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Données\1.UPRT\0-UPRT.fait\1-UPRT.FR-SITE-WEB\ff-fiches-fabrications\ff.fiches.fabrication.2023\ffr.restaurant.2023\"/>
    </mc:Choice>
  </mc:AlternateContent>
  <xr:revisionPtr revIDLastSave="0" documentId="13_ncr:1_{0C7EE58C-30C1-4265-859D-7598EEC7F808}" xr6:coauthVersionLast="47" xr6:coauthVersionMax="47" xr10:uidLastSave="{00000000-0000-0000-0000-000000000000}"/>
  <bookViews>
    <workbookView xWindow="-120" yWindow="-120" windowWidth="29040" windowHeight="15720" activeTab="5" xr2:uid="{F61810C0-B4A3-438F-AE57-F92BD3423C35}"/>
  </bookViews>
  <sheets>
    <sheet name="Joël.Leboucher" sheetId="38" r:id="rId1"/>
    <sheet name="Cocktails.de.référence" sheetId="39" r:id="rId2"/>
    <sheet name="Nota.FR" sheetId="19" r:id="rId3"/>
    <sheet name="Note.EN" sheetId="35" r:id="rId4"/>
    <sheet name="Nota.ES" sheetId="36" r:id="rId5"/>
    <sheet name="Notice.utilisateur" sheetId="37" r:id="rId6"/>
    <sheet name="Créez.votre.recette.FR" sheetId="41" r:id="rId7"/>
    <sheet name="Create.your.recipe.ENG" sheetId="23" r:id="rId8"/>
    <sheet name="Cree.su.receta.ES" sheetId="25" r:id="rId9"/>
    <sheet name="Collez.10.Postits" sheetId="30" r:id="rId10"/>
    <sheet name="Collez.10.Postits.Exemple" sheetId="32" r:id="rId11"/>
    <sheet name="Magique.1.ligne.305.01.2026" sheetId="58" r:id="rId12"/>
    <sheet name="Table.de.recherche" sheetId="42" r:id="rId13"/>
    <sheet name="Archivage.B" sheetId="12" r:id="rId14"/>
    <sheet name="Archivage.M" sheetId="34" r:id="rId15"/>
    <sheet name="Divers" sheetId="51" r:id="rId16"/>
    <sheet name="Divers.2" sheetId="53" r:id="rId17"/>
  </sheets>
  <definedNames>
    <definedName name="_xlnm._FilterDatabase" localSheetId="13" hidden="1">Archivage.B!$A$9:$G$451</definedName>
    <definedName name="_xlnm._FilterDatabase" localSheetId="14" hidden="1">Archivage.M!$A$9:$G$451</definedName>
    <definedName name="_xlnm._FilterDatabase" localSheetId="9" hidden="1">'Collez.10.Postits'!$B$15:$H$354</definedName>
    <definedName name="_xlnm._FilterDatabase" localSheetId="10" hidden="1">'Collez.10.Postits.Exemple'!$B$15:$H$354</definedName>
    <definedName name="_xlnm._FilterDatabase" localSheetId="7" hidden="1">'Create.your.recipe.ENG'!#REF!</definedName>
    <definedName name="_xlnm._FilterDatabase" localSheetId="8" hidden="1">'Cree.su.receta.ES'!#REF!</definedName>
    <definedName name="_xlnm._FilterDatabase" localSheetId="6" hidden="1">'Créez.votre.recette.FR'!#REF!</definedName>
    <definedName name="_xlnm._FilterDatabase" localSheetId="5" hidden="1">Notice.utilisateur!#REF!</definedName>
    <definedName name="_xlnm.Print_Titles" localSheetId="9">'Collez.10.Postits'!$3:$8</definedName>
    <definedName name="_xlnm.Print_Titles" localSheetId="10">'Collez.10.Postits.Exemple'!$3:$8</definedName>
    <definedName name="_xlnm.Print_Titles" localSheetId="7">'Create.your.recipe.ENG'!$3:$8</definedName>
    <definedName name="_xlnm.Print_Titles" localSheetId="8">'Cree.su.receta.ES'!$3:$8</definedName>
    <definedName name="_xlnm.Print_Titles" localSheetId="6">'Créez.votre.recette.FR'!$3:$8</definedName>
    <definedName name="_xlnm.Print_Area" localSheetId="9">'Collez.10.Postits'!$AC$16:$AM$92</definedName>
    <definedName name="_xlnm.Print_Area" localSheetId="10">'Collez.10.Postits.Exemple'!$AC$16:$AM$92</definedName>
    <definedName name="_xlnm.Print_Area" localSheetId="7">'Create.your.recipe.ENG'!$AW$13:$BG$45</definedName>
    <definedName name="_xlnm.Print_Area" localSheetId="8">'Cree.su.receta.ES'!$AW$13:$BG$45</definedName>
    <definedName name="_xlnm.Print_Area" localSheetId="6">'Créez.votre.recette.FR'!$AU$13:$BE$45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6" i="58" l="1"/>
  <c r="C22" i="58"/>
  <c r="C23" i="58" s="1"/>
  <c r="C21" i="58"/>
  <c r="B21" i="58"/>
  <c r="F18" i="58"/>
  <c r="E18" i="58"/>
  <c r="D18" i="58"/>
  <c r="C18" i="58"/>
  <c r="B18" i="58"/>
  <c r="C9" i="58"/>
  <c r="B9" i="58" s="1"/>
  <c r="B10" i="58" s="1"/>
  <c r="B11" i="58" s="1"/>
  <c r="B12" i="58" s="1"/>
  <c r="C10" i="58" s="1"/>
  <c r="C8" i="58"/>
  <c r="B8" i="58"/>
  <c r="F5" i="58"/>
  <c r="E5" i="58"/>
  <c r="D5" i="58"/>
  <c r="C5" i="58"/>
  <c r="B5" i="58"/>
  <c r="Q22" i="58"/>
  <c r="Q23" i="58" s="1"/>
  <c r="Q21" i="58"/>
  <c r="P21" i="58"/>
  <c r="T18" i="58"/>
  <c r="S18" i="58"/>
  <c r="R18" i="58"/>
  <c r="Q18" i="58"/>
  <c r="P18" i="58"/>
  <c r="Q9" i="58"/>
  <c r="P9" i="58" s="1"/>
  <c r="P10" i="58" s="1"/>
  <c r="P11" i="58" s="1"/>
  <c r="P12" i="58" s="1"/>
  <c r="Q10" i="58" s="1"/>
  <c r="Q8" i="58"/>
  <c r="P8" i="58"/>
  <c r="T5" i="58"/>
  <c r="S5" i="58"/>
  <c r="R5" i="58"/>
  <c r="Q5" i="58"/>
  <c r="P5" i="58"/>
  <c r="J22" i="58"/>
  <c r="J23" i="58" s="1"/>
  <c r="J21" i="58"/>
  <c r="I21" i="58"/>
  <c r="M18" i="58"/>
  <c r="L18" i="58"/>
  <c r="K18" i="58"/>
  <c r="J18" i="58"/>
  <c r="I18" i="58"/>
  <c r="J9" i="58"/>
  <c r="I9" i="58" s="1"/>
  <c r="I10" i="58" s="1"/>
  <c r="I11" i="58" s="1"/>
  <c r="I12" i="58" s="1"/>
  <c r="J10" i="58" s="1"/>
  <c r="J8" i="58"/>
  <c r="I8" i="58"/>
  <c r="M5" i="58"/>
  <c r="L5" i="58"/>
  <c r="K5" i="58"/>
  <c r="J5" i="58"/>
  <c r="I5" i="58"/>
  <c r="CV142" i="51"/>
  <c r="CV148" i="51" s="1"/>
  <c r="CV143" i="51" s="1"/>
  <c r="CW143" i="51" s="1"/>
  <c r="CY139" i="51"/>
  <c r="CX139" i="51"/>
  <c r="CW139" i="51"/>
  <c r="CV139" i="51"/>
  <c r="CU139" i="51"/>
  <c r="CV129" i="51"/>
  <c r="CU129" i="51" s="1"/>
  <c r="CV130" i="51" s="1"/>
  <c r="CV128" i="51"/>
  <c r="CU128" i="51"/>
  <c r="CQ128" i="51"/>
  <c r="CQ127" i="51"/>
  <c r="CY125" i="51"/>
  <c r="CX125" i="51"/>
  <c r="CW125" i="51"/>
  <c r="CV125" i="51"/>
  <c r="CU125" i="51"/>
  <c r="CV92" i="51"/>
  <c r="CV93" i="51" s="1"/>
  <c r="CV91" i="51"/>
  <c r="CU91" i="51"/>
  <c r="CY88" i="51"/>
  <c r="CX88" i="51"/>
  <c r="CW88" i="51"/>
  <c r="CV88" i="51"/>
  <c r="CU88" i="51"/>
  <c r="CV79" i="51"/>
  <c r="CU79" i="51" s="1"/>
  <c r="CU80" i="51" s="1"/>
  <c r="CU81" i="51" s="1"/>
  <c r="CU82" i="51" s="1"/>
  <c r="CV80" i="51" s="1"/>
  <c r="CV78" i="51"/>
  <c r="CU78" i="51"/>
  <c r="CY75" i="51"/>
  <c r="CX75" i="51"/>
  <c r="CW75" i="51"/>
  <c r="CV75" i="51"/>
  <c r="CU75" i="51"/>
  <c r="CR60" i="51"/>
  <c r="CR58" i="51"/>
  <c r="CR59" i="51" s="1"/>
  <c r="CR62" i="51" s="1"/>
  <c r="CR63" i="51" s="1"/>
  <c r="CR64" i="51" s="1"/>
  <c r="CR65" i="51" s="1"/>
  <c r="CR61" i="51" s="1"/>
  <c r="CS58" i="51" s="1" a="1"/>
  <c r="CS58" i="51" s="1"/>
  <c r="CY56" i="51"/>
  <c r="CX56" i="51"/>
  <c r="DA54" i="51"/>
  <c r="DA53" i="51"/>
  <c r="DA51" i="51"/>
  <c r="CW50" i="51"/>
  <c r="DA49" i="51"/>
  <c r="CY49" i="51"/>
  <c r="CX49" i="51"/>
  <c r="CW49" i="51"/>
  <c r="CV49" i="51"/>
  <c r="CU49" i="51"/>
  <c r="CT49" i="51"/>
  <c r="CS49" i="51"/>
  <c r="CR49" i="51"/>
  <c r="CY48" i="51"/>
  <c r="CX48" i="51"/>
  <c r="CW48" i="51"/>
  <c r="CV48" i="51"/>
  <c r="CU48" i="51"/>
  <c r="CT48" i="51"/>
  <c r="CS48" i="51"/>
  <c r="CR48" i="51"/>
  <c r="CR15" i="51"/>
  <c r="CR13" i="51"/>
  <c r="CR14" i="51" s="1"/>
  <c r="CR17" i="51" s="1"/>
  <c r="CR18" i="51" s="1"/>
  <c r="CR19" i="51" s="1"/>
  <c r="CR20" i="51" s="1"/>
  <c r="CR16" i="51" s="1"/>
  <c r="CS13" i="51" s="1" a="1"/>
  <c r="CS13" i="51" s="1"/>
  <c r="CY11" i="51"/>
  <c r="CX11" i="51"/>
  <c r="DA9" i="51"/>
  <c r="DA8" i="51"/>
  <c r="DA6" i="51"/>
  <c r="CW5" i="51"/>
  <c r="DA4" i="51"/>
  <c r="CY4" i="51"/>
  <c r="CX4" i="51"/>
  <c r="CW4" i="51"/>
  <c r="CW12" i="51" s="1"/>
  <c r="CV4" i="51"/>
  <c r="CU4" i="51"/>
  <c r="CT4" i="51"/>
  <c r="CS4" i="51"/>
  <c r="CR4" i="51"/>
  <c r="CY3" i="51"/>
  <c r="CX3" i="51"/>
  <c r="CW3" i="51"/>
  <c r="CV3" i="51"/>
  <c r="CU3" i="51"/>
  <c r="CT3" i="51"/>
  <c r="CS3" i="51"/>
  <c r="CR3" i="51"/>
  <c r="D10" i="58" l="1"/>
  <c r="F10" i="58" s="1"/>
  <c r="D23" i="58"/>
  <c r="R10" i="58"/>
  <c r="T10" i="58" s="1"/>
  <c r="R23" i="58"/>
  <c r="K10" i="58"/>
  <c r="M10" i="58" s="1"/>
  <c r="K23" i="58"/>
  <c r="CV144" i="51"/>
  <c r="CW144" i="51" s="1"/>
  <c r="CU144" i="51" s="1"/>
  <c r="CU143" i="51"/>
  <c r="CW7" i="51"/>
  <c r="CT58" i="51"/>
  <c r="CT13" i="51"/>
  <c r="CW80" i="51"/>
  <c r="CY80" i="51" s="1"/>
  <c r="CW93" i="51"/>
  <c r="CW52" i="51"/>
  <c r="CW57" i="51"/>
  <c r="CW130" i="51"/>
  <c r="CX130" i="51" s="1"/>
  <c r="CV131" i="51" s="1"/>
  <c r="CV145" i="51" l="1"/>
  <c r="CW145" i="51" s="1"/>
  <c r="CV146" i="51" s="1"/>
  <c r="CW146" i="51" s="1"/>
  <c r="F23" i="58"/>
  <c r="B23" i="58"/>
  <c r="E23" i="58"/>
  <c r="C24" i="58" s="1"/>
  <c r="E10" i="58"/>
  <c r="C11" i="58" s="1"/>
  <c r="T23" i="58"/>
  <c r="P23" i="58"/>
  <c r="S23" i="58"/>
  <c r="Q24" i="58" s="1"/>
  <c r="S10" i="58"/>
  <c r="Q11" i="58" s="1"/>
  <c r="M23" i="58"/>
  <c r="I23" i="58"/>
  <c r="L23" i="58"/>
  <c r="J24" i="58" s="1"/>
  <c r="L10" i="58"/>
  <c r="J11" i="58" s="1"/>
  <c r="CW131" i="51"/>
  <c r="CX131" i="51" s="1"/>
  <c r="CV132" i="51" s="1"/>
  <c r="CU145" i="51"/>
  <c r="CU13" i="51"/>
  <c r="CS14" i="51" s="1" a="1"/>
  <c r="CS14" i="51" s="1"/>
  <c r="CU93" i="51"/>
  <c r="CY93" i="51"/>
  <c r="CU130" i="51"/>
  <c r="CY130" i="51"/>
  <c r="CX80" i="51"/>
  <c r="CV81" i="51" s="1"/>
  <c r="CX93" i="51"/>
  <c r="CV94" i="51" s="1"/>
  <c r="CU58" i="51"/>
  <c r="CS59" i="51" s="1" a="1"/>
  <c r="CS59" i="51" s="1"/>
  <c r="D24" i="58" l="1"/>
  <c r="D11" i="58"/>
  <c r="F11" i="58" s="1"/>
  <c r="R11" i="58"/>
  <c r="T11" i="58" s="1"/>
  <c r="R24" i="58"/>
  <c r="K11" i="58"/>
  <c r="M11" i="58" s="1"/>
  <c r="K24" i="58"/>
  <c r="L24" i="58" s="1"/>
  <c r="J25" i="58" s="1"/>
  <c r="CT59" i="51"/>
  <c r="CW94" i="51"/>
  <c r="CX94" i="51" s="1"/>
  <c r="CV95" i="51" s="1"/>
  <c r="CW81" i="51"/>
  <c r="CY81" i="51" s="1"/>
  <c r="CW132" i="51"/>
  <c r="CT14" i="51"/>
  <c r="CU14" i="51" s="1"/>
  <c r="CS15" i="51" s="1" a="1"/>
  <c r="CS15" i="51" s="1"/>
  <c r="CV147" i="51"/>
  <c r="CW147" i="51" s="1"/>
  <c r="CU147" i="51" s="1"/>
  <c r="CU146" i="51"/>
  <c r="CY131" i="51"/>
  <c r="CU131" i="51"/>
  <c r="E11" i="58" l="1"/>
  <c r="C12" i="58" s="1"/>
  <c r="B24" i="58"/>
  <c r="F24" i="58"/>
  <c r="E24" i="58"/>
  <c r="C25" i="58" s="1"/>
  <c r="T24" i="58"/>
  <c r="P24" i="58"/>
  <c r="S24" i="58"/>
  <c r="Q25" i="58" s="1"/>
  <c r="S11" i="58"/>
  <c r="Q12" i="58" s="1"/>
  <c r="K25" i="58"/>
  <c r="M24" i="58"/>
  <c r="I24" i="58"/>
  <c r="L11" i="58"/>
  <c r="J12" i="58" s="1"/>
  <c r="CW95" i="51"/>
  <c r="CX95" i="51" s="1"/>
  <c r="CV96" i="51" s="1"/>
  <c r="CT15" i="51"/>
  <c r="CX81" i="51"/>
  <c r="CV82" i="51" s="1"/>
  <c r="CY94" i="51"/>
  <c r="CU94" i="51"/>
  <c r="CY132" i="51"/>
  <c r="CU132" i="51"/>
  <c r="CX132" i="51"/>
  <c r="CV133" i="51" s="1"/>
  <c r="CU59" i="51"/>
  <c r="CS60" i="51" s="1" a="1"/>
  <c r="CS60" i="51" s="1"/>
  <c r="D25" i="58" l="1"/>
  <c r="D12" i="58"/>
  <c r="F12" i="58" s="1"/>
  <c r="R25" i="58"/>
  <c r="S25" i="58" s="1"/>
  <c r="Q26" i="58" s="1"/>
  <c r="R12" i="58"/>
  <c r="T12" i="58" s="1"/>
  <c r="K12" i="58"/>
  <c r="M12" i="58" s="1"/>
  <c r="I25" i="58"/>
  <c r="M25" i="58"/>
  <c r="L25" i="58"/>
  <c r="J26" i="58" s="1"/>
  <c r="CW96" i="51"/>
  <c r="CW133" i="51"/>
  <c r="CU15" i="51"/>
  <c r="CS16" i="51" s="1" a="1"/>
  <c r="CS16" i="51" s="1"/>
  <c r="CT60" i="51"/>
  <c r="CW82" i="51"/>
  <c r="CY82" i="51" s="1"/>
  <c r="CU95" i="51"/>
  <c r="CY95" i="51"/>
  <c r="E12" i="58" l="1"/>
  <c r="C13" i="58" s="1"/>
  <c r="B25" i="58"/>
  <c r="F25" i="58"/>
  <c r="E25" i="58"/>
  <c r="C26" i="58" s="1"/>
  <c r="S12" i="58"/>
  <c r="Q13" i="58" s="1"/>
  <c r="R26" i="58"/>
  <c r="P25" i="58"/>
  <c r="T25" i="58"/>
  <c r="K26" i="58"/>
  <c r="L26" i="58" s="1"/>
  <c r="J27" i="58" s="1"/>
  <c r="L12" i="58"/>
  <c r="J13" i="58" s="1"/>
  <c r="CX82" i="51"/>
  <c r="CV83" i="51" s="1"/>
  <c r="CW83" i="51" s="1"/>
  <c r="CY83" i="51" s="1"/>
  <c r="CT16" i="51"/>
  <c r="CY133" i="51"/>
  <c r="CU133" i="51"/>
  <c r="CX133" i="51"/>
  <c r="CV134" i="51" s="1"/>
  <c r="CU60" i="51"/>
  <c r="CS61" i="51" s="1" a="1"/>
  <c r="CS61" i="51" s="1"/>
  <c r="CY96" i="51"/>
  <c r="CU96" i="51"/>
  <c r="CX96" i="51"/>
  <c r="CV97" i="51" s="1"/>
  <c r="D26" i="58" l="1"/>
  <c r="D13" i="58"/>
  <c r="F13" i="58" s="1"/>
  <c r="T26" i="58"/>
  <c r="P26" i="58"/>
  <c r="S26" i="58"/>
  <c r="Q27" i="58" s="1"/>
  <c r="R13" i="58"/>
  <c r="T13" i="58" s="1"/>
  <c r="K27" i="58"/>
  <c r="K13" i="58"/>
  <c r="M13" i="58" s="1"/>
  <c r="M26" i="58"/>
  <c r="I26" i="58"/>
  <c r="CT61" i="51"/>
  <c r="CW97" i="51"/>
  <c r="CX97" i="51" s="1"/>
  <c r="CV98" i="51" s="1"/>
  <c r="CX83" i="51"/>
  <c r="CV84" i="51" s="1"/>
  <c r="CW134" i="51"/>
  <c r="CU16" i="51"/>
  <c r="CS17" i="51" s="1" a="1"/>
  <c r="CS17" i="51" s="1"/>
  <c r="S13" i="58" l="1"/>
  <c r="Q14" i="58" s="1"/>
  <c r="L13" i="58"/>
  <c r="J14" i="58" s="1"/>
  <c r="E13" i="58"/>
  <c r="C14" i="58" s="1"/>
  <c r="F26" i="58"/>
  <c r="B26" i="58"/>
  <c r="E26" i="58"/>
  <c r="C27" i="58" s="1"/>
  <c r="R14" i="58"/>
  <c r="T14" i="58" s="1"/>
  <c r="R27" i="58"/>
  <c r="K14" i="58"/>
  <c r="M14" i="58" s="1"/>
  <c r="I27" i="58"/>
  <c r="M27" i="58"/>
  <c r="L27" i="58"/>
  <c r="J28" i="58" s="1"/>
  <c r="CW98" i="51"/>
  <c r="CT17" i="51"/>
  <c r="CU17" i="51" s="1"/>
  <c r="CS18" i="51" s="1" a="1"/>
  <c r="CS18" i="51" s="1"/>
  <c r="CY134" i="51"/>
  <c r="CU134" i="51"/>
  <c r="CW84" i="51"/>
  <c r="CY84" i="51" s="1"/>
  <c r="CX134" i="51"/>
  <c r="CV135" i="51" s="1"/>
  <c r="CY97" i="51"/>
  <c r="CU97" i="51"/>
  <c r="CU61" i="51"/>
  <c r="CS62" i="51" s="1" a="1"/>
  <c r="CS62" i="51" s="1"/>
  <c r="D27" i="58" l="1"/>
  <c r="D14" i="58"/>
  <c r="F14" i="58" s="1"/>
  <c r="T27" i="58"/>
  <c r="P27" i="58"/>
  <c r="S27" i="58"/>
  <c r="Q28" i="58" s="1"/>
  <c r="S14" i="58"/>
  <c r="Q15" i="58" s="1"/>
  <c r="K28" i="58"/>
  <c r="L14" i="58"/>
  <c r="J15" i="58" s="1"/>
  <c r="CX84" i="51"/>
  <c r="CV85" i="51" s="1"/>
  <c r="CT18" i="51"/>
  <c r="CU18" i="51" s="1"/>
  <c r="CS19" i="51" s="1" a="1"/>
  <c r="CS19" i="51" s="1"/>
  <c r="CT62" i="51"/>
  <c r="CW135" i="51"/>
  <c r="CX135" i="51" s="1"/>
  <c r="CW85" i="51"/>
  <c r="CY85" i="51" s="1"/>
  <c r="CU98" i="51"/>
  <c r="CY98" i="51"/>
  <c r="CX98" i="51"/>
  <c r="E14" i="58" l="1"/>
  <c r="C15" i="58" s="1"/>
  <c r="F27" i="58"/>
  <c r="B27" i="58"/>
  <c r="E27" i="58"/>
  <c r="C28" i="58" s="1"/>
  <c r="R15" i="58"/>
  <c r="T15" i="58" s="1"/>
  <c r="R28" i="58"/>
  <c r="K15" i="58"/>
  <c r="M15" i="58" s="1"/>
  <c r="M28" i="58"/>
  <c r="I28" i="58"/>
  <c r="L28" i="58"/>
  <c r="CT19" i="51"/>
  <c r="CU19" i="51" s="1"/>
  <c r="CS20" i="51" s="1" a="1"/>
  <c r="CS20" i="51" s="1"/>
  <c r="CX85" i="51"/>
  <c r="CY135" i="51"/>
  <c r="CU135" i="51"/>
  <c r="CU62" i="51"/>
  <c r="CS63" i="51" s="1" a="1"/>
  <c r="CS63" i="51" s="1"/>
  <c r="D28" i="58" l="1"/>
  <c r="D15" i="58"/>
  <c r="F15" i="58" s="1"/>
  <c r="P28" i="58"/>
  <c r="T28" i="58"/>
  <c r="S28" i="58"/>
  <c r="S15" i="58"/>
  <c r="L15" i="58"/>
  <c r="CT20" i="51"/>
  <c r="CU20" i="51" s="1"/>
  <c r="CS21" i="51" s="1" a="1"/>
  <c r="CS21" i="51" s="1"/>
  <c r="CT63" i="51"/>
  <c r="E15" i="58" l="1"/>
  <c r="F28" i="58"/>
  <c r="B28" i="58"/>
  <c r="E28" i="58"/>
  <c r="CT21" i="51"/>
  <c r="CU63" i="51"/>
  <c r="CS64" i="51" s="1" a="1"/>
  <c r="CS64" i="51" s="1"/>
  <c r="CT64" i="51" l="1"/>
  <c r="CU64" i="51" s="1"/>
  <c r="CS65" i="51" s="1" a="1"/>
  <c r="CS65" i="51" s="1"/>
  <c r="CU21" i="51"/>
  <c r="CS22" i="51" s="1" a="1"/>
  <c r="CS22" i="51" s="1"/>
  <c r="CT65" i="51" l="1"/>
  <c r="CU65" i="51" s="1"/>
  <c r="CS66" i="51" s="1" a="1"/>
  <c r="CS66" i="51" s="1"/>
  <c r="CT22" i="51"/>
  <c r="CT66" i="51" l="1"/>
  <c r="CU66" i="51" s="1"/>
  <c r="CS67" i="51" s="1" a="1"/>
  <c r="CS67" i="51" s="1"/>
  <c r="CU22" i="51"/>
  <c r="CS23" i="51" s="1" a="1"/>
  <c r="CS23" i="51" s="1"/>
  <c r="CT67" i="51" l="1"/>
  <c r="CU67" i="51" s="1"/>
  <c r="CT23" i="51"/>
  <c r="CU23" i="51" s="1"/>
  <c r="CS24" i="51" s="1" a="1"/>
  <c r="CS24" i="51" s="1"/>
  <c r="CW61" i="51" a="1"/>
  <c r="CW61" i="51" s="1"/>
  <c r="CW60" i="51" a="1"/>
  <c r="CW60" i="51" s="1"/>
  <c r="CW64" i="51" a="1"/>
  <c r="CW64" i="51" s="1"/>
  <c r="CW62" i="51" a="1"/>
  <c r="CW62" i="51" s="1"/>
  <c r="CW63" i="51" a="1"/>
  <c r="CW63" i="51" s="1"/>
  <c r="CW65" i="51" a="1"/>
  <c r="CW65" i="51" s="1"/>
  <c r="CW58" i="51" a="1"/>
  <c r="CW58" i="51" s="1"/>
  <c r="CW66" i="51" a="1"/>
  <c r="CW66" i="51" s="1"/>
  <c r="CW59" i="51" a="1"/>
  <c r="CW59" i="51" s="1"/>
  <c r="CW67" i="51" a="1"/>
  <c r="CW67" i="51" s="1"/>
  <c r="CT24" i="51" l="1"/>
  <c r="CU24" i="51" s="1"/>
  <c r="CS25" i="51" s="1" a="1"/>
  <c r="CS25" i="51" s="1"/>
  <c r="CY67" i="51"/>
  <c r="CX67" i="51"/>
  <c r="CV67" i="51"/>
  <c r="CY65" i="51"/>
  <c r="CX65" i="51"/>
  <c r="CV65" i="51"/>
  <c r="CY62" i="51"/>
  <c r="CX62" i="51"/>
  <c r="CV62" i="51"/>
  <c r="CY66" i="51"/>
  <c r="CX66" i="51"/>
  <c r="CV66" i="51"/>
  <c r="CY61" i="51"/>
  <c r="CX61" i="51"/>
  <c r="CV61" i="51"/>
  <c r="CY58" i="51"/>
  <c r="CX58" i="51"/>
  <c r="CV58" i="51"/>
  <c r="CV60" i="51"/>
  <c r="CY60" i="51"/>
  <c r="CX60" i="51"/>
  <c r="CY59" i="51"/>
  <c r="CV59" i="51"/>
  <c r="CX59" i="51"/>
  <c r="CX63" i="51"/>
  <c r="CV63" i="51"/>
  <c r="CY63" i="51"/>
  <c r="CY64" i="51"/>
  <c r="CX64" i="51"/>
  <c r="CV64" i="51"/>
  <c r="CT25" i="51" l="1"/>
  <c r="CU25" i="51" l="1"/>
  <c r="CS26" i="51" s="1" a="1"/>
  <c r="CS26" i="51" s="1"/>
  <c r="CT26" i="51" l="1"/>
  <c r="CU26" i="51" l="1"/>
  <c r="CS27" i="51" s="1" a="1"/>
  <c r="CS27" i="51" s="1"/>
  <c r="CT27" i="51" l="1"/>
  <c r="CU27" i="51" l="1"/>
  <c r="CS28" i="51" s="1" a="1"/>
  <c r="CS28" i="51" s="1"/>
  <c r="CT28" i="51" l="1"/>
  <c r="CU28" i="51" s="1"/>
  <c r="CS29" i="51" s="1" a="1"/>
  <c r="CS29" i="51" s="1"/>
  <c r="CT29" i="51" l="1"/>
  <c r="CU29" i="51" s="1"/>
  <c r="CS30" i="51" s="1" a="1"/>
  <c r="CS30" i="51" s="1"/>
  <c r="CT30" i="51" l="1"/>
  <c r="CU30" i="51" l="1"/>
  <c r="CS31" i="51" s="1" a="1"/>
  <c r="CS31" i="51" s="1"/>
  <c r="CT31" i="51" l="1"/>
  <c r="CU31" i="51" s="1"/>
  <c r="CS32" i="51" s="1" a="1"/>
  <c r="CS32" i="51" s="1"/>
  <c r="CT32" i="51" l="1"/>
  <c r="CU32" i="51" s="1"/>
  <c r="CS33" i="51" s="1" a="1"/>
  <c r="CS33" i="51" s="1"/>
  <c r="CT33" i="51" l="1"/>
  <c r="CU33" i="51" l="1"/>
  <c r="CS34" i="51" s="1" a="1"/>
  <c r="CS34" i="51" s="1"/>
  <c r="CT34" i="51" l="1"/>
  <c r="CU34" i="51" l="1"/>
  <c r="CS35" i="51" s="1" a="1"/>
  <c r="CS35" i="51" s="1"/>
  <c r="CT35" i="51" l="1"/>
  <c r="CU35" i="51" l="1"/>
  <c r="CS36" i="51" s="1" a="1"/>
  <c r="CS36" i="51" s="1"/>
  <c r="CT36" i="51" l="1"/>
  <c r="CU36" i="51" s="1"/>
  <c r="CS37" i="51" s="1" a="1"/>
  <c r="CS37" i="51" s="1"/>
  <c r="CT37" i="51" l="1"/>
  <c r="CU37" i="51" s="1"/>
  <c r="CS38" i="51" s="1" a="1"/>
  <c r="CS38" i="51" s="1"/>
  <c r="CT38" i="51" l="1"/>
  <c r="CU38" i="51" l="1"/>
  <c r="CS39" i="51" s="1" a="1"/>
  <c r="CS39" i="51" s="1"/>
  <c r="CT39" i="51" l="1"/>
  <c r="CU39" i="51" l="1"/>
  <c r="CS40" i="51" s="1" a="1"/>
  <c r="CS40" i="51" s="1"/>
  <c r="CT40" i="51" l="1"/>
  <c r="CU40" i="51" l="1"/>
  <c r="CS41" i="51" s="1" a="1"/>
  <c r="CS41" i="51" s="1"/>
  <c r="CT41" i="51" l="1"/>
  <c r="CU41" i="51" l="1"/>
  <c r="CS42" i="51" s="1" a="1"/>
  <c r="CS42" i="51" s="1"/>
  <c r="CT42" i="51" l="1"/>
  <c r="CW17" i="51" l="1" a="1"/>
  <c r="CW17" i="51" s="1"/>
  <c r="CW22" i="51" a="1"/>
  <c r="CW22" i="51" s="1"/>
  <c r="CW14" i="51" a="1"/>
  <c r="CW14" i="51" s="1"/>
  <c r="CW37" i="51" a="1"/>
  <c r="CW37" i="51" s="1"/>
  <c r="CW39" i="51" a="1"/>
  <c r="CW39" i="51" s="1"/>
  <c r="CW34" i="51" a="1"/>
  <c r="CW34" i="51" s="1"/>
  <c r="CW32" i="51" a="1"/>
  <c r="CW32" i="51" s="1"/>
  <c r="CW21" i="51" a="1"/>
  <c r="CW21" i="51" s="1"/>
  <c r="CW36" i="51" a="1"/>
  <c r="CW36" i="51" s="1"/>
  <c r="CW24" i="51" a="1"/>
  <c r="CW24" i="51" s="1"/>
  <c r="CW15" i="51" a="1"/>
  <c r="CW15" i="51" s="1"/>
  <c r="CW29" i="51" a="1"/>
  <c r="CW29" i="51" s="1"/>
  <c r="CW25" i="51" a="1"/>
  <c r="CW25" i="51" s="1"/>
  <c r="CW41" i="51" a="1"/>
  <c r="CW41" i="51" s="1"/>
  <c r="CW13" i="51" a="1"/>
  <c r="CW13" i="51" s="1"/>
  <c r="CW20" i="51" a="1"/>
  <c r="CW20" i="51" s="1"/>
  <c r="CW42" i="51" a="1"/>
  <c r="CW42" i="51" s="1"/>
  <c r="CW27" i="51" a="1"/>
  <c r="CW27" i="51" s="1"/>
  <c r="CW23" i="51" a="1"/>
  <c r="CW23" i="51" s="1"/>
  <c r="CW31" i="51" a="1"/>
  <c r="CW31" i="51" s="1"/>
  <c r="CW35" i="51" a="1"/>
  <c r="CW35" i="51" s="1"/>
  <c r="CW38" i="51" a="1"/>
  <c r="CW38" i="51" s="1"/>
  <c r="CW33" i="51" a="1"/>
  <c r="CW33" i="51" s="1"/>
  <c r="CW26" i="51" a="1"/>
  <c r="CW26" i="51" s="1"/>
  <c r="CW40" i="51" a="1"/>
  <c r="CW40" i="51" s="1"/>
  <c r="CW18" i="51" a="1"/>
  <c r="CW18" i="51" s="1"/>
  <c r="CW30" i="51" a="1"/>
  <c r="CW30" i="51" s="1"/>
  <c r="CW19" i="51" a="1"/>
  <c r="CW19" i="51" s="1"/>
  <c r="CW16" i="51" a="1"/>
  <c r="CW16" i="51" s="1"/>
  <c r="CW28" i="51" a="1"/>
  <c r="CW28" i="51" s="1"/>
  <c r="CU42" i="51"/>
  <c r="CY28" i="51" l="1"/>
  <c r="CX28" i="51"/>
  <c r="CV28" i="51"/>
  <c r="CY19" i="51"/>
  <c r="CX19" i="51"/>
  <c r="CV19" i="51"/>
  <c r="CV18" i="51"/>
  <c r="CY18" i="51"/>
  <c r="CX18" i="51"/>
  <c r="CY21" i="51"/>
  <c r="CX21" i="51"/>
  <c r="CV21" i="51"/>
  <c r="CY38" i="51"/>
  <c r="CX38" i="51"/>
  <c r="CV38" i="51"/>
  <c r="CV34" i="51"/>
  <c r="CY34" i="51"/>
  <c r="CX34" i="51"/>
  <c r="CY16" i="51"/>
  <c r="CX16" i="51"/>
  <c r="CV16" i="51"/>
  <c r="CY30" i="51"/>
  <c r="CX30" i="51"/>
  <c r="CV30" i="51"/>
  <c r="CY40" i="51"/>
  <c r="CX40" i="51"/>
  <c r="CV40" i="51"/>
  <c r="CY33" i="51"/>
  <c r="CX33" i="51"/>
  <c r="CV33" i="51"/>
  <c r="CX39" i="51"/>
  <c r="CV39" i="51"/>
  <c r="CY39" i="51"/>
  <c r="CX23" i="51"/>
  <c r="CV23" i="51"/>
  <c r="CY23" i="51"/>
  <c r="CX14" i="51"/>
  <c r="CV14" i="51"/>
  <c r="CY14" i="51"/>
  <c r="CY13" i="51"/>
  <c r="CX13" i="51"/>
  <c r="CV13" i="51"/>
  <c r="CV25" i="51"/>
  <c r="CY25" i="51"/>
  <c r="CX25" i="51"/>
  <c r="CV15" i="51"/>
  <c r="CY15" i="51"/>
  <c r="CX15" i="51"/>
  <c r="CX36" i="51"/>
  <c r="CV36" i="51"/>
  <c r="CY36" i="51"/>
  <c r="CV32" i="51"/>
  <c r="CY32" i="51"/>
  <c r="CX32" i="51"/>
  <c r="CY31" i="51"/>
  <c r="CX31" i="51"/>
  <c r="CV31" i="51"/>
  <c r="CX27" i="51"/>
  <c r="CV27" i="51"/>
  <c r="CY27" i="51"/>
  <c r="CV22" i="51"/>
  <c r="CY22" i="51"/>
  <c r="CX22" i="51"/>
  <c r="CV20" i="51"/>
  <c r="CY20" i="51"/>
  <c r="CX20" i="51"/>
  <c r="CV41" i="51"/>
  <c r="CY41" i="51"/>
  <c r="CX41" i="51"/>
  <c r="CY29" i="51"/>
  <c r="CV29" i="51"/>
  <c r="CX29" i="51"/>
  <c r="CY24" i="51"/>
  <c r="CV24" i="51"/>
  <c r="CX24" i="51"/>
  <c r="CY26" i="51"/>
  <c r="CX26" i="51"/>
  <c r="CV26" i="51"/>
  <c r="CY35" i="51"/>
  <c r="CX35" i="51"/>
  <c r="CV35" i="51"/>
  <c r="CY37" i="51"/>
  <c r="CX37" i="51"/>
  <c r="CV37" i="51"/>
  <c r="CY42" i="51"/>
  <c r="CX42" i="51"/>
  <c r="CV42" i="51"/>
  <c r="CY17" i="51"/>
  <c r="CX17" i="51"/>
  <c r="CV17" i="51"/>
  <c r="W7" i="58" l="1"/>
  <c r="T2" i="58"/>
  <c r="S2" i="58"/>
  <c r="R2" i="58"/>
  <c r="Q2" i="58"/>
  <c r="P2" i="58"/>
  <c r="T1" i="58"/>
  <c r="S1" i="58"/>
  <c r="R1" i="58"/>
  <c r="Q1" i="58"/>
  <c r="P1" i="58"/>
  <c r="M2" i="58"/>
  <c r="L2" i="58"/>
  <c r="K2" i="58"/>
  <c r="J2" i="58"/>
  <c r="I2" i="58"/>
  <c r="M1" i="58"/>
  <c r="L1" i="58"/>
  <c r="K1" i="58"/>
  <c r="J1" i="58"/>
  <c r="I1" i="58"/>
  <c r="X31" i="58"/>
  <c r="V31" i="58"/>
  <c r="F2" i="58"/>
  <c r="E2" i="58"/>
  <c r="D2" i="58"/>
  <c r="C2" i="58"/>
  <c r="B2" i="58"/>
  <c r="X1" i="58"/>
  <c r="W1" i="58"/>
  <c r="F1" i="58"/>
  <c r="E1" i="58"/>
  <c r="D1" i="58"/>
  <c r="C1" i="58"/>
  <c r="B1" i="58"/>
  <c r="A1" i="58"/>
  <c r="DD15" i="51"/>
  <c r="DD16" i="51"/>
  <c r="DD17" i="51"/>
  <c r="DD18" i="51"/>
  <c r="DD19" i="51"/>
  <c r="DD20" i="51"/>
  <c r="DD21" i="51"/>
  <c r="DD22" i="51"/>
  <c r="DD23" i="51"/>
  <c r="DD24" i="51"/>
  <c r="DD25" i="51"/>
  <c r="DD26" i="51"/>
  <c r="DD27" i="51"/>
  <c r="DD28" i="51"/>
  <c r="DD29" i="51"/>
  <c r="DD30" i="51"/>
  <c r="DD31" i="51"/>
  <c r="DD32" i="51"/>
  <c r="DD33" i="51"/>
  <c r="DD34" i="51"/>
  <c r="DD35" i="51"/>
  <c r="DD36" i="51"/>
  <c r="DD37" i="51"/>
  <c r="DD38" i="51"/>
  <c r="DD39" i="51"/>
  <c r="DD40" i="51"/>
  <c r="DD41" i="51"/>
  <c r="DD42" i="51"/>
  <c r="DD43" i="51"/>
  <c r="DD44" i="51"/>
  <c r="DD45" i="51"/>
  <c r="DD46" i="51"/>
  <c r="DD47" i="51"/>
  <c r="DD48" i="51"/>
  <c r="DD49" i="51"/>
  <c r="DD50" i="51"/>
  <c r="DD51" i="51"/>
  <c r="DD52" i="51"/>
  <c r="DD53" i="51"/>
  <c r="DD54" i="51"/>
  <c r="DD55" i="51"/>
  <c r="DD56" i="51"/>
  <c r="DD57" i="51"/>
  <c r="DD58" i="51"/>
  <c r="DD59" i="51"/>
  <c r="DD60" i="51"/>
  <c r="DD61" i="51"/>
  <c r="DD62" i="51"/>
  <c r="DD63" i="51"/>
  <c r="DD64" i="51"/>
  <c r="DD65" i="51"/>
  <c r="DD66" i="51"/>
  <c r="DD67" i="51"/>
  <c r="DD68" i="51"/>
  <c r="DD69" i="51"/>
  <c r="DD70" i="51"/>
  <c r="DD71" i="51"/>
  <c r="DD72" i="51"/>
  <c r="DD73" i="51"/>
  <c r="DD74" i="51"/>
  <c r="DD75" i="51"/>
  <c r="DD76" i="51"/>
  <c r="DD77" i="51"/>
  <c r="DD78" i="51"/>
  <c r="DD79" i="51"/>
  <c r="DD80" i="51"/>
  <c r="DD81" i="51"/>
  <c r="DD82" i="51"/>
  <c r="DD83" i="51"/>
  <c r="DD84" i="51"/>
  <c r="DD85" i="51"/>
  <c r="DD86" i="51"/>
  <c r="DD87" i="51"/>
  <c r="DD88" i="51"/>
  <c r="DD89" i="51"/>
  <c r="DD90" i="51"/>
  <c r="DD91" i="51"/>
  <c r="DD92" i="51"/>
  <c r="DD93" i="51"/>
  <c r="DD94" i="51"/>
  <c r="DD95" i="51"/>
  <c r="DD96" i="51"/>
  <c r="DD97" i="51"/>
  <c r="DD98" i="51"/>
  <c r="DD99" i="51"/>
  <c r="DD100" i="51"/>
  <c r="DD101" i="51"/>
  <c r="DD102" i="51"/>
  <c r="DD103" i="51"/>
  <c r="DD104" i="51"/>
  <c r="DD105" i="51"/>
  <c r="DD106" i="51"/>
  <c r="DD107" i="51"/>
  <c r="DD108" i="51"/>
  <c r="DD109" i="51"/>
  <c r="DD110" i="51"/>
  <c r="DD111" i="51"/>
  <c r="DD112" i="51"/>
  <c r="DD113" i="51"/>
  <c r="DD114" i="51"/>
  <c r="DD115" i="51"/>
  <c r="DD116" i="51"/>
  <c r="DD117" i="51"/>
  <c r="DD118" i="51"/>
  <c r="DD119" i="51"/>
  <c r="DD120" i="51"/>
  <c r="DD121" i="51"/>
  <c r="DD122" i="51"/>
  <c r="DD123" i="51"/>
  <c r="DD124" i="51"/>
  <c r="DD125" i="51"/>
  <c r="DD126" i="51"/>
  <c r="DD127" i="51"/>
  <c r="DD128" i="51"/>
  <c r="DD129" i="51"/>
  <c r="DD130" i="51"/>
  <c r="DD131" i="51"/>
  <c r="DD132" i="51"/>
  <c r="DD133" i="51"/>
  <c r="DD134" i="51"/>
  <c r="DD135" i="51"/>
  <c r="DD136" i="51"/>
  <c r="DD137" i="51"/>
  <c r="DD138" i="51"/>
  <c r="DD139" i="51"/>
  <c r="DD140" i="51"/>
  <c r="DD141" i="51"/>
  <c r="DD142" i="51"/>
  <c r="DD143" i="51"/>
  <c r="DD144" i="51"/>
  <c r="DD145" i="51"/>
  <c r="DD146" i="51"/>
  <c r="DD147" i="51"/>
  <c r="DD148" i="51"/>
  <c r="DD149" i="51"/>
  <c r="DD150" i="51"/>
  <c r="DD151" i="51"/>
  <c r="DD152" i="51"/>
  <c r="DD153" i="51"/>
  <c r="DD154" i="51"/>
  <c r="DD155" i="51"/>
  <c r="DD156" i="51"/>
  <c r="DD157" i="51"/>
  <c r="DD158" i="51"/>
  <c r="DD159" i="51"/>
  <c r="DD160" i="51"/>
  <c r="DD161" i="51"/>
  <c r="DD162" i="51"/>
  <c r="DD163" i="51"/>
  <c r="X3" i="58" l="1"/>
  <c r="W4" i="58" l="1"/>
  <c r="W5" i="58"/>
  <c r="W3" i="58"/>
  <c r="DJ163" i="51" l="1"/>
  <c r="DJ162" i="51"/>
  <c r="DJ161" i="51"/>
  <c r="DJ160" i="51"/>
  <c r="DJ159" i="51"/>
  <c r="DJ158" i="51"/>
  <c r="DJ157" i="51"/>
  <c r="DJ156" i="51"/>
  <c r="DJ155" i="51"/>
  <c r="DJ154" i="51"/>
  <c r="DJ153" i="51"/>
  <c r="DJ152" i="51"/>
  <c r="DJ151" i="51"/>
  <c r="DJ150" i="51"/>
  <c r="DJ149" i="51"/>
  <c r="DJ148" i="51"/>
  <c r="DJ147" i="51"/>
  <c r="DJ146" i="51"/>
  <c r="DJ145" i="51"/>
  <c r="DJ144" i="51"/>
  <c r="DJ143" i="51"/>
  <c r="DJ142" i="51"/>
  <c r="DJ141" i="51"/>
  <c r="DJ140" i="51"/>
  <c r="DJ139" i="51"/>
  <c r="DJ138" i="51"/>
  <c r="DJ137" i="51"/>
  <c r="DJ136" i="51"/>
  <c r="DJ135" i="51"/>
  <c r="DJ134" i="51"/>
  <c r="DJ133" i="51"/>
  <c r="DJ132" i="51"/>
  <c r="DJ131" i="51"/>
  <c r="DJ130" i="51"/>
  <c r="DJ129" i="51"/>
  <c r="DJ128" i="51"/>
  <c r="DJ127" i="51"/>
  <c r="DJ126" i="51"/>
  <c r="DJ125" i="51"/>
  <c r="DJ124" i="51"/>
  <c r="DJ123" i="51"/>
  <c r="DJ122" i="51"/>
  <c r="DJ121" i="51"/>
  <c r="DJ120" i="51"/>
  <c r="DJ119" i="51"/>
  <c r="DJ118" i="51"/>
  <c r="DJ117" i="51"/>
  <c r="DJ116" i="51"/>
  <c r="DJ115" i="51"/>
  <c r="DJ114" i="51"/>
  <c r="DJ113" i="51"/>
  <c r="DJ112" i="51"/>
  <c r="DJ111" i="51"/>
  <c r="DJ110" i="51"/>
  <c r="DJ109" i="51"/>
  <c r="DJ108" i="51"/>
  <c r="DJ107" i="51"/>
  <c r="DJ106" i="51"/>
  <c r="DJ105" i="51"/>
  <c r="DJ104" i="51"/>
  <c r="DJ103" i="51"/>
  <c r="DJ102" i="51"/>
  <c r="DJ101" i="51"/>
  <c r="DJ100" i="51"/>
  <c r="DJ99" i="51"/>
  <c r="DJ98" i="51"/>
  <c r="DJ97" i="51"/>
  <c r="DJ96" i="51"/>
  <c r="DJ95" i="51"/>
  <c r="DJ94" i="51"/>
  <c r="DJ93" i="51"/>
  <c r="DJ92" i="51"/>
  <c r="DJ91" i="51"/>
  <c r="DJ90" i="51"/>
  <c r="DJ89" i="51"/>
  <c r="DJ88" i="51"/>
  <c r="DJ87" i="51"/>
  <c r="DJ86" i="51"/>
  <c r="DJ85" i="51"/>
  <c r="DJ84" i="51"/>
  <c r="DJ83" i="51"/>
  <c r="DJ82" i="51"/>
  <c r="DJ81" i="51"/>
  <c r="DJ80" i="51"/>
  <c r="DJ79" i="51"/>
  <c r="DJ78" i="51"/>
  <c r="DJ77" i="51"/>
  <c r="DJ76" i="51"/>
  <c r="DJ75" i="51"/>
  <c r="DJ74" i="51"/>
  <c r="DJ73" i="51"/>
  <c r="DJ72" i="51"/>
  <c r="DJ71" i="51"/>
  <c r="DJ70" i="51"/>
  <c r="DJ69" i="51"/>
  <c r="DJ68" i="51"/>
  <c r="DJ67" i="51"/>
  <c r="DJ66" i="51"/>
  <c r="DJ65" i="51"/>
  <c r="DJ64" i="51"/>
  <c r="DJ63" i="51"/>
  <c r="DJ62" i="51"/>
  <c r="DJ61" i="51"/>
  <c r="DJ60" i="51"/>
  <c r="DJ59" i="51"/>
  <c r="DJ58" i="51"/>
  <c r="DJ57" i="51"/>
  <c r="DJ56" i="51"/>
  <c r="DJ55" i="51"/>
  <c r="DJ54" i="51"/>
  <c r="DJ53" i="51"/>
  <c r="DJ52" i="51"/>
  <c r="DJ51" i="51"/>
  <c r="DJ50" i="51"/>
  <c r="DJ49" i="51"/>
  <c r="DJ48" i="51"/>
  <c r="DJ47" i="51"/>
  <c r="DJ46" i="51"/>
  <c r="DJ45" i="51"/>
  <c r="DJ44" i="51"/>
  <c r="DJ43" i="51"/>
  <c r="DJ42" i="51"/>
  <c r="DJ41" i="51"/>
  <c r="DJ40" i="51"/>
  <c r="DJ39" i="51"/>
  <c r="DJ38" i="51"/>
  <c r="DJ37" i="51"/>
  <c r="DJ36" i="51"/>
  <c r="DJ35" i="51"/>
  <c r="DJ34" i="51"/>
  <c r="DJ33" i="51"/>
  <c r="DJ32" i="51"/>
  <c r="DJ31" i="51"/>
  <c r="DJ30" i="51"/>
  <c r="DJ29" i="51"/>
  <c r="DJ28" i="51"/>
  <c r="DJ27" i="51"/>
  <c r="DJ26" i="51"/>
  <c r="DJ25" i="51"/>
  <c r="DJ24" i="51"/>
  <c r="DJ23" i="51"/>
  <c r="DJ22" i="51"/>
  <c r="DJ21" i="51"/>
  <c r="DJ20" i="51"/>
  <c r="DJ19" i="51"/>
  <c r="DJ18" i="51"/>
  <c r="DJ17" i="51"/>
  <c r="DJ16" i="51"/>
  <c r="DJ15" i="51"/>
  <c r="CH19" i="51"/>
  <c r="DC19" i="51" s="1"/>
  <c r="CH20" i="51"/>
  <c r="DC20" i="51" s="1"/>
  <c r="CH21" i="51"/>
  <c r="DC21" i="51" s="1"/>
  <c r="CH22" i="51"/>
  <c r="DC22" i="51" s="1"/>
  <c r="CH23" i="51"/>
  <c r="DC23" i="51" s="1"/>
  <c r="CH24" i="51"/>
  <c r="DC24" i="51" s="1"/>
  <c r="CH25" i="51"/>
  <c r="DC25" i="51" s="1"/>
  <c r="CH26" i="51"/>
  <c r="DC26" i="51" s="1"/>
  <c r="CH27" i="51"/>
  <c r="DC27" i="51" s="1"/>
  <c r="CH28" i="51"/>
  <c r="DC28" i="51" s="1"/>
  <c r="CH29" i="51"/>
  <c r="DC29" i="51" s="1"/>
  <c r="CH30" i="51"/>
  <c r="DC30" i="51" s="1"/>
  <c r="CH31" i="51"/>
  <c r="DC31" i="51" s="1"/>
  <c r="CH32" i="51"/>
  <c r="DC32" i="51" s="1"/>
  <c r="CH33" i="51"/>
  <c r="DC33" i="51" s="1"/>
  <c r="CH34" i="51"/>
  <c r="DC34" i="51" s="1"/>
  <c r="CH35" i="51"/>
  <c r="DC35" i="51" s="1"/>
  <c r="CH36" i="51"/>
  <c r="DC36" i="51" s="1"/>
  <c r="CH37" i="51"/>
  <c r="DC37" i="51" s="1"/>
  <c r="CH38" i="51"/>
  <c r="DC38" i="51" s="1"/>
  <c r="CH39" i="51"/>
  <c r="DC39" i="51" s="1"/>
  <c r="CH40" i="51"/>
  <c r="DC40" i="51" s="1"/>
  <c r="CH41" i="51"/>
  <c r="DC41" i="51" s="1"/>
  <c r="CH42" i="51"/>
  <c r="DC42" i="51" s="1"/>
  <c r="CH43" i="51"/>
  <c r="DC43" i="51" s="1"/>
  <c r="CH44" i="51"/>
  <c r="DC44" i="51" s="1"/>
  <c r="CH45" i="51"/>
  <c r="DC45" i="51" s="1"/>
  <c r="CH46" i="51"/>
  <c r="DC46" i="51" s="1"/>
  <c r="CH47" i="51"/>
  <c r="DC47" i="51" s="1"/>
  <c r="CH48" i="51"/>
  <c r="DC48" i="51" s="1"/>
  <c r="CH49" i="51"/>
  <c r="DC49" i="51" s="1"/>
  <c r="CH50" i="51"/>
  <c r="DC50" i="51" s="1"/>
  <c r="CH51" i="51"/>
  <c r="DC51" i="51" s="1"/>
  <c r="CH52" i="51"/>
  <c r="DC52" i="51" s="1"/>
  <c r="CH53" i="51"/>
  <c r="DC53" i="51" s="1"/>
  <c r="CH54" i="51"/>
  <c r="DC54" i="51" s="1"/>
  <c r="CH55" i="51"/>
  <c r="DC55" i="51" s="1"/>
  <c r="CH56" i="51"/>
  <c r="DC56" i="51" s="1"/>
  <c r="CH57" i="51"/>
  <c r="DC57" i="51" s="1"/>
  <c r="CH58" i="51"/>
  <c r="DC58" i="51" s="1"/>
  <c r="CH59" i="51"/>
  <c r="DC59" i="51" s="1"/>
  <c r="CH60" i="51"/>
  <c r="DC60" i="51" s="1"/>
  <c r="CH61" i="51"/>
  <c r="DC61" i="51" s="1"/>
  <c r="CH62" i="51"/>
  <c r="DC62" i="51" s="1"/>
  <c r="CH63" i="51"/>
  <c r="DC63" i="51" s="1"/>
  <c r="CH64" i="51"/>
  <c r="DC64" i="51" s="1"/>
  <c r="CH65" i="51"/>
  <c r="DC65" i="51" s="1"/>
  <c r="CH66" i="51"/>
  <c r="DC66" i="51" s="1"/>
  <c r="CH67" i="51"/>
  <c r="DC67" i="51" s="1"/>
  <c r="CH68" i="51"/>
  <c r="DC68" i="51" s="1"/>
  <c r="CH69" i="51"/>
  <c r="DC69" i="51" s="1"/>
  <c r="CH70" i="51"/>
  <c r="DC70" i="51" s="1"/>
  <c r="CH71" i="51"/>
  <c r="DC71" i="51" s="1"/>
  <c r="CH72" i="51"/>
  <c r="DC72" i="51" s="1"/>
  <c r="CH73" i="51"/>
  <c r="DC73" i="51" s="1"/>
  <c r="CH74" i="51"/>
  <c r="DC74" i="51" s="1"/>
  <c r="CH75" i="51"/>
  <c r="DC75" i="51" s="1"/>
  <c r="CH76" i="51"/>
  <c r="DC76" i="51" s="1"/>
  <c r="CH77" i="51"/>
  <c r="DC77" i="51" s="1"/>
  <c r="CH78" i="51"/>
  <c r="DC78" i="51" s="1"/>
  <c r="CH79" i="51"/>
  <c r="DC79" i="51" s="1"/>
  <c r="CH80" i="51"/>
  <c r="DC80" i="51" s="1"/>
  <c r="CH81" i="51"/>
  <c r="DC81" i="51" s="1"/>
  <c r="CH82" i="51"/>
  <c r="DC82" i="51" s="1"/>
  <c r="CH83" i="51"/>
  <c r="DC83" i="51" s="1"/>
  <c r="CH84" i="51"/>
  <c r="DC84" i="51" s="1"/>
  <c r="CH85" i="51"/>
  <c r="DC85" i="51" s="1"/>
  <c r="CH86" i="51"/>
  <c r="DC86" i="51" s="1"/>
  <c r="CH87" i="51"/>
  <c r="DC87" i="51" s="1"/>
  <c r="CH88" i="51"/>
  <c r="DC88" i="51" s="1"/>
  <c r="CH89" i="51"/>
  <c r="DC89" i="51" s="1"/>
  <c r="CH90" i="51"/>
  <c r="DC90" i="51" s="1"/>
  <c r="CH91" i="51"/>
  <c r="DC91" i="51" s="1"/>
  <c r="CH92" i="51"/>
  <c r="DC92" i="51" s="1"/>
  <c r="CH93" i="51"/>
  <c r="DC93" i="51" s="1"/>
  <c r="CH94" i="51"/>
  <c r="DC94" i="51" s="1"/>
  <c r="CH95" i="51"/>
  <c r="DC95" i="51" s="1"/>
  <c r="CH96" i="51"/>
  <c r="DC96" i="51" s="1"/>
  <c r="CH97" i="51"/>
  <c r="DC97" i="51" s="1"/>
  <c r="CH98" i="51"/>
  <c r="DC98" i="51" s="1"/>
  <c r="CH99" i="51"/>
  <c r="DC99" i="51" s="1"/>
  <c r="CH100" i="51"/>
  <c r="DC100" i="51" s="1"/>
  <c r="CH101" i="51"/>
  <c r="DC101" i="51" s="1"/>
  <c r="CH102" i="51"/>
  <c r="DC102" i="51" s="1"/>
  <c r="CH103" i="51"/>
  <c r="DC103" i="51" s="1"/>
  <c r="CH104" i="51"/>
  <c r="DC104" i="51" s="1"/>
  <c r="CH105" i="51"/>
  <c r="DC105" i="51" s="1"/>
  <c r="CH106" i="51"/>
  <c r="DC106" i="51" s="1"/>
  <c r="CH107" i="51"/>
  <c r="DC107" i="51" s="1"/>
  <c r="CH108" i="51"/>
  <c r="DC108" i="51" s="1"/>
  <c r="CH109" i="51"/>
  <c r="DC109" i="51" s="1"/>
  <c r="CH110" i="51"/>
  <c r="DC110" i="51" s="1"/>
  <c r="CH111" i="51"/>
  <c r="DC111" i="51" s="1"/>
  <c r="CH112" i="51"/>
  <c r="DC112" i="51" s="1"/>
  <c r="CH113" i="51"/>
  <c r="DC113" i="51" s="1"/>
  <c r="CH114" i="51"/>
  <c r="DC114" i="51" s="1"/>
  <c r="CH115" i="51"/>
  <c r="DC115" i="51" s="1"/>
  <c r="CH116" i="51"/>
  <c r="DC116" i="51" s="1"/>
  <c r="CH117" i="51"/>
  <c r="DC117" i="51" s="1"/>
  <c r="CH118" i="51"/>
  <c r="DC118" i="51" s="1"/>
  <c r="CH119" i="51"/>
  <c r="DC119" i="51" s="1"/>
  <c r="CH120" i="51"/>
  <c r="DC120" i="51" s="1"/>
  <c r="CH121" i="51"/>
  <c r="DC121" i="51" s="1"/>
  <c r="CH122" i="51"/>
  <c r="DC122" i="51" s="1"/>
  <c r="CH123" i="51"/>
  <c r="DC123" i="51" s="1"/>
  <c r="CH124" i="51"/>
  <c r="DC124" i="51" s="1"/>
  <c r="CH125" i="51"/>
  <c r="DC125" i="51" s="1"/>
  <c r="CH126" i="51"/>
  <c r="DC126" i="51" s="1"/>
  <c r="CH127" i="51"/>
  <c r="DC127" i="51" s="1"/>
  <c r="CH128" i="51"/>
  <c r="DC128" i="51" s="1"/>
  <c r="CH129" i="51"/>
  <c r="DC129" i="51" s="1"/>
  <c r="CH130" i="51"/>
  <c r="DC130" i="51" s="1"/>
  <c r="CH131" i="51"/>
  <c r="DC131" i="51" s="1"/>
  <c r="CH132" i="51"/>
  <c r="DC132" i="51" s="1"/>
  <c r="CH133" i="51"/>
  <c r="DC133" i="51" s="1"/>
  <c r="CH134" i="51"/>
  <c r="DC134" i="51" s="1"/>
  <c r="CH135" i="51"/>
  <c r="DC135" i="51" s="1"/>
  <c r="CH136" i="51"/>
  <c r="DC136" i="51" s="1"/>
  <c r="CH137" i="51"/>
  <c r="DC137" i="51" s="1"/>
  <c r="CH138" i="51"/>
  <c r="DC138" i="51" s="1"/>
  <c r="CH139" i="51"/>
  <c r="DC139" i="51" s="1"/>
  <c r="CH140" i="51"/>
  <c r="DC140" i="51" s="1"/>
  <c r="CH141" i="51"/>
  <c r="DC141" i="51" s="1"/>
  <c r="CH142" i="51"/>
  <c r="DC142" i="51" s="1"/>
  <c r="CH143" i="51"/>
  <c r="DC143" i="51" s="1"/>
  <c r="CH144" i="51"/>
  <c r="DC144" i="51" s="1"/>
  <c r="CH145" i="51"/>
  <c r="DC145" i="51" s="1"/>
  <c r="CH146" i="51"/>
  <c r="DC146" i="51" s="1"/>
  <c r="CH147" i="51"/>
  <c r="DC147" i="51" s="1"/>
  <c r="CH148" i="51"/>
  <c r="DC148" i="51" s="1"/>
  <c r="CH149" i="51"/>
  <c r="DC149" i="51" s="1"/>
  <c r="CH150" i="51"/>
  <c r="DC150" i="51" s="1"/>
  <c r="CH151" i="51"/>
  <c r="DC151" i="51" s="1"/>
  <c r="CH152" i="51"/>
  <c r="DC152" i="51" s="1"/>
  <c r="CH153" i="51"/>
  <c r="DC153" i="51" s="1"/>
  <c r="CH154" i="51"/>
  <c r="DC154" i="51" s="1"/>
  <c r="CH155" i="51"/>
  <c r="DC155" i="51" s="1"/>
  <c r="CH156" i="51"/>
  <c r="DC156" i="51" s="1"/>
  <c r="CH157" i="51"/>
  <c r="DC157" i="51" s="1"/>
  <c r="CH158" i="51"/>
  <c r="DC158" i="51" s="1"/>
  <c r="CH159" i="51"/>
  <c r="DC159" i="51" s="1"/>
  <c r="CH160" i="51"/>
  <c r="DC160" i="51" s="1"/>
  <c r="CH161" i="51"/>
  <c r="DC161" i="51" s="1"/>
  <c r="CH162" i="51"/>
  <c r="DC162" i="51" s="1"/>
  <c r="CH163" i="51"/>
  <c r="DC163" i="51" s="1"/>
  <c r="CH16" i="51"/>
  <c r="DC16" i="51" s="1"/>
  <c r="CH17" i="51"/>
  <c r="DC17" i="51" s="1"/>
  <c r="CH18" i="51"/>
  <c r="DC18" i="51" s="1"/>
  <c r="CH15" i="51"/>
  <c r="DC15" i="51" s="1"/>
  <c r="BT2" i="51"/>
  <c r="BS2" i="51"/>
  <c r="BT1" i="51"/>
  <c r="BS1" i="51"/>
  <c r="BQ2" i="51"/>
  <c r="BP2" i="51"/>
  <c r="BQ1" i="51"/>
  <c r="BP1" i="51"/>
  <c r="BN2" i="51"/>
  <c r="BM2" i="51"/>
  <c r="BN1" i="51"/>
  <c r="BM1" i="51"/>
  <c r="AL2" i="51"/>
  <c r="AL1" i="51"/>
  <c r="AJ2" i="51"/>
  <c r="AJ1" i="51"/>
  <c r="AH2" i="51"/>
  <c r="AH1" i="51"/>
  <c r="AY2" i="51"/>
  <c r="AX2" i="51"/>
  <c r="AY1" i="51"/>
  <c r="AX1" i="51"/>
  <c r="AV2" i="51"/>
  <c r="AU2" i="51"/>
  <c r="AV1" i="51"/>
  <c r="AU1" i="51"/>
  <c r="AS2" i="51"/>
  <c r="AR2" i="51"/>
  <c r="AS1" i="51"/>
  <c r="AR1" i="51"/>
  <c r="EF168" i="51"/>
  <c r="ED168" i="51"/>
  <c r="EF3" i="51" s="1"/>
  <c r="Q150" i="51"/>
  <c r="M150" i="51"/>
  <c r="L150" i="51"/>
  <c r="B150" i="51"/>
  <c r="M149" i="51"/>
  <c r="L149" i="51"/>
  <c r="M148" i="51"/>
  <c r="L148" i="51"/>
  <c r="L147" i="51"/>
  <c r="L146" i="51"/>
  <c r="L145" i="51"/>
  <c r="J144" i="51"/>
  <c r="L144" i="51" s="1"/>
  <c r="J143" i="51"/>
  <c r="L143" i="51" s="1"/>
  <c r="J142" i="51"/>
  <c r="L142" i="51" s="1"/>
  <c r="J141" i="51"/>
  <c r="L141" i="51" s="1"/>
  <c r="J140" i="51"/>
  <c r="L140" i="51" s="1"/>
  <c r="J139" i="51"/>
  <c r="L139" i="51" s="1"/>
  <c r="J138" i="51"/>
  <c r="L138" i="51" s="1"/>
  <c r="J137" i="51"/>
  <c r="L137" i="51" s="1"/>
  <c r="J136" i="51"/>
  <c r="L136" i="51" s="1"/>
  <c r="J135" i="51"/>
  <c r="L135" i="51" s="1"/>
  <c r="J134" i="51"/>
  <c r="L134" i="51" s="1"/>
  <c r="J133" i="51"/>
  <c r="L133" i="51" s="1"/>
  <c r="J132" i="51"/>
  <c r="L132" i="51" s="1"/>
  <c r="J131" i="51"/>
  <c r="L131" i="51" s="1"/>
  <c r="J130" i="51"/>
  <c r="L130" i="51" s="1"/>
  <c r="J129" i="51"/>
  <c r="L129" i="51" s="1"/>
  <c r="DZ128" i="51"/>
  <c r="DZ129" i="51" s="1"/>
  <c r="DZ130" i="51" s="1"/>
  <c r="DZ131" i="51" s="1"/>
  <c r="DZ132" i="51" s="1"/>
  <c r="J128" i="51"/>
  <c r="L128" i="51" s="1"/>
  <c r="J127" i="51"/>
  <c r="L127" i="51" s="1"/>
  <c r="EB126" i="51"/>
  <c r="EA126" i="51"/>
  <c r="DZ126" i="51"/>
  <c r="DY126" i="51"/>
  <c r="DX126" i="51"/>
  <c r="DW126" i="51"/>
  <c r="DV126" i="51"/>
  <c r="DU126" i="51"/>
  <c r="M126" i="51"/>
  <c r="J126" i="51"/>
  <c r="L126" i="51" s="1"/>
  <c r="M125" i="51"/>
  <c r="J125" i="51"/>
  <c r="L125" i="51" s="1"/>
  <c r="M124" i="51"/>
  <c r="J124" i="51"/>
  <c r="L124" i="51" s="1"/>
  <c r="Q123" i="51"/>
  <c r="M123" i="51"/>
  <c r="J123" i="51"/>
  <c r="L123" i="51" s="1"/>
  <c r="Q122" i="51"/>
  <c r="M122" i="51"/>
  <c r="J122" i="51"/>
  <c r="L122" i="51" s="1"/>
  <c r="Q121" i="51"/>
  <c r="M121" i="51"/>
  <c r="J121" i="51"/>
  <c r="L121" i="51" s="1"/>
  <c r="Q120" i="51"/>
  <c r="M120" i="51"/>
  <c r="J120" i="51"/>
  <c r="L120" i="51" s="1"/>
  <c r="Q119" i="51"/>
  <c r="M119" i="51"/>
  <c r="J119" i="51"/>
  <c r="L119" i="51" s="1"/>
  <c r="Q118" i="51"/>
  <c r="M118" i="51"/>
  <c r="J118" i="51"/>
  <c r="L118" i="51" s="1"/>
  <c r="Q117" i="51"/>
  <c r="M117" i="51"/>
  <c r="J117" i="51"/>
  <c r="L117" i="51" s="1"/>
  <c r="DZ116" i="51"/>
  <c r="Q116" i="51"/>
  <c r="M116" i="51"/>
  <c r="J116" i="51"/>
  <c r="L116" i="51" s="1"/>
  <c r="Q115" i="51"/>
  <c r="M115" i="51"/>
  <c r="J115" i="51"/>
  <c r="L115" i="51" s="1"/>
  <c r="Q114" i="51"/>
  <c r="M114" i="51"/>
  <c r="J114" i="51"/>
  <c r="L114" i="51" s="1"/>
  <c r="Q113" i="51"/>
  <c r="M113" i="51"/>
  <c r="J113" i="51"/>
  <c r="L113" i="51" s="1"/>
  <c r="DZ112" i="51"/>
  <c r="Q112" i="51"/>
  <c r="M112" i="51"/>
  <c r="J112" i="51"/>
  <c r="L112" i="51" s="1"/>
  <c r="Q111" i="51"/>
  <c r="M111" i="51"/>
  <c r="J111" i="51"/>
  <c r="L111" i="51" s="1"/>
  <c r="Q110" i="51"/>
  <c r="M110" i="51"/>
  <c r="J110" i="51"/>
  <c r="L110" i="51" s="1"/>
  <c r="Q109" i="51"/>
  <c r="M109" i="51"/>
  <c r="J109" i="51"/>
  <c r="L109" i="51" s="1"/>
  <c r="Q108" i="51"/>
  <c r="M108" i="51"/>
  <c r="J108" i="51"/>
  <c r="L108" i="51" s="1"/>
  <c r="Q107" i="51"/>
  <c r="M107" i="51"/>
  <c r="J107" i="51"/>
  <c r="Q106" i="51"/>
  <c r="M106" i="51"/>
  <c r="J106" i="51"/>
  <c r="L106" i="51" s="1"/>
  <c r="Q105" i="51"/>
  <c r="M105" i="51"/>
  <c r="J105" i="51"/>
  <c r="M104" i="51"/>
  <c r="J104" i="51"/>
  <c r="L104" i="51" s="1"/>
  <c r="DZ103" i="51"/>
  <c r="M103" i="51"/>
  <c r="J103" i="51"/>
  <c r="L103" i="51" s="1"/>
  <c r="M102" i="51"/>
  <c r="J102" i="51"/>
  <c r="L102" i="51" s="1"/>
  <c r="M101" i="51"/>
  <c r="J101" i="51"/>
  <c r="L101" i="51" s="1"/>
  <c r="Q100" i="51"/>
  <c r="M100" i="51"/>
  <c r="J100" i="51"/>
  <c r="L100" i="51" s="1"/>
  <c r="DZ99" i="51"/>
  <c r="Q99" i="51"/>
  <c r="M99" i="51"/>
  <c r="J99" i="51"/>
  <c r="L99" i="51" s="1"/>
  <c r="Q98" i="51"/>
  <c r="M98" i="51"/>
  <c r="J98" i="51"/>
  <c r="L98" i="51" s="1"/>
  <c r="Q97" i="51"/>
  <c r="M97" i="51"/>
  <c r="J97" i="51"/>
  <c r="L97" i="51" s="1"/>
  <c r="Q96" i="51"/>
  <c r="M96" i="51"/>
  <c r="J96" i="51"/>
  <c r="L96" i="51" s="1"/>
  <c r="Q95" i="51"/>
  <c r="M95" i="51"/>
  <c r="J95" i="51"/>
  <c r="L95" i="51" s="1"/>
  <c r="Q94" i="51"/>
  <c r="M94" i="51"/>
  <c r="J94" i="51"/>
  <c r="L94" i="51" s="1"/>
  <c r="Q93" i="51"/>
  <c r="M93" i="51"/>
  <c r="J93" i="51"/>
  <c r="L93" i="51" s="1"/>
  <c r="Q92" i="51"/>
  <c r="M92" i="51"/>
  <c r="J92" i="51"/>
  <c r="L92" i="51" s="1"/>
  <c r="Q91" i="51"/>
  <c r="M91" i="51"/>
  <c r="J91" i="51"/>
  <c r="L91" i="51" s="1"/>
  <c r="DZ90" i="51"/>
  <c r="Q90" i="51"/>
  <c r="M90" i="51"/>
  <c r="J90" i="51"/>
  <c r="L90" i="51" s="1"/>
  <c r="Q89" i="51"/>
  <c r="M89" i="51"/>
  <c r="J89" i="51"/>
  <c r="L89" i="51" s="1"/>
  <c r="Q88" i="51"/>
  <c r="M88" i="51"/>
  <c r="J88" i="51"/>
  <c r="L88" i="51" s="1"/>
  <c r="Q87" i="51"/>
  <c r="M87" i="51"/>
  <c r="J87" i="51"/>
  <c r="L87" i="51" s="1"/>
  <c r="DZ86" i="51"/>
  <c r="Q86" i="51"/>
  <c r="M86" i="51"/>
  <c r="J86" i="51"/>
  <c r="L86" i="51" s="1"/>
  <c r="Q85" i="51"/>
  <c r="M85" i="51"/>
  <c r="J85" i="51"/>
  <c r="L85" i="51" s="1"/>
  <c r="Q84" i="51"/>
  <c r="M84" i="51"/>
  <c r="J84" i="51"/>
  <c r="L84" i="51" s="1"/>
  <c r="Q83" i="51"/>
  <c r="M83" i="51"/>
  <c r="J83" i="51"/>
  <c r="L83" i="51" s="1"/>
  <c r="Q82" i="51"/>
  <c r="M82" i="51"/>
  <c r="J82" i="51"/>
  <c r="L82" i="51" s="1"/>
  <c r="Q81" i="51"/>
  <c r="M81" i="51"/>
  <c r="J81" i="51"/>
  <c r="L81" i="51" s="1"/>
  <c r="Q80" i="51"/>
  <c r="M80" i="51"/>
  <c r="J80" i="51"/>
  <c r="L80" i="51" s="1"/>
  <c r="Q79" i="51"/>
  <c r="M79" i="51"/>
  <c r="J79" i="51"/>
  <c r="L79" i="51" s="1"/>
  <c r="M78" i="51"/>
  <c r="J78" i="51"/>
  <c r="L78" i="51" s="1"/>
  <c r="DZ77" i="51"/>
  <c r="Q77" i="51"/>
  <c r="M77" i="51"/>
  <c r="J77" i="51"/>
  <c r="L77" i="51" s="1"/>
  <c r="Q76" i="51"/>
  <c r="M76" i="51"/>
  <c r="J76" i="51"/>
  <c r="L76" i="51" s="1"/>
  <c r="Q75" i="51"/>
  <c r="M75" i="51"/>
  <c r="J75" i="51"/>
  <c r="L75" i="51" s="1"/>
  <c r="Q74" i="51"/>
  <c r="M74" i="51"/>
  <c r="J74" i="51"/>
  <c r="L74" i="51" s="1"/>
  <c r="DZ73" i="51"/>
  <c r="DZ74" i="51" s="1"/>
  <c r="DZ75" i="51" s="1"/>
  <c r="DZ76" i="51" s="1"/>
  <c r="Q73" i="51"/>
  <c r="M73" i="51"/>
  <c r="J73" i="51"/>
  <c r="L73" i="51" s="1"/>
  <c r="Q72" i="51"/>
  <c r="M72" i="51"/>
  <c r="J72" i="51"/>
  <c r="L72" i="51" s="1"/>
  <c r="Q71" i="51"/>
  <c r="M71" i="51"/>
  <c r="J71" i="51"/>
  <c r="L71" i="51" s="1"/>
  <c r="Q70" i="51"/>
  <c r="M70" i="51"/>
  <c r="J70" i="51"/>
  <c r="L70" i="51" s="1"/>
  <c r="Q69" i="51"/>
  <c r="M69" i="51"/>
  <c r="J69" i="51"/>
  <c r="L69" i="51" s="1"/>
  <c r="DW68" i="51"/>
  <c r="Q68" i="51"/>
  <c r="M68" i="51"/>
  <c r="J68" i="51"/>
  <c r="L68" i="51" s="1"/>
  <c r="Q67" i="51"/>
  <c r="M67" i="51"/>
  <c r="J67" i="51"/>
  <c r="L67" i="51" s="1"/>
  <c r="Q66" i="51"/>
  <c r="M66" i="51"/>
  <c r="J66" i="51"/>
  <c r="L66" i="51" s="1"/>
  <c r="Q65" i="51"/>
  <c r="M65" i="51"/>
  <c r="J65" i="51"/>
  <c r="L65" i="51" s="1"/>
  <c r="EB64" i="51"/>
  <c r="EA64" i="51"/>
  <c r="DX64" i="51"/>
  <c r="DZ134" i="51" s="1"/>
  <c r="Q64" i="51"/>
  <c r="M64" i="51"/>
  <c r="J64" i="51"/>
  <c r="L64" i="51" s="1"/>
  <c r="EB63" i="51"/>
  <c r="EA63" i="51"/>
  <c r="DX63" i="51"/>
  <c r="DZ133" i="51" s="1"/>
  <c r="Q63" i="51"/>
  <c r="M63" i="51"/>
  <c r="J63" i="51"/>
  <c r="L63" i="51" s="1"/>
  <c r="EB62" i="51"/>
  <c r="EA62" i="51"/>
  <c r="DX62" i="51"/>
  <c r="Q62" i="51"/>
  <c r="M62" i="51"/>
  <c r="J62" i="51"/>
  <c r="L62" i="51" s="1"/>
  <c r="EB61" i="51"/>
  <c r="EA61" i="51"/>
  <c r="DX61" i="51"/>
  <c r="Q61" i="51"/>
  <c r="M61" i="51"/>
  <c r="J61" i="51"/>
  <c r="L61" i="51" s="1"/>
  <c r="Q60" i="51"/>
  <c r="M60" i="51"/>
  <c r="J60" i="51"/>
  <c r="L60" i="51" s="1"/>
  <c r="DU59" i="51" a="1"/>
  <c r="Q59" i="51"/>
  <c r="M59" i="51"/>
  <c r="J59" i="51"/>
  <c r="L59" i="51" s="1"/>
  <c r="Q58" i="51"/>
  <c r="M58" i="51"/>
  <c r="J58" i="51"/>
  <c r="L58" i="51" s="1"/>
  <c r="Q57" i="51"/>
  <c r="M57" i="51"/>
  <c r="J57" i="51"/>
  <c r="L57" i="51" s="1"/>
  <c r="DW56" i="51"/>
  <c r="Q56" i="51"/>
  <c r="M56" i="51"/>
  <c r="J56" i="51"/>
  <c r="L56" i="51" s="1"/>
  <c r="DW55" i="51"/>
  <c r="Q55" i="51"/>
  <c r="M55" i="51"/>
  <c r="J55" i="51"/>
  <c r="L55" i="51" s="1"/>
  <c r="Q54" i="51"/>
  <c r="M54" i="51"/>
  <c r="J54" i="51"/>
  <c r="L54" i="51" s="1"/>
  <c r="Q53" i="51"/>
  <c r="M53" i="51"/>
  <c r="J53" i="51"/>
  <c r="L53" i="51" s="1"/>
  <c r="Q52" i="51"/>
  <c r="M52" i="51"/>
  <c r="J52" i="51"/>
  <c r="L52" i="51" s="1"/>
  <c r="Q51" i="51"/>
  <c r="M51" i="51"/>
  <c r="J51" i="51"/>
  <c r="L51" i="51" s="1"/>
  <c r="Q50" i="51"/>
  <c r="M50" i="51"/>
  <c r="J50" i="51"/>
  <c r="L50" i="51" s="1"/>
  <c r="Q49" i="51"/>
  <c r="M49" i="51"/>
  <c r="J49" i="51"/>
  <c r="L49" i="51" s="1"/>
  <c r="Q48" i="51"/>
  <c r="M48" i="51"/>
  <c r="J48" i="51"/>
  <c r="L48" i="51" s="1"/>
  <c r="Q47" i="51"/>
  <c r="M47" i="51"/>
  <c r="J47" i="51"/>
  <c r="L47" i="51" s="1"/>
  <c r="Q46" i="51"/>
  <c r="M46" i="51"/>
  <c r="J46" i="51"/>
  <c r="L46" i="51" s="1"/>
  <c r="Q45" i="51"/>
  <c r="M45" i="51"/>
  <c r="J45" i="51"/>
  <c r="L45" i="51" s="1"/>
  <c r="Q44" i="51"/>
  <c r="M44" i="51"/>
  <c r="J44" i="51"/>
  <c r="L44" i="51" s="1"/>
  <c r="Q43" i="51"/>
  <c r="M43" i="51"/>
  <c r="J43" i="51"/>
  <c r="L43" i="51" s="1"/>
  <c r="Q42" i="51"/>
  <c r="M42" i="51"/>
  <c r="J42" i="51"/>
  <c r="L42" i="51" s="1"/>
  <c r="Q41" i="51"/>
  <c r="M41" i="51"/>
  <c r="J41" i="51"/>
  <c r="L41" i="51" s="1"/>
  <c r="Q40" i="51"/>
  <c r="M40" i="51"/>
  <c r="J40" i="51"/>
  <c r="L40" i="51" s="1"/>
  <c r="Q39" i="51"/>
  <c r="M39" i="51"/>
  <c r="J39" i="51"/>
  <c r="L39" i="51" s="1"/>
  <c r="Q38" i="51"/>
  <c r="M38" i="51"/>
  <c r="J38" i="51"/>
  <c r="L38" i="51" s="1"/>
  <c r="Q37" i="51"/>
  <c r="M37" i="51"/>
  <c r="J37" i="51"/>
  <c r="L37" i="51" s="1"/>
  <c r="Q36" i="51"/>
  <c r="M36" i="51"/>
  <c r="J36" i="51"/>
  <c r="L36" i="51" s="1"/>
  <c r="Q35" i="51"/>
  <c r="M35" i="51"/>
  <c r="J35" i="51"/>
  <c r="L35" i="51" s="1"/>
  <c r="Q34" i="51"/>
  <c r="M34" i="51"/>
  <c r="J34" i="51"/>
  <c r="L34" i="51" s="1"/>
  <c r="Q33" i="51"/>
  <c r="M33" i="51"/>
  <c r="J33" i="51"/>
  <c r="L33" i="51" s="1"/>
  <c r="Q32" i="51"/>
  <c r="M32" i="51"/>
  <c r="J32" i="51"/>
  <c r="L32" i="51" s="1"/>
  <c r="Q31" i="51"/>
  <c r="M31" i="51"/>
  <c r="J31" i="51"/>
  <c r="L31" i="51" s="1"/>
  <c r="Q30" i="51"/>
  <c r="M30" i="51"/>
  <c r="J30" i="51"/>
  <c r="L30" i="51" s="1"/>
  <c r="Q29" i="51"/>
  <c r="M29" i="51"/>
  <c r="J29" i="51"/>
  <c r="L29" i="51" s="1"/>
  <c r="Q28" i="51"/>
  <c r="M28" i="51"/>
  <c r="J28" i="51"/>
  <c r="L28" i="51" s="1"/>
  <c r="Q27" i="51"/>
  <c r="M27" i="51"/>
  <c r="J27" i="51"/>
  <c r="L27" i="51" s="1"/>
  <c r="Q26" i="51"/>
  <c r="M26" i="51"/>
  <c r="J26" i="51"/>
  <c r="L26" i="51" s="1"/>
  <c r="Q25" i="51"/>
  <c r="M25" i="51"/>
  <c r="J25" i="51"/>
  <c r="L25" i="51" s="1"/>
  <c r="Q24" i="51"/>
  <c r="M24" i="51"/>
  <c r="J24" i="51"/>
  <c r="L24" i="51" s="1"/>
  <c r="Q23" i="51"/>
  <c r="M23" i="51"/>
  <c r="J23" i="51"/>
  <c r="L23" i="51" s="1"/>
  <c r="Q22" i="51"/>
  <c r="M22" i="51"/>
  <c r="J22" i="51"/>
  <c r="L22" i="51" s="1"/>
  <c r="N19" i="51"/>
  <c r="R15" i="51" s="1"/>
  <c r="EE7" i="51"/>
  <c r="EE6" i="51"/>
  <c r="EB2" i="51"/>
  <c r="EA2" i="51"/>
  <c r="DZ2" i="51"/>
  <c r="DY2" i="51"/>
  <c r="DX2" i="51"/>
  <c r="DW2" i="51"/>
  <c r="DV2" i="51"/>
  <c r="DU2" i="51"/>
  <c r="BY2" i="51"/>
  <c r="BW2" i="51"/>
  <c r="BK2" i="51"/>
  <c r="BJ2" i="51"/>
  <c r="AP2" i="51"/>
  <c r="AO2" i="51"/>
  <c r="AF2" i="51"/>
  <c r="AB2" i="51"/>
  <c r="S2" i="51"/>
  <c r="R2" i="51"/>
  <c r="Q2" i="51"/>
  <c r="P2" i="51"/>
  <c r="O2" i="51"/>
  <c r="N2" i="51"/>
  <c r="M2" i="51"/>
  <c r="L2" i="51"/>
  <c r="K2" i="51"/>
  <c r="J2" i="51"/>
  <c r="F2" i="51"/>
  <c r="D2" i="51"/>
  <c r="C2" i="51"/>
  <c r="B2" i="51"/>
  <c r="EF1" i="51"/>
  <c r="EE1" i="51"/>
  <c r="EB1" i="51"/>
  <c r="EA1" i="51"/>
  <c r="DZ1" i="51"/>
  <c r="DY1" i="51"/>
  <c r="DX1" i="51"/>
  <c r="DW1" i="51"/>
  <c r="DV1" i="51"/>
  <c r="DU1" i="51"/>
  <c r="BY1" i="51"/>
  <c r="BW1" i="51"/>
  <c r="BK1" i="51"/>
  <c r="BJ1" i="51"/>
  <c r="AP1" i="51"/>
  <c r="AO1" i="51"/>
  <c r="AF1" i="51"/>
  <c r="AB1" i="51"/>
  <c r="S1" i="51"/>
  <c r="R1" i="51"/>
  <c r="Q1" i="51"/>
  <c r="P1" i="51"/>
  <c r="O1" i="51"/>
  <c r="N1" i="51"/>
  <c r="M1" i="51"/>
  <c r="L1" i="51"/>
  <c r="K1" i="51"/>
  <c r="J1" i="51"/>
  <c r="F1" i="51"/>
  <c r="D1" i="51"/>
  <c r="C1" i="51"/>
  <c r="B1" i="51"/>
  <c r="EA73" i="51" l="1"/>
  <c r="EB73" i="51" s="1"/>
  <c r="EA74" i="51" s="1"/>
  <c r="EA86" i="51"/>
  <c r="DY86" i="51" s="1"/>
  <c r="EB65" i="51"/>
  <c r="F15" i="51"/>
  <c r="K15" i="51"/>
  <c r="DZ113" i="51"/>
  <c r="DZ114" i="51" s="1"/>
  <c r="DZ115" i="51" s="1"/>
  <c r="EA112" i="51" s="1"/>
  <c r="DW69" i="51"/>
  <c r="DU58" i="51"/>
  <c r="DZ100" i="51"/>
  <c r="DZ101" i="51" s="1"/>
  <c r="DZ102" i="51" s="1"/>
  <c r="EA99" i="51" s="1"/>
  <c r="DU59" i="51"/>
  <c r="DW57" i="51" s="1"/>
  <c r="DZ87" i="51"/>
  <c r="DZ88" i="51" s="1"/>
  <c r="DZ89" i="51" s="1"/>
  <c r="EB86" i="51" l="1"/>
  <c r="EA87" i="51" s="1"/>
  <c r="DY87" i="51" s="1"/>
  <c r="DY73" i="51"/>
  <c r="DV73" i="51" s="1" a="1"/>
  <c r="DV73" i="51" s="1"/>
  <c r="DW73" i="51" s="1" a="1"/>
  <c r="DW73" i="51" s="1"/>
  <c r="DU73" i="51" s="1"/>
  <c r="DY99" i="51"/>
  <c r="EB99" i="51"/>
  <c r="EA100" i="51" s="1"/>
  <c r="DY112" i="51"/>
  <c r="EB112" i="51"/>
  <c r="EA113" i="51" s="1"/>
  <c r="EB74" i="51"/>
  <c r="EA75" i="51" s="1"/>
  <c r="DY74" i="51"/>
  <c r="DV74" i="51" l="1" a="1"/>
  <c r="DV74" i="51" s="1"/>
  <c r="DW74" i="51" s="1" a="1"/>
  <c r="DW74" i="51" s="1"/>
  <c r="DU74" i="51" s="1"/>
  <c r="DX74" i="51" s="1"/>
  <c r="EB87" i="51"/>
  <c r="EA88" i="51" s="1"/>
  <c r="DY88" i="51" s="1"/>
  <c r="DV88" i="51" s="1" a="1"/>
  <c r="DV88" i="51" s="1"/>
  <c r="EB75" i="51"/>
  <c r="EA76" i="51" s="1"/>
  <c r="DY75" i="51"/>
  <c r="DX73" i="51"/>
  <c r="DY113" i="51"/>
  <c r="EB113" i="51"/>
  <c r="EA114" i="51" s="1"/>
  <c r="DY100" i="51"/>
  <c r="EB100" i="51"/>
  <c r="EA101" i="51" s="1"/>
  <c r="DV75" i="51" l="1" a="1"/>
  <c r="DV75" i="51" s="1"/>
  <c r="DW75" i="51" s="1" a="1"/>
  <c r="DW75" i="51" s="1"/>
  <c r="DU75" i="51" s="1"/>
  <c r="EB88" i="51"/>
  <c r="EA89" i="51" s="1"/>
  <c r="EB89" i="51" s="1"/>
  <c r="EA90" i="51" s="1"/>
  <c r="EB114" i="51"/>
  <c r="EA115" i="51" s="1"/>
  <c r="DY114" i="51"/>
  <c r="DV114" i="51" s="1" a="1"/>
  <c r="DV114" i="51" s="1"/>
  <c r="EB101" i="51"/>
  <c r="EA102" i="51" s="1"/>
  <c r="DY101" i="51"/>
  <c r="DV101" i="51" s="1" a="1"/>
  <c r="DV101" i="51" s="1"/>
  <c r="DY76" i="51"/>
  <c r="EB76" i="51"/>
  <c r="EA77" i="51" s="1"/>
  <c r="DY89" i="51" l="1"/>
  <c r="DV89" i="51" s="1" a="1"/>
  <c r="DV89" i="51" s="1"/>
  <c r="DV76" i="51" a="1"/>
  <c r="DV76" i="51" s="1"/>
  <c r="DW76" i="51" s="1" a="1"/>
  <c r="DW76" i="51" s="1"/>
  <c r="DU76" i="51" s="1"/>
  <c r="DX76" i="51" s="1"/>
  <c r="EB90" i="51"/>
  <c r="EA91" i="51" s="1"/>
  <c r="DY90" i="51"/>
  <c r="DV90" i="51" s="1" a="1"/>
  <c r="DV90" i="51" s="1"/>
  <c r="EB77" i="51"/>
  <c r="EA78" i="51" s="1"/>
  <c r="DY77" i="51"/>
  <c r="DX75" i="51"/>
  <c r="EB115" i="51"/>
  <c r="EA116" i="51" s="1"/>
  <c r="DY115" i="51"/>
  <c r="DV115" i="51" s="1" a="1"/>
  <c r="DV115" i="51" s="1"/>
  <c r="DY102" i="51"/>
  <c r="DV102" i="51" s="1" a="1"/>
  <c r="DV102" i="51" s="1"/>
  <c r="EB102" i="51"/>
  <c r="EA103" i="51" s="1"/>
  <c r="DV77" i="51" l="1" a="1"/>
  <c r="DV77" i="51" s="1"/>
  <c r="DW77" i="51" s="1" a="1"/>
  <c r="DW77" i="51" s="1"/>
  <c r="DU77" i="51" s="1"/>
  <c r="DX77" i="51" s="1"/>
  <c r="DY116" i="51"/>
  <c r="DV116" i="51" s="1" a="1"/>
  <c r="DV116" i="51" s="1"/>
  <c r="EB116" i="51"/>
  <c r="EA117" i="51" s="1"/>
  <c r="EB78" i="51"/>
  <c r="EA79" i="51" s="1"/>
  <c r="DY78" i="51"/>
  <c r="EB103" i="51"/>
  <c r="EA104" i="51" s="1"/>
  <c r="DY103" i="51"/>
  <c r="DV103" i="51" s="1" a="1"/>
  <c r="DV103" i="51" s="1"/>
  <c r="DY91" i="51"/>
  <c r="DV91" i="51" s="1" a="1"/>
  <c r="DV91" i="51" s="1"/>
  <c r="EB91" i="51"/>
  <c r="EA92" i="51" s="1"/>
  <c r="DV78" i="51" l="1" a="1"/>
  <c r="DV78" i="51" s="1"/>
  <c r="DW78" i="51" s="1" a="1"/>
  <c r="DW78" i="51" s="1"/>
  <c r="DU78" i="51" s="1"/>
  <c r="EB92" i="51"/>
  <c r="EA93" i="51" s="1"/>
  <c r="DY92" i="51"/>
  <c r="DV92" i="51" s="1" a="1"/>
  <c r="DV92" i="51" s="1"/>
  <c r="EB117" i="51"/>
  <c r="EA118" i="51" s="1"/>
  <c r="DY117" i="51"/>
  <c r="DV117" i="51" s="1" a="1"/>
  <c r="DV117" i="51" s="1"/>
  <c r="DY79" i="51"/>
  <c r="EB79" i="51"/>
  <c r="EA80" i="51" s="1"/>
  <c r="EB104" i="51"/>
  <c r="EA105" i="51" s="1"/>
  <c r="DY104" i="51"/>
  <c r="DV104" i="51" s="1" a="1"/>
  <c r="DV104" i="51" s="1"/>
  <c r="DV79" i="51" l="1" a="1"/>
  <c r="DV79" i="51" s="1"/>
  <c r="DX78" i="51"/>
  <c r="EB105" i="51"/>
  <c r="EA106" i="51" s="1"/>
  <c r="DY105" i="51"/>
  <c r="DV105" i="51" s="1" a="1"/>
  <c r="DV105" i="51" s="1"/>
  <c r="EB118" i="51"/>
  <c r="EA119" i="51" s="1"/>
  <c r="DY118" i="51"/>
  <c r="DV118" i="51" s="1" a="1"/>
  <c r="DV118" i="51" s="1"/>
  <c r="EB80" i="51"/>
  <c r="EA81" i="51" s="1"/>
  <c r="DY80" i="51"/>
  <c r="DV80" i="51" s="1" a="1"/>
  <c r="DV80" i="51" s="1"/>
  <c r="EB93" i="51"/>
  <c r="EA94" i="51" s="1"/>
  <c r="DY93" i="51"/>
  <c r="DV93" i="51" s="1" a="1"/>
  <c r="DV93" i="51" s="1"/>
  <c r="EB81" i="51" l="1"/>
  <c r="EA82" i="51" s="1"/>
  <c r="DY81" i="51"/>
  <c r="DV81" i="51" s="1" a="1"/>
  <c r="DV81" i="51" s="1"/>
  <c r="EB106" i="51"/>
  <c r="EA107" i="51" s="1"/>
  <c r="DY106" i="51"/>
  <c r="DV106" i="51" s="1" a="1"/>
  <c r="DV106" i="51" s="1"/>
  <c r="DY94" i="51"/>
  <c r="DV94" i="51" s="1" a="1"/>
  <c r="DV94" i="51" s="1"/>
  <c r="EB94" i="51"/>
  <c r="EA95" i="51" s="1"/>
  <c r="DY119" i="51"/>
  <c r="DV119" i="51" s="1" a="1"/>
  <c r="DV119" i="51" s="1"/>
  <c r="EB119" i="51"/>
  <c r="EA120" i="51" s="1"/>
  <c r="DY107" i="51" l="1"/>
  <c r="DV107" i="51" s="1" a="1"/>
  <c r="DV107" i="51" s="1"/>
  <c r="EB107" i="51"/>
  <c r="EA108" i="51" s="1"/>
  <c r="EB95" i="51"/>
  <c r="EA96" i="51" s="1"/>
  <c r="DY95" i="51"/>
  <c r="DV95" i="51" s="1" a="1"/>
  <c r="DV95" i="51" s="1"/>
  <c r="EB120" i="51"/>
  <c r="EA121" i="51" s="1"/>
  <c r="DY120" i="51"/>
  <c r="DV120" i="51" s="1" a="1"/>
  <c r="DV120" i="51" s="1"/>
  <c r="EB82" i="51"/>
  <c r="EA83" i="51" s="1"/>
  <c r="DY82" i="51"/>
  <c r="DV82" i="51" s="1" a="1"/>
  <c r="DV82" i="51" s="1"/>
  <c r="EB96" i="51" l="1"/>
  <c r="EA97" i="51" s="1"/>
  <c r="DY96" i="51"/>
  <c r="DV96" i="51" s="1" a="1"/>
  <c r="DV96" i="51" s="1"/>
  <c r="EB83" i="51"/>
  <c r="EA84" i="51" s="1"/>
  <c r="DY83" i="51"/>
  <c r="DV83" i="51" s="1" a="1"/>
  <c r="DV83" i="51" s="1"/>
  <c r="EB108" i="51"/>
  <c r="EA109" i="51" s="1"/>
  <c r="DY108" i="51"/>
  <c r="DV108" i="51" s="1" a="1"/>
  <c r="DV108" i="51" s="1"/>
  <c r="EB121" i="51"/>
  <c r="EA122" i="51" s="1"/>
  <c r="DY121" i="51"/>
  <c r="DV121" i="51" s="1" a="1"/>
  <c r="DV121" i="51" s="1"/>
  <c r="EB97" i="51" l="1"/>
  <c r="EA98" i="51" s="1"/>
  <c r="DY97" i="51"/>
  <c r="DV97" i="51" s="1" a="1"/>
  <c r="DV97" i="51" s="1"/>
  <c r="DY122" i="51"/>
  <c r="DV122" i="51" s="1" a="1"/>
  <c r="DV122" i="51" s="1"/>
  <c r="EB122" i="51"/>
  <c r="EA123" i="51" s="1"/>
  <c r="DY109" i="51"/>
  <c r="DV109" i="51" s="1" a="1"/>
  <c r="DV109" i="51" s="1"/>
  <c r="EB109" i="51"/>
  <c r="EA110" i="51" s="1"/>
  <c r="DY84" i="51"/>
  <c r="DV84" i="51" s="1" a="1"/>
  <c r="DV84" i="51" s="1"/>
  <c r="EB84" i="51"/>
  <c r="EA85" i="51" s="1"/>
  <c r="EB85" i="51" l="1"/>
  <c r="DY85" i="51"/>
  <c r="DV85" i="51" s="1" a="1"/>
  <c r="DV85" i="51" s="1"/>
  <c r="DV86" i="51" s="1" a="1"/>
  <c r="DV86" i="51" s="1"/>
  <c r="EB98" i="51"/>
  <c r="DY98" i="51"/>
  <c r="DV98" i="51" s="1" a="1"/>
  <c r="DV98" i="51" s="1"/>
  <c r="EB110" i="51"/>
  <c r="EA111" i="51" s="1"/>
  <c r="DY110" i="51"/>
  <c r="DV110" i="51" s="1" a="1"/>
  <c r="DV110" i="51" s="1"/>
  <c r="EB123" i="51"/>
  <c r="EA124" i="51" s="1"/>
  <c r="DY123" i="51"/>
  <c r="DV123" i="51" s="1" a="1"/>
  <c r="DV123" i="51" s="1"/>
  <c r="DY124" i="51" l="1"/>
  <c r="DV124" i="51" s="1" a="1"/>
  <c r="DV124" i="51" s="1"/>
  <c r="EB124" i="51"/>
  <c r="DV87" i="51" a="1"/>
  <c r="DV87" i="51" s="1"/>
  <c r="EB111" i="51"/>
  <c r="DY111" i="51"/>
  <c r="DV111" i="51" s="1" a="1"/>
  <c r="DV111" i="51" s="1"/>
  <c r="DV99" i="51" l="1" a="1"/>
  <c r="DV99" i="51" s="1"/>
  <c r="DV100" i="51" s="1" a="1"/>
  <c r="DV100" i="51" s="1"/>
  <c r="DW79" i="51" a="1"/>
  <c r="DW79" i="51" s="1"/>
  <c r="DU79" i="51" s="1"/>
  <c r="DW81" i="51" a="1"/>
  <c r="DW81" i="51" s="1"/>
  <c r="DU81" i="51" s="1"/>
  <c r="DX81" i="51" s="1"/>
  <c r="DW80" i="51" a="1"/>
  <c r="DW80" i="51" s="1"/>
  <c r="DU80" i="51" s="1"/>
  <c r="DX80" i="51" s="1"/>
  <c r="DW82" i="51" l="1" a="1"/>
  <c r="DW82" i="51" s="1"/>
  <c r="DU82" i="51" s="1"/>
  <c r="DX82" i="51" s="1"/>
  <c r="DW83" i="51" a="1"/>
  <c r="DW83" i="51" s="1"/>
  <c r="DU83" i="51" s="1"/>
  <c r="DX83" i="51" s="1"/>
  <c r="DX79" i="51"/>
  <c r="DV112" i="51" a="1"/>
  <c r="DV112" i="51" s="1"/>
  <c r="DV113" i="51" l="1" a="1"/>
  <c r="DV113" i="51" s="1"/>
  <c r="DW109" i="51" s="1" a="1"/>
  <c r="DW109" i="51" s="1"/>
  <c r="DU109" i="51" s="1"/>
  <c r="DX109" i="51" s="1"/>
  <c r="DW84" i="51" a="1"/>
  <c r="DW84" i="51" s="1"/>
  <c r="DU84" i="51" s="1"/>
  <c r="DX84" i="51" s="1"/>
  <c r="DW89" i="51" l="1" a="1"/>
  <c r="DW89" i="51" s="1"/>
  <c r="DU89" i="51" s="1"/>
  <c r="DX89" i="51" s="1"/>
  <c r="DW120" i="51" a="1"/>
  <c r="DW120" i="51" s="1"/>
  <c r="DU120" i="51" s="1"/>
  <c r="DX120" i="51" s="1"/>
  <c r="DW119" i="51" a="1"/>
  <c r="DW119" i="51" s="1"/>
  <c r="DU119" i="51" s="1"/>
  <c r="DX119" i="51" s="1"/>
  <c r="DW115" i="51" a="1"/>
  <c r="DW115" i="51" s="1"/>
  <c r="DU115" i="51" s="1"/>
  <c r="DX115" i="51" s="1"/>
  <c r="DW122" i="51" a="1"/>
  <c r="DW122" i="51" s="1"/>
  <c r="DU122" i="51" s="1"/>
  <c r="DX122" i="51" s="1"/>
  <c r="DW94" i="51" a="1"/>
  <c r="DW94" i="51" s="1"/>
  <c r="DU94" i="51" s="1"/>
  <c r="DX94" i="51" s="1"/>
  <c r="DW85" i="51" a="1"/>
  <c r="DW85" i="51" s="1"/>
  <c r="DU85" i="51" s="1"/>
  <c r="DX85" i="51" s="1"/>
  <c r="DW87" i="51" a="1"/>
  <c r="DW87" i="51" s="1"/>
  <c r="DU87" i="51" s="1"/>
  <c r="DX87" i="51" s="1"/>
  <c r="DW100" i="51" a="1"/>
  <c r="DW100" i="51" s="1"/>
  <c r="DU100" i="51" s="1"/>
  <c r="DX100" i="51" s="1"/>
  <c r="DW102" i="51" a="1"/>
  <c r="DW102" i="51" s="1"/>
  <c r="DU102" i="51" s="1"/>
  <c r="DX102" i="51" s="1"/>
  <c r="DW86" i="51" a="1"/>
  <c r="DW86" i="51" s="1"/>
  <c r="DU86" i="51" s="1"/>
  <c r="DX86" i="51" s="1"/>
  <c r="DW112" i="51" a="1"/>
  <c r="DW112" i="51" s="1"/>
  <c r="DU112" i="51" s="1"/>
  <c r="DX112" i="51" s="1"/>
  <c r="DW107" i="51" a="1"/>
  <c r="DW107" i="51" s="1"/>
  <c r="DU107" i="51" s="1"/>
  <c r="DX107" i="51" s="1"/>
  <c r="DW91" i="51" a="1"/>
  <c r="DW91" i="51" s="1"/>
  <c r="DU91" i="51" s="1"/>
  <c r="DX91" i="51" s="1"/>
  <c r="DW90" i="51" a="1"/>
  <c r="DW90" i="51" s="1"/>
  <c r="DU90" i="51" s="1"/>
  <c r="DX90" i="51" s="1"/>
  <c r="DW118" i="51" a="1"/>
  <c r="DW118" i="51" s="1"/>
  <c r="DU118" i="51" s="1"/>
  <c r="DX118" i="51" s="1"/>
  <c r="DW124" i="51" a="1"/>
  <c r="DW124" i="51" s="1"/>
  <c r="DU124" i="51" s="1"/>
  <c r="DX124" i="51" s="1"/>
  <c r="DW98" i="51" a="1"/>
  <c r="DW98" i="51" s="1"/>
  <c r="DU98" i="51" s="1"/>
  <c r="DX98" i="51" s="1"/>
  <c r="DW113" i="51" a="1"/>
  <c r="DW113" i="51" s="1"/>
  <c r="DU113" i="51" s="1"/>
  <c r="DX113" i="51" s="1"/>
  <c r="DW105" i="51" a="1"/>
  <c r="DW105" i="51" s="1"/>
  <c r="DU105" i="51" s="1"/>
  <c r="DX105" i="51" s="1"/>
  <c r="DW116" i="51" a="1"/>
  <c r="DW116" i="51" s="1"/>
  <c r="DU116" i="51" s="1"/>
  <c r="DX116" i="51" s="1"/>
  <c r="DW96" i="51" a="1"/>
  <c r="DW96" i="51" s="1"/>
  <c r="DU96" i="51" s="1"/>
  <c r="DX96" i="51" s="1"/>
  <c r="DW108" i="51" a="1"/>
  <c r="DW108" i="51" s="1"/>
  <c r="DU108" i="51" s="1"/>
  <c r="DX108" i="51" s="1"/>
  <c r="DW97" i="51" a="1"/>
  <c r="DW97" i="51" s="1"/>
  <c r="DU97" i="51" s="1"/>
  <c r="DX97" i="51" s="1"/>
  <c r="DW93" i="51" a="1"/>
  <c r="DW93" i="51" s="1"/>
  <c r="DU93" i="51" s="1"/>
  <c r="DX93" i="51" s="1"/>
  <c r="DW121" i="51" a="1"/>
  <c r="DW121" i="51" s="1"/>
  <c r="DU121" i="51" s="1"/>
  <c r="DX121" i="51" s="1"/>
  <c r="DW114" i="51" a="1"/>
  <c r="DW114" i="51" s="1"/>
  <c r="DU114" i="51" s="1"/>
  <c r="DX114" i="51" s="1"/>
  <c r="DW104" i="51" a="1"/>
  <c r="DW104" i="51" s="1"/>
  <c r="DU104" i="51" s="1"/>
  <c r="DX104" i="51" s="1"/>
  <c r="DW92" i="51" a="1"/>
  <c r="DW92" i="51" s="1"/>
  <c r="DU92" i="51" s="1"/>
  <c r="DX92" i="51" s="1"/>
  <c r="DW106" i="51" a="1"/>
  <c r="DW106" i="51" s="1"/>
  <c r="DU106" i="51" s="1"/>
  <c r="DX106" i="51" s="1"/>
  <c r="DW117" i="51" a="1"/>
  <c r="DW117" i="51" s="1"/>
  <c r="DU117" i="51" s="1"/>
  <c r="DX117" i="51" s="1"/>
  <c r="DW111" i="51" a="1"/>
  <c r="DW111" i="51" s="1"/>
  <c r="DU111" i="51" s="1"/>
  <c r="DX111" i="51" s="1"/>
  <c r="DW101" i="51" a="1"/>
  <c r="DW101" i="51" s="1"/>
  <c r="DU101" i="51" s="1"/>
  <c r="DX101" i="51" s="1"/>
  <c r="DW99" i="51" a="1"/>
  <c r="DW99" i="51" s="1"/>
  <c r="DU99" i="51" s="1"/>
  <c r="DX99" i="51" s="1"/>
  <c r="DW103" i="51" a="1"/>
  <c r="DW103" i="51" s="1"/>
  <c r="DU103" i="51" s="1"/>
  <c r="DX103" i="51" s="1"/>
  <c r="DW88" i="51" a="1"/>
  <c r="DW88" i="51" s="1"/>
  <c r="DU88" i="51" s="1"/>
  <c r="DX88" i="51" s="1"/>
  <c r="DW110" i="51" a="1"/>
  <c r="DW110" i="51" s="1"/>
  <c r="DU110" i="51" s="1"/>
  <c r="DX110" i="51" s="1"/>
  <c r="DW123" i="51" a="1"/>
  <c r="DW123" i="51" s="1"/>
  <c r="DU123" i="51" s="1"/>
  <c r="DX123" i="51" s="1"/>
  <c r="DW95" i="51" a="1"/>
  <c r="DW95" i="51" s="1"/>
  <c r="DU95" i="51" s="1"/>
  <c r="DX95" i="51" s="1"/>
  <c r="DU61" i="51" l="1"/>
  <c r="DU68" i="51"/>
  <c r="EE5" i="51" l="1"/>
  <c r="EE4" i="51"/>
  <c r="EE3" i="51" a="1"/>
  <c r="EE3" i="51" s="1"/>
  <c r="AX338" i="32" l="1"/>
  <c r="AD338" i="32"/>
  <c r="AX337" i="32"/>
  <c r="AD337" i="32"/>
  <c r="AX336" i="32"/>
  <c r="AD336" i="32"/>
  <c r="AX335" i="32"/>
  <c r="AD335" i="32"/>
  <c r="AX334" i="32"/>
  <c r="AD334" i="32"/>
  <c r="AX333" i="32"/>
  <c r="AD333" i="32"/>
  <c r="AX332" i="32"/>
  <c r="AD332" i="32"/>
  <c r="AJ327" i="32"/>
  <c r="AC325" i="32"/>
  <c r="AT324" i="32"/>
  <c r="AS324" i="32"/>
  <c r="AQ324" i="32"/>
  <c r="AP324" i="32"/>
  <c r="AX304" i="32"/>
  <c r="AD304" i="32"/>
  <c r="AX303" i="32"/>
  <c r="AD303" i="32"/>
  <c r="AX302" i="32"/>
  <c r="AD302" i="32"/>
  <c r="AX301" i="32"/>
  <c r="AD301" i="32"/>
  <c r="AX300" i="32"/>
  <c r="AD300" i="32"/>
  <c r="AX299" i="32"/>
  <c r="AD299" i="32"/>
  <c r="AX298" i="32"/>
  <c r="AD298" i="32"/>
  <c r="AM293" i="32"/>
  <c r="AJ293" i="32"/>
  <c r="AC291" i="32"/>
  <c r="AT290" i="32"/>
  <c r="AS290" i="32"/>
  <c r="AQ290" i="32"/>
  <c r="AP290" i="32"/>
  <c r="AX270" i="32"/>
  <c r="AD270" i="32"/>
  <c r="AX269" i="32"/>
  <c r="AD269" i="32"/>
  <c r="AX268" i="32"/>
  <c r="AD268" i="32"/>
  <c r="AX267" i="32"/>
  <c r="AD267" i="32"/>
  <c r="AX266" i="32"/>
  <c r="AD266" i="32"/>
  <c r="AX265" i="32"/>
  <c r="AD265" i="32"/>
  <c r="AX264" i="32"/>
  <c r="AD264" i="32"/>
  <c r="AJ259" i="32"/>
  <c r="AC257" i="32"/>
  <c r="AT256" i="32"/>
  <c r="AS256" i="32"/>
  <c r="AQ256" i="32"/>
  <c r="AP256" i="32"/>
  <c r="AX236" i="32"/>
  <c r="AD236" i="32"/>
  <c r="AX235" i="32"/>
  <c r="AD235" i="32"/>
  <c r="AX234" i="32"/>
  <c r="AD234" i="32"/>
  <c r="AX233" i="32"/>
  <c r="AD233" i="32"/>
  <c r="AX232" i="32"/>
  <c r="AD232" i="32"/>
  <c r="AX231" i="32"/>
  <c r="AD231" i="32"/>
  <c r="AX230" i="32"/>
  <c r="AD230" i="32"/>
  <c r="AJ225" i="32"/>
  <c r="AC223" i="32"/>
  <c r="AT222" i="32"/>
  <c r="AS222" i="32"/>
  <c r="AQ222" i="32"/>
  <c r="AP222" i="32"/>
  <c r="AX202" i="32"/>
  <c r="AD202" i="32"/>
  <c r="AX201" i="32"/>
  <c r="AD201" i="32"/>
  <c r="AX200" i="32"/>
  <c r="AD200" i="32"/>
  <c r="AX199" i="32"/>
  <c r="AD199" i="32"/>
  <c r="AX198" i="32"/>
  <c r="AD198" i="32"/>
  <c r="AX197" i="32"/>
  <c r="AD197" i="32"/>
  <c r="AX196" i="32"/>
  <c r="AD196" i="32"/>
  <c r="AJ191" i="32"/>
  <c r="AC189" i="32"/>
  <c r="AT188" i="32"/>
  <c r="AS188" i="32"/>
  <c r="AQ188" i="32"/>
  <c r="AP188" i="32"/>
  <c r="AX168" i="32"/>
  <c r="AD168" i="32"/>
  <c r="AX167" i="32"/>
  <c r="AD167" i="32"/>
  <c r="AX166" i="32"/>
  <c r="AD166" i="32"/>
  <c r="AX165" i="32"/>
  <c r="AD165" i="32"/>
  <c r="AX164" i="32"/>
  <c r="AD164" i="32"/>
  <c r="AX163" i="32"/>
  <c r="AD163" i="32"/>
  <c r="AX162" i="32"/>
  <c r="AD162" i="32"/>
  <c r="AJ157" i="32"/>
  <c r="AC155" i="32"/>
  <c r="AT154" i="32"/>
  <c r="AS154" i="32"/>
  <c r="AQ154" i="32"/>
  <c r="AP154" i="32"/>
  <c r="AX134" i="32"/>
  <c r="AD134" i="32"/>
  <c r="AX133" i="32"/>
  <c r="AD133" i="32"/>
  <c r="AX132" i="32"/>
  <c r="AD132" i="32"/>
  <c r="AX131" i="32"/>
  <c r="AD131" i="32"/>
  <c r="AX130" i="32"/>
  <c r="AD130" i="32"/>
  <c r="AX129" i="32"/>
  <c r="AD129" i="32"/>
  <c r="AX128" i="32"/>
  <c r="AD128" i="32"/>
  <c r="AJ123" i="32"/>
  <c r="AC121" i="32"/>
  <c r="AT120" i="32"/>
  <c r="AS120" i="32"/>
  <c r="AQ120" i="32"/>
  <c r="AP120" i="32"/>
  <c r="AX100" i="32"/>
  <c r="AD100" i="32"/>
  <c r="AX99" i="32"/>
  <c r="AD99" i="32"/>
  <c r="AX98" i="32"/>
  <c r="AD98" i="32"/>
  <c r="AX97" i="32"/>
  <c r="AD97" i="32"/>
  <c r="AX96" i="32"/>
  <c r="AD96" i="32"/>
  <c r="AX95" i="32"/>
  <c r="AD95" i="32"/>
  <c r="AX94" i="32"/>
  <c r="AD94" i="32"/>
  <c r="AJ89" i="32"/>
  <c r="AC87" i="32"/>
  <c r="AT86" i="32"/>
  <c r="AS86" i="32"/>
  <c r="AQ86" i="32"/>
  <c r="AP86" i="32"/>
  <c r="AI83" i="32"/>
  <c r="AE83" i="32"/>
  <c r="AX66" i="32"/>
  <c r="AD66" i="32"/>
  <c r="AX65" i="32"/>
  <c r="AD65" i="32"/>
  <c r="AX64" i="32"/>
  <c r="AD64" i="32"/>
  <c r="AX63" i="32"/>
  <c r="AD63" i="32"/>
  <c r="AX62" i="32"/>
  <c r="AD62" i="32"/>
  <c r="AX61" i="32"/>
  <c r="AD61" i="32"/>
  <c r="AX60" i="32"/>
  <c r="AD60" i="32"/>
  <c r="AT52" i="32"/>
  <c r="AS52" i="32"/>
  <c r="AX32" i="32"/>
  <c r="AD32" i="32"/>
  <c r="AX31" i="32"/>
  <c r="AD31" i="32"/>
  <c r="AX30" i="32"/>
  <c r="AD30" i="32"/>
  <c r="AX29" i="32"/>
  <c r="AD29" i="32"/>
  <c r="AX28" i="32"/>
  <c r="AD28" i="32"/>
  <c r="AX27" i="32"/>
  <c r="AD27" i="32"/>
  <c r="AX26" i="32"/>
  <c r="AD26" i="32"/>
  <c r="AT18" i="32"/>
  <c r="AS18" i="32"/>
  <c r="AX338" i="30"/>
  <c r="AD338" i="30"/>
  <c r="AX337" i="30"/>
  <c r="AD337" i="30"/>
  <c r="AX336" i="30"/>
  <c r="AD336" i="30"/>
  <c r="AX335" i="30"/>
  <c r="AD335" i="30"/>
  <c r="AX334" i="30"/>
  <c r="AD334" i="30"/>
  <c r="AX333" i="30"/>
  <c r="AD333" i="30"/>
  <c r="AX332" i="30"/>
  <c r="AD332" i="30"/>
  <c r="AJ327" i="30"/>
  <c r="AC325" i="30"/>
  <c r="AT324" i="30"/>
  <c r="AS324" i="30"/>
  <c r="AQ324" i="30"/>
  <c r="AP324" i="30"/>
  <c r="AX304" i="30"/>
  <c r="AD304" i="30"/>
  <c r="AX303" i="30"/>
  <c r="AD303" i="30"/>
  <c r="AX302" i="30"/>
  <c r="AD302" i="30"/>
  <c r="AX301" i="30"/>
  <c r="AD301" i="30"/>
  <c r="AX300" i="30"/>
  <c r="AD300" i="30"/>
  <c r="AX299" i="30"/>
  <c r="AD299" i="30"/>
  <c r="AX298" i="30"/>
  <c r="AD298" i="30"/>
  <c r="AM293" i="30"/>
  <c r="AJ293" i="30"/>
  <c r="AC291" i="30"/>
  <c r="AT290" i="30"/>
  <c r="AS290" i="30"/>
  <c r="AQ290" i="30"/>
  <c r="AP290" i="30"/>
  <c r="AX270" i="30"/>
  <c r="AD270" i="30"/>
  <c r="AX269" i="30"/>
  <c r="AD269" i="30"/>
  <c r="AX268" i="30"/>
  <c r="AD268" i="30"/>
  <c r="AX267" i="30"/>
  <c r="AD267" i="30"/>
  <c r="AX266" i="30"/>
  <c r="AD266" i="30"/>
  <c r="AX265" i="30"/>
  <c r="AD265" i="30"/>
  <c r="AX264" i="30"/>
  <c r="AD264" i="30"/>
  <c r="AJ259" i="30"/>
  <c r="AC257" i="30"/>
  <c r="AT256" i="30"/>
  <c r="AS256" i="30"/>
  <c r="AQ256" i="30"/>
  <c r="AP256" i="30"/>
  <c r="AX236" i="30"/>
  <c r="AD236" i="30"/>
  <c r="AX235" i="30"/>
  <c r="AD235" i="30"/>
  <c r="AX234" i="30"/>
  <c r="AD234" i="30"/>
  <c r="AX233" i="30"/>
  <c r="AD233" i="30"/>
  <c r="AX232" i="30"/>
  <c r="AD232" i="30"/>
  <c r="AX231" i="30"/>
  <c r="AD231" i="30"/>
  <c r="AX230" i="30"/>
  <c r="AD230" i="30"/>
  <c r="AJ225" i="30"/>
  <c r="AC223" i="30"/>
  <c r="AT222" i="30"/>
  <c r="AS222" i="30"/>
  <c r="AQ222" i="30"/>
  <c r="AP222" i="30"/>
  <c r="AX202" i="30"/>
  <c r="AD202" i="30"/>
  <c r="AX201" i="30"/>
  <c r="AD201" i="30"/>
  <c r="AX200" i="30"/>
  <c r="AD200" i="30"/>
  <c r="AX199" i="30"/>
  <c r="AD199" i="30"/>
  <c r="AX198" i="30"/>
  <c r="AD198" i="30"/>
  <c r="AX197" i="30"/>
  <c r="AD197" i="30"/>
  <c r="AX196" i="30"/>
  <c r="AD196" i="30"/>
  <c r="AJ191" i="30"/>
  <c r="AC189" i="30"/>
  <c r="AT188" i="30"/>
  <c r="AS188" i="30"/>
  <c r="AQ188" i="30"/>
  <c r="AP188" i="30"/>
  <c r="AX168" i="30"/>
  <c r="AD168" i="30"/>
  <c r="AX167" i="30"/>
  <c r="AD167" i="30"/>
  <c r="AX166" i="30"/>
  <c r="AD166" i="30"/>
  <c r="AX165" i="30"/>
  <c r="AD165" i="30"/>
  <c r="AX164" i="30"/>
  <c r="AD164" i="30"/>
  <c r="AX163" i="30"/>
  <c r="AD163" i="30"/>
  <c r="AX162" i="30"/>
  <c r="AD162" i="30"/>
  <c r="AJ157" i="30"/>
  <c r="AC155" i="30"/>
  <c r="AT154" i="30"/>
  <c r="AS154" i="30"/>
  <c r="AQ154" i="30"/>
  <c r="AP154" i="30"/>
  <c r="AX134" i="30"/>
  <c r="AD134" i="30"/>
  <c r="AX133" i="30"/>
  <c r="AD133" i="30"/>
  <c r="AX132" i="30"/>
  <c r="AD132" i="30"/>
  <c r="AX131" i="30"/>
  <c r="AD131" i="30"/>
  <c r="AX130" i="30"/>
  <c r="AD130" i="30"/>
  <c r="AX129" i="30"/>
  <c r="AD129" i="30"/>
  <c r="AX128" i="30"/>
  <c r="AD128" i="30"/>
  <c r="AJ123" i="30"/>
  <c r="AC121" i="30"/>
  <c r="AT120" i="30"/>
  <c r="AS120" i="30"/>
  <c r="AQ120" i="30"/>
  <c r="AP120" i="30"/>
  <c r="AX100" i="30"/>
  <c r="AD100" i="30"/>
  <c r="AX99" i="30"/>
  <c r="AD99" i="30"/>
  <c r="AX98" i="30"/>
  <c r="AD98" i="30"/>
  <c r="AX97" i="30"/>
  <c r="AD97" i="30"/>
  <c r="AX96" i="30"/>
  <c r="AD96" i="30"/>
  <c r="AX95" i="30"/>
  <c r="AD95" i="30"/>
  <c r="AX94" i="30"/>
  <c r="AD94" i="30"/>
  <c r="AJ89" i="30"/>
  <c r="AC87" i="30"/>
  <c r="AT86" i="30"/>
  <c r="AS86" i="30"/>
  <c r="AQ86" i="30"/>
  <c r="AP86" i="30"/>
  <c r="AI83" i="30"/>
  <c r="AE83" i="30"/>
  <c r="AX66" i="30"/>
  <c r="AD66" i="30"/>
  <c r="AX65" i="30"/>
  <c r="AD65" i="30"/>
  <c r="AX64" i="30"/>
  <c r="AD64" i="30"/>
  <c r="AX63" i="30"/>
  <c r="AD63" i="30"/>
  <c r="AX62" i="30"/>
  <c r="AD62" i="30"/>
  <c r="AX61" i="30"/>
  <c r="AD61" i="30"/>
  <c r="AX60" i="30"/>
  <c r="AD60" i="30"/>
  <c r="AJ55" i="30"/>
  <c r="AC53" i="30"/>
  <c r="AT52" i="30"/>
  <c r="AS52" i="30"/>
  <c r="AQ52" i="30"/>
  <c r="AP52" i="30"/>
  <c r="AI49" i="30"/>
  <c r="AE49" i="30"/>
  <c r="AX32" i="30"/>
  <c r="AD32" i="30"/>
  <c r="AX31" i="30"/>
  <c r="AD31" i="30"/>
  <c r="AX30" i="30"/>
  <c r="AD30" i="30"/>
  <c r="AX29" i="30"/>
  <c r="AD29" i="30"/>
  <c r="AX28" i="30"/>
  <c r="AD28" i="30"/>
  <c r="AX27" i="30"/>
  <c r="AD27" i="30"/>
  <c r="AX26" i="30"/>
  <c r="AD26" i="30"/>
  <c r="AJ21" i="30"/>
  <c r="AC19" i="30"/>
  <c r="AT18" i="30"/>
  <c r="AS18" i="30"/>
  <c r="AQ18" i="30"/>
  <c r="AP18" i="30"/>
  <c r="BR29" i="25"/>
  <c r="AX29" i="25"/>
  <c r="BR28" i="25"/>
  <c r="AX28" i="25"/>
  <c r="BR27" i="25"/>
  <c r="AX27" i="25"/>
  <c r="BR26" i="25"/>
  <c r="AX26" i="25"/>
  <c r="BR25" i="25"/>
  <c r="AX25" i="25"/>
  <c r="BR24" i="25"/>
  <c r="AX24" i="25"/>
  <c r="BR23" i="25"/>
  <c r="AX23" i="25"/>
  <c r="BN15" i="25"/>
  <c r="BM15" i="25"/>
  <c r="BR29" i="23"/>
  <c r="AX29" i="23"/>
  <c r="BR28" i="23"/>
  <c r="AX28" i="23"/>
  <c r="BR27" i="23"/>
  <c r="AX27" i="23"/>
  <c r="BR26" i="23"/>
  <c r="AX26" i="23"/>
  <c r="BR25" i="23"/>
  <c r="AX25" i="23"/>
  <c r="BR24" i="23"/>
  <c r="AX24" i="23"/>
  <c r="BR23" i="23"/>
  <c r="AX23" i="23"/>
  <c r="BN15" i="23"/>
  <c r="BM15" i="23"/>
  <c r="BP29" i="41"/>
  <c r="AV29" i="41"/>
  <c r="BP28" i="41"/>
  <c r="AV28" i="41"/>
  <c r="BP27" i="41"/>
  <c r="AV27" i="41"/>
  <c r="BP26" i="41"/>
  <c r="AV26" i="41"/>
  <c r="BP25" i="41"/>
  <c r="AV25" i="41"/>
  <c r="BP24" i="41"/>
  <c r="AV24" i="41"/>
  <c r="BP23" i="41"/>
  <c r="AV23" i="41"/>
  <c r="BL15" i="41"/>
  <c r="BK15" i="41"/>
  <c r="S79" i="23" l="1"/>
  <c r="Q79" i="23"/>
  <c r="P79" i="23"/>
  <c r="O79" i="23"/>
  <c r="N79" i="23"/>
  <c r="M79" i="23"/>
  <c r="L79" i="23"/>
  <c r="K79" i="23"/>
  <c r="J79" i="23"/>
  <c r="I79" i="23"/>
  <c r="H79" i="23"/>
  <c r="G79" i="23"/>
  <c r="F79" i="23"/>
  <c r="E79" i="23"/>
  <c r="D79" i="23"/>
  <c r="C79" i="23"/>
  <c r="B76" i="23"/>
  <c r="B75" i="23"/>
  <c r="H74" i="23"/>
  <c r="B74" i="23"/>
  <c r="H73" i="23"/>
  <c r="B73" i="23"/>
  <c r="H72" i="23"/>
  <c r="B72" i="23"/>
  <c r="H71" i="23"/>
  <c r="B71" i="23"/>
  <c r="H70" i="23"/>
  <c r="B70" i="23"/>
  <c r="H69" i="23"/>
  <c r="B69" i="23"/>
  <c r="H68" i="23"/>
  <c r="B68" i="23"/>
  <c r="H67" i="23"/>
  <c r="B67" i="23"/>
  <c r="H66" i="23"/>
  <c r="B66" i="23"/>
  <c r="B65" i="23"/>
  <c r="S64" i="23"/>
  <c r="I64" i="23"/>
  <c r="B63" i="23"/>
  <c r="B62" i="23"/>
  <c r="B61" i="23"/>
  <c r="B60" i="23"/>
  <c r="B59" i="23"/>
  <c r="B58" i="23"/>
  <c r="G54" i="23"/>
  <c r="G77" i="23" s="1"/>
  <c r="F54" i="23"/>
  <c r="F60" i="23" s="1"/>
  <c r="E54" i="23"/>
  <c r="E70" i="23" s="1"/>
  <c r="D54" i="23"/>
  <c r="D63" i="23" s="1"/>
  <c r="C54" i="23"/>
  <c r="C68" i="23" s="1"/>
  <c r="H52" i="23"/>
  <c r="K51" i="23"/>
  <c r="J51" i="23"/>
  <c r="S79" i="25"/>
  <c r="Q79" i="25"/>
  <c r="P79" i="25"/>
  <c r="O79" i="25"/>
  <c r="N79" i="25"/>
  <c r="M79" i="25"/>
  <c r="L79" i="25"/>
  <c r="K79" i="25"/>
  <c r="J79" i="25"/>
  <c r="I79" i="25"/>
  <c r="H79" i="25"/>
  <c r="G79" i="25"/>
  <c r="F79" i="25"/>
  <c r="E79" i="25"/>
  <c r="D79" i="25"/>
  <c r="C79" i="25"/>
  <c r="B76" i="25"/>
  <c r="B75" i="25"/>
  <c r="H74" i="25"/>
  <c r="B74" i="25"/>
  <c r="H73" i="25"/>
  <c r="B73" i="25"/>
  <c r="H72" i="25"/>
  <c r="B72" i="25"/>
  <c r="H71" i="25"/>
  <c r="B71" i="25"/>
  <c r="H70" i="25"/>
  <c r="B70" i="25"/>
  <c r="H69" i="25"/>
  <c r="B69" i="25"/>
  <c r="H68" i="25"/>
  <c r="B68" i="25"/>
  <c r="H67" i="25"/>
  <c r="B67" i="25"/>
  <c r="H66" i="25"/>
  <c r="B66" i="25"/>
  <c r="B65" i="25"/>
  <c r="S64" i="25"/>
  <c r="I64" i="25"/>
  <c r="B63" i="25"/>
  <c r="B62" i="25"/>
  <c r="B61" i="25"/>
  <c r="B60" i="25"/>
  <c r="B59" i="25"/>
  <c r="B58" i="25"/>
  <c r="G54" i="25"/>
  <c r="G77" i="25" s="1"/>
  <c r="F54" i="25"/>
  <c r="F60" i="25" s="1"/>
  <c r="E54" i="25"/>
  <c r="E70" i="25" s="1"/>
  <c r="D54" i="25"/>
  <c r="D63" i="25" s="1"/>
  <c r="C54" i="25"/>
  <c r="C68" i="25" s="1"/>
  <c r="H52" i="25"/>
  <c r="K51" i="25"/>
  <c r="J51" i="25"/>
  <c r="AQ2" i="25"/>
  <c r="AO2" i="25"/>
  <c r="AN2" i="25"/>
  <c r="AL2" i="25"/>
  <c r="AK2" i="25"/>
  <c r="AI2" i="25"/>
  <c r="AE2" i="25"/>
  <c r="AQ1" i="25"/>
  <c r="AO1" i="25"/>
  <c r="AN1" i="25"/>
  <c r="AL1" i="25"/>
  <c r="AK1" i="25"/>
  <c r="AI1" i="25"/>
  <c r="AE1" i="25"/>
  <c r="AQ2" i="23"/>
  <c r="AO2" i="23"/>
  <c r="AN2" i="23"/>
  <c r="AL2" i="23"/>
  <c r="AK2" i="23"/>
  <c r="AI2" i="23"/>
  <c r="AE2" i="23"/>
  <c r="AQ1" i="23"/>
  <c r="AO1" i="23"/>
  <c r="AN1" i="23"/>
  <c r="AL1" i="23"/>
  <c r="AK1" i="23"/>
  <c r="AI1" i="23"/>
  <c r="AE1" i="23"/>
  <c r="S79" i="41"/>
  <c r="Q79" i="41"/>
  <c r="P79" i="41"/>
  <c r="O79" i="41"/>
  <c r="N79" i="41"/>
  <c r="M79" i="41"/>
  <c r="L79" i="41"/>
  <c r="K79" i="41"/>
  <c r="J79" i="41"/>
  <c r="I79" i="41"/>
  <c r="H79" i="41"/>
  <c r="G79" i="41"/>
  <c r="F79" i="41"/>
  <c r="E79" i="41"/>
  <c r="D79" i="41"/>
  <c r="C79" i="41"/>
  <c r="B76" i="41"/>
  <c r="B75" i="41"/>
  <c r="H74" i="41"/>
  <c r="B74" i="41"/>
  <c r="H73" i="41"/>
  <c r="B73" i="41"/>
  <c r="H72" i="41"/>
  <c r="B72" i="41"/>
  <c r="H71" i="41"/>
  <c r="B71" i="41"/>
  <c r="H70" i="41"/>
  <c r="B70" i="41"/>
  <c r="H69" i="41"/>
  <c r="B69" i="41"/>
  <c r="H68" i="41"/>
  <c r="B68" i="41"/>
  <c r="H67" i="41"/>
  <c r="B67" i="41"/>
  <c r="H66" i="41"/>
  <c r="B66" i="41"/>
  <c r="B65" i="41"/>
  <c r="S64" i="41"/>
  <c r="I64" i="41"/>
  <c r="B63" i="41"/>
  <c r="B62" i="41"/>
  <c r="B61" i="41"/>
  <c r="B60" i="41"/>
  <c r="B59" i="41"/>
  <c r="B58" i="41"/>
  <c r="G54" i="41"/>
  <c r="G78" i="41" s="1"/>
  <c r="F54" i="41"/>
  <c r="F66" i="41" s="1"/>
  <c r="E54" i="41"/>
  <c r="E73" i="41" s="1"/>
  <c r="D54" i="41"/>
  <c r="D64" i="41" s="1"/>
  <c r="C54" i="41"/>
  <c r="C71" i="41" s="1"/>
  <c r="H52" i="41"/>
  <c r="K51" i="41"/>
  <c r="J51" i="41"/>
  <c r="AB2" i="25"/>
  <c r="AA2" i="25"/>
  <c r="Y2" i="25"/>
  <c r="X2" i="25"/>
  <c r="V2" i="25"/>
  <c r="U2" i="25"/>
  <c r="AB1" i="25"/>
  <c r="AA1" i="25"/>
  <c r="Y1" i="25"/>
  <c r="X1" i="25"/>
  <c r="V1" i="25"/>
  <c r="U1" i="25"/>
  <c r="AB2" i="23"/>
  <c r="AA2" i="23"/>
  <c r="Y2" i="23"/>
  <c r="X2" i="23"/>
  <c r="V2" i="23"/>
  <c r="U2" i="23"/>
  <c r="AB1" i="23"/>
  <c r="AA1" i="23"/>
  <c r="Y1" i="23"/>
  <c r="X1" i="23"/>
  <c r="V1" i="23"/>
  <c r="U1" i="23"/>
  <c r="V1" i="41"/>
  <c r="X1" i="41"/>
  <c r="Y1" i="41"/>
  <c r="AA1" i="41"/>
  <c r="AB1" i="41"/>
  <c r="V2" i="41"/>
  <c r="X2" i="41"/>
  <c r="Y2" i="41"/>
  <c r="AA2" i="41"/>
  <c r="AB2" i="41"/>
  <c r="P7" i="42"/>
  <c r="P6" i="42"/>
  <c r="B2" i="42"/>
  <c r="B1" i="42"/>
  <c r="A1" i="42"/>
  <c r="Q184" i="42"/>
  <c r="O184" i="42"/>
  <c r="Q1" i="42"/>
  <c r="P1" i="42"/>
  <c r="K147" i="42"/>
  <c r="G147" i="42"/>
  <c r="F147" i="42"/>
  <c r="G146" i="42"/>
  <c r="F146" i="42"/>
  <c r="G145" i="42"/>
  <c r="F145" i="42"/>
  <c r="F144" i="42"/>
  <c r="F143" i="42"/>
  <c r="F142" i="42"/>
  <c r="D141" i="42"/>
  <c r="F141" i="42" s="1"/>
  <c r="D140" i="42"/>
  <c r="F140" i="42" s="1"/>
  <c r="D139" i="42"/>
  <c r="F139" i="42" s="1"/>
  <c r="D138" i="42"/>
  <c r="F138" i="42" s="1"/>
  <c r="D137" i="42"/>
  <c r="F137" i="42" s="1"/>
  <c r="D136" i="42"/>
  <c r="F136" i="42" s="1"/>
  <c r="D135" i="42"/>
  <c r="F135" i="42" s="1"/>
  <c r="D134" i="42"/>
  <c r="F134" i="42" s="1"/>
  <c r="D133" i="42"/>
  <c r="F133" i="42" s="1"/>
  <c r="D132" i="42"/>
  <c r="F132" i="42" s="1"/>
  <c r="D131" i="42"/>
  <c r="F131" i="42" s="1"/>
  <c r="D130" i="42"/>
  <c r="F130" i="42" s="1"/>
  <c r="D129" i="42"/>
  <c r="F129" i="42" s="1"/>
  <c r="D128" i="42"/>
  <c r="F128" i="42" s="1"/>
  <c r="D127" i="42"/>
  <c r="F127" i="42" s="1"/>
  <c r="D126" i="42"/>
  <c r="F126" i="42" s="1"/>
  <c r="D125" i="42"/>
  <c r="F125" i="42" s="1"/>
  <c r="D124" i="42"/>
  <c r="F124" i="42" s="1"/>
  <c r="G123" i="42"/>
  <c r="D123" i="42"/>
  <c r="F123" i="42" s="1"/>
  <c r="G122" i="42"/>
  <c r="D122" i="42"/>
  <c r="F122" i="42" s="1"/>
  <c r="G121" i="42"/>
  <c r="D121" i="42"/>
  <c r="F121" i="42" s="1"/>
  <c r="K120" i="42"/>
  <c r="G120" i="42"/>
  <c r="D120" i="42"/>
  <c r="F120" i="42" s="1"/>
  <c r="K119" i="42"/>
  <c r="G119" i="42"/>
  <c r="D119" i="42"/>
  <c r="F119" i="42" s="1"/>
  <c r="K118" i="42"/>
  <c r="G118" i="42"/>
  <c r="D118" i="42"/>
  <c r="F118" i="42" s="1"/>
  <c r="K117" i="42"/>
  <c r="G117" i="42"/>
  <c r="D117" i="42"/>
  <c r="F117" i="42" s="1"/>
  <c r="K116" i="42"/>
  <c r="G116" i="42"/>
  <c r="D116" i="42"/>
  <c r="F116" i="42" s="1"/>
  <c r="K115" i="42"/>
  <c r="G115" i="42"/>
  <c r="D115" i="42"/>
  <c r="F115" i="42" s="1"/>
  <c r="K114" i="42"/>
  <c r="G114" i="42"/>
  <c r="D114" i="42"/>
  <c r="F114" i="42" s="1"/>
  <c r="K113" i="42"/>
  <c r="G113" i="42"/>
  <c r="D113" i="42"/>
  <c r="F113" i="42" s="1"/>
  <c r="K112" i="42"/>
  <c r="G112" i="42"/>
  <c r="D112" i="42"/>
  <c r="F112" i="42" s="1"/>
  <c r="K111" i="42"/>
  <c r="G111" i="42"/>
  <c r="D111" i="42"/>
  <c r="F111" i="42" s="1"/>
  <c r="K110" i="42"/>
  <c r="G110" i="42"/>
  <c r="D110" i="42"/>
  <c r="F110" i="42" s="1"/>
  <c r="K109" i="42"/>
  <c r="G109" i="42"/>
  <c r="D109" i="42"/>
  <c r="F109" i="42" s="1"/>
  <c r="K108" i="42"/>
  <c r="G108" i="42"/>
  <c r="D108" i="42"/>
  <c r="F108" i="42" s="1"/>
  <c r="K107" i="42"/>
  <c r="G107" i="42"/>
  <c r="D107" i="42"/>
  <c r="F107" i="42" s="1"/>
  <c r="K106" i="42"/>
  <c r="G106" i="42"/>
  <c r="D106" i="42"/>
  <c r="F106" i="42" s="1"/>
  <c r="K105" i="42"/>
  <c r="G105" i="42"/>
  <c r="D105" i="42"/>
  <c r="F105" i="42" s="1"/>
  <c r="K104" i="42"/>
  <c r="G104" i="42"/>
  <c r="D104" i="42"/>
  <c r="K103" i="42"/>
  <c r="G103" i="42"/>
  <c r="D103" i="42"/>
  <c r="F103" i="42" s="1"/>
  <c r="K102" i="42"/>
  <c r="G102" i="42"/>
  <c r="D102" i="42"/>
  <c r="G101" i="42"/>
  <c r="D101" i="42"/>
  <c r="F101" i="42" s="1"/>
  <c r="G100" i="42"/>
  <c r="D100" i="42"/>
  <c r="F100" i="42" s="1"/>
  <c r="G99" i="42"/>
  <c r="D99" i="42"/>
  <c r="F99" i="42" s="1"/>
  <c r="G98" i="42"/>
  <c r="D98" i="42"/>
  <c r="F98" i="42" s="1"/>
  <c r="K97" i="42"/>
  <c r="G97" i="42"/>
  <c r="D97" i="42"/>
  <c r="F97" i="42" s="1"/>
  <c r="K96" i="42"/>
  <c r="G96" i="42"/>
  <c r="D96" i="42"/>
  <c r="F96" i="42" s="1"/>
  <c r="K95" i="42"/>
  <c r="G95" i="42"/>
  <c r="D95" i="42"/>
  <c r="F95" i="42" s="1"/>
  <c r="K94" i="42"/>
  <c r="G94" i="42"/>
  <c r="D94" i="42"/>
  <c r="F94" i="42" s="1"/>
  <c r="K93" i="42"/>
  <c r="G93" i="42"/>
  <c r="D93" i="42"/>
  <c r="F93" i="42" s="1"/>
  <c r="K92" i="42"/>
  <c r="G92" i="42"/>
  <c r="D92" i="42"/>
  <c r="F92" i="42" s="1"/>
  <c r="K91" i="42"/>
  <c r="G91" i="42"/>
  <c r="D91" i="42"/>
  <c r="F91" i="42" s="1"/>
  <c r="K90" i="42"/>
  <c r="G90" i="42"/>
  <c r="D90" i="42"/>
  <c r="F90" i="42" s="1"/>
  <c r="K89" i="42"/>
  <c r="G89" i="42"/>
  <c r="D89" i="42"/>
  <c r="F89" i="42" s="1"/>
  <c r="K88" i="42"/>
  <c r="G88" i="42"/>
  <c r="D88" i="42"/>
  <c r="F88" i="42" s="1"/>
  <c r="K87" i="42"/>
  <c r="G87" i="42"/>
  <c r="D87" i="42"/>
  <c r="F87" i="42" s="1"/>
  <c r="K86" i="42"/>
  <c r="G86" i="42"/>
  <c r="D86" i="42"/>
  <c r="F86" i="42" s="1"/>
  <c r="K85" i="42"/>
  <c r="G85" i="42"/>
  <c r="D85" i="42"/>
  <c r="F85" i="42" s="1"/>
  <c r="K84" i="42"/>
  <c r="G84" i="42"/>
  <c r="D84" i="42"/>
  <c r="F84" i="42" s="1"/>
  <c r="K83" i="42"/>
  <c r="G83" i="42"/>
  <c r="D83" i="42"/>
  <c r="F83" i="42" s="1"/>
  <c r="K82" i="42"/>
  <c r="G82" i="42"/>
  <c r="D82" i="42"/>
  <c r="F82" i="42" s="1"/>
  <c r="K81" i="42"/>
  <c r="G81" i="42"/>
  <c r="D81" i="42"/>
  <c r="F81" i="42" s="1"/>
  <c r="K80" i="42"/>
  <c r="G80" i="42"/>
  <c r="D80" i="42"/>
  <c r="F80" i="42" s="1"/>
  <c r="K79" i="42"/>
  <c r="G79" i="42"/>
  <c r="D79" i="42"/>
  <c r="F79" i="42" s="1"/>
  <c r="K78" i="42"/>
  <c r="G78" i="42"/>
  <c r="D78" i="42"/>
  <c r="F78" i="42" s="1"/>
  <c r="K77" i="42"/>
  <c r="G77" i="42"/>
  <c r="D77" i="42"/>
  <c r="F77" i="42" s="1"/>
  <c r="K76" i="42"/>
  <c r="G76" i="42"/>
  <c r="D76" i="42"/>
  <c r="F76" i="42" s="1"/>
  <c r="G75" i="42"/>
  <c r="D75" i="42"/>
  <c r="F75" i="42" s="1"/>
  <c r="K74" i="42"/>
  <c r="G74" i="42"/>
  <c r="D74" i="42"/>
  <c r="F74" i="42" s="1"/>
  <c r="K73" i="42"/>
  <c r="G73" i="42"/>
  <c r="D73" i="42"/>
  <c r="F73" i="42" s="1"/>
  <c r="K72" i="42"/>
  <c r="G72" i="42"/>
  <c r="D72" i="42"/>
  <c r="F72" i="42" s="1"/>
  <c r="K71" i="42"/>
  <c r="G71" i="42"/>
  <c r="D71" i="42"/>
  <c r="F71" i="42" s="1"/>
  <c r="K70" i="42"/>
  <c r="G70" i="42"/>
  <c r="D70" i="42"/>
  <c r="F70" i="42" s="1"/>
  <c r="K69" i="42"/>
  <c r="G69" i="42"/>
  <c r="D69" i="42"/>
  <c r="F69" i="42" s="1"/>
  <c r="K68" i="42"/>
  <c r="G68" i="42"/>
  <c r="D68" i="42"/>
  <c r="F68" i="42" s="1"/>
  <c r="K67" i="42"/>
  <c r="G67" i="42"/>
  <c r="D67" i="42"/>
  <c r="F67" i="42" s="1"/>
  <c r="K66" i="42"/>
  <c r="G66" i="42"/>
  <c r="D66" i="42"/>
  <c r="F66" i="42" s="1"/>
  <c r="K65" i="42"/>
  <c r="G65" i="42"/>
  <c r="D65" i="42"/>
  <c r="F65" i="42" s="1"/>
  <c r="K64" i="42"/>
  <c r="G64" i="42"/>
  <c r="D64" i="42"/>
  <c r="F64" i="42" s="1"/>
  <c r="K63" i="42"/>
  <c r="G63" i="42"/>
  <c r="D63" i="42"/>
  <c r="F63" i="42" s="1"/>
  <c r="K62" i="42"/>
  <c r="G62" i="42"/>
  <c r="D62" i="42"/>
  <c r="F62" i="42" s="1"/>
  <c r="K61" i="42"/>
  <c r="G61" i="42"/>
  <c r="D61" i="42"/>
  <c r="F61" i="42" s="1"/>
  <c r="K60" i="42"/>
  <c r="G60" i="42"/>
  <c r="D60" i="42"/>
  <c r="F60" i="42" s="1"/>
  <c r="K59" i="42"/>
  <c r="G59" i="42"/>
  <c r="D59" i="42"/>
  <c r="F59" i="42" s="1"/>
  <c r="K58" i="42"/>
  <c r="G58" i="42"/>
  <c r="D58" i="42"/>
  <c r="F58" i="42" s="1"/>
  <c r="K57" i="42"/>
  <c r="G57" i="42"/>
  <c r="D57" i="42"/>
  <c r="F57" i="42" s="1"/>
  <c r="K56" i="42"/>
  <c r="G56" i="42"/>
  <c r="D56" i="42"/>
  <c r="F56" i="42" s="1"/>
  <c r="K55" i="42"/>
  <c r="G55" i="42"/>
  <c r="D55" i="42"/>
  <c r="F55" i="42" s="1"/>
  <c r="K54" i="42"/>
  <c r="G54" i="42"/>
  <c r="D54" i="42"/>
  <c r="F54" i="42" s="1"/>
  <c r="K53" i="42"/>
  <c r="G53" i="42"/>
  <c r="D53" i="42"/>
  <c r="F53" i="42" s="1"/>
  <c r="K52" i="42"/>
  <c r="G52" i="42"/>
  <c r="D52" i="42"/>
  <c r="F52" i="42" s="1"/>
  <c r="K51" i="42"/>
  <c r="G51" i="42"/>
  <c r="D51" i="42"/>
  <c r="F51" i="42" s="1"/>
  <c r="K50" i="42"/>
  <c r="G50" i="42"/>
  <c r="D50" i="42"/>
  <c r="F50" i="42" s="1"/>
  <c r="K49" i="42"/>
  <c r="G49" i="42"/>
  <c r="D49" i="42"/>
  <c r="F49" i="42" s="1"/>
  <c r="K48" i="42"/>
  <c r="G48" i="42"/>
  <c r="D48" i="42"/>
  <c r="F48" i="42" s="1"/>
  <c r="K47" i="42"/>
  <c r="G47" i="42"/>
  <c r="D47" i="42"/>
  <c r="F47" i="42" s="1"/>
  <c r="K46" i="42"/>
  <c r="G46" i="42"/>
  <c r="D46" i="42"/>
  <c r="F46" i="42" s="1"/>
  <c r="K45" i="42"/>
  <c r="G45" i="42"/>
  <c r="D45" i="42"/>
  <c r="F45" i="42" s="1"/>
  <c r="K44" i="42"/>
  <c r="G44" i="42"/>
  <c r="D44" i="42"/>
  <c r="F44" i="42" s="1"/>
  <c r="K43" i="42"/>
  <c r="G43" i="42"/>
  <c r="D43" i="42"/>
  <c r="F43" i="42" s="1"/>
  <c r="K42" i="42"/>
  <c r="G42" i="42"/>
  <c r="D42" i="42"/>
  <c r="F42" i="42" s="1"/>
  <c r="K41" i="42"/>
  <c r="G41" i="42"/>
  <c r="D41" i="42"/>
  <c r="F41" i="42" s="1"/>
  <c r="K40" i="42"/>
  <c r="G40" i="42"/>
  <c r="D40" i="42"/>
  <c r="F40" i="42" s="1"/>
  <c r="K39" i="42"/>
  <c r="G39" i="42"/>
  <c r="D39" i="42"/>
  <c r="F39" i="42" s="1"/>
  <c r="K38" i="42"/>
  <c r="G38" i="42"/>
  <c r="D38" i="42"/>
  <c r="F38" i="42" s="1"/>
  <c r="K37" i="42"/>
  <c r="G37" i="42"/>
  <c r="D37" i="42"/>
  <c r="F37" i="42" s="1"/>
  <c r="K36" i="42"/>
  <c r="G36" i="42"/>
  <c r="D36" i="42"/>
  <c r="F36" i="42" s="1"/>
  <c r="K35" i="42"/>
  <c r="G35" i="42"/>
  <c r="D35" i="42"/>
  <c r="F35" i="42" s="1"/>
  <c r="K34" i="42"/>
  <c r="G34" i="42"/>
  <c r="D34" i="42"/>
  <c r="F34" i="42" s="1"/>
  <c r="K33" i="42"/>
  <c r="G33" i="42"/>
  <c r="D33" i="42"/>
  <c r="F33" i="42" s="1"/>
  <c r="K32" i="42"/>
  <c r="G32" i="42"/>
  <c r="D32" i="42"/>
  <c r="F32" i="42" s="1"/>
  <c r="K31" i="42"/>
  <c r="G31" i="42"/>
  <c r="D31" i="42"/>
  <c r="F31" i="42" s="1"/>
  <c r="K30" i="42"/>
  <c r="G30" i="42"/>
  <c r="D30" i="42"/>
  <c r="F30" i="42" s="1"/>
  <c r="K29" i="42"/>
  <c r="G29" i="42"/>
  <c r="D29" i="42"/>
  <c r="F29" i="42" s="1"/>
  <c r="K28" i="42"/>
  <c r="G28" i="42"/>
  <c r="D28" i="42"/>
  <c r="F28" i="42" s="1"/>
  <c r="K27" i="42"/>
  <c r="G27" i="42"/>
  <c r="D27" i="42"/>
  <c r="F27" i="42" s="1"/>
  <c r="K26" i="42"/>
  <c r="G26" i="42"/>
  <c r="D26" i="42"/>
  <c r="F26" i="42" s="1"/>
  <c r="K25" i="42"/>
  <c r="G25" i="42"/>
  <c r="D25" i="42"/>
  <c r="F25" i="42" s="1"/>
  <c r="K24" i="42"/>
  <c r="G24" i="42"/>
  <c r="D24" i="42"/>
  <c r="F24" i="42" s="1"/>
  <c r="K23" i="42"/>
  <c r="G23" i="42"/>
  <c r="D23" i="42"/>
  <c r="F23" i="42" s="1"/>
  <c r="K22" i="42"/>
  <c r="G22" i="42"/>
  <c r="D22" i="42"/>
  <c r="F22" i="42" s="1"/>
  <c r="K21" i="42"/>
  <c r="G21" i="42"/>
  <c r="D21" i="42"/>
  <c r="F21" i="42" s="1"/>
  <c r="K20" i="42"/>
  <c r="G20" i="42"/>
  <c r="D20" i="42"/>
  <c r="F20" i="42" s="1"/>
  <c r="K19" i="42"/>
  <c r="G19" i="42"/>
  <c r="D19" i="42"/>
  <c r="F19" i="42" s="1"/>
  <c r="H16" i="42"/>
  <c r="C12" i="42" s="1"/>
  <c r="M2" i="42"/>
  <c r="L2" i="42"/>
  <c r="K2" i="42"/>
  <c r="J2" i="42"/>
  <c r="I2" i="42"/>
  <c r="H2" i="42"/>
  <c r="G2" i="42"/>
  <c r="F2" i="42"/>
  <c r="E2" i="42"/>
  <c r="D2" i="42"/>
  <c r="C2" i="42"/>
  <c r="M1" i="42"/>
  <c r="L1" i="42"/>
  <c r="K1" i="42"/>
  <c r="J1" i="42"/>
  <c r="I1" i="42"/>
  <c r="H1" i="42"/>
  <c r="G1" i="42"/>
  <c r="F1" i="42"/>
  <c r="E1" i="42"/>
  <c r="D1" i="42"/>
  <c r="C1" i="42"/>
  <c r="AA15" i="30"/>
  <c r="X15" i="30"/>
  <c r="Q15" i="30"/>
  <c r="P15" i="30"/>
  <c r="J15" i="30"/>
  <c r="AP2" i="41"/>
  <c r="AN2" i="41"/>
  <c r="AM2" i="41"/>
  <c r="AK2" i="41"/>
  <c r="AJ2" i="41"/>
  <c r="AH2" i="41"/>
  <c r="AD2" i="41"/>
  <c r="AP1" i="41"/>
  <c r="AN1" i="41"/>
  <c r="AM1" i="41"/>
  <c r="AK1" i="41"/>
  <c r="AJ1" i="41"/>
  <c r="AH1" i="41"/>
  <c r="AD1" i="41"/>
  <c r="AW11" i="25"/>
  <c r="CS119" i="25"/>
  <c r="CR119" i="25"/>
  <c r="CQ119" i="25"/>
  <c r="CP119" i="25"/>
  <c r="CO119" i="25"/>
  <c r="CN119" i="25"/>
  <c r="CM119" i="25"/>
  <c r="CL119" i="25"/>
  <c r="CM42" i="25"/>
  <c r="CL42" i="25"/>
  <c r="CL40" i="25"/>
  <c r="CQ26" i="25"/>
  <c r="CP26" i="25"/>
  <c r="CO26" i="25"/>
  <c r="CN26" i="25"/>
  <c r="CM26" i="25"/>
  <c r="CL20" i="25"/>
  <c r="CL10" i="25"/>
  <c r="AX9" i="25" s="1"/>
  <c r="CR2" i="25"/>
  <c r="CQ2" i="25"/>
  <c r="CP2" i="25"/>
  <c r="CO2" i="25"/>
  <c r="CN2" i="25"/>
  <c r="CM2" i="25"/>
  <c r="CL2" i="25"/>
  <c r="CR1" i="25"/>
  <c r="CQ1" i="25"/>
  <c r="CP1" i="25"/>
  <c r="CO1" i="25"/>
  <c r="CN1" i="25"/>
  <c r="CM1" i="25"/>
  <c r="CL1" i="25"/>
  <c r="CS113" i="23"/>
  <c r="CR113" i="23"/>
  <c r="CQ113" i="23"/>
  <c r="CP113" i="23"/>
  <c r="CO113" i="23"/>
  <c r="CN113" i="23"/>
  <c r="CM113" i="23"/>
  <c r="CL113" i="23"/>
  <c r="CM36" i="23"/>
  <c r="CL36" i="23"/>
  <c r="CL34" i="23"/>
  <c r="CQ20" i="23"/>
  <c r="CP20" i="23"/>
  <c r="CO20" i="23"/>
  <c r="CN20" i="23"/>
  <c r="CM20" i="23"/>
  <c r="CL14" i="23"/>
  <c r="CL5" i="23"/>
  <c r="AX9" i="23" s="1"/>
  <c r="CS2" i="23"/>
  <c r="CR2" i="23"/>
  <c r="CQ2" i="23"/>
  <c r="CP2" i="23"/>
  <c r="CO2" i="23"/>
  <c r="CN2" i="23"/>
  <c r="CM2" i="23"/>
  <c r="CL2" i="23"/>
  <c r="CS1" i="23"/>
  <c r="CR1" i="23"/>
  <c r="CQ1" i="23"/>
  <c r="CP1" i="23"/>
  <c r="CO1" i="23"/>
  <c r="CN1" i="23"/>
  <c r="CM1" i="23"/>
  <c r="CL1" i="23"/>
  <c r="CP114" i="41"/>
  <c r="CO114" i="41"/>
  <c r="CN114" i="41"/>
  <c r="CM114" i="41"/>
  <c r="CL114" i="41"/>
  <c r="CK114" i="41"/>
  <c r="CJ114" i="41"/>
  <c r="CI114" i="41"/>
  <c r="CJ37" i="41"/>
  <c r="CI37" i="41"/>
  <c r="CI35" i="41"/>
  <c r="CN21" i="41"/>
  <c r="CM21" i="41"/>
  <c r="CL21" i="41"/>
  <c r="CK21" i="41"/>
  <c r="CJ21" i="41"/>
  <c r="CI15" i="41"/>
  <c r="CI5" i="41"/>
  <c r="AV9" i="41" s="1"/>
  <c r="CP2" i="41"/>
  <c r="CO2" i="41"/>
  <c r="CN2" i="41"/>
  <c r="CM2" i="41"/>
  <c r="CL2" i="41"/>
  <c r="CK2" i="41"/>
  <c r="CJ2" i="41"/>
  <c r="CI2" i="41"/>
  <c r="CP1" i="41"/>
  <c r="CO1" i="41"/>
  <c r="CN1" i="41"/>
  <c r="CM1" i="41"/>
  <c r="CL1" i="41"/>
  <c r="CK1" i="41"/>
  <c r="CJ1" i="41"/>
  <c r="CI1" i="41"/>
  <c r="P52" i="25" l="1"/>
  <c r="C53" i="25"/>
  <c r="C64" i="23"/>
  <c r="C48" i="23"/>
  <c r="Q3" i="42"/>
  <c r="C55" i="23"/>
  <c r="C74" i="23"/>
  <c r="C75" i="23"/>
  <c r="C71" i="23"/>
  <c r="F61" i="23"/>
  <c r="C69" i="23"/>
  <c r="C66" i="23"/>
  <c r="C47" i="23"/>
  <c r="G61" i="23"/>
  <c r="C76" i="23"/>
  <c r="C67" i="25"/>
  <c r="D73" i="23"/>
  <c r="G68" i="23"/>
  <c r="D74" i="23"/>
  <c r="D50" i="23"/>
  <c r="D57" i="23"/>
  <c r="D64" i="23"/>
  <c r="D69" i="23"/>
  <c r="D51" i="23"/>
  <c r="F51" i="23"/>
  <c r="D58" i="23"/>
  <c r="D75" i="23"/>
  <c r="C59" i="23"/>
  <c r="D61" i="23"/>
  <c r="D67" i="23"/>
  <c r="D47" i="23"/>
  <c r="D62" i="23"/>
  <c r="D48" i="23"/>
  <c r="D55" i="23"/>
  <c r="D49" i="23"/>
  <c r="D56" i="23"/>
  <c r="D52" i="23"/>
  <c r="D59" i="23"/>
  <c r="D66" i="23"/>
  <c r="D71" i="23"/>
  <c r="D76" i="23"/>
  <c r="D53" i="23"/>
  <c r="C61" i="23"/>
  <c r="G64" i="41"/>
  <c r="D56" i="41"/>
  <c r="C48" i="41"/>
  <c r="C67" i="41"/>
  <c r="C59" i="41"/>
  <c r="G59" i="41"/>
  <c r="C56" i="41"/>
  <c r="C69" i="41"/>
  <c r="C51" i="41"/>
  <c r="P52" i="41"/>
  <c r="D69" i="41"/>
  <c r="C76" i="41"/>
  <c r="D72" i="41"/>
  <c r="D51" i="41"/>
  <c r="F59" i="41"/>
  <c r="C74" i="41"/>
  <c r="C53" i="41"/>
  <c r="C62" i="41"/>
  <c r="D76" i="41"/>
  <c r="E68" i="23"/>
  <c r="F58" i="23"/>
  <c r="E71" i="23"/>
  <c r="F48" i="23"/>
  <c r="G58" i="23"/>
  <c r="F71" i="23"/>
  <c r="G48" i="23"/>
  <c r="E52" i="23"/>
  <c r="E62" i="23"/>
  <c r="G71" i="23"/>
  <c r="F52" i="23"/>
  <c r="E55" i="23"/>
  <c r="F62" i="23"/>
  <c r="E66" i="23"/>
  <c r="E49" i="23"/>
  <c r="G52" i="23"/>
  <c r="F55" i="23"/>
  <c r="F66" i="23"/>
  <c r="F49" i="23"/>
  <c r="G55" i="23"/>
  <c r="E59" i="23"/>
  <c r="E63" i="23"/>
  <c r="G66" i="23"/>
  <c r="E69" i="23"/>
  <c r="E75" i="23"/>
  <c r="G49" i="23"/>
  <c r="P52" i="23"/>
  <c r="C56" i="23"/>
  <c r="F59" i="23"/>
  <c r="F63" i="23"/>
  <c r="F69" i="23"/>
  <c r="F75" i="23"/>
  <c r="C50" i="23"/>
  <c r="C53" i="23"/>
  <c r="G59" i="23"/>
  <c r="G63" i="23"/>
  <c r="G69" i="23"/>
  <c r="C73" i="23"/>
  <c r="G75" i="23"/>
  <c r="E58" i="23"/>
  <c r="F68" i="23"/>
  <c r="E48" i="23"/>
  <c r="E74" i="23"/>
  <c r="E56" i="23"/>
  <c r="E50" i="23"/>
  <c r="E53" i="23"/>
  <c r="F56" i="23"/>
  <c r="G60" i="23"/>
  <c r="E67" i="23"/>
  <c r="E73" i="23"/>
  <c r="F50" i="23"/>
  <c r="F53" i="23"/>
  <c r="G56" i="23"/>
  <c r="E64" i="23"/>
  <c r="F67" i="23"/>
  <c r="F70" i="23"/>
  <c r="F73" i="23"/>
  <c r="E47" i="23"/>
  <c r="G50" i="23"/>
  <c r="G53" i="23"/>
  <c r="F64" i="23"/>
  <c r="G70" i="23"/>
  <c r="G73" i="23"/>
  <c r="E76" i="23"/>
  <c r="F47" i="23"/>
  <c r="G64" i="23"/>
  <c r="F76" i="23"/>
  <c r="G47" i="23"/>
  <c r="E51" i="23"/>
  <c r="C58" i="23"/>
  <c r="E61" i="23"/>
  <c r="D68" i="23"/>
  <c r="G76" i="23"/>
  <c r="C73" i="25"/>
  <c r="C59" i="25"/>
  <c r="G60" i="25"/>
  <c r="F69" i="25"/>
  <c r="G63" i="25"/>
  <c r="G69" i="25"/>
  <c r="C75" i="25"/>
  <c r="C74" i="25"/>
  <c r="C56" i="25"/>
  <c r="C76" i="25"/>
  <c r="E57" i="25"/>
  <c r="C61" i="25"/>
  <c r="E69" i="25"/>
  <c r="C48" i="25"/>
  <c r="F57" i="25"/>
  <c r="C64" i="25"/>
  <c r="F51" i="25"/>
  <c r="G57" i="25"/>
  <c r="C71" i="25"/>
  <c r="C55" i="25"/>
  <c r="G51" i="25"/>
  <c r="C66" i="25"/>
  <c r="C58" i="25"/>
  <c r="D61" i="25"/>
  <c r="E67" i="25"/>
  <c r="F75" i="25"/>
  <c r="F64" i="25"/>
  <c r="F49" i="25"/>
  <c r="F52" i="25"/>
  <c r="E55" i="25"/>
  <c r="E58" i="25"/>
  <c r="G61" i="25"/>
  <c r="G73" i="25"/>
  <c r="G49" i="25"/>
  <c r="G52" i="25"/>
  <c r="F55" i="25"/>
  <c r="F58" i="25"/>
  <c r="D76" i="25"/>
  <c r="D48" i="25"/>
  <c r="E75" i="25"/>
  <c r="F48" i="25"/>
  <c r="E64" i="25"/>
  <c r="D73" i="25"/>
  <c r="E49" i="25"/>
  <c r="E52" i="25"/>
  <c r="D55" i="25"/>
  <c r="F61" i="25"/>
  <c r="G64" i="25"/>
  <c r="G67" i="25"/>
  <c r="F70" i="25"/>
  <c r="G70" i="25"/>
  <c r="C50" i="25"/>
  <c r="G55" i="25"/>
  <c r="G58" i="25"/>
  <c r="C62" i="25"/>
  <c r="D68" i="25"/>
  <c r="E76" i="25"/>
  <c r="F67" i="25"/>
  <c r="D56" i="25"/>
  <c r="C47" i="25"/>
  <c r="F50" i="25"/>
  <c r="D53" i="25"/>
  <c r="E56" i="25"/>
  <c r="D59" i="25"/>
  <c r="F62" i="25"/>
  <c r="D66" i="25"/>
  <c r="G68" i="25"/>
  <c r="E71" i="25"/>
  <c r="E74" i="25"/>
  <c r="E48" i="25"/>
  <c r="D52" i="25"/>
  <c r="F73" i="25"/>
  <c r="D50" i="25"/>
  <c r="D47" i="25"/>
  <c r="G50" i="25"/>
  <c r="E53" i="25"/>
  <c r="F56" i="25"/>
  <c r="E59" i="25"/>
  <c r="G62" i="25"/>
  <c r="E66" i="25"/>
  <c r="F71" i="25"/>
  <c r="F74" i="25"/>
  <c r="D75" i="25"/>
  <c r="G48" i="25"/>
  <c r="G75" i="25"/>
  <c r="E62" i="25"/>
  <c r="D71" i="25"/>
  <c r="G76" i="25"/>
  <c r="E47" i="25"/>
  <c r="C51" i="25"/>
  <c r="F53" i="25"/>
  <c r="G56" i="25"/>
  <c r="F59" i="25"/>
  <c r="F66" i="25"/>
  <c r="G71" i="25"/>
  <c r="G74" i="25"/>
  <c r="E73" i="25"/>
  <c r="D58" i="25"/>
  <c r="D62" i="25"/>
  <c r="E50" i="25"/>
  <c r="D74" i="25"/>
  <c r="F47" i="25"/>
  <c r="D51" i="25"/>
  <c r="G53" i="25"/>
  <c r="C57" i="25"/>
  <c r="G59" i="25"/>
  <c r="E63" i="25"/>
  <c r="G66" i="25"/>
  <c r="C69" i="25"/>
  <c r="D64" i="25"/>
  <c r="D67" i="25"/>
  <c r="E61" i="25"/>
  <c r="E68" i="25"/>
  <c r="F76" i="25"/>
  <c r="F68" i="25"/>
  <c r="G47" i="25"/>
  <c r="E51" i="25"/>
  <c r="D57" i="25"/>
  <c r="F63" i="25"/>
  <c r="D69" i="25"/>
  <c r="C51" i="23"/>
  <c r="C62" i="23"/>
  <c r="C67" i="23"/>
  <c r="C57" i="23"/>
  <c r="C65" i="23"/>
  <c r="C72" i="23"/>
  <c r="C77" i="23"/>
  <c r="G51" i="23"/>
  <c r="E57" i="23"/>
  <c r="C60" i="23"/>
  <c r="G62" i="23"/>
  <c r="D65" i="23"/>
  <c r="G67" i="23"/>
  <c r="D72" i="23"/>
  <c r="F74" i="23"/>
  <c r="D77" i="23"/>
  <c r="F57" i="23"/>
  <c r="D60" i="23"/>
  <c r="E65" i="23"/>
  <c r="C70" i="23"/>
  <c r="E72" i="23"/>
  <c r="G74" i="23"/>
  <c r="E77" i="23"/>
  <c r="C49" i="23"/>
  <c r="G57" i="23"/>
  <c r="E60" i="23"/>
  <c r="C63" i="23"/>
  <c r="F65" i="23"/>
  <c r="D70" i="23"/>
  <c r="F72" i="23"/>
  <c r="F77" i="23"/>
  <c r="C52" i="23"/>
  <c r="G65" i="23"/>
  <c r="G72" i="23"/>
  <c r="C65" i="25"/>
  <c r="C60" i="25"/>
  <c r="D65" i="25"/>
  <c r="D77" i="25"/>
  <c r="D60" i="25"/>
  <c r="E65" i="25"/>
  <c r="C70" i="25"/>
  <c r="E72" i="25"/>
  <c r="E77" i="25"/>
  <c r="C49" i="25"/>
  <c r="E60" i="25"/>
  <c r="C63" i="25"/>
  <c r="F65" i="25"/>
  <c r="D70" i="25"/>
  <c r="F72" i="25"/>
  <c r="F77" i="25"/>
  <c r="C72" i="25"/>
  <c r="C77" i="25"/>
  <c r="D72" i="25"/>
  <c r="D49" i="25"/>
  <c r="C52" i="25"/>
  <c r="G65" i="25"/>
  <c r="G72" i="25"/>
  <c r="E76" i="41"/>
  <c r="E51" i="41"/>
  <c r="F76" i="41"/>
  <c r="F51" i="41"/>
  <c r="F60" i="41"/>
  <c r="E69" i="41"/>
  <c r="G76" i="41"/>
  <c r="G51" i="41"/>
  <c r="F69" i="41"/>
  <c r="F73" i="41"/>
  <c r="D47" i="41"/>
  <c r="E56" i="41"/>
  <c r="F61" i="41"/>
  <c r="G66" i="41"/>
  <c r="G69" i="41"/>
  <c r="G73" i="41"/>
  <c r="E47" i="41"/>
  <c r="F56" i="41"/>
  <c r="G61" i="41"/>
  <c r="F47" i="41"/>
  <c r="G56" i="41"/>
  <c r="G47" i="41"/>
  <c r="D57" i="41"/>
  <c r="E70" i="41"/>
  <c r="E57" i="41"/>
  <c r="D62" i="41"/>
  <c r="D67" i="41"/>
  <c r="D74" i="41"/>
  <c r="D48" i="41"/>
  <c r="D53" i="41"/>
  <c r="F57" i="41"/>
  <c r="E62" i="41"/>
  <c r="E67" i="41"/>
  <c r="E74" i="41"/>
  <c r="E48" i="41"/>
  <c r="E53" i="41"/>
  <c r="F62" i="41"/>
  <c r="F67" i="41"/>
  <c r="D71" i="41"/>
  <c r="F74" i="41"/>
  <c r="F48" i="41"/>
  <c r="F53" i="41"/>
  <c r="G62" i="41"/>
  <c r="G67" i="41"/>
  <c r="E71" i="41"/>
  <c r="E50" i="41"/>
  <c r="G53" i="41"/>
  <c r="F71" i="41"/>
  <c r="F50" i="41"/>
  <c r="D59" i="41"/>
  <c r="E64" i="41"/>
  <c r="G71" i="41"/>
  <c r="G50" i="41"/>
  <c r="E59" i="41"/>
  <c r="F64" i="41"/>
  <c r="C65" i="41"/>
  <c r="G48" i="41"/>
  <c r="D60" i="41"/>
  <c r="E65" i="41"/>
  <c r="C70" i="41"/>
  <c r="E72" i="41"/>
  <c r="G74" i="41"/>
  <c r="E77" i="41"/>
  <c r="C49" i="41"/>
  <c r="G57" i="41"/>
  <c r="E60" i="41"/>
  <c r="C63" i="41"/>
  <c r="F65" i="41"/>
  <c r="D70" i="41"/>
  <c r="F72" i="41"/>
  <c r="F77" i="41"/>
  <c r="E49" i="41"/>
  <c r="D52" i="41"/>
  <c r="C55" i="41"/>
  <c r="C58" i="41"/>
  <c r="G60" i="41"/>
  <c r="E63" i="41"/>
  <c r="D68" i="41"/>
  <c r="F70" i="41"/>
  <c r="C75" i="41"/>
  <c r="C78" i="41"/>
  <c r="C77" i="41"/>
  <c r="D49" i="41"/>
  <c r="D63" i="41"/>
  <c r="G65" i="41"/>
  <c r="C68" i="41"/>
  <c r="G72" i="41"/>
  <c r="F49" i="41"/>
  <c r="E52" i="41"/>
  <c r="D55" i="41"/>
  <c r="D58" i="41"/>
  <c r="F63" i="41"/>
  <c r="C66" i="41"/>
  <c r="E68" i="41"/>
  <c r="G70" i="41"/>
  <c r="D75" i="41"/>
  <c r="D78" i="41"/>
  <c r="C60" i="41"/>
  <c r="C52" i="41"/>
  <c r="G77" i="41"/>
  <c r="G49" i="41"/>
  <c r="F52" i="41"/>
  <c r="E55" i="41"/>
  <c r="E58" i="41"/>
  <c r="C61" i="41"/>
  <c r="G63" i="41"/>
  <c r="D66" i="41"/>
  <c r="F68" i="41"/>
  <c r="C73" i="41"/>
  <c r="E75" i="41"/>
  <c r="E78" i="41"/>
  <c r="C57" i="41"/>
  <c r="C72" i="41"/>
  <c r="D65" i="41"/>
  <c r="C50" i="41"/>
  <c r="G52" i="41"/>
  <c r="F55" i="41"/>
  <c r="F58" i="41"/>
  <c r="D61" i="41"/>
  <c r="C64" i="41"/>
  <c r="E66" i="41"/>
  <c r="G68" i="41"/>
  <c r="D73" i="41"/>
  <c r="F75" i="41"/>
  <c r="F78" i="41"/>
  <c r="D77" i="41"/>
  <c r="C47" i="41"/>
  <c r="D50" i="41"/>
  <c r="G55" i="41"/>
  <c r="G58" i="41"/>
  <c r="E61" i="41"/>
  <c r="G75" i="41"/>
  <c r="P5" i="42"/>
  <c r="P3" i="42"/>
  <c r="P4" i="42"/>
  <c r="CY152" i="41"/>
  <c r="CW152" i="41"/>
  <c r="CE147" i="41"/>
  <c r="CA147" i="41"/>
  <c r="BZ147" i="41"/>
  <c r="CA146" i="41"/>
  <c r="BZ146" i="41"/>
  <c r="CA145" i="41"/>
  <c r="BZ145" i="41"/>
  <c r="BZ144" i="41"/>
  <c r="BZ143" i="41"/>
  <c r="BZ142" i="41"/>
  <c r="BX141" i="41"/>
  <c r="BZ141" i="41" s="1"/>
  <c r="BX140" i="41"/>
  <c r="BZ140" i="41" s="1"/>
  <c r="BX139" i="41"/>
  <c r="BZ139" i="41" s="1"/>
  <c r="BX138" i="41"/>
  <c r="BZ138" i="41" s="1"/>
  <c r="BX137" i="41"/>
  <c r="BZ137" i="41" s="1"/>
  <c r="BX136" i="41"/>
  <c r="BZ136" i="41" s="1"/>
  <c r="BX135" i="41"/>
  <c r="BZ135" i="41" s="1"/>
  <c r="BX134" i="41"/>
  <c r="BZ134" i="41" s="1"/>
  <c r="BX133" i="41"/>
  <c r="BZ133" i="41" s="1"/>
  <c r="BX132" i="41"/>
  <c r="BZ132" i="41" s="1"/>
  <c r="BX131" i="41"/>
  <c r="BZ131" i="41" s="1"/>
  <c r="BX130" i="41"/>
  <c r="BZ130" i="41" s="1"/>
  <c r="BX129" i="41"/>
  <c r="BZ129" i="41" s="1"/>
  <c r="BX128" i="41"/>
  <c r="BZ128" i="41" s="1"/>
  <c r="BX127" i="41"/>
  <c r="BZ127" i="41" s="1"/>
  <c r="BX126" i="41"/>
  <c r="BZ126" i="41" s="1"/>
  <c r="BX125" i="41"/>
  <c r="BZ125" i="41" s="1"/>
  <c r="BX124" i="41"/>
  <c r="BZ124" i="41" s="1"/>
  <c r="CA123" i="41"/>
  <c r="BX123" i="41"/>
  <c r="BZ123" i="41" s="1"/>
  <c r="CA122" i="41"/>
  <c r="BX122" i="41"/>
  <c r="BZ122" i="41" s="1"/>
  <c r="CA121" i="41"/>
  <c r="BX121" i="41"/>
  <c r="BZ121" i="41" s="1"/>
  <c r="CE120" i="41"/>
  <c r="CA120" i="41"/>
  <c r="BX120" i="41"/>
  <c r="BZ120" i="41" s="1"/>
  <c r="CE119" i="41"/>
  <c r="CA119" i="41"/>
  <c r="BX119" i="41"/>
  <c r="BZ119" i="41" s="1"/>
  <c r="CE118" i="41"/>
  <c r="CA118" i="41"/>
  <c r="BX118" i="41"/>
  <c r="BZ118" i="41" s="1"/>
  <c r="CE117" i="41"/>
  <c r="CA117" i="41"/>
  <c r="BX117" i="41"/>
  <c r="BZ117" i="41" s="1"/>
  <c r="CE116" i="41"/>
  <c r="CA116" i="41"/>
  <c r="BX116" i="41"/>
  <c r="BZ116" i="41" s="1"/>
  <c r="CE115" i="41"/>
  <c r="CA115" i="41"/>
  <c r="BX115" i="41"/>
  <c r="BZ115" i="41" s="1"/>
  <c r="CE114" i="41"/>
  <c r="CA114" i="41"/>
  <c r="BX114" i="41"/>
  <c r="BZ114" i="41" s="1"/>
  <c r="CE113" i="41"/>
  <c r="CA113" i="41"/>
  <c r="BX113" i="41"/>
  <c r="BZ113" i="41" s="1"/>
  <c r="CE112" i="41"/>
  <c r="CA112" i="41"/>
  <c r="BX112" i="41"/>
  <c r="BZ112" i="41" s="1"/>
  <c r="CE111" i="41"/>
  <c r="CA111" i="41"/>
  <c r="BX111" i="41"/>
  <c r="BZ111" i="41" s="1"/>
  <c r="CE110" i="41"/>
  <c r="CA110" i="41"/>
  <c r="BX110" i="41"/>
  <c r="BZ110" i="41" s="1"/>
  <c r="CE109" i="41"/>
  <c r="CA109" i="41"/>
  <c r="BX109" i="41"/>
  <c r="BZ109" i="41" s="1"/>
  <c r="CE108" i="41"/>
  <c r="CA108" i="41"/>
  <c r="BX108" i="41"/>
  <c r="BZ108" i="41" s="1"/>
  <c r="CE107" i="41"/>
  <c r="CA107" i="41"/>
  <c r="BX107" i="41"/>
  <c r="BZ107" i="41" s="1"/>
  <c r="CE106" i="41"/>
  <c r="CA106" i="41"/>
  <c r="BX106" i="41"/>
  <c r="BZ106" i="41" s="1"/>
  <c r="CE105" i="41"/>
  <c r="CA105" i="41"/>
  <c r="BX105" i="41"/>
  <c r="BZ105" i="41" s="1"/>
  <c r="CE104" i="41"/>
  <c r="CA104" i="41"/>
  <c r="BD16" i="41" s="1"/>
  <c r="BX104" i="41"/>
  <c r="CE103" i="41"/>
  <c r="CA103" i="41"/>
  <c r="BX103" i="41"/>
  <c r="BZ103" i="41" s="1"/>
  <c r="CE102" i="41"/>
  <c r="CA102" i="41"/>
  <c r="BX102" i="41"/>
  <c r="CA101" i="41"/>
  <c r="BX101" i="41"/>
  <c r="BZ101" i="41" s="1"/>
  <c r="CA100" i="41"/>
  <c r="BX100" i="41"/>
  <c r="BZ100" i="41" s="1"/>
  <c r="CA99" i="41"/>
  <c r="BX99" i="41"/>
  <c r="BZ99" i="41" s="1"/>
  <c r="CA98" i="41"/>
  <c r="BX98" i="41"/>
  <c r="BZ98" i="41" s="1"/>
  <c r="CE97" i="41"/>
  <c r="CA97" i="41"/>
  <c r="BX97" i="41"/>
  <c r="BZ97" i="41" s="1"/>
  <c r="CE96" i="41"/>
  <c r="CA96" i="41"/>
  <c r="BX96" i="41"/>
  <c r="BZ96" i="41" s="1"/>
  <c r="CE95" i="41"/>
  <c r="CA95" i="41"/>
  <c r="BX95" i="41"/>
  <c r="BZ95" i="41" s="1"/>
  <c r="CE94" i="41"/>
  <c r="CA94" i="41"/>
  <c r="BX94" i="41"/>
  <c r="BZ94" i="41" s="1"/>
  <c r="CE93" i="41"/>
  <c r="CA93" i="41"/>
  <c r="BX93" i="41"/>
  <c r="BZ93" i="41" s="1"/>
  <c r="CE92" i="41"/>
  <c r="CA92" i="41"/>
  <c r="BX92" i="41"/>
  <c r="BZ92" i="41" s="1"/>
  <c r="CE91" i="41"/>
  <c r="CA91" i="41"/>
  <c r="BX91" i="41"/>
  <c r="BZ91" i="41" s="1"/>
  <c r="CE90" i="41"/>
  <c r="CA90" i="41"/>
  <c r="BX90" i="41"/>
  <c r="BZ90" i="41" s="1"/>
  <c r="CE89" i="41"/>
  <c r="CA89" i="41"/>
  <c r="BX89" i="41"/>
  <c r="BZ89" i="41" s="1"/>
  <c r="CE88" i="41"/>
  <c r="CA88" i="41"/>
  <c r="BX88" i="41"/>
  <c r="BZ88" i="41" s="1"/>
  <c r="CE87" i="41"/>
  <c r="CA87" i="41"/>
  <c r="BX87" i="41"/>
  <c r="BZ87" i="41" s="1"/>
  <c r="CE86" i="41"/>
  <c r="CA86" i="41"/>
  <c r="BX86" i="41"/>
  <c r="BZ86" i="41" s="1"/>
  <c r="CE85" i="41"/>
  <c r="CA85" i="41"/>
  <c r="BX85" i="41"/>
  <c r="BZ85" i="41" s="1"/>
  <c r="CE84" i="41"/>
  <c r="CA84" i="41"/>
  <c r="BX84" i="41"/>
  <c r="BZ84" i="41" s="1"/>
  <c r="CE83" i="41"/>
  <c r="CA83" i="41"/>
  <c r="BX83" i="41"/>
  <c r="BZ83" i="41" s="1"/>
  <c r="CE82" i="41"/>
  <c r="CA82" i="41"/>
  <c r="BX82" i="41"/>
  <c r="BZ82" i="41" s="1"/>
  <c r="CE81" i="41"/>
  <c r="CA81" i="41"/>
  <c r="BX81" i="41"/>
  <c r="BZ81" i="41" s="1"/>
  <c r="CE80" i="41"/>
  <c r="CA80" i="41"/>
  <c r="BX80" i="41"/>
  <c r="BZ80" i="41" s="1"/>
  <c r="CE79" i="41"/>
  <c r="CA79" i="41"/>
  <c r="BX79" i="41"/>
  <c r="BZ79" i="41" s="1"/>
  <c r="CE78" i="41"/>
  <c r="CA78" i="41"/>
  <c r="BX78" i="41"/>
  <c r="BZ78" i="41" s="1"/>
  <c r="CE77" i="41"/>
  <c r="CA77" i="41"/>
  <c r="BX77" i="41"/>
  <c r="BZ77" i="41" s="1"/>
  <c r="CE76" i="41"/>
  <c r="CA76" i="41"/>
  <c r="BX76" i="41"/>
  <c r="BZ76" i="41" s="1"/>
  <c r="CA75" i="41"/>
  <c r="BX75" i="41"/>
  <c r="BZ75" i="41" s="1"/>
  <c r="CE74" i="41"/>
  <c r="CA74" i="41"/>
  <c r="BX74" i="41"/>
  <c r="BZ74" i="41" s="1"/>
  <c r="CE73" i="41"/>
  <c r="CA73" i="41"/>
  <c r="BX73" i="41"/>
  <c r="BZ73" i="41" s="1"/>
  <c r="CE72" i="41"/>
  <c r="CA72" i="41"/>
  <c r="BX72" i="41"/>
  <c r="BZ72" i="41" s="1"/>
  <c r="CE71" i="41"/>
  <c r="CA71" i="41"/>
  <c r="BX71" i="41"/>
  <c r="BZ71" i="41" s="1"/>
  <c r="CE70" i="41"/>
  <c r="CA70" i="41"/>
  <c r="BX70" i="41"/>
  <c r="BZ70" i="41" s="1"/>
  <c r="CE69" i="41"/>
  <c r="CA69" i="41"/>
  <c r="BX69" i="41"/>
  <c r="BZ69" i="41" s="1"/>
  <c r="CE68" i="41"/>
  <c r="CA68" i="41"/>
  <c r="BX68" i="41"/>
  <c r="BZ68" i="41" s="1"/>
  <c r="CE67" i="41"/>
  <c r="CA67" i="41"/>
  <c r="BX67" i="41"/>
  <c r="BZ67" i="41" s="1"/>
  <c r="CE66" i="41"/>
  <c r="CA66" i="41"/>
  <c r="BX66" i="41"/>
  <c r="BZ66" i="41" s="1"/>
  <c r="CE65" i="41"/>
  <c r="CA65" i="41"/>
  <c r="BX65" i="41"/>
  <c r="BZ65" i="41" s="1"/>
  <c r="CE64" i="41"/>
  <c r="CA64" i="41"/>
  <c r="BX64" i="41"/>
  <c r="BZ64" i="41" s="1"/>
  <c r="CE63" i="41"/>
  <c r="CA63" i="41"/>
  <c r="BX63" i="41"/>
  <c r="BZ63" i="41" s="1"/>
  <c r="CE62" i="41"/>
  <c r="CA62" i="41"/>
  <c r="BX62" i="41"/>
  <c r="BZ62" i="41" s="1"/>
  <c r="CE61" i="41"/>
  <c r="CA61" i="41"/>
  <c r="BX61" i="41"/>
  <c r="BZ61" i="41" s="1"/>
  <c r="CE60" i="41"/>
  <c r="CA60" i="41"/>
  <c r="BX60" i="41"/>
  <c r="BZ60" i="41" s="1"/>
  <c r="CE59" i="41"/>
  <c r="CA59" i="41"/>
  <c r="BX59" i="41"/>
  <c r="BZ59" i="41" s="1"/>
  <c r="CE58" i="41"/>
  <c r="CA58" i="41"/>
  <c r="BX58" i="41"/>
  <c r="BZ58" i="41" s="1"/>
  <c r="CE57" i="41"/>
  <c r="CA57" i="41"/>
  <c r="BX57" i="41"/>
  <c r="BZ57" i="41" s="1"/>
  <c r="CE56" i="41"/>
  <c r="CA56" i="41"/>
  <c r="BX56" i="41"/>
  <c r="BZ56" i="41" s="1"/>
  <c r="CE55" i="41"/>
  <c r="CA55" i="41"/>
  <c r="BX55" i="41"/>
  <c r="BZ55" i="41" s="1"/>
  <c r="CE54" i="41"/>
  <c r="CA54" i="41"/>
  <c r="BX54" i="41"/>
  <c r="BZ54" i="41" s="1"/>
  <c r="CE53" i="41"/>
  <c r="CA53" i="41"/>
  <c r="BX53" i="41"/>
  <c r="BZ53" i="41" s="1"/>
  <c r="CE52" i="41"/>
  <c r="CA52" i="41"/>
  <c r="BX52" i="41"/>
  <c r="BZ52" i="41" s="1"/>
  <c r="CE51" i="41"/>
  <c r="CA51" i="41"/>
  <c r="BX51" i="41"/>
  <c r="BZ51" i="41" s="1"/>
  <c r="CE50" i="41"/>
  <c r="CA50" i="41"/>
  <c r="BX50" i="41"/>
  <c r="BZ50" i="41" s="1"/>
  <c r="CE49" i="41"/>
  <c r="CA49" i="41"/>
  <c r="BX49" i="41"/>
  <c r="BZ49" i="41" s="1"/>
  <c r="CE48" i="41"/>
  <c r="CA48" i="41"/>
  <c r="BX48" i="41"/>
  <c r="BZ48" i="41" s="1"/>
  <c r="CE47" i="41"/>
  <c r="CA47" i="41"/>
  <c r="BX47" i="41"/>
  <c r="BZ47" i="41" s="1"/>
  <c r="CE46" i="41"/>
  <c r="CA46" i="41"/>
  <c r="BX46" i="41"/>
  <c r="BZ46" i="41" s="1"/>
  <c r="CE45" i="41"/>
  <c r="CA45" i="41"/>
  <c r="BX45" i="41"/>
  <c r="BZ45" i="41" s="1"/>
  <c r="BU45" i="41"/>
  <c r="BT45" i="41"/>
  <c r="BS45" i="41"/>
  <c r="BR45" i="41"/>
  <c r="BQ45" i="41"/>
  <c r="BP45" i="41"/>
  <c r="BO45" i="41"/>
  <c r="BN45" i="41"/>
  <c r="BM45" i="41"/>
  <c r="BL45" i="41"/>
  <c r="BK45" i="41"/>
  <c r="BJ45" i="41"/>
  <c r="BI45" i="41"/>
  <c r="BH45" i="41"/>
  <c r="BG45" i="41"/>
  <c r="BE45" i="41"/>
  <c r="BC45" i="41"/>
  <c r="BB45" i="41"/>
  <c r="BA45" i="41"/>
  <c r="AZ45" i="41"/>
  <c r="AY45" i="41"/>
  <c r="AX45" i="41"/>
  <c r="AW45" i="41"/>
  <c r="AV45" i="41"/>
  <c r="AU45" i="41"/>
  <c r="S45" i="41"/>
  <c r="Q45" i="41"/>
  <c r="P45" i="41"/>
  <c r="O45" i="41"/>
  <c r="N45" i="41"/>
  <c r="M45" i="41"/>
  <c r="L45" i="41"/>
  <c r="K45" i="41"/>
  <c r="J45" i="41"/>
  <c r="I45" i="41"/>
  <c r="H45" i="41"/>
  <c r="G45" i="41"/>
  <c r="F45" i="41"/>
  <c r="E45" i="41"/>
  <c r="D45" i="41"/>
  <c r="C45" i="41"/>
  <c r="CE44" i="41"/>
  <c r="CA44" i="41"/>
  <c r="BX44" i="41"/>
  <c r="BZ44" i="41" s="1"/>
  <c r="CE43" i="41"/>
  <c r="CA43" i="41"/>
  <c r="BX43" i="41"/>
  <c r="BZ43" i="41" s="1"/>
  <c r="CE42" i="41"/>
  <c r="CA42" i="41"/>
  <c r="BX42" i="41"/>
  <c r="BZ42" i="41" s="1"/>
  <c r="B42" i="41"/>
  <c r="CE41" i="41"/>
  <c r="CA41" i="41"/>
  <c r="BX41" i="41"/>
  <c r="BZ41" i="41" s="1"/>
  <c r="B41" i="41"/>
  <c r="CE40" i="41"/>
  <c r="CA40" i="41"/>
  <c r="BX40" i="41"/>
  <c r="BZ40" i="41" s="1"/>
  <c r="H40" i="41"/>
  <c r="B40" i="41"/>
  <c r="CE39" i="41"/>
  <c r="CA39" i="41"/>
  <c r="BX39" i="41"/>
  <c r="BZ39" i="41" s="1"/>
  <c r="H39" i="41"/>
  <c r="B39" i="41"/>
  <c r="CE38" i="41"/>
  <c r="CA38" i="41"/>
  <c r="BX38" i="41"/>
  <c r="BZ38" i="41" s="1"/>
  <c r="H38" i="41"/>
  <c r="B38" i="41"/>
  <c r="CE37" i="41"/>
  <c r="CA37" i="41"/>
  <c r="BX37" i="41"/>
  <c r="BZ37" i="41" s="1"/>
  <c r="H37" i="41"/>
  <c r="B37" i="41"/>
  <c r="CE36" i="41"/>
  <c r="CA36" i="41"/>
  <c r="BX36" i="41"/>
  <c r="BZ36" i="41" s="1"/>
  <c r="H36" i="41"/>
  <c r="B36" i="41"/>
  <c r="CE35" i="41"/>
  <c r="CA35" i="41"/>
  <c r="BX35" i="41"/>
  <c r="BZ35" i="41" s="1"/>
  <c r="H35" i="41"/>
  <c r="B35" i="41"/>
  <c r="CE34" i="41"/>
  <c r="CA34" i="41"/>
  <c r="BX34" i="41"/>
  <c r="BZ34" i="41" s="1"/>
  <c r="H34" i="41"/>
  <c r="B34" i="41"/>
  <c r="CE33" i="41"/>
  <c r="CA33" i="41"/>
  <c r="BX33" i="41"/>
  <c r="BZ33" i="41" s="1"/>
  <c r="H33" i="41"/>
  <c r="B33" i="41"/>
  <c r="CE32" i="41"/>
  <c r="CA32" i="41"/>
  <c r="BX32" i="41"/>
  <c r="BZ32" i="41" s="1"/>
  <c r="H32" i="41"/>
  <c r="B32" i="41"/>
  <c r="CE31" i="41"/>
  <c r="CA31" i="41"/>
  <c r="BX31" i="41"/>
  <c r="BZ31" i="41" s="1"/>
  <c r="B31" i="41"/>
  <c r="CE30" i="41"/>
  <c r="CA30" i="41"/>
  <c r="BX30" i="41"/>
  <c r="BZ30" i="41" s="1"/>
  <c r="S30" i="41"/>
  <c r="I30" i="41"/>
  <c r="CE29" i="41"/>
  <c r="CA29" i="41"/>
  <c r="BX29" i="41"/>
  <c r="BZ29" i="41" s="1"/>
  <c r="BO29" i="41"/>
  <c r="BC29" i="41"/>
  <c r="BB29" i="41"/>
  <c r="BA29" i="41"/>
  <c r="AZ29" i="41"/>
  <c r="AU29" i="41"/>
  <c r="B29" i="41"/>
  <c r="CE28" i="41"/>
  <c r="CA28" i="41"/>
  <c r="BX28" i="41"/>
  <c r="BZ28" i="41" s="1"/>
  <c r="BO28" i="41"/>
  <c r="BC28" i="41"/>
  <c r="BB28" i="41"/>
  <c r="BA28" i="41"/>
  <c r="AZ28" i="41"/>
  <c r="AU28" i="41"/>
  <c r="B28" i="41"/>
  <c r="CE27" i="41"/>
  <c r="CA27" i="41"/>
  <c r="BX27" i="41"/>
  <c r="BZ27" i="41" s="1"/>
  <c r="BO27" i="41"/>
  <c r="BC27" i="41"/>
  <c r="BB27" i="41"/>
  <c r="BA27" i="41"/>
  <c r="AZ27" i="41"/>
  <c r="AU27" i="41"/>
  <c r="B27" i="41"/>
  <c r="CE26" i="41"/>
  <c r="CA26" i="41"/>
  <c r="BX26" i="41"/>
  <c r="BZ26" i="41" s="1"/>
  <c r="BO26" i="41"/>
  <c r="BC26" i="41"/>
  <c r="BB26" i="41"/>
  <c r="BA26" i="41"/>
  <c r="AZ26" i="41"/>
  <c r="AU26" i="41"/>
  <c r="B26" i="41"/>
  <c r="CE25" i="41"/>
  <c r="CA25" i="41"/>
  <c r="BX25" i="41"/>
  <c r="BZ25" i="41" s="1"/>
  <c r="BO25" i="41"/>
  <c r="BC25" i="41"/>
  <c r="BB25" i="41"/>
  <c r="BA25" i="41"/>
  <c r="AZ25" i="41"/>
  <c r="AU25" i="41"/>
  <c r="B25" i="41"/>
  <c r="CE24" i="41"/>
  <c r="CA24" i="41"/>
  <c r="BX24" i="41"/>
  <c r="BZ24" i="41" s="1"/>
  <c r="BO24" i="41"/>
  <c r="BC24" i="41"/>
  <c r="BB24" i="41"/>
  <c r="BA24" i="41"/>
  <c r="AZ24" i="41"/>
  <c r="AU24" i="41"/>
  <c r="B24" i="41"/>
  <c r="CE23" i="41"/>
  <c r="CA23" i="41"/>
  <c r="BX23" i="41"/>
  <c r="BZ23" i="41" s="1"/>
  <c r="BO23" i="41"/>
  <c r="BC23" i="41"/>
  <c r="BB23" i="41"/>
  <c r="BA23" i="41"/>
  <c r="AZ23" i="41"/>
  <c r="AU23" i="41"/>
  <c r="CE22" i="41"/>
  <c r="CA22" i="41"/>
  <c r="BX22" i="41"/>
  <c r="BZ22" i="41" s="1"/>
  <c r="BU22" i="41"/>
  <c r="CE21" i="41"/>
  <c r="CA21" i="41"/>
  <c r="BX21" i="41"/>
  <c r="BZ21" i="41" s="1"/>
  <c r="BU21" i="41"/>
  <c r="BT21" i="41"/>
  <c r="BS21" i="41"/>
  <c r="BN17" i="41" s="1"/>
  <c r="BR21" i="41"/>
  <c r="BQ21" i="41"/>
  <c r="BN16" i="41" s="1"/>
  <c r="BP21" i="41"/>
  <c r="BN15" i="41" s="1"/>
  <c r="BO21" i="41"/>
  <c r="BN21" i="41"/>
  <c r="CE20" i="41"/>
  <c r="CA20" i="41"/>
  <c r="BX20" i="41"/>
  <c r="BZ20" i="41" s="1"/>
  <c r="G20" i="41"/>
  <c r="G37" i="41" s="1"/>
  <c r="F20" i="41"/>
  <c r="F40" i="41" s="1"/>
  <c r="E20" i="41"/>
  <c r="E16" i="41" s="1"/>
  <c r="AU16" i="41" s="1"/>
  <c r="D20" i="41"/>
  <c r="D26" i="41" s="1"/>
  <c r="C20" i="41"/>
  <c r="C33" i="41" s="1"/>
  <c r="CE19" i="41"/>
  <c r="CA19" i="41"/>
  <c r="BX19" i="41"/>
  <c r="BZ19" i="41" s="1"/>
  <c r="AU19" i="41"/>
  <c r="H18" i="41"/>
  <c r="K17" i="41"/>
  <c r="J17" i="41"/>
  <c r="CB16" i="41"/>
  <c r="BW12" i="41" s="1"/>
  <c r="AZ16" i="41"/>
  <c r="BO15" i="41"/>
  <c r="BL19" i="41"/>
  <c r="BK25" i="41"/>
  <c r="BJ15" i="41"/>
  <c r="BJ24" i="41" s="1"/>
  <c r="BM14" i="41"/>
  <c r="BL14" i="41"/>
  <c r="BK14" i="41"/>
  <c r="BJ14" i="41"/>
  <c r="BI14" i="41"/>
  <c r="BH14" i="41"/>
  <c r="BG14" i="41"/>
  <c r="BD13" i="41"/>
  <c r="S11" i="41"/>
  <c r="I11" i="41"/>
  <c r="H11" i="41"/>
  <c r="B11" i="41"/>
  <c r="C9" i="41"/>
  <c r="CX7" i="41"/>
  <c r="CX6" i="41"/>
  <c r="CG2" i="41"/>
  <c r="CF2" i="41"/>
  <c r="CE2" i="41"/>
  <c r="CD2" i="41"/>
  <c r="CC2" i="41"/>
  <c r="CB2" i="41"/>
  <c r="CA2" i="41"/>
  <c r="BZ2" i="41"/>
  <c r="BY2" i="41"/>
  <c r="BX2" i="41"/>
  <c r="BW2" i="41"/>
  <c r="BU2" i="41"/>
  <c r="BT2" i="41"/>
  <c r="BS2" i="41"/>
  <c r="BR2" i="41"/>
  <c r="BQ2" i="41"/>
  <c r="BP2" i="41"/>
  <c r="BO2" i="41"/>
  <c r="BN2" i="41"/>
  <c r="BM2" i="41"/>
  <c r="BL2" i="41"/>
  <c r="BK2" i="41"/>
  <c r="BJ2" i="41"/>
  <c r="BI2" i="41"/>
  <c r="BH2" i="41"/>
  <c r="BG2" i="41"/>
  <c r="BE2" i="41"/>
  <c r="BD2" i="41"/>
  <c r="BC2" i="41"/>
  <c r="BB2" i="41"/>
  <c r="BA2" i="41"/>
  <c r="AZ2" i="41"/>
  <c r="AY2" i="41"/>
  <c r="AX2" i="41"/>
  <c r="AW2" i="41"/>
  <c r="AV2" i="41"/>
  <c r="AU2" i="41"/>
  <c r="U2" i="41"/>
  <c r="S2" i="41"/>
  <c r="R2" i="41"/>
  <c r="Q2" i="41"/>
  <c r="P2" i="41"/>
  <c r="O2" i="41"/>
  <c r="N2" i="41"/>
  <c r="M2" i="41"/>
  <c r="L2" i="41"/>
  <c r="K2" i="41"/>
  <c r="J2" i="41"/>
  <c r="I2" i="41"/>
  <c r="H2" i="41"/>
  <c r="G2" i="41"/>
  <c r="F2" i="41"/>
  <c r="E2" i="41"/>
  <c r="D2" i="41"/>
  <c r="C2" i="41"/>
  <c r="B2" i="41"/>
  <c r="CY1" i="41"/>
  <c r="CX1" i="41"/>
  <c r="CG1" i="41"/>
  <c r="CF1" i="41"/>
  <c r="CE1" i="41"/>
  <c r="CD1" i="41"/>
  <c r="CC1" i="41"/>
  <c r="CB1" i="41"/>
  <c r="CA1" i="41"/>
  <c r="BZ1" i="41"/>
  <c r="BY1" i="41"/>
  <c r="BX1" i="41"/>
  <c r="BW1" i="41"/>
  <c r="BU1" i="41"/>
  <c r="BT1" i="41"/>
  <c r="BS1" i="41"/>
  <c r="BR1" i="41"/>
  <c r="BQ1" i="41"/>
  <c r="BP1" i="41"/>
  <c r="BO1" i="41"/>
  <c r="BN1" i="41"/>
  <c r="BM1" i="41"/>
  <c r="BL1" i="41"/>
  <c r="BK1" i="41"/>
  <c r="BJ1" i="41"/>
  <c r="BI1" i="41"/>
  <c r="BH1" i="41"/>
  <c r="BG1" i="41"/>
  <c r="BE1" i="41"/>
  <c r="BD1" i="41"/>
  <c r="BC1" i="41"/>
  <c r="BB1" i="41"/>
  <c r="BA1" i="41"/>
  <c r="AZ1" i="41"/>
  <c r="AY1" i="41"/>
  <c r="AX1" i="41"/>
  <c r="AW1" i="41"/>
  <c r="AV1" i="41"/>
  <c r="AU1" i="41"/>
  <c r="U1" i="41"/>
  <c r="S1" i="41"/>
  <c r="R1" i="41"/>
  <c r="Q1" i="41"/>
  <c r="P1" i="41"/>
  <c r="O1" i="41"/>
  <c r="N1" i="41"/>
  <c r="M1" i="41"/>
  <c r="L1" i="41"/>
  <c r="K1" i="41"/>
  <c r="J1" i="41"/>
  <c r="I1" i="41"/>
  <c r="H1" i="41"/>
  <c r="G1" i="41"/>
  <c r="F1" i="41"/>
  <c r="E1" i="41"/>
  <c r="D1" i="41"/>
  <c r="C1" i="41"/>
  <c r="B1" i="41"/>
  <c r="A1" i="41"/>
  <c r="H18" i="25"/>
  <c r="H18" i="23"/>
  <c r="AX6" i="25"/>
  <c r="BB16" i="23"/>
  <c r="AX7" i="23" s="1"/>
  <c r="BG2" i="25"/>
  <c r="BF2" i="25"/>
  <c r="BE2" i="25"/>
  <c r="BD2" i="25"/>
  <c r="BC2" i="25"/>
  <c r="BB2" i="25"/>
  <c r="BA2" i="25"/>
  <c r="AZ2" i="25"/>
  <c r="AY2" i="25"/>
  <c r="AX2" i="25"/>
  <c r="AW2" i="25"/>
  <c r="BG1" i="25"/>
  <c r="BF1" i="25"/>
  <c r="BE1" i="25"/>
  <c r="BD1" i="25"/>
  <c r="BC1" i="25"/>
  <c r="BB1" i="25"/>
  <c r="BA1" i="25"/>
  <c r="AZ1" i="25"/>
  <c r="AY1" i="25"/>
  <c r="AX1" i="25"/>
  <c r="AW1" i="25"/>
  <c r="BG2" i="23"/>
  <c r="BF2" i="23"/>
  <c r="BE2" i="23"/>
  <c r="BD2" i="23"/>
  <c r="BC2" i="23"/>
  <c r="BB2" i="23"/>
  <c r="BA2" i="23"/>
  <c r="AZ2" i="23"/>
  <c r="AY2" i="23"/>
  <c r="AX2" i="23"/>
  <c r="AW2" i="23"/>
  <c r="BG1" i="23"/>
  <c r="BF1" i="23"/>
  <c r="BE1" i="23"/>
  <c r="BD1" i="23"/>
  <c r="BC1" i="23"/>
  <c r="BB1" i="23"/>
  <c r="BA1" i="23"/>
  <c r="AZ1" i="23"/>
  <c r="AY1" i="23"/>
  <c r="AX1" i="23"/>
  <c r="AW1" i="23"/>
  <c r="BD15" i="41" l="1"/>
  <c r="AU18" i="41"/>
  <c r="C36" i="41"/>
  <c r="BP19" i="41"/>
  <c r="C24" i="41"/>
  <c r="C18" i="41"/>
  <c r="C22" i="41"/>
  <c r="G29" i="41"/>
  <c r="G30" i="41"/>
  <c r="G15" i="41"/>
  <c r="BE15" i="41"/>
  <c r="G27" i="41"/>
  <c r="G25" i="41"/>
  <c r="D18" i="41"/>
  <c r="E18" i="41"/>
  <c r="F18" i="41"/>
  <c r="D22" i="41"/>
  <c r="G33" i="41"/>
  <c r="E22" i="41"/>
  <c r="D36" i="41"/>
  <c r="E14" i="41"/>
  <c r="F16" i="41"/>
  <c r="E19" i="41"/>
  <c r="D21" i="41"/>
  <c r="F22" i="41"/>
  <c r="BJ27" i="41"/>
  <c r="E36" i="41"/>
  <c r="F14" i="41"/>
  <c r="G16" i="41"/>
  <c r="F19" i="41"/>
  <c r="F21" i="41"/>
  <c r="G22" i="41"/>
  <c r="BK27" i="41"/>
  <c r="F36" i="41"/>
  <c r="D24" i="41"/>
  <c r="C32" i="41"/>
  <c r="C42" i="41"/>
  <c r="D13" i="41"/>
  <c r="E13" i="41"/>
  <c r="F13" i="41"/>
  <c r="G19" i="41"/>
  <c r="G17" i="41"/>
  <c r="E24" i="41"/>
  <c r="C27" i="41"/>
  <c r="C29" i="41"/>
  <c r="C30" i="41"/>
  <c r="D32" i="41"/>
  <c r="D42" i="41"/>
  <c r="D14" i="41"/>
  <c r="G14" i="41"/>
  <c r="BL27" i="41"/>
  <c r="G23" i="41"/>
  <c r="F24" i="41"/>
  <c r="E26" i="41"/>
  <c r="D27" i="41"/>
  <c r="D29" i="41"/>
  <c r="D30" i="41"/>
  <c r="E32" i="41"/>
  <c r="E42" i="41"/>
  <c r="G13" i="41"/>
  <c r="G36" i="41"/>
  <c r="G24" i="41"/>
  <c r="F26" i="41"/>
  <c r="E27" i="41"/>
  <c r="E29" i="41"/>
  <c r="E30" i="41"/>
  <c r="F32" i="41"/>
  <c r="G40" i="41"/>
  <c r="F42" i="41"/>
  <c r="G18" i="41"/>
  <c r="BL17" i="41"/>
  <c r="G26" i="41"/>
  <c r="F27" i="41"/>
  <c r="F29" i="41"/>
  <c r="F30" i="41"/>
  <c r="G32" i="41"/>
  <c r="G42" i="41"/>
  <c r="BJ21" i="41"/>
  <c r="BK21" i="41"/>
  <c r="BJ23" i="41"/>
  <c r="BL28" i="41"/>
  <c r="BL21" i="41"/>
  <c r="BJ28" i="41"/>
  <c r="BK28" i="41"/>
  <c r="BK23" i="41"/>
  <c r="BL23" i="41"/>
  <c r="C39" i="41"/>
  <c r="D39" i="41"/>
  <c r="C43" i="41"/>
  <c r="BJ18" i="41"/>
  <c r="BP30" i="41"/>
  <c r="C28" i="41"/>
  <c r="BJ29" i="41"/>
  <c r="C35" i="41"/>
  <c r="E39" i="41"/>
  <c r="D43" i="41"/>
  <c r="C17" i="41"/>
  <c r="BK18" i="41"/>
  <c r="C23" i="41"/>
  <c r="D28" i="41"/>
  <c r="BK29" i="41"/>
  <c r="D35" i="41"/>
  <c r="F39" i="41"/>
  <c r="E43" i="41"/>
  <c r="D17" i="41"/>
  <c r="BL18" i="41"/>
  <c r="BL20" i="41"/>
  <c r="D23" i="41"/>
  <c r="BL25" i="41"/>
  <c r="BJ26" i="41"/>
  <c r="E28" i="41"/>
  <c r="BL29" i="41"/>
  <c r="D33" i="41"/>
  <c r="E35" i="41"/>
  <c r="G39" i="41"/>
  <c r="F43" i="41"/>
  <c r="E17" i="41"/>
  <c r="C19" i="41"/>
  <c r="E23" i="41"/>
  <c r="BK26" i="41"/>
  <c r="F28" i="41"/>
  <c r="E33" i="41"/>
  <c r="F35" i="41"/>
  <c r="G43" i="41"/>
  <c r="F17" i="41"/>
  <c r="D19" i="41"/>
  <c r="F23" i="41"/>
  <c r="BL26" i="41"/>
  <c r="G28" i="41"/>
  <c r="F33" i="41"/>
  <c r="G35" i="41"/>
  <c r="AU17" i="41"/>
  <c r="CY3" i="41"/>
  <c r="C13" i="41"/>
  <c r="C41" i="41"/>
  <c r="BL24" i="41"/>
  <c r="F38" i="41"/>
  <c r="E41" i="41"/>
  <c r="BK16" i="41"/>
  <c r="P18" i="41"/>
  <c r="G21" i="41"/>
  <c r="BJ22" i="41"/>
  <c r="AV7" i="41"/>
  <c r="BL16" i="41"/>
  <c r="G41" i="41"/>
  <c r="C15" i="41"/>
  <c r="BL22" i="41"/>
  <c r="C25" i="41"/>
  <c r="E31" i="41"/>
  <c r="E34" i="41"/>
  <c r="D37" i="41"/>
  <c r="C40" i="41"/>
  <c r="BE16" i="41"/>
  <c r="BE17" i="41" s="1"/>
  <c r="D38" i="41"/>
  <c r="E21" i="41"/>
  <c r="BK24" i="41"/>
  <c r="BD17" i="41"/>
  <c r="F41" i="41"/>
  <c r="BK22" i="41"/>
  <c r="D31" i="41"/>
  <c r="D34" i="41"/>
  <c r="C37" i="41"/>
  <c r="D15" i="41"/>
  <c r="C16" i="41"/>
  <c r="BJ19" i="41"/>
  <c r="D25" i="41"/>
  <c r="F31" i="41"/>
  <c r="F34" i="41"/>
  <c r="E37" i="41"/>
  <c r="D40" i="41"/>
  <c r="E38" i="41"/>
  <c r="D41" i="41"/>
  <c r="BJ16" i="41"/>
  <c r="C31" i="41"/>
  <c r="C34" i="41"/>
  <c r="G38" i="41"/>
  <c r="BT13" i="41"/>
  <c r="E15" i="41"/>
  <c r="D16" i="41"/>
  <c r="BJ17" i="41"/>
  <c r="BK19" i="41"/>
  <c r="BJ20" i="41"/>
  <c r="E25" i="41"/>
  <c r="BJ25" i="41"/>
  <c r="C26" i="41"/>
  <c r="G31" i="41"/>
  <c r="G34" i="41"/>
  <c r="F37" i="41"/>
  <c r="E40" i="41"/>
  <c r="C21" i="41"/>
  <c r="C38" i="41"/>
  <c r="C14" i="41"/>
  <c r="F15" i="41"/>
  <c r="BK17" i="41"/>
  <c r="BK20" i="41"/>
  <c r="F25" i="41"/>
  <c r="BH15" i="41" l="1"/>
  <c r="BH27" i="41" s="1"/>
  <c r="BB18" i="41"/>
  <c r="AY22" i="41" s="1"/>
  <c r="BI15" i="41"/>
  <c r="BG15" i="41"/>
  <c r="BG18" i="41" s="1"/>
  <c r="AU15" i="41"/>
  <c r="BO13" i="41"/>
  <c r="BG17" i="41"/>
  <c r="AA2" i="32"/>
  <c r="Z2" i="32"/>
  <c r="Y2" i="32"/>
  <c r="X2" i="32"/>
  <c r="W2" i="32"/>
  <c r="V2" i="32"/>
  <c r="U2" i="32"/>
  <c r="T2" i="32"/>
  <c r="S2" i="32"/>
  <c r="R2" i="32"/>
  <c r="Q2" i="32"/>
  <c r="P2" i="32"/>
  <c r="O2" i="32"/>
  <c r="N2" i="32"/>
  <c r="M2" i="32"/>
  <c r="L2" i="32"/>
  <c r="K2" i="32"/>
  <c r="J2" i="32"/>
  <c r="S10" i="25"/>
  <c r="I10" i="25"/>
  <c r="H10" i="25"/>
  <c r="B10" i="25"/>
  <c r="S10" i="23"/>
  <c r="I10" i="23"/>
  <c r="H10" i="23"/>
  <c r="B10" i="23"/>
  <c r="BG26" i="41" l="1"/>
  <c r="BG29" i="41"/>
  <c r="BG19" i="41"/>
  <c r="BG21" i="41"/>
  <c r="BG27" i="41"/>
  <c r="BG20" i="41"/>
  <c r="BG22" i="41"/>
  <c r="AU21" i="41"/>
  <c r="BB17" i="41" s="1"/>
  <c r="BG23" i="41"/>
  <c r="BG28" i="41"/>
  <c r="BG16" i="41"/>
  <c r="AV21" i="41"/>
  <c r="BG25" i="41"/>
  <c r="BG24" i="41"/>
  <c r="BH16" i="41"/>
  <c r="BH21" i="41"/>
  <c r="BH25" i="41"/>
  <c r="BH28" i="41"/>
  <c r="BH29" i="41"/>
  <c r="BH17" i="41"/>
  <c r="BH20" i="41"/>
  <c r="BH23" i="41"/>
  <c r="BH22" i="41"/>
  <c r="BH19" i="41"/>
  <c r="BH18" i="41"/>
  <c r="BH26" i="41"/>
  <c r="BH24" i="41"/>
  <c r="BI26" i="41"/>
  <c r="BI21" i="41"/>
  <c r="BM21" i="41" s="1"/>
  <c r="BI18" i="41"/>
  <c r="BM18" i="41" s="1"/>
  <c r="BI25" i="41"/>
  <c r="BI20" i="41"/>
  <c r="BM20" i="41" s="1"/>
  <c r="BI17" i="41"/>
  <c r="BM17" i="41" s="1"/>
  <c r="BO17" i="41" s="1"/>
  <c r="BI22" i="41"/>
  <c r="BM22" i="41" s="1"/>
  <c r="BI29" i="41"/>
  <c r="BI23" i="41"/>
  <c r="BI28" i="41"/>
  <c r="BI19" i="41"/>
  <c r="BM19" i="41" s="1"/>
  <c r="BI16" i="41"/>
  <c r="BM16" i="41" s="1"/>
  <c r="BI24" i="41"/>
  <c r="BI27" i="41"/>
  <c r="BM15" i="41"/>
  <c r="S7" i="39" a="1"/>
  <c r="S7" i="39" s="1"/>
  <c r="A1" i="39"/>
  <c r="S6" i="39" s="1"/>
  <c r="T121" i="39"/>
  <c r="R121" i="39"/>
  <c r="T3" i="39" s="1"/>
  <c r="T1" i="39"/>
  <c r="S1" i="39"/>
  <c r="O107" i="38"/>
  <c r="M107" i="38"/>
  <c r="N7" i="38" a="1"/>
  <c r="N7" i="38" s="1"/>
  <c r="N6" i="38"/>
  <c r="O1" i="38"/>
  <c r="N1" i="38"/>
  <c r="A1" i="38"/>
  <c r="N5" i="38" l="1"/>
  <c r="S3" i="39"/>
  <c r="S4" i="39"/>
  <c r="S5" i="39"/>
  <c r="BQ27" i="41"/>
  <c r="BM27" i="41"/>
  <c r="BM28" i="41"/>
  <c r="BQ28" i="41"/>
  <c r="BM25" i="41"/>
  <c r="BQ25" i="41"/>
  <c r="BQ29" i="41"/>
  <c r="BM29" i="41"/>
  <c r="BQ24" i="41"/>
  <c r="BM24" i="41"/>
  <c r="BQ23" i="41"/>
  <c r="BM23" i="41"/>
  <c r="BM26" i="41"/>
  <c r="BQ26" i="41"/>
  <c r="N4" i="38"/>
  <c r="N3" i="38"/>
  <c r="O3" i="38"/>
  <c r="BS23" i="41" l="1"/>
  <c r="BR23" i="41"/>
  <c r="BQ30" i="41"/>
  <c r="BO16" i="41" s="1"/>
  <c r="BS24" i="41"/>
  <c r="BR24" i="41"/>
  <c r="BR26" i="41"/>
  <c r="BS26" i="41"/>
  <c r="BR25" i="41"/>
  <c r="BS25" i="41"/>
  <c r="BS29" i="41"/>
  <c r="BR29" i="41"/>
  <c r="BR28" i="41"/>
  <c r="BS28" i="41"/>
  <c r="BR27" i="41"/>
  <c r="BS27" i="41"/>
  <c r="BU28" i="41" l="1"/>
  <c r="BT28" i="41"/>
  <c r="AX28" i="41"/>
  <c r="AW28" i="41"/>
  <c r="BE28" i="41" s="1"/>
  <c r="AY28" i="41"/>
  <c r="BT29" i="41"/>
  <c r="AY29" i="41"/>
  <c r="AX29" i="41"/>
  <c r="AW29" i="41"/>
  <c r="BE29" i="41" s="1"/>
  <c r="BU29" i="41"/>
  <c r="BR30" i="41"/>
  <c r="AY27" i="41"/>
  <c r="AW27" i="41"/>
  <c r="BE27" i="41" s="1"/>
  <c r="BT27" i="41"/>
  <c r="BU27" i="41"/>
  <c r="AX27" i="41"/>
  <c r="BU25" i="41"/>
  <c r="BT25" i="41"/>
  <c r="AY25" i="41"/>
  <c r="AX25" i="41"/>
  <c r="AW25" i="41"/>
  <c r="BE25" i="41" s="1"/>
  <c r="BT26" i="41"/>
  <c r="AY26" i="41"/>
  <c r="BU26" i="41"/>
  <c r="AX26" i="41"/>
  <c r="AW26" i="41"/>
  <c r="BE26" i="41" s="1"/>
  <c r="AY24" i="41"/>
  <c r="AX24" i="41"/>
  <c r="AW24" i="41"/>
  <c r="BE24" i="41" s="1"/>
  <c r="BU24" i="41"/>
  <c r="BT24" i="41"/>
  <c r="BU23" i="41"/>
  <c r="BT23" i="41"/>
  <c r="AX23" i="41"/>
  <c r="AY23" i="41"/>
  <c r="AW23" i="41"/>
  <c r="BS30" i="41"/>
  <c r="AG125" i="37"/>
  <c r="AE125" i="37"/>
  <c r="AC3" i="37" s="1"/>
  <c r="AF7" i="37"/>
  <c r="AF6" i="37"/>
  <c r="P3" i="37"/>
  <c r="AD2" i="37"/>
  <c r="AC2" i="37"/>
  <c r="AB2" i="37"/>
  <c r="AA2" i="37"/>
  <c r="Z2" i="37"/>
  <c r="Y2" i="37"/>
  <c r="X2" i="37"/>
  <c r="W2" i="37"/>
  <c r="V2" i="37"/>
  <c r="U2" i="37"/>
  <c r="T2" i="37"/>
  <c r="S2" i="37"/>
  <c r="R2" i="37"/>
  <c r="Q2" i="37"/>
  <c r="P2" i="37"/>
  <c r="O2" i="37"/>
  <c r="N2" i="37"/>
  <c r="L2" i="37"/>
  <c r="K2" i="37"/>
  <c r="J2" i="37"/>
  <c r="H2" i="37"/>
  <c r="G2" i="37"/>
  <c r="F2" i="37"/>
  <c r="D2" i="37"/>
  <c r="C2" i="37"/>
  <c r="B2" i="37"/>
  <c r="AG1" i="37"/>
  <c r="AF1" i="37"/>
  <c r="AD1" i="37"/>
  <c r="AC1" i="37"/>
  <c r="AB1" i="37"/>
  <c r="AA1" i="37"/>
  <c r="Z1" i="37"/>
  <c r="Y1" i="37"/>
  <c r="X1" i="37"/>
  <c r="W1" i="37"/>
  <c r="V1" i="37"/>
  <c r="U1" i="37"/>
  <c r="T1" i="37"/>
  <c r="S1" i="37"/>
  <c r="R1" i="37"/>
  <c r="Q1" i="37"/>
  <c r="P1" i="37"/>
  <c r="O1" i="37"/>
  <c r="N1" i="37"/>
  <c r="L1" i="37"/>
  <c r="K1" i="37"/>
  <c r="J1" i="37"/>
  <c r="H1" i="37"/>
  <c r="G1" i="37"/>
  <c r="F1" i="37"/>
  <c r="D1" i="37"/>
  <c r="C1" i="37"/>
  <c r="B1" i="37"/>
  <c r="A1" i="37"/>
  <c r="AN282" i="36"/>
  <c r="AL282" i="36"/>
  <c r="E227" i="36"/>
  <c r="B167" i="36"/>
  <c r="B162" i="36"/>
  <c r="H135" i="36"/>
  <c r="H134" i="36"/>
  <c r="D134" i="36"/>
  <c r="O133" i="36"/>
  <c r="J135" i="36" s="1"/>
  <c r="N133" i="36"/>
  <c r="J134" i="36" s="1"/>
  <c r="G69" i="36"/>
  <c r="Y14" i="36"/>
  <c r="AM7" i="36"/>
  <c r="AM6" i="36"/>
  <c r="AN1" i="36"/>
  <c r="AM1" i="36"/>
  <c r="A1" i="36"/>
  <c r="AN277" i="35"/>
  <c r="AL277" i="35"/>
  <c r="E221" i="35"/>
  <c r="B162" i="35"/>
  <c r="B157" i="35"/>
  <c r="H130" i="35"/>
  <c r="H129" i="35"/>
  <c r="D129" i="35"/>
  <c r="O128" i="35"/>
  <c r="J130" i="35" s="1"/>
  <c r="N128" i="35"/>
  <c r="J129" i="35" s="1"/>
  <c r="G68" i="35"/>
  <c r="Y14" i="35"/>
  <c r="AM7" i="35"/>
  <c r="AM6" i="35"/>
  <c r="AN1" i="35"/>
  <c r="AM1" i="35"/>
  <c r="A1" i="35"/>
  <c r="BJ7" i="34"/>
  <c r="BJ6" i="34"/>
  <c r="BK452" i="34"/>
  <c r="BI452" i="34"/>
  <c r="BK3" i="34" s="1"/>
  <c r="AB450" i="34"/>
  <c r="BF450" i="34" s="1"/>
  <c r="A450" i="34"/>
  <c r="BC450" i="34" s="1"/>
  <c r="AB449" i="34"/>
  <c r="BF449" i="34" s="1"/>
  <c r="A449" i="34"/>
  <c r="BC449" i="34" s="1"/>
  <c r="AB448" i="34"/>
  <c r="BF448" i="34" s="1"/>
  <c r="A448" i="34"/>
  <c r="BC448" i="34" s="1"/>
  <c r="AB447" i="34"/>
  <c r="BF447" i="34" s="1"/>
  <c r="A447" i="34"/>
  <c r="BC447" i="34" s="1"/>
  <c r="AB446" i="34"/>
  <c r="BF446" i="34" s="1"/>
  <c r="A446" i="34"/>
  <c r="BC446" i="34" s="1"/>
  <c r="AB445" i="34"/>
  <c r="BF445" i="34" s="1"/>
  <c r="A445" i="34"/>
  <c r="BC445" i="34" s="1"/>
  <c r="AB444" i="34"/>
  <c r="BF444" i="34" s="1"/>
  <c r="A444" i="34"/>
  <c r="BC444" i="34" s="1"/>
  <c r="AB443" i="34"/>
  <c r="BF443" i="34" s="1"/>
  <c r="A443" i="34"/>
  <c r="BC443" i="34" s="1"/>
  <c r="AB442" i="34"/>
  <c r="BF442" i="34" s="1"/>
  <c r="A442" i="34"/>
  <c r="BC442" i="34" s="1"/>
  <c r="AB441" i="34"/>
  <c r="BF441" i="34" s="1"/>
  <c r="A441" i="34"/>
  <c r="BC441" i="34" s="1"/>
  <c r="AB440" i="34"/>
  <c r="BF440" i="34" s="1"/>
  <c r="A440" i="34"/>
  <c r="BC440" i="34" s="1"/>
  <c r="AB439" i="34"/>
  <c r="BF439" i="34" s="1"/>
  <c r="A439" i="34"/>
  <c r="BC439" i="34" s="1"/>
  <c r="AB438" i="34"/>
  <c r="BF438" i="34" s="1"/>
  <c r="A438" i="34"/>
  <c r="BC438" i="34" s="1"/>
  <c r="AB437" i="34"/>
  <c r="BF437" i="34" s="1"/>
  <c r="A437" i="34"/>
  <c r="BC437" i="34" s="1"/>
  <c r="AB436" i="34"/>
  <c r="A436" i="34"/>
  <c r="B436" i="34" s="1"/>
  <c r="AB435" i="34"/>
  <c r="A435" i="34"/>
  <c r="B435" i="34" s="1"/>
  <c r="E435" i="34" s="1"/>
  <c r="AB434" i="34"/>
  <c r="A434" i="34"/>
  <c r="B434" i="34" s="1"/>
  <c r="F434" i="34" s="1"/>
  <c r="AB433" i="34"/>
  <c r="A433" i="34"/>
  <c r="B433" i="34" s="1"/>
  <c r="G433" i="34" s="1"/>
  <c r="AB432" i="34"/>
  <c r="BF432" i="34" s="1"/>
  <c r="A432" i="34"/>
  <c r="B432" i="34" s="1"/>
  <c r="AB431" i="34"/>
  <c r="A431" i="34"/>
  <c r="AB430" i="34"/>
  <c r="BF430" i="34" s="1"/>
  <c r="A430" i="34"/>
  <c r="AB429" i="34"/>
  <c r="BF429" i="34" s="1"/>
  <c r="A429" i="34"/>
  <c r="B429" i="34" s="1"/>
  <c r="AB428" i="34"/>
  <c r="A428" i="34"/>
  <c r="B428" i="34" s="1"/>
  <c r="F428" i="34" s="1"/>
  <c r="AB427" i="34"/>
  <c r="A427" i="34"/>
  <c r="B427" i="34" s="1"/>
  <c r="C427" i="34" s="1"/>
  <c r="AB426" i="34"/>
  <c r="A426" i="34"/>
  <c r="B426" i="34" s="1"/>
  <c r="AB425" i="34"/>
  <c r="A425" i="34"/>
  <c r="B425" i="34" s="1"/>
  <c r="G425" i="34" s="1"/>
  <c r="AB424" i="34"/>
  <c r="A424" i="34"/>
  <c r="B424" i="34" s="1"/>
  <c r="E424" i="34" s="1"/>
  <c r="AX423" i="34"/>
  <c r="AB423" i="34"/>
  <c r="W423" i="34"/>
  <c r="A423" i="34"/>
  <c r="B423" i="34" s="1"/>
  <c r="AB422" i="34"/>
  <c r="BF422" i="34" s="1"/>
  <c r="A422" i="34"/>
  <c r="AB421" i="34"/>
  <c r="AC421" i="34" s="1"/>
  <c r="AD421" i="34" s="1"/>
  <c r="A421" i="34"/>
  <c r="AB420" i="34"/>
  <c r="BF420" i="34" s="1"/>
  <c r="A420" i="34"/>
  <c r="AB419" i="34"/>
  <c r="BF419" i="34" s="1"/>
  <c r="A419" i="34"/>
  <c r="AO418" i="34"/>
  <c r="AN418" i="34"/>
  <c r="AM418" i="34"/>
  <c r="AL418" i="34"/>
  <c r="AK418" i="34"/>
  <c r="AB418" i="34"/>
  <c r="BF418" i="34" s="1"/>
  <c r="N418" i="34"/>
  <c r="M418" i="34"/>
  <c r="L418" i="34"/>
  <c r="K418" i="34"/>
  <c r="J418" i="34"/>
  <c r="A418" i="34"/>
  <c r="BC418" i="34" s="1"/>
  <c r="AB417" i="34"/>
  <c r="BF417" i="34" s="1"/>
  <c r="A417" i="34"/>
  <c r="BC417" i="34" s="1"/>
  <c r="AB416" i="34"/>
  <c r="BF416" i="34" s="1"/>
  <c r="A416" i="34"/>
  <c r="BC416" i="34" s="1"/>
  <c r="AB415" i="34"/>
  <c r="BF415" i="34" s="1"/>
  <c r="A415" i="34"/>
  <c r="BC415" i="34" s="1"/>
  <c r="AB414" i="34"/>
  <c r="BF414" i="34" s="1"/>
  <c r="A414" i="34"/>
  <c r="BC414" i="34" s="1"/>
  <c r="AB413" i="34"/>
  <c r="BF413" i="34" s="1"/>
  <c r="A413" i="34"/>
  <c r="BC413" i="34" s="1"/>
  <c r="AB412" i="34"/>
  <c r="BF412" i="34" s="1"/>
  <c r="A412" i="34"/>
  <c r="BC412" i="34" s="1"/>
  <c r="AB411" i="34"/>
  <c r="BF411" i="34" s="1"/>
  <c r="A411" i="34"/>
  <c r="BC411" i="34" s="1"/>
  <c r="AB410" i="34"/>
  <c r="BF410" i="34" s="1"/>
  <c r="A410" i="34"/>
  <c r="BC410" i="34" s="1"/>
  <c r="AB409" i="34"/>
  <c r="BF409" i="34" s="1"/>
  <c r="A409" i="34"/>
  <c r="BC409" i="34" s="1"/>
  <c r="AB408" i="34"/>
  <c r="BF408" i="34" s="1"/>
  <c r="A408" i="34"/>
  <c r="BC408" i="34" s="1"/>
  <c r="AB407" i="34"/>
  <c r="BF407" i="34" s="1"/>
  <c r="A407" i="34"/>
  <c r="BC407" i="34" s="1"/>
  <c r="AB406" i="34"/>
  <c r="BF406" i="34" s="1"/>
  <c r="A406" i="34"/>
  <c r="BC406" i="34" s="1"/>
  <c r="AB405" i="34"/>
  <c r="BF405" i="34" s="1"/>
  <c r="A405" i="34"/>
  <c r="BC405" i="34" s="1"/>
  <c r="AB404" i="34"/>
  <c r="BF404" i="34" s="1"/>
  <c r="A404" i="34"/>
  <c r="BC404" i="34" s="1"/>
  <c r="AB403" i="34"/>
  <c r="BF403" i="34" s="1"/>
  <c r="A403" i="34"/>
  <c r="BC403" i="34" s="1"/>
  <c r="AB402" i="34"/>
  <c r="A402" i="34"/>
  <c r="B402" i="34" s="1"/>
  <c r="AB401" i="34"/>
  <c r="BF401" i="34" s="1"/>
  <c r="A401" i="34"/>
  <c r="B401" i="34" s="1"/>
  <c r="AB400" i="34"/>
  <c r="BF400" i="34" s="1"/>
  <c r="A400" i="34"/>
  <c r="B400" i="34" s="1"/>
  <c r="E400" i="34" s="1"/>
  <c r="AB399" i="34"/>
  <c r="A399" i="34"/>
  <c r="AB398" i="34"/>
  <c r="A398" i="34"/>
  <c r="B398" i="34" s="1"/>
  <c r="G398" i="34" s="1"/>
  <c r="AB397" i="34"/>
  <c r="BF397" i="34" s="1"/>
  <c r="A397" i="34"/>
  <c r="AB396" i="34"/>
  <c r="BF396" i="34" s="1"/>
  <c r="A396" i="34"/>
  <c r="AB395" i="34"/>
  <c r="BF395" i="34" s="1"/>
  <c r="A395" i="34"/>
  <c r="B395" i="34" s="1"/>
  <c r="G395" i="34" s="1"/>
  <c r="AB394" i="34"/>
  <c r="BF394" i="34" s="1"/>
  <c r="A394" i="34"/>
  <c r="B394" i="34" s="1"/>
  <c r="G394" i="34" s="1"/>
  <c r="AB393" i="34"/>
  <c r="BF393" i="34" s="1"/>
  <c r="A393" i="34"/>
  <c r="B393" i="34" s="1"/>
  <c r="F393" i="34" s="1"/>
  <c r="AB392" i="34"/>
  <c r="BF392" i="34" s="1"/>
  <c r="A392" i="34"/>
  <c r="AB391" i="34"/>
  <c r="BF391" i="34" s="1"/>
  <c r="A391" i="34"/>
  <c r="AB390" i="34"/>
  <c r="A390" i="34"/>
  <c r="B390" i="34" s="1"/>
  <c r="AX389" i="34"/>
  <c r="AB389" i="34"/>
  <c r="BF389" i="34" s="1"/>
  <c r="W389" i="34"/>
  <c r="A389" i="34"/>
  <c r="B389" i="34" s="1"/>
  <c r="G389" i="34" s="1"/>
  <c r="AB388" i="34"/>
  <c r="BF388" i="34" s="1"/>
  <c r="A388" i="34"/>
  <c r="AB387" i="34"/>
  <c r="BF387" i="34" s="1"/>
  <c r="A387" i="34"/>
  <c r="AB386" i="34"/>
  <c r="BF386" i="34" s="1"/>
  <c r="A386" i="34"/>
  <c r="AB385" i="34"/>
  <c r="AC385" i="34" s="1"/>
  <c r="AH385" i="34" s="1"/>
  <c r="A385" i="34"/>
  <c r="B385" i="34" s="1"/>
  <c r="F385" i="34" s="1"/>
  <c r="AO384" i="34"/>
  <c r="AN384" i="34"/>
  <c r="AM384" i="34"/>
  <c r="AL384" i="34"/>
  <c r="AK384" i="34"/>
  <c r="AB384" i="34"/>
  <c r="BF384" i="34" s="1"/>
  <c r="N384" i="34"/>
  <c r="M384" i="34"/>
  <c r="L384" i="34"/>
  <c r="K384" i="34"/>
  <c r="J384" i="34"/>
  <c r="A384" i="34"/>
  <c r="BC384" i="34" s="1"/>
  <c r="AB383" i="34"/>
  <c r="BF383" i="34" s="1"/>
  <c r="A383" i="34"/>
  <c r="BC383" i="34" s="1"/>
  <c r="AB382" i="34"/>
  <c r="BF382" i="34" s="1"/>
  <c r="A382" i="34"/>
  <c r="BC382" i="34" s="1"/>
  <c r="AB381" i="34"/>
  <c r="BF381" i="34" s="1"/>
  <c r="A381" i="34"/>
  <c r="BC381" i="34" s="1"/>
  <c r="AB380" i="34"/>
  <c r="BF380" i="34" s="1"/>
  <c r="A380" i="34"/>
  <c r="BC380" i="34" s="1"/>
  <c r="AB379" i="34"/>
  <c r="BF379" i="34" s="1"/>
  <c r="A379" i="34"/>
  <c r="BC379" i="34" s="1"/>
  <c r="AB378" i="34"/>
  <c r="BF378" i="34" s="1"/>
  <c r="A378" i="34"/>
  <c r="BC378" i="34" s="1"/>
  <c r="AB377" i="34"/>
  <c r="BF377" i="34" s="1"/>
  <c r="A377" i="34"/>
  <c r="BC377" i="34" s="1"/>
  <c r="AB376" i="34"/>
  <c r="BF376" i="34" s="1"/>
  <c r="A376" i="34"/>
  <c r="BC376" i="34" s="1"/>
  <c r="AB375" i="34"/>
  <c r="BF375" i="34" s="1"/>
  <c r="A375" i="34"/>
  <c r="BC375" i="34" s="1"/>
  <c r="AB374" i="34"/>
  <c r="BF374" i="34" s="1"/>
  <c r="A374" i="34"/>
  <c r="BC374" i="34" s="1"/>
  <c r="AB373" i="34"/>
  <c r="BF373" i="34" s="1"/>
  <c r="A373" i="34"/>
  <c r="BC373" i="34" s="1"/>
  <c r="AB372" i="34"/>
  <c r="BF372" i="34" s="1"/>
  <c r="A372" i="34"/>
  <c r="BC372" i="34" s="1"/>
  <c r="AB371" i="34"/>
  <c r="BF371" i="34" s="1"/>
  <c r="A371" i="34"/>
  <c r="BC371" i="34" s="1"/>
  <c r="AB370" i="34"/>
  <c r="BF370" i="34" s="1"/>
  <c r="A370" i="34"/>
  <c r="BC370" i="34" s="1"/>
  <c r="AB369" i="34"/>
  <c r="BF369" i="34" s="1"/>
  <c r="A369" i="34"/>
  <c r="BC369" i="34" s="1"/>
  <c r="AB368" i="34"/>
  <c r="BF368" i="34" s="1"/>
  <c r="A368" i="34"/>
  <c r="B368" i="34" s="1"/>
  <c r="AB367" i="34"/>
  <c r="A367" i="34"/>
  <c r="BC367" i="34" s="1"/>
  <c r="AB366" i="34"/>
  <c r="A366" i="34"/>
  <c r="B366" i="34" s="1"/>
  <c r="C366" i="34" s="1"/>
  <c r="AB365" i="34"/>
  <c r="A365" i="34"/>
  <c r="BC365" i="34" s="1"/>
  <c r="AB364" i="34"/>
  <c r="A364" i="34"/>
  <c r="B364" i="34" s="1"/>
  <c r="AB363" i="34"/>
  <c r="BF363" i="34" s="1"/>
  <c r="A363" i="34"/>
  <c r="BC363" i="34" s="1"/>
  <c r="AB362" i="34"/>
  <c r="A362" i="34"/>
  <c r="BC362" i="34" s="1"/>
  <c r="AB361" i="34"/>
  <c r="A361" i="34"/>
  <c r="AB360" i="34"/>
  <c r="BF360" i="34" s="1"/>
  <c r="A360" i="34"/>
  <c r="BC360" i="34" s="1"/>
  <c r="AB359" i="34"/>
  <c r="A359" i="34"/>
  <c r="AB358" i="34"/>
  <c r="A358" i="34"/>
  <c r="BC358" i="34" s="1"/>
  <c r="AB357" i="34"/>
  <c r="BF357" i="34" s="1"/>
  <c r="A357" i="34"/>
  <c r="B357" i="34" s="1"/>
  <c r="AB356" i="34"/>
  <c r="A356" i="34"/>
  <c r="BC356" i="34" s="1"/>
  <c r="AX355" i="34"/>
  <c r="AB355" i="34"/>
  <c r="BF355" i="34" s="1"/>
  <c r="W355" i="34"/>
  <c r="A355" i="34"/>
  <c r="B355" i="34" s="1"/>
  <c r="F355" i="34" s="1"/>
  <c r="AB354" i="34"/>
  <c r="A354" i="34"/>
  <c r="B354" i="34" s="1"/>
  <c r="D354" i="34" s="1"/>
  <c r="AB353" i="34"/>
  <c r="AC353" i="34" s="1"/>
  <c r="A353" i="34"/>
  <c r="B353" i="34" s="1"/>
  <c r="F353" i="34" s="1"/>
  <c r="AB352" i="34"/>
  <c r="BF352" i="34" s="1"/>
  <c r="A352" i="34"/>
  <c r="B352" i="34" s="1"/>
  <c r="AB351" i="34"/>
  <c r="BF351" i="34" s="1"/>
  <c r="A351" i="34"/>
  <c r="B351" i="34" s="1"/>
  <c r="G351" i="34" s="1"/>
  <c r="AO350" i="34"/>
  <c r="AN350" i="34"/>
  <c r="AM350" i="34"/>
  <c r="AL350" i="34"/>
  <c r="AK350" i="34"/>
  <c r="AB350" i="34"/>
  <c r="BF350" i="34" s="1"/>
  <c r="N350" i="34"/>
  <c r="M350" i="34"/>
  <c r="L350" i="34"/>
  <c r="K350" i="34"/>
  <c r="J350" i="34"/>
  <c r="A350" i="34"/>
  <c r="BC350" i="34" s="1"/>
  <c r="AB349" i="34"/>
  <c r="BF349" i="34" s="1"/>
  <c r="A349" i="34"/>
  <c r="BC349" i="34" s="1"/>
  <c r="AB348" i="34"/>
  <c r="BF348" i="34" s="1"/>
  <c r="A348" i="34"/>
  <c r="BC348" i="34" s="1"/>
  <c r="AB347" i="34"/>
  <c r="BF347" i="34" s="1"/>
  <c r="A347" i="34"/>
  <c r="BC347" i="34" s="1"/>
  <c r="AB346" i="34"/>
  <c r="BF346" i="34" s="1"/>
  <c r="A346" i="34"/>
  <c r="BC346" i="34" s="1"/>
  <c r="AB345" i="34"/>
  <c r="BF345" i="34" s="1"/>
  <c r="A345" i="34"/>
  <c r="BC345" i="34" s="1"/>
  <c r="AB344" i="34"/>
  <c r="BF344" i="34" s="1"/>
  <c r="A344" i="34"/>
  <c r="BC344" i="34" s="1"/>
  <c r="AB343" i="34"/>
  <c r="BF343" i="34" s="1"/>
  <c r="A343" i="34"/>
  <c r="BC343" i="34" s="1"/>
  <c r="AB342" i="34"/>
  <c r="BF342" i="34" s="1"/>
  <c r="A342" i="34"/>
  <c r="BC342" i="34" s="1"/>
  <c r="AB341" i="34"/>
  <c r="BF341" i="34" s="1"/>
  <c r="A341" i="34"/>
  <c r="BC341" i="34" s="1"/>
  <c r="AB340" i="34"/>
  <c r="BF340" i="34" s="1"/>
  <c r="A340" i="34"/>
  <c r="BC340" i="34" s="1"/>
  <c r="AB339" i="34"/>
  <c r="BF339" i="34" s="1"/>
  <c r="A339" i="34"/>
  <c r="BC339" i="34" s="1"/>
  <c r="AB338" i="34"/>
  <c r="BF338" i="34" s="1"/>
  <c r="A338" i="34"/>
  <c r="BC338" i="34" s="1"/>
  <c r="AB337" i="34"/>
  <c r="BF337" i="34" s="1"/>
  <c r="A337" i="34"/>
  <c r="BC337" i="34" s="1"/>
  <c r="AB336" i="34"/>
  <c r="BF336" i="34" s="1"/>
  <c r="A336" i="34"/>
  <c r="BC336" i="34" s="1"/>
  <c r="AB335" i="34"/>
  <c r="BF335" i="34" s="1"/>
  <c r="A335" i="34"/>
  <c r="BC335" i="34" s="1"/>
  <c r="AB334" i="34"/>
  <c r="A334" i="34"/>
  <c r="B334" i="34" s="1"/>
  <c r="B336" i="34" s="1"/>
  <c r="B338" i="34" s="1"/>
  <c r="B340" i="34" s="1"/>
  <c r="B342" i="34" s="1"/>
  <c r="B344" i="34" s="1"/>
  <c r="B346" i="34" s="1"/>
  <c r="B348" i="34" s="1"/>
  <c r="AB333" i="34"/>
  <c r="BF333" i="34" s="1"/>
  <c r="A333" i="34"/>
  <c r="B333" i="34" s="1"/>
  <c r="AB332" i="34"/>
  <c r="A332" i="34"/>
  <c r="BC332" i="34" s="1"/>
  <c r="AB331" i="34"/>
  <c r="AC331" i="34" s="1"/>
  <c r="AH331" i="34" s="1"/>
  <c r="A331" i="34"/>
  <c r="BC331" i="34" s="1"/>
  <c r="AB330" i="34"/>
  <c r="AC330" i="34" s="1"/>
  <c r="AG330" i="34" s="1"/>
  <c r="A330" i="34"/>
  <c r="BC330" i="34" s="1"/>
  <c r="AB329" i="34"/>
  <c r="BF329" i="34" s="1"/>
  <c r="A329" i="34"/>
  <c r="BC329" i="34" s="1"/>
  <c r="AB328" i="34"/>
  <c r="BF328" i="34" s="1"/>
  <c r="A328" i="34"/>
  <c r="BC328" i="34" s="1"/>
  <c r="AB327" i="34"/>
  <c r="A327" i="34"/>
  <c r="BC327" i="34" s="1"/>
  <c r="AB326" i="34"/>
  <c r="AC326" i="34" s="1"/>
  <c r="A326" i="34"/>
  <c r="BC326" i="34" s="1"/>
  <c r="AB325" i="34"/>
  <c r="BF325" i="34" s="1"/>
  <c r="A325" i="34"/>
  <c r="BC325" i="34" s="1"/>
  <c r="AB324" i="34"/>
  <c r="AC324" i="34" s="1"/>
  <c r="A324" i="34"/>
  <c r="AB323" i="34"/>
  <c r="BF323" i="34" s="1"/>
  <c r="A323" i="34"/>
  <c r="BC323" i="34" s="1"/>
  <c r="AB322" i="34"/>
  <c r="BF322" i="34" s="1"/>
  <c r="A322" i="34"/>
  <c r="B322" i="34" s="1"/>
  <c r="G322" i="34" s="1"/>
  <c r="AX321" i="34"/>
  <c r="AB321" i="34"/>
  <c r="BF321" i="34" s="1"/>
  <c r="W321" i="34"/>
  <c r="A321" i="34"/>
  <c r="AB320" i="34"/>
  <c r="BF320" i="34" s="1"/>
  <c r="A320" i="34"/>
  <c r="B320" i="34" s="1"/>
  <c r="AB319" i="34"/>
  <c r="BF319" i="34" s="1"/>
  <c r="A319" i="34"/>
  <c r="AB318" i="34"/>
  <c r="A318" i="34"/>
  <c r="BC318" i="34" s="1"/>
  <c r="AB317" i="34"/>
  <c r="AC317" i="34" s="1"/>
  <c r="A317" i="34"/>
  <c r="B317" i="34" s="1"/>
  <c r="F317" i="34" s="1"/>
  <c r="AO316" i="34"/>
  <c r="AN316" i="34"/>
  <c r="AM316" i="34"/>
  <c r="AL316" i="34"/>
  <c r="AK316" i="34"/>
  <c r="AB316" i="34"/>
  <c r="N316" i="34"/>
  <c r="M316" i="34"/>
  <c r="L316" i="34"/>
  <c r="K316" i="34"/>
  <c r="J316" i="34"/>
  <c r="A316" i="34"/>
  <c r="AB315" i="34"/>
  <c r="BF315" i="34" s="1"/>
  <c r="A315" i="34"/>
  <c r="BC315" i="34" s="1"/>
  <c r="AB314" i="34"/>
  <c r="BF314" i="34" s="1"/>
  <c r="A314" i="34"/>
  <c r="BC314" i="34" s="1"/>
  <c r="AB313" i="34"/>
  <c r="BF313" i="34" s="1"/>
  <c r="A313" i="34"/>
  <c r="BC313" i="34" s="1"/>
  <c r="AB312" i="34"/>
  <c r="BF312" i="34" s="1"/>
  <c r="A312" i="34"/>
  <c r="BC312" i="34" s="1"/>
  <c r="AB311" i="34"/>
  <c r="BF311" i="34" s="1"/>
  <c r="A311" i="34"/>
  <c r="BC311" i="34" s="1"/>
  <c r="AB310" i="34"/>
  <c r="BF310" i="34" s="1"/>
  <c r="A310" i="34"/>
  <c r="BC310" i="34" s="1"/>
  <c r="AB309" i="34"/>
  <c r="BF309" i="34" s="1"/>
  <c r="A309" i="34"/>
  <c r="BC309" i="34" s="1"/>
  <c r="AB308" i="34"/>
  <c r="BF308" i="34" s="1"/>
  <c r="A308" i="34"/>
  <c r="BC308" i="34" s="1"/>
  <c r="AB307" i="34"/>
  <c r="BF307" i="34" s="1"/>
  <c r="A307" i="34"/>
  <c r="BC307" i="34" s="1"/>
  <c r="AB306" i="34"/>
  <c r="BF306" i="34" s="1"/>
  <c r="A306" i="34"/>
  <c r="BC306" i="34" s="1"/>
  <c r="AB305" i="34"/>
  <c r="BF305" i="34" s="1"/>
  <c r="A305" i="34"/>
  <c r="BC305" i="34" s="1"/>
  <c r="AB304" i="34"/>
  <c r="BF304" i="34" s="1"/>
  <c r="A304" i="34"/>
  <c r="BC304" i="34" s="1"/>
  <c r="AB303" i="34"/>
  <c r="BF303" i="34" s="1"/>
  <c r="A303" i="34"/>
  <c r="BC303" i="34" s="1"/>
  <c r="AB302" i="34"/>
  <c r="BF302" i="34" s="1"/>
  <c r="A302" i="34"/>
  <c r="BC302" i="34" s="1"/>
  <c r="AB301" i="34"/>
  <c r="BF301" i="34" s="1"/>
  <c r="A301" i="34"/>
  <c r="BC301" i="34" s="1"/>
  <c r="AB300" i="34"/>
  <c r="BF300" i="34" s="1"/>
  <c r="A300" i="34"/>
  <c r="BC300" i="34" s="1"/>
  <c r="AB299" i="34"/>
  <c r="BF299" i="34" s="1"/>
  <c r="A299" i="34"/>
  <c r="BC299" i="34" s="1"/>
  <c r="AB298" i="34"/>
  <c r="BF298" i="34" s="1"/>
  <c r="A298" i="34"/>
  <c r="B298" i="34" s="1"/>
  <c r="AB297" i="34"/>
  <c r="BF297" i="34" s="1"/>
  <c r="A297" i="34"/>
  <c r="AB296" i="34"/>
  <c r="A296" i="34"/>
  <c r="B296" i="34" s="1"/>
  <c r="AB295" i="34"/>
  <c r="BF295" i="34" s="1"/>
  <c r="A295" i="34"/>
  <c r="B295" i="34" s="1"/>
  <c r="E295" i="34" s="1"/>
  <c r="AB294" i="34"/>
  <c r="BF294" i="34" s="1"/>
  <c r="A294" i="34"/>
  <c r="BC294" i="34" s="1"/>
  <c r="AB293" i="34"/>
  <c r="A293" i="34"/>
  <c r="AB292" i="34"/>
  <c r="AC292" i="34" s="1"/>
  <c r="AF292" i="34" s="1"/>
  <c r="A292" i="34"/>
  <c r="AB291" i="34"/>
  <c r="A291" i="34"/>
  <c r="BC291" i="34" s="1"/>
  <c r="AB290" i="34"/>
  <c r="A290" i="34"/>
  <c r="AB289" i="34"/>
  <c r="A289" i="34"/>
  <c r="AB288" i="34"/>
  <c r="AC288" i="34" s="1"/>
  <c r="A288" i="34"/>
  <c r="AX287" i="34"/>
  <c r="AB287" i="34"/>
  <c r="BF287" i="34" s="1"/>
  <c r="W287" i="34"/>
  <c r="A287" i="34"/>
  <c r="BC287" i="34" s="1"/>
  <c r="AB286" i="34"/>
  <c r="BF286" i="34" s="1"/>
  <c r="A286" i="34"/>
  <c r="BC286" i="34" s="1"/>
  <c r="AB285" i="34"/>
  <c r="A285" i="34"/>
  <c r="B285" i="34" s="1"/>
  <c r="D285" i="34" s="1"/>
  <c r="AB284" i="34"/>
  <c r="BF284" i="34" s="1"/>
  <c r="A284" i="34"/>
  <c r="BC284" i="34" s="1"/>
  <c r="AB283" i="34"/>
  <c r="BF283" i="34" s="1"/>
  <c r="A283" i="34"/>
  <c r="BC283" i="34" s="1"/>
  <c r="AO282" i="34"/>
  <c r="AN282" i="34"/>
  <c r="AM282" i="34"/>
  <c r="AL282" i="34"/>
  <c r="AK282" i="34"/>
  <c r="AB282" i="34"/>
  <c r="BF282" i="34" s="1"/>
  <c r="N282" i="34"/>
  <c r="M282" i="34"/>
  <c r="L282" i="34"/>
  <c r="K282" i="34"/>
  <c r="J282" i="34"/>
  <c r="A282" i="34"/>
  <c r="BC282" i="34" s="1"/>
  <c r="AB281" i="34"/>
  <c r="BF281" i="34" s="1"/>
  <c r="A281" i="34"/>
  <c r="BC281" i="34" s="1"/>
  <c r="AB280" i="34"/>
  <c r="BF280" i="34" s="1"/>
  <c r="A280" i="34"/>
  <c r="BC280" i="34" s="1"/>
  <c r="AB279" i="34"/>
  <c r="BF279" i="34" s="1"/>
  <c r="A279" i="34"/>
  <c r="BC279" i="34" s="1"/>
  <c r="AB278" i="34"/>
  <c r="BF278" i="34" s="1"/>
  <c r="A278" i="34"/>
  <c r="BC278" i="34" s="1"/>
  <c r="AB277" i="34"/>
  <c r="BF277" i="34" s="1"/>
  <c r="A277" i="34"/>
  <c r="BC277" i="34" s="1"/>
  <c r="AB276" i="34"/>
  <c r="BF276" i="34" s="1"/>
  <c r="A276" i="34"/>
  <c r="BC276" i="34" s="1"/>
  <c r="AB275" i="34"/>
  <c r="BF275" i="34" s="1"/>
  <c r="A275" i="34"/>
  <c r="BC275" i="34" s="1"/>
  <c r="AB274" i="34"/>
  <c r="BF274" i="34" s="1"/>
  <c r="A274" i="34"/>
  <c r="BC274" i="34" s="1"/>
  <c r="AB273" i="34"/>
  <c r="BF273" i="34" s="1"/>
  <c r="A273" i="34"/>
  <c r="BC273" i="34" s="1"/>
  <c r="AB272" i="34"/>
  <c r="BF272" i="34" s="1"/>
  <c r="A272" i="34"/>
  <c r="BC272" i="34" s="1"/>
  <c r="AB271" i="34"/>
  <c r="BF271" i="34" s="1"/>
  <c r="A271" i="34"/>
  <c r="BC271" i="34" s="1"/>
  <c r="AB270" i="34"/>
  <c r="BF270" i="34" s="1"/>
  <c r="A270" i="34"/>
  <c r="BC270" i="34" s="1"/>
  <c r="AB269" i="34"/>
  <c r="BF269" i="34" s="1"/>
  <c r="A269" i="34"/>
  <c r="BC269" i="34" s="1"/>
  <c r="AB268" i="34"/>
  <c r="BF268" i="34" s="1"/>
  <c r="A268" i="34"/>
  <c r="BC268" i="34" s="1"/>
  <c r="AB267" i="34"/>
  <c r="BF267" i="34" s="1"/>
  <c r="A267" i="34"/>
  <c r="BC267" i="34" s="1"/>
  <c r="AB266" i="34"/>
  <c r="AC266" i="34" s="1"/>
  <c r="AE266" i="34" s="1"/>
  <c r="A266" i="34"/>
  <c r="AB265" i="34"/>
  <c r="AC265" i="34" s="1"/>
  <c r="A265" i="34"/>
  <c r="AB264" i="34"/>
  <c r="AC264" i="34" s="1"/>
  <c r="A264" i="34"/>
  <c r="BC264" i="34" s="1"/>
  <c r="AB263" i="34"/>
  <c r="A263" i="34"/>
  <c r="BC263" i="34" s="1"/>
  <c r="AB262" i="34"/>
  <c r="A262" i="34"/>
  <c r="AB261" i="34"/>
  <c r="AC261" i="34" s="1"/>
  <c r="A261" i="34"/>
  <c r="AB260" i="34"/>
  <c r="AC260" i="34" s="1"/>
  <c r="AH260" i="34" s="1"/>
  <c r="A260" i="34"/>
  <c r="BC260" i="34" s="1"/>
  <c r="AB259" i="34"/>
  <c r="A259" i="34"/>
  <c r="BC259" i="34" s="1"/>
  <c r="AB258" i="34"/>
  <c r="AC258" i="34" s="1"/>
  <c r="AH258" i="34" s="1"/>
  <c r="A258" i="34"/>
  <c r="AB257" i="34"/>
  <c r="A257" i="34"/>
  <c r="BC257" i="34" s="1"/>
  <c r="AB256" i="34"/>
  <c r="AC256" i="34" s="1"/>
  <c r="A256" i="34"/>
  <c r="AB255" i="34"/>
  <c r="AC255" i="34" s="1"/>
  <c r="A255" i="34"/>
  <c r="BC255" i="34" s="1"/>
  <c r="AB254" i="34"/>
  <c r="A254" i="34"/>
  <c r="AX253" i="34"/>
  <c r="AB253" i="34"/>
  <c r="AC253" i="34" s="1"/>
  <c r="AF253" i="34" s="1"/>
  <c r="W253" i="34"/>
  <c r="A253" i="34"/>
  <c r="BC253" i="34" s="1"/>
  <c r="AB252" i="34"/>
  <c r="AC252" i="34" s="1"/>
  <c r="AG252" i="34" s="1"/>
  <c r="A252" i="34"/>
  <c r="BC252" i="34" s="1"/>
  <c r="AB251" i="34"/>
  <c r="A251" i="34"/>
  <c r="AB250" i="34"/>
  <c r="BF250" i="34" s="1"/>
  <c r="A250" i="34"/>
  <c r="BC250" i="34" s="1"/>
  <c r="AB249" i="34"/>
  <c r="A249" i="34"/>
  <c r="BC249" i="34" s="1"/>
  <c r="AO248" i="34"/>
  <c r="AN248" i="34"/>
  <c r="AM248" i="34"/>
  <c r="AL248" i="34"/>
  <c r="AK248" i="34"/>
  <c r="AB248" i="34"/>
  <c r="N248" i="34"/>
  <c r="M248" i="34"/>
  <c r="L248" i="34"/>
  <c r="K248" i="34"/>
  <c r="J248" i="34"/>
  <c r="A248" i="34"/>
  <c r="BC248" i="34" s="1"/>
  <c r="AB247" i="34"/>
  <c r="BF247" i="34" s="1"/>
  <c r="A247" i="34"/>
  <c r="BC247" i="34" s="1"/>
  <c r="AB246" i="34"/>
  <c r="BF246" i="34" s="1"/>
  <c r="A246" i="34"/>
  <c r="BC246" i="34" s="1"/>
  <c r="AB245" i="34"/>
  <c r="BF245" i="34" s="1"/>
  <c r="A245" i="34"/>
  <c r="BC245" i="34" s="1"/>
  <c r="AB244" i="34"/>
  <c r="BF244" i="34" s="1"/>
  <c r="A244" i="34"/>
  <c r="BC244" i="34" s="1"/>
  <c r="AB243" i="34"/>
  <c r="BF243" i="34" s="1"/>
  <c r="A243" i="34"/>
  <c r="BC243" i="34" s="1"/>
  <c r="AB242" i="34"/>
  <c r="BF242" i="34" s="1"/>
  <c r="A242" i="34"/>
  <c r="BC242" i="34" s="1"/>
  <c r="AB241" i="34"/>
  <c r="BF241" i="34" s="1"/>
  <c r="A241" i="34"/>
  <c r="BC241" i="34" s="1"/>
  <c r="AB240" i="34"/>
  <c r="BF240" i="34" s="1"/>
  <c r="A240" i="34"/>
  <c r="BC240" i="34" s="1"/>
  <c r="AB239" i="34"/>
  <c r="BF239" i="34" s="1"/>
  <c r="A239" i="34"/>
  <c r="BC239" i="34" s="1"/>
  <c r="AB238" i="34"/>
  <c r="BF238" i="34" s="1"/>
  <c r="A238" i="34"/>
  <c r="BC238" i="34" s="1"/>
  <c r="AB237" i="34"/>
  <c r="BF237" i="34" s="1"/>
  <c r="A237" i="34"/>
  <c r="BC237" i="34" s="1"/>
  <c r="AB236" i="34"/>
  <c r="BF236" i="34" s="1"/>
  <c r="A236" i="34"/>
  <c r="BC236" i="34" s="1"/>
  <c r="AB235" i="34"/>
  <c r="BF235" i="34" s="1"/>
  <c r="A235" i="34"/>
  <c r="BC235" i="34" s="1"/>
  <c r="AB234" i="34"/>
  <c r="BF234" i="34" s="1"/>
  <c r="A234" i="34"/>
  <c r="BC234" i="34" s="1"/>
  <c r="AB233" i="34"/>
  <c r="BF233" i="34" s="1"/>
  <c r="A233" i="34"/>
  <c r="BC233" i="34" s="1"/>
  <c r="AB232" i="34"/>
  <c r="AC232" i="34" s="1"/>
  <c r="AH232" i="34" s="1"/>
  <c r="A232" i="34"/>
  <c r="B232" i="34" s="1"/>
  <c r="AB231" i="34"/>
  <c r="A231" i="34"/>
  <c r="B231" i="34" s="1"/>
  <c r="AB230" i="34"/>
  <c r="A230" i="34"/>
  <c r="B230" i="34" s="1"/>
  <c r="F230" i="34" s="1"/>
  <c r="AB229" i="34"/>
  <c r="A229" i="34"/>
  <c r="BC229" i="34" s="1"/>
  <c r="AB228" i="34"/>
  <c r="AC228" i="34" s="1"/>
  <c r="AD228" i="34" s="1"/>
  <c r="A228" i="34"/>
  <c r="AB227" i="34"/>
  <c r="A227" i="34"/>
  <c r="BC227" i="34" s="1"/>
  <c r="AB226" i="34"/>
  <c r="AC226" i="34" s="1"/>
  <c r="A226" i="34"/>
  <c r="AB225" i="34"/>
  <c r="A225" i="34"/>
  <c r="BC225" i="34" s="1"/>
  <c r="AB224" i="34"/>
  <c r="AC224" i="34" s="1"/>
  <c r="AG224" i="34" s="1"/>
  <c r="A224" i="34"/>
  <c r="BC224" i="34" s="1"/>
  <c r="AB223" i="34"/>
  <c r="AC223" i="34" s="1"/>
  <c r="AE223" i="34" s="1"/>
  <c r="A223" i="34"/>
  <c r="BC223" i="34" s="1"/>
  <c r="AB222" i="34"/>
  <c r="A222" i="34"/>
  <c r="BC222" i="34" s="1"/>
  <c r="AB221" i="34"/>
  <c r="AC221" i="34" s="1"/>
  <c r="AG221" i="34" s="1"/>
  <c r="A221" i="34"/>
  <c r="BC221" i="34" s="1"/>
  <c r="AB220" i="34"/>
  <c r="A220" i="34"/>
  <c r="BC220" i="34" s="1"/>
  <c r="AX219" i="34"/>
  <c r="AB219" i="34"/>
  <c r="BF219" i="34" s="1"/>
  <c r="W219" i="34"/>
  <c r="A219" i="34"/>
  <c r="B219" i="34" s="1"/>
  <c r="G219" i="34" s="1"/>
  <c r="AB218" i="34"/>
  <c r="A218" i="34"/>
  <c r="BC218" i="34" s="1"/>
  <c r="AB217" i="34"/>
  <c r="BF217" i="34" s="1"/>
  <c r="A217" i="34"/>
  <c r="BC217" i="34" s="1"/>
  <c r="AB216" i="34"/>
  <c r="AC216" i="34" s="1"/>
  <c r="AH216" i="34" s="1"/>
  <c r="A216" i="34"/>
  <c r="BC216" i="34" s="1"/>
  <c r="AB215" i="34"/>
  <c r="A215" i="34"/>
  <c r="BC215" i="34" s="1"/>
  <c r="AO214" i="34"/>
  <c r="AN214" i="34"/>
  <c r="AM214" i="34"/>
  <c r="AL214" i="34"/>
  <c r="AK214" i="34"/>
  <c r="AB214" i="34"/>
  <c r="BF214" i="34" s="1"/>
  <c r="N214" i="34"/>
  <c r="M214" i="34"/>
  <c r="L214" i="34"/>
  <c r="K214" i="34"/>
  <c r="J214" i="34"/>
  <c r="A214" i="34"/>
  <c r="BC214" i="34" s="1"/>
  <c r="AB213" i="34"/>
  <c r="BF213" i="34" s="1"/>
  <c r="A213" i="34"/>
  <c r="BC213" i="34" s="1"/>
  <c r="AB212" i="34"/>
  <c r="BF212" i="34" s="1"/>
  <c r="A212" i="34"/>
  <c r="BC212" i="34" s="1"/>
  <c r="AB211" i="34"/>
  <c r="BF211" i="34" s="1"/>
  <c r="A211" i="34"/>
  <c r="BC211" i="34" s="1"/>
  <c r="AB210" i="34"/>
  <c r="BF210" i="34" s="1"/>
  <c r="A210" i="34"/>
  <c r="BC210" i="34" s="1"/>
  <c r="AB209" i="34"/>
  <c r="BF209" i="34" s="1"/>
  <c r="A209" i="34"/>
  <c r="BC209" i="34" s="1"/>
  <c r="AB208" i="34"/>
  <c r="BF208" i="34" s="1"/>
  <c r="A208" i="34"/>
  <c r="BC208" i="34" s="1"/>
  <c r="AB207" i="34"/>
  <c r="BF207" i="34" s="1"/>
  <c r="A207" i="34"/>
  <c r="BC207" i="34" s="1"/>
  <c r="AB206" i="34"/>
  <c r="BF206" i="34" s="1"/>
  <c r="A206" i="34"/>
  <c r="BC206" i="34" s="1"/>
  <c r="AB205" i="34"/>
  <c r="BF205" i="34" s="1"/>
  <c r="A205" i="34"/>
  <c r="BC205" i="34" s="1"/>
  <c r="AB204" i="34"/>
  <c r="BF204" i="34" s="1"/>
  <c r="A204" i="34"/>
  <c r="BC204" i="34" s="1"/>
  <c r="AB203" i="34"/>
  <c r="BF203" i="34" s="1"/>
  <c r="A203" i="34"/>
  <c r="BC203" i="34" s="1"/>
  <c r="AB202" i="34"/>
  <c r="BF202" i="34" s="1"/>
  <c r="A202" i="34"/>
  <c r="BC202" i="34" s="1"/>
  <c r="AB201" i="34"/>
  <c r="BF201" i="34" s="1"/>
  <c r="A201" i="34"/>
  <c r="BC201" i="34" s="1"/>
  <c r="AB200" i="34"/>
  <c r="BF200" i="34" s="1"/>
  <c r="A200" i="34"/>
  <c r="BC200" i="34" s="1"/>
  <c r="AB199" i="34"/>
  <c r="BF199" i="34" s="1"/>
  <c r="A199" i="34"/>
  <c r="BC199" i="34" s="1"/>
  <c r="AB198" i="34"/>
  <c r="A198" i="34"/>
  <c r="AB197" i="34"/>
  <c r="AC197" i="34" s="1"/>
  <c r="AF197" i="34" s="1"/>
  <c r="A197" i="34"/>
  <c r="AB196" i="34"/>
  <c r="A196" i="34"/>
  <c r="BC196" i="34" s="1"/>
  <c r="AB195" i="34"/>
  <c r="AC195" i="34" s="1"/>
  <c r="A195" i="34"/>
  <c r="B195" i="34" s="1"/>
  <c r="AB194" i="34"/>
  <c r="A194" i="34"/>
  <c r="B194" i="34" s="1"/>
  <c r="D194" i="34" s="1"/>
  <c r="AB193" i="34"/>
  <c r="AC193" i="34" s="1"/>
  <c r="A193" i="34"/>
  <c r="AB192" i="34"/>
  <c r="A192" i="34"/>
  <c r="AB191" i="34"/>
  <c r="AC191" i="34" s="1"/>
  <c r="AF191" i="34" s="1"/>
  <c r="A191" i="34"/>
  <c r="BC191" i="34" s="1"/>
  <c r="AB190" i="34"/>
  <c r="A190" i="34"/>
  <c r="BC190" i="34" s="1"/>
  <c r="AB189" i="34"/>
  <c r="A189" i="34"/>
  <c r="AB188" i="34"/>
  <c r="AC188" i="34" s="1"/>
  <c r="A188" i="34"/>
  <c r="AB187" i="34"/>
  <c r="A187" i="34"/>
  <c r="BC187" i="34" s="1"/>
  <c r="AB186" i="34"/>
  <c r="A186" i="34"/>
  <c r="B186" i="34" s="1"/>
  <c r="D186" i="34" s="1"/>
  <c r="AX185" i="34"/>
  <c r="AB185" i="34"/>
  <c r="BF185" i="34" s="1"/>
  <c r="W185" i="34"/>
  <c r="A185" i="34"/>
  <c r="B185" i="34" s="1"/>
  <c r="C185" i="34" s="1"/>
  <c r="AB184" i="34"/>
  <c r="A184" i="34"/>
  <c r="B184" i="34" s="1"/>
  <c r="G184" i="34" s="1"/>
  <c r="AB183" i="34"/>
  <c r="BF183" i="34" s="1"/>
  <c r="A183" i="34"/>
  <c r="BC183" i="34" s="1"/>
  <c r="AB182" i="34"/>
  <c r="A182" i="34"/>
  <c r="AB181" i="34"/>
  <c r="A181" i="34"/>
  <c r="BC181" i="34" s="1"/>
  <c r="AO180" i="34"/>
  <c r="AN180" i="34"/>
  <c r="AM180" i="34"/>
  <c r="AL180" i="34"/>
  <c r="AK180" i="34"/>
  <c r="AB180" i="34"/>
  <c r="AC180" i="34" s="1"/>
  <c r="N180" i="34"/>
  <c r="M180" i="34"/>
  <c r="L180" i="34"/>
  <c r="K180" i="34"/>
  <c r="J180" i="34"/>
  <c r="A180" i="34"/>
  <c r="BC180" i="34" s="1"/>
  <c r="AB179" i="34"/>
  <c r="BF179" i="34" s="1"/>
  <c r="A179" i="34"/>
  <c r="BC179" i="34" s="1"/>
  <c r="AB178" i="34"/>
  <c r="BF178" i="34" s="1"/>
  <c r="A178" i="34"/>
  <c r="BC178" i="34" s="1"/>
  <c r="AB177" i="34"/>
  <c r="BF177" i="34" s="1"/>
  <c r="A177" i="34"/>
  <c r="BC177" i="34" s="1"/>
  <c r="AB176" i="34"/>
  <c r="BF176" i="34" s="1"/>
  <c r="A176" i="34"/>
  <c r="BC176" i="34" s="1"/>
  <c r="AB175" i="34"/>
  <c r="BF175" i="34" s="1"/>
  <c r="A175" i="34"/>
  <c r="BC175" i="34" s="1"/>
  <c r="AB174" i="34"/>
  <c r="BF174" i="34" s="1"/>
  <c r="A174" i="34"/>
  <c r="BC174" i="34" s="1"/>
  <c r="AB173" i="34"/>
  <c r="BF173" i="34" s="1"/>
  <c r="A173" i="34"/>
  <c r="BC173" i="34" s="1"/>
  <c r="AB172" i="34"/>
  <c r="BF172" i="34" s="1"/>
  <c r="A172" i="34"/>
  <c r="BC172" i="34" s="1"/>
  <c r="AB171" i="34"/>
  <c r="BF171" i="34" s="1"/>
  <c r="A171" i="34"/>
  <c r="BC171" i="34" s="1"/>
  <c r="AB170" i="34"/>
  <c r="BF170" i="34" s="1"/>
  <c r="A170" i="34"/>
  <c r="BC170" i="34" s="1"/>
  <c r="AB169" i="34"/>
  <c r="BF169" i="34" s="1"/>
  <c r="A169" i="34"/>
  <c r="BC169" i="34" s="1"/>
  <c r="AB168" i="34"/>
  <c r="BF168" i="34" s="1"/>
  <c r="A168" i="34"/>
  <c r="BC168" i="34" s="1"/>
  <c r="AB167" i="34"/>
  <c r="BF167" i="34" s="1"/>
  <c r="A167" i="34"/>
  <c r="BC167" i="34" s="1"/>
  <c r="AB166" i="34"/>
  <c r="BF166" i="34" s="1"/>
  <c r="A166" i="34"/>
  <c r="BC166" i="34" s="1"/>
  <c r="AB165" i="34"/>
  <c r="BF165" i="34" s="1"/>
  <c r="A165" i="34"/>
  <c r="BC165" i="34" s="1"/>
  <c r="AB164" i="34"/>
  <c r="BF164" i="34" s="1"/>
  <c r="A164" i="34"/>
  <c r="BC164" i="34" s="1"/>
  <c r="AB163" i="34"/>
  <c r="BF163" i="34" s="1"/>
  <c r="A163" i="34"/>
  <c r="BC163" i="34" s="1"/>
  <c r="AB162" i="34"/>
  <c r="BF162" i="34" s="1"/>
  <c r="A162" i="34"/>
  <c r="AB161" i="34"/>
  <c r="A161" i="34"/>
  <c r="BC161" i="34" s="1"/>
  <c r="AB160" i="34"/>
  <c r="AC160" i="34" s="1"/>
  <c r="AD160" i="34" s="1"/>
  <c r="A160" i="34"/>
  <c r="B160" i="34" s="1"/>
  <c r="F160" i="34" s="1"/>
  <c r="AB159" i="34"/>
  <c r="BF159" i="34" s="1"/>
  <c r="A159" i="34"/>
  <c r="BC159" i="34" s="1"/>
  <c r="AB158" i="34"/>
  <c r="BF158" i="34" s="1"/>
  <c r="A158" i="34"/>
  <c r="BC158" i="34" s="1"/>
  <c r="AB157" i="34"/>
  <c r="A157" i="34"/>
  <c r="AB156" i="34"/>
  <c r="AC156" i="34" s="1"/>
  <c r="A156" i="34"/>
  <c r="BC156" i="34" s="1"/>
  <c r="AB155" i="34"/>
  <c r="AC155" i="34" s="1"/>
  <c r="AD155" i="34" s="1"/>
  <c r="A155" i="34"/>
  <c r="B155" i="34" s="1"/>
  <c r="D155" i="34" s="1"/>
  <c r="AB154" i="34"/>
  <c r="BF154" i="34" s="1"/>
  <c r="A154" i="34"/>
  <c r="AB153" i="34"/>
  <c r="A153" i="34"/>
  <c r="B153" i="34" s="1"/>
  <c r="AB152" i="34"/>
  <c r="BF152" i="34" s="1"/>
  <c r="A152" i="34"/>
  <c r="BC152" i="34" s="1"/>
  <c r="AX151" i="34"/>
  <c r="AB151" i="34"/>
  <c r="BF151" i="34" s="1"/>
  <c r="W151" i="34"/>
  <c r="A151" i="34"/>
  <c r="BC151" i="34" s="1"/>
  <c r="AB150" i="34"/>
  <c r="BF150" i="34" s="1"/>
  <c r="A150" i="34"/>
  <c r="AB149" i="34"/>
  <c r="BF149" i="34" s="1"/>
  <c r="A149" i="34"/>
  <c r="AB148" i="34"/>
  <c r="A148" i="34"/>
  <c r="B148" i="34" s="1"/>
  <c r="AB147" i="34"/>
  <c r="BF147" i="34" s="1"/>
  <c r="A147" i="34"/>
  <c r="B147" i="34" s="1"/>
  <c r="G147" i="34" s="1"/>
  <c r="AO146" i="34"/>
  <c r="AN146" i="34"/>
  <c r="AM146" i="34"/>
  <c r="AL146" i="34"/>
  <c r="AK146" i="34"/>
  <c r="AB146" i="34"/>
  <c r="BF146" i="34" s="1"/>
  <c r="N146" i="34"/>
  <c r="M146" i="34"/>
  <c r="L146" i="34"/>
  <c r="K146" i="34"/>
  <c r="J146" i="34"/>
  <c r="A146" i="34"/>
  <c r="BC146" i="34" s="1"/>
  <c r="AB145" i="34"/>
  <c r="BF145" i="34" s="1"/>
  <c r="A145" i="34"/>
  <c r="BC145" i="34" s="1"/>
  <c r="AB144" i="34"/>
  <c r="BF144" i="34" s="1"/>
  <c r="A144" i="34"/>
  <c r="BC144" i="34" s="1"/>
  <c r="AB143" i="34"/>
  <c r="BF143" i="34" s="1"/>
  <c r="A143" i="34"/>
  <c r="BC143" i="34" s="1"/>
  <c r="AB142" i="34"/>
  <c r="BF142" i="34" s="1"/>
  <c r="A142" i="34"/>
  <c r="BC142" i="34" s="1"/>
  <c r="AB141" i="34"/>
  <c r="BF141" i="34" s="1"/>
  <c r="A141" i="34"/>
  <c r="BC141" i="34" s="1"/>
  <c r="AB140" i="34"/>
  <c r="BF140" i="34" s="1"/>
  <c r="A140" i="34"/>
  <c r="BC140" i="34" s="1"/>
  <c r="AB139" i="34"/>
  <c r="BF139" i="34" s="1"/>
  <c r="A139" i="34"/>
  <c r="BC139" i="34" s="1"/>
  <c r="AB138" i="34"/>
  <c r="BF138" i="34" s="1"/>
  <c r="A138" i="34"/>
  <c r="BC138" i="34" s="1"/>
  <c r="AB137" i="34"/>
  <c r="BF137" i="34" s="1"/>
  <c r="A137" i="34"/>
  <c r="BC137" i="34" s="1"/>
  <c r="AB136" i="34"/>
  <c r="BF136" i="34" s="1"/>
  <c r="A136" i="34"/>
  <c r="BC136" i="34" s="1"/>
  <c r="AB135" i="34"/>
  <c r="BF135" i="34" s="1"/>
  <c r="A135" i="34"/>
  <c r="BC135" i="34" s="1"/>
  <c r="AB134" i="34"/>
  <c r="BF134" i="34" s="1"/>
  <c r="A134" i="34"/>
  <c r="BC134" i="34" s="1"/>
  <c r="AB133" i="34"/>
  <c r="BF133" i="34" s="1"/>
  <c r="A133" i="34"/>
  <c r="BC133" i="34" s="1"/>
  <c r="AB132" i="34"/>
  <c r="BF132" i="34" s="1"/>
  <c r="A132" i="34"/>
  <c r="BC132" i="34" s="1"/>
  <c r="AB131" i="34"/>
  <c r="BF131" i="34" s="1"/>
  <c r="A131" i="34"/>
  <c r="BC131" i="34" s="1"/>
  <c r="AB130" i="34"/>
  <c r="A130" i="34"/>
  <c r="BC130" i="34" s="1"/>
  <c r="AB129" i="34"/>
  <c r="BF129" i="34" s="1"/>
  <c r="A129" i="34"/>
  <c r="BC129" i="34" s="1"/>
  <c r="AB128" i="34"/>
  <c r="BF128" i="34" s="1"/>
  <c r="A128" i="34"/>
  <c r="BC128" i="34" s="1"/>
  <c r="AB127" i="34"/>
  <c r="BF127" i="34" s="1"/>
  <c r="A127" i="34"/>
  <c r="BC127" i="34" s="1"/>
  <c r="AB126" i="34"/>
  <c r="A126" i="34"/>
  <c r="AB125" i="34"/>
  <c r="BF125" i="34" s="1"/>
  <c r="A125" i="34"/>
  <c r="AB124" i="34"/>
  <c r="BF124" i="34" s="1"/>
  <c r="A124" i="34"/>
  <c r="BC124" i="34" s="1"/>
  <c r="AB123" i="34"/>
  <c r="A123" i="34"/>
  <c r="BC123" i="34" s="1"/>
  <c r="AB122" i="34"/>
  <c r="A122" i="34"/>
  <c r="BC122" i="34" s="1"/>
  <c r="AB121" i="34"/>
  <c r="BF121" i="34" s="1"/>
  <c r="A121" i="34"/>
  <c r="BC121" i="34" s="1"/>
  <c r="AB120" i="34"/>
  <c r="BF120" i="34" s="1"/>
  <c r="A120" i="34"/>
  <c r="AB119" i="34"/>
  <c r="BF119" i="34" s="1"/>
  <c r="A119" i="34"/>
  <c r="AB118" i="34"/>
  <c r="BF118" i="34" s="1"/>
  <c r="A118" i="34"/>
  <c r="AX117" i="34"/>
  <c r="AB117" i="34"/>
  <c r="BF117" i="34" s="1"/>
  <c r="W117" i="34"/>
  <c r="A117" i="34"/>
  <c r="B117" i="34" s="1"/>
  <c r="AB116" i="34"/>
  <c r="A116" i="34"/>
  <c r="B116" i="34" s="1"/>
  <c r="G116" i="34" s="1"/>
  <c r="AB115" i="34"/>
  <c r="A115" i="34"/>
  <c r="B115" i="34" s="1"/>
  <c r="D115" i="34" s="1"/>
  <c r="AB114" i="34"/>
  <c r="BF114" i="34" s="1"/>
  <c r="A114" i="34"/>
  <c r="AB113" i="34"/>
  <c r="BF113" i="34" s="1"/>
  <c r="A113" i="34"/>
  <c r="B113" i="34" s="1"/>
  <c r="AO112" i="34"/>
  <c r="AN112" i="34"/>
  <c r="AM112" i="34"/>
  <c r="AL112" i="34"/>
  <c r="AK112" i="34"/>
  <c r="AB112" i="34"/>
  <c r="BF112" i="34" s="1"/>
  <c r="N112" i="34"/>
  <c r="M112" i="34"/>
  <c r="L112" i="34"/>
  <c r="K112" i="34"/>
  <c r="J112" i="34"/>
  <c r="A112" i="34"/>
  <c r="AB111" i="34"/>
  <c r="BF111" i="34" s="1"/>
  <c r="A111" i="34"/>
  <c r="BC111" i="34" s="1"/>
  <c r="AB110" i="34"/>
  <c r="BF110" i="34" s="1"/>
  <c r="A110" i="34"/>
  <c r="BC110" i="34" s="1"/>
  <c r="AB109" i="34"/>
  <c r="BF109" i="34" s="1"/>
  <c r="A109" i="34"/>
  <c r="BC109" i="34" s="1"/>
  <c r="AB108" i="34"/>
  <c r="BF108" i="34" s="1"/>
  <c r="A108" i="34"/>
  <c r="BC108" i="34" s="1"/>
  <c r="AB107" i="34"/>
  <c r="BF107" i="34" s="1"/>
  <c r="A107" i="34"/>
  <c r="BC107" i="34" s="1"/>
  <c r="AB106" i="34"/>
  <c r="BF106" i="34" s="1"/>
  <c r="A106" i="34"/>
  <c r="BC106" i="34" s="1"/>
  <c r="AB105" i="34"/>
  <c r="BF105" i="34" s="1"/>
  <c r="A105" i="34"/>
  <c r="BC105" i="34" s="1"/>
  <c r="AB104" i="34"/>
  <c r="BF104" i="34" s="1"/>
  <c r="A104" i="34"/>
  <c r="BC104" i="34" s="1"/>
  <c r="AB103" i="34"/>
  <c r="BF103" i="34" s="1"/>
  <c r="A103" i="34"/>
  <c r="BC103" i="34" s="1"/>
  <c r="AB102" i="34"/>
  <c r="BF102" i="34" s="1"/>
  <c r="A102" i="34"/>
  <c r="BC102" i="34" s="1"/>
  <c r="AB101" i="34"/>
  <c r="BF101" i="34" s="1"/>
  <c r="A101" i="34"/>
  <c r="BC101" i="34" s="1"/>
  <c r="AB100" i="34"/>
  <c r="BF100" i="34" s="1"/>
  <c r="A100" i="34"/>
  <c r="BC100" i="34" s="1"/>
  <c r="AB99" i="34"/>
  <c r="BF99" i="34" s="1"/>
  <c r="A99" i="34"/>
  <c r="BC99" i="34" s="1"/>
  <c r="AB98" i="34"/>
  <c r="BF98" i="34" s="1"/>
  <c r="A98" i="34"/>
  <c r="BC98" i="34" s="1"/>
  <c r="AB97" i="34"/>
  <c r="BF97" i="34" s="1"/>
  <c r="A97" i="34"/>
  <c r="BC97" i="34" s="1"/>
  <c r="AB96" i="34"/>
  <c r="BF96" i="34" s="1"/>
  <c r="A96" i="34"/>
  <c r="BC96" i="34" s="1"/>
  <c r="AB95" i="34"/>
  <c r="BF95" i="34" s="1"/>
  <c r="A95" i="34"/>
  <c r="BC95" i="34" s="1"/>
  <c r="AB94" i="34"/>
  <c r="A94" i="34"/>
  <c r="BC94" i="34" s="1"/>
  <c r="AB93" i="34"/>
  <c r="BF93" i="34" s="1"/>
  <c r="A93" i="34"/>
  <c r="B93" i="34" s="1"/>
  <c r="AB92" i="34"/>
  <c r="BF92" i="34" s="1"/>
  <c r="A92" i="34"/>
  <c r="B92" i="34" s="1"/>
  <c r="AB91" i="34"/>
  <c r="BF91" i="34" s="1"/>
  <c r="A91" i="34"/>
  <c r="AB90" i="34"/>
  <c r="BF90" i="34" s="1"/>
  <c r="A90" i="34"/>
  <c r="BC90" i="34" s="1"/>
  <c r="AB89" i="34"/>
  <c r="A89" i="34"/>
  <c r="AB88" i="34"/>
  <c r="A88" i="34"/>
  <c r="B88" i="34" s="1"/>
  <c r="AB87" i="34"/>
  <c r="BF87" i="34" s="1"/>
  <c r="A87" i="34"/>
  <c r="B87" i="34" s="1"/>
  <c r="F87" i="34" s="1"/>
  <c r="AB86" i="34"/>
  <c r="BF86" i="34" s="1"/>
  <c r="A86" i="34"/>
  <c r="B86" i="34" s="1"/>
  <c r="F86" i="34" s="1"/>
  <c r="AB85" i="34"/>
  <c r="BF85" i="34" s="1"/>
  <c r="A85" i="34"/>
  <c r="AB84" i="34"/>
  <c r="AC84" i="34" s="1"/>
  <c r="A84" i="34"/>
  <c r="B84" i="34" s="1"/>
  <c r="C84" i="34" s="1"/>
  <c r="AX83" i="34"/>
  <c r="AB83" i="34"/>
  <c r="BF83" i="34" s="1"/>
  <c r="W83" i="34"/>
  <c r="A83" i="34"/>
  <c r="AB82" i="34"/>
  <c r="BF82" i="34" s="1"/>
  <c r="A82" i="34"/>
  <c r="AB81" i="34"/>
  <c r="AC81" i="34" s="1"/>
  <c r="A81" i="34"/>
  <c r="BC81" i="34" s="1"/>
  <c r="AB80" i="34"/>
  <c r="BF80" i="34" s="1"/>
  <c r="A80" i="34"/>
  <c r="AB79" i="34"/>
  <c r="BF79" i="34" s="1"/>
  <c r="A79" i="34"/>
  <c r="BC79" i="34" s="1"/>
  <c r="AO78" i="34"/>
  <c r="AN78" i="34"/>
  <c r="AM78" i="34"/>
  <c r="AL78" i="34"/>
  <c r="AK78" i="34"/>
  <c r="AB78" i="34"/>
  <c r="BF78" i="34" s="1"/>
  <c r="N78" i="34"/>
  <c r="M78" i="34"/>
  <c r="L78" i="34"/>
  <c r="K78" i="34"/>
  <c r="J78" i="34"/>
  <c r="A78" i="34"/>
  <c r="BC78" i="34" s="1"/>
  <c r="AB77" i="34"/>
  <c r="BF77" i="34" s="1"/>
  <c r="A77" i="34"/>
  <c r="BC77" i="34" s="1"/>
  <c r="AB76" i="34"/>
  <c r="BF76" i="34" s="1"/>
  <c r="A76" i="34"/>
  <c r="BC76" i="34" s="1"/>
  <c r="AB75" i="34"/>
  <c r="BF75" i="34" s="1"/>
  <c r="A75" i="34"/>
  <c r="BC75" i="34" s="1"/>
  <c r="AB74" i="34"/>
  <c r="BF74" i="34" s="1"/>
  <c r="A74" i="34"/>
  <c r="BC74" i="34" s="1"/>
  <c r="AB73" i="34"/>
  <c r="BF73" i="34" s="1"/>
  <c r="A73" i="34"/>
  <c r="BC73" i="34" s="1"/>
  <c r="AB72" i="34"/>
  <c r="BF72" i="34" s="1"/>
  <c r="A72" i="34"/>
  <c r="BC72" i="34" s="1"/>
  <c r="AB71" i="34"/>
  <c r="BF71" i="34" s="1"/>
  <c r="A71" i="34"/>
  <c r="BC71" i="34" s="1"/>
  <c r="AB70" i="34"/>
  <c r="BF70" i="34" s="1"/>
  <c r="A70" i="34"/>
  <c r="BC70" i="34" s="1"/>
  <c r="AB69" i="34"/>
  <c r="BF69" i="34" s="1"/>
  <c r="A69" i="34"/>
  <c r="BC69" i="34" s="1"/>
  <c r="AB68" i="34"/>
  <c r="BF68" i="34" s="1"/>
  <c r="A68" i="34"/>
  <c r="BC68" i="34" s="1"/>
  <c r="AB67" i="34"/>
  <c r="BF67" i="34" s="1"/>
  <c r="A67" i="34"/>
  <c r="BC67" i="34" s="1"/>
  <c r="AB66" i="34"/>
  <c r="BF66" i="34" s="1"/>
  <c r="A66" i="34"/>
  <c r="BC66" i="34" s="1"/>
  <c r="AB65" i="34"/>
  <c r="BF65" i="34" s="1"/>
  <c r="A65" i="34"/>
  <c r="BC65" i="34" s="1"/>
  <c r="AB64" i="34"/>
  <c r="BF64" i="34" s="1"/>
  <c r="A64" i="34"/>
  <c r="BC64" i="34" s="1"/>
  <c r="AB63" i="34"/>
  <c r="BF63" i="34" s="1"/>
  <c r="A63" i="34"/>
  <c r="BC63" i="34" s="1"/>
  <c r="AB62" i="34"/>
  <c r="BF62" i="34" s="1"/>
  <c r="A62" i="34"/>
  <c r="B62" i="34" s="1"/>
  <c r="AB61" i="34"/>
  <c r="AC61" i="34" s="1"/>
  <c r="AE61" i="34" s="1"/>
  <c r="A61" i="34"/>
  <c r="BC61" i="34" s="1"/>
  <c r="AB60" i="34"/>
  <c r="AC60" i="34" s="1"/>
  <c r="AD60" i="34" s="1"/>
  <c r="A60" i="34"/>
  <c r="BC60" i="34" s="1"/>
  <c r="AB59" i="34"/>
  <c r="AC59" i="34" s="1"/>
  <c r="AE59" i="34" s="1"/>
  <c r="A59" i="34"/>
  <c r="B59" i="34" s="1"/>
  <c r="E59" i="34" s="1"/>
  <c r="AB58" i="34"/>
  <c r="BF58" i="34" s="1"/>
  <c r="A58" i="34"/>
  <c r="BC58" i="34" s="1"/>
  <c r="AB57" i="34"/>
  <c r="BF57" i="34" s="1"/>
  <c r="A57" i="34"/>
  <c r="B57" i="34" s="1"/>
  <c r="AB56" i="34"/>
  <c r="BF56" i="34" s="1"/>
  <c r="A56" i="34"/>
  <c r="BC56" i="34" s="1"/>
  <c r="AB55" i="34"/>
  <c r="BF55" i="34" s="1"/>
  <c r="A55" i="34"/>
  <c r="BC55" i="34" s="1"/>
  <c r="AB54" i="34"/>
  <c r="AC54" i="34" s="1"/>
  <c r="AD54" i="34" s="1"/>
  <c r="A54" i="34"/>
  <c r="B54" i="34" s="1"/>
  <c r="AB53" i="34"/>
  <c r="BF53" i="34" s="1"/>
  <c r="A53" i="34"/>
  <c r="B53" i="34" s="1"/>
  <c r="C53" i="34" s="1"/>
  <c r="AB52" i="34"/>
  <c r="BF52" i="34" s="1"/>
  <c r="A52" i="34"/>
  <c r="B52" i="34" s="1"/>
  <c r="F52" i="34" s="1"/>
  <c r="AB51" i="34"/>
  <c r="BF51" i="34" s="1"/>
  <c r="A51" i="34"/>
  <c r="B51" i="34" s="1"/>
  <c r="E51" i="34" s="1"/>
  <c r="AB50" i="34"/>
  <c r="BF50" i="34" s="1"/>
  <c r="A50" i="34"/>
  <c r="BC50" i="34" s="1"/>
  <c r="AX49" i="34"/>
  <c r="AB49" i="34"/>
  <c r="W49" i="34"/>
  <c r="A49" i="34"/>
  <c r="BC49" i="34" s="1"/>
  <c r="AB48" i="34"/>
  <c r="BF48" i="34" s="1"/>
  <c r="A48" i="34"/>
  <c r="AB47" i="34"/>
  <c r="BF47" i="34" s="1"/>
  <c r="A47" i="34"/>
  <c r="AB46" i="34"/>
  <c r="BF46" i="34" s="1"/>
  <c r="A46" i="34"/>
  <c r="BC46" i="34" s="1"/>
  <c r="AB45" i="34"/>
  <c r="BF45" i="34" s="1"/>
  <c r="A45" i="34"/>
  <c r="BC45" i="34" s="1"/>
  <c r="AO44" i="34"/>
  <c r="AN44" i="34"/>
  <c r="AM44" i="34"/>
  <c r="AL44" i="34"/>
  <c r="AK44" i="34"/>
  <c r="AB44" i="34"/>
  <c r="N44" i="34"/>
  <c r="M44" i="34"/>
  <c r="L44" i="34"/>
  <c r="K44" i="34"/>
  <c r="J44" i="34"/>
  <c r="A44" i="34"/>
  <c r="BC44" i="34" s="1"/>
  <c r="AB43" i="34"/>
  <c r="BF43" i="34" s="1"/>
  <c r="A43" i="34"/>
  <c r="BC43" i="34" s="1"/>
  <c r="AB42" i="34"/>
  <c r="BF42" i="34" s="1"/>
  <c r="A42" i="34"/>
  <c r="BC42" i="34" s="1"/>
  <c r="AB41" i="34"/>
  <c r="BF41" i="34" s="1"/>
  <c r="A41" i="34"/>
  <c r="BC41" i="34" s="1"/>
  <c r="AB40" i="34"/>
  <c r="BF40" i="34" s="1"/>
  <c r="A40" i="34"/>
  <c r="BC40" i="34" s="1"/>
  <c r="AB39" i="34"/>
  <c r="BF39" i="34" s="1"/>
  <c r="A39" i="34"/>
  <c r="BC39" i="34" s="1"/>
  <c r="AB38" i="34"/>
  <c r="BF38" i="34" s="1"/>
  <c r="A38" i="34"/>
  <c r="BC38" i="34" s="1"/>
  <c r="AB37" i="34"/>
  <c r="BF37" i="34" s="1"/>
  <c r="A37" i="34"/>
  <c r="BC37" i="34" s="1"/>
  <c r="AB36" i="34"/>
  <c r="BF36" i="34" s="1"/>
  <c r="A36" i="34"/>
  <c r="BC36" i="34" s="1"/>
  <c r="AB35" i="34"/>
  <c r="BF35" i="34" s="1"/>
  <c r="A35" i="34"/>
  <c r="BC35" i="34" s="1"/>
  <c r="AB34" i="34"/>
  <c r="BF34" i="34" s="1"/>
  <c r="A34" i="34"/>
  <c r="BC34" i="34" s="1"/>
  <c r="AB33" i="34"/>
  <c r="BF33" i="34" s="1"/>
  <c r="A33" i="34"/>
  <c r="BC33" i="34" s="1"/>
  <c r="AB32" i="34"/>
  <c r="BF32" i="34" s="1"/>
  <c r="A32" i="34"/>
  <c r="BC32" i="34" s="1"/>
  <c r="AB31" i="34"/>
  <c r="BF31" i="34" s="1"/>
  <c r="A31" i="34"/>
  <c r="BC31" i="34" s="1"/>
  <c r="AB30" i="34"/>
  <c r="BF30" i="34" s="1"/>
  <c r="A30" i="34"/>
  <c r="BC30" i="34" s="1"/>
  <c r="AB29" i="34"/>
  <c r="BF29" i="34" s="1"/>
  <c r="A29" i="34"/>
  <c r="BC29" i="34" s="1"/>
  <c r="AB28" i="34"/>
  <c r="BF28" i="34" s="1"/>
  <c r="A28" i="34"/>
  <c r="AB27" i="34"/>
  <c r="AC27" i="34" s="1"/>
  <c r="AE27" i="34" s="1"/>
  <c r="A27" i="34"/>
  <c r="B27" i="34" s="1"/>
  <c r="D27" i="34" s="1"/>
  <c r="AB26" i="34"/>
  <c r="AC26" i="34" s="1"/>
  <c r="AE26" i="34" s="1"/>
  <c r="A26" i="34"/>
  <c r="AB25" i="34"/>
  <c r="AC25" i="34" s="1"/>
  <c r="AD25" i="34" s="1"/>
  <c r="A25" i="34"/>
  <c r="B25" i="34" s="1"/>
  <c r="C25" i="34" s="1"/>
  <c r="AB24" i="34"/>
  <c r="AC24" i="34" s="1"/>
  <c r="AE24" i="34" s="1"/>
  <c r="A24" i="34"/>
  <c r="BC24" i="34" s="1"/>
  <c r="AB23" i="34"/>
  <c r="BF23" i="34" s="1"/>
  <c r="A23" i="34"/>
  <c r="BC23" i="34" s="1"/>
  <c r="AB22" i="34"/>
  <c r="A22" i="34"/>
  <c r="AB21" i="34"/>
  <c r="AC21" i="34" s="1"/>
  <c r="AD21" i="34" s="1"/>
  <c r="A21" i="34"/>
  <c r="B21" i="34" s="1"/>
  <c r="AB20" i="34"/>
  <c r="BF20" i="34" s="1"/>
  <c r="A20" i="34"/>
  <c r="B20" i="34" s="1"/>
  <c r="G20" i="34" s="1"/>
  <c r="AB19" i="34"/>
  <c r="AC19" i="34" s="1"/>
  <c r="A19" i="34"/>
  <c r="BC19" i="34" s="1"/>
  <c r="AB18" i="34"/>
  <c r="AC18" i="34" s="1"/>
  <c r="A18" i="34"/>
  <c r="AB17" i="34"/>
  <c r="BF17" i="34" s="1"/>
  <c r="A17" i="34"/>
  <c r="B17" i="34" s="1"/>
  <c r="AB16" i="34"/>
  <c r="AC16" i="34" s="1"/>
  <c r="A16" i="34"/>
  <c r="AX15" i="34"/>
  <c r="AB15" i="34"/>
  <c r="W15" i="34"/>
  <c r="A15" i="34"/>
  <c r="B15" i="34" s="1"/>
  <c r="AB14" i="34"/>
  <c r="BF14" i="34" s="1"/>
  <c r="A14" i="34"/>
  <c r="BC14" i="34" s="1"/>
  <c r="AB13" i="34"/>
  <c r="BF13" i="34" s="1"/>
  <c r="A13" i="34"/>
  <c r="AB12" i="34"/>
  <c r="BF12" i="34" s="1"/>
  <c r="A12" i="34"/>
  <c r="BC12" i="34" s="1"/>
  <c r="AB11" i="34"/>
  <c r="BF11" i="34" s="1"/>
  <c r="A11" i="34"/>
  <c r="BC11" i="34" s="1"/>
  <c r="AO10" i="34"/>
  <c r="AN10" i="34"/>
  <c r="AM10" i="34"/>
  <c r="AL10" i="34"/>
  <c r="AK10" i="34"/>
  <c r="AB10" i="34"/>
  <c r="BF10" i="34" s="1"/>
  <c r="N10" i="34"/>
  <c r="M10" i="34"/>
  <c r="L10" i="34"/>
  <c r="K10" i="34"/>
  <c r="J10" i="34"/>
  <c r="A10" i="34"/>
  <c r="BG8" i="34"/>
  <c r="BD8" i="34"/>
  <c r="AH8" i="34"/>
  <c r="AG8" i="34"/>
  <c r="AF8" i="34"/>
  <c r="AE8" i="34"/>
  <c r="AD8" i="34"/>
  <c r="AC8" i="34"/>
  <c r="AH6" i="34"/>
  <c r="AG6" i="34"/>
  <c r="AF6" i="34"/>
  <c r="AE6" i="34"/>
  <c r="AD6" i="34"/>
  <c r="AC6" i="34"/>
  <c r="O6" i="34"/>
  <c r="X5" i="34"/>
  <c r="G3" i="34"/>
  <c r="F3" i="34"/>
  <c r="E3" i="34"/>
  <c r="D3" i="34"/>
  <c r="C3" i="34"/>
  <c r="B3" i="34"/>
  <c r="BK1" i="34"/>
  <c r="BJ1" i="34"/>
  <c r="BA1" i="34"/>
  <c r="AZ1" i="34"/>
  <c r="AY1" i="34"/>
  <c r="AX1" i="34"/>
  <c r="AW1" i="34"/>
  <c r="AV1" i="34"/>
  <c r="AU1" i="34"/>
  <c r="AT1" i="34"/>
  <c r="AS1" i="34"/>
  <c r="AR1" i="34"/>
  <c r="AQ1" i="34"/>
  <c r="AP1" i="34"/>
  <c r="AO1" i="34"/>
  <c r="AN1" i="34"/>
  <c r="AM1" i="34"/>
  <c r="AL1" i="34"/>
  <c r="AK1" i="34"/>
  <c r="AJ1" i="34"/>
  <c r="AH1" i="34"/>
  <c r="AG1" i="34"/>
  <c r="AF1" i="34"/>
  <c r="AE1" i="34"/>
  <c r="AD1" i="34"/>
  <c r="AC1" i="34"/>
  <c r="Z1" i="34"/>
  <c r="Y1" i="34"/>
  <c r="X1" i="34"/>
  <c r="W1" i="34"/>
  <c r="V1" i="34"/>
  <c r="U1" i="34"/>
  <c r="T1" i="34"/>
  <c r="S1" i="34"/>
  <c r="R1" i="34"/>
  <c r="Q1" i="34"/>
  <c r="P1" i="34"/>
  <c r="O1" i="34"/>
  <c r="N1" i="34"/>
  <c r="M1" i="34"/>
  <c r="L1" i="34"/>
  <c r="K1" i="34"/>
  <c r="J1" i="34"/>
  <c r="I1" i="34"/>
  <c r="G1" i="34"/>
  <c r="F1" i="34"/>
  <c r="E1" i="34"/>
  <c r="D1" i="34"/>
  <c r="C1" i="34"/>
  <c r="B1" i="34"/>
  <c r="AA82" i="32"/>
  <c r="Y82" i="32"/>
  <c r="X82" i="32"/>
  <c r="W82" i="32"/>
  <c r="V82" i="32"/>
  <c r="U82" i="32"/>
  <c r="T82" i="32"/>
  <c r="S82" i="32"/>
  <c r="R82" i="32"/>
  <c r="Q82" i="32"/>
  <c r="P82" i="32"/>
  <c r="O82" i="32"/>
  <c r="N82" i="32"/>
  <c r="M82" i="32"/>
  <c r="L82" i="32"/>
  <c r="K82" i="32"/>
  <c r="J79" i="32"/>
  <c r="B79" i="32" s="1"/>
  <c r="J78" i="32"/>
  <c r="B78" i="32" s="1"/>
  <c r="BV78" i="32" s="1"/>
  <c r="P77" i="32"/>
  <c r="J77" i="32"/>
  <c r="B77" i="32" s="1"/>
  <c r="C77" i="32" s="1"/>
  <c r="F77" i="32" s="1"/>
  <c r="P76" i="32"/>
  <c r="J76" i="32"/>
  <c r="B76" i="32" s="1"/>
  <c r="P75" i="32"/>
  <c r="J75" i="32"/>
  <c r="B75" i="32" s="1"/>
  <c r="P74" i="32"/>
  <c r="J74" i="32"/>
  <c r="B74" i="32" s="1"/>
  <c r="C74" i="32" s="1"/>
  <c r="J73" i="32"/>
  <c r="B73" i="32" s="1"/>
  <c r="BV73" i="32" s="1"/>
  <c r="J72" i="32"/>
  <c r="B72" i="32" s="1"/>
  <c r="J71" i="32"/>
  <c r="B71" i="32" s="1"/>
  <c r="J70" i="32"/>
  <c r="B70" i="32" s="1"/>
  <c r="P69" i="32"/>
  <c r="P70" i="32" s="1"/>
  <c r="J69" i="32"/>
  <c r="B69" i="32" s="1"/>
  <c r="J68" i="32"/>
  <c r="B68" i="32" s="1"/>
  <c r="AA67" i="32"/>
  <c r="Q67" i="32"/>
  <c r="J66" i="32"/>
  <c r="B66" i="32" s="1"/>
  <c r="C66" i="32" s="1"/>
  <c r="J65" i="32"/>
  <c r="B65" i="32" s="1"/>
  <c r="C65" i="32" s="1"/>
  <c r="J64" i="32"/>
  <c r="B64" i="32" s="1"/>
  <c r="J63" i="32"/>
  <c r="B63" i="32" s="1"/>
  <c r="BV63" i="32" s="1"/>
  <c r="J62" i="32"/>
  <c r="B62" i="32" s="1"/>
  <c r="J61" i="32"/>
  <c r="B61" i="32" s="1"/>
  <c r="Q57" i="32"/>
  <c r="P57" i="32"/>
  <c r="O57" i="32"/>
  <c r="O73" i="32" s="1"/>
  <c r="N57" i="32"/>
  <c r="N74" i="32" s="1"/>
  <c r="M57" i="32"/>
  <c r="M52" i="32" s="1"/>
  <c r="L57" i="32"/>
  <c r="L78" i="32" s="1"/>
  <c r="K57" i="32"/>
  <c r="K69" i="32" s="1"/>
  <c r="P55" i="32"/>
  <c r="AA48" i="32"/>
  <c r="Y48" i="32"/>
  <c r="X48" i="32"/>
  <c r="W48" i="32"/>
  <c r="V48" i="32"/>
  <c r="U48" i="32"/>
  <c r="T48" i="32"/>
  <c r="S48" i="32"/>
  <c r="R48" i="32"/>
  <c r="Q48" i="32"/>
  <c r="P48" i="32"/>
  <c r="O48" i="32"/>
  <c r="N48" i="32"/>
  <c r="M48" i="32"/>
  <c r="L48" i="32"/>
  <c r="K48" i="32"/>
  <c r="J45" i="32"/>
  <c r="B45" i="32" s="1"/>
  <c r="BV45" i="32" s="1"/>
  <c r="J44" i="32"/>
  <c r="B44" i="32" s="1"/>
  <c r="P43" i="32"/>
  <c r="J43" i="32"/>
  <c r="B43" i="32" s="1"/>
  <c r="C43" i="32" s="1"/>
  <c r="J42" i="32"/>
  <c r="B42" i="32" s="1"/>
  <c r="J41" i="32"/>
  <c r="B41" i="32" s="1"/>
  <c r="BV41" i="32" s="1"/>
  <c r="J40" i="32"/>
  <c r="B40" i="32" s="1"/>
  <c r="BV40" i="32" s="1"/>
  <c r="J39" i="32"/>
  <c r="B39" i="32" s="1"/>
  <c r="J38" i="32"/>
  <c r="B38" i="32" s="1"/>
  <c r="BV38" i="32" s="1"/>
  <c r="J37" i="32"/>
  <c r="B37" i="32" s="1"/>
  <c r="J36" i="32"/>
  <c r="B36" i="32" s="1"/>
  <c r="P35" i="32"/>
  <c r="P36" i="32" s="1"/>
  <c r="J35" i="32"/>
  <c r="B35" i="32" s="1"/>
  <c r="J34" i="32"/>
  <c r="B34" i="32" s="1"/>
  <c r="BV34" i="32" s="1"/>
  <c r="AA33" i="32"/>
  <c r="Q33" i="32"/>
  <c r="J32" i="32"/>
  <c r="B32" i="32" s="1"/>
  <c r="J31" i="32"/>
  <c r="B31" i="32" s="1"/>
  <c r="J30" i="32"/>
  <c r="B30" i="32" s="1"/>
  <c r="J29" i="32"/>
  <c r="B29" i="32" s="1"/>
  <c r="BV29" i="32" s="1"/>
  <c r="J28" i="32"/>
  <c r="B28" i="32" s="1"/>
  <c r="J27" i="32"/>
  <c r="B27" i="32" s="1"/>
  <c r="S20" i="32"/>
  <c r="R20" i="32"/>
  <c r="O23" i="32"/>
  <c r="N23" i="32"/>
  <c r="M23" i="32"/>
  <c r="M25" i="32" s="1"/>
  <c r="L23" i="32"/>
  <c r="L43" i="32" s="1"/>
  <c r="K23" i="32"/>
  <c r="K46" i="32" s="1"/>
  <c r="P21" i="32"/>
  <c r="B16" i="32"/>
  <c r="BV16" i="32" s="1"/>
  <c r="B17" i="32"/>
  <c r="B18" i="32"/>
  <c r="BV18" i="32" s="1"/>
  <c r="B19" i="32"/>
  <c r="B20" i="32"/>
  <c r="BV20" i="32" s="1"/>
  <c r="B21" i="32"/>
  <c r="B22" i="32"/>
  <c r="BV22" i="32" s="1"/>
  <c r="B23" i="32"/>
  <c r="BV23" i="32" s="1"/>
  <c r="B24" i="32"/>
  <c r="BV24" i="32" s="1"/>
  <c r="B25" i="32"/>
  <c r="BV25" i="32" s="1"/>
  <c r="B26" i="32"/>
  <c r="BV26" i="32" s="1"/>
  <c r="B33" i="32"/>
  <c r="BV33" i="32" s="1"/>
  <c r="B46" i="32"/>
  <c r="BV46" i="32" s="1"/>
  <c r="B47" i="32"/>
  <c r="BV47" i="32" s="1"/>
  <c r="B48" i="32"/>
  <c r="BV48" i="32" s="1"/>
  <c r="B49" i="32"/>
  <c r="BV49" i="32" s="1"/>
  <c r="B50" i="32"/>
  <c r="B51" i="32"/>
  <c r="BV51" i="32" s="1"/>
  <c r="B52" i="32"/>
  <c r="BV52" i="32" s="1"/>
  <c r="B53" i="32"/>
  <c r="BV53" i="32" s="1"/>
  <c r="B54" i="32"/>
  <c r="BV54" i="32" s="1"/>
  <c r="B55" i="32"/>
  <c r="BV55" i="32" s="1"/>
  <c r="B56" i="32"/>
  <c r="BV56" i="32" s="1"/>
  <c r="B57" i="32"/>
  <c r="BV57" i="32" s="1"/>
  <c r="B58" i="32"/>
  <c r="BV58" i="32" s="1"/>
  <c r="B59" i="32"/>
  <c r="B60" i="32"/>
  <c r="BV60" i="32" s="1"/>
  <c r="B67" i="32"/>
  <c r="B80" i="32"/>
  <c r="BV80" i="32" s="1"/>
  <c r="B81" i="32"/>
  <c r="B82" i="32"/>
  <c r="DF356" i="32"/>
  <c r="DD356" i="32"/>
  <c r="DF3" i="32" s="1"/>
  <c r="BC354" i="32"/>
  <c r="BB354" i="32"/>
  <c r="BA354" i="32"/>
  <c r="AZ354" i="32"/>
  <c r="AY354" i="32"/>
  <c r="AX354" i="32"/>
  <c r="AW354" i="32"/>
  <c r="AV354" i="32"/>
  <c r="AU354" i="32"/>
  <c r="AT354" i="32"/>
  <c r="AS354" i="32"/>
  <c r="AR354" i="32"/>
  <c r="AQ354" i="32"/>
  <c r="AP354" i="32"/>
  <c r="AO354" i="32"/>
  <c r="AM354" i="32"/>
  <c r="AK354" i="32"/>
  <c r="AJ354" i="32"/>
  <c r="AI354" i="32"/>
  <c r="AH354" i="32"/>
  <c r="AG354" i="32"/>
  <c r="AF354" i="32"/>
  <c r="AE354" i="32"/>
  <c r="AD354" i="32"/>
  <c r="AC354" i="32"/>
  <c r="B354" i="32"/>
  <c r="B353" i="32"/>
  <c r="BV353" i="32" s="1"/>
  <c r="B352" i="32"/>
  <c r="B351" i="32"/>
  <c r="B350" i="32"/>
  <c r="BV350" i="32" s="1"/>
  <c r="AC349" i="32"/>
  <c r="B349" i="32"/>
  <c r="AC348" i="32"/>
  <c r="B348" i="32"/>
  <c r="C348" i="32" s="1"/>
  <c r="F348" i="32" s="1"/>
  <c r="AC347" i="32"/>
  <c r="B347" i="32"/>
  <c r="AC346" i="32"/>
  <c r="B346" i="32"/>
  <c r="AC345" i="32"/>
  <c r="B345" i="32"/>
  <c r="BV345" i="32" s="1"/>
  <c r="AC344" i="32"/>
  <c r="B344" i="32"/>
  <c r="C344" i="32" s="1"/>
  <c r="AC343" i="32"/>
  <c r="B343" i="32"/>
  <c r="AC342" i="32"/>
  <c r="B342" i="32"/>
  <c r="C342" i="32" s="1"/>
  <c r="AC341" i="32"/>
  <c r="B341" i="32"/>
  <c r="B340" i="32"/>
  <c r="BV340" i="32" s="1"/>
  <c r="B339" i="32"/>
  <c r="BV339" i="32" s="1"/>
  <c r="AW338" i="32"/>
  <c r="AK338" i="32"/>
  <c r="AJ338" i="32"/>
  <c r="AI338" i="32"/>
  <c r="AH338" i="32"/>
  <c r="AC338" i="32"/>
  <c r="B338" i="32"/>
  <c r="C338" i="32" s="1"/>
  <c r="AW337" i="32"/>
  <c r="AK337" i="32"/>
  <c r="AJ337" i="32"/>
  <c r="AI337" i="32"/>
  <c r="AH337" i="32"/>
  <c r="AC337" i="32"/>
  <c r="B337" i="32"/>
  <c r="BV337" i="32" s="1"/>
  <c r="AW336" i="32"/>
  <c r="AK336" i="32"/>
  <c r="AJ336" i="32"/>
  <c r="AI336" i="32"/>
  <c r="AH336" i="32"/>
  <c r="AC336" i="32"/>
  <c r="B336" i="32"/>
  <c r="BV336" i="32" s="1"/>
  <c r="AW335" i="32"/>
  <c r="AK335" i="32"/>
  <c r="AJ335" i="32"/>
  <c r="AI335" i="32"/>
  <c r="AH335" i="32"/>
  <c r="AC335" i="32"/>
  <c r="B335" i="32"/>
  <c r="BV335" i="32" s="1"/>
  <c r="AW334" i="32"/>
  <c r="AK334" i="32"/>
  <c r="AJ334" i="32"/>
  <c r="AI334" i="32"/>
  <c r="AH334" i="32"/>
  <c r="AC334" i="32"/>
  <c r="B334" i="32"/>
  <c r="AW333" i="32"/>
  <c r="AK333" i="32"/>
  <c r="AJ333" i="32"/>
  <c r="AI333" i="32"/>
  <c r="AH333" i="32"/>
  <c r="AC333" i="32"/>
  <c r="B333" i="32"/>
  <c r="AW332" i="32"/>
  <c r="AK332" i="32"/>
  <c r="AJ332" i="32"/>
  <c r="AI332" i="32"/>
  <c r="AH332" i="32"/>
  <c r="AC332" i="32"/>
  <c r="B332" i="32"/>
  <c r="C332" i="32" s="1"/>
  <c r="BC331" i="32"/>
  <c r="B331" i="32"/>
  <c r="BV331" i="32" s="1"/>
  <c r="BC330" i="32"/>
  <c r="BB330" i="32"/>
  <c r="BA330" i="32"/>
  <c r="AV326" i="32" s="1"/>
  <c r="AZ330" i="32"/>
  <c r="AY330" i="32"/>
  <c r="AV325" i="32" s="1"/>
  <c r="AX330" i="32"/>
  <c r="AW330" i="32"/>
  <c r="AV330" i="32"/>
  <c r="AS330" i="32"/>
  <c r="B330" i="32"/>
  <c r="BV330" i="32" s="1"/>
  <c r="B329" i="32"/>
  <c r="BV329" i="32" s="1"/>
  <c r="AC328" i="32"/>
  <c r="B328" i="32"/>
  <c r="AG331" i="32"/>
  <c r="X327" i="32"/>
  <c r="AC13" i="32" s="1"/>
  <c r="B327" i="32"/>
  <c r="B326" i="32"/>
  <c r="AP325" i="32"/>
  <c r="AH325" i="32"/>
  <c r="B325" i="32"/>
  <c r="C325" i="32" s="1"/>
  <c r="E325" i="32" s="1"/>
  <c r="AW324" i="32"/>
  <c r="AT330" i="32"/>
  <c r="AS331" i="32"/>
  <c r="AR324" i="32"/>
  <c r="AR327" i="32" s="1"/>
  <c r="AQ331" i="32"/>
  <c r="AP331" i="32"/>
  <c r="AO324" i="32"/>
  <c r="AO329" i="32" s="1"/>
  <c r="B324" i="32"/>
  <c r="C324" i="32" s="1"/>
  <c r="G324" i="32" s="1"/>
  <c r="AU323" i="32"/>
  <c r="AT323" i="32"/>
  <c r="AS323" i="32"/>
  <c r="AR323" i="32"/>
  <c r="AQ323" i="32"/>
  <c r="AP323" i="32"/>
  <c r="AO323" i="32"/>
  <c r="B323" i="32"/>
  <c r="BV323" i="32" s="1"/>
  <c r="AL322" i="32"/>
  <c r="O322" i="32"/>
  <c r="N322" i="32"/>
  <c r="M322" i="32"/>
  <c r="L322" i="32"/>
  <c r="K322" i="32"/>
  <c r="B322" i="32"/>
  <c r="B321" i="32"/>
  <c r="BV321" i="32" s="1"/>
  <c r="BC320" i="32"/>
  <c r="BB320" i="32"/>
  <c r="BA320" i="32"/>
  <c r="AZ320" i="32"/>
  <c r="AY320" i="32"/>
  <c r="AX320" i="32"/>
  <c r="AW320" i="32"/>
  <c r="AV320" i="32"/>
  <c r="AU320" i="32"/>
  <c r="AT320" i="32"/>
  <c r="AS320" i="32"/>
  <c r="AR320" i="32"/>
  <c r="AQ320" i="32"/>
  <c r="AP320" i="32"/>
  <c r="AO320" i="32"/>
  <c r="AM320" i="32"/>
  <c r="AK320" i="32"/>
  <c r="AJ320" i="32"/>
  <c r="AI320" i="32"/>
  <c r="AH320" i="32"/>
  <c r="AG320" i="32"/>
  <c r="AF320" i="32"/>
  <c r="AE320" i="32"/>
  <c r="AD320" i="32"/>
  <c r="AC320" i="32"/>
  <c r="B320" i="32"/>
  <c r="BV320" i="32" s="1"/>
  <c r="B319" i="32"/>
  <c r="B318" i="32"/>
  <c r="B317" i="32"/>
  <c r="BV317" i="32" s="1"/>
  <c r="B316" i="32"/>
  <c r="BV316" i="32" s="1"/>
  <c r="AC315" i="32"/>
  <c r="B315" i="32"/>
  <c r="AC314" i="32"/>
  <c r="B314" i="32"/>
  <c r="BV314" i="32" s="1"/>
  <c r="AC313" i="32"/>
  <c r="B313" i="32"/>
  <c r="BV313" i="32" s="1"/>
  <c r="AC312" i="32"/>
  <c r="B312" i="32"/>
  <c r="BV312" i="32" s="1"/>
  <c r="AC311" i="32"/>
  <c r="B311" i="32"/>
  <c r="BV311" i="32" s="1"/>
  <c r="AC310" i="32"/>
  <c r="B310" i="32"/>
  <c r="C310" i="32" s="1"/>
  <c r="D310" i="32" s="1"/>
  <c r="AC309" i="32"/>
  <c r="B309" i="32"/>
  <c r="AC308" i="32"/>
  <c r="B308" i="32"/>
  <c r="AC307" i="32"/>
  <c r="B307" i="32"/>
  <c r="C307" i="32" s="1"/>
  <c r="H307" i="32" s="1"/>
  <c r="B306" i="32"/>
  <c r="C306" i="32" s="1"/>
  <c r="H306" i="32" s="1"/>
  <c r="B305" i="32"/>
  <c r="C305" i="32" s="1"/>
  <c r="F305" i="32" s="1"/>
  <c r="AW304" i="32"/>
  <c r="AQ304" i="32"/>
  <c r="AP304" i="32"/>
  <c r="AK304" i="32"/>
  <c r="AJ304" i="32"/>
  <c r="AI304" i="32"/>
  <c r="AH304" i="32"/>
  <c r="AC304" i="32"/>
  <c r="B304" i="32"/>
  <c r="BV304" i="32" s="1"/>
  <c r="AW303" i="32"/>
  <c r="AK303" i="32"/>
  <c r="AJ303" i="32"/>
  <c r="AI303" i="32"/>
  <c r="AH303" i="32"/>
  <c r="AC303" i="32"/>
  <c r="B303" i="32"/>
  <c r="AW302" i="32"/>
  <c r="AK302" i="32"/>
  <c r="AJ302" i="32"/>
  <c r="AI302" i="32"/>
  <c r="AH302" i="32"/>
  <c r="AC302" i="32"/>
  <c r="B302" i="32"/>
  <c r="BV302" i="32" s="1"/>
  <c r="AW301" i="32"/>
  <c r="AQ301" i="32"/>
  <c r="AP301" i="32"/>
  <c r="AK301" i="32"/>
  <c r="AJ301" i="32"/>
  <c r="AI301" i="32"/>
  <c r="AH301" i="32"/>
  <c r="AC301" i="32"/>
  <c r="B301" i="32"/>
  <c r="AW300" i="32"/>
  <c r="AQ300" i="32"/>
  <c r="AP300" i="32"/>
  <c r="AK300" i="32"/>
  <c r="AJ300" i="32"/>
  <c r="AI300" i="32"/>
  <c r="AH300" i="32"/>
  <c r="AC300" i="32"/>
  <c r="B300" i="32"/>
  <c r="BV300" i="32" s="1"/>
  <c r="AW299" i="32"/>
  <c r="AK299" i="32"/>
  <c r="AJ299" i="32"/>
  <c r="AI299" i="32"/>
  <c r="AH299" i="32"/>
  <c r="AC299" i="32"/>
  <c r="B299" i="32"/>
  <c r="AW298" i="32"/>
  <c r="AT298" i="32"/>
  <c r="AK298" i="32"/>
  <c r="AJ298" i="32"/>
  <c r="AI298" i="32"/>
  <c r="AH298" i="32"/>
  <c r="AC298" i="32"/>
  <c r="B298" i="32"/>
  <c r="BV298" i="32" s="1"/>
  <c r="BC297" i="32"/>
  <c r="AP297" i="32"/>
  <c r="B297" i="32"/>
  <c r="BV297" i="32" s="1"/>
  <c r="BC296" i="32"/>
  <c r="BB296" i="32"/>
  <c r="BA296" i="32"/>
  <c r="AV292" i="32" s="1"/>
  <c r="AZ296" i="32"/>
  <c r="AY296" i="32"/>
  <c r="AV291" i="32" s="1"/>
  <c r="AX296" i="32"/>
  <c r="AW296" i="32"/>
  <c r="AV296" i="32"/>
  <c r="AQ296" i="32"/>
  <c r="AP296" i="32"/>
  <c r="B296" i="32"/>
  <c r="C296" i="32" s="1"/>
  <c r="H296" i="32" s="1"/>
  <c r="AQ295" i="32"/>
  <c r="B295" i="32"/>
  <c r="AC294" i="32"/>
  <c r="B294" i="32"/>
  <c r="BV294" i="32" s="1"/>
  <c r="AQ293" i="32"/>
  <c r="AP293" i="32"/>
  <c r="X293" i="32"/>
  <c r="AC12" i="32" s="1"/>
  <c r="B293" i="32"/>
  <c r="BV293" i="32" s="1"/>
  <c r="AT292" i="32"/>
  <c r="B292" i="32"/>
  <c r="BV292" i="32" s="1"/>
  <c r="AQ291" i="32"/>
  <c r="AH291" i="32"/>
  <c r="B291" i="32"/>
  <c r="BV291" i="32" s="1"/>
  <c r="AW290" i="32"/>
  <c r="AT299" i="32"/>
  <c r="AS302" i="32"/>
  <c r="AR290" i="32"/>
  <c r="AR302" i="32" s="1"/>
  <c r="AQ298" i="32"/>
  <c r="AP302" i="32"/>
  <c r="AO290" i="32"/>
  <c r="B290" i="32"/>
  <c r="BV290" i="32" s="1"/>
  <c r="AU289" i="32"/>
  <c r="AT289" i="32"/>
  <c r="AS289" i="32"/>
  <c r="AR289" i="32"/>
  <c r="AQ289" i="32"/>
  <c r="AP289" i="32"/>
  <c r="AO289" i="32"/>
  <c r="B289" i="32"/>
  <c r="BV289" i="32" s="1"/>
  <c r="AL288" i="32"/>
  <c r="O288" i="32"/>
  <c r="N288" i="32"/>
  <c r="M288" i="32"/>
  <c r="L288" i="32"/>
  <c r="K288" i="32"/>
  <c r="B288" i="32"/>
  <c r="BV288" i="32" s="1"/>
  <c r="B287" i="32"/>
  <c r="BV287" i="32" s="1"/>
  <c r="BC286" i="32"/>
  <c r="BB286" i="32"/>
  <c r="BA286" i="32"/>
  <c r="AZ286" i="32"/>
  <c r="AY286" i="32"/>
  <c r="AX286" i="32"/>
  <c r="AW286" i="32"/>
  <c r="AV286" i="32"/>
  <c r="AU286" i="32"/>
  <c r="AT286" i="32"/>
  <c r="AS286" i="32"/>
  <c r="AR286" i="32"/>
  <c r="AQ286" i="32"/>
  <c r="AP286" i="32"/>
  <c r="AO286" i="32"/>
  <c r="AM286" i="32"/>
  <c r="AK286" i="32"/>
  <c r="AJ286" i="32"/>
  <c r="AI286" i="32"/>
  <c r="AH286" i="32"/>
  <c r="AG286" i="32"/>
  <c r="AF286" i="32"/>
  <c r="AE286" i="32"/>
  <c r="AD286" i="32"/>
  <c r="AC286" i="32"/>
  <c r="B286" i="32"/>
  <c r="BV286" i="32" s="1"/>
  <c r="B285" i="32"/>
  <c r="BV285" i="32" s="1"/>
  <c r="B284" i="32"/>
  <c r="B283" i="32"/>
  <c r="B282" i="32"/>
  <c r="BV282" i="32" s="1"/>
  <c r="AC281" i="32"/>
  <c r="B281" i="32"/>
  <c r="BV281" i="32" s="1"/>
  <c r="AC280" i="32"/>
  <c r="B280" i="32"/>
  <c r="C280" i="32" s="1"/>
  <c r="AC279" i="32"/>
  <c r="B279" i="32"/>
  <c r="BV279" i="32" s="1"/>
  <c r="AC278" i="32"/>
  <c r="B278" i="32"/>
  <c r="AC277" i="32"/>
  <c r="B277" i="32"/>
  <c r="C277" i="32" s="1"/>
  <c r="E277" i="32" s="1"/>
  <c r="AC276" i="32"/>
  <c r="B276" i="32"/>
  <c r="BV276" i="32" s="1"/>
  <c r="AC275" i="32"/>
  <c r="B275" i="32"/>
  <c r="BV275" i="32" s="1"/>
  <c r="AC274" i="32"/>
  <c r="B274" i="32"/>
  <c r="BV274" i="32" s="1"/>
  <c r="AC273" i="32"/>
  <c r="B273" i="32"/>
  <c r="C273" i="32" s="1"/>
  <c r="B272" i="32"/>
  <c r="BV272" i="32" s="1"/>
  <c r="B271" i="32"/>
  <c r="BV271" i="32" s="1"/>
  <c r="AW270" i="32"/>
  <c r="AK270" i="32"/>
  <c r="AJ270" i="32"/>
  <c r="AI270" i="32"/>
  <c r="AH270" i="32"/>
  <c r="AC270" i="32"/>
  <c r="B270" i="32"/>
  <c r="BV270" i="32" s="1"/>
  <c r="AW269" i="32"/>
  <c r="AK269" i="32"/>
  <c r="AJ269" i="32"/>
  <c r="AI269" i="32"/>
  <c r="AH269" i="32"/>
  <c r="AC269" i="32"/>
  <c r="B269" i="32"/>
  <c r="C269" i="32" s="1"/>
  <c r="I269" i="32" s="1"/>
  <c r="AW268" i="32"/>
  <c r="AK268" i="32"/>
  <c r="AJ268" i="32"/>
  <c r="AI268" i="32"/>
  <c r="AH268" i="32"/>
  <c r="AC268" i="32"/>
  <c r="B268" i="32"/>
  <c r="BV268" i="32" s="1"/>
  <c r="AW267" i="32"/>
  <c r="AK267" i="32"/>
  <c r="AJ267" i="32"/>
  <c r="AI267" i="32"/>
  <c r="AH267" i="32"/>
  <c r="AC267" i="32"/>
  <c r="B267" i="32"/>
  <c r="C267" i="32" s="1"/>
  <c r="I267" i="32" s="1"/>
  <c r="AW266" i="32"/>
  <c r="AK266" i="32"/>
  <c r="AJ266" i="32"/>
  <c r="AI266" i="32"/>
  <c r="AH266" i="32"/>
  <c r="AC266" i="32"/>
  <c r="B266" i="32"/>
  <c r="AW265" i="32"/>
  <c r="AQ265" i="32"/>
  <c r="AK265" i="32"/>
  <c r="AJ265" i="32"/>
  <c r="AI265" i="32"/>
  <c r="AH265" i="32"/>
  <c r="AC265" i="32"/>
  <c r="B265" i="32"/>
  <c r="AW264" i="32"/>
  <c r="AP264" i="32"/>
  <c r="AK264" i="32"/>
  <c r="AJ264" i="32"/>
  <c r="AI264" i="32"/>
  <c r="AH264" i="32"/>
  <c r="AC264" i="32"/>
  <c r="B264" i="32"/>
  <c r="BV264" i="32" s="1"/>
  <c r="BC263" i="32"/>
  <c r="B263" i="32"/>
  <c r="BC262" i="32"/>
  <c r="BB262" i="32"/>
  <c r="BA262" i="32"/>
  <c r="AV258" i="32" s="1"/>
  <c r="AZ262" i="32"/>
  <c r="AY262" i="32"/>
  <c r="AV257" i="32" s="1"/>
  <c r="AX262" i="32"/>
  <c r="AW262" i="32"/>
  <c r="AV262" i="32"/>
  <c r="B262" i="32"/>
  <c r="AT261" i="32"/>
  <c r="AS261" i="32"/>
  <c r="B261" i="32"/>
  <c r="C261" i="32" s="1"/>
  <c r="E261" i="32" s="1"/>
  <c r="AQ260" i="32"/>
  <c r="AC260" i="32"/>
  <c r="B260" i="32"/>
  <c r="AD262" i="32"/>
  <c r="X259" i="32"/>
  <c r="AC11" i="32" s="1"/>
  <c r="B259" i="32"/>
  <c r="B258" i="32"/>
  <c r="C258" i="32" s="1"/>
  <c r="H258" i="32" s="1"/>
  <c r="AH257" i="32"/>
  <c r="B257" i="32"/>
  <c r="C257" i="32" s="1"/>
  <c r="AW256" i="32"/>
  <c r="AT262" i="32"/>
  <c r="AR256" i="32"/>
  <c r="AR257" i="32" s="1"/>
  <c r="AQ268" i="32"/>
  <c r="AP257" i="32"/>
  <c r="AO256" i="32"/>
  <c r="AW254" i="32" s="1"/>
  <c r="B256" i="32"/>
  <c r="AU255" i="32"/>
  <c r="AT255" i="32"/>
  <c r="AS255" i="32"/>
  <c r="AR255" i="32"/>
  <c r="AQ255" i="32"/>
  <c r="AP255" i="32"/>
  <c r="AO255" i="32"/>
  <c r="B255" i="32"/>
  <c r="C255" i="32" s="1"/>
  <c r="F255" i="32" s="1"/>
  <c r="AL254" i="32"/>
  <c r="O254" i="32"/>
  <c r="N254" i="32"/>
  <c r="M254" i="32"/>
  <c r="L254" i="32"/>
  <c r="K254" i="32"/>
  <c r="B254" i="32"/>
  <c r="B253" i="32"/>
  <c r="C253" i="32" s="1"/>
  <c r="I253" i="32" s="1"/>
  <c r="BC252" i="32"/>
  <c r="BB252" i="32"/>
  <c r="BA252" i="32"/>
  <c r="AZ252" i="32"/>
  <c r="AY252" i="32"/>
  <c r="AX252" i="32"/>
  <c r="AW252" i="32"/>
  <c r="AV252" i="32"/>
  <c r="AU252" i="32"/>
  <c r="AT252" i="32"/>
  <c r="AS252" i="32"/>
  <c r="AR252" i="32"/>
  <c r="AQ252" i="32"/>
  <c r="AP252" i="32"/>
  <c r="AO252" i="32"/>
  <c r="AM252" i="32"/>
  <c r="AK252" i="32"/>
  <c r="AJ252" i="32"/>
  <c r="AI252" i="32"/>
  <c r="AH252" i="32"/>
  <c r="AG252" i="32"/>
  <c r="AF252" i="32"/>
  <c r="AE252" i="32"/>
  <c r="AD252" i="32"/>
  <c r="AC252" i="32"/>
  <c r="B252" i="32"/>
  <c r="B251" i="32"/>
  <c r="BV251" i="32" s="1"/>
  <c r="B250" i="32"/>
  <c r="B249" i="32"/>
  <c r="B248" i="32"/>
  <c r="BV248" i="32" s="1"/>
  <c r="AC247" i="32"/>
  <c r="B247" i="32"/>
  <c r="C247" i="32" s="1"/>
  <c r="AC246" i="32"/>
  <c r="B246" i="32"/>
  <c r="BV246" i="32" s="1"/>
  <c r="AC245" i="32"/>
  <c r="B245" i="32"/>
  <c r="AC244" i="32"/>
  <c r="B244" i="32"/>
  <c r="BV244" i="32" s="1"/>
  <c r="AC243" i="32"/>
  <c r="B243" i="32"/>
  <c r="C243" i="32" s="1"/>
  <c r="AC242" i="32"/>
  <c r="B242" i="32"/>
  <c r="AC241" i="32"/>
  <c r="B241" i="32"/>
  <c r="AC240" i="32"/>
  <c r="B240" i="32"/>
  <c r="BV240" i="32" s="1"/>
  <c r="AC239" i="32"/>
  <c r="B239" i="32"/>
  <c r="C239" i="32" s="1"/>
  <c r="I239" i="32" s="1"/>
  <c r="B238" i="32"/>
  <c r="BV238" i="32" s="1"/>
  <c r="B237" i="32"/>
  <c r="C237" i="32" s="1"/>
  <c r="AW236" i="32"/>
  <c r="AK236" i="32"/>
  <c r="AJ236" i="32"/>
  <c r="AI236" i="32"/>
  <c r="AH236" i="32"/>
  <c r="AC236" i="32"/>
  <c r="B236" i="32"/>
  <c r="BV236" i="32" s="1"/>
  <c r="AW235" i="32"/>
  <c r="AK235" i="32"/>
  <c r="AJ235" i="32"/>
  <c r="AI235" i="32"/>
  <c r="AH235" i="32"/>
  <c r="AC235" i="32"/>
  <c r="B235" i="32"/>
  <c r="BV235" i="32" s="1"/>
  <c r="AW234" i="32"/>
  <c r="AK234" i="32"/>
  <c r="AJ234" i="32"/>
  <c r="AI234" i="32"/>
  <c r="AH234" i="32"/>
  <c r="AC234" i="32"/>
  <c r="B234" i="32"/>
  <c r="AW233" i="32"/>
  <c r="AK233" i="32"/>
  <c r="AJ233" i="32"/>
  <c r="AI233" i="32"/>
  <c r="AH233" i="32"/>
  <c r="AC233" i="32"/>
  <c r="B233" i="32"/>
  <c r="BV233" i="32" s="1"/>
  <c r="AW232" i="32"/>
  <c r="AP232" i="32"/>
  <c r="AK232" i="32"/>
  <c r="AJ232" i="32"/>
  <c r="AI232" i="32"/>
  <c r="AH232" i="32"/>
  <c r="AC232" i="32"/>
  <c r="B232" i="32"/>
  <c r="BV232" i="32" s="1"/>
  <c r="AW231" i="32"/>
  <c r="AT231" i="32"/>
  <c r="AS231" i="32"/>
  <c r="AK231" i="32"/>
  <c r="AJ231" i="32"/>
  <c r="AI231" i="32"/>
  <c r="AH231" i="32"/>
  <c r="AC231" i="32"/>
  <c r="B231" i="32"/>
  <c r="BV231" i="32" s="1"/>
  <c r="AW230" i="32"/>
  <c r="AK230" i="32"/>
  <c r="AJ230" i="32"/>
  <c r="AI230" i="32"/>
  <c r="AH230" i="32"/>
  <c r="AC230" i="32"/>
  <c r="B230" i="32"/>
  <c r="C230" i="32" s="1"/>
  <c r="D230" i="32" s="1"/>
  <c r="BC229" i="32"/>
  <c r="AG229" i="32"/>
  <c r="B229" i="32"/>
  <c r="BV229" i="32" s="1"/>
  <c r="BC228" i="32"/>
  <c r="BB228" i="32"/>
  <c r="BA228" i="32"/>
  <c r="AV224" i="32" s="1"/>
  <c r="AZ228" i="32"/>
  <c r="AY228" i="32"/>
  <c r="AV223" i="32" s="1"/>
  <c r="AX228" i="32"/>
  <c r="AX226" i="32" s="1"/>
  <c r="AW228" i="32"/>
  <c r="AV228" i="32"/>
  <c r="AT228" i="32"/>
  <c r="AS228" i="32"/>
  <c r="AP228" i="32"/>
  <c r="AC228" i="32"/>
  <c r="B228" i="32"/>
  <c r="BV228" i="32" s="1"/>
  <c r="B227" i="32"/>
  <c r="C227" i="32" s="1"/>
  <c r="AP226" i="32"/>
  <c r="AC226" i="32"/>
  <c r="B226" i="32"/>
  <c r="AT225" i="32"/>
  <c r="AS225" i="32"/>
  <c r="AD228" i="32"/>
  <c r="X225" i="32"/>
  <c r="AC10" i="32" s="1"/>
  <c r="B225" i="32"/>
  <c r="C225" i="32" s="1"/>
  <c r="G225" i="32" s="1"/>
  <c r="B224" i="32"/>
  <c r="AP223" i="32"/>
  <c r="AH223" i="32"/>
  <c r="B223" i="32"/>
  <c r="C223" i="32" s="1"/>
  <c r="E223" i="32" s="1"/>
  <c r="AW222" i="32"/>
  <c r="AR222" i="32"/>
  <c r="AR228" i="32" s="1"/>
  <c r="AQ225" i="32"/>
  <c r="AP231" i="32"/>
  <c r="AO222" i="32"/>
  <c r="AO232" i="32" s="1"/>
  <c r="B222" i="32"/>
  <c r="BV222" i="32" s="1"/>
  <c r="AU221" i="32"/>
  <c r="AT221" i="32"/>
  <c r="AS221" i="32"/>
  <c r="AR221" i="32"/>
  <c r="AQ221" i="32"/>
  <c r="AP221" i="32"/>
  <c r="AO221" i="32"/>
  <c r="B221" i="32"/>
  <c r="AL220" i="32"/>
  <c r="O220" i="32"/>
  <c r="N220" i="32"/>
  <c r="M220" i="32"/>
  <c r="L220" i="32"/>
  <c r="K220" i="32"/>
  <c r="B220" i="32"/>
  <c r="B219" i="32"/>
  <c r="BV219" i="32" s="1"/>
  <c r="BC218" i="32"/>
  <c r="BB218" i="32"/>
  <c r="BA218" i="32"/>
  <c r="AZ218" i="32"/>
  <c r="AY218" i="32"/>
  <c r="AX218" i="32"/>
  <c r="AW218" i="32"/>
  <c r="AV218" i="32"/>
  <c r="AU218" i="32"/>
  <c r="AT218" i="32"/>
  <c r="AS218" i="32"/>
  <c r="AR218" i="32"/>
  <c r="AQ218" i="32"/>
  <c r="AP218" i="32"/>
  <c r="AO218" i="32"/>
  <c r="AM218" i="32"/>
  <c r="AK218" i="32"/>
  <c r="AJ218" i="32"/>
  <c r="AI218" i="32"/>
  <c r="AH218" i="32"/>
  <c r="AG218" i="32"/>
  <c r="AF218" i="32"/>
  <c r="AE218" i="32"/>
  <c r="AD218" i="32"/>
  <c r="AC218" i="32"/>
  <c r="B218" i="32"/>
  <c r="B217" i="32"/>
  <c r="BV217" i="32" s="1"/>
  <c r="B216" i="32"/>
  <c r="BV216" i="32" s="1"/>
  <c r="B215" i="32"/>
  <c r="B214" i="32"/>
  <c r="BV214" i="32" s="1"/>
  <c r="AC213" i="32"/>
  <c r="B213" i="32"/>
  <c r="BV213" i="32" s="1"/>
  <c r="AC212" i="32"/>
  <c r="B212" i="32"/>
  <c r="AC211" i="32"/>
  <c r="B211" i="32"/>
  <c r="C211" i="32" s="1"/>
  <c r="G211" i="32" s="1"/>
  <c r="AC210" i="32"/>
  <c r="B210" i="32"/>
  <c r="AC209" i="32"/>
  <c r="B209" i="32"/>
  <c r="AC208" i="32"/>
  <c r="B208" i="32"/>
  <c r="AC207" i="32"/>
  <c r="B207" i="32"/>
  <c r="BV207" i="32" s="1"/>
  <c r="AC206" i="32"/>
  <c r="B206" i="32"/>
  <c r="BV206" i="32" s="1"/>
  <c r="AC205" i="32"/>
  <c r="B205" i="32"/>
  <c r="C205" i="32" s="1"/>
  <c r="I205" i="32" s="1"/>
  <c r="B204" i="32"/>
  <c r="B203" i="32"/>
  <c r="BV203" i="32" s="1"/>
  <c r="AW202" i="32"/>
  <c r="AK202" i="32"/>
  <c r="AJ202" i="32"/>
  <c r="AI202" i="32"/>
  <c r="AH202" i="32"/>
  <c r="AC202" i="32"/>
  <c r="B202" i="32"/>
  <c r="C202" i="32" s="1"/>
  <c r="AW201" i="32"/>
  <c r="AT201" i="32"/>
  <c r="AS201" i="32"/>
  <c r="AP201" i="32"/>
  <c r="AK201" i="32"/>
  <c r="AJ201" i="32"/>
  <c r="AI201" i="32"/>
  <c r="AH201" i="32"/>
  <c r="AC201" i="32"/>
  <c r="B201" i="32"/>
  <c r="AW200" i="32"/>
  <c r="AP200" i="32"/>
  <c r="AK200" i="32"/>
  <c r="AJ200" i="32"/>
  <c r="AI200" i="32"/>
  <c r="AH200" i="32"/>
  <c r="AC200" i="32"/>
  <c r="B200" i="32"/>
  <c r="AW199" i="32"/>
  <c r="AP199" i="32"/>
  <c r="AK199" i="32"/>
  <c r="AJ199" i="32"/>
  <c r="AI199" i="32"/>
  <c r="AH199" i="32"/>
  <c r="AC199" i="32"/>
  <c r="B199" i="32"/>
  <c r="AW198" i="32"/>
  <c r="AP198" i="32"/>
  <c r="AK198" i="32"/>
  <c r="AJ198" i="32"/>
  <c r="AI198" i="32"/>
  <c r="AH198" i="32"/>
  <c r="AC198" i="32"/>
  <c r="B198" i="32"/>
  <c r="BV198" i="32" s="1"/>
  <c r="AW197" i="32"/>
  <c r="AK197" i="32"/>
  <c r="AJ197" i="32"/>
  <c r="AI197" i="32"/>
  <c r="AH197" i="32"/>
  <c r="AC197" i="32"/>
  <c r="B197" i="32"/>
  <c r="BV197" i="32" s="1"/>
  <c r="AW196" i="32"/>
  <c r="AK196" i="32"/>
  <c r="AJ196" i="32"/>
  <c r="AI196" i="32"/>
  <c r="AH196" i="32"/>
  <c r="AC196" i="32"/>
  <c r="B196" i="32"/>
  <c r="BV196" i="32" s="1"/>
  <c r="BC195" i="32"/>
  <c r="B195" i="32"/>
  <c r="BV195" i="32" s="1"/>
  <c r="BC194" i="32"/>
  <c r="BB194" i="32"/>
  <c r="BA194" i="32"/>
  <c r="AV190" i="32" s="1"/>
  <c r="AZ194" i="32"/>
  <c r="AY194" i="32"/>
  <c r="AV189" i="32" s="1"/>
  <c r="AX194" i="32"/>
  <c r="AV188" i="32" s="1"/>
  <c r="AW194" i="32"/>
  <c r="AV194" i="32"/>
  <c r="B194" i="32"/>
  <c r="C194" i="32" s="1"/>
  <c r="F194" i="32" s="1"/>
  <c r="B193" i="32"/>
  <c r="BV193" i="32" s="1"/>
  <c r="AC192" i="32"/>
  <c r="B192" i="32"/>
  <c r="C192" i="32" s="1"/>
  <c r="AG195" i="32"/>
  <c r="X191" i="32"/>
  <c r="AC9" i="32" s="1"/>
  <c r="B191" i="32"/>
  <c r="BV191" i="32" s="1"/>
  <c r="B190" i="32"/>
  <c r="C190" i="32" s="1"/>
  <c r="I190" i="32" s="1"/>
  <c r="AP189" i="32"/>
  <c r="AH189" i="32"/>
  <c r="B189" i="32"/>
  <c r="C189" i="32" s="1"/>
  <c r="AW188" i="32"/>
  <c r="AT200" i="32"/>
  <c r="AS196" i="32"/>
  <c r="AR188" i="32"/>
  <c r="AR198" i="32" s="1"/>
  <c r="AQ201" i="32"/>
  <c r="AP197" i="32"/>
  <c r="AO188" i="32"/>
  <c r="B188" i="32"/>
  <c r="AU187" i="32"/>
  <c r="AT187" i="32"/>
  <c r="AS187" i="32"/>
  <c r="AR187" i="32"/>
  <c r="AQ187" i="32"/>
  <c r="AP187" i="32"/>
  <c r="AO187" i="32"/>
  <c r="B187" i="32"/>
  <c r="C187" i="32" s="1"/>
  <c r="H187" i="32" s="1"/>
  <c r="AL186" i="32"/>
  <c r="O186" i="32"/>
  <c r="N186" i="32"/>
  <c r="M186" i="32"/>
  <c r="L186" i="32"/>
  <c r="K186" i="32"/>
  <c r="B186" i="32"/>
  <c r="BV186" i="32" s="1"/>
  <c r="B185" i="32"/>
  <c r="BV185" i="32" s="1"/>
  <c r="BC184" i="32"/>
  <c r="BB184" i="32"/>
  <c r="BA184" i="32"/>
  <c r="AZ184" i="32"/>
  <c r="AY184" i="32"/>
  <c r="AX184" i="32"/>
  <c r="AW184" i="32"/>
  <c r="AV184" i="32"/>
  <c r="AU184" i="32"/>
  <c r="AT184" i="32"/>
  <c r="AS184" i="32"/>
  <c r="AR184" i="32"/>
  <c r="AQ184" i="32"/>
  <c r="AP184" i="32"/>
  <c r="AO184" i="32"/>
  <c r="AM184" i="32"/>
  <c r="AK184" i="32"/>
  <c r="AJ184" i="32"/>
  <c r="AI184" i="32"/>
  <c r="AH184" i="32"/>
  <c r="AG184" i="32"/>
  <c r="AF184" i="32"/>
  <c r="AE184" i="32"/>
  <c r="AD184" i="32"/>
  <c r="AC184" i="32"/>
  <c r="B184" i="32"/>
  <c r="B183" i="32"/>
  <c r="B182" i="32"/>
  <c r="B181" i="32"/>
  <c r="B180" i="32"/>
  <c r="C180" i="32" s="1"/>
  <c r="AC179" i="32"/>
  <c r="B179" i="32"/>
  <c r="BV179" i="32" s="1"/>
  <c r="AC178" i="32"/>
  <c r="B178" i="32"/>
  <c r="BV178" i="32" s="1"/>
  <c r="AC177" i="32"/>
  <c r="B177" i="32"/>
  <c r="C177" i="32" s="1"/>
  <c r="AC176" i="32"/>
  <c r="B176" i="32"/>
  <c r="C176" i="32" s="1"/>
  <c r="H176" i="32" s="1"/>
  <c r="AC175" i="32"/>
  <c r="B175" i="32"/>
  <c r="AC174" i="32"/>
  <c r="B174" i="32"/>
  <c r="AC173" i="32"/>
  <c r="B173" i="32"/>
  <c r="AC172" i="32"/>
  <c r="B172" i="32"/>
  <c r="C172" i="32" s="1"/>
  <c r="AC171" i="32"/>
  <c r="B171" i="32"/>
  <c r="BV171" i="32" s="1"/>
  <c r="B170" i="32"/>
  <c r="BV170" i="32" s="1"/>
  <c r="B169" i="32"/>
  <c r="BV169" i="32" s="1"/>
  <c r="AW168" i="32"/>
  <c r="AT168" i="32"/>
  <c r="AS168" i="32"/>
  <c r="AK168" i="32"/>
  <c r="AJ168" i="32"/>
  <c r="AI168" i="32"/>
  <c r="AH168" i="32"/>
  <c r="AC168" i="32"/>
  <c r="B168" i="32"/>
  <c r="BV168" i="32" s="1"/>
  <c r="AW167" i="32"/>
  <c r="AQ167" i="32"/>
  <c r="AP167" i="32"/>
  <c r="AK167" i="32"/>
  <c r="AJ167" i="32"/>
  <c r="AI167" i="32"/>
  <c r="AH167" i="32"/>
  <c r="AC167" i="32"/>
  <c r="B167" i="32"/>
  <c r="AW166" i="32"/>
  <c r="AP166" i="32"/>
  <c r="AK166" i="32"/>
  <c r="AJ166" i="32"/>
  <c r="AI166" i="32"/>
  <c r="AH166" i="32"/>
  <c r="AC166" i="32"/>
  <c r="B166" i="32"/>
  <c r="BV166" i="32" s="1"/>
  <c r="AW165" i="32"/>
  <c r="AP165" i="32"/>
  <c r="AK165" i="32"/>
  <c r="AJ165" i="32"/>
  <c r="AI165" i="32"/>
  <c r="AH165" i="32"/>
  <c r="AC165" i="32"/>
  <c r="B165" i="32"/>
  <c r="BV165" i="32" s="1"/>
  <c r="AW164" i="32"/>
  <c r="AK164" i="32"/>
  <c r="AJ164" i="32"/>
  <c r="AI164" i="32"/>
  <c r="AH164" i="32"/>
  <c r="AC164" i="32"/>
  <c r="B164" i="32"/>
  <c r="BV164" i="32" s="1"/>
  <c r="AW163" i="32"/>
  <c r="AP163" i="32"/>
  <c r="AK163" i="32"/>
  <c r="AJ163" i="32"/>
  <c r="AI163" i="32"/>
  <c r="AH163" i="32"/>
  <c r="AC163" i="32"/>
  <c r="B163" i="32"/>
  <c r="AW162" i="32"/>
  <c r="AK162" i="32"/>
  <c r="AJ162" i="32"/>
  <c r="AI162" i="32"/>
  <c r="AH162" i="32"/>
  <c r="AC162" i="32"/>
  <c r="B162" i="32"/>
  <c r="BV162" i="32" s="1"/>
  <c r="BC161" i="32"/>
  <c r="B161" i="32"/>
  <c r="BC160" i="32"/>
  <c r="BB160" i="32"/>
  <c r="BA160" i="32"/>
  <c r="AV156" i="32" s="1"/>
  <c r="AZ160" i="32"/>
  <c r="AY160" i="32"/>
  <c r="AV155" i="32" s="1"/>
  <c r="AX160" i="32"/>
  <c r="AX158" i="32" s="1"/>
  <c r="AW160" i="32"/>
  <c r="AV160" i="32"/>
  <c r="AQ160" i="32"/>
  <c r="AP160" i="32"/>
  <c r="B160" i="32"/>
  <c r="AQ159" i="32"/>
  <c r="B159" i="32"/>
  <c r="BV159" i="32" s="1"/>
  <c r="AC158" i="32"/>
  <c r="B158" i="32"/>
  <c r="BV158" i="32" s="1"/>
  <c r="AP157" i="32"/>
  <c r="AD160" i="32"/>
  <c r="X157" i="32"/>
  <c r="AC8" i="32" s="1"/>
  <c r="B157" i="32"/>
  <c r="BV157" i="32" s="1"/>
  <c r="B156" i="32"/>
  <c r="AQ155" i="32"/>
  <c r="AP155" i="32"/>
  <c r="AH155" i="32"/>
  <c r="B155" i="32"/>
  <c r="BV155" i="32" s="1"/>
  <c r="AW154" i="32"/>
  <c r="AT165" i="32"/>
  <c r="AS157" i="32"/>
  <c r="AR154" i="32"/>
  <c r="AR159" i="32" s="1"/>
  <c r="AQ166" i="32"/>
  <c r="AP168" i="32"/>
  <c r="AO154" i="32"/>
  <c r="AO164" i="32" s="1"/>
  <c r="B154" i="32"/>
  <c r="C154" i="32" s="1"/>
  <c r="F154" i="32" s="1"/>
  <c r="AU153" i="32"/>
  <c r="AT153" i="32"/>
  <c r="AS153" i="32"/>
  <c r="AR153" i="32"/>
  <c r="AQ153" i="32"/>
  <c r="AP153" i="32"/>
  <c r="AO153" i="32"/>
  <c r="B153" i="32"/>
  <c r="C153" i="32" s="1"/>
  <c r="AL152" i="32"/>
  <c r="O152" i="32"/>
  <c r="N152" i="32"/>
  <c r="M152" i="32"/>
  <c r="L152" i="32"/>
  <c r="K152" i="32"/>
  <c r="B152" i="32"/>
  <c r="B151" i="32"/>
  <c r="C151" i="32" s="1"/>
  <c r="I151" i="32" s="1"/>
  <c r="BR150" i="32"/>
  <c r="BN150" i="32"/>
  <c r="BM150" i="32"/>
  <c r="BE150" i="32"/>
  <c r="BC150" i="32"/>
  <c r="BB150" i="32"/>
  <c r="BA150" i="32"/>
  <c r="AZ150" i="32"/>
  <c r="AY150" i="32"/>
  <c r="AX150" i="32"/>
  <c r="AW150" i="32"/>
  <c r="AV150" i="32"/>
  <c r="AU150" i="32"/>
  <c r="AT150" i="32"/>
  <c r="AS150" i="32"/>
  <c r="AR150" i="32"/>
  <c r="AQ150" i="32"/>
  <c r="AP150" i="32"/>
  <c r="AO150" i="32"/>
  <c r="AM150" i="32"/>
  <c r="AK150" i="32"/>
  <c r="AJ150" i="32"/>
  <c r="AI150" i="32"/>
  <c r="AH150" i="32"/>
  <c r="AG150" i="32"/>
  <c r="AF150" i="32"/>
  <c r="AE150" i="32"/>
  <c r="AD150" i="32"/>
  <c r="AC150" i="32"/>
  <c r="B150" i="32"/>
  <c r="BV150" i="32" s="1"/>
  <c r="BN149" i="32"/>
  <c r="BM149" i="32"/>
  <c r="B149" i="32"/>
  <c r="BV149" i="32" s="1"/>
  <c r="BN148" i="32"/>
  <c r="BM148" i="32"/>
  <c r="B148" i="32"/>
  <c r="BM147" i="32"/>
  <c r="B147" i="32"/>
  <c r="BV147" i="32" s="1"/>
  <c r="BM146" i="32"/>
  <c r="B146" i="32"/>
  <c r="BM145" i="32"/>
  <c r="AC145" i="32"/>
  <c r="B145" i="32"/>
  <c r="BK144" i="32"/>
  <c r="BM144" i="32" s="1"/>
  <c r="AC144" i="32"/>
  <c r="B144" i="32"/>
  <c r="BK143" i="32"/>
  <c r="BM143" i="32" s="1"/>
  <c r="AC143" i="32"/>
  <c r="B143" i="32"/>
  <c r="BV143" i="32" s="1"/>
  <c r="BK142" i="32"/>
  <c r="BM142" i="32" s="1"/>
  <c r="AC142" i="32"/>
  <c r="B142" i="32"/>
  <c r="C142" i="32" s="1"/>
  <c r="BK141" i="32"/>
  <c r="BM141" i="32" s="1"/>
  <c r="AC141" i="32"/>
  <c r="B141" i="32"/>
  <c r="BV141" i="32" s="1"/>
  <c r="BK140" i="32"/>
  <c r="BM140" i="32" s="1"/>
  <c r="AC140" i="32"/>
  <c r="B140" i="32"/>
  <c r="C140" i="32" s="1"/>
  <c r="F140" i="32" s="1"/>
  <c r="BK139" i="32"/>
  <c r="BM139" i="32" s="1"/>
  <c r="AC139" i="32"/>
  <c r="B139" i="32"/>
  <c r="C139" i="32" s="1"/>
  <c r="G139" i="32" s="1"/>
  <c r="BK138" i="32"/>
  <c r="BM138" i="32" s="1"/>
  <c r="AC138" i="32"/>
  <c r="B138" i="32"/>
  <c r="BV138" i="32" s="1"/>
  <c r="BK137" i="32"/>
  <c r="BM137" i="32" s="1"/>
  <c r="AC137" i="32"/>
  <c r="B137" i="32"/>
  <c r="BV137" i="32" s="1"/>
  <c r="BK136" i="32"/>
  <c r="BM136" i="32" s="1"/>
  <c r="B136" i="32"/>
  <c r="C136" i="32" s="1"/>
  <c r="BK135" i="32"/>
  <c r="BM135" i="32" s="1"/>
  <c r="B135" i="32"/>
  <c r="BV135" i="32" s="1"/>
  <c r="BK134" i="32"/>
  <c r="BM134" i="32" s="1"/>
  <c r="AW134" i="32"/>
  <c r="AS134" i="32"/>
  <c r="AQ134" i="32"/>
  <c r="AP134" i="32"/>
  <c r="AK134" i="32"/>
  <c r="AJ134" i="32"/>
  <c r="AI134" i="32"/>
  <c r="AH134" i="32"/>
  <c r="AC134" i="32"/>
  <c r="B134" i="32"/>
  <c r="BV134" i="32" s="1"/>
  <c r="BK133" i="32"/>
  <c r="BM133" i="32" s="1"/>
  <c r="AW133" i="32"/>
  <c r="AS133" i="32"/>
  <c r="AQ133" i="32"/>
  <c r="AP133" i="32"/>
  <c r="AK133" i="32"/>
  <c r="AJ133" i="32"/>
  <c r="AI133" i="32"/>
  <c r="AH133" i="32"/>
  <c r="AC133" i="32"/>
  <c r="B133" i="32"/>
  <c r="BK132" i="32"/>
  <c r="BM132" i="32" s="1"/>
  <c r="AW132" i="32"/>
  <c r="AK132" i="32"/>
  <c r="AJ132" i="32"/>
  <c r="AI132" i="32"/>
  <c r="AH132" i="32"/>
  <c r="AC132" i="32"/>
  <c r="B132" i="32"/>
  <c r="BK131" i="32"/>
  <c r="BM131" i="32" s="1"/>
  <c r="AW131" i="32"/>
  <c r="AP131" i="32"/>
  <c r="AK131" i="32"/>
  <c r="AJ131" i="32"/>
  <c r="AI131" i="32"/>
  <c r="AH131" i="32"/>
  <c r="AC131" i="32"/>
  <c r="B131" i="32"/>
  <c r="C131" i="32" s="1"/>
  <c r="I131" i="32" s="1"/>
  <c r="BK130" i="32"/>
  <c r="BM130" i="32" s="1"/>
  <c r="AW130" i="32"/>
  <c r="AK130" i="32"/>
  <c r="AJ130" i="32"/>
  <c r="AI130" i="32"/>
  <c r="AH130" i="32"/>
  <c r="AC130" i="32"/>
  <c r="B130" i="32"/>
  <c r="BV130" i="32" s="1"/>
  <c r="BK129" i="32"/>
  <c r="BM129" i="32" s="1"/>
  <c r="AW129" i="32"/>
  <c r="AK129" i="32"/>
  <c r="AJ129" i="32"/>
  <c r="AI129" i="32"/>
  <c r="AH129" i="32"/>
  <c r="AC129" i="32"/>
  <c r="B129" i="32"/>
  <c r="C129" i="32" s="1"/>
  <c r="H129" i="32" s="1"/>
  <c r="BK128" i="32"/>
  <c r="BM128" i="32" s="1"/>
  <c r="AW128" i="32"/>
  <c r="AK128" i="32"/>
  <c r="AJ128" i="32"/>
  <c r="AI128" i="32"/>
  <c r="AH128" i="32"/>
  <c r="AC128" i="32"/>
  <c r="B128" i="32"/>
  <c r="C128" i="32" s="1"/>
  <c r="D128" i="32" s="1"/>
  <c r="BK127" i="32"/>
  <c r="BM127" i="32" s="1"/>
  <c r="BC127" i="32"/>
  <c r="AQ127" i="32"/>
  <c r="AP127" i="32"/>
  <c r="B127" i="32"/>
  <c r="C127" i="32" s="1"/>
  <c r="G127" i="32" s="1"/>
  <c r="BN126" i="32"/>
  <c r="BK126" i="32"/>
  <c r="BM126" i="32" s="1"/>
  <c r="BC126" i="32"/>
  <c r="BB126" i="32"/>
  <c r="BA126" i="32"/>
  <c r="AV122" i="32" s="1"/>
  <c r="AZ126" i="32"/>
  <c r="AY126" i="32"/>
  <c r="AV121" i="32" s="1"/>
  <c r="AX126" i="32"/>
  <c r="AV120" i="32" s="1"/>
  <c r="AW126" i="32"/>
  <c r="AV126" i="32"/>
  <c r="AT126" i="32"/>
  <c r="B126" i="32"/>
  <c r="BV126" i="32" s="1"/>
  <c r="BN125" i="32"/>
  <c r="BK125" i="32"/>
  <c r="BM125" i="32" s="1"/>
  <c r="AS125" i="32"/>
  <c r="AQ125" i="32"/>
  <c r="B125" i="32"/>
  <c r="BV125" i="32" s="1"/>
  <c r="BN124" i="32"/>
  <c r="BK124" i="32"/>
  <c r="BM124" i="32" s="1"/>
  <c r="AC124" i="32"/>
  <c r="B124" i="32"/>
  <c r="BR123" i="32"/>
  <c r="BN123" i="32"/>
  <c r="BK123" i="32"/>
  <c r="BM123" i="32" s="1"/>
  <c r="AT123" i="32"/>
  <c r="AS123" i="32"/>
  <c r="X123" i="32"/>
  <c r="AC7" i="32" s="1"/>
  <c r="B123" i="32"/>
  <c r="BR122" i="32"/>
  <c r="BN122" i="32"/>
  <c r="BK122" i="32"/>
  <c r="BM122" i="32" s="1"/>
  <c r="B122" i="32"/>
  <c r="BV122" i="32" s="1"/>
  <c r="BR121" i="32"/>
  <c r="BN121" i="32"/>
  <c r="BK121" i="32"/>
  <c r="BM121" i="32" s="1"/>
  <c r="AP121" i="32"/>
  <c r="AH121" i="32"/>
  <c r="B121" i="32"/>
  <c r="C121" i="32" s="1"/>
  <c r="BR120" i="32"/>
  <c r="BN120" i="32"/>
  <c r="BK120" i="32"/>
  <c r="BM120" i="32" s="1"/>
  <c r="AW120" i="32"/>
  <c r="AS124" i="32"/>
  <c r="AR120" i="32"/>
  <c r="AR122" i="32" s="1"/>
  <c r="AQ130" i="32"/>
  <c r="AO120" i="32"/>
  <c r="AO134" i="32" s="1"/>
  <c r="B120" i="32"/>
  <c r="BR119" i="32"/>
  <c r="BN119" i="32"/>
  <c r="BK119" i="32"/>
  <c r="BM119" i="32" s="1"/>
  <c r="AU119" i="32"/>
  <c r="AT119" i="32"/>
  <c r="AS119" i="32"/>
  <c r="AR119" i="32"/>
  <c r="AQ119" i="32"/>
  <c r="AP119" i="32"/>
  <c r="AO119" i="32"/>
  <c r="B119" i="32"/>
  <c r="BR118" i="32"/>
  <c r="BN118" i="32"/>
  <c r="BK118" i="32"/>
  <c r="BM118" i="32" s="1"/>
  <c r="AL118" i="32"/>
  <c r="O118" i="32"/>
  <c r="N118" i="32"/>
  <c r="M118" i="32"/>
  <c r="L118" i="32"/>
  <c r="K118" i="32"/>
  <c r="B118" i="32"/>
  <c r="BV118" i="32" s="1"/>
  <c r="BR117" i="32"/>
  <c r="BN117" i="32"/>
  <c r="BK117" i="32"/>
  <c r="BM117" i="32" s="1"/>
  <c r="B117" i="32"/>
  <c r="BV117" i="32" s="1"/>
  <c r="BR116" i="32"/>
  <c r="BN116" i="32"/>
  <c r="BK116" i="32"/>
  <c r="BM116" i="32" s="1"/>
  <c r="BC116" i="32"/>
  <c r="BB116" i="32"/>
  <c r="BA116" i="32"/>
  <c r="AZ116" i="32"/>
  <c r="AY116" i="32"/>
  <c r="AX116" i="32"/>
  <c r="AW116" i="32"/>
  <c r="AV116" i="32"/>
  <c r="AU116" i="32"/>
  <c r="AT116" i="32"/>
  <c r="AS116" i="32"/>
  <c r="AR116" i="32"/>
  <c r="AQ116" i="32"/>
  <c r="AP116" i="32"/>
  <c r="AO116" i="32"/>
  <c r="AM116" i="32"/>
  <c r="AK116" i="32"/>
  <c r="AJ116" i="32"/>
  <c r="AI116" i="32"/>
  <c r="AH116" i="32"/>
  <c r="AG116" i="32"/>
  <c r="AF116" i="32"/>
  <c r="AE116" i="32"/>
  <c r="AD116" i="32"/>
  <c r="AC116" i="32"/>
  <c r="B116" i="32"/>
  <c r="BV116" i="32" s="1"/>
  <c r="BR115" i="32"/>
  <c r="BN115" i="32"/>
  <c r="BK115" i="32"/>
  <c r="BM115" i="32" s="1"/>
  <c r="B115" i="32"/>
  <c r="BV115" i="32" s="1"/>
  <c r="BR114" i="32"/>
  <c r="BN114" i="32"/>
  <c r="BK114" i="32"/>
  <c r="BM114" i="32" s="1"/>
  <c r="B114" i="32"/>
  <c r="C114" i="32" s="1"/>
  <c r="BR113" i="32"/>
  <c r="BN113" i="32"/>
  <c r="BK113" i="32"/>
  <c r="BM113" i="32" s="1"/>
  <c r="B113" i="32"/>
  <c r="BV113" i="32" s="1"/>
  <c r="BR112" i="32"/>
  <c r="BN112" i="32"/>
  <c r="BK112" i="32"/>
  <c r="BM112" i="32" s="1"/>
  <c r="B112" i="32"/>
  <c r="BV112" i="32" s="1"/>
  <c r="BR111" i="32"/>
  <c r="BN111" i="32"/>
  <c r="BK111" i="32"/>
  <c r="BM111" i="32" s="1"/>
  <c r="AC111" i="32"/>
  <c r="B111" i="32"/>
  <c r="BV111" i="32" s="1"/>
  <c r="BR110" i="32"/>
  <c r="BN110" i="32"/>
  <c r="BK110" i="32"/>
  <c r="BM110" i="32" s="1"/>
  <c r="AC110" i="32"/>
  <c r="B110" i="32"/>
  <c r="C110" i="32" s="1"/>
  <c r="D110" i="32" s="1"/>
  <c r="BR109" i="32"/>
  <c r="BN109" i="32"/>
  <c r="BK109" i="32"/>
  <c r="BM109" i="32" s="1"/>
  <c r="AC109" i="32"/>
  <c r="B109" i="32"/>
  <c r="BV109" i="32" s="1"/>
  <c r="BR108" i="32"/>
  <c r="BN108" i="32"/>
  <c r="BK108" i="32"/>
  <c r="BM108" i="32" s="1"/>
  <c r="AC108" i="32"/>
  <c r="B108" i="32"/>
  <c r="C108" i="32" s="1"/>
  <c r="BR107" i="32"/>
  <c r="BN107" i="32"/>
  <c r="BK107" i="32"/>
  <c r="AC107" i="32"/>
  <c r="B107" i="32"/>
  <c r="BV107" i="32" s="1"/>
  <c r="BR106" i="32"/>
  <c r="BN106" i="32"/>
  <c r="BK106" i="32"/>
  <c r="BM106" i="32" s="1"/>
  <c r="AC106" i="32"/>
  <c r="B106" i="32"/>
  <c r="BV106" i="32" s="1"/>
  <c r="BR105" i="32"/>
  <c r="BN105" i="32"/>
  <c r="BK105" i="32"/>
  <c r="AC105" i="32"/>
  <c r="B105" i="32"/>
  <c r="BV105" i="32" s="1"/>
  <c r="BN104" i="32"/>
  <c r="BK104" i="32"/>
  <c r="BM104" i="32" s="1"/>
  <c r="AC104" i="32"/>
  <c r="B104" i="32"/>
  <c r="BV104" i="32" s="1"/>
  <c r="BN103" i="32"/>
  <c r="BK103" i="32"/>
  <c r="BM103" i="32" s="1"/>
  <c r="AC103" i="32"/>
  <c r="B103" i="32"/>
  <c r="BV103" i="32" s="1"/>
  <c r="BN102" i="32"/>
  <c r="BK102" i="32"/>
  <c r="BM102" i="32" s="1"/>
  <c r="B102" i="32"/>
  <c r="C102" i="32" s="1"/>
  <c r="BN101" i="32"/>
  <c r="BK101" i="32"/>
  <c r="BM101" i="32" s="1"/>
  <c r="B101" i="32"/>
  <c r="C101" i="32" s="1"/>
  <c r="BR100" i="32"/>
  <c r="BN100" i="32"/>
  <c r="BK100" i="32"/>
  <c r="BM100" i="32" s="1"/>
  <c r="AW100" i="32"/>
  <c r="AT100" i="32"/>
  <c r="AK100" i="32"/>
  <c r="AJ100" i="32"/>
  <c r="AI100" i="32"/>
  <c r="AH100" i="32"/>
  <c r="AC100" i="32"/>
  <c r="B100" i="32"/>
  <c r="BR99" i="32"/>
  <c r="BN99" i="32"/>
  <c r="BK99" i="32"/>
  <c r="BM99" i="32" s="1"/>
  <c r="AW99" i="32"/>
  <c r="AS99" i="32"/>
  <c r="AK99" i="32"/>
  <c r="AJ99" i="32"/>
  <c r="AI99" i="32"/>
  <c r="AH99" i="32"/>
  <c r="AC99" i="32"/>
  <c r="B99" i="32"/>
  <c r="BR98" i="32"/>
  <c r="BN98" i="32"/>
  <c r="BK98" i="32"/>
  <c r="BM98" i="32" s="1"/>
  <c r="AW98" i="32"/>
  <c r="AT98" i="32"/>
  <c r="AS98" i="32"/>
  <c r="AQ98" i="32"/>
  <c r="AP98" i="32"/>
  <c r="AK98" i="32"/>
  <c r="AJ98" i="32"/>
  <c r="AI98" i="32"/>
  <c r="AH98" i="32"/>
  <c r="AC98" i="32"/>
  <c r="B98" i="32"/>
  <c r="BV98" i="32" s="1"/>
  <c r="BR97" i="32"/>
  <c r="BN97" i="32"/>
  <c r="BK97" i="32"/>
  <c r="BM97" i="32" s="1"/>
  <c r="AW97" i="32"/>
  <c r="AS97" i="32"/>
  <c r="AQ97" i="32"/>
  <c r="AP97" i="32"/>
  <c r="AK97" i="32"/>
  <c r="AJ97" i="32"/>
  <c r="AI97" i="32"/>
  <c r="AH97" i="32"/>
  <c r="AC97" i="32"/>
  <c r="B97" i="32"/>
  <c r="BV97" i="32" s="1"/>
  <c r="BR96" i="32"/>
  <c r="BN96" i="32"/>
  <c r="BK96" i="32"/>
  <c r="BM96" i="32" s="1"/>
  <c r="AW96" i="32"/>
  <c r="AT96" i="32"/>
  <c r="AS96" i="32"/>
  <c r="AP96" i="32"/>
  <c r="AK96" i="32"/>
  <c r="AJ96" i="32"/>
  <c r="AI96" i="32"/>
  <c r="AH96" i="32"/>
  <c r="AC96" i="32"/>
  <c r="B96" i="32"/>
  <c r="BR95" i="32"/>
  <c r="BN95" i="32"/>
  <c r="BK95" i="32"/>
  <c r="BM95" i="32" s="1"/>
  <c r="AW95" i="32"/>
  <c r="AT95" i="32"/>
  <c r="AK95" i="32"/>
  <c r="AJ95" i="32"/>
  <c r="AI95" i="32"/>
  <c r="AH95" i="32"/>
  <c r="AC95" i="32"/>
  <c r="B95" i="32"/>
  <c r="C95" i="32" s="1"/>
  <c r="E95" i="32" s="1"/>
  <c r="BR94" i="32"/>
  <c r="BN94" i="32"/>
  <c r="BK94" i="32"/>
  <c r="BM94" i="32" s="1"/>
  <c r="AW94" i="32"/>
  <c r="AT94" i="32"/>
  <c r="AK94" i="32"/>
  <c r="AJ94" i="32"/>
  <c r="AI94" i="32"/>
  <c r="AH94" i="32"/>
  <c r="AC94" i="32"/>
  <c r="B94" i="32"/>
  <c r="BV94" i="32" s="1"/>
  <c r="BR93" i="32"/>
  <c r="BN93" i="32"/>
  <c r="BK93" i="32"/>
  <c r="BM93" i="32" s="1"/>
  <c r="BC93" i="32"/>
  <c r="AG93" i="32"/>
  <c r="B93" i="32"/>
  <c r="BV93" i="32" s="1"/>
  <c r="BR92" i="32"/>
  <c r="BN92" i="32"/>
  <c r="BK92" i="32"/>
  <c r="BM92" i="32" s="1"/>
  <c r="BC92" i="32"/>
  <c r="BB92" i="32"/>
  <c r="BA92" i="32"/>
  <c r="AV88" i="32" s="1"/>
  <c r="AZ92" i="32"/>
  <c r="AY92" i="32"/>
  <c r="AV87" i="32" s="1"/>
  <c r="AX92" i="32"/>
  <c r="AW92" i="32"/>
  <c r="AV92" i="32"/>
  <c r="AT92" i="32"/>
  <c r="AS92" i="32"/>
  <c r="AC92" i="32"/>
  <c r="B92" i="32"/>
  <c r="BV92" i="32" s="1"/>
  <c r="BR91" i="32"/>
  <c r="BN91" i="32"/>
  <c r="BK91" i="32"/>
  <c r="BM91" i="32" s="1"/>
  <c r="B91" i="32"/>
  <c r="C91" i="32" s="1"/>
  <c r="BR90" i="32"/>
  <c r="BN90" i="32"/>
  <c r="BK90" i="32"/>
  <c r="BM90" i="32" s="1"/>
  <c r="AT90" i="32"/>
  <c r="AS90" i="32"/>
  <c r="AC90" i="32"/>
  <c r="B90" i="32"/>
  <c r="BV90" i="32" s="1"/>
  <c r="BR89" i="32"/>
  <c r="BN89" i="32"/>
  <c r="BK89" i="32"/>
  <c r="BM89" i="32" s="1"/>
  <c r="AS89" i="32"/>
  <c r="AD92" i="32"/>
  <c r="X89" i="32"/>
  <c r="AC6" i="32" s="1"/>
  <c r="B89" i="32"/>
  <c r="C89" i="32" s="1"/>
  <c r="E89" i="32" s="1"/>
  <c r="CW88" i="32"/>
  <c r="CV88" i="32"/>
  <c r="CU88" i="32"/>
  <c r="CT88" i="32"/>
  <c r="CS88" i="32"/>
  <c r="CR88" i="32"/>
  <c r="CQ88" i="32"/>
  <c r="CO88" i="32"/>
  <c r="CN88" i="32"/>
  <c r="CM88" i="32"/>
  <c r="CL88" i="32"/>
  <c r="CK88" i="32"/>
  <c r="CJ88" i="32"/>
  <c r="CI88" i="32"/>
  <c r="CG88" i="32"/>
  <c r="CF88" i="32"/>
  <c r="CE88" i="32"/>
  <c r="CD88" i="32"/>
  <c r="CC88" i="32"/>
  <c r="CB88" i="32"/>
  <c r="CA88" i="32"/>
  <c r="BY88" i="32"/>
  <c r="BX88" i="32"/>
  <c r="BW88" i="32"/>
  <c r="BR88" i="32"/>
  <c r="BN88" i="32"/>
  <c r="BK88" i="32"/>
  <c r="BM88" i="32" s="1"/>
  <c r="B88" i="32"/>
  <c r="C88" i="32" s="1"/>
  <c r="D88" i="32" s="1"/>
  <c r="BR87" i="32"/>
  <c r="BN87" i="32"/>
  <c r="BK87" i="32"/>
  <c r="BM87" i="32" s="1"/>
  <c r="AH87" i="32"/>
  <c r="B87" i="32"/>
  <c r="BV87" i="32" s="1"/>
  <c r="BR86" i="32"/>
  <c r="BN86" i="32"/>
  <c r="BK86" i="32"/>
  <c r="BM86" i="32" s="1"/>
  <c r="AW86" i="32"/>
  <c r="AT99" i="32"/>
  <c r="AS93" i="32"/>
  <c r="AR86" i="32"/>
  <c r="AR89" i="32" s="1"/>
  <c r="AQ93" i="32"/>
  <c r="AP88" i="32"/>
  <c r="AO86" i="32"/>
  <c r="AO95" i="32" s="1"/>
  <c r="B86" i="32"/>
  <c r="C86" i="32" s="1"/>
  <c r="BR85" i="32"/>
  <c r="BN85" i="32"/>
  <c r="BK85" i="32"/>
  <c r="BM85" i="32" s="1"/>
  <c r="AU85" i="32"/>
  <c r="AT85" i="32"/>
  <c r="AS85" i="32"/>
  <c r="AR85" i="32"/>
  <c r="AQ85" i="32"/>
  <c r="AP85" i="32"/>
  <c r="AO85" i="32"/>
  <c r="B85" i="32"/>
  <c r="BV85" i="32" s="1"/>
  <c r="BR84" i="32"/>
  <c r="BN84" i="32"/>
  <c r="BK84" i="32"/>
  <c r="BM84" i="32" s="1"/>
  <c r="AL84" i="32"/>
  <c r="O84" i="32"/>
  <c r="N84" i="32"/>
  <c r="M84" i="32"/>
  <c r="L84" i="32"/>
  <c r="K84" i="32"/>
  <c r="B84" i="32"/>
  <c r="BR83" i="32"/>
  <c r="BN83" i="32"/>
  <c r="BK83" i="32"/>
  <c r="BM83" i="32" s="1"/>
  <c r="B83" i="32"/>
  <c r="C83" i="32" s="1"/>
  <c r="BR82" i="32"/>
  <c r="BN82" i="32"/>
  <c r="BK82" i="32"/>
  <c r="BM82" i="32" s="1"/>
  <c r="BC82" i="32"/>
  <c r="BB82" i="32"/>
  <c r="BA82" i="32"/>
  <c r="AZ82" i="32"/>
  <c r="AY82" i="32"/>
  <c r="AX82" i="32"/>
  <c r="AW82" i="32"/>
  <c r="AV82" i="32"/>
  <c r="AU82" i="32"/>
  <c r="AT82" i="32"/>
  <c r="AS82" i="32"/>
  <c r="AR82" i="32"/>
  <c r="AQ82" i="32"/>
  <c r="AP82" i="32"/>
  <c r="AO82" i="32"/>
  <c r="AM82" i="32"/>
  <c r="AK82" i="32"/>
  <c r="AJ82" i="32"/>
  <c r="AI82" i="32"/>
  <c r="AH82" i="32"/>
  <c r="AG82" i="32"/>
  <c r="AF82" i="32"/>
  <c r="AE82" i="32"/>
  <c r="AD82" i="32"/>
  <c r="AC82" i="32"/>
  <c r="BR81" i="32"/>
  <c r="BN81" i="32"/>
  <c r="BK81" i="32"/>
  <c r="BM81" i="32" s="1"/>
  <c r="BR80" i="32"/>
  <c r="BN80" i="32"/>
  <c r="BK80" i="32"/>
  <c r="BM80" i="32" s="1"/>
  <c r="BR79" i="32"/>
  <c r="BN79" i="32"/>
  <c r="BK79" i="32"/>
  <c r="BM79" i="32" s="1"/>
  <c r="BN78" i="32"/>
  <c r="BK78" i="32"/>
  <c r="BM78" i="32" s="1"/>
  <c r="BR77" i="32"/>
  <c r="BN77" i="32"/>
  <c r="BK77" i="32"/>
  <c r="BM77" i="32" s="1"/>
  <c r="AC77" i="32"/>
  <c r="BR76" i="32"/>
  <c r="BN76" i="32"/>
  <c r="BK76" i="32"/>
  <c r="BM76" i="32" s="1"/>
  <c r="AC76" i="32"/>
  <c r="BR75" i="32"/>
  <c r="BN75" i="32"/>
  <c r="BK75" i="32"/>
  <c r="BM75" i="32" s="1"/>
  <c r="AC75" i="32"/>
  <c r="BR74" i="32"/>
  <c r="BN74" i="32"/>
  <c r="BK74" i="32"/>
  <c r="BM74" i="32" s="1"/>
  <c r="AC74" i="32"/>
  <c r="BR73" i="32"/>
  <c r="BN73" i="32"/>
  <c r="BK73" i="32"/>
  <c r="BM73" i="32" s="1"/>
  <c r="AC73" i="32"/>
  <c r="BR72" i="32"/>
  <c r="BN72" i="32"/>
  <c r="BK72" i="32"/>
  <c r="BM72" i="32" s="1"/>
  <c r="AC72" i="32"/>
  <c r="BR71" i="32"/>
  <c r="BN71" i="32"/>
  <c r="BK71" i="32"/>
  <c r="BM71" i="32" s="1"/>
  <c r="AC71" i="32"/>
  <c r="BR70" i="32"/>
  <c r="BN70" i="32"/>
  <c r="BK70" i="32"/>
  <c r="BM70" i="32" s="1"/>
  <c r="AC70" i="32"/>
  <c r="BR69" i="32"/>
  <c r="BN69" i="32"/>
  <c r="BK69" i="32"/>
  <c r="BM69" i="32" s="1"/>
  <c r="AC69" i="32"/>
  <c r="BR68" i="32"/>
  <c r="BN68" i="32"/>
  <c r="BK68" i="32"/>
  <c r="BM68" i="32" s="1"/>
  <c r="BR67" i="32"/>
  <c r="BN67" i="32"/>
  <c r="BK67" i="32"/>
  <c r="BM67" i="32" s="1"/>
  <c r="BR66" i="32"/>
  <c r="BN66" i="32"/>
  <c r="BK66" i="32"/>
  <c r="BM66" i="32" s="1"/>
  <c r="AW66" i="32"/>
  <c r="AK66" i="32"/>
  <c r="AJ66" i="32"/>
  <c r="AI66" i="32"/>
  <c r="AH66" i="32"/>
  <c r="AC66" i="32"/>
  <c r="BR65" i="32"/>
  <c r="BN65" i="32"/>
  <c r="BK65" i="32"/>
  <c r="BM65" i="32" s="1"/>
  <c r="AW65" i="32"/>
  <c r="AK65" i="32"/>
  <c r="AJ65" i="32"/>
  <c r="AI65" i="32"/>
  <c r="AH65" i="32"/>
  <c r="AC65" i="32"/>
  <c r="BR64" i="32"/>
  <c r="BN64" i="32"/>
  <c r="BK64" i="32"/>
  <c r="BM64" i="32" s="1"/>
  <c r="AW64" i="32"/>
  <c r="AK64" i="32"/>
  <c r="AJ64" i="32"/>
  <c r="AI64" i="32"/>
  <c r="AH64" i="32"/>
  <c r="AC64" i="32"/>
  <c r="BR63" i="32"/>
  <c r="BN63" i="32"/>
  <c r="BK63" i="32"/>
  <c r="BM63" i="32" s="1"/>
  <c r="AW63" i="32"/>
  <c r="AK63" i="32"/>
  <c r="AJ63" i="32"/>
  <c r="AI63" i="32"/>
  <c r="AC63" i="32"/>
  <c r="BR62" i="32"/>
  <c r="BN62" i="32"/>
  <c r="BK62" i="32"/>
  <c r="BM62" i="32" s="1"/>
  <c r="AW62" i="32"/>
  <c r="AK62" i="32"/>
  <c r="AI62" i="32"/>
  <c r="AH62" i="32"/>
  <c r="AC62" i="32"/>
  <c r="BR61" i="32"/>
  <c r="BN61" i="32"/>
  <c r="BK61" i="32"/>
  <c r="BM61" i="32" s="1"/>
  <c r="AW61" i="32"/>
  <c r="AK61" i="32"/>
  <c r="AI61" i="32"/>
  <c r="AH61" i="32"/>
  <c r="AC61" i="32"/>
  <c r="BR60" i="32"/>
  <c r="BN60" i="32"/>
  <c r="BK60" i="32"/>
  <c r="BM60" i="32" s="1"/>
  <c r="AW60" i="32"/>
  <c r="AK60" i="32"/>
  <c r="AI60" i="32"/>
  <c r="AH60" i="32"/>
  <c r="AC60" i="32"/>
  <c r="BR59" i="32"/>
  <c r="BN59" i="32"/>
  <c r="BK59" i="32"/>
  <c r="BM59" i="32" s="1"/>
  <c r="BC59" i="32"/>
  <c r="BR58" i="32"/>
  <c r="BN58" i="32"/>
  <c r="BK58" i="32"/>
  <c r="BM58" i="32" s="1"/>
  <c r="BC58" i="32"/>
  <c r="BB58" i="32"/>
  <c r="BA58" i="32"/>
  <c r="AV54" i="32" s="1"/>
  <c r="AZ58" i="32"/>
  <c r="AY58" i="32"/>
  <c r="AV53" i="32" s="1"/>
  <c r="AX58" i="32"/>
  <c r="AX56" i="32" s="1"/>
  <c r="AW58" i="32"/>
  <c r="AV58" i="32"/>
  <c r="BR57" i="32"/>
  <c r="BN57" i="32"/>
  <c r="BK57" i="32"/>
  <c r="BM57" i="32" s="1"/>
  <c r="BR56" i="32"/>
  <c r="BN56" i="32"/>
  <c r="BK56" i="32"/>
  <c r="BM56" i="32" s="1"/>
  <c r="AC56" i="32"/>
  <c r="BR55" i="32"/>
  <c r="BN55" i="32"/>
  <c r="BK55" i="32"/>
  <c r="BM55" i="32" s="1"/>
  <c r="BR54" i="32"/>
  <c r="BN54" i="32"/>
  <c r="BK54" i="32"/>
  <c r="BM54" i="32" s="1"/>
  <c r="BR53" i="32"/>
  <c r="BN53" i="32"/>
  <c r="BK53" i="32"/>
  <c r="BM53" i="32" s="1"/>
  <c r="AH53" i="32"/>
  <c r="BR52" i="32"/>
  <c r="BN52" i="32"/>
  <c r="BK52" i="32"/>
  <c r="BM52" i="32" s="1"/>
  <c r="AW52" i="32"/>
  <c r="AT59" i="32"/>
  <c r="AR52" i="32"/>
  <c r="AR66" i="32" s="1"/>
  <c r="BR51" i="32"/>
  <c r="BN51" i="32"/>
  <c r="BK51" i="32"/>
  <c r="BM51" i="32" s="1"/>
  <c r="AU51" i="32"/>
  <c r="AT51" i="32"/>
  <c r="AS51" i="32"/>
  <c r="AR51" i="32"/>
  <c r="AQ51" i="32"/>
  <c r="AP51" i="32"/>
  <c r="AO51" i="32"/>
  <c r="BR50" i="32"/>
  <c r="BN50" i="32"/>
  <c r="BK50" i="32"/>
  <c r="BM50" i="32" s="1"/>
  <c r="AL50" i="32"/>
  <c r="BR49" i="32"/>
  <c r="BN49" i="32"/>
  <c r="BK49" i="32"/>
  <c r="BM49" i="32" s="1"/>
  <c r="BR48" i="32"/>
  <c r="BN48" i="32"/>
  <c r="BK48" i="32"/>
  <c r="BM48" i="32" s="1"/>
  <c r="BC48" i="32"/>
  <c r="BB48" i="32"/>
  <c r="BA48" i="32"/>
  <c r="AZ48" i="32"/>
  <c r="AY48" i="32"/>
  <c r="AX48" i="32"/>
  <c r="AW48" i="32"/>
  <c r="AV48" i="32"/>
  <c r="AU48" i="32"/>
  <c r="AT48" i="32"/>
  <c r="AS48" i="32"/>
  <c r="AR48" i="32"/>
  <c r="AQ48" i="32"/>
  <c r="AP48" i="32"/>
  <c r="AO48" i="32"/>
  <c r="AM48" i="32"/>
  <c r="AK48" i="32"/>
  <c r="AJ48" i="32"/>
  <c r="AI48" i="32"/>
  <c r="AH48" i="32"/>
  <c r="AG48" i="32"/>
  <c r="AF48" i="32"/>
  <c r="AE48" i="32"/>
  <c r="AD48" i="32"/>
  <c r="AC48" i="32"/>
  <c r="BR47" i="32"/>
  <c r="BN47" i="32"/>
  <c r="BK47" i="32"/>
  <c r="BM47" i="32" s="1"/>
  <c r="BR46" i="32"/>
  <c r="BN46" i="32"/>
  <c r="BK46" i="32"/>
  <c r="BM46" i="32" s="1"/>
  <c r="BR45" i="32"/>
  <c r="BN45" i="32"/>
  <c r="BK45" i="32"/>
  <c r="BM45" i="32" s="1"/>
  <c r="CG44" i="32"/>
  <c r="CF44" i="32"/>
  <c r="BR44" i="32"/>
  <c r="BN44" i="32"/>
  <c r="BK44" i="32"/>
  <c r="BM44" i="32" s="1"/>
  <c r="CG43" i="32"/>
  <c r="CF43" i="32"/>
  <c r="CE43" i="32"/>
  <c r="BR43" i="32"/>
  <c r="BN43" i="32"/>
  <c r="BK43" i="32"/>
  <c r="BM43" i="32" s="1"/>
  <c r="AC43" i="32"/>
  <c r="BR42" i="32"/>
  <c r="BN42" i="32"/>
  <c r="BK42" i="32"/>
  <c r="BM42" i="32" s="1"/>
  <c r="AC42" i="32"/>
  <c r="BR41" i="32"/>
  <c r="BN41" i="32"/>
  <c r="BK41" i="32"/>
  <c r="BM41" i="32" s="1"/>
  <c r="AC41" i="32"/>
  <c r="BR40" i="32"/>
  <c r="BN40" i="32"/>
  <c r="BK40" i="32"/>
  <c r="BM40" i="32" s="1"/>
  <c r="AC40" i="32"/>
  <c r="BR39" i="32"/>
  <c r="BN39" i="32"/>
  <c r="BK39" i="32"/>
  <c r="BM39" i="32" s="1"/>
  <c r="AC39" i="32"/>
  <c r="BR38" i="32"/>
  <c r="BN38" i="32"/>
  <c r="BK38" i="32"/>
  <c r="BM38" i="32" s="1"/>
  <c r="AC38" i="32"/>
  <c r="BR37" i="32"/>
  <c r="BN37" i="32"/>
  <c r="BK37" i="32"/>
  <c r="BM37" i="32" s="1"/>
  <c r="AC37" i="32"/>
  <c r="BR36" i="32"/>
  <c r="BN36" i="32"/>
  <c r="BK36" i="32"/>
  <c r="BM36" i="32" s="1"/>
  <c r="AC36" i="32"/>
  <c r="BR35" i="32"/>
  <c r="BN35" i="32"/>
  <c r="BK35" i="32"/>
  <c r="BM35" i="32" s="1"/>
  <c r="AC35" i="32"/>
  <c r="BR34" i="32"/>
  <c r="BN34" i="32"/>
  <c r="BK34" i="32"/>
  <c r="BM34" i="32" s="1"/>
  <c r="BR33" i="32"/>
  <c r="BN33" i="32"/>
  <c r="BK33" i="32"/>
  <c r="BM33" i="32" s="1"/>
  <c r="BR32" i="32"/>
  <c r="BN32" i="32"/>
  <c r="BK32" i="32"/>
  <c r="BM32" i="32" s="1"/>
  <c r="AW32" i="32"/>
  <c r="AK32" i="32"/>
  <c r="AJ32" i="32"/>
  <c r="AI32" i="32"/>
  <c r="AH32" i="32"/>
  <c r="AC32" i="32"/>
  <c r="BR31" i="32"/>
  <c r="BN31" i="32"/>
  <c r="BK31" i="32"/>
  <c r="BM31" i="32" s="1"/>
  <c r="AW31" i="32"/>
  <c r="AK31" i="32"/>
  <c r="AJ31" i="32"/>
  <c r="AI31" i="32"/>
  <c r="AH31" i="32"/>
  <c r="AC31" i="32"/>
  <c r="BR30" i="32"/>
  <c r="BN30" i="32"/>
  <c r="BK30" i="32"/>
  <c r="BM30" i="32" s="1"/>
  <c r="AW30" i="32"/>
  <c r="AK30" i="32"/>
  <c r="AJ30" i="32"/>
  <c r="AI30" i="32"/>
  <c r="AH30" i="32"/>
  <c r="AC30" i="32"/>
  <c r="BR29" i="32"/>
  <c r="BN29" i="32"/>
  <c r="BK29" i="32"/>
  <c r="BM29" i="32" s="1"/>
  <c r="AW29" i="32"/>
  <c r="AK29" i="32"/>
  <c r="AJ29" i="32"/>
  <c r="AI29" i="32"/>
  <c r="AC29" i="32"/>
  <c r="BR28" i="32"/>
  <c r="BN28" i="32"/>
  <c r="BK28" i="32"/>
  <c r="BM28" i="32" s="1"/>
  <c r="AW28" i="32"/>
  <c r="AK28" i="32"/>
  <c r="AJ28" i="32"/>
  <c r="AI28" i="32"/>
  <c r="AH28" i="32"/>
  <c r="AC28" i="32"/>
  <c r="CV27" i="32"/>
  <c r="CU27" i="32"/>
  <c r="CT27" i="32"/>
  <c r="CS27" i="32"/>
  <c r="CR27" i="32"/>
  <c r="CN27" i="32"/>
  <c r="CM27" i="32"/>
  <c r="CL27" i="32"/>
  <c r="CK27" i="32"/>
  <c r="CJ27" i="32"/>
  <c r="CF27" i="32"/>
  <c r="CE27" i="32"/>
  <c r="CD27" i="32"/>
  <c r="CC27" i="32"/>
  <c r="CB27" i="32"/>
  <c r="BR27" i="32"/>
  <c r="BN27" i="32"/>
  <c r="BK27" i="32"/>
  <c r="BM27" i="32" s="1"/>
  <c r="AW27" i="32"/>
  <c r="AK27" i="32"/>
  <c r="AI27" i="32"/>
  <c r="AH27" i="32"/>
  <c r="AC27" i="32"/>
  <c r="BR26" i="32"/>
  <c r="BN26" i="32"/>
  <c r="BK26" i="32"/>
  <c r="BM26" i="32" s="1"/>
  <c r="AW26" i="32"/>
  <c r="AK26" i="32"/>
  <c r="AI26" i="32"/>
  <c r="AH26" i="32"/>
  <c r="AC26" i="32"/>
  <c r="BR25" i="32"/>
  <c r="BN25" i="32"/>
  <c r="BK25" i="32"/>
  <c r="BM25" i="32" s="1"/>
  <c r="BC25" i="32"/>
  <c r="BR24" i="32"/>
  <c r="BN24" i="32"/>
  <c r="BK24" i="32"/>
  <c r="BM24" i="32" s="1"/>
  <c r="BC24" i="32"/>
  <c r="BB24" i="32"/>
  <c r="BA24" i="32"/>
  <c r="AV20" i="32" s="1"/>
  <c r="AZ24" i="32"/>
  <c r="AY24" i="32"/>
  <c r="AV19" i="32" s="1"/>
  <c r="AX24" i="32"/>
  <c r="AX22" i="32" s="1"/>
  <c r="AW24" i="32"/>
  <c r="AV24" i="32"/>
  <c r="BR23" i="32"/>
  <c r="BN23" i="32"/>
  <c r="BK23" i="32"/>
  <c r="BM23" i="32" s="1"/>
  <c r="BR22" i="32"/>
  <c r="BN22" i="32"/>
  <c r="BK22" i="32"/>
  <c r="BM22" i="32" s="1"/>
  <c r="BD22" i="32"/>
  <c r="AC22" i="32"/>
  <c r="BO19" i="32"/>
  <c r="BL15" i="32" s="1"/>
  <c r="AH19" i="32"/>
  <c r="CE44" i="32" s="1"/>
  <c r="AW18" i="32"/>
  <c r="AT31" i="32"/>
  <c r="AS32" i="32"/>
  <c r="AR18" i="32"/>
  <c r="AR21" i="32" s="1"/>
  <c r="AU17" i="32"/>
  <c r="AT17" i="32"/>
  <c r="AS17" i="32"/>
  <c r="AR17" i="32"/>
  <c r="AQ17" i="32"/>
  <c r="AP17" i="32"/>
  <c r="AO17" i="32"/>
  <c r="AL16" i="32"/>
  <c r="CQ15" i="32"/>
  <c r="AA8" i="32" s="1"/>
  <c r="CI15" i="32"/>
  <c r="AA7" i="32" s="1"/>
  <c r="CA15" i="32"/>
  <c r="AA6" i="32" s="1"/>
  <c r="BW15" i="32"/>
  <c r="AM15" i="32"/>
  <c r="AC15" i="32"/>
  <c r="AA15" i="32"/>
  <c r="X15" i="32"/>
  <c r="BG16" i="32" s="1"/>
  <c r="Q15" i="32"/>
  <c r="BE15" i="32" s="1"/>
  <c r="P15" i="32"/>
  <c r="J15" i="32"/>
  <c r="DE7" i="32"/>
  <c r="DE6" i="32"/>
  <c r="H3" i="32"/>
  <c r="G3" i="32"/>
  <c r="F3" i="32"/>
  <c r="E3" i="32"/>
  <c r="D3" i="32"/>
  <c r="C3" i="32"/>
  <c r="CW2" i="32"/>
  <c r="CV2" i="32"/>
  <c r="CU2" i="32"/>
  <c r="CT2" i="32"/>
  <c r="CS2" i="32"/>
  <c r="CR2" i="32"/>
  <c r="CQ2" i="32"/>
  <c r="CO2" i="32"/>
  <c r="CN2" i="32"/>
  <c r="CM2" i="32"/>
  <c r="CL2" i="32"/>
  <c r="CK2" i="32"/>
  <c r="CJ2" i="32"/>
  <c r="CI2" i="32"/>
  <c r="CG2" i="32"/>
  <c r="CF2" i="32"/>
  <c r="CE2" i="32"/>
  <c r="CD2" i="32"/>
  <c r="CC2" i="32"/>
  <c r="CB2" i="32"/>
  <c r="CA2" i="32"/>
  <c r="BY2" i="32"/>
  <c r="BX2" i="32"/>
  <c r="BW2" i="32"/>
  <c r="BV2" i="32"/>
  <c r="BT2" i="32"/>
  <c r="BS2" i="32"/>
  <c r="BR2" i="32"/>
  <c r="BQ2" i="32"/>
  <c r="BP2" i="32"/>
  <c r="BO2" i="32"/>
  <c r="BN2" i="32"/>
  <c r="BM2" i="32"/>
  <c r="BL2" i="32"/>
  <c r="BK2" i="32"/>
  <c r="BH2" i="32"/>
  <c r="BG2" i="32"/>
  <c r="BF2" i="32"/>
  <c r="BE2" i="32"/>
  <c r="BC2" i="32"/>
  <c r="BB2" i="32"/>
  <c r="BA2" i="32"/>
  <c r="AZ2" i="32"/>
  <c r="AY2" i="32"/>
  <c r="AX2" i="32"/>
  <c r="AW2" i="32"/>
  <c r="AV2" i="32"/>
  <c r="AU2" i="32"/>
  <c r="AT2" i="32"/>
  <c r="AS2" i="32"/>
  <c r="AR2" i="32"/>
  <c r="AQ2" i="32"/>
  <c r="AP2" i="32"/>
  <c r="AO2" i="32"/>
  <c r="AM2" i="32"/>
  <c r="AL2" i="32"/>
  <c r="AK2" i="32"/>
  <c r="AJ2" i="32"/>
  <c r="AI2" i="32"/>
  <c r="AH2" i="32"/>
  <c r="AG2" i="32"/>
  <c r="AF2" i="32"/>
  <c r="AE2" i="32"/>
  <c r="AD2" i="32"/>
  <c r="AC2" i="32"/>
  <c r="H2" i="32"/>
  <c r="G2" i="32"/>
  <c r="F2" i="32"/>
  <c r="E2" i="32"/>
  <c r="D2" i="32"/>
  <c r="C2" i="32"/>
  <c r="DF1" i="32"/>
  <c r="DE1" i="32"/>
  <c r="CW1" i="32"/>
  <c r="CV1" i="32"/>
  <c r="CU1" i="32"/>
  <c r="CT1" i="32"/>
  <c r="CS1" i="32"/>
  <c r="CR1" i="32"/>
  <c r="CQ1" i="32"/>
  <c r="CO1" i="32"/>
  <c r="CN1" i="32"/>
  <c r="CM1" i="32"/>
  <c r="CL1" i="32"/>
  <c r="CK1" i="32"/>
  <c r="CJ1" i="32"/>
  <c r="CI1" i="32"/>
  <c r="CG1" i="32"/>
  <c r="CF1" i="32"/>
  <c r="CE1" i="32"/>
  <c r="CD1" i="32"/>
  <c r="CC1" i="32"/>
  <c r="CB1" i="32"/>
  <c r="CA1" i="32"/>
  <c r="BY1" i="32"/>
  <c r="BX1" i="32"/>
  <c r="BW1" i="32"/>
  <c r="BV1" i="32"/>
  <c r="BT1" i="32"/>
  <c r="BS1" i="32"/>
  <c r="BR1" i="32"/>
  <c r="BQ1" i="32"/>
  <c r="BP1" i="32"/>
  <c r="BO1" i="32"/>
  <c r="BN1" i="32"/>
  <c r="BM1" i="32"/>
  <c r="BL1" i="32"/>
  <c r="BK1" i="32"/>
  <c r="BH1" i="32"/>
  <c r="BG1" i="32"/>
  <c r="BF1" i="32"/>
  <c r="BE1" i="32"/>
  <c r="BC1" i="32"/>
  <c r="BB1" i="32"/>
  <c r="BA1" i="32"/>
  <c r="AZ1" i="32"/>
  <c r="AY1" i="32"/>
  <c r="AX1" i="32"/>
  <c r="AW1" i="32"/>
  <c r="AV1" i="32"/>
  <c r="AU1" i="32"/>
  <c r="AT1" i="32"/>
  <c r="AS1" i="32"/>
  <c r="AR1" i="32"/>
  <c r="AQ1" i="32"/>
  <c r="AP1" i="32"/>
  <c r="AO1" i="32"/>
  <c r="AM1" i="32"/>
  <c r="AL1" i="32"/>
  <c r="AK1" i="32"/>
  <c r="AJ1" i="32"/>
  <c r="AI1" i="32"/>
  <c r="AH1" i="32"/>
  <c r="AG1" i="32"/>
  <c r="AF1" i="32"/>
  <c r="AE1" i="32"/>
  <c r="AD1" i="32"/>
  <c r="AC1" i="32"/>
  <c r="AA1" i="32"/>
  <c r="Z1" i="32"/>
  <c r="Y1" i="32"/>
  <c r="X1" i="32"/>
  <c r="W1" i="32"/>
  <c r="V1" i="32"/>
  <c r="U1" i="32"/>
  <c r="T1" i="32"/>
  <c r="S1" i="32"/>
  <c r="R1" i="32"/>
  <c r="Q1" i="32"/>
  <c r="P1" i="32"/>
  <c r="O1" i="32"/>
  <c r="N1" i="32"/>
  <c r="M1" i="32"/>
  <c r="L1" i="32"/>
  <c r="K1" i="32"/>
  <c r="J1" i="32"/>
  <c r="H1" i="32"/>
  <c r="G1" i="32"/>
  <c r="F1" i="32"/>
  <c r="E1" i="32"/>
  <c r="D1" i="32"/>
  <c r="C1" i="32"/>
  <c r="A1" i="32"/>
  <c r="C157" i="35"/>
  <c r="C162" i="36"/>
  <c r="K59" i="32" l="1"/>
  <c r="M58" i="32"/>
  <c r="M74" i="32"/>
  <c r="C49" i="32"/>
  <c r="H49" i="32" s="1"/>
  <c r="K51" i="32"/>
  <c r="N58" i="32"/>
  <c r="K53" i="32"/>
  <c r="C53" i="32" s="1"/>
  <c r="N52" i="32"/>
  <c r="AC78" i="34"/>
  <c r="AH78" i="34" s="1"/>
  <c r="BS15" i="32"/>
  <c r="I261" i="32"/>
  <c r="K56" i="32"/>
  <c r="C56" i="32" s="1"/>
  <c r="G56" i="32" s="1"/>
  <c r="L53" i="32"/>
  <c r="L64" i="32"/>
  <c r="BC400" i="34"/>
  <c r="F261" i="32"/>
  <c r="G84" i="34"/>
  <c r="BC84" i="34"/>
  <c r="BC385" i="34"/>
  <c r="BC354" i="34"/>
  <c r="BV194" i="32"/>
  <c r="K37" i="32"/>
  <c r="C37" i="32" s="1"/>
  <c r="AC350" i="34"/>
  <c r="AH350" i="34" s="1"/>
  <c r="BC395" i="34"/>
  <c r="F84" i="34"/>
  <c r="BF223" i="34"/>
  <c r="B121" i="34"/>
  <c r="E121" i="34" s="1"/>
  <c r="BF385" i="34"/>
  <c r="BF18" i="34"/>
  <c r="B146" i="34"/>
  <c r="F146" i="34" s="1"/>
  <c r="B284" i="34"/>
  <c r="C284" i="34" s="1"/>
  <c r="BC155" i="34"/>
  <c r="BC357" i="34"/>
  <c r="H239" i="32"/>
  <c r="L20" i="32"/>
  <c r="BC27" i="34"/>
  <c r="BC87" i="34"/>
  <c r="AC217" i="34"/>
  <c r="AD217" i="34" s="1"/>
  <c r="AH330" i="34"/>
  <c r="E389" i="34"/>
  <c r="BC393" i="34"/>
  <c r="BF61" i="34"/>
  <c r="AH197" i="34"/>
  <c r="AD221" i="34"/>
  <c r="BC93" i="34"/>
  <c r="B214" i="34"/>
  <c r="D214" i="34" s="1"/>
  <c r="B248" i="34"/>
  <c r="G248" i="34" s="1"/>
  <c r="C137" i="32"/>
  <c r="I137" i="32" s="1"/>
  <c r="C286" i="32"/>
  <c r="I286" i="32" s="1"/>
  <c r="K21" i="32"/>
  <c r="C21" i="32" s="1"/>
  <c r="BF27" i="34"/>
  <c r="B164" i="34"/>
  <c r="E164" i="34" s="1"/>
  <c r="BC186" i="34"/>
  <c r="BF330" i="34"/>
  <c r="BC366" i="34"/>
  <c r="F400" i="34"/>
  <c r="BV280" i="32"/>
  <c r="BF197" i="34"/>
  <c r="B220" i="34"/>
  <c r="F220" i="34" s="1"/>
  <c r="E433" i="34"/>
  <c r="BC334" i="34"/>
  <c r="AC57" i="34"/>
  <c r="AE57" i="34" s="1"/>
  <c r="C335" i="32"/>
  <c r="I335" i="32" s="1"/>
  <c r="G434" i="34"/>
  <c r="C275" i="32"/>
  <c r="D275" i="32" s="1"/>
  <c r="L26" i="32"/>
  <c r="BC57" i="34"/>
  <c r="B124" i="34"/>
  <c r="G124" i="34" s="1"/>
  <c r="AE221" i="34"/>
  <c r="E393" i="34"/>
  <c r="AC322" i="34"/>
  <c r="AE322" i="34" s="1"/>
  <c r="D261" i="32"/>
  <c r="L21" i="32"/>
  <c r="L41" i="32"/>
  <c r="BC53" i="34"/>
  <c r="BC285" i="34"/>
  <c r="BC353" i="34"/>
  <c r="G400" i="34"/>
  <c r="AF224" i="34"/>
  <c r="BC390" i="34"/>
  <c r="BC425" i="34"/>
  <c r="BF84" i="34"/>
  <c r="BC62" i="34"/>
  <c r="BC231" i="34"/>
  <c r="BC398" i="34"/>
  <c r="BF155" i="34"/>
  <c r="AF221" i="34"/>
  <c r="BC88" i="34"/>
  <c r="AE228" i="34"/>
  <c r="AH224" i="34"/>
  <c r="BC295" i="34"/>
  <c r="BF224" i="34"/>
  <c r="BC426" i="34"/>
  <c r="L25" i="32"/>
  <c r="BC148" i="34"/>
  <c r="L27" i="32"/>
  <c r="BV225" i="32"/>
  <c r="H261" i="32"/>
  <c r="L22" i="32"/>
  <c r="L31" i="32"/>
  <c r="O78" i="32"/>
  <c r="AF223" i="34"/>
  <c r="BF228" i="34"/>
  <c r="F395" i="34"/>
  <c r="AC400" i="34"/>
  <c r="AG400" i="34" s="1"/>
  <c r="BC296" i="34"/>
  <c r="BC389" i="34"/>
  <c r="E296" i="34"/>
  <c r="D296" i="34"/>
  <c r="C296" i="34"/>
  <c r="G296" i="34"/>
  <c r="F296" i="34"/>
  <c r="E364" i="34"/>
  <c r="C364" i="34"/>
  <c r="F364" i="34"/>
  <c r="E357" i="34"/>
  <c r="F357" i="34"/>
  <c r="D357" i="34"/>
  <c r="C166" i="32"/>
  <c r="G166" i="32" s="1"/>
  <c r="AC48" i="34"/>
  <c r="AG48" i="34" s="1"/>
  <c r="AC53" i="34"/>
  <c r="AE53" i="34" s="1"/>
  <c r="AE160" i="34"/>
  <c r="B250" i="34"/>
  <c r="E250" i="34" s="1"/>
  <c r="C393" i="34"/>
  <c r="BV342" i="32"/>
  <c r="K25" i="32"/>
  <c r="C25" i="32" s="1"/>
  <c r="G25" i="32" s="1"/>
  <c r="BC115" i="34"/>
  <c r="BF160" i="34"/>
  <c r="E354" i="34"/>
  <c r="AC363" i="34"/>
  <c r="AF363" i="34" s="1"/>
  <c r="AC384" i="34"/>
  <c r="AD384" i="34" s="1"/>
  <c r="D393" i="34"/>
  <c r="AC420" i="34"/>
  <c r="AF420" i="34" s="1"/>
  <c r="BC434" i="34"/>
  <c r="BC368" i="34"/>
  <c r="E427" i="34"/>
  <c r="B331" i="34"/>
  <c r="D331" i="34" s="1"/>
  <c r="N53" i="32"/>
  <c r="N73" i="32"/>
  <c r="BC15" i="34"/>
  <c r="BC25" i="34"/>
  <c r="B45" i="34"/>
  <c r="D45" i="34" s="1"/>
  <c r="AC50" i="34"/>
  <c r="AD50" i="34" s="1"/>
  <c r="C147" i="34"/>
  <c r="BF156" i="34"/>
  <c r="BC194" i="34"/>
  <c r="BC219" i="34"/>
  <c r="BC232" i="34"/>
  <c r="BF252" i="34"/>
  <c r="B259" i="34"/>
  <c r="C259" i="34" s="1"/>
  <c r="AF266" i="34"/>
  <c r="AF267" i="34" s="1"/>
  <c r="AF269" i="34" s="1"/>
  <c r="AF271" i="34" s="1"/>
  <c r="AF273" i="34" s="1"/>
  <c r="AF275" i="34" s="1"/>
  <c r="AF277" i="34" s="1"/>
  <c r="AF279" i="34" s="1"/>
  <c r="AC351" i="34"/>
  <c r="AD351" i="34" s="1"/>
  <c r="G355" i="34"/>
  <c r="D394" i="34"/>
  <c r="BC401" i="34"/>
  <c r="AV222" i="32"/>
  <c r="BV261" i="32"/>
  <c r="I305" i="32"/>
  <c r="N54" i="32"/>
  <c r="BC20" i="34"/>
  <c r="BF25" i="34"/>
  <c r="BF59" i="34"/>
  <c r="BC86" i="34"/>
  <c r="B96" i="34"/>
  <c r="B97" i="34" s="1"/>
  <c r="B99" i="34" s="1"/>
  <c r="B101" i="34" s="1"/>
  <c r="B103" i="34" s="1"/>
  <c r="B105" i="34" s="1"/>
  <c r="B107" i="34" s="1"/>
  <c r="B109" i="34" s="1"/>
  <c r="D147" i="34"/>
  <c r="BC184" i="34"/>
  <c r="B216" i="34"/>
  <c r="D216" i="34" s="1"/>
  <c r="BF232" i="34"/>
  <c r="AH266" i="34"/>
  <c r="AH267" i="34" s="1"/>
  <c r="AH269" i="34" s="1"/>
  <c r="AH271" i="34" s="1"/>
  <c r="AH273" i="34" s="1"/>
  <c r="AH275" i="34" s="1"/>
  <c r="AH277" i="34" s="1"/>
  <c r="AH279" i="34" s="1"/>
  <c r="AC287" i="34"/>
  <c r="AF287" i="34" s="1"/>
  <c r="BC298" i="34"/>
  <c r="B360" i="34"/>
  <c r="D360" i="34" s="1"/>
  <c r="BC364" i="34"/>
  <c r="E394" i="34"/>
  <c r="BC427" i="34"/>
  <c r="D433" i="34"/>
  <c r="BF54" i="34"/>
  <c r="B90" i="34"/>
  <c r="E90" i="34" s="1"/>
  <c r="AF232" i="34"/>
  <c r="AF234" i="34" s="1"/>
  <c r="AF236" i="34" s="1"/>
  <c r="AF238" i="34" s="1"/>
  <c r="AF240" i="34" s="1"/>
  <c r="AF242" i="34" s="1"/>
  <c r="AF244" i="34" s="1"/>
  <c r="AF246" i="34" s="1"/>
  <c r="B58" i="34"/>
  <c r="F58" i="34" s="1"/>
  <c r="AC128" i="34"/>
  <c r="AH128" i="34" s="1"/>
  <c r="B287" i="34"/>
  <c r="G287" i="34" s="1"/>
  <c r="BF19" i="34"/>
  <c r="BC116" i="34"/>
  <c r="F194" i="34"/>
  <c r="AE232" i="34"/>
  <c r="AE234" i="34" s="1"/>
  <c r="AE236" i="34" s="1"/>
  <c r="AE238" i="34" s="1"/>
  <c r="AE240" i="34" s="1"/>
  <c r="AE242" i="34" s="1"/>
  <c r="AE244" i="34" s="1"/>
  <c r="AE246" i="34" s="1"/>
  <c r="AC320" i="34"/>
  <c r="AD320" i="34" s="1"/>
  <c r="F427" i="34"/>
  <c r="AC432" i="34"/>
  <c r="AH432" i="34" s="1"/>
  <c r="C394" i="34"/>
  <c r="AC397" i="34"/>
  <c r="AG397" i="34" s="1"/>
  <c r="G427" i="34"/>
  <c r="BC432" i="34"/>
  <c r="BC435" i="34"/>
  <c r="BV108" i="32"/>
  <c r="BF16" i="34"/>
  <c r="AG216" i="34"/>
  <c r="B299" i="34"/>
  <c r="G299" i="34" s="1"/>
  <c r="G428" i="34"/>
  <c r="N64" i="32"/>
  <c r="BF26" i="34"/>
  <c r="AC56" i="34"/>
  <c r="AD56" i="34" s="1"/>
  <c r="D87" i="34"/>
  <c r="B384" i="34"/>
  <c r="D384" i="34" s="1"/>
  <c r="C118" i="32"/>
  <c r="D118" i="32" s="1"/>
  <c r="C157" i="32"/>
  <c r="D157" i="32" s="1"/>
  <c r="K33" i="32"/>
  <c r="C33" i="32" s="1"/>
  <c r="H33" i="32" s="1"/>
  <c r="K42" i="32"/>
  <c r="C42" i="32" s="1"/>
  <c r="G42" i="32" s="1"/>
  <c r="BF21" i="34"/>
  <c r="BF60" i="34"/>
  <c r="E87" i="34"/>
  <c r="BC113" i="34"/>
  <c r="AC118" i="34"/>
  <c r="AD118" i="34" s="1"/>
  <c r="BC147" i="34"/>
  <c r="AD191" i="34"/>
  <c r="BF216" i="34"/>
  <c r="B229" i="34"/>
  <c r="C229" i="34" s="1"/>
  <c r="B329" i="34"/>
  <c r="G329" i="34" s="1"/>
  <c r="BC333" i="34"/>
  <c r="BC424" i="34"/>
  <c r="C434" i="34"/>
  <c r="AC62" i="34"/>
  <c r="AC63" i="34" s="1"/>
  <c r="AC65" i="34" s="1"/>
  <c r="AC67" i="34" s="1"/>
  <c r="AC69" i="34" s="1"/>
  <c r="AC71" i="34" s="1"/>
  <c r="AC73" i="34" s="1"/>
  <c r="AC75" i="34" s="1"/>
  <c r="B78" i="34"/>
  <c r="D78" i="34" s="1"/>
  <c r="B222" i="34"/>
  <c r="G222" i="34" s="1"/>
  <c r="D435" i="34"/>
  <c r="BF24" i="34"/>
  <c r="AC150" i="34"/>
  <c r="AD150" i="34" s="1"/>
  <c r="BC54" i="34"/>
  <c r="AV18" i="32"/>
  <c r="AC129" i="34"/>
  <c r="AH129" i="34" s="1"/>
  <c r="F184" i="34"/>
  <c r="BC320" i="34"/>
  <c r="BV258" i="32"/>
  <c r="C87" i="34"/>
  <c r="BC21" i="34"/>
  <c r="AC46" i="34"/>
  <c r="AG46" i="34" s="1"/>
  <c r="BC394" i="34"/>
  <c r="L33" i="32"/>
  <c r="L42" i="32"/>
  <c r="AC17" i="34"/>
  <c r="AH17" i="34" s="1"/>
  <c r="D84" i="34"/>
  <c r="G87" i="34"/>
  <c r="BC153" i="34"/>
  <c r="BC185" i="34"/>
  <c r="AE224" i="34"/>
  <c r="D395" i="34"/>
  <c r="D434" i="34"/>
  <c r="E355" i="34"/>
  <c r="N55" i="32"/>
  <c r="E147" i="34"/>
  <c r="BF266" i="34"/>
  <c r="BV338" i="32"/>
  <c r="B365" i="34"/>
  <c r="F365" i="34" s="1"/>
  <c r="AC394" i="34"/>
  <c r="AD394" i="34" s="1"/>
  <c r="AC147" i="34"/>
  <c r="AE147" i="34" s="1"/>
  <c r="BC352" i="34"/>
  <c r="E84" i="34"/>
  <c r="BF180" i="34"/>
  <c r="BF191" i="34"/>
  <c r="BC322" i="34"/>
  <c r="E395" i="34"/>
  <c r="BC429" i="34"/>
  <c r="E434" i="34"/>
  <c r="AD156" i="34"/>
  <c r="AH156" i="34"/>
  <c r="AF156" i="34"/>
  <c r="AG156" i="34"/>
  <c r="AE156" i="34"/>
  <c r="B361" i="34"/>
  <c r="F361" i="34" s="1"/>
  <c r="BC361" i="34"/>
  <c r="BF81" i="34"/>
  <c r="B154" i="34"/>
  <c r="D154" i="34" s="1"/>
  <c r="BC154" i="34"/>
  <c r="B157" i="34"/>
  <c r="D157" i="34" s="1"/>
  <c r="BC157" i="34"/>
  <c r="B218" i="34"/>
  <c r="BF361" i="34"/>
  <c r="AC361" i="34"/>
  <c r="AD361" i="34" s="1"/>
  <c r="BF423" i="34"/>
  <c r="AC423" i="34"/>
  <c r="AH423" i="34" s="1"/>
  <c r="C62" i="34"/>
  <c r="C64" i="34" s="1"/>
  <c r="C66" i="34" s="1"/>
  <c r="C68" i="34" s="1"/>
  <c r="C70" i="34" s="1"/>
  <c r="C72" i="34" s="1"/>
  <c r="C74" i="34" s="1"/>
  <c r="C76" i="34" s="1"/>
  <c r="F62" i="34"/>
  <c r="F63" i="34" s="1"/>
  <c r="F65" i="34" s="1"/>
  <c r="F67" i="34" s="1"/>
  <c r="F69" i="34" s="1"/>
  <c r="F71" i="34" s="1"/>
  <c r="F73" i="34" s="1"/>
  <c r="F75" i="34" s="1"/>
  <c r="E62" i="34"/>
  <c r="G62" i="34"/>
  <c r="G64" i="34" s="1"/>
  <c r="G66" i="34" s="1"/>
  <c r="G68" i="34" s="1"/>
  <c r="G70" i="34" s="1"/>
  <c r="G72" i="34" s="1"/>
  <c r="G74" i="34" s="1"/>
  <c r="G76" i="34" s="1"/>
  <c r="D62" i="34"/>
  <c r="D64" i="34" s="1"/>
  <c r="D66" i="34" s="1"/>
  <c r="D68" i="34" s="1"/>
  <c r="D70" i="34" s="1"/>
  <c r="D72" i="34" s="1"/>
  <c r="D74" i="34" s="1"/>
  <c r="D76" i="34" s="1"/>
  <c r="B85" i="34"/>
  <c r="BC85" i="34"/>
  <c r="B95" i="34"/>
  <c r="C95" i="34" s="1"/>
  <c r="BC195" i="34"/>
  <c r="AG256" i="34"/>
  <c r="AD256" i="34"/>
  <c r="BF260" i="34"/>
  <c r="BC292" i="34"/>
  <c r="B292" i="34"/>
  <c r="G292" i="34" s="1"/>
  <c r="B300" i="34"/>
  <c r="B301" i="34" s="1"/>
  <c r="B303" i="34" s="1"/>
  <c r="B305" i="34" s="1"/>
  <c r="B307" i="34" s="1"/>
  <c r="B309" i="34" s="1"/>
  <c r="B311" i="34" s="1"/>
  <c r="B313" i="34" s="1"/>
  <c r="B328" i="34"/>
  <c r="BF331" i="34"/>
  <c r="B399" i="34"/>
  <c r="BC399" i="34"/>
  <c r="B418" i="34"/>
  <c r="C418" i="34" s="1"/>
  <c r="AL86" i="32"/>
  <c r="AM86" i="32" s="1"/>
  <c r="AL18" i="32"/>
  <c r="AM18" i="32" s="1"/>
  <c r="AL154" i="32"/>
  <c r="AM154" i="32" s="1"/>
  <c r="AC123" i="32"/>
  <c r="AL188" i="32"/>
  <c r="AM188" i="32" s="1"/>
  <c r="AC157" i="32"/>
  <c r="AL256" i="32"/>
  <c r="AM256" i="32" s="1"/>
  <c r="AC225" i="32"/>
  <c r="AL324" i="32"/>
  <c r="AM324" i="32" s="1"/>
  <c r="AL222" i="32"/>
  <c r="AM222" i="32" s="1"/>
  <c r="AC191" i="32"/>
  <c r="AL290" i="32"/>
  <c r="AM290" i="32" s="1"/>
  <c r="AC259" i="32"/>
  <c r="AC327" i="32"/>
  <c r="AL120" i="32"/>
  <c r="AM120" i="32" s="1"/>
  <c r="AC89" i="32"/>
  <c r="AC21" i="32"/>
  <c r="AC293" i="32"/>
  <c r="BF22" i="34"/>
  <c r="AC22" i="34"/>
  <c r="AE22" i="34" s="1"/>
  <c r="AC55" i="34"/>
  <c r="AH55" i="34" s="1"/>
  <c r="F88" i="34"/>
  <c r="C88" i="34"/>
  <c r="AC154" i="34"/>
  <c r="AC215" i="34"/>
  <c r="AH215" i="34" s="1"/>
  <c r="BF215" i="34"/>
  <c r="AF256" i="34"/>
  <c r="BC324" i="34"/>
  <c r="B324" i="34"/>
  <c r="F324" i="34" s="1"/>
  <c r="B358" i="34"/>
  <c r="B420" i="34"/>
  <c r="D420" i="34" s="1"/>
  <c r="BC420" i="34"/>
  <c r="AX90" i="32"/>
  <c r="AV86" i="32"/>
  <c r="N17" i="32"/>
  <c r="N43" i="32"/>
  <c r="AC52" i="34"/>
  <c r="AF52" i="34" s="1"/>
  <c r="B83" i="34"/>
  <c r="E83" i="34" s="1"/>
  <c r="BC83" i="34"/>
  <c r="AH256" i="34"/>
  <c r="B332" i="34"/>
  <c r="D332" i="34" s="1"/>
  <c r="C81" i="32"/>
  <c r="BV81" i="32"/>
  <c r="M41" i="32"/>
  <c r="E88" i="34"/>
  <c r="B180" i="34"/>
  <c r="C180" i="34" s="1"/>
  <c r="BF182" i="34"/>
  <c r="AC182" i="34"/>
  <c r="AG182" i="34" s="1"/>
  <c r="AC192" i="34"/>
  <c r="AF192" i="34" s="1"/>
  <c r="BF192" i="34"/>
  <c r="BF256" i="34"/>
  <c r="BF292" i="34"/>
  <c r="B297" i="34"/>
  <c r="BC297" i="34"/>
  <c r="E317" i="34"/>
  <c r="AG353" i="34"/>
  <c r="AD353" i="34"/>
  <c r="AC355" i="34"/>
  <c r="AF355" i="34" s="1"/>
  <c r="B19" i="34"/>
  <c r="F19" i="34" s="1"/>
  <c r="B56" i="34"/>
  <c r="C86" i="34"/>
  <c r="G88" i="34"/>
  <c r="AC187" i="34"/>
  <c r="AF187" i="34" s="1"/>
  <c r="BF187" i="34"/>
  <c r="D366" i="34"/>
  <c r="M33" i="32"/>
  <c r="BC52" i="34"/>
  <c r="AC88" i="34"/>
  <c r="AE88" i="34" s="1"/>
  <c r="BF88" i="34"/>
  <c r="BF130" i="34"/>
  <c r="AC130" i="34"/>
  <c r="AG130" i="34" s="1"/>
  <c r="AF353" i="34"/>
  <c r="BV327" i="32"/>
  <c r="C327" i="32"/>
  <c r="E327" i="32" s="1"/>
  <c r="M24" i="32"/>
  <c r="B16" i="34"/>
  <c r="E16" i="34" s="1"/>
  <c r="BC16" i="34"/>
  <c r="AD27" i="34"/>
  <c r="B63" i="34"/>
  <c r="B65" i="34" s="1"/>
  <c r="B67" i="34" s="1"/>
  <c r="B69" i="34" s="1"/>
  <c r="B71" i="34" s="1"/>
  <c r="B73" i="34" s="1"/>
  <c r="B75" i="34" s="1"/>
  <c r="E86" i="34"/>
  <c r="D117" i="34"/>
  <c r="C117" i="34"/>
  <c r="AC120" i="34"/>
  <c r="AD120" i="34" s="1"/>
  <c r="AE188" i="34"/>
  <c r="AF188" i="34"/>
  <c r="BC317" i="34"/>
  <c r="E351" i="34"/>
  <c r="AH353" i="34"/>
  <c r="B356" i="34"/>
  <c r="C356" i="34" s="1"/>
  <c r="BC359" i="34"/>
  <c r="B359" i="34"/>
  <c r="D359" i="34" s="1"/>
  <c r="F366" i="34"/>
  <c r="C96" i="32"/>
  <c r="H96" i="32" s="1"/>
  <c r="BV96" i="32"/>
  <c r="C198" i="32"/>
  <c r="F198" i="32" s="1"/>
  <c r="C200" i="32"/>
  <c r="G200" i="32" s="1"/>
  <c r="BV200" i="32"/>
  <c r="G86" i="34"/>
  <c r="B89" i="34"/>
  <c r="BC89" i="34"/>
  <c r="E117" i="34"/>
  <c r="AD188" i="34"/>
  <c r="BF317" i="34"/>
  <c r="F351" i="34"/>
  <c r="BF356" i="34"/>
  <c r="AC356" i="34"/>
  <c r="AD356" i="34" s="1"/>
  <c r="G366" i="34"/>
  <c r="BF390" i="34"/>
  <c r="AC390" i="34"/>
  <c r="AD390" i="34" s="1"/>
  <c r="C331" i="32"/>
  <c r="H331" i="32" s="1"/>
  <c r="L66" i="32"/>
  <c r="L50" i="32"/>
  <c r="L74" i="32"/>
  <c r="L59" i="32"/>
  <c r="L58" i="32"/>
  <c r="L51" i="32"/>
  <c r="L56" i="32"/>
  <c r="L69" i="32"/>
  <c r="L62" i="32"/>
  <c r="B11" i="34"/>
  <c r="D11" i="34" s="1"/>
  <c r="B80" i="34"/>
  <c r="BC80" i="34"/>
  <c r="F117" i="34"/>
  <c r="AG188" i="34"/>
  <c r="BF353" i="34"/>
  <c r="C124" i="32"/>
  <c r="E124" i="32" s="1"/>
  <c r="BV124" i="32"/>
  <c r="C47" i="32"/>
  <c r="E47" i="32" s="1"/>
  <c r="M16" i="32"/>
  <c r="M73" i="32"/>
  <c r="M56" i="32"/>
  <c r="M51" i="32"/>
  <c r="M67" i="32"/>
  <c r="M62" i="32"/>
  <c r="M59" i="32"/>
  <c r="L67" i="32"/>
  <c r="G117" i="34"/>
  <c r="B189" i="34"/>
  <c r="G189" i="34" s="1"/>
  <c r="BC189" i="34"/>
  <c r="D364" i="34"/>
  <c r="G364" i="34"/>
  <c r="B391" i="34"/>
  <c r="F391" i="34" s="1"/>
  <c r="BC391" i="34"/>
  <c r="AC422" i="34"/>
  <c r="B430" i="34"/>
  <c r="G430" i="34" s="1"/>
  <c r="BC430" i="34"/>
  <c r="AC51" i="34"/>
  <c r="AH51" i="34" s="1"/>
  <c r="AC323" i="34"/>
  <c r="AD323" i="34" s="1"/>
  <c r="AL291" i="32"/>
  <c r="AL121" i="32"/>
  <c r="AM121" i="32" s="1"/>
  <c r="AM122" i="32" s="1"/>
  <c r="AL53" i="32"/>
  <c r="AL54" i="32" s="1"/>
  <c r="AG59" i="32" s="1"/>
  <c r="AL87" i="32"/>
  <c r="AM87" i="32" s="1"/>
  <c r="AM88" i="32" s="1"/>
  <c r="AL19" i="32"/>
  <c r="AM19" i="32" s="1"/>
  <c r="AM20" i="32" s="1"/>
  <c r="AL155" i="32"/>
  <c r="AL189" i="32"/>
  <c r="AL190" i="32" s="1"/>
  <c r="AL257" i="32"/>
  <c r="AL325" i="32"/>
  <c r="AJ326" i="32" s="1"/>
  <c r="AL223" i="32"/>
  <c r="AC58" i="34"/>
  <c r="AD58" i="34" s="1"/>
  <c r="B82" i="34"/>
  <c r="G82" i="34" s="1"/>
  <c r="BC82" i="34"/>
  <c r="AC419" i="34"/>
  <c r="AE419" i="34" s="1"/>
  <c r="M43" i="32"/>
  <c r="M21" i="32"/>
  <c r="M19" i="32"/>
  <c r="AC19" i="32" s="1"/>
  <c r="M30" i="32"/>
  <c r="M37" i="32"/>
  <c r="BF195" i="34"/>
  <c r="AE267" i="34"/>
  <c r="AE269" i="34" s="1"/>
  <c r="AE271" i="34" s="1"/>
  <c r="AE273" i="34" s="1"/>
  <c r="AE275" i="34" s="1"/>
  <c r="AE277" i="34" s="1"/>
  <c r="AE279" i="34" s="1"/>
  <c r="AE268" i="34"/>
  <c r="AE270" i="34" s="1"/>
  <c r="AE272" i="34" s="1"/>
  <c r="AE274" i="34" s="1"/>
  <c r="AE276" i="34" s="1"/>
  <c r="AE278" i="34" s="1"/>
  <c r="AE280" i="34" s="1"/>
  <c r="D88" i="34"/>
  <c r="B192" i="34"/>
  <c r="F192" i="34" s="1"/>
  <c r="BC192" i="34"/>
  <c r="C264" i="32"/>
  <c r="D264" i="32" s="1"/>
  <c r="BC120" i="34"/>
  <c r="B120" i="34"/>
  <c r="E120" i="34" s="1"/>
  <c r="B130" i="34"/>
  <c r="C130" i="34" s="1"/>
  <c r="B253" i="34"/>
  <c r="AC332" i="34"/>
  <c r="AH332" i="34" s="1"/>
  <c r="BF332" i="34"/>
  <c r="AE353" i="34"/>
  <c r="B396" i="34"/>
  <c r="BC396" i="34"/>
  <c r="BC436" i="34"/>
  <c r="D86" i="34"/>
  <c r="AC325" i="34"/>
  <c r="C351" i="34"/>
  <c r="D351" i="34"/>
  <c r="E366" i="34"/>
  <c r="AD385" i="34"/>
  <c r="AG385" i="34"/>
  <c r="AF385" i="34"/>
  <c r="AE385" i="34"/>
  <c r="AC429" i="34"/>
  <c r="C167" i="32"/>
  <c r="F167" i="32" s="1"/>
  <c r="BV167" i="32"/>
  <c r="C100" i="32"/>
  <c r="E100" i="32" s="1"/>
  <c r="BV100" i="32"/>
  <c r="C209" i="32"/>
  <c r="E209" i="32" s="1"/>
  <c r="BV209" i="32"/>
  <c r="N63" i="32"/>
  <c r="N67" i="32"/>
  <c r="N59" i="32"/>
  <c r="N78" i="32"/>
  <c r="N62" i="32"/>
  <c r="N56" i="32"/>
  <c r="N50" i="32"/>
  <c r="O80" i="32"/>
  <c r="O58" i="32"/>
  <c r="O64" i="32"/>
  <c r="O53" i="32"/>
  <c r="O62" i="32"/>
  <c r="O69" i="32"/>
  <c r="O55" i="32"/>
  <c r="E115" i="34"/>
  <c r="G148" i="34"/>
  <c r="E148" i="34"/>
  <c r="D148" i="34"/>
  <c r="AC220" i="34"/>
  <c r="AF220" i="34" s="1"/>
  <c r="BF220" i="34"/>
  <c r="AC250" i="34"/>
  <c r="AG250" i="34" s="1"/>
  <c r="AD264" i="34"/>
  <c r="AF264" i="34"/>
  <c r="G285" i="34"/>
  <c r="B326" i="34"/>
  <c r="F326" i="34" s="1"/>
  <c r="BF16" i="32"/>
  <c r="BE16" i="32"/>
  <c r="N51" i="32"/>
  <c r="AC28" i="34"/>
  <c r="AH28" i="34" s="1"/>
  <c r="B64" i="34"/>
  <c r="B66" i="34" s="1"/>
  <c r="B68" i="34" s="1"/>
  <c r="B70" i="34" s="1"/>
  <c r="B72" i="34" s="1"/>
  <c r="B74" i="34" s="1"/>
  <c r="B76" i="34" s="1"/>
  <c r="F115" i="34"/>
  <c r="F148" i="34"/>
  <c r="BC251" i="34"/>
  <c r="B251" i="34"/>
  <c r="B260" i="34"/>
  <c r="G260" i="34" s="1"/>
  <c r="AE264" i="34"/>
  <c r="BC351" i="34"/>
  <c r="C398" i="34"/>
  <c r="AC55" i="32"/>
  <c r="AL52" i="32"/>
  <c r="AM52" i="32" s="1"/>
  <c r="O51" i="32"/>
  <c r="BC18" i="34"/>
  <c r="B18" i="34"/>
  <c r="C18" i="34" s="1"/>
  <c r="G115" i="34"/>
  <c r="BF264" i="34"/>
  <c r="AC299" i="34"/>
  <c r="AD299" i="34" s="1"/>
  <c r="B323" i="34"/>
  <c r="D323" i="34" s="1"/>
  <c r="AG261" i="34"/>
  <c r="AF261" i="34"/>
  <c r="AE261" i="34"/>
  <c r="B431" i="34"/>
  <c r="F431" i="34" s="1"/>
  <c r="BC431" i="34"/>
  <c r="D116" i="34"/>
  <c r="E116" i="34"/>
  <c r="C219" i="34"/>
  <c r="B223" i="34"/>
  <c r="C223" i="34" s="1"/>
  <c r="G230" i="34"/>
  <c r="AD258" i="34"/>
  <c r="AH261" i="34"/>
  <c r="AG265" i="34"/>
  <c r="AD265" i="34"/>
  <c r="B286" i="34"/>
  <c r="C286" i="34" s="1"/>
  <c r="BF288" i="34"/>
  <c r="B318" i="34"/>
  <c r="BF326" i="34"/>
  <c r="B367" i="34"/>
  <c r="AC388" i="34"/>
  <c r="AC391" i="34"/>
  <c r="AG391" i="34" s="1"/>
  <c r="C186" i="32"/>
  <c r="G186" i="32" s="1"/>
  <c r="AC83" i="34"/>
  <c r="AF83" i="34" s="1"/>
  <c r="C116" i="34"/>
  <c r="B190" i="34"/>
  <c r="D219" i="34"/>
  <c r="B221" i="34"/>
  <c r="BF253" i="34"/>
  <c r="AF258" i="34"/>
  <c r="BF261" i="34"/>
  <c r="AE265" i="34"/>
  <c r="B283" i="34"/>
  <c r="F283" i="34" s="1"/>
  <c r="BF316" i="34"/>
  <c r="AC316" i="34"/>
  <c r="AE316" i="34" s="1"/>
  <c r="AC321" i="34"/>
  <c r="AD321" i="34" s="1"/>
  <c r="B330" i="34"/>
  <c r="F330" i="34" s="1"/>
  <c r="E385" i="34"/>
  <c r="C99" i="32"/>
  <c r="D99" i="32" s="1"/>
  <c r="BV99" i="32"/>
  <c r="C120" i="32"/>
  <c r="I120" i="32" s="1"/>
  <c r="BV120" i="32"/>
  <c r="X55" i="32"/>
  <c r="AC5" i="32" s="1"/>
  <c r="B12" i="34"/>
  <c r="F12" i="34" s="1"/>
  <c r="AC45" i="34"/>
  <c r="AG45" i="34" s="1"/>
  <c r="AC89" i="34"/>
  <c r="AD89" i="34" s="1"/>
  <c r="BF89" i="34"/>
  <c r="BC92" i="34"/>
  <c r="F116" i="34"/>
  <c r="BF126" i="34"/>
  <c r="AC126" i="34"/>
  <c r="AD126" i="34" s="1"/>
  <c r="B158" i="34"/>
  <c r="E158" i="34" s="1"/>
  <c r="AC162" i="34"/>
  <c r="AD162" i="34" s="1"/>
  <c r="AC186" i="34"/>
  <c r="BF186" i="34"/>
  <c r="E194" i="34"/>
  <c r="G194" i="34"/>
  <c r="C194" i="34"/>
  <c r="E219" i="34"/>
  <c r="AG223" i="34"/>
  <c r="AH223" i="34"/>
  <c r="BF258" i="34"/>
  <c r="BC262" i="34"/>
  <c r="B262" i="34"/>
  <c r="AF265" i="34"/>
  <c r="AC297" i="34"/>
  <c r="AG297" i="34" s="1"/>
  <c r="B327" i="34"/>
  <c r="D327" i="34" s="1"/>
  <c r="AC352" i="34"/>
  <c r="AG352" i="34" s="1"/>
  <c r="C357" i="34"/>
  <c r="B362" i="34"/>
  <c r="G362" i="34" s="1"/>
  <c r="BF367" i="34"/>
  <c r="AC367" i="34"/>
  <c r="AD367" i="34" s="1"/>
  <c r="G385" i="34"/>
  <c r="B392" i="34"/>
  <c r="G392" i="34" s="1"/>
  <c r="BC392" i="34"/>
  <c r="BF399" i="34"/>
  <c r="AC399" i="34"/>
  <c r="AG399" i="34" s="1"/>
  <c r="BF421" i="34"/>
  <c r="C435" i="34"/>
  <c r="G435" i="34"/>
  <c r="F435" i="34"/>
  <c r="E93" i="34"/>
  <c r="F93" i="34"/>
  <c r="B228" i="34"/>
  <c r="F228" i="34" s="1"/>
  <c r="BC228" i="34"/>
  <c r="B397" i="34"/>
  <c r="BC397" i="34"/>
  <c r="B422" i="34"/>
  <c r="D422" i="34" s="1"/>
  <c r="BC422" i="34"/>
  <c r="AC23" i="34"/>
  <c r="AE23" i="34" s="1"/>
  <c r="B81" i="34"/>
  <c r="C93" i="34"/>
  <c r="BF116" i="34"/>
  <c r="AC116" i="34"/>
  <c r="AC158" i="34"/>
  <c r="AG158" i="34" s="1"/>
  <c r="AC286" i="34"/>
  <c r="AH286" i="34" s="1"/>
  <c r="AC290" i="34"/>
  <c r="AH290" i="34" s="1"/>
  <c r="BF290" i="34"/>
  <c r="F322" i="34"/>
  <c r="B325" i="34"/>
  <c r="C325" i="34" s="1"/>
  <c r="I140" i="32"/>
  <c r="D140" i="32"/>
  <c r="B123" i="34"/>
  <c r="D184" i="34"/>
  <c r="B217" i="34"/>
  <c r="F217" i="34" s="1"/>
  <c r="AC219" i="34"/>
  <c r="AF219" i="34" s="1"/>
  <c r="B234" i="34"/>
  <c r="B236" i="34" s="1"/>
  <c r="B238" i="34" s="1"/>
  <c r="B240" i="34" s="1"/>
  <c r="B242" i="34" s="1"/>
  <c r="B244" i="34" s="1"/>
  <c r="B246" i="34" s="1"/>
  <c r="E232" i="34"/>
  <c r="E233" i="34" s="1"/>
  <c r="E235" i="34" s="1"/>
  <c r="E237" i="34" s="1"/>
  <c r="E239" i="34" s="1"/>
  <c r="E241" i="34" s="1"/>
  <c r="E243" i="34" s="1"/>
  <c r="E245" i="34" s="1"/>
  <c r="B249" i="34"/>
  <c r="E249" i="34" s="1"/>
  <c r="B252" i="34"/>
  <c r="D252" i="34" s="1"/>
  <c r="B255" i="34"/>
  <c r="E255" i="34" s="1"/>
  <c r="AD266" i="34"/>
  <c r="C353" i="34"/>
  <c r="D353" i="34"/>
  <c r="G357" i="34"/>
  <c r="AC392" i="34"/>
  <c r="BF402" i="34"/>
  <c r="AC402" i="34"/>
  <c r="AF402" i="34" s="1"/>
  <c r="BC428" i="34"/>
  <c r="E140" i="32"/>
  <c r="C145" i="32"/>
  <c r="I145" i="32" s="1"/>
  <c r="BV145" i="32"/>
  <c r="K71" i="32"/>
  <c r="C71" i="32" s="1"/>
  <c r="E71" i="32" s="1"/>
  <c r="K74" i="32"/>
  <c r="K78" i="32"/>
  <c r="AC20" i="34"/>
  <c r="AF20" i="34" s="1"/>
  <c r="D51" i="34"/>
  <c r="C51" i="34"/>
  <c r="AC93" i="34"/>
  <c r="AC119" i="34"/>
  <c r="AH119" i="34" s="1"/>
  <c r="AC146" i="34"/>
  <c r="AE146" i="34" s="1"/>
  <c r="E184" i="34"/>
  <c r="AE191" i="34"/>
  <c r="AG191" i="34"/>
  <c r="AH252" i="34"/>
  <c r="AD252" i="34"/>
  <c r="B263" i="34"/>
  <c r="C263" i="34" s="1"/>
  <c r="F334" i="34"/>
  <c r="F336" i="34" s="1"/>
  <c r="F338" i="34" s="1"/>
  <c r="F340" i="34" s="1"/>
  <c r="F342" i="34" s="1"/>
  <c r="F344" i="34" s="1"/>
  <c r="F346" i="34" s="1"/>
  <c r="F348" i="34" s="1"/>
  <c r="B335" i="34"/>
  <c r="B337" i="34" s="1"/>
  <c r="B339" i="34" s="1"/>
  <c r="B341" i="34" s="1"/>
  <c r="B343" i="34" s="1"/>
  <c r="B345" i="34" s="1"/>
  <c r="B347" i="34" s="1"/>
  <c r="G334" i="34"/>
  <c r="E353" i="34"/>
  <c r="AC368" i="34"/>
  <c r="AE368" i="34" s="1"/>
  <c r="BC402" i="34"/>
  <c r="D429" i="34"/>
  <c r="C429" i="34"/>
  <c r="E239" i="32"/>
  <c r="G239" i="32"/>
  <c r="AE197" i="34"/>
  <c r="AG197" i="34"/>
  <c r="AC360" i="34"/>
  <c r="AF360" i="34" s="1"/>
  <c r="B363" i="34"/>
  <c r="F363" i="34" s="1"/>
  <c r="C395" i="34"/>
  <c r="D427" i="34"/>
  <c r="C433" i="34"/>
  <c r="BV239" i="32"/>
  <c r="C355" i="34"/>
  <c r="D355" i="34"/>
  <c r="G393" i="34"/>
  <c r="BC423" i="34"/>
  <c r="BC433" i="34"/>
  <c r="L30" i="32"/>
  <c r="L37" i="32"/>
  <c r="AR24" i="32"/>
  <c r="AR92" i="32"/>
  <c r="AR93" i="32"/>
  <c r="BB118" i="32"/>
  <c r="AR133" i="32"/>
  <c r="AR99" i="32"/>
  <c r="AR125" i="32"/>
  <c r="AO87" i="32"/>
  <c r="AR98" i="32"/>
  <c r="AO158" i="32"/>
  <c r="AO168" i="32"/>
  <c r="AR337" i="32"/>
  <c r="AR91" i="32"/>
  <c r="AO96" i="32"/>
  <c r="AR100" i="32"/>
  <c r="AR128" i="32"/>
  <c r="AO223" i="32"/>
  <c r="AR225" i="32"/>
  <c r="AR134" i="32"/>
  <c r="AW118" i="32"/>
  <c r="AR132" i="32"/>
  <c r="AR223" i="32"/>
  <c r="AO259" i="32"/>
  <c r="AO166" i="32"/>
  <c r="AO236" i="32"/>
  <c r="AR325" i="32"/>
  <c r="AO123" i="32"/>
  <c r="AO131" i="32"/>
  <c r="AU298" i="32"/>
  <c r="AO157" i="32"/>
  <c r="AO127" i="32"/>
  <c r="AO94" i="32"/>
  <c r="AO100" i="32"/>
  <c r="AO163" i="32"/>
  <c r="AO165" i="32"/>
  <c r="BU30" i="41"/>
  <c r="AW30" i="41"/>
  <c r="BE23" i="41"/>
  <c r="BE30" i="41" s="1"/>
  <c r="BE22" i="41" s="1"/>
  <c r="AU13" i="41" s="1"/>
  <c r="BB30" i="41"/>
  <c r="BC14" i="41"/>
  <c r="BT30" i="41"/>
  <c r="F344" i="32"/>
  <c r="I344" i="32"/>
  <c r="F108" i="32"/>
  <c r="I108" i="32"/>
  <c r="H108" i="32"/>
  <c r="G108" i="32"/>
  <c r="D257" i="32"/>
  <c r="F257" i="32"/>
  <c r="E257" i="32"/>
  <c r="I257" i="32"/>
  <c r="H257" i="32"/>
  <c r="G257" i="32"/>
  <c r="D247" i="32"/>
  <c r="F247" i="32"/>
  <c r="H247" i="32"/>
  <c r="E247" i="32"/>
  <c r="I247" i="32"/>
  <c r="G247" i="32"/>
  <c r="H342" i="32"/>
  <c r="E342" i="32"/>
  <c r="D342" i="32"/>
  <c r="F342" i="32"/>
  <c r="C31" i="32"/>
  <c r="BV31" i="32"/>
  <c r="C125" i="32"/>
  <c r="F125" i="32" s="1"/>
  <c r="BV176" i="32"/>
  <c r="E230" i="32"/>
  <c r="C130" i="32"/>
  <c r="G130" i="32" s="1"/>
  <c r="BV348" i="32"/>
  <c r="C107" i="32"/>
  <c r="C158" i="32"/>
  <c r="I158" i="32" s="1"/>
  <c r="AS191" i="32"/>
  <c r="AT259" i="32"/>
  <c r="AT267" i="32"/>
  <c r="F277" i="32"/>
  <c r="AT297" i="32"/>
  <c r="BV211" i="32"/>
  <c r="E129" i="32"/>
  <c r="BV139" i="32"/>
  <c r="AR165" i="32"/>
  <c r="AR264" i="32"/>
  <c r="AT269" i="32"/>
  <c r="BV277" i="32"/>
  <c r="C285" i="32"/>
  <c r="F285" i="32" s="1"/>
  <c r="C287" i="32"/>
  <c r="AT293" i="32"/>
  <c r="AU293" i="32" s="1"/>
  <c r="AR296" i="32"/>
  <c r="AS304" i="32"/>
  <c r="K28" i="32"/>
  <c r="C28" i="32" s="1"/>
  <c r="K38" i="32"/>
  <c r="C38" i="32" s="1"/>
  <c r="M69" i="32"/>
  <c r="AR29" i="32"/>
  <c r="AS88" i="32"/>
  <c r="H89" i="32"/>
  <c r="C117" i="32"/>
  <c r="I117" i="32" s="1"/>
  <c r="AR126" i="32"/>
  <c r="F129" i="32"/>
  <c r="AQ131" i="32"/>
  <c r="AR155" i="32"/>
  <c r="AQ158" i="32"/>
  <c r="AS165" i="32"/>
  <c r="AQ189" i="32"/>
  <c r="BV192" i="32"/>
  <c r="AQ198" i="32"/>
  <c r="BV227" i="32"/>
  <c r="C232" i="32"/>
  <c r="F232" i="32" s="1"/>
  <c r="BV247" i="32"/>
  <c r="D253" i="32"/>
  <c r="AP291" i="32"/>
  <c r="AT296" i="32"/>
  <c r="AU296" i="32" s="1"/>
  <c r="AT304" i="32"/>
  <c r="AU304" i="32" s="1"/>
  <c r="G310" i="32"/>
  <c r="AS325" i="32"/>
  <c r="BV344" i="32"/>
  <c r="L16" i="32"/>
  <c r="L28" i="32"/>
  <c r="L38" i="32"/>
  <c r="K44" i="32"/>
  <c r="C44" i="32" s="1"/>
  <c r="E44" i="32" s="1"/>
  <c r="L61" i="32"/>
  <c r="M65" i="32"/>
  <c r="N69" i="32"/>
  <c r="F325" i="32"/>
  <c r="C276" i="32"/>
  <c r="D276" i="32" s="1"/>
  <c r="C147" i="32"/>
  <c r="E147" i="32" s="1"/>
  <c r="AT24" i="32"/>
  <c r="I139" i="32"/>
  <c r="AQ199" i="32"/>
  <c r="F296" i="32"/>
  <c r="AR300" i="32"/>
  <c r="I277" i="32"/>
  <c r="C291" i="32"/>
  <c r="D291" i="32" s="1"/>
  <c r="AT300" i="32"/>
  <c r="AU300" i="32" s="1"/>
  <c r="C112" i="32"/>
  <c r="C207" i="32"/>
  <c r="C302" i="32"/>
  <c r="AS29" i="32"/>
  <c r="AT88" i="32"/>
  <c r="AR189" i="32"/>
  <c r="AO230" i="32"/>
  <c r="AT29" i="32"/>
  <c r="AO130" i="32"/>
  <c r="BV153" i="32"/>
  <c r="AT158" i="32"/>
  <c r="AT189" i="32"/>
  <c r="AP193" i="32"/>
  <c r="C228" i="32"/>
  <c r="F228" i="32" s="1"/>
  <c r="AR291" i="32"/>
  <c r="AP294" i="32"/>
  <c r="BV310" i="32"/>
  <c r="C317" i="32"/>
  <c r="E317" i="32" s="1"/>
  <c r="AP329" i="32"/>
  <c r="AS337" i="32"/>
  <c r="L17" i="32"/>
  <c r="K29" i="32"/>
  <c r="C29" i="32" s="1"/>
  <c r="E29" i="32" s="1"/>
  <c r="L34" i="32"/>
  <c r="K39" i="32"/>
  <c r="C39" i="32" s="1"/>
  <c r="N61" i="32"/>
  <c r="M66" i="32"/>
  <c r="AS163" i="32"/>
  <c r="AT295" i="32"/>
  <c r="AU295" i="32" s="1"/>
  <c r="AR157" i="32"/>
  <c r="BB288" i="32"/>
  <c r="AT301" i="32"/>
  <c r="AU301" i="32" s="1"/>
  <c r="I325" i="32"/>
  <c r="AS24" i="32"/>
  <c r="C329" i="32"/>
  <c r="E329" i="32" s="1"/>
  <c r="BV67" i="32"/>
  <c r="AT22" i="32"/>
  <c r="C122" i="32"/>
  <c r="G122" i="32" s="1"/>
  <c r="AR124" i="32"/>
  <c r="AS156" i="32"/>
  <c r="AQ164" i="32"/>
  <c r="BV187" i="32"/>
  <c r="AQ193" i="32"/>
  <c r="AQ197" i="32"/>
  <c r="AO235" i="32"/>
  <c r="G261" i="32"/>
  <c r="C270" i="32"/>
  <c r="D270" i="32" s="1"/>
  <c r="C279" i="32"/>
  <c r="F279" i="32" s="1"/>
  <c r="AS294" i="32"/>
  <c r="AP303" i="32"/>
  <c r="AQ329" i="32"/>
  <c r="L18" i="32"/>
  <c r="L29" i="32"/>
  <c r="M34" i="32"/>
  <c r="L39" i="32"/>
  <c r="L46" i="32"/>
  <c r="O61" i="32"/>
  <c r="N66" i="32"/>
  <c r="AR295" i="32"/>
  <c r="E348" i="32"/>
  <c r="C281" i="32"/>
  <c r="G281" i="32" s="1"/>
  <c r="AR301" i="32"/>
  <c r="AR160" i="32"/>
  <c r="AR167" i="32"/>
  <c r="G187" i="32"/>
  <c r="AU290" i="32"/>
  <c r="AQ191" i="32"/>
  <c r="C314" i="32"/>
  <c r="D314" i="32" s="1"/>
  <c r="AO90" i="32"/>
  <c r="AO93" i="32"/>
  <c r="BV114" i="32"/>
  <c r="AR162" i="32"/>
  <c r="C178" i="32"/>
  <c r="D178" i="32" s="1"/>
  <c r="AT191" i="32"/>
  <c r="AR199" i="32"/>
  <c r="C271" i="32"/>
  <c r="G271" i="32" s="1"/>
  <c r="AR166" i="32"/>
  <c r="AS199" i="32"/>
  <c r="AR88" i="32"/>
  <c r="I89" i="32"/>
  <c r="BV223" i="32"/>
  <c r="AO89" i="32"/>
  <c r="BV131" i="32"/>
  <c r="G140" i="32"/>
  <c r="AP159" i="32"/>
  <c r="AP161" i="32"/>
  <c r="BV189" i="32"/>
  <c r="AT193" i="32"/>
  <c r="BV202" i="32"/>
  <c r="AP235" i="32"/>
  <c r="AG263" i="32"/>
  <c r="AQ292" i="32"/>
  <c r="AU292" i="32" s="1"/>
  <c r="AW292" i="32" s="1"/>
  <c r="AT294" i="32"/>
  <c r="AS329" i="32"/>
  <c r="M18" i="32"/>
  <c r="M29" i="32"/>
  <c r="K50" i="32"/>
  <c r="C50" i="32" s="1"/>
  <c r="I50" i="32" s="1"/>
  <c r="M54" i="32"/>
  <c r="O66" i="32"/>
  <c r="M70" i="32"/>
  <c r="N76" i="32"/>
  <c r="BV205" i="32"/>
  <c r="F230" i="32"/>
  <c r="F89" i="32"/>
  <c r="D129" i="32"/>
  <c r="C336" i="32"/>
  <c r="G89" i="32"/>
  <c r="BV121" i="32"/>
  <c r="AS155" i="32"/>
  <c r="BV243" i="32"/>
  <c r="E253" i="32"/>
  <c r="L44" i="32"/>
  <c r="M53" i="32"/>
  <c r="AC53" i="32" s="1"/>
  <c r="M61" i="32"/>
  <c r="BV83" i="32"/>
  <c r="AO91" i="32"/>
  <c r="BV257" i="32"/>
  <c r="AR292" i="32"/>
  <c r="AP298" i="32"/>
  <c r="K19" i="32"/>
  <c r="C19" i="32" s="1"/>
  <c r="E19" i="32" s="1"/>
  <c r="K24" i="32"/>
  <c r="C24" i="32" s="1"/>
  <c r="D24" i="32" s="1"/>
  <c r="K35" i="32"/>
  <c r="C35" i="32" s="1"/>
  <c r="E35" i="32" s="1"/>
  <c r="L40" i="32"/>
  <c r="K62" i="32"/>
  <c r="C62" i="32" s="1"/>
  <c r="K67" i="32"/>
  <c r="C67" i="32" s="1"/>
  <c r="BV306" i="32"/>
  <c r="F187" i="32"/>
  <c r="AQ200" i="32"/>
  <c r="AU200" i="32" s="1"/>
  <c r="G325" i="32"/>
  <c r="G348" i="32"/>
  <c r="C297" i="32"/>
  <c r="I297" i="32" s="1"/>
  <c r="C197" i="32"/>
  <c r="D197" i="32" s="1"/>
  <c r="D296" i="32"/>
  <c r="C109" i="32"/>
  <c r="D109" i="32" s="1"/>
  <c r="AR158" i="32"/>
  <c r="BH15" i="32"/>
  <c r="AP91" i="32"/>
  <c r="BV110" i="32"/>
  <c r="BV190" i="32"/>
  <c r="C203" i="32"/>
  <c r="H203" i="32" s="1"/>
  <c r="AO229" i="32"/>
  <c r="AQ261" i="32"/>
  <c r="AU261" i="32" s="1"/>
  <c r="AS292" i="32"/>
  <c r="AP295" i="32"/>
  <c r="AR298" i="32"/>
  <c r="BV305" i="32"/>
  <c r="C312" i="32"/>
  <c r="F312" i="32" s="1"/>
  <c r="L19" i="32"/>
  <c r="L24" i="32"/>
  <c r="K30" i="32"/>
  <c r="C30" i="32" s="1"/>
  <c r="L35" i="32"/>
  <c r="M50" i="32"/>
  <c r="M55" i="32"/>
  <c r="K58" i="32"/>
  <c r="C58" i="32" s="1"/>
  <c r="I58" i="32" s="1"/>
  <c r="L71" i="32"/>
  <c r="E86" i="32"/>
  <c r="I86" i="32"/>
  <c r="D86" i="32"/>
  <c r="H86" i="32"/>
  <c r="G86" i="32"/>
  <c r="F86" i="32"/>
  <c r="BV160" i="32"/>
  <c r="C160" i="32"/>
  <c r="AT20" i="32"/>
  <c r="AS25" i="32"/>
  <c r="G118" i="32"/>
  <c r="AS132" i="32"/>
  <c r="AS121" i="32"/>
  <c r="AS128" i="32"/>
  <c r="AS122" i="32"/>
  <c r="AS190" i="32"/>
  <c r="AX260" i="32"/>
  <c r="AV256" i="32"/>
  <c r="AP327" i="32"/>
  <c r="AU225" i="32"/>
  <c r="BB16" i="32"/>
  <c r="AS27" i="32"/>
  <c r="AT25" i="32"/>
  <c r="AT61" i="32"/>
  <c r="AT128" i="32"/>
  <c r="AT130" i="32"/>
  <c r="AU130" i="32" s="1"/>
  <c r="AD126" i="32"/>
  <c r="AG127" i="32"/>
  <c r="AC126" i="32"/>
  <c r="H139" i="32"/>
  <c r="AV154" i="32"/>
  <c r="C171" i="32"/>
  <c r="I171" i="32" s="1"/>
  <c r="AT199" i="32"/>
  <c r="AT196" i="32"/>
  <c r="AT190" i="32"/>
  <c r="AQ228" i="32"/>
  <c r="AU228" i="32" s="1"/>
  <c r="AP229" i="32"/>
  <c r="AO267" i="32"/>
  <c r="AO262" i="32"/>
  <c r="AO266" i="32"/>
  <c r="C290" i="32"/>
  <c r="E290" i="32" s="1"/>
  <c r="C111" i="32"/>
  <c r="F111" i="32" s="1"/>
  <c r="AO296" i="32"/>
  <c r="AO294" i="32"/>
  <c r="AO297" i="32"/>
  <c r="I307" i="32"/>
  <c r="I324" i="32"/>
  <c r="E332" i="32"/>
  <c r="I332" i="32"/>
  <c r="H332" i="32"/>
  <c r="G332" i="32"/>
  <c r="F332" i="32"/>
  <c r="AT21" i="32"/>
  <c r="AV52" i="32"/>
  <c r="BV86" i="32"/>
  <c r="H88" i="32"/>
  <c r="F151" i="32"/>
  <c r="BV172" i="32"/>
  <c r="H205" i="32"/>
  <c r="C350" i="32"/>
  <c r="F350" i="32" s="1"/>
  <c r="I88" i="32"/>
  <c r="AQ99" i="32"/>
  <c r="AU99" i="32" s="1"/>
  <c r="C113" i="32"/>
  <c r="C132" i="32"/>
  <c r="H132" i="32" s="1"/>
  <c r="BV132" i="32"/>
  <c r="BV136" i="32"/>
  <c r="C146" i="32"/>
  <c r="F146" i="32" s="1"/>
  <c r="BV146" i="32"/>
  <c r="G151" i="32"/>
  <c r="C238" i="32"/>
  <c r="I238" i="32" s="1"/>
  <c r="E255" i="32"/>
  <c r="G269" i="32"/>
  <c r="AW288" i="32"/>
  <c r="BV307" i="32"/>
  <c r="AP332" i="32"/>
  <c r="AP328" i="32"/>
  <c r="AP334" i="32"/>
  <c r="AP269" i="32"/>
  <c r="AP268" i="32"/>
  <c r="AP258" i="32"/>
  <c r="AP266" i="32"/>
  <c r="C298" i="32"/>
  <c r="F298" i="32" s="1"/>
  <c r="I65" i="32"/>
  <c r="E65" i="32"/>
  <c r="F65" i="32"/>
  <c r="G65" i="32"/>
  <c r="H65" i="32"/>
  <c r="D65" i="32"/>
  <c r="D205" i="32"/>
  <c r="F205" i="32"/>
  <c r="E205" i="32"/>
  <c r="G205" i="32"/>
  <c r="C226" i="32"/>
  <c r="G226" i="32" s="1"/>
  <c r="BV226" i="32"/>
  <c r="BV237" i="32"/>
  <c r="AR268" i="32"/>
  <c r="AR263" i="32"/>
  <c r="AR260" i="32"/>
  <c r="BB254" i="32"/>
  <c r="AR269" i="32"/>
  <c r="E269" i="32"/>
  <c r="O39" i="32"/>
  <c r="O17" i="32"/>
  <c r="O31" i="32"/>
  <c r="O36" i="32"/>
  <c r="AR28" i="32"/>
  <c r="AS268" i="32"/>
  <c r="AS262" i="32"/>
  <c r="AS263" i="32"/>
  <c r="AS258" i="32"/>
  <c r="AS260" i="32"/>
  <c r="AS267" i="32"/>
  <c r="F269" i="32"/>
  <c r="AO330" i="32"/>
  <c r="AO326" i="32"/>
  <c r="AS28" i="32"/>
  <c r="D194" i="32"/>
  <c r="C196" i="32"/>
  <c r="I196" i="32" s="1"/>
  <c r="H243" i="32"/>
  <c r="F243" i="32"/>
  <c r="E243" i="32"/>
  <c r="I243" i="32"/>
  <c r="AR22" i="32"/>
  <c r="AT28" i="32"/>
  <c r="BV91" i="32"/>
  <c r="BV95" i="32"/>
  <c r="AP100" i="32"/>
  <c r="BV128" i="32"/>
  <c r="BV129" i="32"/>
  <c r="H151" i="32"/>
  <c r="BV180" i="32"/>
  <c r="E194" i="32"/>
  <c r="I202" i="32"/>
  <c r="E202" i="32"/>
  <c r="C220" i="32"/>
  <c r="H220" i="32" s="1"/>
  <c r="BV220" i="32"/>
  <c r="AQ232" i="32"/>
  <c r="H269" i="32"/>
  <c r="C282" i="32"/>
  <c r="E282" i="32" s="1"/>
  <c r="AX294" i="32"/>
  <c r="AV290" i="32"/>
  <c r="C301" i="32"/>
  <c r="BV301" i="32"/>
  <c r="AQ326" i="32"/>
  <c r="AQ327" i="32"/>
  <c r="AQ330" i="32"/>
  <c r="AU330" i="32" s="1"/>
  <c r="AP326" i="32"/>
  <c r="C334" i="32"/>
  <c r="E334" i="32" s="1"/>
  <c r="BV334" i="32"/>
  <c r="C345" i="32"/>
  <c r="I345" i="32" s="1"/>
  <c r="C155" i="32"/>
  <c r="G155" i="32" s="1"/>
  <c r="AS22" i="32"/>
  <c r="AR27" i="32"/>
  <c r="AP90" i="32"/>
  <c r="AQ100" i="32"/>
  <c r="AU100" i="32" s="1"/>
  <c r="AS126" i="32"/>
  <c r="BV142" i="32"/>
  <c r="BV181" i="32"/>
  <c r="C181" i="32"/>
  <c r="D181" i="32" s="1"/>
  <c r="AT194" i="32"/>
  <c r="C216" i="32"/>
  <c r="I216" i="32" s="1"/>
  <c r="AP236" i="32"/>
  <c r="AP233" i="32"/>
  <c r="AP227" i="32"/>
  <c r="AP234" i="32"/>
  <c r="AP224" i="32"/>
  <c r="AR261" i="32"/>
  <c r="AP263" i="32"/>
  <c r="BV267" i="32"/>
  <c r="AW322" i="32"/>
  <c r="AR328" i="32"/>
  <c r="AR326" i="32"/>
  <c r="AR335" i="32"/>
  <c r="AR330" i="32"/>
  <c r="I338" i="32"/>
  <c r="H338" i="32"/>
  <c r="G338" i="32"/>
  <c r="BV352" i="32"/>
  <c r="C352" i="32"/>
  <c r="F352" i="32" s="1"/>
  <c r="AX101" i="32"/>
  <c r="AC86" i="32" s="1"/>
  <c r="C105" i="32"/>
  <c r="D105" i="32" s="1"/>
  <c r="AU201" i="32"/>
  <c r="AR32" i="32"/>
  <c r="C201" i="32"/>
  <c r="BV201" i="32"/>
  <c r="AP259" i="32"/>
  <c r="O20" i="32"/>
  <c r="AT32" i="32"/>
  <c r="AQ87" i="32"/>
  <c r="C169" i="32"/>
  <c r="E169" i="32" s="1"/>
  <c r="AO303" i="32"/>
  <c r="AR19" i="32"/>
  <c r="AR26" i="32"/>
  <c r="AR31" i="32"/>
  <c r="AR97" i="32"/>
  <c r="AR96" i="32"/>
  <c r="AR87" i="32"/>
  <c r="C98" i="32"/>
  <c r="G98" i="32" s="1"/>
  <c r="AT121" i="32"/>
  <c r="G129" i="32"/>
  <c r="H140" i="32"/>
  <c r="AP158" i="32"/>
  <c r="AP162" i="32"/>
  <c r="AP156" i="32"/>
  <c r="AO161" i="32"/>
  <c r="AQ165" i="32"/>
  <c r="AU165" i="32" s="1"/>
  <c r="AO191" i="32"/>
  <c r="AO194" i="32"/>
  <c r="AS198" i="32"/>
  <c r="C210" i="32"/>
  <c r="H210" i="32" s="1"/>
  <c r="BV210" i="32"/>
  <c r="D267" i="32"/>
  <c r="AQ335" i="32"/>
  <c r="C85" i="32"/>
  <c r="C150" i="32"/>
  <c r="C191" i="32"/>
  <c r="G191" i="32" s="1"/>
  <c r="AP87" i="32"/>
  <c r="C323" i="32"/>
  <c r="D323" i="32" s="1"/>
  <c r="AQ92" i="32"/>
  <c r="AU92" i="32" s="1"/>
  <c r="AQ88" i="32"/>
  <c r="AQ96" i="32"/>
  <c r="AU96" i="32" s="1"/>
  <c r="AS19" i="32"/>
  <c r="AT26" i="32"/>
  <c r="AS31" i="32"/>
  <c r="I129" i="32"/>
  <c r="AQ162" i="32"/>
  <c r="AQ156" i="32"/>
  <c r="AQ163" i="32"/>
  <c r="AP191" i="32"/>
  <c r="AP192" i="32"/>
  <c r="AP195" i="32"/>
  <c r="AP194" i="32"/>
  <c r="AP190" i="32"/>
  <c r="AS192" i="32"/>
  <c r="AP196" i="32"/>
  <c r="AT197" i="32"/>
  <c r="AT198" i="32"/>
  <c r="AP230" i="32"/>
  <c r="C249" i="32"/>
  <c r="G249" i="32" s="1"/>
  <c r="BV249" i="32"/>
  <c r="AC262" i="32"/>
  <c r="AP265" i="32"/>
  <c r="F267" i="32"/>
  <c r="AS270" i="32"/>
  <c r="BV332" i="32"/>
  <c r="F324" i="32"/>
  <c r="D324" i="32"/>
  <c r="BV242" i="32"/>
  <c r="C242" i="32"/>
  <c r="F242" i="32" s="1"/>
  <c r="D269" i="32"/>
  <c r="BV269" i="32"/>
  <c r="BV151" i="32"/>
  <c r="AO295" i="32"/>
  <c r="C206" i="32"/>
  <c r="H206" i="32" s="1"/>
  <c r="AT333" i="32"/>
  <c r="AT326" i="32"/>
  <c r="AT336" i="32"/>
  <c r="AT327" i="32"/>
  <c r="AT337" i="32"/>
  <c r="AT329" i="32"/>
  <c r="AO336" i="32"/>
  <c r="C184" i="32"/>
  <c r="E184" i="32" s="1"/>
  <c r="BV184" i="32"/>
  <c r="C217" i="32"/>
  <c r="I217" i="32" s="1"/>
  <c r="C245" i="32"/>
  <c r="BV245" i="32"/>
  <c r="AS259" i="32"/>
  <c r="AS87" i="32"/>
  <c r="BV88" i="32"/>
  <c r="AQ95" i="32"/>
  <c r="AU95" i="32" s="1"/>
  <c r="AT19" i="32"/>
  <c r="BB84" i="32"/>
  <c r="AP89" i="32"/>
  <c r="AR168" i="32"/>
  <c r="AR163" i="32"/>
  <c r="BB152" i="32"/>
  <c r="AR164" i="32"/>
  <c r="AO156" i="32"/>
  <c r="AQ161" i="32"/>
  <c r="D187" i="32"/>
  <c r="I187" i="32"/>
  <c r="AQ202" i="32"/>
  <c r="AQ192" i="32"/>
  <c r="AQ195" i="32"/>
  <c r="AQ194" i="32"/>
  <c r="AQ190" i="32"/>
  <c r="E190" i="32"/>
  <c r="AT192" i="32"/>
  <c r="AQ196" i="32"/>
  <c r="AP225" i="32"/>
  <c r="BV255" i="32"/>
  <c r="G267" i="32"/>
  <c r="AS269" i="32"/>
  <c r="G280" i="32"/>
  <c r="F280" i="32"/>
  <c r="E280" i="32"/>
  <c r="D280" i="32"/>
  <c r="I280" i="32"/>
  <c r="H280" i="32"/>
  <c r="AG297" i="32"/>
  <c r="AD296" i="32"/>
  <c r="AC296" i="32"/>
  <c r="AO301" i="32"/>
  <c r="I43" i="32"/>
  <c r="D43" i="32"/>
  <c r="C234" i="32"/>
  <c r="D234" i="32" s="1"/>
  <c r="BV234" i="32"/>
  <c r="AS21" i="32"/>
  <c r="G88" i="32"/>
  <c r="BV346" i="32"/>
  <c r="C346" i="32"/>
  <c r="D346" i="32" s="1"/>
  <c r="AT27" i="32"/>
  <c r="C103" i="32"/>
  <c r="E103" i="32" s="1"/>
  <c r="C143" i="32"/>
  <c r="F143" i="32" s="1"/>
  <c r="BG15" i="32"/>
  <c r="BF15" i="32"/>
  <c r="AO167" i="32"/>
  <c r="AO162" i="32"/>
  <c r="AW152" i="32"/>
  <c r="C188" i="32"/>
  <c r="I188" i="32" s="1"/>
  <c r="BV188" i="32"/>
  <c r="AS100" i="32"/>
  <c r="AS91" i="32"/>
  <c r="AP94" i="32"/>
  <c r="AT87" i="32"/>
  <c r="AR94" i="32"/>
  <c r="AR95" i="32"/>
  <c r="AU86" i="32"/>
  <c r="AQ89" i="32"/>
  <c r="AT93" i="32"/>
  <c r="AU93" i="32" s="1"/>
  <c r="AS94" i="32"/>
  <c r="AS95" i="32"/>
  <c r="AR129" i="32"/>
  <c r="AR121" i="32"/>
  <c r="C123" i="32"/>
  <c r="H123" i="32" s="1"/>
  <c r="BV123" i="32"/>
  <c r="C135" i="32"/>
  <c r="H135" i="32" s="1"/>
  <c r="BV140" i="32"/>
  <c r="AR156" i="32"/>
  <c r="AO160" i="32"/>
  <c r="AR161" i="32"/>
  <c r="AP164" i="32"/>
  <c r="E187" i="32"/>
  <c r="AR194" i="32"/>
  <c r="AR190" i="32"/>
  <c r="H190" i="32"/>
  <c r="AX192" i="32"/>
  <c r="AP260" i="32"/>
  <c r="AS265" i="32"/>
  <c r="AC330" i="32"/>
  <c r="AD330" i="32"/>
  <c r="AO331" i="32"/>
  <c r="AR338" i="32"/>
  <c r="BV343" i="32"/>
  <c r="C343" i="32"/>
  <c r="E343" i="32" s="1"/>
  <c r="AO231" i="32"/>
  <c r="AQ269" i="32"/>
  <c r="H344" i="32"/>
  <c r="M32" i="32"/>
  <c r="C48" i="32"/>
  <c r="E48" i="32" s="1"/>
  <c r="O72" i="32"/>
  <c r="O76" i="32"/>
  <c r="BV230" i="32"/>
  <c r="AQ257" i="32"/>
  <c r="AQ264" i="32"/>
  <c r="M78" i="32"/>
  <c r="G230" i="32"/>
  <c r="F253" i="32"/>
  <c r="AQ263" i="32"/>
  <c r="G296" i="32"/>
  <c r="AX305" i="32"/>
  <c r="AC290" i="32" s="1"/>
  <c r="AQ303" i="32"/>
  <c r="BV324" i="32"/>
  <c r="C330" i="32"/>
  <c r="E330" i="32" s="1"/>
  <c r="C339" i="32"/>
  <c r="G339" i="32" s="1"/>
  <c r="K17" i="32"/>
  <c r="C17" i="32" s="1"/>
  <c r="D17" i="32" s="1"/>
  <c r="X21" i="32"/>
  <c r="AC4" i="32" s="1"/>
  <c r="O52" i="32"/>
  <c r="O63" i="32"/>
  <c r="M71" i="32"/>
  <c r="BV89" i="32"/>
  <c r="C195" i="32"/>
  <c r="G195" i="32" s="1"/>
  <c r="H230" i="32"/>
  <c r="G253" i="32"/>
  <c r="AT291" i="32"/>
  <c r="AU291" i="32" s="1"/>
  <c r="C294" i="32"/>
  <c r="H294" i="32" s="1"/>
  <c r="BV296" i="32"/>
  <c r="AQ302" i="32"/>
  <c r="AR303" i="32"/>
  <c r="AS326" i="32"/>
  <c r="M26" i="32"/>
  <c r="M35" i="32"/>
  <c r="M39" i="32"/>
  <c r="M44" i="32"/>
  <c r="K60" i="32"/>
  <c r="C60" i="32" s="1"/>
  <c r="O67" i="32"/>
  <c r="N71" i="32"/>
  <c r="K79" i="32"/>
  <c r="AO97" i="32"/>
  <c r="C170" i="32"/>
  <c r="E170" i="32" s="1"/>
  <c r="I230" i="32"/>
  <c r="H253" i="32"/>
  <c r="AQ262" i="32"/>
  <c r="AU262" i="32" s="1"/>
  <c r="C289" i="32"/>
  <c r="I289" i="32" s="1"/>
  <c r="AT303" i="32"/>
  <c r="M17" i="32"/>
  <c r="M22" i="32"/>
  <c r="N60" i="32"/>
  <c r="K64" i="32"/>
  <c r="C64" i="32" s="1"/>
  <c r="O71" i="32"/>
  <c r="K76" i="32"/>
  <c r="L79" i="32"/>
  <c r="AO233" i="32"/>
  <c r="C46" i="32"/>
  <c r="L76" i="32"/>
  <c r="O79" i="32"/>
  <c r="BV253" i="32"/>
  <c r="AT302" i="32"/>
  <c r="C337" i="32"/>
  <c r="D337" i="32" s="1"/>
  <c r="C23" i="32"/>
  <c r="D23" i="32" s="1"/>
  <c r="M27" i="32"/>
  <c r="L32" i="32"/>
  <c r="L36" i="32"/>
  <c r="M40" i="32"/>
  <c r="M46" i="32"/>
  <c r="K61" i="32"/>
  <c r="C61" i="32" s="1"/>
  <c r="G61" i="32" s="1"/>
  <c r="M64" i="32"/>
  <c r="K72" i="32"/>
  <c r="C72" i="32" s="1"/>
  <c r="M76" i="32"/>
  <c r="C82" i="32"/>
  <c r="I82" i="32" s="1"/>
  <c r="AG3" i="37"/>
  <c r="K27" i="32"/>
  <c r="C27" i="32" s="1"/>
  <c r="G27" i="32" s="1"/>
  <c r="K18" i="32"/>
  <c r="C18" i="32" s="1"/>
  <c r="H18" i="32" s="1"/>
  <c r="K32" i="32"/>
  <c r="K45" i="32"/>
  <c r="C45" i="32" s="1"/>
  <c r="I45" i="32" s="1"/>
  <c r="AF5" i="37"/>
  <c r="AF3" i="37"/>
  <c r="AF4" i="37"/>
  <c r="AM5" i="36"/>
  <c r="AM3" i="36"/>
  <c r="AN3" i="36"/>
  <c r="AM4" i="36"/>
  <c r="AM5" i="35"/>
  <c r="AM3" i="35"/>
  <c r="AN3" i="35"/>
  <c r="AM4" i="35"/>
  <c r="AC14" i="34"/>
  <c r="AC113" i="34"/>
  <c r="BF148" i="34"/>
  <c r="AC148" i="34"/>
  <c r="BC10" i="34"/>
  <c r="B10" i="34"/>
  <c r="F20" i="34"/>
  <c r="B112" i="34"/>
  <c r="BC112" i="34"/>
  <c r="AC157" i="34"/>
  <c r="BF157" i="34"/>
  <c r="B183" i="34"/>
  <c r="AC227" i="34"/>
  <c r="BF227" i="34"/>
  <c r="AG81" i="34"/>
  <c r="AF81" i="34"/>
  <c r="AE81" i="34"/>
  <c r="AD81" i="34"/>
  <c r="AH18" i="34"/>
  <c r="AG18" i="34"/>
  <c r="AF18" i="34"/>
  <c r="AD18" i="34"/>
  <c r="AE18" i="34"/>
  <c r="AH81" i="34"/>
  <c r="AC121" i="34"/>
  <c r="AC214" i="34"/>
  <c r="B26" i="34"/>
  <c r="BC26" i="34"/>
  <c r="B198" i="34"/>
  <c r="BC198" i="34"/>
  <c r="BC13" i="34"/>
  <c r="B13" i="34"/>
  <c r="AH16" i="34"/>
  <c r="AG16" i="34"/>
  <c r="AF16" i="34"/>
  <c r="B24" i="34"/>
  <c r="BF94" i="34"/>
  <c r="AC94" i="34"/>
  <c r="AC198" i="34"/>
  <c r="BF198" i="34"/>
  <c r="AC222" i="34"/>
  <c r="BF222" i="34"/>
  <c r="B122" i="34"/>
  <c r="AC257" i="34"/>
  <c r="BF257" i="34"/>
  <c r="AE16" i="34"/>
  <c r="BC47" i="34"/>
  <c r="B47" i="34"/>
  <c r="AC87" i="34"/>
  <c r="G17" i="34"/>
  <c r="E17" i="34"/>
  <c r="D17" i="34"/>
  <c r="C17" i="34"/>
  <c r="F17" i="34"/>
  <c r="B22" i="34"/>
  <c r="BC22" i="34"/>
  <c r="B55" i="34"/>
  <c r="AC254" i="34"/>
  <c r="BF254" i="34"/>
  <c r="D20" i="34"/>
  <c r="C20" i="34"/>
  <c r="B60" i="34"/>
  <c r="AC185" i="34"/>
  <c r="BF285" i="34"/>
  <c r="AC285" i="34"/>
  <c r="E53" i="34"/>
  <c r="D53" i="34"/>
  <c r="G53" i="34"/>
  <c r="F53" i="34"/>
  <c r="G51" i="34"/>
  <c r="F51" i="34"/>
  <c r="BF153" i="34"/>
  <c r="AC153" i="34"/>
  <c r="AC229" i="34"/>
  <c r="BF229" i="34"/>
  <c r="B316" i="34"/>
  <c r="BC316" i="34"/>
  <c r="B404" i="34"/>
  <c r="B406" i="34" s="1"/>
  <c r="B408" i="34" s="1"/>
  <c r="B410" i="34" s="1"/>
  <c r="B412" i="34" s="1"/>
  <c r="B414" i="34" s="1"/>
  <c r="B416" i="34" s="1"/>
  <c r="B403" i="34"/>
  <c r="B405" i="34" s="1"/>
  <c r="B407" i="34" s="1"/>
  <c r="B409" i="34" s="1"/>
  <c r="B411" i="34" s="1"/>
  <c r="B413" i="34" s="1"/>
  <c r="B415" i="34" s="1"/>
  <c r="E402" i="34"/>
  <c r="G402" i="34"/>
  <c r="F402" i="34"/>
  <c r="D402" i="34"/>
  <c r="C402" i="34"/>
  <c r="G185" i="34"/>
  <c r="F185" i="34"/>
  <c r="E185" i="34"/>
  <c r="D185" i="34"/>
  <c r="AG84" i="34"/>
  <c r="AH84" i="34"/>
  <c r="AF84" i="34"/>
  <c r="AE84" i="34"/>
  <c r="AD84" i="34"/>
  <c r="B187" i="34"/>
  <c r="E20" i="34"/>
  <c r="AC159" i="34"/>
  <c r="AH25" i="34"/>
  <c r="AG25" i="34"/>
  <c r="AF25" i="34"/>
  <c r="AE25" i="34"/>
  <c r="BC28" i="34"/>
  <c r="B28" i="34"/>
  <c r="AC183" i="34"/>
  <c r="G54" i="34"/>
  <c r="E54" i="34"/>
  <c r="D54" i="34"/>
  <c r="C54" i="34"/>
  <c r="F54" i="34"/>
  <c r="AD16" i="34"/>
  <c r="AC49" i="34"/>
  <c r="BF49" i="34"/>
  <c r="AC47" i="34"/>
  <c r="B91" i="34"/>
  <c r="BC91" i="34"/>
  <c r="B156" i="34"/>
  <c r="D57" i="34"/>
  <c r="C57" i="34"/>
  <c r="AC112" i="34"/>
  <c r="AC15" i="34"/>
  <c r="BF15" i="34"/>
  <c r="BC48" i="34"/>
  <c r="B48" i="34"/>
  <c r="E57" i="34"/>
  <c r="BC118" i="34"/>
  <c r="B118" i="34"/>
  <c r="B196" i="34"/>
  <c r="C92" i="34"/>
  <c r="G92" i="34"/>
  <c r="F92" i="34"/>
  <c r="E92" i="34"/>
  <c r="BF358" i="34"/>
  <c r="AC358" i="34"/>
  <c r="B23" i="34"/>
  <c r="G57" i="34"/>
  <c r="AC79" i="34"/>
  <c r="D92" i="34"/>
  <c r="AD78" i="34"/>
  <c r="AC11" i="34"/>
  <c r="D25" i="34"/>
  <c r="AC92" i="34"/>
  <c r="BC126" i="34"/>
  <c r="B126" i="34"/>
  <c r="AC163" i="34"/>
  <c r="BC265" i="34"/>
  <c r="B265" i="34"/>
  <c r="BF327" i="34"/>
  <c r="AC327" i="34"/>
  <c r="B419" i="34"/>
  <c r="BC419" i="34"/>
  <c r="G15" i="34"/>
  <c r="D15" i="34"/>
  <c r="C15" i="34"/>
  <c r="F15" i="34"/>
  <c r="E15" i="34"/>
  <c r="B114" i="34"/>
  <c r="BC114" i="34"/>
  <c r="AC95" i="34"/>
  <c r="BC125" i="34"/>
  <c r="B125" i="34"/>
  <c r="B181" i="34"/>
  <c r="B225" i="34"/>
  <c r="BC256" i="34"/>
  <c r="B256" i="34"/>
  <c r="BC288" i="34"/>
  <c r="B288" i="34"/>
  <c r="B61" i="34"/>
  <c r="G59" i="34"/>
  <c r="F59" i="34"/>
  <c r="D59" i="34"/>
  <c r="C59" i="34"/>
  <c r="B386" i="34"/>
  <c r="BC386" i="34"/>
  <c r="AC196" i="34"/>
  <c r="BF196" i="34"/>
  <c r="BC293" i="34"/>
  <c r="B293" i="34"/>
  <c r="BC17" i="34"/>
  <c r="E52" i="34"/>
  <c r="D52" i="34"/>
  <c r="C52" i="34"/>
  <c r="AH21" i="34"/>
  <c r="AG21" i="34"/>
  <c r="AF21" i="34"/>
  <c r="E25" i="34"/>
  <c r="F27" i="34"/>
  <c r="E27" i="34"/>
  <c r="G27" i="34"/>
  <c r="C27" i="34"/>
  <c r="G52" i="34"/>
  <c r="BF115" i="34"/>
  <c r="AC115" i="34"/>
  <c r="BC119" i="34"/>
  <c r="B119" i="34"/>
  <c r="BF123" i="34"/>
  <c r="AC123" i="34"/>
  <c r="B150" i="34"/>
  <c r="BC150" i="34"/>
  <c r="AC86" i="34"/>
  <c r="AH26" i="34"/>
  <c r="AG26" i="34"/>
  <c r="AF26" i="34"/>
  <c r="B50" i="34"/>
  <c r="AD26" i="34"/>
  <c r="F57" i="34"/>
  <c r="AC230" i="34"/>
  <c r="BF230" i="34"/>
  <c r="AC85" i="34"/>
  <c r="B152" i="34"/>
  <c r="G21" i="34"/>
  <c r="C21" i="34"/>
  <c r="F21" i="34"/>
  <c r="D21" i="34"/>
  <c r="E21" i="34"/>
  <c r="BF44" i="34"/>
  <c r="AC44" i="34"/>
  <c r="F25" i="34"/>
  <c r="BC59" i="34"/>
  <c r="AF180" i="34"/>
  <c r="AH180" i="34"/>
  <c r="AG180" i="34"/>
  <c r="AE180" i="34"/>
  <c r="AD180" i="34"/>
  <c r="AC189" i="34"/>
  <c r="BF189" i="34"/>
  <c r="G232" i="34"/>
  <c r="C232" i="34"/>
  <c r="F232" i="34"/>
  <c r="B233" i="34"/>
  <c r="B235" i="34" s="1"/>
  <c r="B237" i="34" s="1"/>
  <c r="B239" i="34" s="1"/>
  <c r="B241" i="34" s="1"/>
  <c r="B243" i="34" s="1"/>
  <c r="B245" i="34" s="1"/>
  <c r="B257" i="34"/>
  <c r="AE21" i="34"/>
  <c r="G25" i="34"/>
  <c r="B49" i="34"/>
  <c r="B94" i="34"/>
  <c r="B159" i="34"/>
  <c r="AC161" i="34"/>
  <c r="BF161" i="34"/>
  <c r="D232" i="34"/>
  <c r="AE252" i="34"/>
  <c r="AF252" i="34"/>
  <c r="AC262" i="34"/>
  <c r="BF262" i="34"/>
  <c r="BF318" i="34"/>
  <c r="AC318" i="34"/>
  <c r="E298" i="34"/>
  <c r="D298" i="34"/>
  <c r="C298" i="34"/>
  <c r="G298" i="34"/>
  <c r="BF424" i="34"/>
  <c r="AC424" i="34"/>
  <c r="AH19" i="34"/>
  <c r="AG19" i="34"/>
  <c r="AF19" i="34"/>
  <c r="E160" i="34"/>
  <c r="G160" i="34"/>
  <c r="BF181" i="34"/>
  <c r="AC181" i="34"/>
  <c r="BC188" i="34"/>
  <c r="B188" i="34"/>
  <c r="AC194" i="34"/>
  <c r="BF194" i="34"/>
  <c r="AG255" i="34"/>
  <c r="AF255" i="34"/>
  <c r="AE255" i="34"/>
  <c r="AD255" i="34"/>
  <c r="BC258" i="34"/>
  <c r="B258" i="34"/>
  <c r="AG260" i="34"/>
  <c r="AF260" i="34"/>
  <c r="B291" i="34"/>
  <c r="F298" i="34"/>
  <c r="AG324" i="34"/>
  <c r="AF324" i="34"/>
  <c r="AE324" i="34"/>
  <c r="AH324" i="34"/>
  <c r="AD324" i="34"/>
  <c r="BF365" i="34"/>
  <c r="AC365" i="34"/>
  <c r="AD19" i="34"/>
  <c r="AH24" i="34"/>
  <c r="AG24" i="34"/>
  <c r="AF24" i="34"/>
  <c r="AH61" i="34"/>
  <c r="AG61" i="34"/>
  <c r="AF61" i="34"/>
  <c r="AC82" i="34"/>
  <c r="AC91" i="34"/>
  <c r="B129" i="34"/>
  <c r="C160" i="34"/>
  <c r="BC162" i="34"/>
  <c r="B162" i="34"/>
  <c r="BC182" i="34"/>
  <c r="B182" i="34"/>
  <c r="B197" i="34"/>
  <c r="BC197" i="34"/>
  <c r="AH255" i="34"/>
  <c r="AD260" i="34"/>
  <c r="BF296" i="34"/>
  <c r="AC296" i="34"/>
  <c r="AC13" i="34"/>
  <c r="AE19" i="34"/>
  <c r="AD24" i="34"/>
  <c r="BC51" i="34"/>
  <c r="AD61" i="34"/>
  <c r="D93" i="34"/>
  <c r="G93" i="34"/>
  <c r="AC127" i="34"/>
  <c r="AC149" i="34"/>
  <c r="B151" i="34"/>
  <c r="D160" i="34"/>
  <c r="AC249" i="34"/>
  <c r="BF249" i="34"/>
  <c r="BF255" i="34"/>
  <c r="AE260" i="34"/>
  <c r="BF324" i="34"/>
  <c r="AG326" i="34"/>
  <c r="AF326" i="34"/>
  <c r="AE326" i="34"/>
  <c r="AH326" i="34"/>
  <c r="AD326" i="34"/>
  <c r="AC164" i="34"/>
  <c r="BC193" i="34"/>
  <c r="B193" i="34"/>
  <c r="B224" i="34"/>
  <c r="BC226" i="34"/>
  <c r="B226" i="34"/>
  <c r="G231" i="34"/>
  <c r="F231" i="34"/>
  <c r="E231" i="34"/>
  <c r="D295" i="34"/>
  <c r="BF428" i="34"/>
  <c r="AC428" i="34"/>
  <c r="AC12" i="34"/>
  <c r="AH54" i="34"/>
  <c r="AG54" i="34"/>
  <c r="AF54" i="34"/>
  <c r="AE60" i="34"/>
  <c r="B79" i="34"/>
  <c r="E113" i="34"/>
  <c r="D113" i="34"/>
  <c r="C113" i="34"/>
  <c r="AC124" i="34"/>
  <c r="AC151" i="34"/>
  <c r="C155" i="34"/>
  <c r="B191" i="34"/>
  <c r="AE195" i="34"/>
  <c r="AH195" i="34"/>
  <c r="AG195" i="34"/>
  <c r="C231" i="34"/>
  <c r="AC263" i="34"/>
  <c r="BF263" i="34"/>
  <c r="BF425" i="34"/>
  <c r="AC425" i="34"/>
  <c r="BF122" i="34"/>
  <c r="AC122" i="34"/>
  <c r="AH253" i="34"/>
  <c r="AD253" i="34"/>
  <c r="AG253" i="34"/>
  <c r="AE253" i="34"/>
  <c r="G295" i="34"/>
  <c r="C295" i="34"/>
  <c r="B44" i="34"/>
  <c r="AC10" i="34"/>
  <c r="B14" i="34"/>
  <c r="AH59" i="34"/>
  <c r="AG59" i="34"/>
  <c r="AF59" i="34"/>
  <c r="AC90" i="34"/>
  <c r="F113" i="34"/>
  <c r="C115" i="34"/>
  <c r="AD195" i="34"/>
  <c r="D231" i="34"/>
  <c r="BC290" i="34"/>
  <c r="B290" i="34"/>
  <c r="AH292" i="34"/>
  <c r="AG292" i="34"/>
  <c r="AE292" i="34"/>
  <c r="F295" i="34"/>
  <c r="BF354" i="34"/>
  <c r="AC354" i="34"/>
  <c r="BF364" i="34"/>
  <c r="AC364" i="34"/>
  <c r="AH60" i="34"/>
  <c r="AG60" i="34"/>
  <c r="AF60" i="34"/>
  <c r="AC117" i="34"/>
  <c r="E155" i="34"/>
  <c r="G155" i="34"/>
  <c r="F155" i="34"/>
  <c r="BC261" i="34"/>
  <c r="B261" i="34"/>
  <c r="AH27" i="34"/>
  <c r="AG27" i="34"/>
  <c r="AF27" i="34"/>
  <c r="B46" i="34"/>
  <c r="AE54" i="34"/>
  <c r="AD59" i="34"/>
  <c r="AC80" i="34"/>
  <c r="AC96" i="34"/>
  <c r="G113" i="34"/>
  <c r="BC160" i="34"/>
  <c r="B163" i="34"/>
  <c r="AF195" i="34"/>
  <c r="B227" i="34"/>
  <c r="AC231" i="34"/>
  <c r="BF231" i="34"/>
  <c r="BC254" i="34"/>
  <c r="B254" i="34"/>
  <c r="AD292" i="34"/>
  <c r="BC321" i="34"/>
  <c r="B321" i="34"/>
  <c r="AC329" i="34"/>
  <c r="BF334" i="34"/>
  <c r="AC334" i="34"/>
  <c r="AC401" i="34"/>
  <c r="AG421" i="34"/>
  <c r="AF421" i="34"/>
  <c r="AE421" i="34"/>
  <c r="AH421" i="34"/>
  <c r="E195" i="34"/>
  <c r="G195" i="34"/>
  <c r="F195" i="34"/>
  <c r="D195" i="34"/>
  <c r="C195" i="34"/>
  <c r="AC225" i="34"/>
  <c r="BF225" i="34"/>
  <c r="E230" i="34"/>
  <c r="D230" i="34"/>
  <c r="C230" i="34"/>
  <c r="B282" i="34"/>
  <c r="BF434" i="34"/>
  <c r="AC434" i="34"/>
  <c r="F147" i="34"/>
  <c r="AH191" i="34"/>
  <c r="AH234" i="34"/>
  <c r="AH236" i="34" s="1"/>
  <c r="AH238" i="34" s="1"/>
  <c r="AH240" i="34" s="1"/>
  <c r="AH242" i="34" s="1"/>
  <c r="AH244" i="34" s="1"/>
  <c r="AH246" i="34" s="1"/>
  <c r="AH233" i="34"/>
  <c r="AH235" i="34" s="1"/>
  <c r="AH237" i="34" s="1"/>
  <c r="AH239" i="34" s="1"/>
  <c r="AH241" i="34" s="1"/>
  <c r="AH243" i="34" s="1"/>
  <c r="AH245" i="34" s="1"/>
  <c r="E285" i="34"/>
  <c r="F285" i="34"/>
  <c r="BC289" i="34"/>
  <c r="B289" i="34"/>
  <c r="AC114" i="34"/>
  <c r="B127" i="34"/>
  <c r="AC152" i="34"/>
  <c r="AH155" i="34"/>
  <c r="AG155" i="34"/>
  <c r="AF155" i="34"/>
  <c r="AE155" i="34"/>
  <c r="BC230" i="34"/>
  <c r="AG264" i="34"/>
  <c r="AH264" i="34"/>
  <c r="AC283" i="34"/>
  <c r="C285" i="34"/>
  <c r="AC328" i="34"/>
  <c r="AF330" i="34"/>
  <c r="AE330" i="34"/>
  <c r="AD330" i="34"/>
  <c r="E426" i="34"/>
  <c r="F426" i="34"/>
  <c r="G426" i="34"/>
  <c r="D426" i="34"/>
  <c r="C426" i="34"/>
  <c r="AH160" i="34"/>
  <c r="AG160" i="34"/>
  <c r="AF160" i="34"/>
  <c r="BF184" i="34"/>
  <c r="AC184" i="34"/>
  <c r="BF359" i="34"/>
  <c r="AC359" i="34"/>
  <c r="BF426" i="34"/>
  <c r="AC426" i="34"/>
  <c r="AC190" i="34"/>
  <c r="BF190" i="34"/>
  <c r="AE193" i="34"/>
  <c r="AH193" i="34"/>
  <c r="AG193" i="34"/>
  <c r="AG226" i="34"/>
  <c r="AH226" i="34"/>
  <c r="AF226" i="34"/>
  <c r="BF293" i="34"/>
  <c r="AC293" i="34"/>
  <c r="B438" i="34"/>
  <c r="B440" i="34" s="1"/>
  <c r="B442" i="34" s="1"/>
  <c r="B444" i="34" s="1"/>
  <c r="B446" i="34" s="1"/>
  <c r="B448" i="34" s="1"/>
  <c r="B450" i="34" s="1"/>
  <c r="B437" i="34"/>
  <c r="B439" i="34" s="1"/>
  <c r="B441" i="34" s="1"/>
  <c r="B443" i="34" s="1"/>
  <c r="B445" i="34" s="1"/>
  <c r="B447" i="34" s="1"/>
  <c r="B449" i="34" s="1"/>
  <c r="E436" i="34"/>
  <c r="D436" i="34"/>
  <c r="C436" i="34"/>
  <c r="F436" i="34"/>
  <c r="B161" i="34"/>
  <c r="AD193" i="34"/>
  <c r="AD226" i="34"/>
  <c r="AC289" i="34"/>
  <c r="BF289" i="34"/>
  <c r="AG317" i="34"/>
  <c r="AH317" i="34"/>
  <c r="AF317" i="34"/>
  <c r="AE317" i="34"/>
  <c r="B387" i="34"/>
  <c r="BC387" i="34"/>
  <c r="G436" i="34"/>
  <c r="E153" i="34"/>
  <c r="G153" i="34"/>
  <c r="F153" i="34"/>
  <c r="D153" i="34"/>
  <c r="E186" i="34"/>
  <c r="G186" i="34"/>
  <c r="F186" i="34"/>
  <c r="AF193" i="34"/>
  <c r="AE226" i="34"/>
  <c r="BF251" i="34"/>
  <c r="AC251" i="34"/>
  <c r="AD317" i="34"/>
  <c r="BF436" i="34"/>
  <c r="AC436" i="34"/>
  <c r="AC125" i="34"/>
  <c r="B128" i="34"/>
  <c r="B149" i="34"/>
  <c r="BC149" i="34"/>
  <c r="C153" i="34"/>
  <c r="C186" i="34"/>
  <c r="BF193" i="34"/>
  <c r="BF218" i="34"/>
  <c r="AC218" i="34"/>
  <c r="BF226" i="34"/>
  <c r="AG228" i="34"/>
  <c r="AF228" i="34"/>
  <c r="AH228" i="34"/>
  <c r="AC248" i="34"/>
  <c r="BF248" i="34"/>
  <c r="AG258" i="34"/>
  <c r="AE258" i="34"/>
  <c r="C320" i="34"/>
  <c r="F320" i="34"/>
  <c r="E320" i="34"/>
  <c r="D320" i="34"/>
  <c r="G320" i="34"/>
  <c r="E322" i="34"/>
  <c r="D322" i="34"/>
  <c r="C322" i="34"/>
  <c r="AF331" i="34"/>
  <c r="AE331" i="34"/>
  <c r="AD331" i="34"/>
  <c r="AG331" i="34"/>
  <c r="AC333" i="34"/>
  <c r="AC393" i="34"/>
  <c r="AC291" i="34"/>
  <c r="BF291" i="34"/>
  <c r="BF362" i="34"/>
  <c r="AC362" i="34"/>
  <c r="D400" i="34"/>
  <c r="C400" i="34"/>
  <c r="G429" i="34"/>
  <c r="F429" i="34"/>
  <c r="E429" i="34"/>
  <c r="AH188" i="34"/>
  <c r="F219" i="34"/>
  <c r="AH221" i="34"/>
  <c r="AC259" i="34"/>
  <c r="BF259" i="34"/>
  <c r="AH265" i="34"/>
  <c r="AH288" i="34"/>
  <c r="AG288" i="34"/>
  <c r="AE288" i="34"/>
  <c r="C352" i="34"/>
  <c r="F352" i="34"/>
  <c r="E352" i="34"/>
  <c r="D352" i="34"/>
  <c r="BF427" i="34"/>
  <c r="AC427" i="34"/>
  <c r="BF435" i="34"/>
  <c r="AC435" i="34"/>
  <c r="BC117" i="34"/>
  <c r="BF221" i="34"/>
  <c r="BF265" i="34"/>
  <c r="AD288" i="34"/>
  <c r="AC295" i="34"/>
  <c r="E333" i="34"/>
  <c r="D333" i="34"/>
  <c r="C333" i="34"/>
  <c r="F333" i="34"/>
  <c r="G352" i="34"/>
  <c r="BF431" i="34"/>
  <c r="AC431" i="34"/>
  <c r="C148" i="34"/>
  <c r="C184" i="34"/>
  <c r="BF188" i="34"/>
  <c r="AD197" i="34"/>
  <c r="B215" i="34"/>
  <c r="AE216" i="34"/>
  <c r="AF216" i="34"/>
  <c r="AD216" i="34"/>
  <c r="AD223" i="34"/>
  <c r="BC266" i="34"/>
  <c r="B266" i="34"/>
  <c r="AF288" i="34"/>
  <c r="B294" i="34"/>
  <c r="AC319" i="34"/>
  <c r="G333" i="34"/>
  <c r="AC389" i="34"/>
  <c r="C354" i="34"/>
  <c r="F354" i="34"/>
  <c r="G354" i="34"/>
  <c r="BF398" i="34"/>
  <c r="AC398" i="34"/>
  <c r="BF366" i="34"/>
  <c r="AC366" i="34"/>
  <c r="E368" i="34"/>
  <c r="D368" i="34"/>
  <c r="C368" i="34"/>
  <c r="B370" i="34"/>
  <c r="B372" i="34" s="1"/>
  <c r="B374" i="34" s="1"/>
  <c r="B376" i="34" s="1"/>
  <c r="B378" i="34" s="1"/>
  <c r="B380" i="34" s="1"/>
  <c r="B382" i="34" s="1"/>
  <c r="G368" i="34"/>
  <c r="B369" i="34"/>
  <c r="B371" i="34" s="1"/>
  <c r="B373" i="34" s="1"/>
  <c r="B375" i="34" s="1"/>
  <c r="B377" i="34" s="1"/>
  <c r="B379" i="34" s="1"/>
  <c r="B381" i="34" s="1"/>
  <c r="G424" i="34"/>
  <c r="F424" i="34"/>
  <c r="G432" i="34"/>
  <c r="F432" i="34"/>
  <c r="E432" i="34"/>
  <c r="AG232" i="34"/>
  <c r="AC234" i="34"/>
  <c r="AC236" i="34" s="1"/>
  <c r="AC238" i="34" s="1"/>
  <c r="AC240" i="34" s="1"/>
  <c r="AC242" i="34" s="1"/>
  <c r="AC244" i="34" s="1"/>
  <c r="AC246" i="34" s="1"/>
  <c r="AC233" i="34"/>
  <c r="AC235" i="34" s="1"/>
  <c r="AC237" i="34" s="1"/>
  <c r="AC239" i="34" s="1"/>
  <c r="AC241" i="34" s="1"/>
  <c r="AC243" i="34" s="1"/>
  <c r="AC245" i="34" s="1"/>
  <c r="AC282" i="34"/>
  <c r="C317" i="34"/>
  <c r="G317" i="34"/>
  <c r="F368" i="34"/>
  <c r="AC395" i="34"/>
  <c r="C424" i="34"/>
  <c r="C432" i="34"/>
  <c r="AD224" i="34"/>
  <c r="AD232" i="34"/>
  <c r="AE256" i="34"/>
  <c r="AD261" i="34"/>
  <c r="B264" i="34"/>
  <c r="AG266" i="34"/>
  <c r="AC268" i="34"/>
  <c r="AC270" i="34" s="1"/>
  <c r="AC272" i="34" s="1"/>
  <c r="AC274" i="34" s="1"/>
  <c r="AC276" i="34" s="1"/>
  <c r="AC278" i="34" s="1"/>
  <c r="AC280" i="34" s="1"/>
  <c r="AC267" i="34"/>
  <c r="AC269" i="34" s="1"/>
  <c r="AC271" i="34" s="1"/>
  <c r="AC273" i="34" s="1"/>
  <c r="AC275" i="34" s="1"/>
  <c r="AC277" i="34" s="1"/>
  <c r="AC279" i="34" s="1"/>
  <c r="AC284" i="34"/>
  <c r="AC294" i="34"/>
  <c r="AC298" i="34"/>
  <c r="D317" i="34"/>
  <c r="D424" i="34"/>
  <c r="D432" i="34"/>
  <c r="B388" i="34"/>
  <c r="BC388" i="34"/>
  <c r="B421" i="34"/>
  <c r="BC421" i="34"/>
  <c r="F433" i="34"/>
  <c r="AC386" i="34"/>
  <c r="F390" i="34"/>
  <c r="E390" i="34"/>
  <c r="D390" i="34"/>
  <c r="G390" i="34"/>
  <c r="C390" i="34"/>
  <c r="F401" i="34"/>
  <c r="E401" i="34"/>
  <c r="D401" i="34"/>
  <c r="C401" i="34"/>
  <c r="D423" i="34"/>
  <c r="C423" i="34"/>
  <c r="G423" i="34"/>
  <c r="F423" i="34"/>
  <c r="F425" i="34"/>
  <c r="E425" i="34"/>
  <c r="D425" i="34"/>
  <c r="BF433" i="34"/>
  <c r="AC433" i="34"/>
  <c r="AC300" i="34"/>
  <c r="B319" i="34"/>
  <c r="BC319" i="34"/>
  <c r="E334" i="34"/>
  <c r="D334" i="34"/>
  <c r="C334" i="34"/>
  <c r="B350" i="34"/>
  <c r="AC357" i="34"/>
  <c r="AC396" i="34"/>
  <c r="G401" i="34"/>
  <c r="E423" i="34"/>
  <c r="C425" i="34"/>
  <c r="F398" i="34"/>
  <c r="E398" i="34"/>
  <c r="D398" i="34"/>
  <c r="G353" i="34"/>
  <c r="F394" i="34"/>
  <c r="AC387" i="34"/>
  <c r="AC418" i="34"/>
  <c r="E428" i="34"/>
  <c r="D428" i="34"/>
  <c r="C428" i="34"/>
  <c r="D385" i="34"/>
  <c r="C385" i="34"/>
  <c r="BC355" i="34"/>
  <c r="D389" i="34"/>
  <c r="C389" i="34"/>
  <c r="F389" i="34"/>
  <c r="AC430" i="34"/>
  <c r="BV30" i="32"/>
  <c r="P71" i="32"/>
  <c r="BV39" i="32"/>
  <c r="BV44" i="32"/>
  <c r="BV69" i="32"/>
  <c r="C69" i="32"/>
  <c r="D69" i="32" s="1"/>
  <c r="C32" i="32"/>
  <c r="BV32" i="32"/>
  <c r="BV64" i="32"/>
  <c r="BV76" i="32"/>
  <c r="C76" i="32"/>
  <c r="BV62" i="32"/>
  <c r="BV27" i="32"/>
  <c r="C79" i="32"/>
  <c r="G79" i="32" s="1"/>
  <c r="BV79" i="32"/>
  <c r="BV50" i="32"/>
  <c r="H74" i="32"/>
  <c r="D74" i="32"/>
  <c r="E74" i="32"/>
  <c r="F74" i="32"/>
  <c r="G74" i="32"/>
  <c r="I74" i="32"/>
  <c r="BV37" i="32"/>
  <c r="BV42" i="32"/>
  <c r="BV59" i="32"/>
  <c r="C59" i="32"/>
  <c r="BV75" i="32"/>
  <c r="C75" i="32"/>
  <c r="G75" i="32" s="1"/>
  <c r="N36" i="32"/>
  <c r="N31" i="32"/>
  <c r="N20" i="32"/>
  <c r="N39" i="32"/>
  <c r="N29" i="32"/>
  <c r="N46" i="32"/>
  <c r="N41" i="32"/>
  <c r="N34" i="32"/>
  <c r="N26" i="32"/>
  <c r="N45" i="32"/>
  <c r="N38" i="32"/>
  <c r="N28" i="32"/>
  <c r="N33" i="32"/>
  <c r="N37" i="32"/>
  <c r="N25" i="32"/>
  <c r="N32" i="32"/>
  <c r="N18" i="32"/>
  <c r="N21" i="32"/>
  <c r="N40" i="32"/>
  <c r="N22" i="32"/>
  <c r="N16" i="32"/>
  <c r="N19" i="32"/>
  <c r="N42" i="32"/>
  <c r="N30" i="32"/>
  <c r="N35" i="32"/>
  <c r="N44" i="32"/>
  <c r="N27" i="32"/>
  <c r="N24" i="32"/>
  <c r="BV72" i="32"/>
  <c r="O37" i="32"/>
  <c r="L72" i="32"/>
  <c r="K16" i="32"/>
  <c r="C16" i="32" s="1"/>
  <c r="D16" i="32" s="1"/>
  <c r="K22" i="32"/>
  <c r="C22" i="32" s="1"/>
  <c r="O24" i="32"/>
  <c r="O27" i="32"/>
  <c r="P37" i="32"/>
  <c r="P38" i="32" s="1"/>
  <c r="K40" i="32"/>
  <c r="C40" i="32" s="1"/>
  <c r="D40" i="32" s="1"/>
  <c r="M42" i="32"/>
  <c r="O44" i="32"/>
  <c r="O50" i="32"/>
  <c r="K54" i="32"/>
  <c r="C54" i="32" s="1"/>
  <c r="I54" i="32" s="1"/>
  <c r="O56" i="32"/>
  <c r="K65" i="32"/>
  <c r="K70" i="32"/>
  <c r="C70" i="32" s="1"/>
  <c r="G70" i="32" s="1"/>
  <c r="M72" i="32"/>
  <c r="O74" i="32"/>
  <c r="M79" i="32"/>
  <c r="C78" i="32"/>
  <c r="H78" i="32" s="1"/>
  <c r="C57" i="32"/>
  <c r="O35" i="32"/>
  <c r="L54" i="32"/>
  <c r="O59" i="32"/>
  <c r="L65" i="32"/>
  <c r="L70" i="32"/>
  <c r="N72" i="32"/>
  <c r="K77" i="32"/>
  <c r="N79" i="32"/>
  <c r="I77" i="32"/>
  <c r="O19" i="32"/>
  <c r="O33" i="32"/>
  <c r="L45" i="32"/>
  <c r="L60" i="32"/>
  <c r="N65" i="32"/>
  <c r="K68" i="32"/>
  <c r="C68" i="32" s="1"/>
  <c r="N70" i="32"/>
  <c r="K75" i="32"/>
  <c r="M77" i="32"/>
  <c r="K80" i="32"/>
  <c r="C80" i="32" s="1"/>
  <c r="H80" i="32" s="1"/>
  <c r="O29" i="32"/>
  <c r="O30" i="32"/>
  <c r="C51" i="32"/>
  <c r="O16" i="32"/>
  <c r="K20" i="32"/>
  <c r="C20" i="32" s="1"/>
  <c r="O22" i="32"/>
  <c r="M28" i="32"/>
  <c r="K31" i="32"/>
  <c r="K36" i="32"/>
  <c r="C36" i="32" s="1"/>
  <c r="M38" i="32"/>
  <c r="O40" i="32"/>
  <c r="M45" i="32"/>
  <c r="O54" i="32"/>
  <c r="M60" i="32"/>
  <c r="K63" i="32"/>
  <c r="C63" i="32" s="1"/>
  <c r="H63" i="32" s="1"/>
  <c r="O65" i="32"/>
  <c r="L68" i="32"/>
  <c r="O70" i="32"/>
  <c r="L75" i="32"/>
  <c r="N77" i="32"/>
  <c r="L80" i="32"/>
  <c r="O18" i="32"/>
  <c r="O32" i="32"/>
  <c r="H43" i="32"/>
  <c r="O25" i="32"/>
  <c r="K43" i="32"/>
  <c r="K55" i="32"/>
  <c r="C55" i="32" s="1"/>
  <c r="D55" i="32" s="1"/>
  <c r="L63" i="32"/>
  <c r="M68" i="32"/>
  <c r="K73" i="32"/>
  <c r="C73" i="32" s="1"/>
  <c r="I73" i="32" s="1"/>
  <c r="M75" i="32"/>
  <c r="O77" i="32"/>
  <c r="M80" i="32"/>
  <c r="O43" i="32"/>
  <c r="O26" i="32"/>
  <c r="O34" i="32"/>
  <c r="O41" i="32"/>
  <c r="O46" i="32"/>
  <c r="O21" i="32"/>
  <c r="O42" i="32"/>
  <c r="L77" i="32"/>
  <c r="G43" i="32"/>
  <c r="M20" i="32"/>
  <c r="K26" i="32"/>
  <c r="C26" i="32" s="1"/>
  <c r="G26" i="32" s="1"/>
  <c r="O28" i="32"/>
  <c r="M31" i="32"/>
  <c r="M36" i="32"/>
  <c r="O38" i="32"/>
  <c r="O45" i="32"/>
  <c r="K52" i="32"/>
  <c r="C52" i="32" s="1"/>
  <c r="L55" i="32"/>
  <c r="O60" i="32"/>
  <c r="M63" i="32"/>
  <c r="K66" i="32"/>
  <c r="N68" i="32"/>
  <c r="L73" i="32"/>
  <c r="N75" i="32"/>
  <c r="N80" i="32"/>
  <c r="BV36" i="32"/>
  <c r="E43" i="32"/>
  <c r="K34" i="32"/>
  <c r="C34" i="32" s="1"/>
  <c r="K41" i="32"/>
  <c r="C41" i="32" s="1"/>
  <c r="L52" i="32"/>
  <c r="O68" i="32"/>
  <c r="O75" i="32"/>
  <c r="D66" i="32"/>
  <c r="E66" i="32"/>
  <c r="F66" i="32"/>
  <c r="H66" i="32"/>
  <c r="I66" i="32"/>
  <c r="G66" i="32"/>
  <c r="F43" i="32"/>
  <c r="D49" i="32"/>
  <c r="E49" i="32"/>
  <c r="F49" i="32"/>
  <c r="G49" i="32"/>
  <c r="D77" i="32"/>
  <c r="E77" i="32"/>
  <c r="G77" i="32"/>
  <c r="H77" i="32"/>
  <c r="BV66" i="32"/>
  <c r="BV77" i="32"/>
  <c r="BV68" i="32"/>
  <c r="BV199" i="32"/>
  <c r="C199" i="32"/>
  <c r="E128" i="32"/>
  <c r="AX135" i="32"/>
  <c r="AC120" i="32" s="1"/>
  <c r="BV74" i="32"/>
  <c r="H227" i="32"/>
  <c r="E227" i="32"/>
  <c r="C235" i="32"/>
  <c r="C354" i="32"/>
  <c r="BV354" i="32"/>
  <c r="E127" i="32"/>
  <c r="BV218" i="32"/>
  <c r="C218" i="32"/>
  <c r="D227" i="32"/>
  <c r="C236" i="32"/>
  <c r="BV308" i="32"/>
  <c r="C308" i="32"/>
  <c r="BV326" i="32"/>
  <c r="C326" i="32"/>
  <c r="F127" i="32"/>
  <c r="E154" i="32"/>
  <c r="C288" i="32"/>
  <c r="F121" i="32"/>
  <c r="D121" i="32"/>
  <c r="E121" i="32"/>
  <c r="H121" i="32"/>
  <c r="I121" i="32"/>
  <c r="H127" i="32"/>
  <c r="I128" i="32"/>
  <c r="G227" i="32"/>
  <c r="C233" i="32"/>
  <c r="AS60" i="32"/>
  <c r="AS53" i="32"/>
  <c r="AS62" i="32"/>
  <c r="AS58" i="32"/>
  <c r="AS63" i="32"/>
  <c r="AS61" i="32"/>
  <c r="AS64" i="32"/>
  <c r="AS56" i="32"/>
  <c r="AS55" i="32"/>
  <c r="AS54" i="32"/>
  <c r="BV82" i="32"/>
  <c r="E83" i="32"/>
  <c r="H83" i="32"/>
  <c r="I83" i="32"/>
  <c r="G95" i="32"/>
  <c r="G121" i="32"/>
  <c r="I127" i="32"/>
  <c r="BV161" i="32"/>
  <c r="C161" i="32"/>
  <c r="C283" i="32"/>
  <c r="BV283" i="32"/>
  <c r="AS66" i="32"/>
  <c r="BV71" i="32"/>
  <c r="D83" i="32"/>
  <c r="H95" i="32"/>
  <c r="BV43" i="32"/>
  <c r="AS65" i="32"/>
  <c r="E102" i="32"/>
  <c r="F102" i="32"/>
  <c r="D102" i="32"/>
  <c r="I102" i="32"/>
  <c r="G102" i="32"/>
  <c r="H102" i="32"/>
  <c r="F211" i="32"/>
  <c r="BV215" i="32"/>
  <c r="C215" i="32"/>
  <c r="AR234" i="32"/>
  <c r="AR236" i="32"/>
  <c r="AR233" i="32"/>
  <c r="AR231" i="32"/>
  <c r="AR226" i="32"/>
  <c r="AR230" i="32"/>
  <c r="AR235" i="32"/>
  <c r="BB220" i="32"/>
  <c r="AR227" i="32"/>
  <c r="AR229" i="32"/>
  <c r="AR232" i="32"/>
  <c r="C159" i="32"/>
  <c r="I176" i="32"/>
  <c r="G176" i="32"/>
  <c r="C224" i="32"/>
  <c r="BV224" i="32"/>
  <c r="BV28" i="32"/>
  <c r="AS59" i="32"/>
  <c r="AT232" i="32"/>
  <c r="AT224" i="32"/>
  <c r="AT223" i="32"/>
  <c r="AT235" i="32"/>
  <c r="AT233" i="32"/>
  <c r="AT229" i="32"/>
  <c r="AT227" i="32"/>
  <c r="AT226" i="32"/>
  <c r="AT230" i="32"/>
  <c r="AT234" i="32"/>
  <c r="C231" i="32"/>
  <c r="I136" i="32"/>
  <c r="D136" i="32"/>
  <c r="H136" i="32"/>
  <c r="G136" i="32"/>
  <c r="F136" i="32"/>
  <c r="E136" i="32"/>
  <c r="E139" i="32"/>
  <c r="D139" i="32"/>
  <c r="BV154" i="32"/>
  <c r="E176" i="32"/>
  <c r="AC194" i="32"/>
  <c r="C221" i="32"/>
  <c r="BV221" i="32"/>
  <c r="AU222" i="32"/>
  <c r="AR224" i="32"/>
  <c r="AT236" i="32"/>
  <c r="H255" i="32"/>
  <c r="I255" i="32"/>
  <c r="G255" i="32"/>
  <c r="BV84" i="32"/>
  <c r="C84" i="32"/>
  <c r="G110" i="32"/>
  <c r="H110" i="32"/>
  <c r="F110" i="32"/>
  <c r="BV35" i="32"/>
  <c r="C219" i="32"/>
  <c r="E110" i="32"/>
  <c r="D127" i="32"/>
  <c r="F128" i="32"/>
  <c r="I154" i="32"/>
  <c r="H154" i="32"/>
  <c r="G154" i="32"/>
  <c r="C165" i="32"/>
  <c r="BV19" i="32"/>
  <c r="C97" i="32"/>
  <c r="I101" i="32"/>
  <c r="H101" i="32"/>
  <c r="F101" i="32"/>
  <c r="E101" i="32"/>
  <c r="G101" i="32"/>
  <c r="I110" i="32"/>
  <c r="G128" i="32"/>
  <c r="C141" i="32"/>
  <c r="D154" i="32"/>
  <c r="D95" i="32"/>
  <c r="D101" i="32"/>
  <c r="H128" i="32"/>
  <c r="AO192" i="32"/>
  <c r="AO201" i="32"/>
  <c r="AO189" i="32"/>
  <c r="AO202" i="32"/>
  <c r="AO199" i="32"/>
  <c r="AO196" i="32"/>
  <c r="AO198" i="32"/>
  <c r="AO193" i="32"/>
  <c r="AO200" i="32"/>
  <c r="AO195" i="32"/>
  <c r="AO190" i="32"/>
  <c r="AW186" i="32"/>
  <c r="F227" i="32"/>
  <c r="BV254" i="32"/>
  <c r="C254" i="32"/>
  <c r="C274" i="32"/>
  <c r="C303" i="32"/>
  <c r="BV303" i="32"/>
  <c r="AX33" i="32"/>
  <c r="AR59" i="32"/>
  <c r="AR63" i="32"/>
  <c r="AR65" i="32"/>
  <c r="AR57" i="32"/>
  <c r="AR61" i="32"/>
  <c r="BB50" i="32"/>
  <c r="AR64" i="32"/>
  <c r="AR60" i="32"/>
  <c r="AR53" i="32"/>
  <c r="AR56" i="32"/>
  <c r="AR55" i="32"/>
  <c r="AR62" i="32"/>
  <c r="AR54" i="32"/>
  <c r="F95" i="32"/>
  <c r="C193" i="32"/>
  <c r="D237" i="32"/>
  <c r="I237" i="32"/>
  <c r="H237" i="32"/>
  <c r="G237" i="32"/>
  <c r="F237" i="32"/>
  <c r="E237" i="32"/>
  <c r="BV260" i="32"/>
  <c r="C260" i="32"/>
  <c r="C315" i="32"/>
  <c r="BV315" i="32"/>
  <c r="AX328" i="32"/>
  <c r="AV324" i="32"/>
  <c r="C349" i="32"/>
  <c r="BV349" i="32"/>
  <c r="I227" i="32"/>
  <c r="C248" i="32"/>
  <c r="C299" i="32"/>
  <c r="BV299" i="32"/>
  <c r="AT63" i="32"/>
  <c r="AT64" i="32"/>
  <c r="AT60" i="32"/>
  <c r="AT56" i="32"/>
  <c r="AT53" i="32"/>
  <c r="AT55" i="32"/>
  <c r="AT54" i="32"/>
  <c r="AT62" i="32"/>
  <c r="AT58" i="32"/>
  <c r="AT57" i="32"/>
  <c r="BV318" i="32"/>
  <c r="C318" i="32"/>
  <c r="AT66" i="32"/>
  <c r="F83" i="32"/>
  <c r="I95" i="32"/>
  <c r="C104" i="32"/>
  <c r="C182" i="32"/>
  <c r="BV182" i="32"/>
  <c r="AO197" i="32"/>
  <c r="I211" i="32"/>
  <c r="H211" i="32"/>
  <c r="C214" i="32"/>
  <c r="BV61" i="32"/>
  <c r="G83" i="32"/>
  <c r="AU98" i="32"/>
  <c r="C138" i="32"/>
  <c r="BV148" i="32"/>
  <c r="C148" i="32"/>
  <c r="D153" i="32"/>
  <c r="I153" i="32"/>
  <c r="H153" i="32"/>
  <c r="E153" i="32"/>
  <c r="G153" i="32"/>
  <c r="F153" i="32"/>
  <c r="D211" i="32"/>
  <c r="C246" i="32"/>
  <c r="BV262" i="32"/>
  <c r="C262" i="32"/>
  <c r="AR58" i="32"/>
  <c r="G91" i="32"/>
  <c r="I91" i="32"/>
  <c r="E91" i="32"/>
  <c r="D91" i="32"/>
  <c r="C93" i="32"/>
  <c r="BV101" i="32"/>
  <c r="C106" i="32"/>
  <c r="C168" i="32"/>
  <c r="C183" i="32"/>
  <c r="BV183" i="32"/>
  <c r="E211" i="32"/>
  <c r="AQ235" i="32"/>
  <c r="AQ229" i="32"/>
  <c r="AQ234" i="32"/>
  <c r="AQ224" i="32"/>
  <c r="AQ226" i="32"/>
  <c r="AQ231" i="32"/>
  <c r="AU231" i="32" s="1"/>
  <c r="AQ230" i="32"/>
  <c r="AQ236" i="32"/>
  <c r="AQ223" i="32"/>
  <c r="AQ233" i="32"/>
  <c r="AQ227" i="32"/>
  <c r="F275" i="32"/>
  <c r="H275" i="32"/>
  <c r="I275" i="32"/>
  <c r="C328" i="32"/>
  <c r="BV328" i="32"/>
  <c r="C340" i="32"/>
  <c r="F91" i="32"/>
  <c r="AT166" i="32"/>
  <c r="AU166" i="32" s="1"/>
  <c r="AT163" i="32"/>
  <c r="AU154" i="32"/>
  <c r="AT159" i="32"/>
  <c r="AU159" i="32" s="1"/>
  <c r="AT160" i="32"/>
  <c r="AU160" i="32" s="1"/>
  <c r="AT162" i="32"/>
  <c r="AT164" i="32"/>
  <c r="AT161" i="32"/>
  <c r="AT155" i="32"/>
  <c r="AU155" i="32" s="1"/>
  <c r="AT167" i="32"/>
  <c r="AU167" i="32" s="1"/>
  <c r="AT157" i="32"/>
  <c r="AT156" i="32"/>
  <c r="AX169" i="32"/>
  <c r="AC154" i="32" s="1"/>
  <c r="C244" i="32"/>
  <c r="BV250" i="32"/>
  <c r="C250" i="32"/>
  <c r="C351" i="32"/>
  <c r="BV351" i="32"/>
  <c r="AS57" i="32"/>
  <c r="AT65" i="32"/>
  <c r="H91" i="32"/>
  <c r="C94" i="32"/>
  <c r="BV156" i="32"/>
  <c r="C156" i="32"/>
  <c r="H172" i="32"/>
  <c r="F172" i="32"/>
  <c r="E172" i="32"/>
  <c r="I172" i="32"/>
  <c r="G172" i="32"/>
  <c r="D172" i="32"/>
  <c r="F192" i="32"/>
  <c r="E192" i="32"/>
  <c r="H192" i="32"/>
  <c r="G192" i="32"/>
  <c r="I192" i="32"/>
  <c r="D192" i="32"/>
  <c r="AS233" i="32"/>
  <c r="AS223" i="32"/>
  <c r="AS236" i="32"/>
  <c r="AS229" i="32"/>
  <c r="AS227" i="32"/>
  <c r="AS226" i="32"/>
  <c r="AS235" i="32"/>
  <c r="AS234" i="32"/>
  <c r="AS230" i="32"/>
  <c r="AS232" i="32"/>
  <c r="BV259" i="32"/>
  <c r="C259" i="32"/>
  <c r="AX271" i="32"/>
  <c r="AC256" i="32" s="1"/>
  <c r="BV119" i="32"/>
  <c r="C119" i="32"/>
  <c r="C134" i="32"/>
  <c r="C149" i="32"/>
  <c r="D176" i="32"/>
  <c r="C179" i="32"/>
  <c r="I189" i="32"/>
  <c r="H189" i="32"/>
  <c r="G189" i="32"/>
  <c r="D189" i="32"/>
  <c r="F189" i="32"/>
  <c r="E189" i="32"/>
  <c r="C311" i="32"/>
  <c r="C313" i="32"/>
  <c r="BV102" i="32"/>
  <c r="AT134" i="32"/>
  <c r="AU134" i="32" s="1"/>
  <c r="AT125" i="32"/>
  <c r="AU125" i="32" s="1"/>
  <c r="AT122" i="32"/>
  <c r="AU120" i="32"/>
  <c r="AT132" i="32"/>
  <c r="AT131" i="32"/>
  <c r="AT129" i="32"/>
  <c r="AT133" i="32"/>
  <c r="AU133" i="32" s="1"/>
  <c r="AT127" i="32"/>
  <c r="AU127" i="32" s="1"/>
  <c r="AT124" i="32"/>
  <c r="F139" i="32"/>
  <c r="BV163" i="32"/>
  <c r="C163" i="32"/>
  <c r="C173" i="32"/>
  <c r="BV173" i="32"/>
  <c r="F176" i="32"/>
  <c r="AD194" i="32"/>
  <c r="AX203" i="32"/>
  <c r="AS224" i="32"/>
  <c r="C252" i="32"/>
  <c r="BV252" i="32"/>
  <c r="D255" i="32"/>
  <c r="AX67" i="32"/>
  <c r="C87" i="32"/>
  <c r="C90" i="32"/>
  <c r="I142" i="32"/>
  <c r="H142" i="32"/>
  <c r="G142" i="32"/>
  <c r="F142" i="32"/>
  <c r="G180" i="32"/>
  <c r="D180" i="32"/>
  <c r="BV70" i="32"/>
  <c r="AW84" i="32"/>
  <c r="H114" i="32"/>
  <c r="G114" i="32"/>
  <c r="F114" i="32"/>
  <c r="C116" i="32"/>
  <c r="D131" i="32"/>
  <c r="D142" i="32"/>
  <c r="BV152" i="32"/>
  <c r="C152" i="32"/>
  <c r="I177" i="32"/>
  <c r="H177" i="32"/>
  <c r="F177" i="32"/>
  <c r="E177" i="32"/>
  <c r="D177" i="32"/>
  <c r="G177" i="32"/>
  <c r="E180" i="32"/>
  <c r="C185" i="32"/>
  <c r="C222" i="32"/>
  <c r="I225" i="32"/>
  <c r="H225" i="32"/>
  <c r="C240" i="32"/>
  <c r="C292" i="32"/>
  <c r="AP93" i="32"/>
  <c r="AP95" i="32"/>
  <c r="AP92" i="32"/>
  <c r="AP99" i="32"/>
  <c r="D114" i="32"/>
  <c r="AO133" i="32"/>
  <c r="AO129" i="32"/>
  <c r="AO121" i="32"/>
  <c r="AO125" i="32"/>
  <c r="AO124" i="32"/>
  <c r="AO126" i="32"/>
  <c r="AO128" i="32"/>
  <c r="AO122" i="32"/>
  <c r="AO132" i="32"/>
  <c r="C126" i="32"/>
  <c r="E131" i="32"/>
  <c r="E142" i="32"/>
  <c r="F180" i="32"/>
  <c r="D225" i="32"/>
  <c r="E88" i="32"/>
  <c r="E114" i="32"/>
  <c r="AP130" i="32"/>
  <c r="AP126" i="32"/>
  <c r="AP132" i="32"/>
  <c r="AP128" i="32"/>
  <c r="AP124" i="32"/>
  <c r="AP129" i="32"/>
  <c r="AP123" i="32"/>
  <c r="AP125" i="32"/>
  <c r="AP122" i="32"/>
  <c r="BV177" i="32"/>
  <c r="H180" i="32"/>
  <c r="E225" i="32"/>
  <c r="BV309" i="32"/>
  <c r="C309" i="32"/>
  <c r="AO333" i="32"/>
  <c r="AO338" i="32"/>
  <c r="AO327" i="32"/>
  <c r="AO332" i="32"/>
  <c r="AO328" i="32"/>
  <c r="AO337" i="32"/>
  <c r="AO335" i="32"/>
  <c r="AO334" i="32"/>
  <c r="AO325" i="32"/>
  <c r="BV133" i="32"/>
  <c r="C133" i="32"/>
  <c r="BV278" i="32"/>
  <c r="C278" i="32"/>
  <c r="C295" i="32"/>
  <c r="BV295" i="32"/>
  <c r="BV21" i="32"/>
  <c r="H131" i="32"/>
  <c r="G131" i="32"/>
  <c r="F131" i="32"/>
  <c r="C174" i="32"/>
  <c r="BV174" i="32"/>
  <c r="D188" i="32"/>
  <c r="C212" i="32"/>
  <c r="BV212" i="32"/>
  <c r="AO88" i="32"/>
  <c r="AO98" i="32"/>
  <c r="AO92" i="32"/>
  <c r="C92" i="32"/>
  <c r="AO99" i="32"/>
  <c r="F258" i="32"/>
  <c r="E258" i="32"/>
  <c r="D258" i="32"/>
  <c r="G258" i="32"/>
  <c r="F88" i="32"/>
  <c r="I114" i="32"/>
  <c r="AQ121" i="32"/>
  <c r="AQ126" i="32"/>
  <c r="AU126" i="32" s="1"/>
  <c r="AQ129" i="32"/>
  <c r="AQ124" i="32"/>
  <c r="AQ123" i="32"/>
  <c r="AU123" i="32" s="1"/>
  <c r="AQ122" i="32"/>
  <c r="AQ132" i="32"/>
  <c r="AQ128" i="32"/>
  <c r="AX124" i="32"/>
  <c r="AS167" i="32"/>
  <c r="AS161" i="32"/>
  <c r="AS166" i="32"/>
  <c r="AS164" i="32"/>
  <c r="AS162" i="32"/>
  <c r="AS159" i="32"/>
  <c r="AS158" i="32"/>
  <c r="AS160" i="32"/>
  <c r="I180" i="32"/>
  <c r="F225" i="32"/>
  <c r="I258" i="32"/>
  <c r="AT263" i="32"/>
  <c r="AT264" i="32"/>
  <c r="AT258" i="32"/>
  <c r="AT257" i="32"/>
  <c r="AT270" i="32"/>
  <c r="AT268" i="32"/>
  <c r="AU268" i="32" s="1"/>
  <c r="AT266" i="32"/>
  <c r="AR25" i="32"/>
  <c r="AR20" i="32"/>
  <c r="AR23" i="32"/>
  <c r="C144" i="32"/>
  <c r="BV144" i="32"/>
  <c r="AR201" i="32"/>
  <c r="AR195" i="32"/>
  <c r="BB186" i="32"/>
  <c r="AR193" i="32"/>
  <c r="AR192" i="32"/>
  <c r="AR191" i="32"/>
  <c r="AR202" i="32"/>
  <c r="AR197" i="32"/>
  <c r="BV17" i="32"/>
  <c r="BV65" i="32"/>
  <c r="C164" i="32"/>
  <c r="AS200" i="32"/>
  <c r="AS195" i="32"/>
  <c r="AS189" i="32"/>
  <c r="AS194" i="32"/>
  <c r="AS197" i="32"/>
  <c r="AS193" i="32"/>
  <c r="AR200" i="32"/>
  <c r="AT23" i="32"/>
  <c r="AT30" i="32"/>
  <c r="D89" i="32"/>
  <c r="E108" i="32"/>
  <c r="BV127" i="32"/>
  <c r="AS202" i="32"/>
  <c r="I223" i="32"/>
  <c r="G223" i="32"/>
  <c r="F223" i="32"/>
  <c r="H223" i="32"/>
  <c r="C251" i="32"/>
  <c r="C304" i="32"/>
  <c r="AT325" i="32"/>
  <c r="AT331" i="32"/>
  <c r="AU331" i="32" s="1"/>
  <c r="AU324" i="32"/>
  <c r="AT334" i="32"/>
  <c r="AT338" i="32"/>
  <c r="AT335" i="32"/>
  <c r="AT332" i="32"/>
  <c r="AT328" i="32"/>
  <c r="C333" i="32"/>
  <c r="BV333" i="32"/>
  <c r="I306" i="32"/>
  <c r="E306" i="32"/>
  <c r="F306" i="32"/>
  <c r="AQ334" i="32"/>
  <c r="AQ336" i="32"/>
  <c r="AQ338" i="32"/>
  <c r="AQ332" i="32"/>
  <c r="AQ333" i="32"/>
  <c r="AQ337" i="32"/>
  <c r="AQ325" i="32"/>
  <c r="AX339" i="32"/>
  <c r="C341" i="32"/>
  <c r="BV341" i="32"/>
  <c r="AR30" i="32"/>
  <c r="AQ94" i="32"/>
  <c r="AQ90" i="32"/>
  <c r="AU90" i="32" s="1"/>
  <c r="AQ91" i="32"/>
  <c r="AU256" i="32"/>
  <c r="AT260" i="32"/>
  <c r="AU260" i="32" s="1"/>
  <c r="BV284" i="32"/>
  <c r="C284" i="32"/>
  <c r="AS298" i="32"/>
  <c r="AS293" i="32"/>
  <c r="AS297" i="32"/>
  <c r="AS299" i="32"/>
  <c r="AS303" i="32"/>
  <c r="AS300" i="32"/>
  <c r="AS301" i="32"/>
  <c r="AS296" i="32"/>
  <c r="AS291" i="32"/>
  <c r="D306" i="32"/>
  <c r="AS26" i="32"/>
  <c r="AS20" i="32"/>
  <c r="AS23" i="32"/>
  <c r="AS30" i="32"/>
  <c r="D108" i="32"/>
  <c r="C115" i="32"/>
  <c r="C175" i="32"/>
  <c r="BV175" i="32"/>
  <c r="BV208" i="32"/>
  <c r="C208" i="32"/>
  <c r="AT265" i="32"/>
  <c r="AU265" i="32" s="1"/>
  <c r="C268" i="32"/>
  <c r="F273" i="32"/>
  <c r="E273" i="32"/>
  <c r="I273" i="32"/>
  <c r="D273" i="32"/>
  <c r="G273" i="32"/>
  <c r="H273" i="32"/>
  <c r="AS295" i="32"/>
  <c r="G306" i="32"/>
  <c r="C322" i="32"/>
  <c r="BV322" i="32"/>
  <c r="AQ328" i="32"/>
  <c r="AT91" i="32"/>
  <c r="AT97" i="32"/>
  <c r="AU97" i="32" s="1"/>
  <c r="AT89" i="32"/>
  <c r="C162" i="32"/>
  <c r="I194" i="32"/>
  <c r="H194" i="32"/>
  <c r="G194" i="32"/>
  <c r="AR196" i="32"/>
  <c r="C213" i="32"/>
  <c r="D223" i="32"/>
  <c r="C265" i="32"/>
  <c r="BV265" i="32"/>
  <c r="BV273" i="32"/>
  <c r="C293" i="32"/>
  <c r="C320" i="32"/>
  <c r="AR90" i="32"/>
  <c r="AR127" i="32"/>
  <c r="AR123" i="32"/>
  <c r="AR130" i="32"/>
  <c r="AR131" i="32"/>
  <c r="D190" i="32"/>
  <c r="G190" i="32"/>
  <c r="F190" i="32"/>
  <c r="C204" i="32"/>
  <c r="BV204" i="32"/>
  <c r="AO268" i="32"/>
  <c r="AO263" i="32"/>
  <c r="AO265" i="32"/>
  <c r="AO260" i="32"/>
  <c r="AO269" i="32"/>
  <c r="AO270" i="32"/>
  <c r="AO261" i="32"/>
  <c r="AO264" i="32"/>
  <c r="AO257" i="32"/>
  <c r="AO258" i="32"/>
  <c r="AR329" i="32"/>
  <c r="AR334" i="32"/>
  <c r="AR331" i="32"/>
  <c r="AR332" i="32"/>
  <c r="AR336" i="32"/>
  <c r="AR333" i="32"/>
  <c r="BB322" i="32"/>
  <c r="C347" i="32"/>
  <c r="BV347" i="32"/>
  <c r="AS129" i="32"/>
  <c r="AS127" i="32"/>
  <c r="AS131" i="32"/>
  <c r="AS130" i="32"/>
  <c r="AC160" i="32"/>
  <c r="AG161" i="32"/>
  <c r="E305" i="32"/>
  <c r="D305" i="32"/>
  <c r="H305" i="32"/>
  <c r="G305" i="32"/>
  <c r="AS328" i="32"/>
  <c r="AS327" i="32"/>
  <c r="AS335" i="32"/>
  <c r="AS333" i="32"/>
  <c r="AS332" i="32"/>
  <c r="AS338" i="32"/>
  <c r="AS336" i="32"/>
  <c r="AS334" i="32"/>
  <c r="I342" i="32"/>
  <c r="G342" i="32"/>
  <c r="C353" i="32"/>
  <c r="AX237" i="32"/>
  <c r="AC222" i="32" s="1"/>
  <c r="BV256" i="32"/>
  <c r="C256" i="32"/>
  <c r="G277" i="32"/>
  <c r="H277" i="32"/>
  <c r="D307" i="32"/>
  <c r="E307" i="32"/>
  <c r="F307" i="32"/>
  <c r="H348" i="32"/>
  <c r="I348" i="32"/>
  <c r="E151" i="32"/>
  <c r="D151" i="32"/>
  <c r="AQ157" i="32"/>
  <c r="AQ168" i="32"/>
  <c r="AU168" i="32" s="1"/>
  <c r="F202" i="32"/>
  <c r="D202" i="32"/>
  <c r="H202" i="32"/>
  <c r="G202" i="32"/>
  <c r="AO225" i="32"/>
  <c r="AW220" i="32"/>
  <c r="AO224" i="32"/>
  <c r="AO228" i="32"/>
  <c r="AO227" i="32"/>
  <c r="AO226" i="32"/>
  <c r="AO234" i="32"/>
  <c r="C272" i="32"/>
  <c r="D277" i="32"/>
  <c r="G307" i="32"/>
  <c r="F310" i="32"/>
  <c r="E310" i="32"/>
  <c r="H310" i="32"/>
  <c r="I310" i="32"/>
  <c r="C321" i="32"/>
  <c r="E338" i="32"/>
  <c r="F338" i="32"/>
  <c r="D338" i="32"/>
  <c r="D348" i="32"/>
  <c r="AQ266" i="32"/>
  <c r="AQ258" i="32"/>
  <c r="AQ270" i="32"/>
  <c r="AQ267" i="32"/>
  <c r="AQ259" i="32"/>
  <c r="C263" i="32"/>
  <c r="BV263" i="32"/>
  <c r="C266" i="32"/>
  <c r="BV266" i="32"/>
  <c r="AO300" i="32"/>
  <c r="AO291" i="32"/>
  <c r="AO304" i="32"/>
  <c r="AO299" i="32"/>
  <c r="AO302" i="32"/>
  <c r="AO292" i="32"/>
  <c r="AO298" i="32"/>
  <c r="E344" i="32"/>
  <c r="G344" i="32"/>
  <c r="F239" i="32"/>
  <c r="D239" i="32"/>
  <c r="G243" i="32"/>
  <c r="D243" i="32"/>
  <c r="AR265" i="32"/>
  <c r="AR266" i="32"/>
  <c r="AR258" i="32"/>
  <c r="AR267" i="32"/>
  <c r="AR262" i="32"/>
  <c r="AR259" i="32"/>
  <c r="AR270" i="32"/>
  <c r="AO293" i="32"/>
  <c r="C300" i="32"/>
  <c r="C316" i="32"/>
  <c r="D344" i="32"/>
  <c r="AT202" i="32"/>
  <c r="AU188" i="32"/>
  <c r="AT195" i="32"/>
  <c r="C229" i="32"/>
  <c r="BV241" i="32"/>
  <c r="C241" i="32"/>
  <c r="E267" i="32"/>
  <c r="H267" i="32"/>
  <c r="AR299" i="32"/>
  <c r="AR304" i="32"/>
  <c r="AR293" i="32"/>
  <c r="AR294" i="32"/>
  <c r="I296" i="32"/>
  <c r="E296" i="32"/>
  <c r="AR297" i="32"/>
  <c r="H324" i="32"/>
  <c r="E324" i="32"/>
  <c r="H325" i="32"/>
  <c r="D325" i="32"/>
  <c r="BV325" i="32"/>
  <c r="D332" i="32"/>
  <c r="AO159" i="32"/>
  <c r="AO155" i="32"/>
  <c r="AQ294" i="32"/>
  <c r="AQ297" i="32"/>
  <c r="AQ299" i="32"/>
  <c r="AP202" i="32"/>
  <c r="AS264" i="32"/>
  <c r="AS257" i="32"/>
  <c r="AS266" i="32"/>
  <c r="C319" i="32"/>
  <c r="BV319" i="32"/>
  <c r="AP267" i="32"/>
  <c r="AP262" i="32"/>
  <c r="AP261" i="32"/>
  <c r="AP270" i="32"/>
  <c r="AP299" i="32"/>
  <c r="AP292" i="32"/>
  <c r="AP330" i="32"/>
  <c r="AP333" i="32"/>
  <c r="AP335" i="32"/>
  <c r="AP336" i="32"/>
  <c r="AP337" i="32"/>
  <c r="AP338" i="32"/>
  <c r="F98" i="32" l="1"/>
  <c r="I49" i="32"/>
  <c r="AG78" i="34"/>
  <c r="AE78" i="34"/>
  <c r="E217" i="34"/>
  <c r="F264" i="32"/>
  <c r="H124" i="32"/>
  <c r="AF78" i="34"/>
  <c r="G217" i="34"/>
  <c r="D124" i="32"/>
  <c r="AG215" i="34"/>
  <c r="AE215" i="34"/>
  <c r="E223" i="34"/>
  <c r="AG22" i="34"/>
  <c r="E418" i="34"/>
  <c r="D418" i="34"/>
  <c r="G264" i="32"/>
  <c r="E284" i="34"/>
  <c r="AD17" i="34"/>
  <c r="I331" i="32"/>
  <c r="C420" i="34"/>
  <c r="G124" i="32"/>
  <c r="I124" i="32"/>
  <c r="F203" i="32"/>
  <c r="I47" i="32"/>
  <c r="F124" i="32"/>
  <c r="E203" i="32"/>
  <c r="B302" i="34"/>
  <c r="B304" i="34" s="1"/>
  <c r="B306" i="34" s="1"/>
  <c r="B308" i="34" s="1"/>
  <c r="B310" i="34" s="1"/>
  <c r="B312" i="34" s="1"/>
  <c r="B314" i="34" s="1"/>
  <c r="C361" i="34"/>
  <c r="F200" i="32"/>
  <c r="F286" i="32"/>
  <c r="C365" i="34"/>
  <c r="I167" i="32"/>
  <c r="G286" i="32"/>
  <c r="E78" i="34"/>
  <c r="D365" i="34"/>
  <c r="F297" i="32"/>
  <c r="E82" i="34"/>
  <c r="H167" i="32"/>
  <c r="E248" i="34"/>
  <c r="F78" i="34"/>
  <c r="E365" i="34"/>
  <c r="D297" i="32"/>
  <c r="G297" i="32"/>
  <c r="AH394" i="34"/>
  <c r="C360" i="34"/>
  <c r="E220" i="32"/>
  <c r="F220" i="32"/>
  <c r="H297" i="32"/>
  <c r="I220" i="32"/>
  <c r="G167" i="32"/>
  <c r="D345" i="32"/>
  <c r="E345" i="32"/>
  <c r="G275" i="32"/>
  <c r="E275" i="32"/>
  <c r="F331" i="34"/>
  <c r="AG350" i="34"/>
  <c r="AF23" i="34"/>
  <c r="AF88" i="34"/>
  <c r="G331" i="34"/>
  <c r="AE363" i="34"/>
  <c r="AG23" i="34"/>
  <c r="C63" i="34"/>
  <c r="C65" i="34" s="1"/>
  <c r="C67" i="34" s="1"/>
  <c r="C69" i="34" s="1"/>
  <c r="C71" i="34" s="1"/>
  <c r="C73" i="34" s="1"/>
  <c r="C75" i="34" s="1"/>
  <c r="D158" i="34"/>
  <c r="F158" i="34"/>
  <c r="F158" i="32"/>
  <c r="E69" i="32"/>
  <c r="H69" i="32"/>
  <c r="AH23" i="34"/>
  <c r="AD215" i="34"/>
  <c r="I69" i="32"/>
  <c r="D249" i="34"/>
  <c r="AE150" i="34"/>
  <c r="G24" i="32"/>
  <c r="AE286" i="34"/>
  <c r="C124" i="34"/>
  <c r="C331" i="34"/>
  <c r="G158" i="34"/>
  <c r="D220" i="32"/>
  <c r="E297" i="32"/>
  <c r="G69" i="32"/>
  <c r="AH368" i="34"/>
  <c r="AH369" i="34" s="1"/>
  <c r="AH371" i="34" s="1"/>
  <c r="AH373" i="34" s="1"/>
  <c r="AH375" i="34" s="1"/>
  <c r="AH377" i="34" s="1"/>
  <c r="AH379" i="34" s="1"/>
  <c r="AH381" i="34" s="1"/>
  <c r="E331" i="34"/>
  <c r="C422" i="34"/>
  <c r="E292" i="34"/>
  <c r="AM53" i="32"/>
  <c r="AM54" i="32" s="1"/>
  <c r="AF146" i="34"/>
  <c r="AH268" i="34"/>
  <c r="AH270" i="34" s="1"/>
  <c r="AH272" i="34" s="1"/>
  <c r="AH274" i="34" s="1"/>
  <c r="AH276" i="34" s="1"/>
  <c r="AH278" i="34" s="1"/>
  <c r="AH280" i="34" s="1"/>
  <c r="E186" i="32"/>
  <c r="AD28" i="34"/>
  <c r="AD30" i="34" s="1"/>
  <c r="AD32" i="34" s="1"/>
  <c r="AD34" i="34" s="1"/>
  <c r="AD36" i="34" s="1"/>
  <c r="AD38" i="34" s="1"/>
  <c r="AD40" i="34" s="1"/>
  <c r="AD42" i="34" s="1"/>
  <c r="AC54" i="32"/>
  <c r="F121" i="34"/>
  <c r="E171" i="32"/>
  <c r="AD88" i="34"/>
  <c r="E360" i="34"/>
  <c r="AD350" i="34"/>
  <c r="AF400" i="34"/>
  <c r="E332" i="34"/>
  <c r="AF299" i="34"/>
  <c r="C330" i="34"/>
  <c r="D12" i="34"/>
  <c r="D286" i="32"/>
  <c r="G324" i="34"/>
  <c r="AD363" i="34"/>
  <c r="AG299" i="34"/>
  <c r="D330" i="34"/>
  <c r="E300" i="34"/>
  <c r="E302" i="34" s="1"/>
  <c r="E304" i="34" s="1"/>
  <c r="E306" i="34" s="1"/>
  <c r="E308" i="34" s="1"/>
  <c r="E310" i="34" s="1"/>
  <c r="E312" i="34" s="1"/>
  <c r="E314" i="34" s="1"/>
  <c r="F300" i="34"/>
  <c r="F301" i="34" s="1"/>
  <c r="F303" i="34" s="1"/>
  <c r="F305" i="34" s="1"/>
  <c r="F307" i="34" s="1"/>
  <c r="F309" i="34" s="1"/>
  <c r="F311" i="34" s="1"/>
  <c r="F313" i="34" s="1"/>
  <c r="AG53" i="34"/>
  <c r="H209" i="32"/>
  <c r="AG28" i="34"/>
  <c r="AG30" i="34" s="1"/>
  <c r="AG32" i="34" s="1"/>
  <c r="AG34" i="34" s="1"/>
  <c r="AG36" i="34" s="1"/>
  <c r="AG38" i="34" s="1"/>
  <c r="AG40" i="34" s="1"/>
  <c r="AG42" i="34" s="1"/>
  <c r="F229" i="34"/>
  <c r="G300" i="34"/>
  <c r="G301" i="34" s="1"/>
  <c r="G303" i="34" s="1"/>
  <c r="G305" i="34" s="1"/>
  <c r="G307" i="34" s="1"/>
  <c r="G309" i="34" s="1"/>
  <c r="G311" i="34" s="1"/>
  <c r="G313" i="34" s="1"/>
  <c r="I281" i="32"/>
  <c r="F209" i="32"/>
  <c r="I35" i="32"/>
  <c r="AE56" i="34"/>
  <c r="AE350" i="34"/>
  <c r="D209" i="32"/>
  <c r="G209" i="32"/>
  <c r="H35" i="32"/>
  <c r="AE299" i="34"/>
  <c r="G330" i="34"/>
  <c r="AC131" i="34"/>
  <c r="AC133" i="34" s="1"/>
  <c r="AC135" i="34" s="1"/>
  <c r="AC137" i="34" s="1"/>
  <c r="AC139" i="34" s="1"/>
  <c r="AC141" i="34" s="1"/>
  <c r="AC143" i="34" s="1"/>
  <c r="AF350" i="34"/>
  <c r="E323" i="32"/>
  <c r="F292" i="34"/>
  <c r="AH130" i="34"/>
  <c r="AH132" i="34" s="1"/>
  <c r="AH134" i="34" s="1"/>
  <c r="AH136" i="34" s="1"/>
  <c r="AH138" i="34" s="1"/>
  <c r="AH140" i="34" s="1"/>
  <c r="AH142" i="34" s="1"/>
  <c r="AH144" i="34" s="1"/>
  <c r="F105" i="32"/>
  <c r="E286" i="32"/>
  <c r="E25" i="32"/>
  <c r="AG363" i="34"/>
  <c r="AG119" i="34"/>
  <c r="C292" i="34"/>
  <c r="AH299" i="34"/>
  <c r="AH48" i="34"/>
  <c r="E330" i="34"/>
  <c r="AE233" i="34"/>
  <c r="AE235" i="34" s="1"/>
  <c r="AE237" i="34" s="1"/>
  <c r="AE239" i="34" s="1"/>
  <c r="AE241" i="34" s="1"/>
  <c r="AE243" i="34" s="1"/>
  <c r="AE245" i="34" s="1"/>
  <c r="AH400" i="34"/>
  <c r="AF28" i="34"/>
  <c r="AF30" i="34" s="1"/>
  <c r="AF32" i="34" s="1"/>
  <c r="AF34" i="34" s="1"/>
  <c r="AF36" i="34" s="1"/>
  <c r="AF38" i="34" s="1"/>
  <c r="AF40" i="34" s="1"/>
  <c r="AF42" i="34" s="1"/>
  <c r="C300" i="34"/>
  <c r="C301" i="34" s="1"/>
  <c r="C303" i="34" s="1"/>
  <c r="C305" i="34" s="1"/>
  <c r="C307" i="34" s="1"/>
  <c r="C309" i="34" s="1"/>
  <c r="C311" i="34" s="1"/>
  <c r="C313" i="34" s="1"/>
  <c r="AH53" i="34"/>
  <c r="G121" i="34"/>
  <c r="AY298" i="32"/>
  <c r="BA298" i="32" s="1"/>
  <c r="I209" i="32"/>
  <c r="F281" i="32"/>
  <c r="AH351" i="34"/>
  <c r="AH45" i="34"/>
  <c r="H286" i="32"/>
  <c r="AH363" i="34"/>
  <c r="D292" i="34"/>
  <c r="AE28" i="34"/>
  <c r="AE29" i="34" s="1"/>
  <c r="AE31" i="34" s="1"/>
  <c r="AE33" i="34" s="1"/>
  <c r="AE35" i="34" s="1"/>
  <c r="AE37" i="34" s="1"/>
  <c r="AE39" i="34" s="1"/>
  <c r="AE41" i="34" s="1"/>
  <c r="AD400" i="34"/>
  <c r="C164" i="34"/>
  <c r="C166" i="34" s="1"/>
  <c r="C168" i="34" s="1"/>
  <c r="C170" i="34" s="1"/>
  <c r="C172" i="34" s="1"/>
  <c r="C174" i="34" s="1"/>
  <c r="C176" i="34" s="1"/>
  <c r="C178" i="34" s="1"/>
  <c r="F137" i="32"/>
  <c r="AF62" i="34"/>
  <c r="AF64" i="34" s="1"/>
  <c r="AF66" i="34" s="1"/>
  <c r="AF68" i="34" s="1"/>
  <c r="AF70" i="34" s="1"/>
  <c r="AF72" i="34" s="1"/>
  <c r="AF74" i="34" s="1"/>
  <c r="AF76" i="34" s="1"/>
  <c r="C384" i="34"/>
  <c r="AH391" i="34"/>
  <c r="AE17" i="34"/>
  <c r="AG368" i="34"/>
  <c r="AG369" i="34" s="1"/>
  <c r="AG371" i="34" s="1"/>
  <c r="AG373" i="34" s="1"/>
  <c r="AG375" i="34" s="1"/>
  <c r="AG377" i="34" s="1"/>
  <c r="AG379" i="34" s="1"/>
  <c r="AG381" i="34" s="1"/>
  <c r="C146" i="34"/>
  <c r="G418" i="34"/>
  <c r="H335" i="32"/>
  <c r="H137" i="32"/>
  <c r="G99" i="32"/>
  <c r="C362" i="34"/>
  <c r="AE432" i="34"/>
  <c r="F214" i="34"/>
  <c r="E335" i="32"/>
  <c r="F323" i="32"/>
  <c r="G197" i="32"/>
  <c r="F384" i="34"/>
  <c r="AG432" i="34"/>
  <c r="AD187" i="34"/>
  <c r="E214" i="34"/>
  <c r="AF147" i="34"/>
  <c r="G228" i="34"/>
  <c r="AH397" i="34"/>
  <c r="C121" i="34"/>
  <c r="AD53" i="34"/>
  <c r="AF46" i="34"/>
  <c r="G229" i="34"/>
  <c r="AC370" i="34"/>
  <c r="AC372" i="34" s="1"/>
  <c r="AC374" i="34" s="1"/>
  <c r="AC376" i="34" s="1"/>
  <c r="AC378" i="34" s="1"/>
  <c r="AC380" i="34" s="1"/>
  <c r="AC382" i="34" s="1"/>
  <c r="AF390" i="34"/>
  <c r="G137" i="32"/>
  <c r="AG83" i="34"/>
  <c r="D232" i="32"/>
  <c r="AC369" i="34"/>
  <c r="AC371" i="34" s="1"/>
  <c r="AC373" i="34" s="1"/>
  <c r="AC375" i="34" s="1"/>
  <c r="AC377" i="34" s="1"/>
  <c r="AC379" i="34" s="1"/>
  <c r="AC381" i="34" s="1"/>
  <c r="C78" i="34"/>
  <c r="AH83" i="34"/>
  <c r="G232" i="32"/>
  <c r="E276" i="32"/>
  <c r="G78" i="34"/>
  <c r="AG50" i="34"/>
  <c r="F335" i="32"/>
  <c r="D137" i="32"/>
  <c r="AH50" i="34"/>
  <c r="G345" i="32"/>
  <c r="D284" i="34"/>
  <c r="F178" i="32"/>
  <c r="D98" i="32"/>
  <c r="D121" i="34"/>
  <c r="G63" i="34"/>
  <c r="G65" i="34" s="1"/>
  <c r="G67" i="34" s="1"/>
  <c r="G69" i="34" s="1"/>
  <c r="G71" i="34" s="1"/>
  <c r="G73" i="34" s="1"/>
  <c r="G75" i="34" s="1"/>
  <c r="AG367" i="34"/>
  <c r="AG147" i="34"/>
  <c r="G314" i="32"/>
  <c r="F100" i="32"/>
  <c r="H155" i="32"/>
  <c r="D361" i="34"/>
  <c r="C222" i="34"/>
  <c r="AF17" i="34"/>
  <c r="AF321" i="34"/>
  <c r="AF57" i="34"/>
  <c r="AH46" i="34"/>
  <c r="AE250" i="34"/>
  <c r="F157" i="32"/>
  <c r="H232" i="32"/>
  <c r="E229" i="34"/>
  <c r="I178" i="32"/>
  <c r="G335" i="32"/>
  <c r="G220" i="32"/>
  <c r="C430" i="34"/>
  <c r="G214" i="34"/>
  <c r="AE46" i="34"/>
  <c r="E98" i="32"/>
  <c r="G361" i="34"/>
  <c r="G356" i="34"/>
  <c r="AD46" i="34"/>
  <c r="H314" i="32"/>
  <c r="G100" i="32"/>
  <c r="E222" i="34"/>
  <c r="AG17" i="34"/>
  <c r="AF56" i="34"/>
  <c r="AG321" i="34"/>
  <c r="AD57" i="34"/>
  <c r="AG57" i="34"/>
  <c r="C11" i="34"/>
  <c r="AE20" i="34"/>
  <c r="I232" i="32"/>
  <c r="E220" i="34"/>
  <c r="F284" i="34"/>
  <c r="AE62" i="34"/>
  <c r="AE64" i="34" s="1"/>
  <c r="AE66" i="34" s="1"/>
  <c r="AE68" i="34" s="1"/>
  <c r="AE70" i="34" s="1"/>
  <c r="AE72" i="34" s="1"/>
  <c r="AE74" i="34" s="1"/>
  <c r="AE76" i="34" s="1"/>
  <c r="C326" i="34"/>
  <c r="G284" i="34"/>
  <c r="AF368" i="34"/>
  <c r="AF369" i="34" s="1"/>
  <c r="AF371" i="34" s="1"/>
  <c r="AF373" i="34" s="1"/>
  <c r="AF375" i="34" s="1"/>
  <c r="AF377" i="34" s="1"/>
  <c r="AF379" i="34" s="1"/>
  <c r="AF381" i="34" s="1"/>
  <c r="H118" i="32"/>
  <c r="AE162" i="34"/>
  <c r="AD419" i="34"/>
  <c r="G45" i="34"/>
  <c r="C214" i="34"/>
  <c r="C220" i="34"/>
  <c r="D329" i="34"/>
  <c r="F196" i="32"/>
  <c r="I100" i="32"/>
  <c r="C324" i="34"/>
  <c r="AE394" i="34"/>
  <c r="D248" i="34"/>
  <c r="AG56" i="34"/>
  <c r="AH321" i="34"/>
  <c r="AG423" i="34"/>
  <c r="AD20" i="34"/>
  <c r="G365" i="34"/>
  <c r="AJ55" i="32"/>
  <c r="AJ54" i="32" s="1"/>
  <c r="G220" i="34"/>
  <c r="I118" i="32"/>
  <c r="E99" i="32"/>
  <c r="G326" i="34"/>
  <c r="AF50" i="34"/>
  <c r="AE390" i="34"/>
  <c r="G146" i="34"/>
  <c r="F418" i="34"/>
  <c r="C45" i="34"/>
  <c r="F99" i="32"/>
  <c r="E384" i="34"/>
  <c r="AF432" i="34"/>
  <c r="H197" i="32"/>
  <c r="C329" i="34"/>
  <c r="G384" i="34"/>
  <c r="AD352" i="34"/>
  <c r="AE321" i="34"/>
  <c r="D335" i="32"/>
  <c r="H188" i="32"/>
  <c r="E158" i="32"/>
  <c r="F186" i="32"/>
  <c r="D167" i="32"/>
  <c r="D324" i="34"/>
  <c r="AF394" i="34"/>
  <c r="AE352" i="34"/>
  <c r="F248" i="34"/>
  <c r="AH56" i="34"/>
  <c r="AD62" i="34"/>
  <c r="AD64" i="34" s="1"/>
  <c r="AD66" i="34" s="1"/>
  <c r="AD68" i="34" s="1"/>
  <c r="AD70" i="34" s="1"/>
  <c r="AD72" i="34" s="1"/>
  <c r="AD74" i="34" s="1"/>
  <c r="AD76" i="34" s="1"/>
  <c r="AD423" i="34"/>
  <c r="AG20" i="34"/>
  <c r="AD432" i="34"/>
  <c r="D220" i="34"/>
  <c r="AE400" i="34"/>
  <c r="F45" i="34"/>
  <c r="E118" i="32"/>
  <c r="AD391" i="34"/>
  <c r="F345" i="32"/>
  <c r="D430" i="34"/>
  <c r="AD147" i="34"/>
  <c r="F118" i="32"/>
  <c r="AH147" i="34"/>
  <c r="F197" i="32"/>
  <c r="D100" i="32"/>
  <c r="F155" i="32"/>
  <c r="D123" i="32"/>
  <c r="E167" i="32"/>
  <c r="G123" i="32"/>
  <c r="D25" i="32"/>
  <c r="E324" i="34"/>
  <c r="AG394" i="34"/>
  <c r="C158" i="34"/>
  <c r="C248" i="34"/>
  <c r="AF53" i="34"/>
  <c r="AE423" i="34"/>
  <c r="AH20" i="34"/>
  <c r="F276" i="32"/>
  <c r="E21" i="32"/>
  <c r="D21" i="32"/>
  <c r="I21" i="32"/>
  <c r="I294" i="32"/>
  <c r="AG402" i="34"/>
  <c r="AG403" i="34" s="1"/>
  <c r="AG405" i="34" s="1"/>
  <c r="AG407" i="34" s="1"/>
  <c r="AG409" i="34" s="1"/>
  <c r="AG411" i="34" s="1"/>
  <c r="AG413" i="34" s="1"/>
  <c r="AG415" i="34" s="1"/>
  <c r="AE356" i="34"/>
  <c r="AE219" i="34"/>
  <c r="AE217" i="34"/>
  <c r="E323" i="34"/>
  <c r="G16" i="34"/>
  <c r="AG51" i="34"/>
  <c r="AE130" i="34"/>
  <c r="AE131" i="34" s="1"/>
  <c r="AE133" i="34" s="1"/>
  <c r="AE135" i="34" s="1"/>
  <c r="AE137" i="34" s="1"/>
  <c r="AE139" i="34" s="1"/>
  <c r="AE141" i="34" s="1"/>
  <c r="AE143" i="34" s="1"/>
  <c r="AF233" i="34"/>
  <c r="AF235" i="34" s="1"/>
  <c r="AF237" i="34" s="1"/>
  <c r="AF239" i="34" s="1"/>
  <c r="AF241" i="34" s="1"/>
  <c r="AF243" i="34" s="1"/>
  <c r="AF245" i="34" s="1"/>
  <c r="D130" i="34"/>
  <c r="D132" i="34" s="1"/>
  <c r="D134" i="34" s="1"/>
  <c r="D136" i="34" s="1"/>
  <c r="D138" i="34" s="1"/>
  <c r="D140" i="34" s="1"/>
  <c r="D142" i="34" s="1"/>
  <c r="D144" i="34" s="1"/>
  <c r="D63" i="34"/>
  <c r="D65" i="34" s="1"/>
  <c r="D67" i="34" s="1"/>
  <c r="D69" i="34" s="1"/>
  <c r="D71" i="34" s="1"/>
  <c r="D73" i="34" s="1"/>
  <c r="D75" i="34" s="1"/>
  <c r="F154" i="34"/>
  <c r="AH402" i="34"/>
  <c r="AH403" i="34" s="1"/>
  <c r="AH405" i="34" s="1"/>
  <c r="AH407" i="34" s="1"/>
  <c r="AH409" i="34" s="1"/>
  <c r="AH411" i="34" s="1"/>
  <c r="AH413" i="34" s="1"/>
  <c r="AH415" i="34" s="1"/>
  <c r="E327" i="34"/>
  <c r="D299" i="34"/>
  <c r="AD219" i="34"/>
  <c r="D16" i="34"/>
  <c r="G154" i="34"/>
  <c r="H157" i="32"/>
  <c r="I166" i="32"/>
  <c r="F329" i="32"/>
  <c r="AH219" i="34"/>
  <c r="E287" i="34"/>
  <c r="AH390" i="34"/>
  <c r="F11" i="34"/>
  <c r="D217" i="34"/>
  <c r="E154" i="34"/>
  <c r="AH250" i="34"/>
  <c r="I157" i="32"/>
  <c r="F145" i="32"/>
  <c r="H23" i="32"/>
  <c r="I25" i="32"/>
  <c r="AE402" i="34"/>
  <c r="AE403" i="34" s="1"/>
  <c r="AE405" i="34" s="1"/>
  <c r="AE407" i="34" s="1"/>
  <c r="AE409" i="34" s="1"/>
  <c r="AE411" i="34" s="1"/>
  <c r="AE413" i="34" s="1"/>
  <c r="AE415" i="34" s="1"/>
  <c r="AG220" i="34"/>
  <c r="AF158" i="34"/>
  <c r="D96" i="34"/>
  <c r="D98" i="34" s="1"/>
  <c r="D100" i="34" s="1"/>
  <c r="D102" i="34" s="1"/>
  <c r="D104" i="34" s="1"/>
  <c r="D106" i="34" s="1"/>
  <c r="D108" i="34" s="1"/>
  <c r="D110" i="34" s="1"/>
  <c r="D58" i="34"/>
  <c r="D95" i="34"/>
  <c r="AF150" i="34"/>
  <c r="F216" i="34"/>
  <c r="AH158" i="34"/>
  <c r="F96" i="34"/>
  <c r="F97" i="34" s="1"/>
  <c r="F99" i="34" s="1"/>
  <c r="F101" i="34" s="1"/>
  <c r="F103" i="34" s="1"/>
  <c r="F105" i="34" s="1"/>
  <c r="F107" i="34" s="1"/>
  <c r="F109" i="34" s="1"/>
  <c r="E58" i="34"/>
  <c r="G164" i="34"/>
  <c r="E96" i="32"/>
  <c r="G96" i="32"/>
  <c r="AE158" i="34"/>
  <c r="C96" i="34"/>
  <c r="C98" i="34" s="1"/>
  <c r="C100" i="34" s="1"/>
  <c r="C102" i="34" s="1"/>
  <c r="C104" i="34" s="1"/>
  <c r="C106" i="34" s="1"/>
  <c r="C108" i="34" s="1"/>
  <c r="C110" i="34" s="1"/>
  <c r="C58" i="34"/>
  <c r="AG150" i="34"/>
  <c r="AG384" i="34"/>
  <c r="H327" i="32"/>
  <c r="D171" i="32"/>
  <c r="F123" i="32"/>
  <c r="D146" i="32"/>
  <c r="C299" i="34"/>
  <c r="D83" i="34"/>
  <c r="AD322" i="34"/>
  <c r="E431" i="34"/>
  <c r="C363" i="34"/>
  <c r="AH57" i="34"/>
  <c r="E96" i="34"/>
  <c r="E97" i="34" s="1"/>
  <c r="E99" i="34" s="1"/>
  <c r="E101" i="34" s="1"/>
  <c r="E103" i="34" s="1"/>
  <c r="E105" i="34" s="1"/>
  <c r="E107" i="34" s="1"/>
  <c r="E109" i="34" s="1"/>
  <c r="AC64" i="34"/>
  <c r="AC66" i="34" s="1"/>
  <c r="AC68" i="34" s="1"/>
  <c r="AC70" i="34" s="1"/>
  <c r="AC72" i="34" s="1"/>
  <c r="AC74" i="34" s="1"/>
  <c r="AC76" i="34" s="1"/>
  <c r="G58" i="34"/>
  <c r="B132" i="34"/>
  <c r="B134" i="34" s="1"/>
  <c r="B136" i="34" s="1"/>
  <c r="B138" i="34" s="1"/>
  <c r="B140" i="34" s="1"/>
  <c r="B142" i="34" s="1"/>
  <c r="B144" i="34" s="1"/>
  <c r="E157" i="32"/>
  <c r="H312" i="32"/>
  <c r="AH150" i="34"/>
  <c r="AH384" i="34"/>
  <c r="AH182" i="34"/>
  <c r="AG126" i="34"/>
  <c r="H291" i="32"/>
  <c r="H125" i="32"/>
  <c r="B98" i="34"/>
  <c r="B100" i="34" s="1"/>
  <c r="B102" i="34" s="1"/>
  <c r="B104" i="34" s="1"/>
  <c r="B106" i="34" s="1"/>
  <c r="B108" i="34" s="1"/>
  <c r="B110" i="34" s="1"/>
  <c r="G327" i="32"/>
  <c r="AF322" i="34"/>
  <c r="D363" i="34"/>
  <c r="I123" i="32"/>
  <c r="I146" i="32"/>
  <c r="H47" i="32"/>
  <c r="AE384" i="34"/>
  <c r="AG420" i="34"/>
  <c r="B166" i="34"/>
  <c r="B168" i="34" s="1"/>
  <c r="B170" i="34" s="1"/>
  <c r="B172" i="34" s="1"/>
  <c r="B174" i="34" s="1"/>
  <c r="B176" i="34" s="1"/>
  <c r="B178" i="34" s="1"/>
  <c r="D124" i="34"/>
  <c r="AF217" i="34"/>
  <c r="AG322" i="34"/>
  <c r="G363" i="34"/>
  <c r="AG62" i="34"/>
  <c r="AG64" i="34" s="1"/>
  <c r="AG66" i="34" s="1"/>
  <c r="AG68" i="34" s="1"/>
  <c r="AG70" i="34" s="1"/>
  <c r="AG72" i="34" s="1"/>
  <c r="AG74" i="34" s="1"/>
  <c r="AG76" i="34" s="1"/>
  <c r="G130" i="34"/>
  <c r="G132" i="34" s="1"/>
  <c r="G134" i="34" s="1"/>
  <c r="G136" i="34" s="1"/>
  <c r="G138" i="34" s="1"/>
  <c r="G140" i="34" s="1"/>
  <c r="G142" i="34" s="1"/>
  <c r="G144" i="34" s="1"/>
  <c r="F164" i="34"/>
  <c r="F165" i="34" s="1"/>
  <c r="F167" i="34" s="1"/>
  <c r="F169" i="34" s="1"/>
  <c r="F171" i="34" s="1"/>
  <c r="F173" i="34" s="1"/>
  <c r="F175" i="34" s="1"/>
  <c r="F177" i="34" s="1"/>
  <c r="AE128" i="34"/>
  <c r="G346" i="32"/>
  <c r="I23" i="32"/>
  <c r="E291" i="32"/>
  <c r="F96" i="32"/>
  <c r="G96" i="34"/>
  <c r="G98" i="34" s="1"/>
  <c r="G100" i="34" s="1"/>
  <c r="G102" i="34" s="1"/>
  <c r="G104" i="34" s="1"/>
  <c r="G106" i="34" s="1"/>
  <c r="G108" i="34" s="1"/>
  <c r="G110" i="34" s="1"/>
  <c r="F222" i="34"/>
  <c r="D294" i="32"/>
  <c r="E145" i="32"/>
  <c r="AF384" i="34"/>
  <c r="AH420" i="34"/>
  <c r="B165" i="34"/>
  <c r="B167" i="34" s="1"/>
  <c r="B169" i="34" s="1"/>
  <c r="B171" i="34" s="1"/>
  <c r="B173" i="34" s="1"/>
  <c r="B175" i="34" s="1"/>
  <c r="B177" i="34" s="1"/>
  <c r="F299" i="34"/>
  <c r="E124" i="34"/>
  <c r="AG217" i="34"/>
  <c r="AH322" i="34"/>
  <c r="C16" i="34"/>
  <c r="F16" i="34"/>
  <c r="AE51" i="34"/>
  <c r="AF118" i="34"/>
  <c r="AD130" i="34"/>
  <c r="AD131" i="34" s="1"/>
  <c r="AD133" i="34" s="1"/>
  <c r="AD135" i="34" s="1"/>
  <c r="AD137" i="34" s="1"/>
  <c r="AD139" i="34" s="1"/>
  <c r="AD141" i="34" s="1"/>
  <c r="AD143" i="34" s="1"/>
  <c r="AH62" i="34"/>
  <c r="AH63" i="34" s="1"/>
  <c r="AH65" i="34" s="1"/>
  <c r="AH67" i="34" s="1"/>
  <c r="AH69" i="34" s="1"/>
  <c r="AH71" i="34" s="1"/>
  <c r="AH73" i="34" s="1"/>
  <c r="AH75" i="34" s="1"/>
  <c r="AD250" i="34"/>
  <c r="E234" i="34"/>
  <c r="E236" i="34" s="1"/>
  <c r="E238" i="34" s="1"/>
  <c r="E240" i="34" s="1"/>
  <c r="E242" i="34" s="1"/>
  <c r="E244" i="34" s="1"/>
  <c r="E246" i="34" s="1"/>
  <c r="D120" i="34"/>
  <c r="F120" i="34"/>
  <c r="C154" i="34"/>
  <c r="G157" i="32"/>
  <c r="D90" i="34"/>
  <c r="D329" i="32"/>
  <c r="G145" i="32"/>
  <c r="E216" i="34"/>
  <c r="AD158" i="34"/>
  <c r="D164" i="34"/>
  <c r="D166" i="32"/>
  <c r="D431" i="34"/>
  <c r="B131" i="34"/>
  <c r="B133" i="34" s="1"/>
  <c r="B135" i="34" s="1"/>
  <c r="B137" i="34" s="1"/>
  <c r="B139" i="34" s="1"/>
  <c r="B141" i="34" s="1"/>
  <c r="B143" i="34" s="1"/>
  <c r="G146" i="32"/>
  <c r="F130" i="34"/>
  <c r="F131" i="34" s="1"/>
  <c r="F133" i="34" s="1"/>
  <c r="F135" i="34" s="1"/>
  <c r="F137" i="34" s="1"/>
  <c r="F139" i="34" s="1"/>
  <c r="F141" i="34" s="1"/>
  <c r="F143" i="34" s="1"/>
  <c r="D146" i="34"/>
  <c r="E146" i="34"/>
  <c r="E137" i="32"/>
  <c r="F188" i="32"/>
  <c r="F124" i="34"/>
  <c r="AH316" i="34"/>
  <c r="AH217" i="34"/>
  <c r="AG390" i="34"/>
  <c r="AF51" i="34"/>
  <c r="AG118" i="34"/>
  <c r="E45" i="34"/>
  <c r="G120" i="34"/>
  <c r="E28" i="32"/>
  <c r="I28" i="32"/>
  <c r="F28" i="32"/>
  <c r="D67" i="32"/>
  <c r="I67" i="32"/>
  <c r="C359" i="34"/>
  <c r="AG351" i="34"/>
  <c r="C260" i="34"/>
  <c r="AE48" i="34"/>
  <c r="AF48" i="34"/>
  <c r="AE320" i="34"/>
  <c r="E314" i="32"/>
  <c r="H264" i="32"/>
  <c r="G210" i="32"/>
  <c r="E329" i="34"/>
  <c r="AF367" i="34"/>
  <c r="G216" i="34"/>
  <c r="D222" i="34"/>
  <c r="AF22" i="34"/>
  <c r="AH118" i="34"/>
  <c r="E363" i="34"/>
  <c r="G11" i="34"/>
  <c r="AC132" i="34"/>
  <c r="AC134" i="34" s="1"/>
  <c r="AC136" i="34" s="1"/>
  <c r="AC138" i="34" s="1"/>
  <c r="AC140" i="34" s="1"/>
  <c r="AC142" i="34" s="1"/>
  <c r="AC144" i="34" s="1"/>
  <c r="E259" i="34"/>
  <c r="F252" i="34"/>
  <c r="AH52" i="34"/>
  <c r="F329" i="34"/>
  <c r="AE287" i="34"/>
  <c r="AG287" i="34"/>
  <c r="F287" i="34"/>
  <c r="G252" i="34"/>
  <c r="F323" i="34"/>
  <c r="AD355" i="34"/>
  <c r="AE58" i="34"/>
  <c r="D122" i="32"/>
  <c r="G259" i="34"/>
  <c r="D259" i="34"/>
  <c r="D250" i="34"/>
  <c r="H61" i="32"/>
  <c r="AG332" i="34"/>
  <c r="G323" i="34"/>
  <c r="AF129" i="34"/>
  <c r="AE355" i="34"/>
  <c r="AE126" i="34"/>
  <c r="AF58" i="34"/>
  <c r="AF268" i="34"/>
  <c r="AF270" i="34" s="1"/>
  <c r="AF272" i="34" s="1"/>
  <c r="AF274" i="34" s="1"/>
  <c r="AF276" i="34" s="1"/>
  <c r="AF278" i="34" s="1"/>
  <c r="AF280" i="34" s="1"/>
  <c r="F47" i="32"/>
  <c r="D327" i="32"/>
  <c r="F259" i="34"/>
  <c r="D287" i="34"/>
  <c r="C287" i="34"/>
  <c r="G234" i="32"/>
  <c r="D135" i="32"/>
  <c r="D326" i="34"/>
  <c r="G180" i="34"/>
  <c r="G203" i="32"/>
  <c r="E359" i="34"/>
  <c r="E326" i="34"/>
  <c r="AD420" i="34"/>
  <c r="AD287" i="34"/>
  <c r="E122" i="32"/>
  <c r="AY198" i="32"/>
  <c r="AZ198" i="32" s="1"/>
  <c r="E61" i="32"/>
  <c r="F359" i="34"/>
  <c r="AE420" i="34"/>
  <c r="D260" i="34"/>
  <c r="AH287" i="34"/>
  <c r="F335" i="34"/>
  <c r="F337" i="34" s="1"/>
  <c r="F339" i="34" s="1"/>
  <c r="F341" i="34" s="1"/>
  <c r="F343" i="34" s="1"/>
  <c r="F345" i="34" s="1"/>
  <c r="F347" i="34" s="1"/>
  <c r="C323" i="34"/>
  <c r="AE129" i="34"/>
  <c r="AG129" i="34"/>
  <c r="AG355" i="34"/>
  <c r="AF126" i="34"/>
  <c r="AG58" i="34"/>
  <c r="I61" i="32"/>
  <c r="F122" i="32"/>
  <c r="D145" i="32"/>
  <c r="H99" i="32"/>
  <c r="E260" i="34"/>
  <c r="E299" i="34"/>
  <c r="AD316" i="34"/>
  <c r="C431" i="34"/>
  <c r="AD129" i="34"/>
  <c r="AH355" i="34"/>
  <c r="AH126" i="34"/>
  <c r="AD286" i="34"/>
  <c r="AH58" i="34"/>
  <c r="G90" i="34"/>
  <c r="F90" i="34"/>
  <c r="C90" i="34"/>
  <c r="I122" i="32"/>
  <c r="AG52" i="34"/>
  <c r="AG320" i="34"/>
  <c r="F171" i="32"/>
  <c r="E346" i="32"/>
  <c r="D203" i="32"/>
  <c r="AH320" i="34"/>
  <c r="H166" i="32"/>
  <c r="G171" i="32"/>
  <c r="F120" i="32"/>
  <c r="H56" i="32"/>
  <c r="G21" i="32"/>
  <c r="C255" i="34"/>
  <c r="F392" i="34"/>
  <c r="D325" i="34"/>
  <c r="G250" i="34"/>
  <c r="AG128" i="34"/>
  <c r="AE45" i="34"/>
  <c r="F82" i="34"/>
  <c r="H158" i="32"/>
  <c r="AF320" i="34"/>
  <c r="D229" i="34"/>
  <c r="F260" i="34"/>
  <c r="F255" i="34"/>
  <c r="F223" i="34"/>
  <c r="H21" i="32"/>
  <c r="F250" i="34"/>
  <c r="AD128" i="34"/>
  <c r="AD55" i="34"/>
  <c r="I264" i="32"/>
  <c r="H352" i="32"/>
  <c r="E166" i="32"/>
  <c r="H171" i="32"/>
  <c r="G120" i="32"/>
  <c r="H145" i="32"/>
  <c r="F21" i="32"/>
  <c r="C327" i="34"/>
  <c r="AE351" i="34"/>
  <c r="E325" i="34"/>
  <c r="G431" i="34"/>
  <c r="AF45" i="34"/>
  <c r="E11" i="34"/>
  <c r="D82" i="34"/>
  <c r="G158" i="32"/>
  <c r="AE50" i="34"/>
  <c r="AC326" i="32"/>
  <c r="F117" i="32"/>
  <c r="I26" i="32"/>
  <c r="E12" i="34"/>
  <c r="C250" i="34"/>
  <c r="H238" i="32"/>
  <c r="F166" i="32"/>
  <c r="I99" i="32"/>
  <c r="I155" i="32"/>
  <c r="G223" i="34"/>
  <c r="C252" i="34"/>
  <c r="G12" i="34"/>
  <c r="H122" i="32"/>
  <c r="AE397" i="34"/>
  <c r="AD397" i="34"/>
  <c r="E264" i="32"/>
  <c r="E188" i="32"/>
  <c r="I203" i="32"/>
  <c r="G359" i="34"/>
  <c r="AE220" i="34"/>
  <c r="AF351" i="34"/>
  <c r="C216" i="34"/>
  <c r="AF397" i="34"/>
  <c r="AD48" i="34"/>
  <c r="AE118" i="34"/>
  <c r="AD45" i="34"/>
  <c r="F64" i="34"/>
  <c r="F66" i="34" s="1"/>
  <c r="F68" i="34" s="1"/>
  <c r="F70" i="34" s="1"/>
  <c r="F72" i="34" s="1"/>
  <c r="F74" i="34" s="1"/>
  <c r="F76" i="34" s="1"/>
  <c r="AF128" i="34"/>
  <c r="G95" i="34"/>
  <c r="C82" i="34"/>
  <c r="F33" i="32"/>
  <c r="D158" i="32"/>
  <c r="F360" i="34"/>
  <c r="G360" i="34"/>
  <c r="I71" i="32"/>
  <c r="G71" i="32"/>
  <c r="H71" i="32"/>
  <c r="F71" i="32"/>
  <c r="F35" i="32"/>
  <c r="D35" i="32"/>
  <c r="G35" i="32"/>
  <c r="H38" i="32"/>
  <c r="F38" i="32"/>
  <c r="G337" i="32"/>
  <c r="H337" i="32"/>
  <c r="F337" i="32"/>
  <c r="E63" i="34"/>
  <c r="E65" i="34" s="1"/>
  <c r="E67" i="34" s="1"/>
  <c r="E69" i="34" s="1"/>
  <c r="E71" i="34" s="1"/>
  <c r="E73" i="34" s="1"/>
  <c r="E75" i="34" s="1"/>
  <c r="E64" i="34"/>
  <c r="E66" i="34" s="1"/>
  <c r="E68" i="34" s="1"/>
  <c r="E70" i="34" s="1"/>
  <c r="E72" i="34" s="1"/>
  <c r="E74" i="34" s="1"/>
  <c r="E76" i="34" s="1"/>
  <c r="E189" i="34"/>
  <c r="F189" i="34"/>
  <c r="D189" i="34"/>
  <c r="C189" i="34"/>
  <c r="E200" i="32"/>
  <c r="D200" i="32"/>
  <c r="H200" i="32"/>
  <c r="I200" i="32"/>
  <c r="F332" i="34"/>
  <c r="G332" i="34"/>
  <c r="C332" i="34"/>
  <c r="D210" i="32"/>
  <c r="D331" i="32"/>
  <c r="C81" i="34"/>
  <c r="E81" i="34"/>
  <c r="F81" i="34"/>
  <c r="D81" i="34"/>
  <c r="G81" i="34"/>
  <c r="E262" i="34"/>
  <c r="G262" i="34"/>
  <c r="F262" i="34"/>
  <c r="D262" i="34"/>
  <c r="C262" i="34"/>
  <c r="C318" i="34"/>
  <c r="E318" i="34"/>
  <c r="G318" i="34"/>
  <c r="F318" i="34"/>
  <c r="D318" i="34"/>
  <c r="C253" i="34"/>
  <c r="D253" i="34"/>
  <c r="G253" i="34"/>
  <c r="F253" i="34"/>
  <c r="E253" i="34"/>
  <c r="AH419" i="34"/>
  <c r="AG419" i="34"/>
  <c r="AF419" i="34"/>
  <c r="G298" i="32"/>
  <c r="AP52" i="32"/>
  <c r="AP66" i="32" s="1"/>
  <c r="AQ52" i="32"/>
  <c r="D46" i="32"/>
  <c r="E46" i="32"/>
  <c r="I195" i="32"/>
  <c r="F195" i="32"/>
  <c r="D58" i="32"/>
  <c r="E58" i="32"/>
  <c r="E352" i="32"/>
  <c r="I352" i="32"/>
  <c r="G352" i="32"/>
  <c r="E81" i="32"/>
  <c r="H81" i="32"/>
  <c r="I81" i="32"/>
  <c r="G81" i="32"/>
  <c r="F81" i="32"/>
  <c r="D56" i="32"/>
  <c r="F56" i="32"/>
  <c r="I56" i="32"/>
  <c r="AD429" i="34"/>
  <c r="AG429" i="34"/>
  <c r="AF429" i="34"/>
  <c r="AH429" i="34"/>
  <c r="AE429" i="34"/>
  <c r="E331" i="32"/>
  <c r="F331" i="32"/>
  <c r="G331" i="32"/>
  <c r="D283" i="34"/>
  <c r="C283" i="34"/>
  <c r="E283" i="34"/>
  <c r="G283" i="34"/>
  <c r="H298" i="32"/>
  <c r="E298" i="32"/>
  <c r="G147" i="32"/>
  <c r="I147" i="32"/>
  <c r="F147" i="32"/>
  <c r="D81" i="32"/>
  <c r="D71" i="32"/>
  <c r="AF323" i="34"/>
  <c r="F58" i="32"/>
  <c r="AJ21" i="32"/>
  <c r="AG323" i="34"/>
  <c r="F282" i="32"/>
  <c r="H282" i="32"/>
  <c r="I282" i="32"/>
  <c r="G282" i="32"/>
  <c r="D282" i="32"/>
  <c r="F356" i="34"/>
  <c r="E356" i="34"/>
  <c r="D356" i="34"/>
  <c r="D56" i="34"/>
  <c r="G56" i="34"/>
  <c r="F56" i="34"/>
  <c r="E56" i="34"/>
  <c r="C56" i="34"/>
  <c r="G62" i="32"/>
  <c r="F62" i="32"/>
  <c r="G399" i="34"/>
  <c r="E399" i="34"/>
  <c r="D399" i="34"/>
  <c r="C399" i="34"/>
  <c r="F399" i="34"/>
  <c r="F210" i="32"/>
  <c r="I31" i="32"/>
  <c r="E31" i="32"/>
  <c r="AD392" i="34"/>
  <c r="AE392" i="34"/>
  <c r="AF392" i="34"/>
  <c r="AH392" i="34"/>
  <c r="AG392" i="34"/>
  <c r="C123" i="34"/>
  <c r="E123" i="34"/>
  <c r="D123" i="34"/>
  <c r="G123" i="34"/>
  <c r="F123" i="34"/>
  <c r="AH297" i="34"/>
  <c r="AE297" i="34"/>
  <c r="AD297" i="34"/>
  <c r="AH146" i="34"/>
  <c r="AD146" i="34"/>
  <c r="AG146" i="34"/>
  <c r="AF332" i="34"/>
  <c r="AE332" i="34"/>
  <c r="AD332" i="34"/>
  <c r="D198" i="32"/>
  <c r="I198" i="32"/>
  <c r="H198" i="32"/>
  <c r="E198" i="32"/>
  <c r="G198" i="32"/>
  <c r="AE187" i="34"/>
  <c r="AG187" i="34"/>
  <c r="AE119" i="34"/>
  <c r="AD119" i="34"/>
  <c r="AF119" i="34"/>
  <c r="H58" i="32"/>
  <c r="AE323" i="34"/>
  <c r="AF297" i="34"/>
  <c r="G58" i="32"/>
  <c r="E56" i="32"/>
  <c r="D352" i="32"/>
  <c r="AH187" i="34"/>
  <c r="AD51" i="34"/>
  <c r="AH323" i="34"/>
  <c r="D107" i="32"/>
  <c r="G107" i="32"/>
  <c r="D255" i="34"/>
  <c r="G255" i="34"/>
  <c r="D397" i="34"/>
  <c r="G397" i="34"/>
  <c r="F397" i="34"/>
  <c r="E397" i="34"/>
  <c r="C397" i="34"/>
  <c r="C392" i="34"/>
  <c r="E392" i="34"/>
  <c r="D392" i="34"/>
  <c r="E190" i="34"/>
  <c r="D190" i="34"/>
  <c r="G190" i="34"/>
  <c r="F190" i="34"/>
  <c r="C190" i="34"/>
  <c r="AD325" i="34"/>
  <c r="AH325" i="34"/>
  <c r="AG325" i="34"/>
  <c r="AF325" i="34"/>
  <c r="AE325" i="34"/>
  <c r="D192" i="34"/>
  <c r="G192" i="34"/>
  <c r="E192" i="34"/>
  <c r="C192" i="34"/>
  <c r="AL326" i="32"/>
  <c r="AM325" i="32"/>
  <c r="AM326" i="32" s="1"/>
  <c r="AE360" i="34"/>
  <c r="AH360" i="34"/>
  <c r="AG360" i="34"/>
  <c r="AE186" i="34"/>
  <c r="AF186" i="34"/>
  <c r="AH186" i="34"/>
  <c r="AG186" i="34"/>
  <c r="AD186" i="34"/>
  <c r="E18" i="34"/>
  <c r="D18" i="34"/>
  <c r="C157" i="34"/>
  <c r="G157" i="34"/>
  <c r="F157" i="34"/>
  <c r="I276" i="32"/>
  <c r="D238" i="32"/>
  <c r="AG290" i="34"/>
  <c r="AD360" i="34"/>
  <c r="E95" i="34"/>
  <c r="F95" i="34"/>
  <c r="D228" i="34"/>
  <c r="C228" i="34"/>
  <c r="AG162" i="34"/>
  <c r="AF162" i="34"/>
  <c r="G420" i="34"/>
  <c r="F420" i="34"/>
  <c r="E420" i="34"/>
  <c r="H276" i="32"/>
  <c r="H100" i="32"/>
  <c r="D155" i="32"/>
  <c r="E146" i="32"/>
  <c r="F25" i="32"/>
  <c r="AH367" i="34"/>
  <c r="AE391" i="34"/>
  <c r="AE182" i="34"/>
  <c r="F18" i="34"/>
  <c r="C19" i="34"/>
  <c r="AF423" i="34"/>
  <c r="AF130" i="34"/>
  <c r="AF131" i="34" s="1"/>
  <c r="AF133" i="34" s="1"/>
  <c r="AF135" i="34" s="1"/>
  <c r="AF137" i="34" s="1"/>
  <c r="AF139" i="34" s="1"/>
  <c r="AF141" i="34" s="1"/>
  <c r="AF143" i="34" s="1"/>
  <c r="AH88" i="34"/>
  <c r="AF250" i="34"/>
  <c r="AD402" i="34"/>
  <c r="AC404" i="34"/>
  <c r="AC406" i="34" s="1"/>
  <c r="AC408" i="34" s="1"/>
  <c r="AC410" i="34" s="1"/>
  <c r="AC412" i="34" s="1"/>
  <c r="AC414" i="34" s="1"/>
  <c r="AC416" i="34" s="1"/>
  <c r="AC403" i="34"/>
  <c r="AC405" i="34" s="1"/>
  <c r="AC407" i="34" s="1"/>
  <c r="AC409" i="34" s="1"/>
  <c r="AC411" i="34" s="1"/>
  <c r="AC413" i="34" s="1"/>
  <c r="AC415" i="34" s="1"/>
  <c r="AH352" i="34"/>
  <c r="AF352" i="34"/>
  <c r="AF388" i="34"/>
  <c r="AH388" i="34"/>
  <c r="G396" i="34"/>
  <c r="C396" i="34"/>
  <c r="F396" i="34"/>
  <c r="E396" i="34"/>
  <c r="D396" i="34"/>
  <c r="G89" i="34"/>
  <c r="F89" i="34"/>
  <c r="E89" i="34"/>
  <c r="D89" i="34"/>
  <c r="C89" i="34"/>
  <c r="AH120" i="34"/>
  <c r="AF120" i="34"/>
  <c r="AG120" i="34"/>
  <c r="AE120" i="34"/>
  <c r="E358" i="34"/>
  <c r="D358" i="34"/>
  <c r="G358" i="34"/>
  <c r="F358" i="34"/>
  <c r="C358" i="34"/>
  <c r="D85" i="34"/>
  <c r="G85" i="34"/>
  <c r="F85" i="34"/>
  <c r="E85" i="34"/>
  <c r="C85" i="34"/>
  <c r="F234" i="32"/>
  <c r="E234" i="32"/>
  <c r="G188" i="32"/>
  <c r="F346" i="32"/>
  <c r="I125" i="32"/>
  <c r="H146" i="32"/>
  <c r="H28" i="32"/>
  <c r="AF391" i="34"/>
  <c r="D300" i="34"/>
  <c r="D301" i="34" s="1"/>
  <c r="D303" i="34" s="1"/>
  <c r="D305" i="34" s="1"/>
  <c r="D307" i="34" s="1"/>
  <c r="D309" i="34" s="1"/>
  <c r="D311" i="34" s="1"/>
  <c r="D313" i="34" s="1"/>
  <c r="E228" i="34"/>
  <c r="AD22" i="34"/>
  <c r="E252" i="34"/>
  <c r="G18" i="34"/>
  <c r="E130" i="34"/>
  <c r="E131" i="34" s="1"/>
  <c r="E133" i="34" s="1"/>
  <c r="E135" i="34" s="1"/>
  <c r="E137" i="34" s="1"/>
  <c r="E139" i="34" s="1"/>
  <c r="E141" i="34" s="1"/>
  <c r="E143" i="34" s="1"/>
  <c r="AG88" i="34"/>
  <c r="I96" i="32"/>
  <c r="AF116" i="34"/>
  <c r="AE116" i="34"/>
  <c r="AD116" i="34"/>
  <c r="AG116" i="34"/>
  <c r="AH116" i="34"/>
  <c r="G327" i="34"/>
  <c r="F327" i="34"/>
  <c r="AG316" i="34"/>
  <c r="AF316" i="34"/>
  <c r="D367" i="34"/>
  <c r="E367" i="34"/>
  <c r="G367" i="34"/>
  <c r="F367" i="34"/>
  <c r="C367" i="34"/>
  <c r="C297" i="34"/>
  <c r="G297" i="34"/>
  <c r="F297" i="34"/>
  <c r="E297" i="34"/>
  <c r="D297" i="34"/>
  <c r="AD93" i="34"/>
  <c r="AF93" i="34"/>
  <c r="AH93" i="34"/>
  <c r="AG93" i="34"/>
  <c r="AE93" i="34"/>
  <c r="AE192" i="34"/>
  <c r="AG192" i="34"/>
  <c r="AD192" i="34"/>
  <c r="AH192" i="34"/>
  <c r="F328" i="34"/>
  <c r="G328" i="34"/>
  <c r="E120" i="32"/>
  <c r="E157" i="34"/>
  <c r="G19" i="34"/>
  <c r="AE55" i="34"/>
  <c r="G276" i="32"/>
  <c r="AG89" i="34"/>
  <c r="AH89" i="34"/>
  <c r="AF89" i="34"/>
  <c r="AE89" i="34"/>
  <c r="G286" i="34"/>
  <c r="F286" i="34"/>
  <c r="E286" i="34"/>
  <c r="D286" i="34"/>
  <c r="AD182" i="34"/>
  <c r="AF182" i="34"/>
  <c r="I314" i="32"/>
  <c r="F314" i="32"/>
  <c r="H186" i="32"/>
  <c r="H120" i="32"/>
  <c r="D362" i="34"/>
  <c r="C328" i="34"/>
  <c r="AE367" i="34"/>
  <c r="AH162" i="34"/>
  <c r="AH22" i="34"/>
  <c r="AD23" i="34"/>
  <c r="F249" i="34"/>
  <c r="BG7" i="34"/>
  <c r="AF286" i="34"/>
  <c r="AF55" i="34"/>
  <c r="E109" i="32"/>
  <c r="AH399" i="34"/>
  <c r="AD399" i="34"/>
  <c r="AF399" i="34"/>
  <c r="AE399" i="34"/>
  <c r="AH220" i="34"/>
  <c r="AD220" i="34"/>
  <c r="E430" i="34"/>
  <c r="F430" i="34"/>
  <c r="C80" i="34"/>
  <c r="G80" i="34"/>
  <c r="F80" i="34"/>
  <c r="E80" i="34"/>
  <c r="D80" i="34"/>
  <c r="G83" i="34"/>
  <c r="F83" i="34"/>
  <c r="I197" i="32"/>
  <c r="I186" i="32"/>
  <c r="H98" i="32"/>
  <c r="D120" i="32"/>
  <c r="E123" i="32"/>
  <c r="E155" i="32"/>
  <c r="F61" i="32"/>
  <c r="D61" i="32"/>
  <c r="AD388" i="34"/>
  <c r="F362" i="34"/>
  <c r="D328" i="34"/>
  <c r="E361" i="34"/>
  <c r="C83" i="34"/>
  <c r="C249" i="34"/>
  <c r="G249" i="34"/>
  <c r="E19" i="34"/>
  <c r="AG286" i="34"/>
  <c r="AG55" i="34"/>
  <c r="C217" i="34"/>
  <c r="E232" i="32"/>
  <c r="AD267" i="34"/>
  <c r="AD269" i="34" s="1"/>
  <c r="AD271" i="34" s="1"/>
  <c r="AD273" i="34" s="1"/>
  <c r="AD275" i="34" s="1"/>
  <c r="AD277" i="34" s="1"/>
  <c r="AD279" i="34" s="1"/>
  <c r="AD268" i="34"/>
  <c r="AD270" i="34" s="1"/>
  <c r="AD272" i="34" s="1"/>
  <c r="AD274" i="34" s="1"/>
  <c r="AD276" i="34" s="1"/>
  <c r="AD278" i="34" s="1"/>
  <c r="AD280" i="34" s="1"/>
  <c r="G325" i="34"/>
  <c r="F325" i="34"/>
  <c r="G422" i="34"/>
  <c r="F422" i="34"/>
  <c r="E422" i="34"/>
  <c r="C221" i="34"/>
  <c r="G221" i="34"/>
  <c r="F221" i="34"/>
  <c r="E221" i="34"/>
  <c r="D221" i="34"/>
  <c r="G251" i="34"/>
  <c r="F251" i="34"/>
  <c r="E251" i="34"/>
  <c r="D251" i="34"/>
  <c r="C251" i="34"/>
  <c r="AD422" i="34"/>
  <c r="AF422" i="34"/>
  <c r="AH422" i="34"/>
  <c r="AG422" i="34"/>
  <c r="AE422" i="34"/>
  <c r="E180" i="34"/>
  <c r="D180" i="34"/>
  <c r="F180" i="34"/>
  <c r="AE52" i="34"/>
  <c r="AD52" i="34"/>
  <c r="AD154" i="34"/>
  <c r="AF154" i="34"/>
  <c r="AG154" i="34"/>
  <c r="AE154" i="34"/>
  <c r="AH154" i="34"/>
  <c r="AE361" i="34"/>
  <c r="AH361" i="34"/>
  <c r="AG361" i="34"/>
  <c r="AF361" i="34"/>
  <c r="E105" i="32"/>
  <c r="H323" i="32"/>
  <c r="E197" i="32"/>
  <c r="D186" i="32"/>
  <c r="I98" i="32"/>
  <c r="H345" i="32"/>
  <c r="E67" i="32"/>
  <c r="AE388" i="34"/>
  <c r="AG388" i="34"/>
  <c r="E362" i="34"/>
  <c r="E328" i="34"/>
  <c r="D223" i="34"/>
  <c r="AG219" i="34"/>
  <c r="AF215" i="34"/>
  <c r="AD368" i="34"/>
  <c r="AD370" i="34" s="1"/>
  <c r="AD372" i="34" s="1"/>
  <c r="AD374" i="34" s="1"/>
  <c r="AD376" i="34" s="1"/>
  <c r="AD378" i="34" s="1"/>
  <c r="AD380" i="34" s="1"/>
  <c r="AD382" i="34" s="1"/>
  <c r="BG6" i="34"/>
  <c r="C12" i="34"/>
  <c r="AL20" i="32"/>
  <c r="AP18" i="32"/>
  <c r="G335" i="34"/>
  <c r="G337" i="34" s="1"/>
  <c r="G339" i="34" s="1"/>
  <c r="G341" i="34" s="1"/>
  <c r="G343" i="34" s="1"/>
  <c r="G345" i="34" s="1"/>
  <c r="G347" i="34" s="1"/>
  <c r="G336" i="34"/>
  <c r="G338" i="34" s="1"/>
  <c r="G340" i="34" s="1"/>
  <c r="G342" i="34" s="1"/>
  <c r="G344" i="34" s="1"/>
  <c r="G346" i="34" s="1"/>
  <c r="G348" i="34" s="1"/>
  <c r="AF356" i="34"/>
  <c r="AH356" i="34"/>
  <c r="AG356" i="34"/>
  <c r="F327" i="32"/>
  <c r="I327" i="32"/>
  <c r="AE290" i="34"/>
  <c r="AF290" i="34"/>
  <c r="AD290" i="34"/>
  <c r="G391" i="34"/>
  <c r="E391" i="34"/>
  <c r="D391" i="34"/>
  <c r="C391" i="34"/>
  <c r="AQ18" i="32"/>
  <c r="AQ28" i="32" s="1"/>
  <c r="F263" i="34"/>
  <c r="G263" i="34"/>
  <c r="E263" i="34"/>
  <c r="D263" i="34"/>
  <c r="AE83" i="34"/>
  <c r="AD83" i="34"/>
  <c r="C218" i="34"/>
  <c r="D218" i="34"/>
  <c r="F218" i="34"/>
  <c r="G218" i="34"/>
  <c r="E218" i="34"/>
  <c r="D96" i="32"/>
  <c r="H25" i="32"/>
  <c r="D19" i="34"/>
  <c r="C120" i="34"/>
  <c r="AC29" i="34"/>
  <c r="AC31" i="34" s="1"/>
  <c r="AC33" i="34" s="1"/>
  <c r="AC35" i="34" s="1"/>
  <c r="AC37" i="34" s="1"/>
  <c r="AC39" i="34" s="1"/>
  <c r="AC41" i="34" s="1"/>
  <c r="AC30" i="34"/>
  <c r="AC32" i="34" s="1"/>
  <c r="AC34" i="34" s="1"/>
  <c r="AC36" i="34" s="1"/>
  <c r="AC38" i="34" s="1"/>
  <c r="AC40" i="34" s="1"/>
  <c r="AC42" i="34" s="1"/>
  <c r="D47" i="32"/>
  <c r="G47" i="32"/>
  <c r="AU88" i="32"/>
  <c r="AW88" i="32" s="1"/>
  <c r="AU198" i="32"/>
  <c r="AU193" i="32"/>
  <c r="AU329" i="32"/>
  <c r="AU269" i="32"/>
  <c r="AU195" i="32"/>
  <c r="AU302" i="32"/>
  <c r="AU190" i="32"/>
  <c r="AW190" i="32" s="1"/>
  <c r="AU232" i="32"/>
  <c r="AU128" i="32"/>
  <c r="AU257" i="32"/>
  <c r="AU164" i="32"/>
  <c r="AU303" i="32"/>
  <c r="AU267" i="32"/>
  <c r="AY100" i="32"/>
  <c r="AZ100" i="32" s="1"/>
  <c r="AU235" i="32"/>
  <c r="AY96" i="32"/>
  <c r="BA96" i="32" s="1"/>
  <c r="AU191" i="32"/>
  <c r="AU224" i="32"/>
  <c r="AW224" i="32" s="1"/>
  <c r="AU158" i="32"/>
  <c r="AE49" i="32"/>
  <c r="AI49" i="32"/>
  <c r="AC52" i="32"/>
  <c r="AY98" i="32"/>
  <c r="BA98" i="32" s="1"/>
  <c r="AY94" i="32"/>
  <c r="AZ94" i="32" s="1"/>
  <c r="AU259" i="32"/>
  <c r="AY333" i="32"/>
  <c r="AZ333" i="32" s="1"/>
  <c r="AC324" i="32"/>
  <c r="AY97" i="32"/>
  <c r="BA97" i="32" s="1"/>
  <c r="AY200" i="32"/>
  <c r="AZ200" i="32" s="1"/>
  <c r="AC188" i="32"/>
  <c r="AU327" i="32"/>
  <c r="AU326" i="32"/>
  <c r="AW326" i="32" s="1"/>
  <c r="AU337" i="32"/>
  <c r="AU157" i="32"/>
  <c r="AU189" i="32"/>
  <c r="AY132" i="32"/>
  <c r="AZ132" i="32" s="1"/>
  <c r="AO18" i="32"/>
  <c r="AO20" i="32" s="1"/>
  <c r="AC18" i="32" a="1"/>
  <c r="AC18" i="32" s="1"/>
  <c r="AU297" i="32"/>
  <c r="CX3" i="41" a="1"/>
  <c r="CX3" i="41" s="1"/>
  <c r="CX5" i="41"/>
  <c r="CX4" i="41"/>
  <c r="H207" i="32"/>
  <c r="G207" i="32"/>
  <c r="I279" i="32"/>
  <c r="F339" i="32"/>
  <c r="E62" i="32"/>
  <c r="H24" i="32"/>
  <c r="G279" i="32"/>
  <c r="H339" i="32"/>
  <c r="F289" i="32"/>
  <c r="H109" i="32"/>
  <c r="F181" i="32"/>
  <c r="H289" i="32"/>
  <c r="AY302" i="32"/>
  <c r="F169" i="32"/>
  <c r="F249" i="32"/>
  <c r="F294" i="32"/>
  <c r="G323" i="32"/>
  <c r="H226" i="32"/>
  <c r="H67" i="32"/>
  <c r="G270" i="32"/>
  <c r="H270" i="32"/>
  <c r="F31" i="32"/>
  <c r="D31" i="32"/>
  <c r="D330" i="32"/>
  <c r="I271" i="32"/>
  <c r="E285" i="32"/>
  <c r="G294" i="32"/>
  <c r="G216" i="32"/>
  <c r="F207" i="32"/>
  <c r="H147" i="32"/>
  <c r="F291" i="32"/>
  <c r="AY304" i="32"/>
  <c r="AZ304" i="32" s="1"/>
  <c r="G289" i="32"/>
  <c r="D130" i="32"/>
  <c r="G50" i="32"/>
  <c r="I17" i="32"/>
  <c r="G67" i="32"/>
  <c r="I270" i="32"/>
  <c r="D336" i="32"/>
  <c r="H336" i="32"/>
  <c r="G336" i="32"/>
  <c r="F336" i="32"/>
  <c r="I287" i="32"/>
  <c r="H287" i="32"/>
  <c r="G45" i="32"/>
  <c r="G23" i="32"/>
  <c r="G317" i="32"/>
  <c r="E216" i="32"/>
  <c r="E249" i="32"/>
  <c r="D287" i="32"/>
  <c r="E24" i="32"/>
  <c r="F23" i="32"/>
  <c r="AU131" i="32"/>
  <c r="D125" i="32"/>
  <c r="H181" i="32"/>
  <c r="F271" i="32"/>
  <c r="D285" i="32"/>
  <c r="I207" i="32"/>
  <c r="F67" i="32"/>
  <c r="G287" i="32"/>
  <c r="E111" i="32"/>
  <c r="E130" i="32"/>
  <c r="H117" i="32"/>
  <c r="G17" i="32"/>
  <c r="F109" i="32"/>
  <c r="AU192" i="32"/>
  <c r="G312" i="32"/>
  <c r="E279" i="32"/>
  <c r="D312" i="32"/>
  <c r="H31" i="32"/>
  <c r="E107" i="32"/>
  <c r="H112" i="32"/>
  <c r="I112" i="32"/>
  <c r="G112" i="32"/>
  <c r="D132" i="32"/>
  <c r="AC88" i="32"/>
  <c r="E132" i="32"/>
  <c r="E289" i="32"/>
  <c r="D249" i="32"/>
  <c r="I109" i="32"/>
  <c r="D216" i="32"/>
  <c r="AU161" i="32"/>
  <c r="D289" i="32"/>
  <c r="E270" i="32"/>
  <c r="E112" i="32"/>
  <c r="AU266" i="32"/>
  <c r="H216" i="32"/>
  <c r="AY301" i="32"/>
  <c r="AZ301" i="32" s="1"/>
  <c r="I111" i="32"/>
  <c r="F132" i="32"/>
  <c r="G178" i="32"/>
  <c r="D117" i="32"/>
  <c r="I18" i="32"/>
  <c r="F17" i="32"/>
  <c r="I291" i="32"/>
  <c r="I312" i="32"/>
  <c r="AU197" i="32"/>
  <c r="E312" i="32"/>
  <c r="AU199" i="32"/>
  <c r="AU202" i="32"/>
  <c r="D317" i="32"/>
  <c r="G132" i="32"/>
  <c r="E271" i="32"/>
  <c r="D271" i="32"/>
  <c r="D62" i="32"/>
  <c r="G181" i="32"/>
  <c r="F216" i="32"/>
  <c r="I337" i="32"/>
  <c r="D112" i="32"/>
  <c r="E294" i="32"/>
  <c r="E45" i="32"/>
  <c r="I24" i="32"/>
  <c r="G330" i="32"/>
  <c r="F130" i="32"/>
  <c r="AU236" i="32"/>
  <c r="AL88" i="32"/>
  <c r="G117" i="32"/>
  <c r="F112" i="32"/>
  <c r="E228" i="32"/>
  <c r="G228" i="32"/>
  <c r="G206" i="32"/>
  <c r="AU335" i="32"/>
  <c r="E207" i="32"/>
  <c r="D226" i="32"/>
  <c r="AC190" i="32"/>
  <c r="D111" i="32"/>
  <c r="D147" i="32"/>
  <c r="AU163" i="32"/>
  <c r="G196" i="32"/>
  <c r="E178" i="32"/>
  <c r="F107" i="32"/>
  <c r="H130" i="32"/>
  <c r="G125" i="32"/>
  <c r="E117" i="32"/>
  <c r="F103" i="32"/>
  <c r="G31" i="32"/>
  <c r="F24" i="32"/>
  <c r="E17" i="32"/>
  <c r="F75" i="32"/>
  <c r="D28" i="32"/>
  <c r="G291" i="32"/>
  <c r="AY99" i="32"/>
  <c r="BA99" i="32" s="1"/>
  <c r="F334" i="32"/>
  <c r="H249" i="32"/>
  <c r="I323" i="32"/>
  <c r="I130" i="32"/>
  <c r="E287" i="32"/>
  <c r="D334" i="32"/>
  <c r="G169" i="32"/>
  <c r="AU129" i="32"/>
  <c r="AJ88" i="32"/>
  <c r="I55" i="32"/>
  <c r="H317" i="32"/>
  <c r="E339" i="32"/>
  <c r="AY303" i="32"/>
  <c r="I317" i="32"/>
  <c r="E337" i="32"/>
  <c r="E226" i="32"/>
  <c r="I132" i="32"/>
  <c r="I336" i="32"/>
  <c r="E281" i="32"/>
  <c r="AJ190" i="32"/>
  <c r="D196" i="32"/>
  <c r="H196" i="32"/>
  <c r="E125" i="32"/>
  <c r="I103" i="32"/>
  <c r="G28" i="32"/>
  <c r="G109" i="32"/>
  <c r="H285" i="32"/>
  <c r="G285" i="32"/>
  <c r="H279" i="32"/>
  <c r="F226" i="32"/>
  <c r="F317" i="32"/>
  <c r="I249" i="32"/>
  <c r="I228" i="32"/>
  <c r="D228" i="32"/>
  <c r="D279" i="32"/>
  <c r="F287" i="32"/>
  <c r="E23" i="32"/>
  <c r="F270" i="32"/>
  <c r="AY299" i="32"/>
  <c r="AZ299" i="32" s="1"/>
  <c r="I330" i="32"/>
  <c r="H281" i="32"/>
  <c r="AU294" i="32"/>
  <c r="H271" i="32"/>
  <c r="I285" i="32"/>
  <c r="I226" i="32"/>
  <c r="D207" i="32"/>
  <c r="E196" i="32"/>
  <c r="H17" i="32"/>
  <c r="E336" i="32"/>
  <c r="D281" i="32"/>
  <c r="H228" i="32"/>
  <c r="AU333" i="32"/>
  <c r="AM189" i="32"/>
  <c r="AM190" i="32" s="1"/>
  <c r="H178" i="32"/>
  <c r="H107" i="32"/>
  <c r="I107" i="32"/>
  <c r="AU229" i="32"/>
  <c r="AY300" i="32"/>
  <c r="AZ300" i="32" s="1"/>
  <c r="D29" i="32"/>
  <c r="G329" i="32"/>
  <c r="I329" i="32"/>
  <c r="H329" i="32"/>
  <c r="D302" i="32"/>
  <c r="G302" i="32"/>
  <c r="I302" i="32"/>
  <c r="H302" i="32"/>
  <c r="F302" i="32"/>
  <c r="E302" i="32"/>
  <c r="G48" i="32"/>
  <c r="D48" i="32"/>
  <c r="H48" i="32"/>
  <c r="I48" i="32"/>
  <c r="F48" i="32"/>
  <c r="E72" i="32"/>
  <c r="D72" i="32"/>
  <c r="H60" i="32"/>
  <c r="I60" i="32"/>
  <c r="G60" i="32"/>
  <c r="E60" i="32"/>
  <c r="D60" i="32"/>
  <c r="F60" i="32"/>
  <c r="G64" i="32"/>
  <c r="E64" i="32"/>
  <c r="F64" i="32"/>
  <c r="H346" i="32"/>
  <c r="E195" i="32"/>
  <c r="G103" i="32"/>
  <c r="E33" i="32"/>
  <c r="AU87" i="32"/>
  <c r="AU194" i="32"/>
  <c r="G63" i="32"/>
  <c r="AU233" i="32"/>
  <c r="D184" i="32"/>
  <c r="I191" i="32"/>
  <c r="D217" i="32"/>
  <c r="G54" i="32"/>
  <c r="H217" i="32"/>
  <c r="AU156" i="32"/>
  <c r="AW156" i="32" s="1"/>
  <c r="H184" i="32"/>
  <c r="I346" i="32"/>
  <c r="H103" i="32"/>
  <c r="G33" i="32"/>
  <c r="G38" i="32"/>
  <c r="I80" i="32"/>
  <c r="H82" i="32"/>
  <c r="D33" i="32"/>
  <c r="I181" i="32"/>
  <c r="E181" i="32"/>
  <c r="H111" i="32"/>
  <c r="G111" i="32"/>
  <c r="E113" i="32"/>
  <c r="H113" i="32"/>
  <c r="I113" i="32"/>
  <c r="F113" i="32"/>
  <c r="D113" i="32"/>
  <c r="G113" i="32"/>
  <c r="AU89" i="32"/>
  <c r="H54" i="32"/>
  <c r="H160" i="32"/>
  <c r="F160" i="32"/>
  <c r="D160" i="32"/>
  <c r="E160" i="32"/>
  <c r="I160" i="32"/>
  <c r="G160" i="32"/>
  <c r="AY332" i="32"/>
  <c r="AZ332" i="32" s="1"/>
  <c r="AU132" i="32"/>
  <c r="D343" i="32"/>
  <c r="I210" i="32"/>
  <c r="AU223" i="32"/>
  <c r="F184" i="32"/>
  <c r="E191" i="32"/>
  <c r="F217" i="32"/>
  <c r="I63" i="32"/>
  <c r="P72" i="32"/>
  <c r="P73" i="32" s="1"/>
  <c r="E238" i="32"/>
  <c r="G238" i="32"/>
  <c r="F238" i="32"/>
  <c r="H191" i="32"/>
  <c r="H143" i="32"/>
  <c r="H195" i="32"/>
  <c r="D191" i="32"/>
  <c r="AU196" i="32"/>
  <c r="I170" i="32"/>
  <c r="H170" i="32"/>
  <c r="I245" i="32"/>
  <c r="F245" i="32"/>
  <c r="H245" i="32"/>
  <c r="G245" i="32"/>
  <c r="E245" i="32"/>
  <c r="D245" i="32"/>
  <c r="D290" i="32"/>
  <c r="H290" i="32"/>
  <c r="G290" i="32"/>
  <c r="I290" i="32"/>
  <c r="I150" i="32"/>
  <c r="G150" i="32"/>
  <c r="F150" i="32"/>
  <c r="D150" i="32"/>
  <c r="H150" i="32"/>
  <c r="E150" i="32"/>
  <c r="F343" i="32"/>
  <c r="I29" i="32"/>
  <c r="G343" i="32"/>
  <c r="D85" i="32"/>
  <c r="H85" i="32"/>
  <c r="G85" i="32"/>
  <c r="E85" i="32"/>
  <c r="F29" i="32"/>
  <c r="AC20" i="32"/>
  <c r="F135" i="32"/>
  <c r="I135" i="32"/>
  <c r="D82" i="32"/>
  <c r="D298" i="32"/>
  <c r="I298" i="32"/>
  <c r="I143" i="32"/>
  <c r="E143" i="32"/>
  <c r="D143" i="32"/>
  <c r="G143" i="32"/>
  <c r="AL122" i="32"/>
  <c r="AJ122" i="32"/>
  <c r="H343" i="32"/>
  <c r="AY338" i="32"/>
  <c r="AZ338" i="32" s="1"/>
  <c r="AU264" i="32"/>
  <c r="I343" i="32"/>
  <c r="F191" i="32"/>
  <c r="D45" i="32"/>
  <c r="F46" i="32"/>
  <c r="AY336" i="32"/>
  <c r="AU263" i="32"/>
  <c r="AU122" i="32"/>
  <c r="AW122" i="32" s="1"/>
  <c r="I184" i="32"/>
  <c r="G82" i="32"/>
  <c r="I46" i="32"/>
  <c r="E210" i="32"/>
  <c r="AY231" i="32"/>
  <c r="AZ231" i="32" s="1"/>
  <c r="H26" i="32"/>
  <c r="E350" i="32"/>
  <c r="F85" i="32"/>
  <c r="H50" i="32"/>
  <c r="F82" i="32"/>
  <c r="I339" i="32"/>
  <c r="D339" i="32"/>
  <c r="I234" i="32"/>
  <c r="H234" i="32"/>
  <c r="E135" i="32"/>
  <c r="I85" i="32"/>
  <c r="AY233" i="32"/>
  <c r="AZ233" i="32" s="1"/>
  <c r="G135" i="32"/>
  <c r="G184" i="32"/>
  <c r="G350" i="32"/>
  <c r="AY95" i="32"/>
  <c r="H242" i="32"/>
  <c r="G55" i="32"/>
  <c r="E82" i="32"/>
  <c r="H330" i="32"/>
  <c r="F330" i="32"/>
  <c r="G46" i="32"/>
  <c r="H46" i="32"/>
  <c r="G201" i="32"/>
  <c r="I201" i="32"/>
  <c r="H201" i="32"/>
  <c r="F201" i="32"/>
  <c r="E201" i="32"/>
  <c r="D301" i="32"/>
  <c r="I301" i="32"/>
  <c r="H301" i="32"/>
  <c r="G301" i="32"/>
  <c r="F301" i="32"/>
  <c r="E301" i="32"/>
  <c r="D195" i="32"/>
  <c r="H55" i="32"/>
  <c r="F170" i="32"/>
  <c r="F290" i="32"/>
  <c r="D242" i="32"/>
  <c r="G217" i="32"/>
  <c r="G170" i="32"/>
  <c r="AU325" i="32"/>
  <c r="E217" i="32"/>
  <c r="E55" i="32"/>
  <c r="H350" i="32"/>
  <c r="AU121" i="32"/>
  <c r="E242" i="32"/>
  <c r="D350" i="32"/>
  <c r="I350" i="32"/>
  <c r="I242" i="32"/>
  <c r="D103" i="32"/>
  <c r="I33" i="32"/>
  <c r="I206" i="32"/>
  <c r="F206" i="32"/>
  <c r="E206" i="32"/>
  <c r="D206" i="32"/>
  <c r="H29" i="32"/>
  <c r="H105" i="32"/>
  <c r="I105" i="32"/>
  <c r="G105" i="32"/>
  <c r="AC122" i="32"/>
  <c r="D170" i="32"/>
  <c r="D201" i="32"/>
  <c r="AU162" i="32"/>
  <c r="G242" i="32"/>
  <c r="G29" i="32"/>
  <c r="F69" i="32"/>
  <c r="I169" i="32"/>
  <c r="H169" i="32"/>
  <c r="D169" i="32"/>
  <c r="I334" i="32"/>
  <c r="H334" i="32"/>
  <c r="G334" i="32"/>
  <c r="G18" i="32"/>
  <c r="D18" i="32"/>
  <c r="F45" i="32"/>
  <c r="H45" i="32"/>
  <c r="E18" i="32"/>
  <c r="D19" i="32"/>
  <c r="I38" i="32"/>
  <c r="G19" i="32"/>
  <c r="H19" i="32"/>
  <c r="F19" i="32"/>
  <c r="F18" i="32"/>
  <c r="AE190" i="34"/>
  <c r="AG190" i="34"/>
  <c r="AF190" i="34"/>
  <c r="AD190" i="34"/>
  <c r="AH190" i="34"/>
  <c r="F227" i="34"/>
  <c r="C227" i="34"/>
  <c r="D227" i="34"/>
  <c r="G227" i="34"/>
  <c r="E227" i="34"/>
  <c r="AE153" i="34"/>
  <c r="AH153" i="34"/>
  <c r="AG153" i="34"/>
  <c r="AF153" i="34"/>
  <c r="AD153" i="34"/>
  <c r="D10" i="34"/>
  <c r="G10" i="34"/>
  <c r="F10" i="34"/>
  <c r="E10" i="34"/>
  <c r="C10" i="34"/>
  <c r="AH13" i="34"/>
  <c r="AD13" i="34"/>
  <c r="AG13" i="34"/>
  <c r="AF13" i="34"/>
  <c r="AE13" i="34"/>
  <c r="F26" i="34"/>
  <c r="E26" i="34"/>
  <c r="C26" i="34"/>
  <c r="D26" i="34"/>
  <c r="G26" i="34"/>
  <c r="AD282" i="34"/>
  <c r="AH282" i="34"/>
  <c r="AG282" i="34"/>
  <c r="AF282" i="34"/>
  <c r="AE282" i="34"/>
  <c r="AD152" i="34"/>
  <c r="AH152" i="34"/>
  <c r="AG152" i="34"/>
  <c r="AF152" i="34"/>
  <c r="AE152" i="34"/>
  <c r="C79" i="34"/>
  <c r="E79" i="34"/>
  <c r="D79" i="34"/>
  <c r="F79" i="34"/>
  <c r="G79" i="34"/>
  <c r="AE359" i="34"/>
  <c r="AF359" i="34"/>
  <c r="AG359" i="34"/>
  <c r="AD359" i="34"/>
  <c r="AH359" i="34"/>
  <c r="AH425" i="34"/>
  <c r="AG425" i="34"/>
  <c r="AE425" i="34"/>
  <c r="AD425" i="34"/>
  <c r="AF425" i="34"/>
  <c r="AG91" i="34"/>
  <c r="AF91" i="34"/>
  <c r="AH91" i="34"/>
  <c r="AD91" i="34"/>
  <c r="AE91" i="34"/>
  <c r="AH11" i="34"/>
  <c r="AD11" i="34"/>
  <c r="AG11" i="34"/>
  <c r="AF11" i="34"/>
  <c r="AE11" i="34"/>
  <c r="AG132" i="34"/>
  <c r="AG134" i="34" s="1"/>
  <c r="AG136" i="34" s="1"/>
  <c r="AG138" i="34" s="1"/>
  <c r="AG140" i="34" s="1"/>
  <c r="AG142" i="34" s="1"/>
  <c r="AG144" i="34" s="1"/>
  <c r="AG131" i="34"/>
  <c r="AG133" i="34" s="1"/>
  <c r="AG135" i="34" s="1"/>
  <c r="AG137" i="34" s="1"/>
  <c r="AG139" i="34" s="1"/>
  <c r="AG141" i="34" s="1"/>
  <c r="AG143" i="34" s="1"/>
  <c r="AH121" i="34"/>
  <c r="AG121" i="34"/>
  <c r="AF121" i="34"/>
  <c r="AE121" i="34"/>
  <c r="AD121" i="34"/>
  <c r="AH114" i="34"/>
  <c r="AG114" i="34"/>
  <c r="AF114" i="34"/>
  <c r="AD114" i="34"/>
  <c r="AE114" i="34"/>
  <c r="AH117" i="34"/>
  <c r="AF117" i="34"/>
  <c r="AE117" i="34"/>
  <c r="AD117" i="34"/>
  <c r="AG117" i="34"/>
  <c r="E191" i="34"/>
  <c r="G191" i="34"/>
  <c r="F191" i="34"/>
  <c r="D191" i="34"/>
  <c r="C191" i="34"/>
  <c r="G151" i="34"/>
  <c r="F151" i="34"/>
  <c r="E151" i="34"/>
  <c r="D151" i="34"/>
  <c r="C151" i="34"/>
  <c r="E156" i="34"/>
  <c r="C156" i="34"/>
  <c r="G156" i="34"/>
  <c r="F156" i="34"/>
  <c r="D156" i="34"/>
  <c r="G22" i="34"/>
  <c r="F22" i="34"/>
  <c r="D22" i="34"/>
  <c r="C22" i="34"/>
  <c r="E22" i="34"/>
  <c r="AG234" i="34"/>
  <c r="AG236" i="34" s="1"/>
  <c r="AG238" i="34" s="1"/>
  <c r="AG240" i="34" s="1"/>
  <c r="AG242" i="34" s="1"/>
  <c r="AG244" i="34" s="1"/>
  <c r="AG246" i="34" s="1"/>
  <c r="AG233" i="34"/>
  <c r="AG235" i="34" s="1"/>
  <c r="AG237" i="34" s="1"/>
  <c r="AG239" i="34" s="1"/>
  <c r="AG241" i="34" s="1"/>
  <c r="AG243" i="34" s="1"/>
  <c r="AG245" i="34" s="1"/>
  <c r="G215" i="34"/>
  <c r="C215" i="34"/>
  <c r="E215" i="34"/>
  <c r="D215" i="34"/>
  <c r="F215" i="34"/>
  <c r="AG435" i="34"/>
  <c r="AE435" i="34"/>
  <c r="AD435" i="34"/>
  <c r="AH435" i="34"/>
  <c r="AF435" i="34"/>
  <c r="AE362" i="34"/>
  <c r="AG362" i="34"/>
  <c r="AF362" i="34"/>
  <c r="AD362" i="34"/>
  <c r="AH362" i="34"/>
  <c r="AF393" i="34"/>
  <c r="AE393" i="34"/>
  <c r="AD393" i="34"/>
  <c r="AH393" i="34"/>
  <c r="AG393" i="34"/>
  <c r="AH125" i="34"/>
  <c r="AD125" i="34"/>
  <c r="AG125" i="34"/>
  <c r="AF125" i="34"/>
  <c r="AE125" i="34"/>
  <c r="AE434" i="34"/>
  <c r="AG434" i="34"/>
  <c r="AH434" i="34"/>
  <c r="AF434" i="34"/>
  <c r="AD434" i="34"/>
  <c r="AF329" i="34"/>
  <c r="AE329" i="34"/>
  <c r="AD329" i="34"/>
  <c r="AH329" i="34"/>
  <c r="AG329" i="34"/>
  <c r="AF80" i="34"/>
  <c r="AH80" i="34"/>
  <c r="AG80" i="34"/>
  <c r="AE80" i="34"/>
  <c r="AD80" i="34"/>
  <c r="C14" i="34"/>
  <c r="E14" i="34"/>
  <c r="D14" i="34"/>
  <c r="G14" i="34"/>
  <c r="F14" i="34"/>
  <c r="AH149" i="34"/>
  <c r="AE149" i="34"/>
  <c r="AG149" i="34"/>
  <c r="AF149" i="34"/>
  <c r="AD149" i="34"/>
  <c r="AG44" i="34"/>
  <c r="AH44" i="34"/>
  <c r="AE44" i="34"/>
  <c r="AD44" i="34"/>
  <c r="AF44" i="34"/>
  <c r="AH327" i="34"/>
  <c r="AD327" i="34"/>
  <c r="AF327" i="34"/>
  <c r="AE327" i="34"/>
  <c r="AG327" i="34"/>
  <c r="AE79" i="34"/>
  <c r="AH79" i="34"/>
  <c r="AG79" i="34"/>
  <c r="AD79" i="34"/>
  <c r="AF79" i="34"/>
  <c r="C404" i="34"/>
  <c r="C406" i="34" s="1"/>
  <c r="C408" i="34" s="1"/>
  <c r="C410" i="34" s="1"/>
  <c r="C412" i="34" s="1"/>
  <c r="C414" i="34" s="1"/>
  <c r="C416" i="34" s="1"/>
  <c r="C403" i="34"/>
  <c r="C405" i="34" s="1"/>
  <c r="C407" i="34" s="1"/>
  <c r="C409" i="34" s="1"/>
  <c r="C411" i="34" s="1"/>
  <c r="C413" i="34" s="1"/>
  <c r="C415" i="34" s="1"/>
  <c r="G24" i="34"/>
  <c r="F24" i="34"/>
  <c r="E24" i="34"/>
  <c r="D24" i="34"/>
  <c r="C24" i="34"/>
  <c r="AE357" i="34"/>
  <c r="AG357" i="34"/>
  <c r="AH357" i="34"/>
  <c r="AF357" i="34"/>
  <c r="AD357" i="34"/>
  <c r="AG386" i="34"/>
  <c r="AF386" i="34"/>
  <c r="AE386" i="34"/>
  <c r="AD386" i="34"/>
  <c r="AH386" i="34"/>
  <c r="AG259" i="34"/>
  <c r="AE259" i="34"/>
  <c r="AD259" i="34"/>
  <c r="AH259" i="34"/>
  <c r="AF259" i="34"/>
  <c r="C321" i="34"/>
  <c r="G321" i="34"/>
  <c r="F321" i="34"/>
  <c r="E321" i="34"/>
  <c r="D321" i="34"/>
  <c r="AD10" i="34"/>
  <c r="AF10" i="34"/>
  <c r="AH10" i="34"/>
  <c r="AG10" i="34"/>
  <c r="AE10" i="34"/>
  <c r="G226" i="34"/>
  <c r="F226" i="34"/>
  <c r="E226" i="34"/>
  <c r="D226" i="34"/>
  <c r="C226" i="34"/>
  <c r="AH127" i="34"/>
  <c r="AG127" i="34"/>
  <c r="AF127" i="34"/>
  <c r="AE127" i="34"/>
  <c r="AD127" i="34"/>
  <c r="AH318" i="34"/>
  <c r="AD318" i="34"/>
  <c r="AF318" i="34"/>
  <c r="AE318" i="34"/>
  <c r="AG318" i="34"/>
  <c r="G49" i="34"/>
  <c r="F49" i="34"/>
  <c r="E49" i="34"/>
  <c r="D49" i="34"/>
  <c r="C49" i="34"/>
  <c r="D114" i="34"/>
  <c r="G114" i="34"/>
  <c r="F114" i="34"/>
  <c r="E114" i="34"/>
  <c r="C114" i="34"/>
  <c r="D118" i="34"/>
  <c r="C118" i="34"/>
  <c r="G118" i="34"/>
  <c r="F118" i="34"/>
  <c r="E118" i="34"/>
  <c r="E91" i="34"/>
  <c r="D91" i="34"/>
  <c r="C91" i="34"/>
  <c r="G91" i="34"/>
  <c r="F91" i="34"/>
  <c r="D404" i="34"/>
  <c r="D406" i="34" s="1"/>
  <c r="D408" i="34" s="1"/>
  <c r="D410" i="34" s="1"/>
  <c r="D412" i="34" s="1"/>
  <c r="D414" i="34" s="1"/>
  <c r="D416" i="34" s="1"/>
  <c r="D403" i="34"/>
  <c r="D405" i="34" s="1"/>
  <c r="D407" i="34" s="1"/>
  <c r="D409" i="34" s="1"/>
  <c r="D411" i="34" s="1"/>
  <c r="D413" i="34" s="1"/>
  <c r="D415" i="34" s="1"/>
  <c r="AH148" i="34"/>
  <c r="AG148" i="34"/>
  <c r="AD148" i="34"/>
  <c r="AE148" i="34"/>
  <c r="AF148" i="34"/>
  <c r="AF404" i="34"/>
  <c r="AF406" i="34" s="1"/>
  <c r="AF408" i="34" s="1"/>
  <c r="AF410" i="34" s="1"/>
  <c r="AF412" i="34" s="1"/>
  <c r="AF414" i="34" s="1"/>
  <c r="AF416" i="34" s="1"/>
  <c r="AF403" i="34"/>
  <c r="AF405" i="34" s="1"/>
  <c r="AF407" i="34" s="1"/>
  <c r="AF409" i="34" s="1"/>
  <c r="AF411" i="34" s="1"/>
  <c r="AF413" i="34" s="1"/>
  <c r="AF415" i="34" s="1"/>
  <c r="G350" i="34"/>
  <c r="D350" i="34"/>
  <c r="F350" i="34"/>
  <c r="E350" i="34"/>
  <c r="C350" i="34"/>
  <c r="AG427" i="34"/>
  <c r="AH427" i="34"/>
  <c r="AD427" i="34"/>
  <c r="AF427" i="34"/>
  <c r="AE427" i="34"/>
  <c r="AC438" i="34"/>
  <c r="AC440" i="34" s="1"/>
  <c r="AC442" i="34" s="1"/>
  <c r="AC444" i="34" s="1"/>
  <c r="AC446" i="34" s="1"/>
  <c r="AC448" i="34" s="1"/>
  <c r="AC450" i="34" s="1"/>
  <c r="AF436" i="34"/>
  <c r="AE436" i="34"/>
  <c r="AD436" i="34"/>
  <c r="AH436" i="34"/>
  <c r="AG436" i="34"/>
  <c r="AC437" i="34"/>
  <c r="AC439" i="34" s="1"/>
  <c r="AC441" i="34" s="1"/>
  <c r="AC443" i="34" s="1"/>
  <c r="AC445" i="34" s="1"/>
  <c r="AC447" i="34" s="1"/>
  <c r="AC449" i="34" s="1"/>
  <c r="AE283" i="34"/>
  <c r="AD283" i="34"/>
  <c r="AH283" i="34"/>
  <c r="AG283" i="34"/>
  <c r="AF283" i="34"/>
  <c r="D44" i="34"/>
  <c r="F44" i="34"/>
  <c r="E44" i="34"/>
  <c r="C44" i="34"/>
  <c r="G44" i="34"/>
  <c r="E265" i="34"/>
  <c r="D265" i="34"/>
  <c r="C265" i="34"/>
  <c r="G265" i="34"/>
  <c r="F265" i="34"/>
  <c r="AG159" i="34"/>
  <c r="AF159" i="34"/>
  <c r="AE159" i="34"/>
  <c r="AH159" i="34"/>
  <c r="AD159" i="34"/>
  <c r="F404" i="34"/>
  <c r="F406" i="34" s="1"/>
  <c r="F408" i="34" s="1"/>
  <c r="F410" i="34" s="1"/>
  <c r="F412" i="34" s="1"/>
  <c r="F414" i="34" s="1"/>
  <c r="F416" i="34" s="1"/>
  <c r="F403" i="34"/>
  <c r="F405" i="34" s="1"/>
  <c r="F407" i="34" s="1"/>
  <c r="F409" i="34" s="1"/>
  <c r="F411" i="34" s="1"/>
  <c r="F413" i="34" s="1"/>
  <c r="F415" i="34" s="1"/>
  <c r="AG222" i="34"/>
  <c r="AH222" i="34"/>
  <c r="AF222" i="34"/>
  <c r="AE222" i="34"/>
  <c r="AD222" i="34"/>
  <c r="C335" i="34"/>
  <c r="C337" i="34" s="1"/>
  <c r="C339" i="34" s="1"/>
  <c r="C341" i="34" s="1"/>
  <c r="C343" i="34" s="1"/>
  <c r="C345" i="34" s="1"/>
  <c r="C347" i="34" s="1"/>
  <c r="C336" i="34"/>
  <c r="C338" i="34" s="1"/>
  <c r="C340" i="34" s="1"/>
  <c r="C342" i="34" s="1"/>
  <c r="C344" i="34" s="1"/>
  <c r="C346" i="34" s="1"/>
  <c r="C348" i="34" s="1"/>
  <c r="AH395" i="34"/>
  <c r="AD395" i="34"/>
  <c r="AG395" i="34"/>
  <c r="AF395" i="34"/>
  <c r="AE395" i="34"/>
  <c r="AE398" i="34"/>
  <c r="AD398" i="34"/>
  <c r="AH398" i="34"/>
  <c r="AG398" i="34"/>
  <c r="AF398" i="34"/>
  <c r="G437" i="34"/>
  <c r="G439" i="34" s="1"/>
  <c r="G441" i="34" s="1"/>
  <c r="G443" i="34" s="1"/>
  <c r="G445" i="34" s="1"/>
  <c r="G447" i="34" s="1"/>
  <c r="G449" i="34" s="1"/>
  <c r="G438" i="34"/>
  <c r="G440" i="34" s="1"/>
  <c r="G442" i="34" s="1"/>
  <c r="G444" i="34" s="1"/>
  <c r="G446" i="34" s="1"/>
  <c r="G448" i="34" s="1"/>
  <c r="G450" i="34" s="1"/>
  <c r="AG328" i="34"/>
  <c r="AE328" i="34"/>
  <c r="AD328" i="34"/>
  <c r="AH328" i="34"/>
  <c r="AF328" i="34"/>
  <c r="E163" i="34"/>
  <c r="F163" i="34"/>
  <c r="G163" i="34"/>
  <c r="D163" i="34"/>
  <c r="C163" i="34"/>
  <c r="G224" i="34"/>
  <c r="C224" i="34"/>
  <c r="F224" i="34"/>
  <c r="E224" i="34"/>
  <c r="D224" i="34"/>
  <c r="AG424" i="34"/>
  <c r="AF424" i="34"/>
  <c r="AE424" i="34"/>
  <c r="AH424" i="34"/>
  <c r="AD424" i="34"/>
  <c r="G50" i="34"/>
  <c r="F50" i="34"/>
  <c r="E50" i="34"/>
  <c r="D50" i="34"/>
  <c r="C50" i="34"/>
  <c r="AG183" i="34"/>
  <c r="AE183" i="34"/>
  <c r="AF183" i="34"/>
  <c r="AH183" i="34"/>
  <c r="AD183" i="34"/>
  <c r="G404" i="34"/>
  <c r="G406" i="34" s="1"/>
  <c r="G408" i="34" s="1"/>
  <c r="G410" i="34" s="1"/>
  <c r="G412" i="34" s="1"/>
  <c r="G414" i="34" s="1"/>
  <c r="G416" i="34" s="1"/>
  <c r="G403" i="34"/>
  <c r="G405" i="34" s="1"/>
  <c r="G407" i="34" s="1"/>
  <c r="G409" i="34" s="1"/>
  <c r="G411" i="34" s="1"/>
  <c r="G413" i="34" s="1"/>
  <c r="G415" i="34" s="1"/>
  <c r="AF185" i="34"/>
  <c r="AD185" i="34"/>
  <c r="AH185" i="34"/>
  <c r="AG185" i="34"/>
  <c r="AE185" i="34"/>
  <c r="AF113" i="34"/>
  <c r="AE113" i="34"/>
  <c r="AD113" i="34"/>
  <c r="AH113" i="34"/>
  <c r="AG113" i="34"/>
  <c r="D387" i="34"/>
  <c r="C387" i="34"/>
  <c r="G387" i="34"/>
  <c r="F387" i="34"/>
  <c r="E387" i="34"/>
  <c r="G261" i="34"/>
  <c r="C261" i="34"/>
  <c r="E261" i="34"/>
  <c r="D261" i="34"/>
  <c r="F261" i="34"/>
  <c r="E162" i="34"/>
  <c r="G162" i="34"/>
  <c r="D162" i="34"/>
  <c r="C162" i="34"/>
  <c r="F162" i="34"/>
  <c r="C233" i="34"/>
  <c r="C235" i="34" s="1"/>
  <c r="C237" i="34" s="1"/>
  <c r="C239" i="34" s="1"/>
  <c r="C241" i="34" s="1"/>
  <c r="C243" i="34" s="1"/>
  <c r="C245" i="34" s="1"/>
  <c r="C234" i="34"/>
  <c r="C236" i="34" s="1"/>
  <c r="C238" i="34" s="1"/>
  <c r="C240" i="34" s="1"/>
  <c r="C242" i="34" s="1"/>
  <c r="C244" i="34" s="1"/>
  <c r="C246" i="34" s="1"/>
  <c r="AG230" i="34"/>
  <c r="AF230" i="34"/>
  <c r="AE230" i="34"/>
  <c r="AD230" i="34"/>
  <c r="AH230" i="34"/>
  <c r="G119" i="34"/>
  <c r="F119" i="34"/>
  <c r="E119" i="34"/>
  <c r="C119" i="34"/>
  <c r="D119" i="34"/>
  <c r="E196" i="34"/>
  <c r="F196" i="34"/>
  <c r="D196" i="34"/>
  <c r="C196" i="34"/>
  <c r="G196" i="34"/>
  <c r="AH47" i="34"/>
  <c r="AD47" i="34"/>
  <c r="AG47" i="34"/>
  <c r="AF47" i="34"/>
  <c r="AE47" i="34"/>
  <c r="AG229" i="34"/>
  <c r="AH229" i="34"/>
  <c r="AF229" i="34"/>
  <c r="AE229" i="34"/>
  <c r="AD229" i="34"/>
  <c r="C131" i="34"/>
  <c r="C133" i="34" s="1"/>
  <c r="C135" i="34" s="1"/>
  <c r="C137" i="34" s="1"/>
  <c r="C139" i="34" s="1"/>
  <c r="C141" i="34" s="1"/>
  <c r="C143" i="34" s="1"/>
  <c r="C132" i="34"/>
  <c r="C134" i="34" s="1"/>
  <c r="C136" i="34" s="1"/>
  <c r="C138" i="34" s="1"/>
  <c r="C140" i="34" s="1"/>
  <c r="C142" i="34" s="1"/>
  <c r="C144" i="34" s="1"/>
  <c r="G55" i="34"/>
  <c r="F55" i="34"/>
  <c r="C55" i="34"/>
  <c r="D55" i="34"/>
  <c r="E55" i="34"/>
  <c r="AG214" i="34"/>
  <c r="AF214" i="34"/>
  <c r="AE214" i="34"/>
  <c r="AH214" i="34"/>
  <c r="AD214" i="34"/>
  <c r="G149" i="34"/>
  <c r="D149" i="34"/>
  <c r="C149" i="34"/>
  <c r="F149" i="34"/>
  <c r="E149" i="34"/>
  <c r="C127" i="34"/>
  <c r="G127" i="34"/>
  <c r="D127" i="34"/>
  <c r="F127" i="34"/>
  <c r="E127" i="34"/>
  <c r="AC336" i="34"/>
  <c r="AC338" i="34" s="1"/>
  <c r="AC340" i="34" s="1"/>
  <c r="AC342" i="34" s="1"/>
  <c r="AC344" i="34" s="1"/>
  <c r="AC346" i="34" s="1"/>
  <c r="AC348" i="34" s="1"/>
  <c r="AE334" i="34"/>
  <c r="AH334" i="34"/>
  <c r="AC335" i="34"/>
  <c r="AC337" i="34" s="1"/>
  <c r="AC339" i="34" s="1"/>
  <c r="AC341" i="34" s="1"/>
  <c r="AC343" i="34" s="1"/>
  <c r="AC345" i="34" s="1"/>
  <c r="AC347" i="34" s="1"/>
  <c r="AG334" i="34"/>
  <c r="AF334" i="34"/>
  <c r="AD334" i="34"/>
  <c r="AD233" i="34"/>
  <c r="AD235" i="34" s="1"/>
  <c r="AD237" i="34" s="1"/>
  <c r="AD239" i="34" s="1"/>
  <c r="AD241" i="34" s="1"/>
  <c r="AD243" i="34" s="1"/>
  <c r="AD245" i="34" s="1"/>
  <c r="AD234" i="34"/>
  <c r="AD236" i="34" s="1"/>
  <c r="AD238" i="34" s="1"/>
  <c r="AD240" i="34" s="1"/>
  <c r="AD242" i="34" s="1"/>
  <c r="AD244" i="34" s="1"/>
  <c r="AD246" i="34" s="1"/>
  <c r="G128" i="34"/>
  <c r="F128" i="34"/>
  <c r="D128" i="34"/>
  <c r="C128" i="34"/>
  <c r="E128" i="34"/>
  <c r="AH293" i="34"/>
  <c r="AG293" i="34"/>
  <c r="AF293" i="34"/>
  <c r="AE293" i="34"/>
  <c r="AD293" i="34"/>
  <c r="D419" i="34"/>
  <c r="C419" i="34"/>
  <c r="G419" i="34"/>
  <c r="F419" i="34"/>
  <c r="E419" i="34"/>
  <c r="AE285" i="34"/>
  <c r="AF285" i="34"/>
  <c r="AD285" i="34"/>
  <c r="AH285" i="34"/>
  <c r="AG285" i="34"/>
  <c r="F369" i="34"/>
  <c r="F371" i="34" s="1"/>
  <c r="F373" i="34" s="1"/>
  <c r="F375" i="34" s="1"/>
  <c r="F377" i="34" s="1"/>
  <c r="F379" i="34" s="1"/>
  <c r="F381" i="34" s="1"/>
  <c r="F370" i="34"/>
  <c r="F372" i="34" s="1"/>
  <c r="F374" i="34" s="1"/>
  <c r="F376" i="34" s="1"/>
  <c r="F378" i="34" s="1"/>
  <c r="F380" i="34" s="1"/>
  <c r="F382" i="34" s="1"/>
  <c r="AE218" i="34"/>
  <c r="AH218" i="34"/>
  <c r="AG218" i="34"/>
  <c r="AD218" i="34"/>
  <c r="AF218" i="34"/>
  <c r="AE251" i="34"/>
  <c r="AH251" i="34"/>
  <c r="AD251" i="34"/>
  <c r="AG251" i="34"/>
  <c r="AF251" i="34"/>
  <c r="AG184" i="34"/>
  <c r="AE184" i="34"/>
  <c r="AH184" i="34"/>
  <c r="AF184" i="34"/>
  <c r="AD184" i="34"/>
  <c r="E282" i="34"/>
  <c r="G282" i="34"/>
  <c r="F282" i="34"/>
  <c r="D282" i="34"/>
  <c r="C282" i="34"/>
  <c r="E404" i="34"/>
  <c r="E406" i="34" s="1"/>
  <c r="E408" i="34" s="1"/>
  <c r="E410" i="34" s="1"/>
  <c r="E412" i="34" s="1"/>
  <c r="E414" i="34" s="1"/>
  <c r="E416" i="34" s="1"/>
  <c r="E403" i="34"/>
  <c r="E405" i="34" s="1"/>
  <c r="E407" i="34" s="1"/>
  <c r="E409" i="34" s="1"/>
  <c r="E411" i="34" s="1"/>
  <c r="E413" i="34" s="1"/>
  <c r="E415" i="34" s="1"/>
  <c r="G60" i="34"/>
  <c r="F60" i="34"/>
  <c r="E60" i="34"/>
  <c r="C60" i="34"/>
  <c r="D60" i="34"/>
  <c r="G13" i="34"/>
  <c r="E13" i="34"/>
  <c r="F13" i="34"/>
  <c r="D13" i="34"/>
  <c r="C13" i="34"/>
  <c r="AH14" i="34"/>
  <c r="AD14" i="34"/>
  <c r="AG14" i="34"/>
  <c r="AF14" i="34"/>
  <c r="AE14" i="34"/>
  <c r="E335" i="34"/>
  <c r="E337" i="34" s="1"/>
  <c r="E339" i="34" s="1"/>
  <c r="E341" i="34" s="1"/>
  <c r="E343" i="34" s="1"/>
  <c r="E345" i="34" s="1"/>
  <c r="E347" i="34" s="1"/>
  <c r="E336" i="34"/>
  <c r="E338" i="34" s="1"/>
  <c r="E340" i="34" s="1"/>
  <c r="E342" i="34" s="1"/>
  <c r="E344" i="34" s="1"/>
  <c r="E346" i="34" s="1"/>
  <c r="E348" i="34" s="1"/>
  <c r="E161" i="34"/>
  <c r="D161" i="34"/>
  <c r="C161" i="34"/>
  <c r="G161" i="34"/>
  <c r="F161" i="34"/>
  <c r="AG90" i="34"/>
  <c r="AD90" i="34"/>
  <c r="AH90" i="34"/>
  <c r="AE90" i="34"/>
  <c r="AF90" i="34"/>
  <c r="E188" i="34"/>
  <c r="D188" i="34"/>
  <c r="C188" i="34"/>
  <c r="G188" i="34"/>
  <c r="F188" i="34"/>
  <c r="AG87" i="34"/>
  <c r="AH87" i="34"/>
  <c r="AF87" i="34"/>
  <c r="AD87" i="34"/>
  <c r="AE87" i="34"/>
  <c r="G183" i="34"/>
  <c r="F183" i="34"/>
  <c r="E183" i="34"/>
  <c r="D183" i="34"/>
  <c r="C183" i="34"/>
  <c r="G294" i="34"/>
  <c r="C294" i="34"/>
  <c r="F294" i="34"/>
  <c r="E294" i="34"/>
  <c r="D294" i="34"/>
  <c r="AH289" i="34"/>
  <c r="AG289" i="34"/>
  <c r="AE289" i="34"/>
  <c r="AD289" i="34"/>
  <c r="AF289" i="34"/>
  <c r="F437" i="34"/>
  <c r="F439" i="34" s="1"/>
  <c r="F441" i="34" s="1"/>
  <c r="F443" i="34" s="1"/>
  <c r="F445" i="34" s="1"/>
  <c r="F447" i="34" s="1"/>
  <c r="F449" i="34" s="1"/>
  <c r="F438" i="34"/>
  <c r="F440" i="34" s="1"/>
  <c r="F442" i="34" s="1"/>
  <c r="F444" i="34" s="1"/>
  <c r="F446" i="34" s="1"/>
  <c r="F448" i="34" s="1"/>
  <c r="F450" i="34" s="1"/>
  <c r="AH12" i="34"/>
  <c r="AD12" i="34"/>
  <c r="AF12" i="34"/>
  <c r="AE12" i="34"/>
  <c r="AG12" i="34"/>
  <c r="AF164" i="34"/>
  <c r="AC166" i="34"/>
  <c r="AC168" i="34" s="1"/>
  <c r="AC170" i="34" s="1"/>
  <c r="AC172" i="34" s="1"/>
  <c r="AC174" i="34" s="1"/>
  <c r="AC176" i="34" s="1"/>
  <c r="AC178" i="34" s="1"/>
  <c r="AC165" i="34"/>
  <c r="AC167" i="34" s="1"/>
  <c r="AC169" i="34" s="1"/>
  <c r="AC171" i="34" s="1"/>
  <c r="AC173" i="34" s="1"/>
  <c r="AC175" i="34" s="1"/>
  <c r="AC177" i="34" s="1"/>
  <c r="AG164" i="34"/>
  <c r="AH164" i="34"/>
  <c r="AE164" i="34"/>
  <c r="AD164" i="34"/>
  <c r="F291" i="34"/>
  <c r="G291" i="34"/>
  <c r="E291" i="34"/>
  <c r="D291" i="34"/>
  <c r="C291" i="34"/>
  <c r="G370" i="34"/>
  <c r="G372" i="34" s="1"/>
  <c r="G374" i="34" s="1"/>
  <c r="G376" i="34" s="1"/>
  <c r="G378" i="34" s="1"/>
  <c r="G380" i="34" s="1"/>
  <c r="G382" i="34" s="1"/>
  <c r="G369" i="34"/>
  <c r="G371" i="34" s="1"/>
  <c r="G373" i="34" s="1"/>
  <c r="G375" i="34" s="1"/>
  <c r="G377" i="34" s="1"/>
  <c r="G379" i="34" s="1"/>
  <c r="G381" i="34" s="1"/>
  <c r="AE431" i="34"/>
  <c r="AD431" i="34"/>
  <c r="AH431" i="34"/>
  <c r="AG431" i="34"/>
  <c r="AF431" i="34"/>
  <c r="AH291" i="34"/>
  <c r="AG291" i="34"/>
  <c r="AF291" i="34"/>
  <c r="AE291" i="34"/>
  <c r="AD291" i="34"/>
  <c r="AF333" i="34"/>
  <c r="AG333" i="34"/>
  <c r="AE333" i="34"/>
  <c r="AD333" i="34"/>
  <c r="AH333" i="34"/>
  <c r="C438" i="34"/>
  <c r="C440" i="34" s="1"/>
  <c r="C442" i="34" s="1"/>
  <c r="C444" i="34" s="1"/>
  <c r="C446" i="34" s="1"/>
  <c r="C448" i="34" s="1"/>
  <c r="C450" i="34" s="1"/>
  <c r="C437" i="34"/>
  <c r="C439" i="34" s="1"/>
  <c r="C441" i="34" s="1"/>
  <c r="C443" i="34" s="1"/>
  <c r="C445" i="34" s="1"/>
  <c r="C447" i="34" s="1"/>
  <c r="C449" i="34" s="1"/>
  <c r="D254" i="34"/>
  <c r="C254" i="34"/>
  <c r="E254" i="34"/>
  <c r="G254" i="34"/>
  <c r="F254" i="34"/>
  <c r="AE364" i="34"/>
  <c r="AD364" i="34"/>
  <c r="AH364" i="34"/>
  <c r="AG364" i="34"/>
  <c r="AF364" i="34"/>
  <c r="E197" i="34"/>
  <c r="G197" i="34"/>
  <c r="D197" i="34"/>
  <c r="C197" i="34"/>
  <c r="F197" i="34"/>
  <c r="AG181" i="34"/>
  <c r="AF181" i="34"/>
  <c r="AE181" i="34"/>
  <c r="AD181" i="34"/>
  <c r="AH181" i="34"/>
  <c r="D233" i="34"/>
  <c r="D235" i="34" s="1"/>
  <c r="D237" i="34" s="1"/>
  <c r="D239" i="34" s="1"/>
  <c r="D241" i="34" s="1"/>
  <c r="D243" i="34" s="1"/>
  <c r="D245" i="34" s="1"/>
  <c r="D234" i="34"/>
  <c r="D236" i="34" s="1"/>
  <c r="D238" i="34" s="1"/>
  <c r="D240" i="34" s="1"/>
  <c r="D242" i="34" s="1"/>
  <c r="D244" i="34" s="1"/>
  <c r="D246" i="34" s="1"/>
  <c r="G257" i="34"/>
  <c r="F257" i="34"/>
  <c r="E257" i="34"/>
  <c r="D257" i="34"/>
  <c r="C257" i="34"/>
  <c r="E152" i="34"/>
  <c r="F152" i="34"/>
  <c r="D152" i="34"/>
  <c r="C152" i="34"/>
  <c r="G152" i="34"/>
  <c r="AE196" i="34"/>
  <c r="AH196" i="34"/>
  <c r="AG196" i="34"/>
  <c r="AF196" i="34"/>
  <c r="AD196" i="34"/>
  <c r="G23" i="34"/>
  <c r="F23" i="34"/>
  <c r="E23" i="34"/>
  <c r="C23" i="34"/>
  <c r="D23" i="34"/>
  <c r="AH15" i="34"/>
  <c r="AG15" i="34"/>
  <c r="AF15" i="34"/>
  <c r="AD15" i="34"/>
  <c r="AE15" i="34"/>
  <c r="B30" i="34"/>
  <c r="B32" i="34" s="1"/>
  <c r="B34" i="34" s="1"/>
  <c r="B36" i="34" s="1"/>
  <c r="B38" i="34" s="1"/>
  <c r="B40" i="34" s="1"/>
  <c r="B42" i="34" s="1"/>
  <c r="F28" i="34"/>
  <c r="E28" i="34"/>
  <c r="D28" i="34"/>
  <c r="B29" i="34"/>
  <c r="B31" i="34" s="1"/>
  <c r="B33" i="34" s="1"/>
  <c r="B35" i="34" s="1"/>
  <c r="B37" i="34" s="1"/>
  <c r="B39" i="34" s="1"/>
  <c r="B41" i="34" s="1"/>
  <c r="C28" i="34"/>
  <c r="G28" i="34"/>
  <c r="AG257" i="34"/>
  <c r="AH257" i="34"/>
  <c r="AF257" i="34"/>
  <c r="AD257" i="34"/>
  <c r="AE257" i="34"/>
  <c r="E198" i="34"/>
  <c r="B200" i="34"/>
  <c r="B202" i="34" s="1"/>
  <c r="B204" i="34" s="1"/>
  <c r="B206" i="34" s="1"/>
  <c r="B208" i="34" s="1"/>
  <c r="B210" i="34" s="1"/>
  <c r="B212" i="34" s="1"/>
  <c r="F198" i="34"/>
  <c r="G198" i="34"/>
  <c r="D198" i="34"/>
  <c r="C198" i="34"/>
  <c r="B199" i="34"/>
  <c r="B201" i="34" s="1"/>
  <c r="B203" i="34" s="1"/>
  <c r="B205" i="34" s="1"/>
  <c r="B207" i="34" s="1"/>
  <c r="B209" i="34" s="1"/>
  <c r="B211" i="34" s="1"/>
  <c r="AE157" i="34"/>
  <c r="AD157" i="34"/>
  <c r="AH157" i="34"/>
  <c r="AG157" i="34"/>
  <c r="AF157" i="34"/>
  <c r="AG418" i="34"/>
  <c r="AH418" i="34"/>
  <c r="AF418" i="34"/>
  <c r="AE418" i="34"/>
  <c r="AD418" i="34"/>
  <c r="AH300" i="34"/>
  <c r="AC301" i="34"/>
  <c r="AC303" i="34" s="1"/>
  <c r="AC305" i="34" s="1"/>
  <c r="AC307" i="34" s="1"/>
  <c r="AC309" i="34" s="1"/>
  <c r="AC311" i="34" s="1"/>
  <c r="AC313" i="34" s="1"/>
  <c r="AG300" i="34"/>
  <c r="AC302" i="34"/>
  <c r="AC304" i="34" s="1"/>
  <c r="AC306" i="34" s="1"/>
  <c r="AC308" i="34" s="1"/>
  <c r="AC310" i="34" s="1"/>
  <c r="AC312" i="34" s="1"/>
  <c r="AC314" i="34" s="1"/>
  <c r="AF300" i="34"/>
  <c r="AE300" i="34"/>
  <c r="AD300" i="34"/>
  <c r="D369" i="34"/>
  <c r="D371" i="34" s="1"/>
  <c r="D373" i="34" s="1"/>
  <c r="D375" i="34" s="1"/>
  <c r="D377" i="34" s="1"/>
  <c r="D379" i="34" s="1"/>
  <c r="D381" i="34" s="1"/>
  <c r="D370" i="34"/>
  <c r="D372" i="34" s="1"/>
  <c r="D374" i="34" s="1"/>
  <c r="D376" i="34" s="1"/>
  <c r="D378" i="34" s="1"/>
  <c r="D380" i="34" s="1"/>
  <c r="D382" i="34" s="1"/>
  <c r="E166" i="34"/>
  <c r="E168" i="34" s="1"/>
  <c r="E170" i="34" s="1"/>
  <c r="E172" i="34" s="1"/>
  <c r="E174" i="34" s="1"/>
  <c r="E176" i="34" s="1"/>
  <c r="E178" i="34" s="1"/>
  <c r="E165" i="34"/>
  <c r="E167" i="34" s="1"/>
  <c r="E169" i="34" s="1"/>
  <c r="E171" i="34" s="1"/>
  <c r="E173" i="34" s="1"/>
  <c r="E175" i="34" s="1"/>
  <c r="E177" i="34" s="1"/>
  <c r="AF401" i="34"/>
  <c r="AE401" i="34"/>
  <c r="AD401" i="34"/>
  <c r="AH401" i="34"/>
  <c r="AG401" i="34"/>
  <c r="G125" i="34"/>
  <c r="F125" i="34"/>
  <c r="C125" i="34"/>
  <c r="E125" i="34"/>
  <c r="D125" i="34"/>
  <c r="AH433" i="34"/>
  <c r="AG433" i="34"/>
  <c r="AF433" i="34"/>
  <c r="AD433" i="34"/>
  <c r="AE433" i="34"/>
  <c r="AG268" i="34"/>
  <c r="AG270" i="34" s="1"/>
  <c r="AG272" i="34" s="1"/>
  <c r="AG274" i="34" s="1"/>
  <c r="AG276" i="34" s="1"/>
  <c r="AG278" i="34" s="1"/>
  <c r="AG280" i="34" s="1"/>
  <c r="AG267" i="34"/>
  <c r="AG269" i="34" s="1"/>
  <c r="AG271" i="34" s="1"/>
  <c r="AG273" i="34" s="1"/>
  <c r="AG275" i="34" s="1"/>
  <c r="AG277" i="34" s="1"/>
  <c r="AG279" i="34" s="1"/>
  <c r="E369" i="34"/>
  <c r="E371" i="34" s="1"/>
  <c r="E373" i="34" s="1"/>
  <c r="E375" i="34" s="1"/>
  <c r="E377" i="34" s="1"/>
  <c r="E379" i="34" s="1"/>
  <c r="E381" i="34" s="1"/>
  <c r="E370" i="34"/>
  <c r="E372" i="34" s="1"/>
  <c r="E374" i="34" s="1"/>
  <c r="E376" i="34" s="1"/>
  <c r="E378" i="34" s="1"/>
  <c r="E380" i="34" s="1"/>
  <c r="E382" i="34" s="1"/>
  <c r="G234" i="34"/>
  <c r="G236" i="34" s="1"/>
  <c r="G238" i="34" s="1"/>
  <c r="G240" i="34" s="1"/>
  <c r="G242" i="34" s="1"/>
  <c r="G244" i="34" s="1"/>
  <c r="G246" i="34" s="1"/>
  <c r="G233" i="34"/>
  <c r="G235" i="34" s="1"/>
  <c r="G237" i="34" s="1"/>
  <c r="G239" i="34" s="1"/>
  <c r="G241" i="34" s="1"/>
  <c r="G243" i="34" s="1"/>
  <c r="G245" i="34" s="1"/>
  <c r="D388" i="34"/>
  <c r="C388" i="34"/>
  <c r="F388" i="34"/>
  <c r="G388" i="34"/>
  <c r="E388" i="34"/>
  <c r="AH296" i="34"/>
  <c r="AF296" i="34"/>
  <c r="AD296" i="34"/>
  <c r="AE296" i="34"/>
  <c r="AG296" i="34"/>
  <c r="AE358" i="34"/>
  <c r="AG358" i="34"/>
  <c r="AF358" i="34"/>
  <c r="AD358" i="34"/>
  <c r="AH358" i="34"/>
  <c r="AH30" i="34"/>
  <c r="AH32" i="34" s="1"/>
  <c r="AH34" i="34" s="1"/>
  <c r="AH36" i="34" s="1"/>
  <c r="AH38" i="34" s="1"/>
  <c r="AH40" i="34" s="1"/>
  <c r="AH42" i="34" s="1"/>
  <c r="AH29" i="34"/>
  <c r="AH31" i="34" s="1"/>
  <c r="AH33" i="34" s="1"/>
  <c r="AH35" i="34" s="1"/>
  <c r="AH37" i="34" s="1"/>
  <c r="AH39" i="34" s="1"/>
  <c r="AH41" i="34" s="1"/>
  <c r="G150" i="34"/>
  <c r="E150" i="34"/>
  <c r="D150" i="34"/>
  <c r="C150" i="34"/>
  <c r="F150" i="34"/>
  <c r="D256" i="34"/>
  <c r="C256" i="34"/>
  <c r="G256" i="34"/>
  <c r="F256" i="34"/>
  <c r="E256" i="34"/>
  <c r="G126" i="34"/>
  <c r="F126" i="34"/>
  <c r="E126" i="34"/>
  <c r="C126" i="34"/>
  <c r="D126" i="34"/>
  <c r="BG4" i="34"/>
  <c r="E187" i="34"/>
  <c r="D187" i="34"/>
  <c r="G187" i="34"/>
  <c r="F187" i="34"/>
  <c r="C187" i="34"/>
  <c r="AE284" i="34"/>
  <c r="AG284" i="34"/>
  <c r="AF284" i="34"/>
  <c r="AH284" i="34"/>
  <c r="AD284" i="34"/>
  <c r="G266" i="34"/>
  <c r="F266" i="34"/>
  <c r="B268" i="34"/>
  <c r="B270" i="34" s="1"/>
  <c r="B272" i="34" s="1"/>
  <c r="B274" i="34" s="1"/>
  <c r="B276" i="34" s="1"/>
  <c r="B278" i="34" s="1"/>
  <c r="B280" i="34" s="1"/>
  <c r="D266" i="34"/>
  <c r="C266" i="34"/>
  <c r="E266" i="34"/>
  <c r="B267" i="34"/>
  <c r="B269" i="34" s="1"/>
  <c r="B271" i="34" s="1"/>
  <c r="B273" i="34" s="1"/>
  <c r="B275" i="34" s="1"/>
  <c r="B277" i="34" s="1"/>
  <c r="B279" i="34" s="1"/>
  <c r="AH295" i="34"/>
  <c r="AE295" i="34"/>
  <c r="AG295" i="34"/>
  <c r="AF295" i="34"/>
  <c r="AD295" i="34"/>
  <c r="D438" i="34"/>
  <c r="D440" i="34" s="1"/>
  <c r="D442" i="34" s="1"/>
  <c r="D444" i="34" s="1"/>
  <c r="D446" i="34" s="1"/>
  <c r="D448" i="34" s="1"/>
  <c r="D450" i="34" s="1"/>
  <c r="D437" i="34"/>
  <c r="D439" i="34" s="1"/>
  <c r="D441" i="34" s="1"/>
  <c r="D443" i="34" s="1"/>
  <c r="D445" i="34" s="1"/>
  <c r="D447" i="34" s="1"/>
  <c r="D449" i="34" s="1"/>
  <c r="G290" i="34"/>
  <c r="F290" i="34"/>
  <c r="E290" i="34"/>
  <c r="C290" i="34"/>
  <c r="D290" i="34"/>
  <c r="AG263" i="34"/>
  <c r="AD263" i="34"/>
  <c r="AH263" i="34"/>
  <c r="AF263" i="34"/>
  <c r="AE263" i="34"/>
  <c r="BG5" i="34"/>
  <c r="G182" i="34"/>
  <c r="F182" i="34"/>
  <c r="E182" i="34"/>
  <c r="C182" i="34"/>
  <c r="D182" i="34"/>
  <c r="AG85" i="34"/>
  <c r="AH85" i="34"/>
  <c r="AD85" i="34"/>
  <c r="AF85" i="34"/>
  <c r="AE85" i="34"/>
  <c r="AG86" i="34"/>
  <c r="AD86" i="34"/>
  <c r="AH86" i="34"/>
  <c r="AF86" i="34"/>
  <c r="AE86" i="34"/>
  <c r="AH123" i="34"/>
  <c r="AG123" i="34"/>
  <c r="AF123" i="34"/>
  <c r="AE123" i="34"/>
  <c r="AD123" i="34"/>
  <c r="E225" i="34"/>
  <c r="G225" i="34"/>
  <c r="F225" i="34"/>
  <c r="C225" i="34"/>
  <c r="D225" i="34"/>
  <c r="AH92" i="34"/>
  <c r="AF92" i="34"/>
  <c r="AE92" i="34"/>
  <c r="AD92" i="34"/>
  <c r="AG92" i="34"/>
  <c r="AH112" i="34"/>
  <c r="AG112" i="34"/>
  <c r="AD112" i="34"/>
  <c r="AF112" i="34"/>
  <c r="AE112" i="34"/>
  <c r="F316" i="34"/>
  <c r="D316" i="34"/>
  <c r="C316" i="34"/>
  <c r="G316" i="34"/>
  <c r="E316" i="34"/>
  <c r="AG254" i="34"/>
  <c r="AE254" i="34"/>
  <c r="AH254" i="34"/>
  <c r="AF254" i="34"/>
  <c r="AD254" i="34"/>
  <c r="F47" i="34"/>
  <c r="C47" i="34"/>
  <c r="E47" i="34"/>
  <c r="D47" i="34"/>
  <c r="G47" i="34"/>
  <c r="AH430" i="34"/>
  <c r="AG430" i="34"/>
  <c r="AF430" i="34"/>
  <c r="AD430" i="34"/>
  <c r="AE430" i="34"/>
  <c r="AG231" i="34"/>
  <c r="AE231" i="34"/>
  <c r="AH231" i="34"/>
  <c r="AF231" i="34"/>
  <c r="AD231" i="34"/>
  <c r="E159" i="34"/>
  <c r="G159" i="34"/>
  <c r="F159" i="34"/>
  <c r="D159" i="34"/>
  <c r="C159" i="34"/>
  <c r="D421" i="34"/>
  <c r="C421" i="34"/>
  <c r="G421" i="34"/>
  <c r="F421" i="34"/>
  <c r="E421" i="34"/>
  <c r="AH389" i="34"/>
  <c r="AE389" i="34"/>
  <c r="AF389" i="34"/>
  <c r="AD389" i="34"/>
  <c r="AG389" i="34"/>
  <c r="AH248" i="34"/>
  <c r="AG248" i="34"/>
  <c r="AE248" i="34"/>
  <c r="AD248" i="34"/>
  <c r="AF248" i="34"/>
  <c r="AE249" i="34"/>
  <c r="AF249" i="34"/>
  <c r="AD249" i="34"/>
  <c r="AH249" i="34"/>
  <c r="AG249" i="34"/>
  <c r="AH387" i="34"/>
  <c r="AD387" i="34"/>
  <c r="AE387" i="34"/>
  <c r="AG387" i="34"/>
  <c r="AF387" i="34"/>
  <c r="G264" i="34"/>
  <c r="F264" i="34"/>
  <c r="E264" i="34"/>
  <c r="D264" i="34"/>
  <c r="C264" i="34"/>
  <c r="AG366" i="34"/>
  <c r="AE366" i="34"/>
  <c r="AD366" i="34"/>
  <c r="AH366" i="34"/>
  <c r="AF366" i="34"/>
  <c r="AE426" i="34"/>
  <c r="AF426" i="34"/>
  <c r="AD426" i="34"/>
  <c r="AH426" i="34"/>
  <c r="AG426" i="34"/>
  <c r="AG225" i="34"/>
  <c r="AF225" i="34"/>
  <c r="AE225" i="34"/>
  <c r="AD225" i="34"/>
  <c r="AH225" i="34"/>
  <c r="AC98" i="34"/>
  <c r="AC100" i="34" s="1"/>
  <c r="AC102" i="34" s="1"/>
  <c r="AC104" i="34" s="1"/>
  <c r="AC106" i="34" s="1"/>
  <c r="AC108" i="34" s="1"/>
  <c r="AC110" i="34" s="1"/>
  <c r="AH96" i="34"/>
  <c r="AD96" i="34"/>
  <c r="AG96" i="34"/>
  <c r="AF96" i="34"/>
  <c r="AE96" i="34"/>
  <c r="AC97" i="34"/>
  <c r="AC99" i="34" s="1"/>
  <c r="AC101" i="34" s="1"/>
  <c r="AC103" i="34" s="1"/>
  <c r="AC105" i="34" s="1"/>
  <c r="AC107" i="34" s="1"/>
  <c r="AC109" i="34" s="1"/>
  <c r="E94" i="34"/>
  <c r="D94" i="34"/>
  <c r="G94" i="34"/>
  <c r="F94" i="34"/>
  <c r="C94" i="34"/>
  <c r="AH115" i="34"/>
  <c r="AG115" i="34"/>
  <c r="AE115" i="34"/>
  <c r="AD115" i="34"/>
  <c r="AF115" i="34"/>
  <c r="D386" i="34"/>
  <c r="C386" i="34"/>
  <c r="G386" i="34"/>
  <c r="E386" i="34"/>
  <c r="F386" i="34"/>
  <c r="G61" i="34"/>
  <c r="E61" i="34"/>
  <c r="C61" i="34"/>
  <c r="F61" i="34"/>
  <c r="D61" i="34"/>
  <c r="AG95" i="34"/>
  <c r="AF95" i="34"/>
  <c r="AE95" i="34"/>
  <c r="AH95" i="34"/>
  <c r="AD95" i="34"/>
  <c r="AH49" i="34"/>
  <c r="AG49" i="34"/>
  <c r="AD49" i="34"/>
  <c r="AE49" i="34"/>
  <c r="AF49" i="34"/>
  <c r="BD5" i="34"/>
  <c r="BD7" i="34"/>
  <c r="BD6" i="34"/>
  <c r="E129" i="34"/>
  <c r="D129" i="34"/>
  <c r="C129" i="34"/>
  <c r="F129" i="34"/>
  <c r="G129" i="34"/>
  <c r="AE189" i="34"/>
  <c r="AG189" i="34"/>
  <c r="AD189" i="34"/>
  <c r="AF189" i="34"/>
  <c r="AH189" i="34"/>
  <c r="AE94" i="34"/>
  <c r="AD94" i="34"/>
  <c r="AF94" i="34"/>
  <c r="AG94" i="34"/>
  <c r="AH94" i="34"/>
  <c r="AF396" i="34"/>
  <c r="AE396" i="34"/>
  <c r="AG396" i="34"/>
  <c r="AH396" i="34"/>
  <c r="AD396" i="34"/>
  <c r="AH82" i="34"/>
  <c r="AF82" i="34"/>
  <c r="AG82" i="34"/>
  <c r="AD82" i="34"/>
  <c r="AE82" i="34"/>
  <c r="D335" i="34"/>
  <c r="D337" i="34" s="1"/>
  <c r="D339" i="34" s="1"/>
  <c r="D341" i="34" s="1"/>
  <c r="D343" i="34" s="1"/>
  <c r="D345" i="34" s="1"/>
  <c r="D347" i="34" s="1"/>
  <c r="D336" i="34"/>
  <c r="D338" i="34" s="1"/>
  <c r="D340" i="34" s="1"/>
  <c r="D342" i="34" s="1"/>
  <c r="D344" i="34" s="1"/>
  <c r="D346" i="34" s="1"/>
  <c r="D348" i="34" s="1"/>
  <c r="AH298" i="34"/>
  <c r="AF298" i="34"/>
  <c r="AE298" i="34"/>
  <c r="AD298" i="34"/>
  <c r="AG298" i="34"/>
  <c r="G46" i="34"/>
  <c r="F46" i="34"/>
  <c r="D46" i="34"/>
  <c r="E46" i="34"/>
  <c r="C46" i="34"/>
  <c r="AE369" i="34"/>
  <c r="AE371" i="34" s="1"/>
  <c r="AE373" i="34" s="1"/>
  <c r="AE375" i="34" s="1"/>
  <c r="AE377" i="34" s="1"/>
  <c r="AE379" i="34" s="1"/>
  <c r="AE381" i="34" s="1"/>
  <c r="AE370" i="34"/>
  <c r="AE372" i="34" s="1"/>
  <c r="AE374" i="34" s="1"/>
  <c r="AE376" i="34" s="1"/>
  <c r="AE378" i="34" s="1"/>
  <c r="AE380" i="34" s="1"/>
  <c r="AE382" i="34" s="1"/>
  <c r="E193" i="34"/>
  <c r="G193" i="34"/>
  <c r="F193" i="34"/>
  <c r="D193" i="34"/>
  <c r="C193" i="34"/>
  <c r="AE194" i="34"/>
  <c r="AF194" i="34"/>
  <c r="AG194" i="34"/>
  <c r="AD194" i="34"/>
  <c r="AH194" i="34"/>
  <c r="AG262" i="34"/>
  <c r="AH262" i="34"/>
  <c r="AF262" i="34"/>
  <c r="AE262" i="34"/>
  <c r="AD262" i="34"/>
  <c r="D293" i="34"/>
  <c r="C293" i="34"/>
  <c r="G293" i="34"/>
  <c r="F293" i="34"/>
  <c r="E293" i="34"/>
  <c r="D288" i="34"/>
  <c r="F288" i="34"/>
  <c r="E288" i="34"/>
  <c r="G288" i="34"/>
  <c r="C288" i="34"/>
  <c r="AE163" i="34"/>
  <c r="AH163" i="34"/>
  <c r="AG163" i="34"/>
  <c r="AF163" i="34"/>
  <c r="AD163" i="34"/>
  <c r="F48" i="34"/>
  <c r="G48" i="34"/>
  <c r="D48" i="34"/>
  <c r="C48" i="34"/>
  <c r="E48" i="34"/>
  <c r="AG227" i="34"/>
  <c r="AD227" i="34"/>
  <c r="AH227" i="34"/>
  <c r="AF227" i="34"/>
  <c r="AE227" i="34"/>
  <c r="AH294" i="34"/>
  <c r="AD294" i="34"/>
  <c r="AG294" i="34"/>
  <c r="AF294" i="34"/>
  <c r="AE294" i="34"/>
  <c r="AF319" i="34"/>
  <c r="AH319" i="34"/>
  <c r="AG319" i="34"/>
  <c r="AE319" i="34"/>
  <c r="AD319" i="34"/>
  <c r="D289" i="34"/>
  <c r="C289" i="34"/>
  <c r="G289" i="34"/>
  <c r="F289" i="34"/>
  <c r="E289" i="34"/>
  <c r="BD4" i="34"/>
  <c r="AH151" i="34"/>
  <c r="AG151" i="34"/>
  <c r="AF151" i="34"/>
  <c r="AE151" i="34"/>
  <c r="AD151" i="34"/>
  <c r="C319" i="34"/>
  <c r="E319" i="34"/>
  <c r="D319" i="34"/>
  <c r="G319" i="34"/>
  <c r="F319" i="34"/>
  <c r="C370" i="34"/>
  <c r="C372" i="34" s="1"/>
  <c r="C374" i="34" s="1"/>
  <c r="C376" i="34" s="1"/>
  <c r="C378" i="34" s="1"/>
  <c r="C380" i="34" s="1"/>
  <c r="C382" i="34" s="1"/>
  <c r="C369" i="34"/>
  <c r="C371" i="34" s="1"/>
  <c r="C373" i="34" s="1"/>
  <c r="C375" i="34" s="1"/>
  <c r="C377" i="34" s="1"/>
  <c r="C379" i="34" s="1"/>
  <c r="C381" i="34" s="1"/>
  <c r="E437" i="34"/>
  <c r="E439" i="34" s="1"/>
  <c r="E441" i="34" s="1"/>
  <c r="E443" i="34" s="1"/>
  <c r="E445" i="34" s="1"/>
  <c r="E447" i="34" s="1"/>
  <c r="E449" i="34" s="1"/>
  <c r="E438" i="34"/>
  <c r="E440" i="34" s="1"/>
  <c r="E442" i="34" s="1"/>
  <c r="E444" i="34" s="1"/>
  <c r="E446" i="34" s="1"/>
  <c r="E448" i="34" s="1"/>
  <c r="E450" i="34" s="1"/>
  <c r="AG354" i="34"/>
  <c r="AF354" i="34"/>
  <c r="AE354" i="34"/>
  <c r="AD354" i="34"/>
  <c r="AH354" i="34"/>
  <c r="AH122" i="34"/>
  <c r="AE122" i="34"/>
  <c r="AD122" i="34"/>
  <c r="AF122" i="34"/>
  <c r="AG122" i="34"/>
  <c r="AH124" i="34"/>
  <c r="AE124" i="34"/>
  <c r="AD124" i="34"/>
  <c r="AG124" i="34"/>
  <c r="AF124" i="34"/>
  <c r="AE428" i="34"/>
  <c r="AD428" i="34"/>
  <c r="AH428" i="34"/>
  <c r="AG428" i="34"/>
  <c r="AF428" i="34"/>
  <c r="AF365" i="34"/>
  <c r="AG365" i="34"/>
  <c r="AH365" i="34"/>
  <c r="AE365" i="34"/>
  <c r="AD365" i="34"/>
  <c r="E258" i="34"/>
  <c r="D258" i="34"/>
  <c r="C258" i="34"/>
  <c r="G258" i="34"/>
  <c r="F258" i="34"/>
  <c r="AH161" i="34"/>
  <c r="AG161" i="34"/>
  <c r="AE161" i="34"/>
  <c r="AF161" i="34"/>
  <c r="AD161" i="34"/>
  <c r="F233" i="34"/>
  <c r="F235" i="34" s="1"/>
  <c r="F237" i="34" s="1"/>
  <c r="F239" i="34" s="1"/>
  <c r="F241" i="34" s="1"/>
  <c r="F243" i="34" s="1"/>
  <c r="F245" i="34" s="1"/>
  <c r="F234" i="34"/>
  <c r="F236" i="34" s="1"/>
  <c r="F238" i="34" s="1"/>
  <c r="F240" i="34" s="1"/>
  <c r="F242" i="34" s="1"/>
  <c r="F244" i="34" s="1"/>
  <c r="F246" i="34" s="1"/>
  <c r="G181" i="34"/>
  <c r="E181" i="34"/>
  <c r="D181" i="34"/>
  <c r="C181" i="34"/>
  <c r="F181" i="34"/>
  <c r="E122" i="34"/>
  <c r="F122" i="34"/>
  <c r="D122" i="34"/>
  <c r="C122" i="34"/>
  <c r="G122" i="34"/>
  <c r="AE198" i="34"/>
  <c r="AC200" i="34"/>
  <c r="AC202" i="34" s="1"/>
  <c r="AC204" i="34" s="1"/>
  <c r="AC206" i="34" s="1"/>
  <c r="AC208" i="34" s="1"/>
  <c r="AC210" i="34" s="1"/>
  <c r="AC212" i="34" s="1"/>
  <c r="AC199" i="34"/>
  <c r="AC201" i="34" s="1"/>
  <c r="AC203" i="34" s="1"/>
  <c r="AC205" i="34" s="1"/>
  <c r="AC207" i="34" s="1"/>
  <c r="AC209" i="34" s="1"/>
  <c r="AC211" i="34" s="1"/>
  <c r="AH198" i="34"/>
  <c r="AG198" i="34"/>
  <c r="AF198" i="34"/>
  <c r="AD198" i="34"/>
  <c r="D112" i="34"/>
  <c r="C112" i="34"/>
  <c r="E112" i="34"/>
  <c r="F112" i="34"/>
  <c r="G112" i="34"/>
  <c r="F41" i="32"/>
  <c r="H41" i="32"/>
  <c r="D41" i="32"/>
  <c r="E41" i="32"/>
  <c r="G41" i="32"/>
  <c r="I41" i="32"/>
  <c r="I68" i="32"/>
  <c r="F68" i="32"/>
  <c r="D68" i="32"/>
  <c r="E68" i="32"/>
  <c r="G68" i="32"/>
  <c r="H68" i="32"/>
  <c r="H36" i="32"/>
  <c r="F36" i="32"/>
  <c r="G36" i="32"/>
  <c r="I36" i="32"/>
  <c r="D36" i="32"/>
  <c r="E36" i="32"/>
  <c r="F50" i="32"/>
  <c r="D50" i="32"/>
  <c r="E50" i="32"/>
  <c r="I62" i="32"/>
  <c r="I75" i="32"/>
  <c r="I64" i="32"/>
  <c r="I34" i="32"/>
  <c r="D34" i="32"/>
  <c r="E34" i="32"/>
  <c r="F34" i="32"/>
  <c r="G34" i="32"/>
  <c r="H34" i="32"/>
  <c r="D44" i="32"/>
  <c r="F44" i="32"/>
  <c r="G44" i="32"/>
  <c r="H44" i="32"/>
  <c r="I44" i="32"/>
  <c r="H57" i="32"/>
  <c r="G57" i="32"/>
  <c r="I57" i="32"/>
  <c r="D57" i="32"/>
  <c r="E57" i="32"/>
  <c r="F57" i="32"/>
  <c r="D22" i="32"/>
  <c r="H22" i="32"/>
  <c r="I22" i="32"/>
  <c r="G22" i="32"/>
  <c r="E78" i="32"/>
  <c r="D78" i="32"/>
  <c r="F79" i="32"/>
  <c r="E79" i="32"/>
  <c r="H79" i="32"/>
  <c r="D79" i="32"/>
  <c r="I79" i="32"/>
  <c r="P39" i="32"/>
  <c r="P40" i="32" s="1"/>
  <c r="H39" i="32"/>
  <c r="F39" i="32"/>
  <c r="I39" i="32"/>
  <c r="E39" i="32"/>
  <c r="G39" i="32"/>
  <c r="D39" i="32"/>
  <c r="D20" i="32"/>
  <c r="I20" i="32"/>
  <c r="H20" i="32"/>
  <c r="E20" i="32"/>
  <c r="F20" i="32"/>
  <c r="G20" i="32"/>
  <c r="D37" i="32"/>
  <c r="H37" i="32"/>
  <c r="I37" i="32"/>
  <c r="E37" i="32"/>
  <c r="F37" i="32"/>
  <c r="G37" i="32"/>
  <c r="F55" i="32"/>
  <c r="G78" i="32"/>
  <c r="H62" i="32"/>
  <c r="H64" i="32"/>
  <c r="I19" i="32"/>
  <c r="E38" i="32"/>
  <c r="D38" i="32"/>
  <c r="F76" i="32"/>
  <c r="H76" i="32"/>
  <c r="I76" i="32"/>
  <c r="D76" i="32"/>
  <c r="E76" i="32"/>
  <c r="G76" i="32"/>
  <c r="I40" i="32"/>
  <c r="F70" i="32"/>
  <c r="E70" i="32"/>
  <c r="H70" i="32"/>
  <c r="I70" i="32"/>
  <c r="D70" i="32"/>
  <c r="D75" i="32"/>
  <c r="H75" i="32"/>
  <c r="F63" i="32"/>
  <c r="E63" i="32"/>
  <c r="D63" i="32"/>
  <c r="G16" i="32"/>
  <c r="D73" i="32"/>
  <c r="E73" i="32"/>
  <c r="F73" i="32"/>
  <c r="F78" i="32"/>
  <c r="F16" i="32"/>
  <c r="H73" i="32"/>
  <c r="F40" i="32"/>
  <c r="D54" i="32"/>
  <c r="E54" i="32"/>
  <c r="F54" i="32"/>
  <c r="D59" i="32"/>
  <c r="H59" i="32"/>
  <c r="E59" i="32"/>
  <c r="F59" i="32"/>
  <c r="G59" i="32"/>
  <c r="I59" i="32"/>
  <c r="D51" i="32"/>
  <c r="F51" i="32"/>
  <c r="E51" i="32"/>
  <c r="G51" i="32"/>
  <c r="I51" i="32"/>
  <c r="H51" i="32"/>
  <c r="E75" i="32"/>
  <c r="H40" i="32"/>
  <c r="H72" i="32"/>
  <c r="I72" i="32"/>
  <c r="G72" i="32"/>
  <c r="F72" i="32"/>
  <c r="H16" i="32"/>
  <c r="E16" i="32"/>
  <c r="G73" i="32"/>
  <c r="I78" i="32"/>
  <c r="E40" i="32"/>
  <c r="D64" i="32"/>
  <c r="G40" i="32"/>
  <c r="F26" i="32"/>
  <c r="D26" i="32"/>
  <c r="E26" i="32"/>
  <c r="I16" i="32"/>
  <c r="E22" i="32"/>
  <c r="F22" i="32"/>
  <c r="G80" i="32"/>
  <c r="D80" i="32"/>
  <c r="E80" i="32"/>
  <c r="F80" i="32"/>
  <c r="G32" i="32"/>
  <c r="D32" i="32"/>
  <c r="E32" i="32"/>
  <c r="F32" i="32"/>
  <c r="H32" i="32"/>
  <c r="I32" i="32"/>
  <c r="F27" i="32"/>
  <c r="I27" i="32"/>
  <c r="D27" i="32"/>
  <c r="E27" i="32"/>
  <c r="H27" i="32"/>
  <c r="F42" i="32"/>
  <c r="D42" i="32"/>
  <c r="E42" i="32"/>
  <c r="H42" i="32"/>
  <c r="I42" i="32"/>
  <c r="I30" i="32"/>
  <c r="E30" i="32"/>
  <c r="D30" i="32"/>
  <c r="F30" i="32"/>
  <c r="G30" i="32"/>
  <c r="H30" i="32"/>
  <c r="D53" i="32"/>
  <c r="G53" i="32"/>
  <c r="H53" i="32"/>
  <c r="I53" i="32"/>
  <c r="E53" i="32"/>
  <c r="F53" i="32"/>
  <c r="G52" i="32"/>
  <c r="H52" i="32"/>
  <c r="I52" i="32"/>
  <c r="D52" i="32"/>
  <c r="E52" i="32"/>
  <c r="F52" i="32"/>
  <c r="AO52" i="32"/>
  <c r="F115" i="32"/>
  <c r="D115" i="32"/>
  <c r="G115" i="32"/>
  <c r="E115" i="32"/>
  <c r="H115" i="32"/>
  <c r="I115" i="32"/>
  <c r="D309" i="32"/>
  <c r="H309" i="32"/>
  <c r="G309" i="32"/>
  <c r="F309" i="32"/>
  <c r="E309" i="32"/>
  <c r="I309" i="32"/>
  <c r="AY265" i="32"/>
  <c r="AY264" i="32"/>
  <c r="E106" i="32"/>
  <c r="D106" i="32"/>
  <c r="H106" i="32"/>
  <c r="G106" i="32"/>
  <c r="I106" i="32"/>
  <c r="F106" i="32"/>
  <c r="AM155" i="32"/>
  <c r="AM156" i="32" s="1"/>
  <c r="AL156" i="32"/>
  <c r="AJ156" i="32"/>
  <c r="AC156" i="32"/>
  <c r="E174" i="32"/>
  <c r="D174" i="32"/>
  <c r="I174" i="32"/>
  <c r="H174" i="32"/>
  <c r="G174" i="32"/>
  <c r="F174" i="32"/>
  <c r="E240" i="32"/>
  <c r="G240" i="32"/>
  <c r="D240" i="32"/>
  <c r="F240" i="32"/>
  <c r="I240" i="32"/>
  <c r="H240" i="32"/>
  <c r="E152" i="32"/>
  <c r="I152" i="32"/>
  <c r="H152" i="32"/>
  <c r="G152" i="32"/>
  <c r="F152" i="32"/>
  <c r="D152" i="32"/>
  <c r="H148" i="32"/>
  <c r="I148" i="32"/>
  <c r="G148" i="32"/>
  <c r="F148" i="32"/>
  <c r="E148" i="32"/>
  <c r="D148" i="32"/>
  <c r="G215" i="32"/>
  <c r="F215" i="32"/>
  <c r="E215" i="32"/>
  <c r="I215" i="32"/>
  <c r="H215" i="32"/>
  <c r="D215" i="32"/>
  <c r="G283" i="32"/>
  <c r="H283" i="32"/>
  <c r="F283" i="32"/>
  <c r="I283" i="32"/>
  <c r="E283" i="32"/>
  <c r="D283" i="32"/>
  <c r="H272" i="32"/>
  <c r="I272" i="32"/>
  <c r="G272" i="32"/>
  <c r="E272" i="32"/>
  <c r="F272" i="32"/>
  <c r="D272" i="32"/>
  <c r="AL258" i="32"/>
  <c r="AC258" i="32"/>
  <c r="AM257" i="32"/>
  <c r="AM258" i="32" s="1"/>
  <c r="AJ258" i="32"/>
  <c r="I161" i="32"/>
  <c r="H161" i="32"/>
  <c r="G161" i="32"/>
  <c r="F161" i="32"/>
  <c r="E161" i="32"/>
  <c r="D161" i="32"/>
  <c r="AM291" i="32"/>
  <c r="AM292" i="32" s="1"/>
  <c r="AL292" i="32"/>
  <c r="AJ292" i="32"/>
  <c r="AC292" i="32"/>
  <c r="G265" i="32"/>
  <c r="H265" i="32"/>
  <c r="I265" i="32"/>
  <c r="F265" i="32"/>
  <c r="E265" i="32"/>
  <c r="D265" i="32"/>
  <c r="G173" i="32"/>
  <c r="D173" i="32"/>
  <c r="H173" i="32"/>
  <c r="F173" i="32"/>
  <c r="I173" i="32"/>
  <c r="E173" i="32"/>
  <c r="AY163" i="32"/>
  <c r="AY167" i="32"/>
  <c r="AY164" i="32"/>
  <c r="F183" i="32"/>
  <c r="H183" i="32"/>
  <c r="G183" i="32"/>
  <c r="I183" i="32"/>
  <c r="E183" i="32"/>
  <c r="D183" i="32"/>
  <c r="G84" i="32"/>
  <c r="F84" i="32"/>
  <c r="E84" i="32"/>
  <c r="D84" i="32"/>
  <c r="I84" i="32"/>
  <c r="H84" i="32"/>
  <c r="AU91" i="32"/>
  <c r="G222" i="32"/>
  <c r="F222" i="32"/>
  <c r="E222" i="32"/>
  <c r="H222" i="32"/>
  <c r="D222" i="32"/>
  <c r="I222" i="32"/>
  <c r="AU336" i="32"/>
  <c r="F149" i="32"/>
  <c r="E149" i="32"/>
  <c r="I149" i="32"/>
  <c r="H149" i="32"/>
  <c r="G149" i="32"/>
  <c r="D149" i="32"/>
  <c r="F235" i="32"/>
  <c r="H235" i="32"/>
  <c r="G235" i="32"/>
  <c r="E235" i="32"/>
  <c r="D235" i="32"/>
  <c r="I235" i="32"/>
  <c r="G241" i="32"/>
  <c r="D241" i="32"/>
  <c r="E241" i="32"/>
  <c r="I241" i="32"/>
  <c r="H241" i="32"/>
  <c r="F241" i="32"/>
  <c r="D300" i="32"/>
  <c r="I300" i="32"/>
  <c r="H300" i="32"/>
  <c r="G300" i="32"/>
  <c r="E300" i="32"/>
  <c r="F300" i="32"/>
  <c r="E204" i="32"/>
  <c r="D204" i="32"/>
  <c r="I204" i="32"/>
  <c r="H204" i="32"/>
  <c r="G204" i="32"/>
  <c r="F204" i="32"/>
  <c r="F320" i="32"/>
  <c r="I320" i="32"/>
  <c r="H320" i="32"/>
  <c r="G320" i="32"/>
  <c r="E320" i="32"/>
  <c r="D320" i="32"/>
  <c r="G260" i="32"/>
  <c r="D260" i="32"/>
  <c r="I260" i="32"/>
  <c r="E260" i="32"/>
  <c r="F260" i="32"/>
  <c r="H260" i="32"/>
  <c r="F224" i="32"/>
  <c r="E224" i="32"/>
  <c r="I224" i="32"/>
  <c r="D224" i="32"/>
  <c r="H224" i="32"/>
  <c r="G224" i="32"/>
  <c r="E236" i="32"/>
  <c r="G236" i="32"/>
  <c r="F236" i="32"/>
  <c r="I236" i="32"/>
  <c r="D236" i="32"/>
  <c r="H236" i="32"/>
  <c r="H213" i="32"/>
  <c r="G213" i="32"/>
  <c r="I213" i="32"/>
  <c r="F213" i="32"/>
  <c r="D213" i="32"/>
  <c r="E213" i="32"/>
  <c r="AU299" i="32"/>
  <c r="E252" i="32"/>
  <c r="G252" i="32"/>
  <c r="I252" i="32"/>
  <c r="F252" i="32"/>
  <c r="D252" i="32"/>
  <c r="H252" i="32"/>
  <c r="E284" i="32"/>
  <c r="I284" i="32"/>
  <c r="H284" i="32"/>
  <c r="F284" i="32"/>
  <c r="D284" i="32"/>
  <c r="G284" i="32"/>
  <c r="I116" i="32"/>
  <c r="F116" i="32"/>
  <c r="E116" i="32"/>
  <c r="D116" i="32"/>
  <c r="H116" i="32"/>
  <c r="G116" i="32"/>
  <c r="I311" i="32"/>
  <c r="D311" i="32"/>
  <c r="H311" i="32"/>
  <c r="F311" i="32"/>
  <c r="E311" i="32"/>
  <c r="G311" i="32"/>
  <c r="I218" i="32"/>
  <c r="H218" i="32"/>
  <c r="G218" i="32"/>
  <c r="F218" i="32"/>
  <c r="D218" i="32"/>
  <c r="E218" i="32"/>
  <c r="F295" i="32"/>
  <c r="E295" i="32"/>
  <c r="D295" i="32"/>
  <c r="I295" i="32"/>
  <c r="G295" i="32"/>
  <c r="H295" i="32"/>
  <c r="H126" i="32"/>
  <c r="I126" i="32"/>
  <c r="E126" i="32"/>
  <c r="D126" i="32"/>
  <c r="F126" i="32"/>
  <c r="G126" i="32"/>
  <c r="I185" i="32"/>
  <c r="G185" i="32"/>
  <c r="F185" i="32"/>
  <c r="H185" i="32"/>
  <c r="E185" i="32"/>
  <c r="D185" i="32"/>
  <c r="I351" i="32"/>
  <c r="H351" i="32"/>
  <c r="D351" i="32"/>
  <c r="G351" i="32"/>
  <c r="F351" i="32"/>
  <c r="E351" i="32"/>
  <c r="E104" i="32"/>
  <c r="I104" i="32"/>
  <c r="H104" i="32"/>
  <c r="F104" i="32"/>
  <c r="D104" i="32"/>
  <c r="G104" i="32"/>
  <c r="H319" i="32"/>
  <c r="G319" i="32"/>
  <c r="I319" i="32"/>
  <c r="F319" i="32"/>
  <c r="E319" i="32"/>
  <c r="D319" i="32"/>
  <c r="I353" i="32"/>
  <c r="G353" i="32"/>
  <c r="F353" i="32"/>
  <c r="E353" i="32"/>
  <c r="D353" i="32"/>
  <c r="H353" i="32"/>
  <c r="G341" i="32"/>
  <c r="I341" i="32"/>
  <c r="H341" i="32"/>
  <c r="E341" i="32"/>
  <c r="D341" i="32"/>
  <c r="F341" i="32"/>
  <c r="D333" i="32"/>
  <c r="F333" i="32"/>
  <c r="E333" i="32"/>
  <c r="H333" i="32"/>
  <c r="G333" i="32"/>
  <c r="I333" i="32"/>
  <c r="D212" i="32"/>
  <c r="I212" i="32"/>
  <c r="H212" i="32"/>
  <c r="E212" i="32"/>
  <c r="G212" i="32"/>
  <c r="F212" i="32"/>
  <c r="D340" i="32"/>
  <c r="H340" i="32"/>
  <c r="G340" i="32"/>
  <c r="F340" i="32"/>
  <c r="I340" i="32"/>
  <c r="E340" i="32"/>
  <c r="E214" i="32"/>
  <c r="I214" i="32"/>
  <c r="H214" i="32"/>
  <c r="G214" i="32"/>
  <c r="F214" i="32"/>
  <c r="D214" i="32"/>
  <c r="G165" i="32"/>
  <c r="I165" i="32"/>
  <c r="H165" i="32"/>
  <c r="F165" i="32"/>
  <c r="E165" i="32"/>
  <c r="D165" i="32"/>
  <c r="AY268" i="32"/>
  <c r="F322" i="32"/>
  <c r="H322" i="32"/>
  <c r="G322" i="32"/>
  <c r="E322" i="32"/>
  <c r="D322" i="32"/>
  <c r="I322" i="32"/>
  <c r="AY202" i="32"/>
  <c r="AY197" i="32"/>
  <c r="AY196" i="32"/>
  <c r="AY199" i="32"/>
  <c r="AY267" i="32"/>
  <c r="G231" i="32"/>
  <c r="F231" i="32"/>
  <c r="E231" i="32"/>
  <c r="I231" i="32"/>
  <c r="D231" i="32"/>
  <c r="H231" i="32"/>
  <c r="D288" i="32"/>
  <c r="F288" i="32"/>
  <c r="I288" i="32"/>
  <c r="H288" i="32"/>
  <c r="E288" i="32"/>
  <c r="G288" i="32"/>
  <c r="D321" i="32"/>
  <c r="H321" i="32"/>
  <c r="I321" i="32"/>
  <c r="G321" i="32"/>
  <c r="F321" i="32"/>
  <c r="E321" i="32"/>
  <c r="F208" i="32"/>
  <c r="E208" i="32"/>
  <c r="D208" i="32"/>
  <c r="H208" i="32"/>
  <c r="G208" i="32"/>
  <c r="I208" i="32"/>
  <c r="AY335" i="32"/>
  <c r="AY337" i="32"/>
  <c r="AU332" i="32"/>
  <c r="I133" i="32"/>
  <c r="H133" i="32"/>
  <c r="D133" i="32"/>
  <c r="G133" i="32"/>
  <c r="F133" i="32"/>
  <c r="E133" i="32"/>
  <c r="G250" i="32"/>
  <c r="D250" i="32"/>
  <c r="F250" i="32"/>
  <c r="I250" i="32"/>
  <c r="H250" i="32"/>
  <c r="E250" i="32"/>
  <c r="D328" i="32"/>
  <c r="G328" i="32"/>
  <c r="E328" i="32"/>
  <c r="H328" i="32"/>
  <c r="I328" i="32"/>
  <c r="F328" i="32"/>
  <c r="AY168" i="32"/>
  <c r="E299" i="32"/>
  <c r="H299" i="32"/>
  <c r="G299" i="32"/>
  <c r="F299" i="32"/>
  <c r="I299" i="32"/>
  <c r="D299" i="32"/>
  <c r="H303" i="32"/>
  <c r="G303" i="32"/>
  <c r="I303" i="32"/>
  <c r="F303" i="32"/>
  <c r="D303" i="32"/>
  <c r="E303" i="32"/>
  <c r="AU234" i="32"/>
  <c r="F266" i="32"/>
  <c r="D266" i="32"/>
  <c r="E266" i="32"/>
  <c r="G266" i="32"/>
  <c r="I266" i="32"/>
  <c r="H266" i="32"/>
  <c r="G347" i="32"/>
  <c r="H347" i="32"/>
  <c r="F347" i="32"/>
  <c r="D347" i="32"/>
  <c r="I347" i="32"/>
  <c r="E347" i="32"/>
  <c r="I293" i="32"/>
  <c r="D293" i="32"/>
  <c r="F293" i="32"/>
  <c r="H293" i="32"/>
  <c r="G293" i="32"/>
  <c r="E293" i="32"/>
  <c r="AY166" i="32"/>
  <c r="F94" i="32"/>
  <c r="G94" i="32"/>
  <c r="H94" i="32"/>
  <c r="D94" i="32"/>
  <c r="E94" i="32"/>
  <c r="I94" i="32"/>
  <c r="G168" i="32"/>
  <c r="E168" i="32"/>
  <c r="D168" i="32"/>
  <c r="I168" i="32"/>
  <c r="H168" i="32"/>
  <c r="F168" i="32"/>
  <c r="AY201" i="32"/>
  <c r="AY270" i="32"/>
  <c r="AU230" i="32"/>
  <c r="AY134" i="32"/>
  <c r="AY133" i="32"/>
  <c r="AY129" i="32"/>
  <c r="AY130" i="32"/>
  <c r="AU338" i="32"/>
  <c r="D92" i="32"/>
  <c r="G92" i="32"/>
  <c r="H92" i="32"/>
  <c r="E92" i="32"/>
  <c r="F92" i="32"/>
  <c r="I92" i="32"/>
  <c r="AU124" i="32"/>
  <c r="I244" i="32"/>
  <c r="H244" i="32"/>
  <c r="G244" i="32"/>
  <c r="F244" i="32"/>
  <c r="D244" i="32"/>
  <c r="E244" i="32"/>
  <c r="I248" i="32"/>
  <c r="E248" i="32"/>
  <c r="F248" i="32"/>
  <c r="G248" i="32"/>
  <c r="H248" i="32"/>
  <c r="D248" i="32"/>
  <c r="I193" i="32"/>
  <c r="F193" i="32"/>
  <c r="E193" i="32"/>
  <c r="H193" i="32"/>
  <c r="G193" i="32"/>
  <c r="D193" i="32"/>
  <c r="AU226" i="32"/>
  <c r="AY334" i="32"/>
  <c r="AY128" i="32"/>
  <c r="G162" i="32"/>
  <c r="I162" i="32"/>
  <c r="H162" i="32"/>
  <c r="F162" i="32"/>
  <c r="D162" i="32"/>
  <c r="E162" i="32"/>
  <c r="H318" i="32"/>
  <c r="E318" i="32"/>
  <c r="D318" i="32"/>
  <c r="F318" i="32"/>
  <c r="I318" i="32"/>
  <c r="G318" i="32"/>
  <c r="G141" i="32"/>
  <c r="D141" i="32"/>
  <c r="I141" i="32"/>
  <c r="H141" i="32"/>
  <c r="F141" i="32"/>
  <c r="E141" i="32"/>
  <c r="G97" i="32"/>
  <c r="H97" i="32"/>
  <c r="I97" i="32"/>
  <c r="F97" i="32"/>
  <c r="E97" i="32"/>
  <c r="D97" i="32"/>
  <c r="H233" i="32"/>
  <c r="E233" i="32"/>
  <c r="D233" i="32"/>
  <c r="I233" i="32"/>
  <c r="F233" i="32"/>
  <c r="G233" i="32"/>
  <c r="G259" i="32"/>
  <c r="I259" i="32"/>
  <c r="H259" i="32"/>
  <c r="F259" i="32"/>
  <c r="E259" i="32"/>
  <c r="D259" i="32"/>
  <c r="E254" i="32"/>
  <c r="D254" i="32"/>
  <c r="H254" i="32"/>
  <c r="G254" i="32"/>
  <c r="I254" i="32"/>
  <c r="F254" i="32"/>
  <c r="G308" i="32"/>
  <c r="D308" i="32"/>
  <c r="F308" i="32"/>
  <c r="H308" i="32"/>
  <c r="E308" i="32"/>
  <c r="I308" i="32"/>
  <c r="AL224" i="32"/>
  <c r="AJ224" i="32"/>
  <c r="AC224" i="32"/>
  <c r="AM223" i="32"/>
  <c r="AM224" i="32" s="1"/>
  <c r="I182" i="32"/>
  <c r="D182" i="32"/>
  <c r="G182" i="32"/>
  <c r="H182" i="32"/>
  <c r="F182" i="32"/>
  <c r="E182" i="32"/>
  <c r="D304" i="32"/>
  <c r="F304" i="32"/>
  <c r="I304" i="32"/>
  <c r="E304" i="32"/>
  <c r="H304" i="32"/>
  <c r="G304" i="32"/>
  <c r="F179" i="32"/>
  <c r="H179" i="32"/>
  <c r="G179" i="32"/>
  <c r="I179" i="32"/>
  <c r="E179" i="32"/>
  <c r="D179" i="32"/>
  <c r="D315" i="32"/>
  <c r="E315" i="32"/>
  <c r="I315" i="32"/>
  <c r="H315" i="32"/>
  <c r="G315" i="32"/>
  <c r="F315" i="32"/>
  <c r="D251" i="32"/>
  <c r="E251" i="32"/>
  <c r="I251" i="32"/>
  <c r="F251" i="32"/>
  <c r="H251" i="32"/>
  <c r="G251" i="32"/>
  <c r="E90" i="32"/>
  <c r="H90" i="32"/>
  <c r="F90" i="32"/>
  <c r="D90" i="32"/>
  <c r="G90" i="32"/>
  <c r="I90" i="32"/>
  <c r="AY269" i="32"/>
  <c r="I199" i="32"/>
  <c r="H199" i="32"/>
  <c r="D199" i="32"/>
  <c r="F199" i="32"/>
  <c r="E199" i="32"/>
  <c r="G199" i="32"/>
  <c r="F316" i="32"/>
  <c r="E316" i="32"/>
  <c r="I316" i="32"/>
  <c r="H316" i="32"/>
  <c r="G316" i="32"/>
  <c r="D316" i="32"/>
  <c r="BW11" i="32"/>
  <c r="BV11" i="32"/>
  <c r="BW13" i="32"/>
  <c r="BW12" i="32"/>
  <c r="AU270" i="32"/>
  <c r="H163" i="32"/>
  <c r="G163" i="32"/>
  <c r="I163" i="32"/>
  <c r="F163" i="32"/>
  <c r="E163" i="32"/>
  <c r="D163" i="32"/>
  <c r="AY162" i="32"/>
  <c r="G93" i="32"/>
  <c r="I93" i="32"/>
  <c r="E93" i="32"/>
  <c r="H93" i="32"/>
  <c r="F93" i="32"/>
  <c r="D93" i="32"/>
  <c r="E262" i="32"/>
  <c r="D262" i="32"/>
  <c r="G262" i="32"/>
  <c r="F262" i="32"/>
  <c r="H262" i="32"/>
  <c r="I262" i="32"/>
  <c r="G256" i="32"/>
  <c r="I256" i="32"/>
  <c r="D256" i="32"/>
  <c r="E256" i="32"/>
  <c r="H256" i="32"/>
  <c r="F256" i="32"/>
  <c r="H87" i="32"/>
  <c r="G87" i="32"/>
  <c r="F87" i="32"/>
  <c r="I87" i="32"/>
  <c r="E87" i="32"/>
  <c r="D87" i="32"/>
  <c r="I134" i="32"/>
  <c r="E134" i="32"/>
  <c r="H134" i="32"/>
  <c r="D134" i="32"/>
  <c r="G134" i="32"/>
  <c r="F134" i="32"/>
  <c r="G138" i="32"/>
  <c r="H138" i="32"/>
  <c r="F138" i="32"/>
  <c r="D138" i="32"/>
  <c r="I138" i="32"/>
  <c r="E138" i="32"/>
  <c r="AY165" i="32"/>
  <c r="AU258" i="32"/>
  <c r="AW258" i="32" s="1"/>
  <c r="H313" i="32"/>
  <c r="F313" i="32"/>
  <c r="E313" i="32"/>
  <c r="I313" i="32"/>
  <c r="G313" i="32"/>
  <c r="D313" i="32"/>
  <c r="H119" i="32"/>
  <c r="E119" i="32"/>
  <c r="F119" i="32"/>
  <c r="I119" i="32"/>
  <c r="G119" i="32"/>
  <c r="D119" i="32"/>
  <c r="I246" i="32"/>
  <c r="H246" i="32"/>
  <c r="G246" i="32"/>
  <c r="F246" i="32"/>
  <c r="E246" i="32"/>
  <c r="D246" i="32"/>
  <c r="H221" i="32"/>
  <c r="F221" i="32"/>
  <c r="E221" i="32"/>
  <c r="I221" i="32"/>
  <c r="G221" i="32"/>
  <c r="D221" i="32"/>
  <c r="AU94" i="32"/>
  <c r="D229" i="32"/>
  <c r="I229" i="32"/>
  <c r="F229" i="32"/>
  <c r="H229" i="32"/>
  <c r="G229" i="32"/>
  <c r="E229" i="32"/>
  <c r="AY230" i="32"/>
  <c r="AY235" i="32"/>
  <c r="AY232" i="32"/>
  <c r="AY236" i="32"/>
  <c r="D268" i="32"/>
  <c r="F268" i="32"/>
  <c r="E268" i="32"/>
  <c r="H268" i="32"/>
  <c r="G268" i="32"/>
  <c r="I268" i="32"/>
  <c r="AY234" i="32"/>
  <c r="D278" i="32"/>
  <c r="F278" i="32"/>
  <c r="E278" i="32"/>
  <c r="G278" i="32"/>
  <c r="I278" i="32"/>
  <c r="H278" i="32"/>
  <c r="E156" i="32"/>
  <c r="I156" i="32"/>
  <c r="D156" i="32"/>
  <c r="F156" i="32"/>
  <c r="G156" i="32"/>
  <c r="H156" i="32"/>
  <c r="H349" i="32"/>
  <c r="G349" i="32"/>
  <c r="F349" i="32"/>
  <c r="E349" i="32"/>
  <c r="D349" i="32"/>
  <c r="I349" i="32"/>
  <c r="H219" i="32"/>
  <c r="G219" i="32"/>
  <c r="F219" i="32"/>
  <c r="I219" i="32"/>
  <c r="E219" i="32"/>
  <c r="D219" i="32"/>
  <c r="AY266" i="32"/>
  <c r="AU328" i="32"/>
  <c r="F263" i="32"/>
  <c r="D263" i="32"/>
  <c r="H263" i="32"/>
  <c r="G263" i="32"/>
  <c r="E263" i="32"/>
  <c r="I263" i="32"/>
  <c r="G175" i="32"/>
  <c r="F175" i="32"/>
  <c r="E175" i="32"/>
  <c r="D175" i="32"/>
  <c r="I175" i="32"/>
  <c r="H175" i="32"/>
  <c r="AU334" i="32"/>
  <c r="H164" i="32"/>
  <c r="G164" i="32"/>
  <c r="F164" i="32"/>
  <c r="E164" i="32"/>
  <c r="D164" i="32"/>
  <c r="I164" i="32"/>
  <c r="H144" i="32"/>
  <c r="G144" i="32"/>
  <c r="F144" i="32"/>
  <c r="E144" i="32"/>
  <c r="D144" i="32"/>
  <c r="I144" i="32"/>
  <c r="I292" i="32"/>
  <c r="D292" i="32"/>
  <c r="H292" i="32"/>
  <c r="G292" i="32"/>
  <c r="F292" i="32"/>
  <c r="E292" i="32"/>
  <c r="H274" i="32"/>
  <c r="I274" i="32"/>
  <c r="G274" i="32"/>
  <c r="E274" i="32"/>
  <c r="F274" i="32"/>
  <c r="D274" i="32"/>
  <c r="AY131" i="32"/>
  <c r="AU227" i="32"/>
  <c r="F159" i="32"/>
  <c r="D159" i="32"/>
  <c r="I159" i="32"/>
  <c r="H159" i="32"/>
  <c r="G159" i="32"/>
  <c r="E159" i="32"/>
  <c r="E326" i="32"/>
  <c r="I326" i="32"/>
  <c r="H326" i="32"/>
  <c r="F326" i="32"/>
  <c r="D326" i="32"/>
  <c r="G326" i="32"/>
  <c r="E354" i="32"/>
  <c r="F354" i="32"/>
  <c r="G354" i="32"/>
  <c r="D354" i="32"/>
  <c r="H354" i="32"/>
  <c r="I354" i="32"/>
  <c r="D131" i="34" l="1"/>
  <c r="D133" i="34" s="1"/>
  <c r="D135" i="34" s="1"/>
  <c r="D137" i="34" s="1"/>
  <c r="D139" i="34" s="1"/>
  <c r="D141" i="34" s="1"/>
  <c r="D143" i="34" s="1"/>
  <c r="AH131" i="34"/>
  <c r="AH133" i="34" s="1"/>
  <c r="AH135" i="34" s="1"/>
  <c r="AH137" i="34" s="1"/>
  <c r="AH139" i="34" s="1"/>
  <c r="AH141" i="34" s="1"/>
  <c r="AH143" i="34" s="1"/>
  <c r="G97" i="34"/>
  <c r="G99" i="34" s="1"/>
  <c r="G101" i="34" s="1"/>
  <c r="G103" i="34" s="1"/>
  <c r="G105" i="34" s="1"/>
  <c r="G107" i="34" s="1"/>
  <c r="G109" i="34" s="1"/>
  <c r="AE30" i="34"/>
  <c r="AE32" i="34" s="1"/>
  <c r="AE34" i="34" s="1"/>
  <c r="AE36" i="34" s="1"/>
  <c r="AE38" i="34" s="1"/>
  <c r="AE40" i="34" s="1"/>
  <c r="AE42" i="34" s="1"/>
  <c r="AF63" i="34"/>
  <c r="AF65" i="34" s="1"/>
  <c r="AF67" i="34" s="1"/>
  <c r="AF69" i="34" s="1"/>
  <c r="AF71" i="34" s="1"/>
  <c r="AF73" i="34" s="1"/>
  <c r="AF75" i="34" s="1"/>
  <c r="E301" i="34"/>
  <c r="E303" i="34" s="1"/>
  <c r="E305" i="34" s="1"/>
  <c r="E307" i="34" s="1"/>
  <c r="E309" i="34" s="1"/>
  <c r="E311" i="34" s="1"/>
  <c r="E313" i="34" s="1"/>
  <c r="C165" i="34"/>
  <c r="C167" i="34" s="1"/>
  <c r="C169" i="34" s="1"/>
  <c r="C171" i="34" s="1"/>
  <c r="C173" i="34" s="1"/>
  <c r="C175" i="34" s="1"/>
  <c r="C177" i="34" s="1"/>
  <c r="AH64" i="34"/>
  <c r="AH66" i="34" s="1"/>
  <c r="AH68" i="34" s="1"/>
  <c r="AH70" i="34" s="1"/>
  <c r="AH72" i="34" s="1"/>
  <c r="AH74" i="34" s="1"/>
  <c r="AH76" i="34" s="1"/>
  <c r="AE404" i="34"/>
  <c r="AE406" i="34" s="1"/>
  <c r="AE408" i="34" s="1"/>
  <c r="AE410" i="34" s="1"/>
  <c r="AE412" i="34" s="1"/>
  <c r="AE414" i="34" s="1"/>
  <c r="AE416" i="34" s="1"/>
  <c r="AD29" i="34"/>
  <c r="AD31" i="34" s="1"/>
  <c r="AD33" i="34" s="1"/>
  <c r="AD35" i="34" s="1"/>
  <c r="AD37" i="34" s="1"/>
  <c r="AD39" i="34" s="1"/>
  <c r="AD41" i="34" s="1"/>
  <c r="AH370" i="34"/>
  <c r="AH372" i="34" s="1"/>
  <c r="AH374" i="34" s="1"/>
  <c r="AH376" i="34" s="1"/>
  <c r="AH378" i="34" s="1"/>
  <c r="AH380" i="34" s="1"/>
  <c r="AH382" i="34" s="1"/>
  <c r="AD63" i="34"/>
  <c r="AD65" i="34" s="1"/>
  <c r="AD67" i="34" s="1"/>
  <c r="AD69" i="34" s="1"/>
  <c r="AD71" i="34" s="1"/>
  <c r="AD73" i="34" s="1"/>
  <c r="AD75" i="34" s="1"/>
  <c r="AF132" i="34"/>
  <c r="AF134" i="34" s="1"/>
  <c r="AF136" i="34" s="1"/>
  <c r="AF138" i="34" s="1"/>
  <c r="AF140" i="34" s="1"/>
  <c r="AF142" i="34" s="1"/>
  <c r="AF144" i="34" s="1"/>
  <c r="AF29" i="34"/>
  <c r="AF31" i="34" s="1"/>
  <c r="AF33" i="34" s="1"/>
  <c r="AF35" i="34" s="1"/>
  <c r="AF37" i="34" s="1"/>
  <c r="AF39" i="34" s="1"/>
  <c r="AF41" i="34" s="1"/>
  <c r="AD132" i="34"/>
  <c r="AD134" i="34" s="1"/>
  <c r="AD136" i="34" s="1"/>
  <c r="AD138" i="34" s="1"/>
  <c r="AD140" i="34" s="1"/>
  <c r="AD142" i="34" s="1"/>
  <c r="AD144" i="34" s="1"/>
  <c r="F302" i="34"/>
  <c r="F304" i="34" s="1"/>
  <c r="F306" i="34" s="1"/>
  <c r="F308" i="34" s="1"/>
  <c r="F310" i="34" s="1"/>
  <c r="F312" i="34" s="1"/>
  <c r="F314" i="34" s="1"/>
  <c r="E98" i="34"/>
  <c r="E100" i="34" s="1"/>
  <c r="E102" i="34" s="1"/>
  <c r="E104" i="34" s="1"/>
  <c r="E106" i="34" s="1"/>
  <c r="E108" i="34" s="1"/>
  <c r="E110" i="34" s="1"/>
  <c r="AG370" i="34"/>
  <c r="AG372" i="34" s="1"/>
  <c r="AG374" i="34" s="1"/>
  <c r="AG376" i="34" s="1"/>
  <c r="AG378" i="34" s="1"/>
  <c r="AG380" i="34" s="1"/>
  <c r="AG382" i="34" s="1"/>
  <c r="G131" i="34"/>
  <c r="G133" i="34" s="1"/>
  <c r="G135" i="34" s="1"/>
  <c r="G137" i="34" s="1"/>
  <c r="G139" i="34" s="1"/>
  <c r="G141" i="34" s="1"/>
  <c r="G143" i="34" s="1"/>
  <c r="F98" i="34"/>
  <c r="F100" i="34" s="1"/>
  <c r="F102" i="34" s="1"/>
  <c r="F104" i="34" s="1"/>
  <c r="F106" i="34" s="1"/>
  <c r="F108" i="34" s="1"/>
  <c r="F110" i="34" s="1"/>
  <c r="AP61" i="32"/>
  <c r="G302" i="34"/>
  <c r="G304" i="34" s="1"/>
  <c r="G306" i="34" s="1"/>
  <c r="G308" i="34" s="1"/>
  <c r="G310" i="34" s="1"/>
  <c r="G312" i="34" s="1"/>
  <c r="G314" i="34" s="1"/>
  <c r="C302" i="34"/>
  <c r="C304" i="34" s="1"/>
  <c r="C306" i="34" s="1"/>
  <c r="C308" i="34" s="1"/>
  <c r="C310" i="34" s="1"/>
  <c r="C312" i="34" s="1"/>
  <c r="C314" i="34" s="1"/>
  <c r="AZ298" i="32"/>
  <c r="AP55" i="32"/>
  <c r="AE63" i="34"/>
  <c r="AE65" i="34" s="1"/>
  <c r="AE67" i="34" s="1"/>
  <c r="AE69" i="34" s="1"/>
  <c r="AE71" i="34" s="1"/>
  <c r="AE73" i="34" s="1"/>
  <c r="AE75" i="34" s="1"/>
  <c r="AG29" i="34"/>
  <c r="AG31" i="34" s="1"/>
  <c r="AG33" i="34" s="1"/>
  <c r="AG35" i="34" s="1"/>
  <c r="AG37" i="34" s="1"/>
  <c r="AG39" i="34" s="1"/>
  <c r="AG41" i="34" s="1"/>
  <c r="F166" i="34"/>
  <c r="F168" i="34" s="1"/>
  <c r="F170" i="34" s="1"/>
  <c r="F172" i="34" s="1"/>
  <c r="F174" i="34" s="1"/>
  <c r="F176" i="34" s="1"/>
  <c r="F178" i="34" s="1"/>
  <c r="D97" i="34"/>
  <c r="D99" i="34" s="1"/>
  <c r="D101" i="34" s="1"/>
  <c r="D103" i="34" s="1"/>
  <c r="D105" i="34" s="1"/>
  <c r="D107" i="34" s="1"/>
  <c r="D109" i="34" s="1"/>
  <c r="AG404" i="34"/>
  <c r="AG406" i="34" s="1"/>
  <c r="AG408" i="34" s="1"/>
  <c r="AG410" i="34" s="1"/>
  <c r="AG412" i="34" s="1"/>
  <c r="AG414" i="34" s="1"/>
  <c r="AG416" i="34" s="1"/>
  <c r="AH404" i="34"/>
  <c r="AH406" i="34" s="1"/>
  <c r="AH408" i="34" s="1"/>
  <c r="AH410" i="34" s="1"/>
  <c r="AH412" i="34" s="1"/>
  <c r="AH414" i="34" s="1"/>
  <c r="AH416" i="34" s="1"/>
  <c r="AD58" i="32"/>
  <c r="AC58" i="32"/>
  <c r="AF370" i="34"/>
  <c r="AF372" i="34" s="1"/>
  <c r="AF374" i="34" s="1"/>
  <c r="AF376" i="34" s="1"/>
  <c r="AF378" i="34" s="1"/>
  <c r="AF380" i="34" s="1"/>
  <c r="AF382" i="34" s="1"/>
  <c r="F132" i="34"/>
  <c r="F134" i="34" s="1"/>
  <c r="F136" i="34" s="1"/>
  <c r="F138" i="34" s="1"/>
  <c r="F140" i="34" s="1"/>
  <c r="F142" i="34" s="1"/>
  <c r="F144" i="34" s="1"/>
  <c r="AG63" i="34"/>
  <c r="AG65" i="34" s="1"/>
  <c r="AG67" i="34" s="1"/>
  <c r="AG69" i="34" s="1"/>
  <c r="AG71" i="34" s="1"/>
  <c r="AG73" i="34" s="1"/>
  <c r="AG75" i="34" s="1"/>
  <c r="BA198" i="32"/>
  <c r="AG198" i="32" s="1"/>
  <c r="C97" i="34"/>
  <c r="C99" i="34" s="1"/>
  <c r="C101" i="34" s="1"/>
  <c r="C103" i="34" s="1"/>
  <c r="C105" i="34" s="1"/>
  <c r="C107" i="34" s="1"/>
  <c r="C109" i="34" s="1"/>
  <c r="AE132" i="34"/>
  <c r="AE134" i="34" s="1"/>
  <c r="AE136" i="34" s="1"/>
  <c r="AE138" i="34" s="1"/>
  <c r="AE140" i="34" s="1"/>
  <c r="AE142" i="34" s="1"/>
  <c r="AE144" i="34" s="1"/>
  <c r="G166" i="34"/>
  <c r="G168" i="34" s="1"/>
  <c r="G170" i="34" s="1"/>
  <c r="G172" i="34" s="1"/>
  <c r="G174" i="34" s="1"/>
  <c r="G176" i="34" s="1"/>
  <c r="G178" i="34" s="1"/>
  <c r="G165" i="34"/>
  <c r="G167" i="34" s="1"/>
  <c r="G169" i="34" s="1"/>
  <c r="G171" i="34" s="1"/>
  <c r="G173" i="34" s="1"/>
  <c r="G175" i="34" s="1"/>
  <c r="G177" i="34" s="1"/>
  <c r="D165" i="34"/>
  <c r="D167" i="34" s="1"/>
  <c r="D169" i="34" s="1"/>
  <c r="D171" i="34" s="1"/>
  <c r="D173" i="34" s="1"/>
  <c r="D175" i="34" s="1"/>
  <c r="D177" i="34" s="1"/>
  <c r="D166" i="34"/>
  <c r="D168" i="34" s="1"/>
  <c r="D170" i="34" s="1"/>
  <c r="D172" i="34" s="1"/>
  <c r="D174" i="34" s="1"/>
  <c r="D176" i="34" s="1"/>
  <c r="D178" i="34" s="1"/>
  <c r="AQ31" i="32"/>
  <c r="AU31" i="32" s="1"/>
  <c r="AP64" i="32"/>
  <c r="AP62" i="32"/>
  <c r="AP54" i="32"/>
  <c r="AP57" i="32"/>
  <c r="AQ23" i="32"/>
  <c r="AU23" i="32" s="1"/>
  <c r="AP59" i="32"/>
  <c r="AP65" i="32"/>
  <c r="AP63" i="32"/>
  <c r="AP53" i="32"/>
  <c r="AP58" i="32"/>
  <c r="AP56" i="32"/>
  <c r="E132" i="34"/>
  <c r="E134" i="34" s="1"/>
  <c r="E136" i="34" s="1"/>
  <c r="E138" i="34" s="1"/>
  <c r="E140" i="34" s="1"/>
  <c r="E142" i="34" s="1"/>
  <c r="E144" i="34" s="1"/>
  <c r="AO32" i="32"/>
  <c r="AD369" i="34"/>
  <c r="AD371" i="34" s="1"/>
  <c r="AD373" i="34" s="1"/>
  <c r="AD375" i="34" s="1"/>
  <c r="AD377" i="34" s="1"/>
  <c r="AD379" i="34" s="1"/>
  <c r="AD381" i="34" s="1"/>
  <c r="AP60" i="32"/>
  <c r="D302" i="34"/>
  <c r="D304" i="34" s="1"/>
  <c r="D306" i="34" s="1"/>
  <c r="D308" i="34" s="1"/>
  <c r="D310" i="34" s="1"/>
  <c r="D312" i="34" s="1"/>
  <c r="D314" i="34" s="1"/>
  <c r="AD403" i="34"/>
  <c r="AD405" i="34" s="1"/>
  <c r="AD407" i="34" s="1"/>
  <c r="AD409" i="34" s="1"/>
  <c r="AD411" i="34" s="1"/>
  <c r="AD413" i="34" s="1"/>
  <c r="AD415" i="34" s="1"/>
  <c r="AD404" i="34"/>
  <c r="AD406" i="34" s="1"/>
  <c r="AD408" i="34" s="1"/>
  <c r="AD410" i="34" s="1"/>
  <c r="AD412" i="34" s="1"/>
  <c r="AD414" i="34" s="1"/>
  <c r="AD416" i="34" s="1"/>
  <c r="AZ97" i="32"/>
  <c r="BA100" i="32"/>
  <c r="AE100" i="32" s="1"/>
  <c r="AM100" i="32" s="1"/>
  <c r="BA303" i="32"/>
  <c r="AG303" i="32" s="1"/>
  <c r="AO23" i="32"/>
  <c r="BA302" i="32"/>
  <c r="AE302" i="32" s="1"/>
  <c r="AM302" i="32" s="1"/>
  <c r="BA338" i="32"/>
  <c r="AF338" i="32" s="1"/>
  <c r="AO25" i="32"/>
  <c r="BA333" i="32"/>
  <c r="AE333" i="32" s="1"/>
  <c r="AM333" i="32" s="1"/>
  <c r="BA301" i="32"/>
  <c r="AF301" i="32" s="1"/>
  <c r="AZ96" i="32"/>
  <c r="BA200" i="32"/>
  <c r="BC200" i="32" s="1"/>
  <c r="AO31" i="32"/>
  <c r="AO24" i="32"/>
  <c r="AO29" i="32"/>
  <c r="BA299" i="32"/>
  <c r="AG299" i="32" s="1"/>
  <c r="AO21" i="32"/>
  <c r="BA94" i="32"/>
  <c r="AG94" i="32" s="1"/>
  <c r="AO19" i="32"/>
  <c r="AO26" i="32"/>
  <c r="AZ98" i="32"/>
  <c r="AO27" i="32"/>
  <c r="AO28" i="32"/>
  <c r="AW16" i="32"/>
  <c r="AO22" i="32"/>
  <c r="BA132" i="32"/>
  <c r="AG132" i="32" s="1"/>
  <c r="AO30" i="32"/>
  <c r="BA336" i="32"/>
  <c r="AF336" i="32" s="1"/>
  <c r="BA233" i="32"/>
  <c r="AE233" i="32" s="1"/>
  <c r="AM233" i="32" s="1"/>
  <c r="AU28" i="32"/>
  <c r="AY28" i="32"/>
  <c r="AZ28" i="32" s="1"/>
  <c r="AZ302" i="32"/>
  <c r="AQ21" i="32"/>
  <c r="AU21" i="32" s="1"/>
  <c r="AY305" i="32"/>
  <c r="AW291" i="32" s="1"/>
  <c r="AY101" i="32"/>
  <c r="AW87" i="32" s="1"/>
  <c r="AQ19" i="32"/>
  <c r="AU19" i="32" s="1"/>
  <c r="BA300" i="32"/>
  <c r="BA304" i="32"/>
  <c r="AE304" i="32" s="1"/>
  <c r="AM304" i="32" s="1"/>
  <c r="AZ99" i="32"/>
  <c r="BA332" i="32"/>
  <c r="BC332" i="32" s="1"/>
  <c r="AQ32" i="32"/>
  <c r="AY32" i="32" s="1"/>
  <c r="AZ32" i="32" s="1"/>
  <c r="AQ22" i="32"/>
  <c r="AU22" i="32" s="1"/>
  <c r="AP23" i="32"/>
  <c r="AP21" i="32"/>
  <c r="AP32" i="32"/>
  <c r="AP31" i="32"/>
  <c r="AP26" i="32"/>
  <c r="AP24" i="32"/>
  <c r="AP28" i="32"/>
  <c r="AP25" i="32"/>
  <c r="AP19" i="32"/>
  <c r="AP22" i="32"/>
  <c r="AP20" i="32"/>
  <c r="AP27" i="32"/>
  <c r="AP30" i="32"/>
  <c r="AP29" i="32"/>
  <c r="AZ303" i="32"/>
  <c r="AQ27" i="32"/>
  <c r="AU27" i="32" s="1"/>
  <c r="AQ30" i="32"/>
  <c r="AY30" i="32" s="1"/>
  <c r="AZ30" i="32" s="1"/>
  <c r="BA95" i="32"/>
  <c r="AE95" i="32" s="1"/>
  <c r="AM95" i="32" s="1"/>
  <c r="AZ95" i="32"/>
  <c r="BA231" i="32"/>
  <c r="AE231" i="32" s="1"/>
  <c r="AM231" i="32" s="1"/>
  <c r="AZ336" i="32"/>
  <c r="AQ26" i="32"/>
  <c r="AQ29" i="32"/>
  <c r="AQ25" i="32"/>
  <c r="AU25" i="32" s="1"/>
  <c r="AQ24" i="32"/>
  <c r="AU24" i="32" s="1"/>
  <c r="AQ20" i="32"/>
  <c r="AU20" i="32" s="1"/>
  <c r="AW20" i="32" s="1"/>
  <c r="AU18" i="32"/>
  <c r="AE97" i="34"/>
  <c r="AE99" i="34" s="1"/>
  <c r="AE101" i="34" s="1"/>
  <c r="AE103" i="34" s="1"/>
  <c r="AE105" i="34" s="1"/>
  <c r="AE107" i="34" s="1"/>
  <c r="AE109" i="34" s="1"/>
  <c r="AE98" i="34"/>
  <c r="AE100" i="34" s="1"/>
  <c r="AE102" i="34" s="1"/>
  <c r="AE104" i="34" s="1"/>
  <c r="AE106" i="34" s="1"/>
  <c r="AE108" i="34" s="1"/>
  <c r="AE110" i="34" s="1"/>
  <c r="C268" i="34"/>
  <c r="C270" i="34" s="1"/>
  <c r="C272" i="34" s="1"/>
  <c r="C274" i="34" s="1"/>
  <c r="C276" i="34" s="1"/>
  <c r="C278" i="34" s="1"/>
  <c r="C280" i="34" s="1"/>
  <c r="C267" i="34"/>
  <c r="C269" i="34" s="1"/>
  <c r="C271" i="34" s="1"/>
  <c r="C273" i="34" s="1"/>
  <c r="C275" i="34" s="1"/>
  <c r="C277" i="34" s="1"/>
  <c r="C279" i="34" s="1"/>
  <c r="AH166" i="34"/>
  <c r="AH168" i="34" s="1"/>
  <c r="AH170" i="34" s="1"/>
  <c r="AH172" i="34" s="1"/>
  <c r="AH174" i="34" s="1"/>
  <c r="AH176" i="34" s="1"/>
  <c r="AH178" i="34" s="1"/>
  <c r="AH165" i="34"/>
  <c r="AH167" i="34" s="1"/>
  <c r="AH169" i="34" s="1"/>
  <c r="AH171" i="34" s="1"/>
  <c r="AH173" i="34" s="1"/>
  <c r="AH175" i="34" s="1"/>
  <c r="AH177" i="34" s="1"/>
  <c r="AG165" i="34"/>
  <c r="AG167" i="34" s="1"/>
  <c r="AG169" i="34" s="1"/>
  <c r="AG171" i="34" s="1"/>
  <c r="AG173" i="34" s="1"/>
  <c r="AG175" i="34" s="1"/>
  <c r="AG177" i="34" s="1"/>
  <c r="AG166" i="34"/>
  <c r="AG168" i="34" s="1"/>
  <c r="AG170" i="34" s="1"/>
  <c r="AG172" i="34" s="1"/>
  <c r="AG174" i="34" s="1"/>
  <c r="AG176" i="34" s="1"/>
  <c r="AG178" i="34" s="1"/>
  <c r="D200" i="34"/>
  <c r="D202" i="34" s="1"/>
  <c r="D204" i="34" s="1"/>
  <c r="D206" i="34" s="1"/>
  <c r="D208" i="34" s="1"/>
  <c r="D210" i="34" s="1"/>
  <c r="D212" i="34" s="1"/>
  <c r="D199" i="34"/>
  <c r="D201" i="34" s="1"/>
  <c r="D203" i="34" s="1"/>
  <c r="D205" i="34" s="1"/>
  <c r="D207" i="34" s="1"/>
  <c r="D209" i="34" s="1"/>
  <c r="D211" i="34" s="1"/>
  <c r="AH302" i="34"/>
  <c r="AH304" i="34" s="1"/>
  <c r="AH306" i="34" s="1"/>
  <c r="AH308" i="34" s="1"/>
  <c r="AH310" i="34" s="1"/>
  <c r="AH312" i="34" s="1"/>
  <c r="AH314" i="34" s="1"/>
  <c r="AH301" i="34"/>
  <c r="AH303" i="34" s="1"/>
  <c r="AH305" i="34" s="1"/>
  <c r="AH307" i="34" s="1"/>
  <c r="AH309" i="34" s="1"/>
  <c r="AH311" i="34" s="1"/>
  <c r="AH313" i="34" s="1"/>
  <c r="AF336" i="34"/>
  <c r="AF338" i="34" s="1"/>
  <c r="AF340" i="34" s="1"/>
  <c r="AF342" i="34" s="1"/>
  <c r="AF344" i="34" s="1"/>
  <c r="AF346" i="34" s="1"/>
  <c r="AF348" i="34" s="1"/>
  <c r="AF335" i="34"/>
  <c r="AF337" i="34" s="1"/>
  <c r="AF339" i="34" s="1"/>
  <c r="AF341" i="34" s="1"/>
  <c r="AF343" i="34" s="1"/>
  <c r="AF345" i="34" s="1"/>
  <c r="AF347" i="34" s="1"/>
  <c r="E200" i="34"/>
  <c r="E202" i="34" s="1"/>
  <c r="E204" i="34" s="1"/>
  <c r="E206" i="34" s="1"/>
  <c r="E208" i="34" s="1"/>
  <c r="E210" i="34" s="1"/>
  <c r="E212" i="34" s="1"/>
  <c r="E199" i="34"/>
  <c r="E201" i="34" s="1"/>
  <c r="E203" i="34" s="1"/>
  <c r="E205" i="34" s="1"/>
  <c r="E207" i="34" s="1"/>
  <c r="E209" i="34" s="1"/>
  <c r="E211" i="34" s="1"/>
  <c r="AG336" i="34"/>
  <c r="AG338" i="34" s="1"/>
  <c r="AG340" i="34" s="1"/>
  <c r="AG342" i="34" s="1"/>
  <c r="AG344" i="34" s="1"/>
  <c r="AG346" i="34" s="1"/>
  <c r="AG348" i="34" s="1"/>
  <c r="AG335" i="34"/>
  <c r="AG337" i="34" s="1"/>
  <c r="AG339" i="34" s="1"/>
  <c r="AG341" i="34" s="1"/>
  <c r="AG343" i="34" s="1"/>
  <c r="AG345" i="34" s="1"/>
  <c r="AG347" i="34" s="1"/>
  <c r="F30" i="34"/>
  <c r="F32" i="34" s="1"/>
  <c r="F34" i="34" s="1"/>
  <c r="F36" i="34" s="1"/>
  <c r="F38" i="34" s="1"/>
  <c r="F40" i="34" s="1"/>
  <c r="F42" i="34" s="1"/>
  <c r="F29" i="34"/>
  <c r="F31" i="34" s="1"/>
  <c r="F33" i="34" s="1"/>
  <c r="F35" i="34" s="1"/>
  <c r="F37" i="34" s="1"/>
  <c r="F39" i="34" s="1"/>
  <c r="F41" i="34" s="1"/>
  <c r="AF166" i="34"/>
  <c r="AF168" i="34" s="1"/>
  <c r="AF170" i="34" s="1"/>
  <c r="AF172" i="34" s="1"/>
  <c r="AF174" i="34" s="1"/>
  <c r="AF176" i="34" s="1"/>
  <c r="AF178" i="34" s="1"/>
  <c r="AF165" i="34"/>
  <c r="AF167" i="34" s="1"/>
  <c r="AF169" i="34" s="1"/>
  <c r="AF171" i="34" s="1"/>
  <c r="AF173" i="34" s="1"/>
  <c r="AF175" i="34" s="1"/>
  <c r="AF177" i="34" s="1"/>
  <c r="AD200" i="34"/>
  <c r="AD202" i="34" s="1"/>
  <c r="AD204" i="34" s="1"/>
  <c r="AD206" i="34" s="1"/>
  <c r="AD208" i="34" s="1"/>
  <c r="AD210" i="34" s="1"/>
  <c r="AD212" i="34" s="1"/>
  <c r="AD199" i="34"/>
  <c r="AD201" i="34" s="1"/>
  <c r="AD203" i="34" s="1"/>
  <c r="AD205" i="34" s="1"/>
  <c r="AD207" i="34" s="1"/>
  <c r="AD209" i="34" s="1"/>
  <c r="AD211" i="34" s="1"/>
  <c r="AE336" i="34"/>
  <c r="AE338" i="34" s="1"/>
  <c r="AE340" i="34" s="1"/>
  <c r="AE342" i="34" s="1"/>
  <c r="AE344" i="34" s="1"/>
  <c r="AE346" i="34" s="1"/>
  <c r="AE348" i="34" s="1"/>
  <c r="AE335" i="34"/>
  <c r="AE337" i="34" s="1"/>
  <c r="AE339" i="34" s="1"/>
  <c r="AE341" i="34" s="1"/>
  <c r="AE343" i="34" s="1"/>
  <c r="AE345" i="34" s="1"/>
  <c r="AE347" i="34" s="1"/>
  <c r="AG437" i="34"/>
  <c r="AG439" i="34" s="1"/>
  <c r="AG441" i="34" s="1"/>
  <c r="AG443" i="34" s="1"/>
  <c r="AG445" i="34" s="1"/>
  <c r="AG447" i="34" s="1"/>
  <c r="AG449" i="34" s="1"/>
  <c r="AG438" i="34"/>
  <c r="AG440" i="34" s="1"/>
  <c r="AG442" i="34" s="1"/>
  <c r="AG444" i="34" s="1"/>
  <c r="AG446" i="34" s="1"/>
  <c r="AG448" i="34" s="1"/>
  <c r="AG450" i="34" s="1"/>
  <c r="AF199" i="34"/>
  <c r="AF201" i="34" s="1"/>
  <c r="AF203" i="34" s="1"/>
  <c r="AF205" i="34" s="1"/>
  <c r="AF207" i="34" s="1"/>
  <c r="AF209" i="34" s="1"/>
  <c r="AF211" i="34" s="1"/>
  <c r="AF200" i="34"/>
  <c r="AF202" i="34" s="1"/>
  <c r="AF204" i="34" s="1"/>
  <c r="AF206" i="34" s="1"/>
  <c r="AF208" i="34" s="1"/>
  <c r="AF210" i="34" s="1"/>
  <c r="AF212" i="34" s="1"/>
  <c r="AH437" i="34"/>
  <c r="AH439" i="34" s="1"/>
  <c r="AH441" i="34" s="1"/>
  <c r="AH443" i="34" s="1"/>
  <c r="AH445" i="34" s="1"/>
  <c r="AH447" i="34" s="1"/>
  <c r="AH449" i="34" s="1"/>
  <c r="AH438" i="34"/>
  <c r="AH440" i="34" s="1"/>
  <c r="AH442" i="34" s="1"/>
  <c r="AH444" i="34" s="1"/>
  <c r="AH446" i="34" s="1"/>
  <c r="AH448" i="34" s="1"/>
  <c r="AH450" i="34" s="1"/>
  <c r="AF97" i="34"/>
  <c r="AF99" i="34" s="1"/>
  <c r="AF101" i="34" s="1"/>
  <c r="AF103" i="34" s="1"/>
  <c r="AF105" i="34" s="1"/>
  <c r="AF107" i="34" s="1"/>
  <c r="AF109" i="34" s="1"/>
  <c r="AF98" i="34"/>
  <c r="AF100" i="34" s="1"/>
  <c r="AF102" i="34" s="1"/>
  <c r="AF104" i="34" s="1"/>
  <c r="AF106" i="34" s="1"/>
  <c r="AF108" i="34" s="1"/>
  <c r="AF110" i="34" s="1"/>
  <c r="D268" i="34"/>
  <c r="D270" i="34" s="1"/>
  <c r="D272" i="34" s="1"/>
  <c r="D274" i="34" s="1"/>
  <c r="D276" i="34" s="1"/>
  <c r="D278" i="34" s="1"/>
  <c r="D280" i="34" s="1"/>
  <c r="D267" i="34"/>
  <c r="D269" i="34" s="1"/>
  <c r="D271" i="34" s="1"/>
  <c r="D273" i="34" s="1"/>
  <c r="D275" i="34" s="1"/>
  <c r="D277" i="34" s="1"/>
  <c r="D279" i="34" s="1"/>
  <c r="AD301" i="34"/>
  <c r="AD303" i="34" s="1"/>
  <c r="AD305" i="34" s="1"/>
  <c r="AD307" i="34" s="1"/>
  <c r="AD309" i="34" s="1"/>
  <c r="AD311" i="34" s="1"/>
  <c r="AD313" i="34" s="1"/>
  <c r="AD302" i="34"/>
  <c r="AD304" i="34" s="1"/>
  <c r="AD306" i="34" s="1"/>
  <c r="AD308" i="34" s="1"/>
  <c r="AD310" i="34" s="1"/>
  <c r="AD312" i="34" s="1"/>
  <c r="AD314" i="34" s="1"/>
  <c r="D29" i="34"/>
  <c r="D31" i="34" s="1"/>
  <c r="D33" i="34" s="1"/>
  <c r="D35" i="34" s="1"/>
  <c r="D37" i="34" s="1"/>
  <c r="D39" i="34" s="1"/>
  <c r="D41" i="34" s="1"/>
  <c r="D30" i="34"/>
  <c r="D32" i="34" s="1"/>
  <c r="D34" i="34" s="1"/>
  <c r="D36" i="34" s="1"/>
  <c r="D38" i="34" s="1"/>
  <c r="D40" i="34" s="1"/>
  <c r="D42" i="34" s="1"/>
  <c r="AE301" i="34"/>
  <c r="AE303" i="34" s="1"/>
  <c r="AE305" i="34" s="1"/>
  <c r="AE307" i="34" s="1"/>
  <c r="AE309" i="34" s="1"/>
  <c r="AE311" i="34" s="1"/>
  <c r="AE313" i="34" s="1"/>
  <c r="AE302" i="34"/>
  <c r="AE304" i="34" s="1"/>
  <c r="AE306" i="34" s="1"/>
  <c r="AE308" i="34" s="1"/>
  <c r="AE310" i="34" s="1"/>
  <c r="AE312" i="34" s="1"/>
  <c r="AE314" i="34" s="1"/>
  <c r="G200" i="34"/>
  <c r="G202" i="34" s="1"/>
  <c r="G204" i="34" s="1"/>
  <c r="G206" i="34" s="1"/>
  <c r="G208" i="34" s="1"/>
  <c r="G210" i="34" s="1"/>
  <c r="G212" i="34" s="1"/>
  <c r="G199" i="34"/>
  <c r="G201" i="34" s="1"/>
  <c r="G203" i="34" s="1"/>
  <c r="G205" i="34" s="1"/>
  <c r="G207" i="34" s="1"/>
  <c r="G209" i="34" s="1"/>
  <c r="G211" i="34" s="1"/>
  <c r="AG199" i="34"/>
  <c r="AG201" i="34" s="1"/>
  <c r="AG203" i="34" s="1"/>
  <c r="AG205" i="34" s="1"/>
  <c r="AG207" i="34" s="1"/>
  <c r="AG209" i="34" s="1"/>
  <c r="AG211" i="34" s="1"/>
  <c r="AG200" i="34"/>
  <c r="AG202" i="34" s="1"/>
  <c r="AG204" i="34" s="1"/>
  <c r="AG206" i="34" s="1"/>
  <c r="AG208" i="34" s="1"/>
  <c r="AG210" i="34" s="1"/>
  <c r="AG212" i="34" s="1"/>
  <c r="AD438" i="34"/>
  <c r="AD440" i="34" s="1"/>
  <c r="AD442" i="34" s="1"/>
  <c r="AD444" i="34" s="1"/>
  <c r="AD446" i="34" s="1"/>
  <c r="AD448" i="34" s="1"/>
  <c r="AD450" i="34" s="1"/>
  <c r="AD437" i="34"/>
  <c r="AD439" i="34" s="1"/>
  <c r="AD441" i="34" s="1"/>
  <c r="AD443" i="34" s="1"/>
  <c r="AD445" i="34" s="1"/>
  <c r="AD447" i="34" s="1"/>
  <c r="AD449" i="34" s="1"/>
  <c r="E30" i="34"/>
  <c r="E32" i="34" s="1"/>
  <c r="E34" i="34" s="1"/>
  <c r="E36" i="34" s="1"/>
  <c r="E38" i="34" s="1"/>
  <c r="E40" i="34" s="1"/>
  <c r="E42" i="34" s="1"/>
  <c r="E29" i="34"/>
  <c r="E31" i="34" s="1"/>
  <c r="E33" i="34" s="1"/>
  <c r="E35" i="34" s="1"/>
  <c r="E37" i="34" s="1"/>
  <c r="E39" i="34" s="1"/>
  <c r="E41" i="34" s="1"/>
  <c r="C200" i="34"/>
  <c r="C202" i="34" s="1"/>
  <c r="C204" i="34" s="1"/>
  <c r="C206" i="34" s="1"/>
  <c r="C208" i="34" s="1"/>
  <c r="C210" i="34" s="1"/>
  <c r="C212" i="34" s="1"/>
  <c r="C199" i="34"/>
  <c r="C201" i="34" s="1"/>
  <c r="C203" i="34" s="1"/>
  <c r="C205" i="34" s="1"/>
  <c r="C207" i="34" s="1"/>
  <c r="C209" i="34" s="1"/>
  <c r="C211" i="34" s="1"/>
  <c r="AH97" i="34"/>
  <c r="AH99" i="34" s="1"/>
  <c r="AH101" i="34" s="1"/>
  <c r="AH103" i="34" s="1"/>
  <c r="AH105" i="34" s="1"/>
  <c r="AH107" i="34" s="1"/>
  <c r="AH109" i="34" s="1"/>
  <c r="AH98" i="34"/>
  <c r="AH100" i="34" s="1"/>
  <c r="AH102" i="34" s="1"/>
  <c r="AH104" i="34" s="1"/>
  <c r="AH106" i="34" s="1"/>
  <c r="AH108" i="34" s="1"/>
  <c r="AH110" i="34" s="1"/>
  <c r="G267" i="34"/>
  <c r="G269" i="34" s="1"/>
  <c r="G271" i="34" s="1"/>
  <c r="G273" i="34" s="1"/>
  <c r="G275" i="34" s="1"/>
  <c r="G277" i="34" s="1"/>
  <c r="G279" i="34" s="1"/>
  <c r="G268" i="34"/>
  <c r="G270" i="34" s="1"/>
  <c r="G272" i="34" s="1"/>
  <c r="G274" i="34" s="1"/>
  <c r="G276" i="34" s="1"/>
  <c r="G278" i="34" s="1"/>
  <c r="G280" i="34" s="1"/>
  <c r="AG302" i="34"/>
  <c r="AG304" i="34" s="1"/>
  <c r="AG306" i="34" s="1"/>
  <c r="AG308" i="34" s="1"/>
  <c r="AG310" i="34" s="1"/>
  <c r="AG312" i="34" s="1"/>
  <c r="AG314" i="34" s="1"/>
  <c r="AG301" i="34"/>
  <c r="AG303" i="34" s="1"/>
  <c r="AG305" i="34" s="1"/>
  <c r="AG307" i="34" s="1"/>
  <c r="AG309" i="34" s="1"/>
  <c r="AG311" i="34" s="1"/>
  <c r="AG313" i="34" s="1"/>
  <c r="F200" i="34"/>
  <c r="F202" i="34" s="1"/>
  <c r="F204" i="34" s="1"/>
  <c r="F206" i="34" s="1"/>
  <c r="F208" i="34" s="1"/>
  <c r="F210" i="34" s="1"/>
  <c r="F212" i="34" s="1"/>
  <c r="F199" i="34"/>
  <c r="F201" i="34" s="1"/>
  <c r="F203" i="34" s="1"/>
  <c r="F205" i="34" s="1"/>
  <c r="F207" i="34" s="1"/>
  <c r="F209" i="34" s="1"/>
  <c r="F211" i="34" s="1"/>
  <c r="AD336" i="34"/>
  <c r="AD338" i="34" s="1"/>
  <c r="AD340" i="34" s="1"/>
  <c r="AD342" i="34" s="1"/>
  <c r="AD344" i="34" s="1"/>
  <c r="AD346" i="34" s="1"/>
  <c r="AD348" i="34" s="1"/>
  <c r="AD335" i="34"/>
  <c r="AD337" i="34" s="1"/>
  <c r="AD339" i="34" s="1"/>
  <c r="AD341" i="34" s="1"/>
  <c r="AD343" i="34" s="1"/>
  <c r="AD345" i="34" s="1"/>
  <c r="AD347" i="34" s="1"/>
  <c r="AH199" i="34"/>
  <c r="AH201" i="34" s="1"/>
  <c r="AH203" i="34" s="1"/>
  <c r="AH205" i="34" s="1"/>
  <c r="AH207" i="34" s="1"/>
  <c r="AH209" i="34" s="1"/>
  <c r="AH211" i="34" s="1"/>
  <c r="AH200" i="34"/>
  <c r="AH202" i="34" s="1"/>
  <c r="AH204" i="34" s="1"/>
  <c r="AH206" i="34" s="1"/>
  <c r="AH208" i="34" s="1"/>
  <c r="AH210" i="34" s="1"/>
  <c r="AH212" i="34" s="1"/>
  <c r="G29" i="34"/>
  <c r="G31" i="34" s="1"/>
  <c r="G33" i="34" s="1"/>
  <c r="G35" i="34" s="1"/>
  <c r="G37" i="34" s="1"/>
  <c r="G39" i="34" s="1"/>
  <c r="G41" i="34" s="1"/>
  <c r="G30" i="34"/>
  <c r="G32" i="34" s="1"/>
  <c r="G34" i="34" s="1"/>
  <c r="G36" i="34" s="1"/>
  <c r="G38" i="34" s="1"/>
  <c r="G40" i="34" s="1"/>
  <c r="G42" i="34" s="1"/>
  <c r="AD166" i="34"/>
  <c r="AD168" i="34" s="1"/>
  <c r="AD170" i="34" s="1"/>
  <c r="AD172" i="34" s="1"/>
  <c r="AD174" i="34" s="1"/>
  <c r="AD176" i="34" s="1"/>
  <c r="AD178" i="34" s="1"/>
  <c r="AD165" i="34"/>
  <c r="AD167" i="34" s="1"/>
  <c r="AD169" i="34" s="1"/>
  <c r="AD171" i="34" s="1"/>
  <c r="AD173" i="34" s="1"/>
  <c r="AD175" i="34" s="1"/>
  <c r="AD177" i="34" s="1"/>
  <c r="AE437" i="34"/>
  <c r="AE439" i="34" s="1"/>
  <c r="AE441" i="34" s="1"/>
  <c r="AE443" i="34" s="1"/>
  <c r="AE445" i="34" s="1"/>
  <c r="AE447" i="34" s="1"/>
  <c r="AE449" i="34" s="1"/>
  <c r="AE438" i="34"/>
  <c r="AE440" i="34" s="1"/>
  <c r="AE442" i="34" s="1"/>
  <c r="AE444" i="34" s="1"/>
  <c r="AE446" i="34" s="1"/>
  <c r="AE448" i="34" s="1"/>
  <c r="AE450" i="34" s="1"/>
  <c r="AE200" i="34"/>
  <c r="AE202" i="34" s="1"/>
  <c r="AE204" i="34" s="1"/>
  <c r="AE206" i="34" s="1"/>
  <c r="AE208" i="34" s="1"/>
  <c r="AE210" i="34" s="1"/>
  <c r="AE212" i="34" s="1"/>
  <c r="AE199" i="34"/>
  <c r="AE201" i="34" s="1"/>
  <c r="AE203" i="34" s="1"/>
  <c r="AE205" i="34" s="1"/>
  <c r="AE207" i="34" s="1"/>
  <c r="AE209" i="34" s="1"/>
  <c r="AE211" i="34" s="1"/>
  <c r="AG97" i="34"/>
  <c r="AG99" i="34" s="1"/>
  <c r="AG101" i="34" s="1"/>
  <c r="AG103" i="34" s="1"/>
  <c r="AG105" i="34" s="1"/>
  <c r="AG107" i="34" s="1"/>
  <c r="AG109" i="34" s="1"/>
  <c r="AG98" i="34"/>
  <c r="AG100" i="34" s="1"/>
  <c r="AG102" i="34" s="1"/>
  <c r="AG104" i="34" s="1"/>
  <c r="AG106" i="34" s="1"/>
  <c r="AG108" i="34" s="1"/>
  <c r="AG110" i="34" s="1"/>
  <c r="AD97" i="34"/>
  <c r="AD99" i="34" s="1"/>
  <c r="AD101" i="34" s="1"/>
  <c r="AD103" i="34" s="1"/>
  <c r="AD105" i="34" s="1"/>
  <c r="AD107" i="34" s="1"/>
  <c r="AD109" i="34" s="1"/>
  <c r="AD98" i="34"/>
  <c r="AD100" i="34" s="1"/>
  <c r="AD102" i="34" s="1"/>
  <c r="AD104" i="34" s="1"/>
  <c r="AD106" i="34" s="1"/>
  <c r="AD108" i="34" s="1"/>
  <c r="AD110" i="34" s="1"/>
  <c r="F267" i="34"/>
  <c r="F269" i="34" s="1"/>
  <c r="F271" i="34" s="1"/>
  <c r="F273" i="34" s="1"/>
  <c r="F275" i="34" s="1"/>
  <c r="F277" i="34" s="1"/>
  <c r="F279" i="34" s="1"/>
  <c r="F268" i="34"/>
  <c r="F270" i="34" s="1"/>
  <c r="F272" i="34" s="1"/>
  <c r="F274" i="34" s="1"/>
  <c r="F276" i="34" s="1"/>
  <c r="F278" i="34" s="1"/>
  <c r="F280" i="34" s="1"/>
  <c r="AF302" i="34"/>
  <c r="AF304" i="34" s="1"/>
  <c r="AF306" i="34" s="1"/>
  <c r="AF308" i="34" s="1"/>
  <c r="AF310" i="34" s="1"/>
  <c r="AF312" i="34" s="1"/>
  <c r="AF314" i="34" s="1"/>
  <c r="AF301" i="34"/>
  <c r="AF303" i="34" s="1"/>
  <c r="AF305" i="34" s="1"/>
  <c r="AF307" i="34" s="1"/>
  <c r="AF309" i="34" s="1"/>
  <c r="AF311" i="34" s="1"/>
  <c r="AF313" i="34" s="1"/>
  <c r="AH336" i="34"/>
  <c r="AH338" i="34" s="1"/>
  <c r="AH340" i="34" s="1"/>
  <c r="AH342" i="34" s="1"/>
  <c r="AH344" i="34" s="1"/>
  <c r="AH346" i="34" s="1"/>
  <c r="AH348" i="34" s="1"/>
  <c r="AH335" i="34"/>
  <c r="AH337" i="34" s="1"/>
  <c r="AH339" i="34" s="1"/>
  <c r="AH341" i="34" s="1"/>
  <c r="AH343" i="34" s="1"/>
  <c r="AH345" i="34" s="1"/>
  <c r="AH347" i="34" s="1"/>
  <c r="E267" i="34"/>
  <c r="E269" i="34" s="1"/>
  <c r="E271" i="34" s="1"/>
  <c r="E273" i="34" s="1"/>
  <c r="E275" i="34" s="1"/>
  <c r="E277" i="34" s="1"/>
  <c r="E279" i="34" s="1"/>
  <c r="E268" i="34"/>
  <c r="E270" i="34" s="1"/>
  <c r="E272" i="34" s="1"/>
  <c r="E274" i="34" s="1"/>
  <c r="E276" i="34" s="1"/>
  <c r="E278" i="34" s="1"/>
  <c r="E280" i="34" s="1"/>
  <c r="C29" i="34"/>
  <c r="C31" i="34" s="1"/>
  <c r="C33" i="34" s="1"/>
  <c r="C35" i="34" s="1"/>
  <c r="C37" i="34" s="1"/>
  <c r="C39" i="34" s="1"/>
  <c r="C41" i="34" s="1"/>
  <c r="C30" i="34"/>
  <c r="C32" i="34" s="1"/>
  <c r="C34" i="34" s="1"/>
  <c r="C36" i="34" s="1"/>
  <c r="C38" i="34" s="1"/>
  <c r="C40" i="34" s="1"/>
  <c r="C42" i="34" s="1"/>
  <c r="AE166" i="34"/>
  <c r="AE168" i="34" s="1"/>
  <c r="AE170" i="34" s="1"/>
  <c r="AE172" i="34" s="1"/>
  <c r="AE174" i="34" s="1"/>
  <c r="AE176" i="34" s="1"/>
  <c r="AE178" i="34" s="1"/>
  <c r="AE165" i="34"/>
  <c r="AE167" i="34" s="1"/>
  <c r="AE169" i="34" s="1"/>
  <c r="AE171" i="34" s="1"/>
  <c r="AE173" i="34" s="1"/>
  <c r="AE175" i="34" s="1"/>
  <c r="AE177" i="34" s="1"/>
  <c r="AF437" i="34"/>
  <c r="AF439" i="34" s="1"/>
  <c r="AF441" i="34" s="1"/>
  <c r="AF443" i="34" s="1"/>
  <c r="AF445" i="34" s="1"/>
  <c r="AF447" i="34" s="1"/>
  <c r="AF449" i="34" s="1"/>
  <c r="AF438" i="34"/>
  <c r="AF440" i="34" s="1"/>
  <c r="AF442" i="34" s="1"/>
  <c r="AF444" i="34" s="1"/>
  <c r="AF446" i="34" s="1"/>
  <c r="AF448" i="34" s="1"/>
  <c r="AF450" i="34" s="1"/>
  <c r="P41" i="32"/>
  <c r="P42" i="32" s="1"/>
  <c r="AQ62" i="32"/>
  <c r="AQ58" i="32"/>
  <c r="AU58" i="32" s="1"/>
  <c r="AQ63" i="32"/>
  <c r="AQ60" i="32"/>
  <c r="AU52" i="32"/>
  <c r="AQ53" i="32"/>
  <c r="AU53" i="32" s="1"/>
  <c r="AQ57" i="32"/>
  <c r="AU57" i="32" s="1"/>
  <c r="AQ54" i="32"/>
  <c r="AU54" i="32" s="1"/>
  <c r="AW54" i="32" s="1"/>
  <c r="AQ56" i="32"/>
  <c r="AU56" i="32" s="1"/>
  <c r="AQ61" i="32"/>
  <c r="AQ59" i="32"/>
  <c r="AU59" i="32" s="1"/>
  <c r="AQ55" i="32"/>
  <c r="AU55" i="32" s="1"/>
  <c r="AQ66" i="32"/>
  <c r="AQ64" i="32"/>
  <c r="AQ65" i="32"/>
  <c r="AG25" i="32"/>
  <c r="AD24" i="32"/>
  <c r="AC24" i="32"/>
  <c r="AJ20" i="32" s="1"/>
  <c r="AO60" i="32"/>
  <c r="AO56" i="32"/>
  <c r="AO59" i="32"/>
  <c r="AO65" i="32"/>
  <c r="AO58" i="32"/>
  <c r="AO66" i="32"/>
  <c r="AO53" i="32"/>
  <c r="AO62" i="32"/>
  <c r="AW50" i="32"/>
  <c r="AO63" i="32"/>
  <c r="AO57" i="32"/>
  <c r="AO55" i="32"/>
  <c r="AO64" i="32"/>
  <c r="AO61" i="32"/>
  <c r="AO54" i="32"/>
  <c r="BA268" i="32"/>
  <c r="AZ268" i="32"/>
  <c r="BA199" i="32"/>
  <c r="AZ199" i="32"/>
  <c r="BA264" i="32"/>
  <c r="AZ264" i="32"/>
  <c r="AY271" i="32"/>
  <c r="AW257" i="32" s="1"/>
  <c r="BA337" i="32"/>
  <c r="AZ337" i="32"/>
  <c r="AE96" i="32"/>
  <c r="AM96" i="32" s="1"/>
  <c r="AG96" i="32"/>
  <c r="AF96" i="32"/>
  <c r="BC96" i="32"/>
  <c r="BB96" i="32"/>
  <c r="BW14" i="32"/>
  <c r="BA270" i="32"/>
  <c r="AZ270" i="32"/>
  <c r="BA235" i="32"/>
  <c r="AZ235" i="32"/>
  <c r="BA230" i="32"/>
  <c r="AZ230" i="32"/>
  <c r="AY237" i="32"/>
  <c r="AW223" i="32" s="1"/>
  <c r="BA269" i="32"/>
  <c r="AZ269" i="32"/>
  <c r="AZ129" i="32"/>
  <c r="BA129" i="32"/>
  <c r="BA162" i="32"/>
  <c r="AY169" i="32"/>
  <c r="AW155" i="32" s="1"/>
  <c r="AZ162" i="32"/>
  <c r="AZ133" i="32"/>
  <c r="BA133" i="32"/>
  <c r="AZ267" i="32"/>
  <c r="BA267" i="32"/>
  <c r="AZ163" i="32"/>
  <c r="BA163" i="32"/>
  <c r="AF97" i="32"/>
  <c r="AE97" i="32"/>
  <c r="AM97" i="32" s="1"/>
  <c r="BC97" i="32"/>
  <c r="BB97" i="32"/>
  <c r="AG97" i="32"/>
  <c r="AZ131" i="32"/>
  <c r="BA131" i="32"/>
  <c r="BA196" i="32"/>
  <c r="AZ196" i="32"/>
  <c r="AY203" i="32"/>
  <c r="AW189" i="32" s="1"/>
  <c r="BA265" i="32"/>
  <c r="AZ265" i="32"/>
  <c r="AZ335" i="32"/>
  <c r="BA335" i="32"/>
  <c r="AZ232" i="32"/>
  <c r="BA232" i="32"/>
  <c r="BC298" i="32"/>
  <c r="BB298" i="32"/>
  <c r="AG298" i="32"/>
  <c r="AF298" i="32"/>
  <c r="AE298" i="32"/>
  <c r="AY135" i="32"/>
  <c r="AW121" i="32" s="1"/>
  <c r="BA128" i="32"/>
  <c r="AZ128" i="32"/>
  <c r="AG98" i="32"/>
  <c r="AF98" i="32"/>
  <c r="AE98" i="32"/>
  <c r="AM98" i="32" s="1"/>
  <c r="BC98" i="32"/>
  <c r="BB98" i="32"/>
  <c r="AF99" i="32"/>
  <c r="BC99" i="32"/>
  <c r="AE99" i="32"/>
  <c r="AM99" i="32" s="1"/>
  <c r="AG99" i="32"/>
  <c r="BB99" i="32"/>
  <c r="BA167" i="32"/>
  <c r="AZ167" i="32"/>
  <c r="AZ266" i="32"/>
  <c r="BA266" i="32"/>
  <c r="AZ197" i="32"/>
  <c r="BA197" i="32"/>
  <c r="BA236" i="32"/>
  <c r="AZ236" i="32"/>
  <c r="AZ166" i="32"/>
  <c r="BA166" i="32"/>
  <c r="AZ202" i="32"/>
  <c r="BA202" i="32"/>
  <c r="BA201" i="32"/>
  <c r="AZ201" i="32"/>
  <c r="AZ130" i="32"/>
  <c r="BA130" i="32"/>
  <c r="AY339" i="32"/>
  <c r="AW325" i="32" s="1"/>
  <c r="BA168" i="32"/>
  <c r="AZ168" i="32"/>
  <c r="AZ234" i="32"/>
  <c r="BA234" i="32"/>
  <c r="BA165" i="32"/>
  <c r="AZ165" i="32"/>
  <c r="BA334" i="32"/>
  <c r="AZ334" i="32"/>
  <c r="AZ134" i="32"/>
  <c r="BA134" i="32"/>
  <c r="BA164" i="32"/>
  <c r="AZ164" i="32"/>
  <c r="AF198" i="32" l="1"/>
  <c r="BB198" i="32"/>
  <c r="BC198" i="32"/>
  <c r="AE198" i="32"/>
  <c r="AM198" i="32" s="1"/>
  <c r="AY31" i="32"/>
  <c r="BA31" i="32" s="1"/>
  <c r="BJ3" i="34" a="1"/>
  <c r="BJ3" i="34" s="1"/>
  <c r="BJ4" i="34"/>
  <c r="BJ5" i="34"/>
  <c r="AG338" i="32"/>
  <c r="BC338" i="32"/>
  <c r="AE338" i="32"/>
  <c r="AM338" i="32" s="1"/>
  <c r="BB338" i="32"/>
  <c r="BC100" i="32"/>
  <c r="BB100" i="32"/>
  <c r="AF100" i="32"/>
  <c r="AG100" i="32"/>
  <c r="BC303" i="32"/>
  <c r="AE303" i="32"/>
  <c r="AM303" i="32" s="1"/>
  <c r="AF303" i="32"/>
  <c r="BB333" i="32"/>
  <c r="BB303" i="32"/>
  <c r="AE299" i="32"/>
  <c r="AM299" i="32" s="1"/>
  <c r="BC333" i="32"/>
  <c r="AG333" i="32"/>
  <c r="AF333" i="32"/>
  <c r="BC301" i="32"/>
  <c r="AG301" i="32"/>
  <c r="BB336" i="32"/>
  <c r="AE200" i="32"/>
  <c r="AM200" i="32" s="1"/>
  <c r="AG302" i="32"/>
  <c r="BB302" i="32"/>
  <c r="BC302" i="32"/>
  <c r="AF302" i="32"/>
  <c r="BB301" i="32"/>
  <c r="AE301" i="32"/>
  <c r="AM301" i="32" s="1"/>
  <c r="BB94" i="32"/>
  <c r="AE336" i="32"/>
  <c r="AM336" i="32" s="1"/>
  <c r="AF200" i="32"/>
  <c r="AG336" i="32"/>
  <c r="AG200" i="32"/>
  <c r="AZ31" i="32"/>
  <c r="BB200" i="32"/>
  <c r="AZ305" i="32"/>
  <c r="BC94" i="32"/>
  <c r="BA101" i="32"/>
  <c r="AE94" i="32"/>
  <c r="AE101" i="32" s="1"/>
  <c r="AF94" i="32"/>
  <c r="BC299" i="32"/>
  <c r="AU32" i="32"/>
  <c r="BA32" i="32" s="1"/>
  <c r="BC32" i="32" s="1"/>
  <c r="AF299" i="32"/>
  <c r="BB299" i="32"/>
  <c r="AU30" i="32"/>
  <c r="BA30" i="32" s="1"/>
  <c r="BB30" i="32" s="1"/>
  <c r="BC95" i="32"/>
  <c r="BC336" i="32"/>
  <c r="BB132" i="32"/>
  <c r="AE132" i="32"/>
  <c r="AM132" i="32" s="1"/>
  <c r="BB231" i="32"/>
  <c r="BC132" i="32"/>
  <c r="BC231" i="32"/>
  <c r="AZ101" i="32"/>
  <c r="BC233" i="32"/>
  <c r="AF233" i="32"/>
  <c r="BA305" i="32"/>
  <c r="AG233" i="32"/>
  <c r="BA28" i="32"/>
  <c r="AE28" i="32" s="1"/>
  <c r="AM28" i="32" s="1"/>
  <c r="BB233" i="32"/>
  <c r="AF132" i="32"/>
  <c r="AF231" i="32"/>
  <c r="AY27" i="32"/>
  <c r="AZ27" i="32" s="1"/>
  <c r="BB300" i="32"/>
  <c r="AE300" i="32"/>
  <c r="AM300" i="32" s="1"/>
  <c r="AF332" i="32"/>
  <c r="AG300" i="32"/>
  <c r="BB332" i="32"/>
  <c r="BB304" i="32"/>
  <c r="AE332" i="32"/>
  <c r="AM332" i="32" s="1"/>
  <c r="AG332" i="32"/>
  <c r="AF304" i="32"/>
  <c r="BC304" i="32"/>
  <c r="AG304" i="32"/>
  <c r="AF300" i="32"/>
  <c r="AG231" i="32"/>
  <c r="AG95" i="32"/>
  <c r="BC300" i="32"/>
  <c r="AF95" i="32"/>
  <c r="BB95" i="32"/>
  <c r="AU29" i="32"/>
  <c r="AH29" i="32" s="1"/>
  <c r="AY29" i="32"/>
  <c r="AZ237" i="32"/>
  <c r="AZ135" i="32"/>
  <c r="AU26" i="32"/>
  <c r="AY26" i="32"/>
  <c r="AZ339" i="32"/>
  <c r="AU61" i="32"/>
  <c r="AY61" i="32"/>
  <c r="AU63" i="32"/>
  <c r="AH63" i="32" s="1"/>
  <c r="AY63" i="32"/>
  <c r="AU60" i="32"/>
  <c r="AY60" i="32"/>
  <c r="AY62" i="32"/>
  <c r="AU62" i="32"/>
  <c r="AU65" i="32"/>
  <c r="AY65" i="32"/>
  <c r="AU64" i="32"/>
  <c r="AY64" i="32"/>
  <c r="AY66" i="32"/>
  <c r="AU66" i="32"/>
  <c r="AE266" i="32"/>
  <c r="AM266" i="32" s="1"/>
  <c r="AG266" i="32"/>
  <c r="BB266" i="32"/>
  <c r="BC266" i="32"/>
  <c r="AF266" i="32"/>
  <c r="BC131" i="32"/>
  <c r="AG131" i="32"/>
  <c r="AF131" i="32"/>
  <c r="AE131" i="32"/>
  <c r="AM131" i="32" s="1"/>
  <c r="BB131" i="32"/>
  <c r="AG334" i="32"/>
  <c r="AF334" i="32"/>
  <c r="AE334" i="32"/>
  <c r="AM334" i="32" s="1"/>
  <c r="BC334" i="32"/>
  <c r="BB334" i="32"/>
  <c r="BA237" i="32"/>
  <c r="BC230" i="32"/>
  <c r="BB230" i="32"/>
  <c r="AG230" i="32"/>
  <c r="AE230" i="32"/>
  <c r="AF230" i="32"/>
  <c r="BC201" i="32"/>
  <c r="AF201" i="32"/>
  <c r="AE201" i="32"/>
  <c r="AM201" i="32" s="1"/>
  <c r="BB201" i="32"/>
  <c r="AG201" i="32"/>
  <c r="AG265" i="32"/>
  <c r="BC265" i="32"/>
  <c r="AF265" i="32"/>
  <c r="BB265" i="32"/>
  <c r="AE265" i="32"/>
  <c r="AM265" i="32" s="1"/>
  <c r="BC202" i="32"/>
  <c r="BB202" i="32"/>
  <c r="AG202" i="32"/>
  <c r="AF202" i="32"/>
  <c r="AE202" i="32"/>
  <c r="AM202" i="32" s="1"/>
  <c r="AM298" i="32"/>
  <c r="AF166" i="32"/>
  <c r="BC166" i="32"/>
  <c r="AE166" i="32"/>
  <c r="AM166" i="32" s="1"/>
  <c r="BB166" i="32"/>
  <c r="AG166" i="32"/>
  <c r="AG268" i="32"/>
  <c r="BC268" i="32"/>
  <c r="BB268" i="32"/>
  <c r="AF268" i="32"/>
  <c r="AE268" i="32"/>
  <c r="AM268" i="32" s="1"/>
  <c r="BB165" i="32"/>
  <c r="AG165" i="32"/>
  <c r="AF165" i="32"/>
  <c r="AE165" i="32"/>
  <c r="AM165" i="32" s="1"/>
  <c r="BC165" i="32"/>
  <c r="AG167" i="32"/>
  <c r="AF167" i="32"/>
  <c r="AE167" i="32"/>
  <c r="AM167" i="32" s="1"/>
  <c r="BC167" i="32"/>
  <c r="BB167" i="32"/>
  <c r="AF234" i="32"/>
  <c r="BB234" i="32"/>
  <c r="AE234" i="32"/>
  <c r="AM234" i="32" s="1"/>
  <c r="AG234" i="32"/>
  <c r="BC234" i="32"/>
  <c r="AF128" i="32"/>
  <c r="BB128" i="32"/>
  <c r="AG128" i="32"/>
  <c r="BA135" i="32"/>
  <c r="AE128" i="32"/>
  <c r="BC128" i="32"/>
  <c r="AG335" i="32"/>
  <c r="BC335" i="32"/>
  <c r="AF335" i="32"/>
  <c r="BB335" i="32"/>
  <c r="AE335" i="32"/>
  <c r="AM335" i="32" s="1"/>
  <c r="BB337" i="32"/>
  <c r="BC337" i="32"/>
  <c r="AF337" i="32"/>
  <c r="AE337" i="32"/>
  <c r="AM337" i="32" s="1"/>
  <c r="AG337" i="32"/>
  <c r="BB236" i="32"/>
  <c r="AF236" i="32"/>
  <c r="BC236" i="32"/>
  <c r="AE236" i="32"/>
  <c r="AM236" i="32" s="1"/>
  <c r="AG236" i="32"/>
  <c r="AE133" i="32"/>
  <c r="AM133" i="32" s="1"/>
  <c r="AF133" i="32"/>
  <c r="AG133" i="32"/>
  <c r="BC133" i="32"/>
  <c r="BB133" i="32"/>
  <c r="BB270" i="32"/>
  <c r="BC270" i="32"/>
  <c r="AG270" i="32"/>
  <c r="AE270" i="32"/>
  <c r="AM270" i="32" s="1"/>
  <c r="AF270" i="32"/>
  <c r="AG197" i="32"/>
  <c r="AE197" i="32"/>
  <c r="AM197" i="32" s="1"/>
  <c r="BC197" i="32"/>
  <c r="BB197" i="32"/>
  <c r="AF197" i="32"/>
  <c r="BB269" i="32"/>
  <c r="AG269" i="32"/>
  <c r="BC269" i="32"/>
  <c r="AE269" i="32"/>
  <c r="AM269" i="32" s="1"/>
  <c r="AF269" i="32"/>
  <c r="BA339" i="32"/>
  <c r="BC168" i="32"/>
  <c r="AF168" i="32"/>
  <c r="AE168" i="32"/>
  <c r="AM168" i="32" s="1"/>
  <c r="AG168" i="32"/>
  <c r="BB168" i="32"/>
  <c r="BB31" i="32"/>
  <c r="AG31" i="32"/>
  <c r="BC31" i="32"/>
  <c r="AF31" i="32"/>
  <c r="AE31" i="32"/>
  <c r="AM31" i="32" s="1"/>
  <c r="AE163" i="32"/>
  <c r="AM163" i="32" s="1"/>
  <c r="AF163" i="32"/>
  <c r="BC163" i="32"/>
  <c r="AG163" i="32"/>
  <c r="BB163" i="32"/>
  <c r="AZ169" i="32"/>
  <c r="AZ271" i="32"/>
  <c r="AG164" i="32"/>
  <c r="AF164" i="32"/>
  <c r="BB164" i="32"/>
  <c r="AE164" i="32"/>
  <c r="AM164" i="32" s="1"/>
  <c r="BC164" i="32"/>
  <c r="BC232" i="32"/>
  <c r="AG232" i="32"/>
  <c r="AF232" i="32"/>
  <c r="AE232" i="32"/>
  <c r="AM232" i="32" s="1"/>
  <c r="BB232" i="32"/>
  <c r="BC264" i="32"/>
  <c r="AF264" i="32"/>
  <c r="BB264" i="32"/>
  <c r="AE264" i="32"/>
  <c r="BA271" i="32"/>
  <c r="AG264" i="32"/>
  <c r="AG235" i="32"/>
  <c r="BC235" i="32"/>
  <c r="BB235" i="32"/>
  <c r="AE235" i="32"/>
  <c r="AM235" i="32" s="1"/>
  <c r="AF235" i="32"/>
  <c r="BC129" i="32"/>
  <c r="BB129" i="32"/>
  <c r="AG129" i="32"/>
  <c r="AF129" i="32"/>
  <c r="AE129" i="32"/>
  <c r="AM129" i="32" s="1"/>
  <c r="BC199" i="32"/>
  <c r="AG199" i="32"/>
  <c r="BB199" i="32"/>
  <c r="AE199" i="32"/>
  <c r="AM199" i="32" s="1"/>
  <c r="AF199" i="32"/>
  <c r="AE134" i="32"/>
  <c r="AM134" i="32" s="1"/>
  <c r="BC134" i="32"/>
  <c r="BB134" i="32"/>
  <c r="AG134" i="32"/>
  <c r="AF134" i="32"/>
  <c r="BC130" i="32"/>
  <c r="AF130" i="32"/>
  <c r="BB130" i="32"/>
  <c r="AE130" i="32"/>
  <c r="AM130" i="32" s="1"/>
  <c r="AG130" i="32"/>
  <c r="AZ203" i="32"/>
  <c r="AF267" i="32"/>
  <c r="AG267" i="32"/>
  <c r="AE267" i="32"/>
  <c r="AM267" i="32" s="1"/>
  <c r="BC267" i="32"/>
  <c r="BB267" i="32"/>
  <c r="AF162" i="32"/>
  <c r="BC162" i="32"/>
  <c r="AG162" i="32"/>
  <c r="AE162" i="32"/>
  <c r="BB162" i="32"/>
  <c r="BA169" i="32"/>
  <c r="AE196" i="32"/>
  <c r="AG196" i="32"/>
  <c r="BB196" i="32"/>
  <c r="BA203" i="32"/>
  <c r="AF196" i="32"/>
  <c r="BC196" i="32"/>
  <c r="AK85" i="32" l="1"/>
  <c r="AJ101" i="32"/>
  <c r="AM94" i="32"/>
  <c r="AM101" i="32" s="1"/>
  <c r="AM93" i="32" s="1"/>
  <c r="AC84" i="32" s="1"/>
  <c r="BC101" i="32"/>
  <c r="BC30" i="32"/>
  <c r="AG30" i="32"/>
  <c r="BB101" i="32"/>
  <c r="AE30" i="32"/>
  <c r="AM30" i="32" s="1"/>
  <c r="AF30" i="32"/>
  <c r="AG32" i="32"/>
  <c r="BB32" i="32"/>
  <c r="AF32" i="32"/>
  <c r="BC305" i="32"/>
  <c r="AE32" i="32"/>
  <c r="AM32" i="32" s="1"/>
  <c r="AK289" i="32"/>
  <c r="AJ305" i="32"/>
  <c r="BB305" i="32"/>
  <c r="BB169" i="32"/>
  <c r="BA27" i="32"/>
  <c r="BC27" i="32" s="1"/>
  <c r="AE305" i="32"/>
  <c r="BB28" i="32"/>
  <c r="BC28" i="32"/>
  <c r="AM305" i="32"/>
  <c r="AM297" i="32" s="1"/>
  <c r="AC288" i="32" s="1"/>
  <c r="BB339" i="32"/>
  <c r="BA26" i="32"/>
  <c r="AY33" i="32"/>
  <c r="AW19" i="32" s="1"/>
  <c r="AZ26" i="32"/>
  <c r="BC339" i="32"/>
  <c r="AZ29" i="32"/>
  <c r="BA29" i="32"/>
  <c r="AF28" i="32"/>
  <c r="BA66" i="32"/>
  <c r="AZ66" i="32"/>
  <c r="BA64" i="32"/>
  <c r="AZ64" i="32"/>
  <c r="AZ62" i="32"/>
  <c r="BA62" i="32"/>
  <c r="AZ60" i="32"/>
  <c r="AY67" i="32"/>
  <c r="AW53" i="32" s="1"/>
  <c r="BA60" i="32"/>
  <c r="BA65" i="32"/>
  <c r="AZ65" i="32"/>
  <c r="BA63" i="32"/>
  <c r="AZ63" i="32"/>
  <c r="BA61" i="32"/>
  <c r="AZ61" i="32"/>
  <c r="AJ339" i="32"/>
  <c r="AK323" i="32"/>
  <c r="AM162" i="32"/>
  <c r="AM169" i="32" s="1"/>
  <c r="AM161" i="32" s="1"/>
  <c r="AC152" i="32" s="1"/>
  <c r="AE169" i="32"/>
  <c r="AJ169" i="32"/>
  <c r="AK153" i="32"/>
  <c r="AM339" i="32"/>
  <c r="AM331" i="32" s="1"/>
  <c r="AC322" i="32" s="1"/>
  <c r="BB135" i="32"/>
  <c r="BC203" i="32"/>
  <c r="AE339" i="32"/>
  <c r="BB203" i="32"/>
  <c r="AM264" i="32"/>
  <c r="AM271" i="32" s="1"/>
  <c r="AM263" i="32" s="1"/>
  <c r="AC254" i="32" s="1"/>
  <c r="AE271" i="32"/>
  <c r="AK255" i="32"/>
  <c r="AJ271" i="32"/>
  <c r="AM230" i="32"/>
  <c r="AM237" i="32" s="1"/>
  <c r="AM229" i="32" s="1"/>
  <c r="AC220" i="32" s="1"/>
  <c r="AE237" i="32"/>
  <c r="AJ237" i="32"/>
  <c r="AK221" i="32"/>
  <c r="BC169" i="32"/>
  <c r="BB237" i="32"/>
  <c r="BC135" i="32"/>
  <c r="BC271" i="32"/>
  <c r="BC237" i="32"/>
  <c r="AM128" i="32"/>
  <c r="AM135" i="32" s="1"/>
  <c r="AM127" i="32" s="1"/>
  <c r="AC118" i="32" s="1"/>
  <c r="AE135" i="32"/>
  <c r="AK119" i="32"/>
  <c r="AJ135" i="32"/>
  <c r="BB271" i="32"/>
  <c r="AM196" i="32"/>
  <c r="AM203" i="32" s="1"/>
  <c r="AM195" i="32" s="1"/>
  <c r="AC186" i="32" s="1"/>
  <c r="AE203" i="32"/>
  <c r="AJ203" i="32"/>
  <c r="AK187" i="32"/>
  <c r="BB27" i="32" l="1"/>
  <c r="AE27" i="32"/>
  <c r="AF27" i="32" s="1"/>
  <c r="AF29" i="32"/>
  <c r="AE29" i="32"/>
  <c r="AM29" i="32" s="1"/>
  <c r="AG29" i="32"/>
  <c r="BB29" i="32"/>
  <c r="BC29" i="32"/>
  <c r="AZ33" i="32"/>
  <c r="AE26" i="32"/>
  <c r="AF26" i="32" s="1"/>
  <c r="BC26" i="32"/>
  <c r="BA33" i="32"/>
  <c r="AG26" i="32" s="1"/>
  <c r="BB26" i="32"/>
  <c r="BB61" i="32"/>
  <c r="AE61" i="32"/>
  <c r="BC61" i="32"/>
  <c r="AE65" i="32"/>
  <c r="AM65" i="32" s="1"/>
  <c r="BC65" i="32"/>
  <c r="BB65" i="32"/>
  <c r="AG65" i="32"/>
  <c r="AF65" i="32"/>
  <c r="AE60" i="32"/>
  <c r="AF60" i="32" s="1"/>
  <c r="BB60" i="32"/>
  <c r="BC60" i="32"/>
  <c r="BA67" i="32"/>
  <c r="AG61" i="32" s="1"/>
  <c r="BC63" i="32"/>
  <c r="AG63" i="32"/>
  <c r="AF63" i="32"/>
  <c r="AE63" i="32"/>
  <c r="AM63" i="32" s="1"/>
  <c r="BB63" i="32"/>
  <c r="AF64" i="32"/>
  <c r="AG64" i="32"/>
  <c r="BB64" i="32"/>
  <c r="AE64" i="32"/>
  <c r="AM64" i="32" s="1"/>
  <c r="BC64" i="32"/>
  <c r="BB62" i="32"/>
  <c r="BC62" i="32"/>
  <c r="AE62" i="32"/>
  <c r="AF62" i="32" s="1"/>
  <c r="AZ67" i="32"/>
  <c r="BB66" i="32"/>
  <c r="AF66" i="32"/>
  <c r="AE66" i="32"/>
  <c r="AM66" i="32" s="1"/>
  <c r="AG66" i="32"/>
  <c r="BC66" i="32"/>
  <c r="BB33" i="32" l="1"/>
  <c r="BC33" i="32"/>
  <c r="AM27" i="32"/>
  <c r="AJ27" i="32"/>
  <c r="AG27" i="32"/>
  <c r="AG28" i="32"/>
  <c r="AJ26" i="32"/>
  <c r="AM26" i="32"/>
  <c r="AE33" i="32"/>
  <c r="BB67" i="32"/>
  <c r="AM62" i="32"/>
  <c r="AJ62" i="32"/>
  <c r="BC67" i="32"/>
  <c r="AG62" i="32"/>
  <c r="AJ60" i="32"/>
  <c r="AE67" i="32"/>
  <c r="AM60" i="32"/>
  <c r="AG60" i="32"/>
  <c r="AM61" i="32"/>
  <c r="AJ61" i="32"/>
  <c r="AF61" i="32"/>
  <c r="AM33" i="32" l="1"/>
  <c r="AM25" i="32" s="1"/>
  <c r="AC16" i="32" s="1"/>
  <c r="AK17" i="32"/>
  <c r="AJ33" i="32"/>
  <c r="AM67" i="32"/>
  <c r="AM59" i="32" s="1"/>
  <c r="AC50" i="32" s="1"/>
  <c r="AK51" i="32"/>
  <c r="AJ67" i="32"/>
  <c r="DE5" i="32" l="1"/>
  <c r="DE3" i="32" a="1"/>
  <c r="DE3" i="32" s="1"/>
  <c r="DE4" i="32"/>
  <c r="AX423" i="12" l="1"/>
  <c r="AO418" i="12"/>
  <c r="AN418" i="12"/>
  <c r="AM418" i="12"/>
  <c r="AL418" i="12"/>
  <c r="AK418" i="12"/>
  <c r="AX389" i="12"/>
  <c r="AO384" i="12"/>
  <c r="AN384" i="12"/>
  <c r="AM384" i="12"/>
  <c r="AL384" i="12"/>
  <c r="AK384" i="12"/>
  <c r="AX355" i="12"/>
  <c r="AO350" i="12"/>
  <c r="AN350" i="12"/>
  <c r="AM350" i="12"/>
  <c r="AL350" i="12"/>
  <c r="AK350" i="12"/>
  <c r="AX321" i="12"/>
  <c r="AO316" i="12"/>
  <c r="AN316" i="12"/>
  <c r="AM316" i="12"/>
  <c r="AL316" i="12"/>
  <c r="AK316" i="12"/>
  <c r="AX287" i="12"/>
  <c r="AO282" i="12"/>
  <c r="AN282" i="12"/>
  <c r="AM282" i="12"/>
  <c r="AL282" i="12"/>
  <c r="AK282" i="12"/>
  <c r="AX253" i="12"/>
  <c r="AO248" i="12"/>
  <c r="AN248" i="12"/>
  <c r="AM248" i="12"/>
  <c r="AL248" i="12"/>
  <c r="AK248" i="12"/>
  <c r="AX219" i="12"/>
  <c r="AO214" i="12"/>
  <c r="AN214" i="12"/>
  <c r="AM214" i="12"/>
  <c r="AL214" i="12"/>
  <c r="AK214" i="12"/>
  <c r="AX185" i="12"/>
  <c r="AO180" i="12"/>
  <c r="AN180" i="12"/>
  <c r="AM180" i="12"/>
  <c r="AL180" i="12"/>
  <c r="AK180" i="12"/>
  <c r="AX151" i="12"/>
  <c r="AO146" i="12"/>
  <c r="AN146" i="12"/>
  <c r="AM146" i="12"/>
  <c r="AL146" i="12"/>
  <c r="AK146" i="12"/>
  <c r="AX117" i="12"/>
  <c r="AO112" i="12"/>
  <c r="AN112" i="12"/>
  <c r="AM112" i="12"/>
  <c r="AL112" i="12"/>
  <c r="AK112" i="12"/>
  <c r="AX83" i="12"/>
  <c r="AO78" i="12"/>
  <c r="AN78" i="12"/>
  <c r="AM78" i="12"/>
  <c r="AL78" i="12"/>
  <c r="AK78" i="12"/>
  <c r="AX49" i="12"/>
  <c r="AO44" i="12"/>
  <c r="AN44" i="12"/>
  <c r="AM44" i="12"/>
  <c r="AL44" i="12"/>
  <c r="AK44" i="12"/>
  <c r="AX15" i="12"/>
  <c r="AO10" i="12"/>
  <c r="AN10" i="12"/>
  <c r="AM10" i="12"/>
  <c r="AL10" i="12"/>
  <c r="AK10" i="12"/>
  <c r="W423" i="12"/>
  <c r="N418" i="12"/>
  <c r="M418" i="12"/>
  <c r="L418" i="12"/>
  <c r="K418" i="12"/>
  <c r="J418" i="12"/>
  <c r="W389" i="12"/>
  <c r="N384" i="12"/>
  <c r="M384" i="12"/>
  <c r="L384" i="12"/>
  <c r="K384" i="12"/>
  <c r="J384" i="12"/>
  <c r="W355" i="12"/>
  <c r="N350" i="12"/>
  <c r="M350" i="12"/>
  <c r="L350" i="12"/>
  <c r="K350" i="12"/>
  <c r="J350" i="12"/>
  <c r="W321" i="12"/>
  <c r="N316" i="12"/>
  <c r="M316" i="12"/>
  <c r="L316" i="12"/>
  <c r="K316" i="12"/>
  <c r="J316" i="12"/>
  <c r="W287" i="12"/>
  <c r="N282" i="12"/>
  <c r="M282" i="12"/>
  <c r="L282" i="12"/>
  <c r="K282" i="12"/>
  <c r="J282" i="12"/>
  <c r="W253" i="12"/>
  <c r="N248" i="12"/>
  <c r="M248" i="12"/>
  <c r="L248" i="12"/>
  <c r="K248" i="12"/>
  <c r="J248" i="12"/>
  <c r="W219" i="12"/>
  <c r="N214" i="12"/>
  <c r="M214" i="12"/>
  <c r="L214" i="12"/>
  <c r="K214" i="12"/>
  <c r="J214" i="12"/>
  <c r="W185" i="12"/>
  <c r="N180" i="12"/>
  <c r="M180" i="12"/>
  <c r="L180" i="12"/>
  <c r="K180" i="12"/>
  <c r="J180" i="12"/>
  <c r="W151" i="12"/>
  <c r="N146" i="12"/>
  <c r="M146" i="12"/>
  <c r="L146" i="12"/>
  <c r="K146" i="12"/>
  <c r="J146" i="12"/>
  <c r="W117" i="12"/>
  <c r="N112" i="12"/>
  <c r="M112" i="12"/>
  <c r="L112" i="12"/>
  <c r="K112" i="12"/>
  <c r="J112" i="12"/>
  <c r="W83" i="12"/>
  <c r="N78" i="12"/>
  <c r="M78" i="12"/>
  <c r="L78" i="12"/>
  <c r="K78" i="12"/>
  <c r="J78" i="12"/>
  <c r="W49" i="12"/>
  <c r="N44" i="12"/>
  <c r="M44" i="12"/>
  <c r="L44" i="12"/>
  <c r="K44" i="12"/>
  <c r="J44" i="12"/>
  <c r="W15" i="12"/>
  <c r="N10" i="12"/>
  <c r="M10" i="12"/>
  <c r="L10" i="12"/>
  <c r="K10" i="12"/>
  <c r="J10" i="12"/>
  <c r="X327" i="30" l="1"/>
  <c r="X293" i="30"/>
  <c r="X259" i="30"/>
  <c r="AC11" i="30" s="1"/>
  <c r="X225" i="30"/>
  <c r="AC10" i="30" s="1"/>
  <c r="X191" i="30"/>
  <c r="AC9" i="30" s="1"/>
  <c r="X157" i="30"/>
  <c r="AC8" i="30" s="1"/>
  <c r="X123" i="30"/>
  <c r="AC7" i="30" s="1"/>
  <c r="X89" i="30"/>
  <c r="X55" i="30"/>
  <c r="AC5" i="30" s="1"/>
  <c r="X21" i="30"/>
  <c r="O16" i="30"/>
  <c r="N16" i="30"/>
  <c r="M16" i="30"/>
  <c r="L16" i="30"/>
  <c r="K16" i="30"/>
  <c r="O50" i="30"/>
  <c r="N50" i="30"/>
  <c r="M50" i="30"/>
  <c r="L50" i="30"/>
  <c r="K50" i="30"/>
  <c r="B76" i="30"/>
  <c r="BV76" i="30" s="1"/>
  <c r="B75" i="30"/>
  <c r="BV75" i="30" s="1"/>
  <c r="B74" i="30"/>
  <c r="B72" i="30"/>
  <c r="B69" i="30"/>
  <c r="C69" i="30" s="1"/>
  <c r="B68" i="30"/>
  <c r="B64" i="30"/>
  <c r="C64" i="30" s="1"/>
  <c r="B62" i="30"/>
  <c r="AD58" i="30"/>
  <c r="BG2" i="30"/>
  <c r="BF2" i="30"/>
  <c r="BE2" i="30"/>
  <c r="BG1" i="30"/>
  <c r="BF1" i="30"/>
  <c r="BE1" i="30"/>
  <c r="BY2" i="30"/>
  <c r="BX2" i="30"/>
  <c r="BW2" i="30"/>
  <c r="BV2" i="30"/>
  <c r="BY1" i="30"/>
  <c r="BX1" i="30"/>
  <c r="BW1" i="30"/>
  <c r="BV1" i="30"/>
  <c r="CQ15" i="30"/>
  <c r="CI15" i="30"/>
  <c r="B44" i="30"/>
  <c r="BV44" i="30" s="1"/>
  <c r="B43" i="30"/>
  <c r="BV43" i="30" s="1"/>
  <c r="B42" i="30"/>
  <c r="BV42" i="30" s="1"/>
  <c r="B41" i="30"/>
  <c r="B39" i="30"/>
  <c r="BV39" i="30" s="1"/>
  <c r="B38" i="30"/>
  <c r="BV38" i="30" s="1"/>
  <c r="B37" i="30"/>
  <c r="BV37" i="30" s="1"/>
  <c r="B36" i="30"/>
  <c r="B35" i="30"/>
  <c r="BV35" i="30" s="1"/>
  <c r="B34" i="30"/>
  <c r="BV34" i="30" s="1"/>
  <c r="B32" i="30"/>
  <c r="BV32" i="30" s="1"/>
  <c r="B31" i="30"/>
  <c r="BV31" i="30" s="1"/>
  <c r="B30" i="30"/>
  <c r="B29" i="30"/>
  <c r="BV29" i="30" s="1"/>
  <c r="B28" i="30"/>
  <c r="BV28" i="30" s="1"/>
  <c r="B27" i="30"/>
  <c r="CW88" i="30"/>
  <c r="CV88" i="30"/>
  <c r="CU88" i="30"/>
  <c r="CT88" i="30"/>
  <c r="CS88" i="30"/>
  <c r="CR88" i="30"/>
  <c r="CQ88" i="30"/>
  <c r="CV27" i="30"/>
  <c r="CU27" i="30"/>
  <c r="CT27" i="30"/>
  <c r="CS27" i="30"/>
  <c r="CR27" i="30"/>
  <c r="CO88" i="30"/>
  <c r="CN88" i="30"/>
  <c r="CM88" i="30"/>
  <c r="CL88" i="30"/>
  <c r="CK88" i="30"/>
  <c r="CJ88" i="30"/>
  <c r="CI88" i="30"/>
  <c r="CN27" i="30"/>
  <c r="CM27" i="30"/>
  <c r="CL27" i="30"/>
  <c r="CK27" i="30"/>
  <c r="CJ27" i="30"/>
  <c r="CW2" i="30"/>
  <c r="CV2" i="30"/>
  <c r="CU2" i="30"/>
  <c r="CT2" i="30"/>
  <c r="CS2" i="30"/>
  <c r="CR2" i="30"/>
  <c r="CQ2" i="30"/>
  <c r="CW1" i="30"/>
  <c r="CV1" i="30"/>
  <c r="CU1" i="30"/>
  <c r="CT1" i="30"/>
  <c r="CS1" i="30"/>
  <c r="CR1" i="30"/>
  <c r="CQ1" i="30"/>
  <c r="CO2" i="30"/>
  <c r="CN2" i="30"/>
  <c r="CM2" i="30"/>
  <c r="CL2" i="30"/>
  <c r="CK2" i="30"/>
  <c r="CJ2" i="30"/>
  <c r="CI2" i="30"/>
  <c r="CO1" i="30"/>
  <c r="CN1" i="30"/>
  <c r="CM1" i="30"/>
  <c r="CL1" i="30"/>
  <c r="CK1" i="30"/>
  <c r="CJ1" i="30"/>
  <c r="CI1" i="30"/>
  <c r="DE1" i="30"/>
  <c r="DF1" i="30"/>
  <c r="DE6" i="30"/>
  <c r="DE7" i="30"/>
  <c r="DD356" i="30"/>
  <c r="DF3" i="30" s="1"/>
  <c r="DF356" i="30"/>
  <c r="AW338" i="30"/>
  <c r="AW337" i="30"/>
  <c r="AW336" i="30"/>
  <c r="AW335" i="30"/>
  <c r="AW334" i="30"/>
  <c r="AW333" i="30"/>
  <c r="AW332" i="30"/>
  <c r="BC331" i="30"/>
  <c r="BC330" i="30"/>
  <c r="BB330" i="30"/>
  <c r="BA330" i="30"/>
  <c r="AV326" i="30" s="1"/>
  <c r="AZ330" i="30"/>
  <c r="AY330" i="30"/>
  <c r="AV325" i="30" s="1"/>
  <c r="AX330" i="30"/>
  <c r="AW330" i="30"/>
  <c r="AV330" i="30"/>
  <c r="AW324" i="30"/>
  <c r="AS327" i="30"/>
  <c r="AR324" i="30"/>
  <c r="AR338" i="30" s="1"/>
  <c r="AQ330" i="30"/>
  <c r="AP337" i="30"/>
  <c r="AO324" i="30"/>
  <c r="AO325" i="30" s="1"/>
  <c r="AU323" i="30"/>
  <c r="AT323" i="30"/>
  <c r="AS323" i="30"/>
  <c r="AR323" i="30"/>
  <c r="AQ323" i="30"/>
  <c r="AP323" i="30"/>
  <c r="AO323" i="30"/>
  <c r="AW304" i="30"/>
  <c r="AW303" i="30"/>
  <c r="AW302" i="30"/>
  <c r="AW301" i="30"/>
  <c r="AW300" i="30"/>
  <c r="AW299" i="30"/>
  <c r="AW298" i="30"/>
  <c r="BC297" i="30"/>
  <c r="BC296" i="30"/>
  <c r="BB296" i="30"/>
  <c r="BA296" i="30"/>
  <c r="AV292" i="30" s="1"/>
  <c r="AZ296" i="30"/>
  <c r="AY296" i="30"/>
  <c r="AV291" i="30" s="1"/>
  <c r="AX296" i="30"/>
  <c r="AX294" i="30" s="1"/>
  <c r="AW296" i="30"/>
  <c r="AV296" i="30"/>
  <c r="AW290" i="30"/>
  <c r="AT303" i="30"/>
  <c r="AS293" i="30"/>
  <c r="AR290" i="30"/>
  <c r="AR304" i="30" s="1"/>
  <c r="AQ304" i="30"/>
  <c r="AP303" i="30"/>
  <c r="AO290" i="30"/>
  <c r="AO303" i="30" s="1"/>
  <c r="AU289" i="30"/>
  <c r="AT289" i="30"/>
  <c r="AS289" i="30"/>
  <c r="AR289" i="30"/>
  <c r="AQ289" i="30"/>
  <c r="AP289" i="30"/>
  <c r="AO289" i="30"/>
  <c r="AW270" i="30"/>
  <c r="AW269" i="30"/>
  <c r="AW268" i="30"/>
  <c r="AW267" i="30"/>
  <c r="AW266" i="30"/>
  <c r="AW265" i="30"/>
  <c r="AW264" i="30"/>
  <c r="BC263" i="30"/>
  <c r="BC262" i="30"/>
  <c r="BB262" i="30"/>
  <c r="BA262" i="30"/>
  <c r="AV258" i="30" s="1"/>
  <c r="AZ262" i="30"/>
  <c r="AY262" i="30"/>
  <c r="AV257" i="30" s="1"/>
  <c r="AX262" i="30"/>
  <c r="AV256" i="30" s="1"/>
  <c r="AW262" i="30"/>
  <c r="AV262" i="30"/>
  <c r="AW256" i="30"/>
  <c r="AT270" i="30"/>
  <c r="AS270" i="30"/>
  <c r="AR256" i="30"/>
  <c r="AR270" i="30" s="1"/>
  <c r="AQ259" i="30"/>
  <c r="AP269" i="30"/>
  <c r="AO256" i="30"/>
  <c r="AO265" i="30" s="1"/>
  <c r="AU255" i="30"/>
  <c r="AT255" i="30"/>
  <c r="AS255" i="30"/>
  <c r="AR255" i="30"/>
  <c r="AQ255" i="30"/>
  <c r="AP255" i="30"/>
  <c r="AO255" i="30"/>
  <c r="AW236" i="30"/>
  <c r="AW235" i="30"/>
  <c r="AW234" i="30"/>
  <c r="AW233" i="30"/>
  <c r="AW232" i="30"/>
  <c r="AW231" i="30"/>
  <c r="AW230" i="30"/>
  <c r="BC229" i="30"/>
  <c r="BC228" i="30"/>
  <c r="BB228" i="30"/>
  <c r="BA228" i="30"/>
  <c r="AV224" i="30" s="1"/>
  <c r="AZ228" i="30"/>
  <c r="AY228" i="30"/>
  <c r="AV223" i="30" s="1"/>
  <c r="AX228" i="30"/>
  <c r="AX226" i="30" s="1"/>
  <c r="AW228" i="30"/>
  <c r="AV228" i="30"/>
  <c r="AW222" i="30"/>
  <c r="AT236" i="30"/>
  <c r="AS236" i="30"/>
  <c r="AR222" i="30"/>
  <c r="AR236" i="30" s="1"/>
  <c r="AQ233" i="30"/>
  <c r="AP235" i="30"/>
  <c r="AO222" i="30"/>
  <c r="AO229" i="30" s="1"/>
  <c r="AU221" i="30"/>
  <c r="AT221" i="30"/>
  <c r="AS221" i="30"/>
  <c r="AR221" i="30"/>
  <c r="AQ221" i="30"/>
  <c r="AP221" i="30"/>
  <c r="AO221" i="30"/>
  <c r="AW202" i="30"/>
  <c r="AW201" i="30"/>
  <c r="AW200" i="30"/>
  <c r="AW199" i="30"/>
  <c r="AW198" i="30"/>
  <c r="AW197" i="30"/>
  <c r="AW196" i="30"/>
  <c r="BC195" i="30"/>
  <c r="BC194" i="30"/>
  <c r="BB194" i="30"/>
  <c r="BA194" i="30"/>
  <c r="AV190" i="30" s="1"/>
  <c r="AZ194" i="30"/>
  <c r="AY194" i="30"/>
  <c r="AV189" i="30" s="1"/>
  <c r="AX194" i="30"/>
  <c r="AV188" i="30" s="1"/>
  <c r="AW194" i="30"/>
  <c r="AV194" i="30"/>
  <c r="AW188" i="30"/>
  <c r="AT193" i="30"/>
  <c r="AS191" i="30"/>
  <c r="AR188" i="30"/>
  <c r="AR202" i="30" s="1"/>
  <c r="AQ198" i="30"/>
  <c r="AP201" i="30"/>
  <c r="AO188" i="30"/>
  <c r="AO201" i="30" s="1"/>
  <c r="AU187" i="30"/>
  <c r="AT187" i="30"/>
  <c r="AS187" i="30"/>
  <c r="AR187" i="30"/>
  <c r="AQ187" i="30"/>
  <c r="AP187" i="30"/>
  <c r="AO187" i="30"/>
  <c r="AW168" i="30"/>
  <c r="AW167" i="30"/>
  <c r="AW166" i="30"/>
  <c r="AW165" i="30"/>
  <c r="AW164" i="30"/>
  <c r="AW163" i="30"/>
  <c r="AW162" i="30"/>
  <c r="BC161" i="30"/>
  <c r="BC160" i="30"/>
  <c r="BB160" i="30"/>
  <c r="BA160" i="30"/>
  <c r="AV156" i="30" s="1"/>
  <c r="AZ160" i="30"/>
  <c r="AY160" i="30"/>
  <c r="AV155" i="30" s="1"/>
  <c r="AX160" i="30"/>
  <c r="AV154" i="30" s="1"/>
  <c r="AW160" i="30"/>
  <c r="AV160" i="30"/>
  <c r="AW154" i="30"/>
  <c r="AT159" i="30"/>
  <c r="AS157" i="30"/>
  <c r="AR154" i="30"/>
  <c r="AR168" i="30" s="1"/>
  <c r="AQ168" i="30"/>
  <c r="AP167" i="30"/>
  <c r="AO154" i="30"/>
  <c r="AO167" i="30" s="1"/>
  <c r="AU153" i="30"/>
  <c r="AT153" i="30"/>
  <c r="AS153" i="30"/>
  <c r="AR153" i="30"/>
  <c r="AQ153" i="30"/>
  <c r="AP153" i="30"/>
  <c r="AO153" i="30"/>
  <c r="AW134" i="30"/>
  <c r="AW133" i="30"/>
  <c r="AW132" i="30"/>
  <c r="AW131" i="30"/>
  <c r="AW130" i="30"/>
  <c r="AW129" i="30"/>
  <c r="AW128" i="30"/>
  <c r="BC127" i="30"/>
  <c r="BC126" i="30"/>
  <c r="BB126" i="30"/>
  <c r="BA126" i="30"/>
  <c r="AV122" i="30" s="1"/>
  <c r="AZ126" i="30"/>
  <c r="AY126" i="30"/>
  <c r="AV121" i="30" s="1"/>
  <c r="AX126" i="30"/>
  <c r="AV120" i="30" s="1"/>
  <c r="AW126" i="30"/>
  <c r="AV126" i="30"/>
  <c r="AW120" i="30"/>
  <c r="AT125" i="30"/>
  <c r="AS123" i="30"/>
  <c r="AR120" i="30"/>
  <c r="AR134" i="30" s="1"/>
  <c r="AQ126" i="30"/>
  <c r="AP133" i="30"/>
  <c r="AO120" i="30"/>
  <c r="AO125" i="30" s="1"/>
  <c r="AU119" i="30"/>
  <c r="AT119" i="30"/>
  <c r="AS119" i="30"/>
  <c r="AR119" i="30"/>
  <c r="AQ119" i="30"/>
  <c r="AP119" i="30"/>
  <c r="AO119" i="30"/>
  <c r="AW100" i="30"/>
  <c r="AW99" i="30"/>
  <c r="AW98" i="30"/>
  <c r="AW97" i="30"/>
  <c r="AW96" i="30"/>
  <c r="AW95" i="30"/>
  <c r="AW94" i="30"/>
  <c r="BC93" i="30"/>
  <c r="BC92" i="30"/>
  <c r="BB92" i="30"/>
  <c r="BA92" i="30"/>
  <c r="AV88" i="30" s="1"/>
  <c r="AZ92" i="30"/>
  <c r="AY92" i="30"/>
  <c r="AV87" i="30" s="1"/>
  <c r="AX92" i="30"/>
  <c r="AV86" i="30" s="1"/>
  <c r="AW92" i="30"/>
  <c r="AV92" i="30"/>
  <c r="AW86" i="30"/>
  <c r="AT91" i="30"/>
  <c r="AS89" i="30"/>
  <c r="AR86" i="30"/>
  <c r="AR100" i="30" s="1"/>
  <c r="AQ89" i="30"/>
  <c r="AP99" i="30"/>
  <c r="AO86" i="30"/>
  <c r="AO91" i="30" s="1"/>
  <c r="AU85" i="30"/>
  <c r="AT85" i="30"/>
  <c r="AS85" i="30"/>
  <c r="AR85" i="30"/>
  <c r="AQ85" i="30"/>
  <c r="AP85" i="30"/>
  <c r="AO85" i="30"/>
  <c r="AW66" i="30"/>
  <c r="AW65" i="30"/>
  <c r="AW64" i="30"/>
  <c r="AW63" i="30"/>
  <c r="AW62" i="30"/>
  <c r="AW61" i="30"/>
  <c r="AW60" i="30"/>
  <c r="BC59" i="30"/>
  <c r="BC58" i="30"/>
  <c r="BB58" i="30"/>
  <c r="BA58" i="30"/>
  <c r="AV54" i="30" s="1"/>
  <c r="AZ58" i="30"/>
  <c r="AY58" i="30"/>
  <c r="AV53" i="30" s="1"/>
  <c r="AX58" i="30"/>
  <c r="AW58" i="30"/>
  <c r="AV58" i="30"/>
  <c r="AW52" i="30"/>
  <c r="AT57" i="30"/>
  <c r="AR52" i="30"/>
  <c r="AR66" i="30" s="1"/>
  <c r="AU51" i="30"/>
  <c r="AT51" i="30"/>
  <c r="AS51" i="30"/>
  <c r="AR51" i="30"/>
  <c r="AQ51" i="30"/>
  <c r="AP51" i="30"/>
  <c r="AO51" i="30"/>
  <c r="AT28" i="30"/>
  <c r="AS30" i="30"/>
  <c r="BY88" i="30"/>
  <c r="BX88" i="30"/>
  <c r="BE16" i="30"/>
  <c r="BF15" i="30"/>
  <c r="BC354" i="30"/>
  <c r="BB354" i="30"/>
  <c r="BA354" i="30"/>
  <c r="AZ354" i="30"/>
  <c r="AY354" i="30"/>
  <c r="AX354" i="30"/>
  <c r="AW354" i="30"/>
  <c r="AV354" i="30"/>
  <c r="AU354" i="30"/>
  <c r="AT354" i="30"/>
  <c r="AS354" i="30"/>
  <c r="AR354" i="30"/>
  <c r="AQ354" i="30"/>
  <c r="AP354" i="30"/>
  <c r="AO354" i="30"/>
  <c r="AM354" i="30"/>
  <c r="AK354" i="30"/>
  <c r="AJ354" i="30"/>
  <c r="AI354" i="30"/>
  <c r="AH354" i="30"/>
  <c r="AG354" i="30"/>
  <c r="AF354" i="30"/>
  <c r="AE354" i="30"/>
  <c r="AD354" i="30"/>
  <c r="AC354" i="30"/>
  <c r="B354" i="30"/>
  <c r="BV354" i="30" s="1"/>
  <c r="B353" i="30"/>
  <c r="BV353" i="30" s="1"/>
  <c r="B352" i="30"/>
  <c r="BV352" i="30" s="1"/>
  <c r="B351" i="30"/>
  <c r="BV351" i="30" s="1"/>
  <c r="B350" i="30"/>
  <c r="C350" i="30" s="1"/>
  <c r="AC349" i="30"/>
  <c r="B349" i="30"/>
  <c r="C349" i="30" s="1"/>
  <c r="I349" i="30" s="1"/>
  <c r="AC348" i="30"/>
  <c r="B348" i="30"/>
  <c r="BV348" i="30" s="1"/>
  <c r="AC347" i="30"/>
  <c r="B347" i="30"/>
  <c r="AC346" i="30"/>
  <c r="B346" i="30"/>
  <c r="BV346" i="30" s="1"/>
  <c r="AC345" i="30"/>
  <c r="B345" i="30"/>
  <c r="BV345" i="30" s="1"/>
  <c r="AC344" i="30"/>
  <c r="B344" i="30"/>
  <c r="AC343" i="30"/>
  <c r="B343" i="30"/>
  <c r="BV343" i="30" s="1"/>
  <c r="AC342" i="30"/>
  <c r="B342" i="30"/>
  <c r="BV342" i="30" s="1"/>
  <c r="AC341" i="30"/>
  <c r="B341" i="30"/>
  <c r="C341" i="30" s="1"/>
  <c r="I341" i="30" s="1"/>
  <c r="B340" i="30"/>
  <c r="BV340" i="30" s="1"/>
  <c r="B339" i="30"/>
  <c r="C339" i="30" s="1"/>
  <c r="AK338" i="30"/>
  <c r="AJ338" i="30"/>
  <c r="AI338" i="30"/>
  <c r="AH338" i="30"/>
  <c r="AC338" i="30"/>
  <c r="B338" i="30"/>
  <c r="BV338" i="30" s="1"/>
  <c r="AK337" i="30"/>
  <c r="AJ337" i="30"/>
  <c r="AI337" i="30"/>
  <c r="AH337" i="30"/>
  <c r="AC337" i="30"/>
  <c r="B337" i="30"/>
  <c r="BV337" i="30" s="1"/>
  <c r="AK336" i="30"/>
  <c r="AJ336" i="30"/>
  <c r="AI336" i="30"/>
  <c r="AH336" i="30"/>
  <c r="AC336" i="30"/>
  <c r="B336" i="30"/>
  <c r="BV336" i="30" s="1"/>
  <c r="AK335" i="30"/>
  <c r="AJ335" i="30"/>
  <c r="AI335" i="30"/>
  <c r="AH335" i="30"/>
  <c r="AC335" i="30"/>
  <c r="B335" i="30"/>
  <c r="BV335" i="30" s="1"/>
  <c r="AK334" i="30"/>
  <c r="AJ334" i="30"/>
  <c r="AI334" i="30"/>
  <c r="AH334" i="30"/>
  <c r="AC334" i="30"/>
  <c r="B334" i="30"/>
  <c r="BV334" i="30" s="1"/>
  <c r="AK333" i="30"/>
  <c r="AJ333" i="30"/>
  <c r="AI333" i="30"/>
  <c r="AH333" i="30"/>
  <c r="AC333" i="30"/>
  <c r="B333" i="30"/>
  <c r="BV333" i="30" s="1"/>
  <c r="AK332" i="30"/>
  <c r="AJ332" i="30"/>
  <c r="AI332" i="30"/>
  <c r="AH332" i="30"/>
  <c r="AC332" i="30"/>
  <c r="B332" i="30"/>
  <c r="BV332" i="30" s="1"/>
  <c r="B331" i="30"/>
  <c r="BV331" i="30" s="1"/>
  <c r="B330" i="30"/>
  <c r="B329" i="30"/>
  <c r="BV329" i="30" s="1"/>
  <c r="AC328" i="30"/>
  <c r="B328" i="30"/>
  <c r="BV328" i="30" s="1"/>
  <c r="B327" i="30"/>
  <c r="BV327" i="30" s="1"/>
  <c r="B326" i="30"/>
  <c r="BV326" i="30" s="1"/>
  <c r="AH325" i="30"/>
  <c r="B325" i="30"/>
  <c r="BV325" i="30" s="1"/>
  <c r="B324" i="30"/>
  <c r="BV324" i="30" s="1"/>
  <c r="B323" i="30"/>
  <c r="BV323" i="30" s="1"/>
  <c r="AL322" i="30"/>
  <c r="O322" i="30"/>
  <c r="N322" i="30"/>
  <c r="M322" i="30"/>
  <c r="L322" i="30"/>
  <c r="K322" i="30"/>
  <c r="B322" i="30"/>
  <c r="BV322" i="30" s="1"/>
  <c r="B321" i="30"/>
  <c r="C321" i="30" s="1"/>
  <c r="G321" i="30" s="1"/>
  <c r="BC320" i="30"/>
  <c r="BB320" i="30"/>
  <c r="BA320" i="30"/>
  <c r="AZ320" i="30"/>
  <c r="AY320" i="30"/>
  <c r="AX320" i="30"/>
  <c r="AW320" i="30"/>
  <c r="AV320" i="30"/>
  <c r="AU320" i="30"/>
  <c r="AT320" i="30"/>
  <c r="AS320" i="30"/>
  <c r="AR320" i="30"/>
  <c r="AQ320" i="30"/>
  <c r="AP320" i="30"/>
  <c r="AO320" i="30"/>
  <c r="AM320" i="30"/>
  <c r="AK320" i="30"/>
  <c r="AJ320" i="30"/>
  <c r="AI320" i="30"/>
  <c r="AH320" i="30"/>
  <c r="AG320" i="30"/>
  <c r="AF320" i="30"/>
  <c r="AE320" i="30"/>
  <c r="AD320" i="30"/>
  <c r="AC320" i="30"/>
  <c r="B320" i="30"/>
  <c r="BV320" i="30" s="1"/>
  <c r="B319" i="30"/>
  <c r="BV319" i="30" s="1"/>
  <c r="B318" i="30"/>
  <c r="C318" i="30" s="1"/>
  <c r="B317" i="30"/>
  <c r="B316" i="30"/>
  <c r="BV316" i="30" s="1"/>
  <c r="AC315" i="30"/>
  <c r="B315" i="30"/>
  <c r="BV315" i="30" s="1"/>
  <c r="AC314" i="30"/>
  <c r="B314" i="30"/>
  <c r="BV314" i="30" s="1"/>
  <c r="AC313" i="30"/>
  <c r="B313" i="30"/>
  <c r="AC312" i="30"/>
  <c r="B312" i="30"/>
  <c r="BV312" i="30" s="1"/>
  <c r="AC311" i="30"/>
  <c r="B311" i="30"/>
  <c r="BV311" i="30" s="1"/>
  <c r="AC310" i="30"/>
  <c r="B310" i="30"/>
  <c r="C310" i="30" s="1"/>
  <c r="I310" i="30" s="1"/>
  <c r="AC309" i="30"/>
  <c r="B309" i="30"/>
  <c r="BV309" i="30" s="1"/>
  <c r="AC308" i="30"/>
  <c r="B308" i="30"/>
  <c r="BV308" i="30" s="1"/>
  <c r="AC307" i="30"/>
  <c r="B307" i="30"/>
  <c r="C307" i="30" s="1"/>
  <c r="H307" i="30" s="1"/>
  <c r="B306" i="30"/>
  <c r="BV306" i="30" s="1"/>
  <c r="B305" i="30"/>
  <c r="BV305" i="30" s="1"/>
  <c r="AK304" i="30"/>
  <c r="AJ304" i="30"/>
  <c r="AI304" i="30"/>
  <c r="AH304" i="30"/>
  <c r="AC304" i="30"/>
  <c r="B304" i="30"/>
  <c r="C304" i="30" s="1"/>
  <c r="D304" i="30" s="1"/>
  <c r="AK303" i="30"/>
  <c r="AJ303" i="30"/>
  <c r="AI303" i="30"/>
  <c r="AH303" i="30"/>
  <c r="AC303" i="30"/>
  <c r="B303" i="30"/>
  <c r="C303" i="30" s="1"/>
  <c r="I303" i="30" s="1"/>
  <c r="AK302" i="30"/>
  <c r="AJ302" i="30"/>
  <c r="AI302" i="30"/>
  <c r="AH302" i="30"/>
  <c r="AC302" i="30"/>
  <c r="B302" i="30"/>
  <c r="BV302" i="30" s="1"/>
  <c r="AK301" i="30"/>
  <c r="AJ301" i="30"/>
  <c r="AI301" i="30"/>
  <c r="AH301" i="30"/>
  <c r="AC301" i="30"/>
  <c r="B301" i="30"/>
  <c r="BV301" i="30" s="1"/>
  <c r="AK300" i="30"/>
  <c r="AJ300" i="30"/>
  <c r="AI300" i="30"/>
  <c r="AH300" i="30"/>
  <c r="AC300" i="30"/>
  <c r="B300" i="30"/>
  <c r="BV300" i="30" s="1"/>
  <c r="AK299" i="30"/>
  <c r="AJ299" i="30"/>
  <c r="AI299" i="30"/>
  <c r="AH299" i="30"/>
  <c r="AC299" i="30"/>
  <c r="B299" i="30"/>
  <c r="BV299" i="30" s="1"/>
  <c r="AK298" i="30"/>
  <c r="AJ298" i="30"/>
  <c r="AI298" i="30"/>
  <c r="AH298" i="30"/>
  <c r="AC298" i="30"/>
  <c r="B298" i="30"/>
  <c r="BV298" i="30" s="1"/>
  <c r="B297" i="30"/>
  <c r="BV297" i="30" s="1"/>
  <c r="B296" i="30"/>
  <c r="C296" i="30" s="1"/>
  <c r="B295" i="30"/>
  <c r="BV295" i="30" s="1"/>
  <c r="AC294" i="30"/>
  <c r="B294" i="30"/>
  <c r="BV294" i="30" s="1"/>
  <c r="AG297" i="30"/>
  <c r="B293" i="30"/>
  <c r="BV293" i="30" s="1"/>
  <c r="B292" i="30"/>
  <c r="BV292" i="30" s="1"/>
  <c r="AH291" i="30"/>
  <c r="B291" i="30"/>
  <c r="C291" i="30" s="1"/>
  <c r="B290" i="30"/>
  <c r="BV290" i="30" s="1"/>
  <c r="B289" i="30"/>
  <c r="BV289" i="30" s="1"/>
  <c r="AL288" i="30"/>
  <c r="O288" i="30"/>
  <c r="N288" i="30"/>
  <c r="M288" i="30"/>
  <c r="L288" i="30"/>
  <c r="K288" i="30"/>
  <c r="B288" i="30"/>
  <c r="BV288" i="30" s="1"/>
  <c r="B287" i="30"/>
  <c r="C287" i="30" s="1"/>
  <c r="E287" i="30" s="1"/>
  <c r="BC286" i="30"/>
  <c r="BB286" i="30"/>
  <c r="BA286" i="30"/>
  <c r="AZ286" i="30"/>
  <c r="AY286" i="30"/>
  <c r="AX286" i="30"/>
  <c r="AW286" i="30"/>
  <c r="AV286" i="30"/>
  <c r="AU286" i="30"/>
  <c r="AT286" i="30"/>
  <c r="AS286" i="30"/>
  <c r="AR286" i="30"/>
  <c r="AQ286" i="30"/>
  <c r="AP286" i="30"/>
  <c r="AO286" i="30"/>
  <c r="AM286" i="30"/>
  <c r="AK286" i="30"/>
  <c r="AJ286" i="30"/>
  <c r="AI286" i="30"/>
  <c r="AH286" i="30"/>
  <c r="AG286" i="30"/>
  <c r="AF286" i="30"/>
  <c r="AE286" i="30"/>
  <c r="AD286" i="30"/>
  <c r="AC286" i="30"/>
  <c r="B286" i="30"/>
  <c r="BV286" i="30" s="1"/>
  <c r="B285" i="30"/>
  <c r="BV285" i="30" s="1"/>
  <c r="B284" i="30"/>
  <c r="BV284" i="30" s="1"/>
  <c r="B283" i="30"/>
  <c r="BV283" i="30" s="1"/>
  <c r="B282" i="30"/>
  <c r="BV282" i="30" s="1"/>
  <c r="AC281" i="30"/>
  <c r="B281" i="30"/>
  <c r="BV281" i="30" s="1"/>
  <c r="AC280" i="30"/>
  <c r="B280" i="30"/>
  <c r="BV280" i="30" s="1"/>
  <c r="AC279" i="30"/>
  <c r="B279" i="30"/>
  <c r="BV279" i="30" s="1"/>
  <c r="AC278" i="30"/>
  <c r="B278" i="30"/>
  <c r="C278" i="30" s="1"/>
  <c r="D278" i="30" s="1"/>
  <c r="AC277" i="30"/>
  <c r="B277" i="30"/>
  <c r="BV277" i="30" s="1"/>
  <c r="AC276" i="30"/>
  <c r="B276" i="30"/>
  <c r="BV276" i="30" s="1"/>
  <c r="AC275" i="30"/>
  <c r="B275" i="30"/>
  <c r="C275" i="30" s="1"/>
  <c r="I275" i="30" s="1"/>
  <c r="AC274" i="30"/>
  <c r="B274" i="30"/>
  <c r="BV274" i="30" s="1"/>
  <c r="AC273" i="30"/>
  <c r="B273" i="30"/>
  <c r="C273" i="30" s="1"/>
  <c r="I273" i="30" s="1"/>
  <c r="B272" i="30"/>
  <c r="C272" i="30" s="1"/>
  <c r="I272" i="30" s="1"/>
  <c r="B271" i="30"/>
  <c r="C271" i="30" s="1"/>
  <c r="AK270" i="30"/>
  <c r="AJ270" i="30"/>
  <c r="AI270" i="30"/>
  <c r="AH270" i="30"/>
  <c r="AC270" i="30"/>
  <c r="B270" i="30"/>
  <c r="BV270" i="30" s="1"/>
  <c r="AK269" i="30"/>
  <c r="AJ269" i="30"/>
  <c r="AI269" i="30"/>
  <c r="AH269" i="30"/>
  <c r="AC269" i="30"/>
  <c r="B269" i="30"/>
  <c r="C269" i="30" s="1"/>
  <c r="AK268" i="30"/>
  <c r="AJ268" i="30"/>
  <c r="AI268" i="30"/>
  <c r="AH268" i="30"/>
  <c r="AC268" i="30"/>
  <c r="B268" i="30"/>
  <c r="AK267" i="30"/>
  <c r="AJ267" i="30"/>
  <c r="AI267" i="30"/>
  <c r="AH267" i="30"/>
  <c r="AC267" i="30"/>
  <c r="B267" i="30"/>
  <c r="BV267" i="30" s="1"/>
  <c r="AK266" i="30"/>
  <c r="AJ266" i="30"/>
  <c r="AI266" i="30"/>
  <c r="AH266" i="30"/>
  <c r="AC266" i="30"/>
  <c r="B266" i="30"/>
  <c r="BV266" i="30" s="1"/>
  <c r="AK265" i="30"/>
  <c r="AJ265" i="30"/>
  <c r="AI265" i="30"/>
  <c r="AH265" i="30"/>
  <c r="AC265" i="30"/>
  <c r="B265" i="30"/>
  <c r="C265" i="30" s="1"/>
  <c r="AK264" i="30"/>
  <c r="AJ264" i="30"/>
  <c r="AI264" i="30"/>
  <c r="AH264" i="30"/>
  <c r="AC264" i="30"/>
  <c r="B264" i="30"/>
  <c r="B263" i="30"/>
  <c r="C263" i="30" s="1"/>
  <c r="F263" i="30" s="1"/>
  <c r="B262" i="30"/>
  <c r="BV262" i="30" s="1"/>
  <c r="B261" i="30"/>
  <c r="BV261" i="30" s="1"/>
  <c r="AC260" i="30"/>
  <c r="B260" i="30"/>
  <c r="BV260" i="30" s="1"/>
  <c r="AD262" i="30"/>
  <c r="B259" i="30"/>
  <c r="BV259" i="30" s="1"/>
  <c r="B258" i="30"/>
  <c r="BV258" i="30" s="1"/>
  <c r="AH257" i="30"/>
  <c r="B257" i="30"/>
  <c r="BV257" i="30" s="1"/>
  <c r="B256" i="30"/>
  <c r="BV256" i="30" s="1"/>
  <c r="B255" i="30"/>
  <c r="BV255" i="30" s="1"/>
  <c r="AL254" i="30"/>
  <c r="O254" i="30"/>
  <c r="N254" i="30"/>
  <c r="M254" i="30"/>
  <c r="L254" i="30"/>
  <c r="K254" i="30"/>
  <c r="B254" i="30"/>
  <c r="BV254" i="30" s="1"/>
  <c r="B253" i="30"/>
  <c r="BV253" i="30" s="1"/>
  <c r="BC252" i="30"/>
  <c r="BB252" i="30"/>
  <c r="BA252" i="30"/>
  <c r="AZ252" i="30"/>
  <c r="AY252" i="30"/>
  <c r="AX252" i="30"/>
  <c r="AW252" i="30"/>
  <c r="AV252" i="30"/>
  <c r="AU252" i="30"/>
  <c r="AT252" i="30"/>
  <c r="AS252" i="30"/>
  <c r="AR252" i="30"/>
  <c r="AQ252" i="30"/>
  <c r="AP252" i="30"/>
  <c r="AO252" i="30"/>
  <c r="AM252" i="30"/>
  <c r="AK252" i="30"/>
  <c r="AJ252" i="30"/>
  <c r="AI252" i="30"/>
  <c r="AH252" i="30"/>
  <c r="AG252" i="30"/>
  <c r="AF252" i="30"/>
  <c r="AE252" i="30"/>
  <c r="AD252" i="30"/>
  <c r="AC252" i="30"/>
  <c r="B252" i="30"/>
  <c r="B251" i="30"/>
  <c r="BV251" i="30" s="1"/>
  <c r="B250" i="30"/>
  <c r="BV250" i="30" s="1"/>
  <c r="B249" i="30"/>
  <c r="B248" i="30"/>
  <c r="BV248" i="30" s="1"/>
  <c r="AC247" i="30"/>
  <c r="B247" i="30"/>
  <c r="BV247" i="30" s="1"/>
  <c r="AC246" i="30"/>
  <c r="B246" i="30"/>
  <c r="BV246" i="30" s="1"/>
  <c r="AC245" i="30"/>
  <c r="B245" i="30"/>
  <c r="BV245" i="30" s="1"/>
  <c r="AC244" i="30"/>
  <c r="B244" i="30"/>
  <c r="BV244" i="30" s="1"/>
  <c r="AC243" i="30"/>
  <c r="B243" i="30"/>
  <c r="C243" i="30" s="1"/>
  <c r="AC242" i="30"/>
  <c r="B242" i="30"/>
  <c r="BV242" i="30" s="1"/>
  <c r="AC241" i="30"/>
  <c r="B241" i="30"/>
  <c r="C241" i="30" s="1"/>
  <c r="D241" i="30" s="1"/>
  <c r="AC240" i="30"/>
  <c r="B240" i="30"/>
  <c r="BV240" i="30" s="1"/>
  <c r="AC239" i="30"/>
  <c r="B239" i="30"/>
  <c r="BV239" i="30" s="1"/>
  <c r="B238" i="30"/>
  <c r="BV238" i="30" s="1"/>
  <c r="B237" i="30"/>
  <c r="BV237" i="30" s="1"/>
  <c r="AK236" i="30"/>
  <c r="AJ236" i="30"/>
  <c r="AI236" i="30"/>
  <c r="AH236" i="30"/>
  <c r="AC236" i="30"/>
  <c r="B236" i="30"/>
  <c r="BV236" i="30" s="1"/>
  <c r="AK235" i="30"/>
  <c r="AJ235" i="30"/>
  <c r="AI235" i="30"/>
  <c r="AH235" i="30"/>
  <c r="AC235" i="30"/>
  <c r="B235" i="30"/>
  <c r="BV235" i="30" s="1"/>
  <c r="AK234" i="30"/>
  <c r="AJ234" i="30"/>
  <c r="AI234" i="30"/>
  <c r="AH234" i="30"/>
  <c r="AC234" i="30"/>
  <c r="B234" i="30"/>
  <c r="C234" i="30" s="1"/>
  <c r="AK233" i="30"/>
  <c r="AJ233" i="30"/>
  <c r="AI233" i="30"/>
  <c r="AH233" i="30"/>
  <c r="AC233" i="30"/>
  <c r="B233" i="30"/>
  <c r="BV233" i="30" s="1"/>
  <c r="AK232" i="30"/>
  <c r="AJ232" i="30"/>
  <c r="AI232" i="30"/>
  <c r="AH232" i="30"/>
  <c r="AC232" i="30"/>
  <c r="B232" i="30"/>
  <c r="BV232" i="30" s="1"/>
  <c r="AK231" i="30"/>
  <c r="AJ231" i="30"/>
  <c r="AI231" i="30"/>
  <c r="AH231" i="30"/>
  <c r="AC231" i="30"/>
  <c r="B231" i="30"/>
  <c r="BV231" i="30" s="1"/>
  <c r="AK230" i="30"/>
  <c r="AJ230" i="30"/>
  <c r="AI230" i="30"/>
  <c r="AH230" i="30"/>
  <c r="AC230" i="30"/>
  <c r="B230" i="30"/>
  <c r="BV230" i="30" s="1"/>
  <c r="B229" i="30"/>
  <c r="BV229" i="30" s="1"/>
  <c r="B228" i="30"/>
  <c r="BV228" i="30" s="1"/>
  <c r="B227" i="30"/>
  <c r="BV227" i="30" s="1"/>
  <c r="AC226" i="30"/>
  <c r="B226" i="30"/>
  <c r="C226" i="30" s="1"/>
  <c r="AD228" i="30"/>
  <c r="B225" i="30"/>
  <c r="BV225" i="30" s="1"/>
  <c r="B224" i="30"/>
  <c r="BV224" i="30" s="1"/>
  <c r="AH223" i="30"/>
  <c r="B223" i="30"/>
  <c r="BV223" i="30" s="1"/>
  <c r="B222" i="30"/>
  <c r="BV222" i="30" s="1"/>
  <c r="B221" i="30"/>
  <c r="BV221" i="30" s="1"/>
  <c r="AL220" i="30"/>
  <c r="O220" i="30"/>
  <c r="N220" i="30"/>
  <c r="M220" i="30"/>
  <c r="L220" i="30"/>
  <c r="K220" i="30"/>
  <c r="B220" i="30"/>
  <c r="BV220" i="30" s="1"/>
  <c r="B219" i="30"/>
  <c r="C219" i="30" s="1"/>
  <c r="BC218" i="30"/>
  <c r="BB218" i="30"/>
  <c r="BA218" i="30"/>
  <c r="AZ218" i="30"/>
  <c r="AY218" i="30"/>
  <c r="AX218" i="30"/>
  <c r="AW218" i="30"/>
  <c r="AV218" i="30"/>
  <c r="AU218" i="30"/>
  <c r="AT218" i="30"/>
  <c r="AS218" i="30"/>
  <c r="AR218" i="30"/>
  <c r="AQ218" i="30"/>
  <c r="AP218" i="30"/>
  <c r="AO218" i="30"/>
  <c r="AM218" i="30"/>
  <c r="AK218" i="30"/>
  <c r="AJ218" i="30"/>
  <c r="AI218" i="30"/>
  <c r="AH218" i="30"/>
  <c r="AG218" i="30"/>
  <c r="AF218" i="30"/>
  <c r="AE218" i="30"/>
  <c r="AD218" i="30"/>
  <c r="AC218" i="30"/>
  <c r="B218" i="30"/>
  <c r="BV218" i="30" s="1"/>
  <c r="B217" i="30"/>
  <c r="BV217" i="30" s="1"/>
  <c r="B216" i="30"/>
  <c r="C216" i="30" s="1"/>
  <c r="B215" i="30"/>
  <c r="BV215" i="30" s="1"/>
  <c r="B214" i="30"/>
  <c r="BV214" i="30" s="1"/>
  <c r="AC213" i="30"/>
  <c r="B213" i="30"/>
  <c r="C213" i="30" s="1"/>
  <c r="I213" i="30" s="1"/>
  <c r="AC212" i="30"/>
  <c r="B212" i="30"/>
  <c r="BV212" i="30" s="1"/>
  <c r="AC211" i="30"/>
  <c r="B211" i="30"/>
  <c r="C211" i="30" s="1"/>
  <c r="AC210" i="30"/>
  <c r="B210" i="30"/>
  <c r="BV210" i="30" s="1"/>
  <c r="AC209" i="30"/>
  <c r="B209" i="30"/>
  <c r="BV209" i="30" s="1"/>
  <c r="AC208" i="30"/>
  <c r="B208" i="30"/>
  <c r="C208" i="30" s="1"/>
  <c r="H208" i="30" s="1"/>
  <c r="AC207" i="30"/>
  <c r="B207" i="30"/>
  <c r="BV207" i="30" s="1"/>
  <c r="AC206" i="30"/>
  <c r="B206" i="30"/>
  <c r="BV206" i="30" s="1"/>
  <c r="AC205" i="30"/>
  <c r="B205" i="30"/>
  <c r="C205" i="30" s="1"/>
  <c r="B204" i="30"/>
  <c r="BV204" i="30" s="1"/>
  <c r="B203" i="30"/>
  <c r="AK202" i="30"/>
  <c r="AJ202" i="30"/>
  <c r="AI202" i="30"/>
  <c r="AH202" i="30"/>
  <c r="AC202" i="30"/>
  <c r="B202" i="30"/>
  <c r="AK201" i="30"/>
  <c r="AJ201" i="30"/>
  <c r="AI201" i="30"/>
  <c r="AH201" i="30"/>
  <c r="AC201" i="30"/>
  <c r="B201" i="30"/>
  <c r="BV201" i="30" s="1"/>
  <c r="AK200" i="30"/>
  <c r="AJ200" i="30"/>
  <c r="AI200" i="30"/>
  <c r="AH200" i="30"/>
  <c r="AC200" i="30"/>
  <c r="B200" i="30"/>
  <c r="BV200" i="30" s="1"/>
  <c r="AK199" i="30"/>
  <c r="AJ199" i="30"/>
  <c r="AI199" i="30"/>
  <c r="AH199" i="30"/>
  <c r="AC199" i="30"/>
  <c r="B199" i="30"/>
  <c r="BV199" i="30" s="1"/>
  <c r="AK198" i="30"/>
  <c r="AJ198" i="30"/>
  <c r="AI198" i="30"/>
  <c r="AH198" i="30"/>
  <c r="AC198" i="30"/>
  <c r="B198" i="30"/>
  <c r="C198" i="30" s="1"/>
  <c r="D198" i="30" s="1"/>
  <c r="AK197" i="30"/>
  <c r="AJ197" i="30"/>
  <c r="AI197" i="30"/>
  <c r="AH197" i="30"/>
  <c r="AC197" i="30"/>
  <c r="B197" i="30"/>
  <c r="BV197" i="30" s="1"/>
  <c r="AK196" i="30"/>
  <c r="AJ196" i="30"/>
  <c r="AI196" i="30"/>
  <c r="AH196" i="30"/>
  <c r="AC196" i="30"/>
  <c r="B196" i="30"/>
  <c r="BV196" i="30" s="1"/>
  <c r="B195" i="30"/>
  <c r="C195" i="30" s="1"/>
  <c r="E195" i="30" s="1"/>
  <c r="B194" i="30"/>
  <c r="C194" i="30" s="1"/>
  <c r="H194" i="30" s="1"/>
  <c r="B193" i="30"/>
  <c r="BV193" i="30" s="1"/>
  <c r="AC192" i="30"/>
  <c r="B192" i="30"/>
  <c r="BV192" i="30" s="1"/>
  <c r="AD194" i="30"/>
  <c r="B191" i="30"/>
  <c r="BV191" i="30" s="1"/>
  <c r="B190" i="30"/>
  <c r="BV190" i="30" s="1"/>
  <c r="AH189" i="30"/>
  <c r="B189" i="30"/>
  <c r="B188" i="30"/>
  <c r="BV188" i="30" s="1"/>
  <c r="B187" i="30"/>
  <c r="C187" i="30" s="1"/>
  <c r="G187" i="30" s="1"/>
  <c r="AL186" i="30"/>
  <c r="O186" i="30"/>
  <c r="N186" i="30"/>
  <c r="M186" i="30"/>
  <c r="L186" i="30"/>
  <c r="K186" i="30"/>
  <c r="B186" i="30"/>
  <c r="BV186" i="30" s="1"/>
  <c r="B185" i="30"/>
  <c r="BC184" i="30"/>
  <c r="BB184" i="30"/>
  <c r="BA184" i="30"/>
  <c r="AZ184" i="30"/>
  <c r="AY184" i="30"/>
  <c r="AX184" i="30"/>
  <c r="AW184" i="30"/>
  <c r="AV184" i="30"/>
  <c r="AU184" i="30"/>
  <c r="AT184" i="30"/>
  <c r="AS184" i="30"/>
  <c r="AR184" i="30"/>
  <c r="AQ184" i="30"/>
  <c r="AP184" i="30"/>
  <c r="AO184" i="30"/>
  <c r="AM184" i="30"/>
  <c r="AK184" i="30"/>
  <c r="AJ184" i="30"/>
  <c r="AI184" i="30"/>
  <c r="AH184" i="30"/>
  <c r="AG184" i="30"/>
  <c r="AF184" i="30"/>
  <c r="AE184" i="30"/>
  <c r="AD184" i="30"/>
  <c r="AC184" i="30"/>
  <c r="B184" i="30"/>
  <c r="BV184" i="30" s="1"/>
  <c r="B183" i="30"/>
  <c r="C183" i="30" s="1"/>
  <c r="I183" i="30" s="1"/>
  <c r="B182" i="30"/>
  <c r="C182" i="30" s="1"/>
  <c r="B181" i="30"/>
  <c r="BV181" i="30" s="1"/>
  <c r="B180" i="30"/>
  <c r="C180" i="30" s="1"/>
  <c r="H180" i="30" s="1"/>
  <c r="AC179" i="30"/>
  <c r="B179" i="30"/>
  <c r="BV179" i="30" s="1"/>
  <c r="AC178" i="30"/>
  <c r="B178" i="30"/>
  <c r="C178" i="30" s="1"/>
  <c r="AC177" i="30"/>
  <c r="B177" i="30"/>
  <c r="BV177" i="30" s="1"/>
  <c r="AC176" i="30"/>
  <c r="B176" i="30"/>
  <c r="BV176" i="30" s="1"/>
  <c r="AC175" i="30"/>
  <c r="B175" i="30"/>
  <c r="C175" i="30" s="1"/>
  <c r="AC174" i="30"/>
  <c r="B174" i="30"/>
  <c r="AC173" i="30"/>
  <c r="B173" i="30"/>
  <c r="AC172" i="30"/>
  <c r="B172" i="30"/>
  <c r="AC171" i="30"/>
  <c r="B171" i="30"/>
  <c r="B170" i="30"/>
  <c r="B169" i="30"/>
  <c r="AK168" i="30"/>
  <c r="AJ168" i="30"/>
  <c r="AI168" i="30"/>
  <c r="AH168" i="30"/>
  <c r="AC168" i="30"/>
  <c r="B168" i="30"/>
  <c r="C168" i="30" s="1"/>
  <c r="H168" i="30" s="1"/>
  <c r="AK167" i="30"/>
  <c r="AJ167" i="30"/>
  <c r="AI167" i="30"/>
  <c r="AH167" i="30"/>
  <c r="AC167" i="30"/>
  <c r="B167" i="30"/>
  <c r="C167" i="30" s="1"/>
  <c r="D167" i="30" s="1"/>
  <c r="AK166" i="30"/>
  <c r="AJ166" i="30"/>
  <c r="AI166" i="30"/>
  <c r="AH166" i="30"/>
  <c r="AC166" i="30"/>
  <c r="B166" i="30"/>
  <c r="BV166" i="30" s="1"/>
  <c r="AK165" i="30"/>
  <c r="AJ165" i="30"/>
  <c r="AI165" i="30"/>
  <c r="AH165" i="30"/>
  <c r="AC165" i="30"/>
  <c r="B165" i="30"/>
  <c r="C165" i="30" s="1"/>
  <c r="D165" i="30" s="1"/>
  <c r="AK164" i="30"/>
  <c r="AJ164" i="30"/>
  <c r="AI164" i="30"/>
  <c r="AH164" i="30"/>
  <c r="AC164" i="30"/>
  <c r="B164" i="30"/>
  <c r="BV164" i="30" s="1"/>
  <c r="AK163" i="30"/>
  <c r="AJ163" i="30"/>
  <c r="AI163" i="30"/>
  <c r="AH163" i="30"/>
  <c r="AC163" i="30"/>
  <c r="B163" i="30"/>
  <c r="BV163" i="30" s="1"/>
  <c r="AK162" i="30"/>
  <c r="AJ162" i="30"/>
  <c r="AI162" i="30"/>
  <c r="AH162" i="30"/>
  <c r="AC162" i="30"/>
  <c r="B162" i="30"/>
  <c r="C162" i="30" s="1"/>
  <c r="B161" i="30"/>
  <c r="C161" i="30" s="1"/>
  <c r="D161" i="30" s="1"/>
  <c r="B160" i="30"/>
  <c r="BV160" i="30" s="1"/>
  <c r="B159" i="30"/>
  <c r="BV159" i="30" s="1"/>
  <c r="AC158" i="30"/>
  <c r="B158" i="30"/>
  <c r="BV158" i="30" s="1"/>
  <c r="AD160" i="30"/>
  <c r="B157" i="30"/>
  <c r="BV157" i="30" s="1"/>
  <c r="B156" i="30"/>
  <c r="AH155" i="30"/>
  <c r="B155" i="30"/>
  <c r="BV155" i="30" s="1"/>
  <c r="B154" i="30"/>
  <c r="BV154" i="30" s="1"/>
  <c r="B153" i="30"/>
  <c r="BV153" i="30" s="1"/>
  <c r="AL152" i="30"/>
  <c r="O152" i="30"/>
  <c r="N152" i="30"/>
  <c r="M152" i="30"/>
  <c r="L152" i="30"/>
  <c r="K152" i="30"/>
  <c r="B152" i="30"/>
  <c r="BV152" i="30" s="1"/>
  <c r="B151" i="30"/>
  <c r="C151" i="30" s="1"/>
  <c r="I151" i="30" s="1"/>
  <c r="BR150" i="30"/>
  <c r="BN150" i="30"/>
  <c r="BM150" i="30"/>
  <c r="BE150" i="30"/>
  <c r="BC150" i="30"/>
  <c r="BB150" i="30"/>
  <c r="BA150" i="30"/>
  <c r="AZ150" i="30"/>
  <c r="AY150" i="30"/>
  <c r="AX150" i="30"/>
  <c r="AW150" i="30"/>
  <c r="AV150" i="30"/>
  <c r="AU150" i="30"/>
  <c r="AT150" i="30"/>
  <c r="AS150" i="30"/>
  <c r="AR150" i="30"/>
  <c r="AQ150" i="30"/>
  <c r="AP150" i="30"/>
  <c r="AO150" i="30"/>
  <c r="AM150" i="30"/>
  <c r="AK150" i="30"/>
  <c r="AJ150" i="30"/>
  <c r="AI150" i="30"/>
  <c r="AH150" i="30"/>
  <c r="AG150" i="30"/>
  <c r="AF150" i="30"/>
  <c r="AE150" i="30"/>
  <c r="AD150" i="30"/>
  <c r="AC150" i="30"/>
  <c r="B150" i="30"/>
  <c r="C150" i="30" s="1"/>
  <c r="D150" i="30" s="1"/>
  <c r="BN149" i="30"/>
  <c r="BM149" i="30"/>
  <c r="B149" i="30"/>
  <c r="BV149" i="30" s="1"/>
  <c r="BN148" i="30"/>
  <c r="BM148" i="30"/>
  <c r="B148" i="30"/>
  <c r="C148" i="30" s="1"/>
  <c r="F148" i="30" s="1"/>
  <c r="BM147" i="30"/>
  <c r="B147" i="30"/>
  <c r="BV147" i="30" s="1"/>
  <c r="BM146" i="30"/>
  <c r="B146" i="30"/>
  <c r="BV146" i="30" s="1"/>
  <c r="BM145" i="30"/>
  <c r="AC145" i="30"/>
  <c r="B145" i="30"/>
  <c r="C145" i="30" s="1"/>
  <c r="BK144" i="30"/>
  <c r="BM144" i="30" s="1"/>
  <c r="AC144" i="30"/>
  <c r="B144" i="30"/>
  <c r="BV144" i="30" s="1"/>
  <c r="BK143" i="30"/>
  <c r="BM143" i="30" s="1"/>
  <c r="AC143" i="30"/>
  <c r="B143" i="30"/>
  <c r="BV143" i="30" s="1"/>
  <c r="BK142" i="30"/>
  <c r="BM142" i="30" s="1"/>
  <c r="AC142" i="30"/>
  <c r="B142" i="30"/>
  <c r="BV142" i="30" s="1"/>
  <c r="BK141" i="30"/>
  <c r="BM141" i="30" s="1"/>
  <c r="AC141" i="30"/>
  <c r="B141" i="30"/>
  <c r="BV141" i="30" s="1"/>
  <c r="BK140" i="30"/>
  <c r="BM140" i="30" s="1"/>
  <c r="AC140" i="30"/>
  <c r="B140" i="30"/>
  <c r="BV140" i="30" s="1"/>
  <c r="BK139" i="30"/>
  <c r="BM139" i="30" s="1"/>
  <c r="AC139" i="30"/>
  <c r="B139" i="30"/>
  <c r="C139" i="30" s="1"/>
  <c r="F139" i="30" s="1"/>
  <c r="BK138" i="30"/>
  <c r="BM138" i="30" s="1"/>
  <c r="AC138" i="30"/>
  <c r="B138" i="30"/>
  <c r="BV138" i="30" s="1"/>
  <c r="BK137" i="30"/>
  <c r="BM137" i="30" s="1"/>
  <c r="AC137" i="30"/>
  <c r="B137" i="30"/>
  <c r="BK136" i="30"/>
  <c r="BM136" i="30" s="1"/>
  <c r="B136" i="30"/>
  <c r="BV136" i="30" s="1"/>
  <c r="BK135" i="30"/>
  <c r="BM135" i="30" s="1"/>
  <c r="B135" i="30"/>
  <c r="C135" i="30" s="1"/>
  <c r="BK134" i="30"/>
  <c r="BM134" i="30" s="1"/>
  <c r="AK134" i="30"/>
  <c r="AJ134" i="30"/>
  <c r="AI134" i="30"/>
  <c r="AH134" i="30"/>
  <c r="AC134" i="30"/>
  <c r="B134" i="30"/>
  <c r="BV134" i="30" s="1"/>
  <c r="BK133" i="30"/>
  <c r="BM133" i="30" s="1"/>
  <c r="AK133" i="30"/>
  <c r="AJ133" i="30"/>
  <c r="AI133" i="30"/>
  <c r="AH133" i="30"/>
  <c r="AC133" i="30"/>
  <c r="B133" i="30"/>
  <c r="BV133" i="30" s="1"/>
  <c r="BK132" i="30"/>
  <c r="BM132" i="30" s="1"/>
  <c r="AK132" i="30"/>
  <c r="AJ132" i="30"/>
  <c r="AI132" i="30"/>
  <c r="AH132" i="30"/>
  <c r="AC132" i="30"/>
  <c r="B132" i="30"/>
  <c r="BV132" i="30" s="1"/>
  <c r="BK131" i="30"/>
  <c r="BM131" i="30" s="1"/>
  <c r="AK131" i="30"/>
  <c r="AJ131" i="30"/>
  <c r="AI131" i="30"/>
  <c r="AH131" i="30"/>
  <c r="AC131" i="30"/>
  <c r="B131" i="30"/>
  <c r="C131" i="30" s="1"/>
  <c r="D131" i="30" s="1"/>
  <c r="BK130" i="30"/>
  <c r="BM130" i="30" s="1"/>
  <c r="AK130" i="30"/>
  <c r="AJ130" i="30"/>
  <c r="AI130" i="30"/>
  <c r="AH130" i="30"/>
  <c r="AC130" i="30"/>
  <c r="B130" i="30"/>
  <c r="C130" i="30" s="1"/>
  <c r="BK129" i="30"/>
  <c r="BM129" i="30" s="1"/>
  <c r="AK129" i="30"/>
  <c r="AJ129" i="30"/>
  <c r="AI129" i="30"/>
  <c r="AH129" i="30"/>
  <c r="AC129" i="30"/>
  <c r="B129" i="30"/>
  <c r="C129" i="30" s="1"/>
  <c r="BK128" i="30"/>
  <c r="BM128" i="30" s="1"/>
  <c r="AK128" i="30"/>
  <c r="AJ128" i="30"/>
  <c r="AI128" i="30"/>
  <c r="AH128" i="30"/>
  <c r="AC128" i="30"/>
  <c r="B128" i="30"/>
  <c r="BV128" i="30" s="1"/>
  <c r="BK127" i="30"/>
  <c r="BM127" i="30" s="1"/>
  <c r="B127" i="30"/>
  <c r="BV127" i="30" s="1"/>
  <c r="BN126" i="30"/>
  <c r="BK126" i="30"/>
  <c r="BM126" i="30" s="1"/>
  <c r="B126" i="30"/>
  <c r="BV126" i="30" s="1"/>
  <c r="BN125" i="30"/>
  <c r="BK125" i="30"/>
  <c r="BM125" i="30" s="1"/>
  <c r="B125" i="30"/>
  <c r="BV125" i="30" s="1"/>
  <c r="BN124" i="30"/>
  <c r="BK124" i="30"/>
  <c r="BM124" i="30" s="1"/>
  <c r="AC124" i="30"/>
  <c r="B124" i="30"/>
  <c r="BV124" i="30" s="1"/>
  <c r="BR123" i="30"/>
  <c r="BN123" i="30"/>
  <c r="BK123" i="30"/>
  <c r="BM123" i="30" s="1"/>
  <c r="AG127" i="30"/>
  <c r="B123" i="30"/>
  <c r="C123" i="30" s="1"/>
  <c r="BR122" i="30"/>
  <c r="BN122" i="30"/>
  <c r="BK122" i="30"/>
  <c r="BM122" i="30" s="1"/>
  <c r="B122" i="30"/>
  <c r="BR121" i="30"/>
  <c r="BN121" i="30"/>
  <c r="BK121" i="30"/>
  <c r="BM121" i="30" s="1"/>
  <c r="AH121" i="30"/>
  <c r="B121" i="30"/>
  <c r="BV121" i="30" s="1"/>
  <c r="BR120" i="30"/>
  <c r="BN120" i="30"/>
  <c r="BK120" i="30"/>
  <c r="BM120" i="30" s="1"/>
  <c r="B120" i="30"/>
  <c r="BV120" i="30" s="1"/>
  <c r="BR119" i="30"/>
  <c r="BN119" i="30"/>
  <c r="BK119" i="30"/>
  <c r="BM119" i="30" s="1"/>
  <c r="B119" i="30"/>
  <c r="C119" i="30" s="1"/>
  <c r="BR118" i="30"/>
  <c r="BN118" i="30"/>
  <c r="BK118" i="30"/>
  <c r="BM118" i="30" s="1"/>
  <c r="AL118" i="30"/>
  <c r="O118" i="30"/>
  <c r="N118" i="30"/>
  <c r="M118" i="30"/>
  <c r="L118" i="30"/>
  <c r="K118" i="30"/>
  <c r="B118" i="30"/>
  <c r="BV118" i="30" s="1"/>
  <c r="BR117" i="30"/>
  <c r="BN117" i="30"/>
  <c r="BK117" i="30"/>
  <c r="BM117" i="30" s="1"/>
  <c r="B117" i="30"/>
  <c r="BV117" i="30" s="1"/>
  <c r="BR116" i="30"/>
  <c r="BN116" i="30"/>
  <c r="BK116" i="30"/>
  <c r="BM116" i="30" s="1"/>
  <c r="BC116" i="30"/>
  <c r="BB116" i="30"/>
  <c r="BA116" i="30"/>
  <c r="AZ116" i="30"/>
  <c r="AY116" i="30"/>
  <c r="AX116" i="30"/>
  <c r="AW116" i="30"/>
  <c r="AV116" i="30"/>
  <c r="AU116" i="30"/>
  <c r="AT116" i="30"/>
  <c r="AS116" i="30"/>
  <c r="AR116" i="30"/>
  <c r="AQ116" i="30"/>
  <c r="AP116" i="30"/>
  <c r="AO116" i="30"/>
  <c r="AM116" i="30"/>
  <c r="AK116" i="30"/>
  <c r="AJ116" i="30"/>
  <c r="AI116" i="30"/>
  <c r="AH116" i="30"/>
  <c r="AG116" i="30"/>
  <c r="AF116" i="30"/>
  <c r="AE116" i="30"/>
  <c r="AD116" i="30"/>
  <c r="AC116" i="30"/>
  <c r="B116" i="30"/>
  <c r="C116" i="30" s="1"/>
  <c r="D116" i="30" s="1"/>
  <c r="BR115" i="30"/>
  <c r="BN115" i="30"/>
  <c r="BK115" i="30"/>
  <c r="BM115" i="30" s="1"/>
  <c r="B115" i="30"/>
  <c r="BV115" i="30" s="1"/>
  <c r="BR114" i="30"/>
  <c r="BN114" i="30"/>
  <c r="BK114" i="30"/>
  <c r="BM114" i="30" s="1"/>
  <c r="B114" i="30"/>
  <c r="BV114" i="30" s="1"/>
  <c r="BR113" i="30"/>
  <c r="BN113" i="30"/>
  <c r="BK113" i="30"/>
  <c r="BM113" i="30" s="1"/>
  <c r="B113" i="30"/>
  <c r="BV113" i="30" s="1"/>
  <c r="BR112" i="30"/>
  <c r="BN112" i="30"/>
  <c r="BK112" i="30"/>
  <c r="BM112" i="30" s="1"/>
  <c r="B112" i="30"/>
  <c r="BV112" i="30" s="1"/>
  <c r="BR111" i="30"/>
  <c r="BN111" i="30"/>
  <c r="BK111" i="30"/>
  <c r="BM111" i="30" s="1"/>
  <c r="AC111" i="30"/>
  <c r="B111" i="30"/>
  <c r="C111" i="30" s="1"/>
  <c r="D111" i="30" s="1"/>
  <c r="BR110" i="30"/>
  <c r="BN110" i="30"/>
  <c r="BK110" i="30"/>
  <c r="BM110" i="30" s="1"/>
  <c r="AC110" i="30"/>
  <c r="B110" i="30"/>
  <c r="BR109" i="30"/>
  <c r="BN109" i="30"/>
  <c r="BK109" i="30"/>
  <c r="BM109" i="30" s="1"/>
  <c r="AC109" i="30"/>
  <c r="B109" i="30"/>
  <c r="BV109" i="30" s="1"/>
  <c r="BR108" i="30"/>
  <c r="BN108" i="30"/>
  <c r="BK108" i="30"/>
  <c r="BM108" i="30" s="1"/>
  <c r="AC108" i="30"/>
  <c r="B108" i="30"/>
  <c r="BV108" i="30" s="1"/>
  <c r="BR107" i="30"/>
  <c r="BN107" i="30"/>
  <c r="BK107" i="30"/>
  <c r="AC107" i="30"/>
  <c r="B107" i="30"/>
  <c r="BR106" i="30"/>
  <c r="BN106" i="30"/>
  <c r="BK106" i="30"/>
  <c r="BM106" i="30" s="1"/>
  <c r="AC106" i="30"/>
  <c r="B106" i="30"/>
  <c r="BR105" i="30"/>
  <c r="BN105" i="30"/>
  <c r="BK105" i="30"/>
  <c r="AC105" i="30"/>
  <c r="B105" i="30"/>
  <c r="BV105" i="30" s="1"/>
  <c r="BN104" i="30"/>
  <c r="BK104" i="30"/>
  <c r="BM104" i="30" s="1"/>
  <c r="AC104" i="30"/>
  <c r="B104" i="30"/>
  <c r="BV104" i="30" s="1"/>
  <c r="BN103" i="30"/>
  <c r="BK103" i="30"/>
  <c r="BM103" i="30" s="1"/>
  <c r="AC103" i="30"/>
  <c r="B103" i="30"/>
  <c r="BV103" i="30" s="1"/>
  <c r="BN102" i="30"/>
  <c r="BK102" i="30"/>
  <c r="BM102" i="30" s="1"/>
  <c r="B102" i="30"/>
  <c r="BV102" i="30" s="1"/>
  <c r="BN101" i="30"/>
  <c r="BK101" i="30"/>
  <c r="BM101" i="30" s="1"/>
  <c r="B101" i="30"/>
  <c r="BV101" i="30" s="1"/>
  <c r="BR100" i="30"/>
  <c r="BN100" i="30"/>
  <c r="BK100" i="30"/>
  <c r="BM100" i="30" s="1"/>
  <c r="AK100" i="30"/>
  <c r="AJ100" i="30"/>
  <c r="AI100" i="30"/>
  <c r="AH100" i="30"/>
  <c r="AC100" i="30"/>
  <c r="B100" i="30"/>
  <c r="C100" i="30" s="1"/>
  <c r="BR99" i="30"/>
  <c r="BN99" i="30"/>
  <c r="BK99" i="30"/>
  <c r="BM99" i="30" s="1"/>
  <c r="AK99" i="30"/>
  <c r="AJ99" i="30"/>
  <c r="AI99" i="30"/>
  <c r="AH99" i="30"/>
  <c r="AC99" i="30"/>
  <c r="B99" i="30"/>
  <c r="C99" i="30" s="1"/>
  <c r="H99" i="30" s="1"/>
  <c r="BR98" i="30"/>
  <c r="BN98" i="30"/>
  <c r="BK98" i="30"/>
  <c r="BM98" i="30" s="1"/>
  <c r="AK98" i="30"/>
  <c r="AJ98" i="30"/>
  <c r="AI98" i="30"/>
  <c r="AH98" i="30"/>
  <c r="AC98" i="30"/>
  <c r="B98" i="30"/>
  <c r="BV98" i="30" s="1"/>
  <c r="BR97" i="30"/>
  <c r="BN97" i="30"/>
  <c r="BK97" i="30"/>
  <c r="BM97" i="30" s="1"/>
  <c r="AK97" i="30"/>
  <c r="AJ97" i="30"/>
  <c r="AI97" i="30"/>
  <c r="AH97" i="30"/>
  <c r="AC97" i="30"/>
  <c r="B97" i="30"/>
  <c r="BV97" i="30" s="1"/>
  <c r="BW88" i="30"/>
  <c r="BR96" i="30"/>
  <c r="BN96" i="30"/>
  <c r="BK96" i="30"/>
  <c r="BM96" i="30" s="1"/>
  <c r="AK96" i="30"/>
  <c r="AJ96" i="30"/>
  <c r="AI96" i="30"/>
  <c r="AH96" i="30"/>
  <c r="AC96" i="30"/>
  <c r="B96" i="30"/>
  <c r="C96" i="30" s="1"/>
  <c r="BR95" i="30"/>
  <c r="BN95" i="30"/>
  <c r="BK95" i="30"/>
  <c r="BM95" i="30" s="1"/>
  <c r="AK95" i="30"/>
  <c r="AJ95" i="30"/>
  <c r="AI95" i="30"/>
  <c r="AH95" i="30"/>
  <c r="AC95" i="30"/>
  <c r="B95" i="30"/>
  <c r="BV95" i="30" s="1"/>
  <c r="BR94" i="30"/>
  <c r="BN94" i="30"/>
  <c r="BK94" i="30"/>
  <c r="BM94" i="30" s="1"/>
  <c r="AK94" i="30"/>
  <c r="AJ94" i="30"/>
  <c r="AI94" i="30"/>
  <c r="AH94" i="30"/>
  <c r="AC94" i="30"/>
  <c r="B94" i="30"/>
  <c r="BV94" i="30" s="1"/>
  <c r="BR93" i="30"/>
  <c r="BN93" i="30"/>
  <c r="BK93" i="30"/>
  <c r="BM93" i="30" s="1"/>
  <c r="B93" i="30"/>
  <c r="BR92" i="30"/>
  <c r="BN92" i="30"/>
  <c r="BK92" i="30"/>
  <c r="BM92" i="30" s="1"/>
  <c r="B92" i="30"/>
  <c r="BV92" i="30" s="1"/>
  <c r="BR91" i="30"/>
  <c r="BN91" i="30"/>
  <c r="BK91" i="30"/>
  <c r="BM91" i="30" s="1"/>
  <c r="B91" i="30"/>
  <c r="C91" i="30" s="1"/>
  <c r="BR90" i="30"/>
  <c r="BN90" i="30"/>
  <c r="BK90" i="30"/>
  <c r="BM90" i="30" s="1"/>
  <c r="AC90" i="30"/>
  <c r="B90" i="30"/>
  <c r="BR89" i="30"/>
  <c r="BN89" i="30"/>
  <c r="BK89" i="30"/>
  <c r="BM89" i="30" s="1"/>
  <c r="AD92" i="30"/>
  <c r="B89" i="30"/>
  <c r="CG88" i="30"/>
  <c r="CF88" i="30"/>
  <c r="CE88" i="30"/>
  <c r="CD88" i="30"/>
  <c r="CC88" i="30"/>
  <c r="CB88" i="30"/>
  <c r="CA88" i="30"/>
  <c r="BR88" i="30"/>
  <c r="BN88" i="30"/>
  <c r="BK88" i="30"/>
  <c r="BM88" i="30" s="1"/>
  <c r="B88" i="30"/>
  <c r="BV88" i="30" s="1"/>
  <c r="BR87" i="30"/>
  <c r="BN87" i="30"/>
  <c r="BK87" i="30"/>
  <c r="BM87" i="30" s="1"/>
  <c r="AH87" i="30"/>
  <c r="B87" i="30"/>
  <c r="BV87" i="30" s="1"/>
  <c r="BR86" i="30"/>
  <c r="BN86" i="30"/>
  <c r="BK86" i="30"/>
  <c r="BM86" i="30" s="1"/>
  <c r="B86" i="30"/>
  <c r="C86" i="30" s="1"/>
  <c r="BR85" i="30"/>
  <c r="BN85" i="30"/>
  <c r="BK85" i="30"/>
  <c r="BM85" i="30" s="1"/>
  <c r="B85" i="30"/>
  <c r="C85" i="30" s="1"/>
  <c r="BR84" i="30"/>
  <c r="BN84" i="30"/>
  <c r="BK84" i="30"/>
  <c r="BM84" i="30" s="1"/>
  <c r="AL84" i="30"/>
  <c r="O84" i="30"/>
  <c r="N84" i="30"/>
  <c r="M84" i="30"/>
  <c r="L84" i="30"/>
  <c r="K84" i="30"/>
  <c r="B84" i="30"/>
  <c r="BV84" i="30" s="1"/>
  <c r="BR83" i="30"/>
  <c r="BN83" i="30"/>
  <c r="BK83" i="30"/>
  <c r="BM83" i="30" s="1"/>
  <c r="B83" i="30"/>
  <c r="BV83" i="30" s="1"/>
  <c r="BR82" i="30"/>
  <c r="BN82" i="30"/>
  <c r="BK82" i="30"/>
  <c r="BM82" i="30" s="1"/>
  <c r="BC82" i="30"/>
  <c r="BB82" i="30"/>
  <c r="BA82" i="30"/>
  <c r="AZ82" i="30"/>
  <c r="AY82" i="30"/>
  <c r="AX82" i="30"/>
  <c r="AW82" i="30"/>
  <c r="AV82" i="30"/>
  <c r="AU82" i="30"/>
  <c r="AT82" i="30"/>
  <c r="AS82" i="30"/>
  <c r="AR82" i="30"/>
  <c r="AQ82" i="30"/>
  <c r="AP82" i="30"/>
  <c r="AO82" i="30"/>
  <c r="AM82" i="30"/>
  <c r="AK82" i="30"/>
  <c r="AJ82" i="30"/>
  <c r="AI82" i="30"/>
  <c r="AH82" i="30"/>
  <c r="AG82" i="30"/>
  <c r="AF82" i="30"/>
  <c r="AE82" i="30"/>
  <c r="AD82" i="30"/>
  <c r="AC82" i="30"/>
  <c r="B82" i="30"/>
  <c r="BV82" i="30" s="1"/>
  <c r="BR81" i="30"/>
  <c r="BN81" i="30"/>
  <c r="BK81" i="30"/>
  <c r="BM81" i="30" s="1"/>
  <c r="B81" i="30"/>
  <c r="BV81" i="30" s="1"/>
  <c r="BR80" i="30"/>
  <c r="BN80" i="30"/>
  <c r="BK80" i="30"/>
  <c r="BM80" i="30" s="1"/>
  <c r="B80" i="30"/>
  <c r="BR79" i="30"/>
  <c r="BN79" i="30"/>
  <c r="BK79" i="30"/>
  <c r="BM79" i="30" s="1"/>
  <c r="B79" i="30"/>
  <c r="BV79" i="30" s="1"/>
  <c r="BN78" i="30"/>
  <c r="BK78" i="30"/>
  <c r="BM78" i="30" s="1"/>
  <c r="B78" i="30"/>
  <c r="BV78" i="30" s="1"/>
  <c r="BR77" i="30"/>
  <c r="BN77" i="30"/>
  <c r="BK77" i="30"/>
  <c r="BM77" i="30" s="1"/>
  <c r="AC77" i="30"/>
  <c r="B77" i="30"/>
  <c r="BV77" i="30" s="1"/>
  <c r="BR76" i="30"/>
  <c r="BN76" i="30"/>
  <c r="BK76" i="30"/>
  <c r="BM76" i="30" s="1"/>
  <c r="AC76" i="30"/>
  <c r="BR75" i="30"/>
  <c r="BN75" i="30"/>
  <c r="BK75" i="30"/>
  <c r="BM75" i="30" s="1"/>
  <c r="AC75" i="30"/>
  <c r="BR74" i="30"/>
  <c r="BN74" i="30"/>
  <c r="BK74" i="30"/>
  <c r="BM74" i="30" s="1"/>
  <c r="AC74" i="30"/>
  <c r="BR73" i="30"/>
  <c r="BN73" i="30"/>
  <c r="BK73" i="30"/>
  <c r="BM73" i="30" s="1"/>
  <c r="AC73" i="30"/>
  <c r="B73" i="30"/>
  <c r="BV73" i="30" s="1"/>
  <c r="BR72" i="30"/>
  <c r="BN72" i="30"/>
  <c r="BK72" i="30"/>
  <c r="BM72" i="30" s="1"/>
  <c r="AC72" i="30"/>
  <c r="BR71" i="30"/>
  <c r="BN71" i="30"/>
  <c r="BK71" i="30"/>
  <c r="BM71" i="30" s="1"/>
  <c r="AC71" i="30"/>
  <c r="B71" i="30"/>
  <c r="C71" i="30" s="1"/>
  <c r="E71" i="30" s="1"/>
  <c r="BR70" i="30"/>
  <c r="BN70" i="30"/>
  <c r="BK70" i="30"/>
  <c r="BM70" i="30" s="1"/>
  <c r="AC70" i="30"/>
  <c r="B70" i="30"/>
  <c r="BV70" i="30" s="1"/>
  <c r="BR69" i="30"/>
  <c r="BN69" i="30"/>
  <c r="BK69" i="30"/>
  <c r="BM69" i="30" s="1"/>
  <c r="AC69" i="30"/>
  <c r="BR68" i="30"/>
  <c r="BN68" i="30"/>
  <c r="BK68" i="30"/>
  <c r="BM68" i="30" s="1"/>
  <c r="BR67" i="30"/>
  <c r="BN67" i="30"/>
  <c r="BK67" i="30"/>
  <c r="BM67" i="30" s="1"/>
  <c r="B67" i="30"/>
  <c r="BR66" i="30"/>
  <c r="BN66" i="30"/>
  <c r="BK66" i="30"/>
  <c r="BM66" i="30" s="1"/>
  <c r="AK66" i="30"/>
  <c r="AJ66" i="30"/>
  <c r="AI66" i="30"/>
  <c r="AH66" i="30"/>
  <c r="AC66" i="30"/>
  <c r="B66" i="30"/>
  <c r="BV66" i="30" s="1"/>
  <c r="BR65" i="30"/>
  <c r="BN65" i="30"/>
  <c r="BK65" i="30"/>
  <c r="BM65" i="30" s="1"/>
  <c r="AK65" i="30"/>
  <c r="AJ65" i="30"/>
  <c r="AI65" i="30"/>
  <c r="AH65" i="30"/>
  <c r="AC65" i="30"/>
  <c r="B65" i="30"/>
  <c r="BV65" i="30" s="1"/>
  <c r="BR64" i="30"/>
  <c r="BN64" i="30"/>
  <c r="BK64" i="30"/>
  <c r="BM64" i="30" s="1"/>
  <c r="AK64" i="30"/>
  <c r="AJ64" i="30"/>
  <c r="AI64" i="30"/>
  <c r="AH64" i="30"/>
  <c r="AC64" i="30"/>
  <c r="BR63" i="30"/>
  <c r="BN63" i="30"/>
  <c r="BK63" i="30"/>
  <c r="BM63" i="30" s="1"/>
  <c r="AK63" i="30"/>
  <c r="AJ63" i="30"/>
  <c r="AI63" i="30"/>
  <c r="AH63" i="30"/>
  <c r="AC63" i="30"/>
  <c r="B63" i="30"/>
  <c r="BV63" i="30" s="1"/>
  <c r="BR62" i="30"/>
  <c r="BN62" i="30"/>
  <c r="BK62" i="30"/>
  <c r="BM62" i="30" s="1"/>
  <c r="AK62" i="30"/>
  <c r="AJ62" i="30"/>
  <c r="AI62" i="30"/>
  <c r="AH62" i="30"/>
  <c r="AC62" i="30"/>
  <c r="BR61" i="30"/>
  <c r="BN61" i="30"/>
  <c r="BK61" i="30"/>
  <c r="BM61" i="30" s="1"/>
  <c r="AK61" i="30"/>
  <c r="AJ61" i="30"/>
  <c r="AI61" i="30"/>
  <c r="AH61" i="30"/>
  <c r="AC61" i="30"/>
  <c r="B61" i="30"/>
  <c r="BV61" i="30" s="1"/>
  <c r="BR60" i="30"/>
  <c r="BN60" i="30"/>
  <c r="BK60" i="30"/>
  <c r="BM60" i="30" s="1"/>
  <c r="AK60" i="30"/>
  <c r="AJ60" i="30"/>
  <c r="AI60" i="30"/>
  <c r="AH60" i="30"/>
  <c r="AC60" i="30"/>
  <c r="B60" i="30"/>
  <c r="BV60" i="30" s="1"/>
  <c r="BR59" i="30"/>
  <c r="BN59" i="30"/>
  <c r="BK59" i="30"/>
  <c r="BM59" i="30" s="1"/>
  <c r="B59" i="30"/>
  <c r="BV59" i="30" s="1"/>
  <c r="BR58" i="30"/>
  <c r="BN58" i="30"/>
  <c r="BK58" i="30"/>
  <c r="BM58" i="30" s="1"/>
  <c r="B58" i="30"/>
  <c r="BV58" i="30" s="1"/>
  <c r="BR57" i="30"/>
  <c r="BN57" i="30"/>
  <c r="BK57" i="30"/>
  <c r="BM57" i="30" s="1"/>
  <c r="B57" i="30"/>
  <c r="BR56" i="30"/>
  <c r="BN56" i="30"/>
  <c r="BK56" i="30"/>
  <c r="BM56" i="30" s="1"/>
  <c r="AC56" i="30"/>
  <c r="B56" i="30"/>
  <c r="C56" i="30" s="1"/>
  <c r="BR55" i="30"/>
  <c r="BN55" i="30"/>
  <c r="BK55" i="30"/>
  <c r="BM55" i="30" s="1"/>
  <c r="B55" i="30"/>
  <c r="BV55" i="30" s="1"/>
  <c r="BR54" i="30"/>
  <c r="BN54" i="30"/>
  <c r="BK54" i="30"/>
  <c r="BM54" i="30" s="1"/>
  <c r="B54" i="30"/>
  <c r="BR53" i="30"/>
  <c r="BN53" i="30"/>
  <c r="BK53" i="30"/>
  <c r="BM53" i="30" s="1"/>
  <c r="AH53" i="30"/>
  <c r="B53" i="30"/>
  <c r="BV53" i="30" s="1"/>
  <c r="BR52" i="30"/>
  <c r="BN52" i="30"/>
  <c r="BK52" i="30"/>
  <c r="BM52" i="30" s="1"/>
  <c r="B52" i="30"/>
  <c r="BR51" i="30"/>
  <c r="BN51" i="30"/>
  <c r="BK51" i="30"/>
  <c r="BM51" i="30" s="1"/>
  <c r="B51" i="30"/>
  <c r="BV51" i="30" s="1"/>
  <c r="BR50" i="30"/>
  <c r="BN50" i="30"/>
  <c r="BK50" i="30"/>
  <c r="BM50" i="30" s="1"/>
  <c r="AL50" i="30"/>
  <c r="B50" i="30"/>
  <c r="BV50" i="30" s="1"/>
  <c r="BR49" i="30"/>
  <c r="BN49" i="30"/>
  <c r="BK49" i="30"/>
  <c r="BM49" i="30" s="1"/>
  <c r="B49" i="30"/>
  <c r="C49" i="30" s="1"/>
  <c r="E49" i="30" s="1"/>
  <c r="BR48" i="30"/>
  <c r="BN48" i="30"/>
  <c r="BK48" i="30"/>
  <c r="BM48" i="30" s="1"/>
  <c r="BC48" i="30"/>
  <c r="BB48" i="30"/>
  <c r="BA48" i="30"/>
  <c r="AZ48" i="30"/>
  <c r="AY48" i="30"/>
  <c r="AX48" i="30"/>
  <c r="AW48" i="30"/>
  <c r="AV48" i="30"/>
  <c r="AU48" i="30"/>
  <c r="AT48" i="30"/>
  <c r="AS48" i="30"/>
  <c r="AR48" i="30"/>
  <c r="AQ48" i="30"/>
  <c r="AP48" i="30"/>
  <c r="AO48" i="30"/>
  <c r="AM48" i="30"/>
  <c r="AK48" i="30"/>
  <c r="AJ48" i="30"/>
  <c r="AI48" i="30"/>
  <c r="AH48" i="30"/>
  <c r="AG48" i="30"/>
  <c r="AF48" i="30"/>
  <c r="AE48" i="30"/>
  <c r="AD48" i="30"/>
  <c r="AC48" i="30"/>
  <c r="B48" i="30"/>
  <c r="BR47" i="30"/>
  <c r="BN47" i="30"/>
  <c r="BK47" i="30"/>
  <c r="BM47" i="30" s="1"/>
  <c r="B47" i="30"/>
  <c r="BV47" i="30" s="1"/>
  <c r="BR46" i="30"/>
  <c r="BN46" i="30"/>
  <c r="BK46" i="30"/>
  <c r="BM46" i="30" s="1"/>
  <c r="B46" i="30"/>
  <c r="BR45" i="30"/>
  <c r="BN45" i="30"/>
  <c r="BK45" i="30"/>
  <c r="BM45" i="30" s="1"/>
  <c r="B45" i="30"/>
  <c r="C45" i="30" s="1"/>
  <c r="CG44" i="30"/>
  <c r="CF44" i="30"/>
  <c r="BR44" i="30"/>
  <c r="BN44" i="30"/>
  <c r="BK44" i="30"/>
  <c r="BM44" i="30" s="1"/>
  <c r="CG43" i="30"/>
  <c r="CF43" i="30"/>
  <c r="CE43" i="30"/>
  <c r="BR43" i="30"/>
  <c r="BN43" i="30"/>
  <c r="BK43" i="30"/>
  <c r="BM43" i="30" s="1"/>
  <c r="AC43" i="30"/>
  <c r="BR42" i="30"/>
  <c r="BN42" i="30"/>
  <c r="BK42" i="30"/>
  <c r="BM42" i="30" s="1"/>
  <c r="AC42" i="30"/>
  <c r="BR41" i="30"/>
  <c r="BN41" i="30"/>
  <c r="BK41" i="30"/>
  <c r="BM41" i="30" s="1"/>
  <c r="AC41" i="30"/>
  <c r="BR40" i="30"/>
  <c r="BN40" i="30"/>
  <c r="BK40" i="30"/>
  <c r="BM40" i="30" s="1"/>
  <c r="AC40" i="30"/>
  <c r="B40" i="30"/>
  <c r="BR39" i="30"/>
  <c r="BN39" i="30"/>
  <c r="BK39" i="30"/>
  <c r="BM39" i="30" s="1"/>
  <c r="AC39" i="30"/>
  <c r="BR38" i="30"/>
  <c r="BN38" i="30"/>
  <c r="BK38" i="30"/>
  <c r="BM38" i="30" s="1"/>
  <c r="AC38" i="30"/>
  <c r="BR37" i="30"/>
  <c r="BN37" i="30"/>
  <c r="BK37" i="30"/>
  <c r="BM37" i="30" s="1"/>
  <c r="AC37" i="30"/>
  <c r="BR36" i="30"/>
  <c r="BN36" i="30"/>
  <c r="BK36" i="30"/>
  <c r="BM36" i="30" s="1"/>
  <c r="AC36" i="30"/>
  <c r="BR35" i="30"/>
  <c r="BN35" i="30"/>
  <c r="BK35" i="30"/>
  <c r="BM35" i="30" s="1"/>
  <c r="AC35" i="30"/>
  <c r="BR34" i="30"/>
  <c r="BN34" i="30"/>
  <c r="BK34" i="30"/>
  <c r="BM34" i="30" s="1"/>
  <c r="BR33" i="30"/>
  <c r="BN33" i="30"/>
  <c r="BK33" i="30"/>
  <c r="BM33" i="30" s="1"/>
  <c r="B33" i="30"/>
  <c r="BR32" i="30"/>
  <c r="BN32" i="30"/>
  <c r="BK32" i="30"/>
  <c r="BM32" i="30" s="1"/>
  <c r="AW32" i="30"/>
  <c r="AK32" i="30"/>
  <c r="AJ32" i="30"/>
  <c r="AI32" i="30"/>
  <c r="AH32" i="30"/>
  <c r="AC32" i="30"/>
  <c r="BR31" i="30"/>
  <c r="BN31" i="30"/>
  <c r="BK31" i="30"/>
  <c r="BM31" i="30" s="1"/>
  <c r="AW31" i="30"/>
  <c r="AK31" i="30"/>
  <c r="AJ31" i="30"/>
  <c r="AI31" i="30"/>
  <c r="AH31" i="30"/>
  <c r="AC31" i="30"/>
  <c r="BR30" i="30"/>
  <c r="BN30" i="30"/>
  <c r="BK30" i="30"/>
  <c r="BM30" i="30" s="1"/>
  <c r="AW30" i="30"/>
  <c r="AK30" i="30"/>
  <c r="AJ30" i="30"/>
  <c r="AI30" i="30"/>
  <c r="AH30" i="30"/>
  <c r="AC30" i="30"/>
  <c r="BR29" i="30"/>
  <c r="BN29" i="30"/>
  <c r="BK29" i="30"/>
  <c r="BM29" i="30" s="1"/>
  <c r="AW29" i="30"/>
  <c r="AK29" i="30"/>
  <c r="AJ29" i="30"/>
  <c r="AI29" i="30"/>
  <c r="AC29" i="30"/>
  <c r="BR28" i="30"/>
  <c r="BN28" i="30"/>
  <c r="BK28" i="30"/>
  <c r="BM28" i="30" s="1"/>
  <c r="AW28" i="30"/>
  <c r="AK28" i="30"/>
  <c r="AI28" i="30"/>
  <c r="AH28" i="30"/>
  <c r="AC28" i="30"/>
  <c r="CF27" i="30"/>
  <c r="CE27" i="30"/>
  <c r="CD27" i="30"/>
  <c r="CC27" i="30"/>
  <c r="CB27" i="30"/>
  <c r="BR27" i="30"/>
  <c r="BN27" i="30"/>
  <c r="BK27" i="30"/>
  <c r="BM27" i="30" s="1"/>
  <c r="AW27" i="30"/>
  <c r="AK27" i="30"/>
  <c r="AI27" i="30"/>
  <c r="AH27" i="30"/>
  <c r="AC27" i="30"/>
  <c r="BR26" i="30"/>
  <c r="BN26" i="30"/>
  <c r="BK26" i="30"/>
  <c r="BM26" i="30" s="1"/>
  <c r="AW26" i="30"/>
  <c r="AK26" i="30"/>
  <c r="AI26" i="30"/>
  <c r="AH26" i="30"/>
  <c r="AC26" i="30"/>
  <c r="B26" i="30"/>
  <c r="BR25" i="30"/>
  <c r="BN25" i="30"/>
  <c r="BK25" i="30"/>
  <c r="BM25" i="30" s="1"/>
  <c r="BC25" i="30"/>
  <c r="B25" i="30"/>
  <c r="BR24" i="30"/>
  <c r="BN24" i="30"/>
  <c r="BK24" i="30"/>
  <c r="BM24" i="30" s="1"/>
  <c r="BC24" i="30"/>
  <c r="BB24" i="30"/>
  <c r="BA24" i="30"/>
  <c r="AV20" i="30" s="1"/>
  <c r="AZ24" i="30"/>
  <c r="AY24" i="30"/>
  <c r="AV19" i="30" s="1"/>
  <c r="AX24" i="30"/>
  <c r="AX22" i="30" s="1"/>
  <c r="AW24" i="30"/>
  <c r="AV24" i="30"/>
  <c r="B24" i="30"/>
  <c r="BR23" i="30"/>
  <c r="BN23" i="30"/>
  <c r="BK23" i="30"/>
  <c r="BM23" i="30" s="1"/>
  <c r="B23" i="30"/>
  <c r="C23" i="30" s="1"/>
  <c r="BR22" i="30"/>
  <c r="BN22" i="30"/>
  <c r="BK22" i="30"/>
  <c r="BM22" i="30" s="1"/>
  <c r="BD22" i="30"/>
  <c r="AC22" i="30"/>
  <c r="B22" i="30"/>
  <c r="BV22" i="30" s="1"/>
  <c r="B21" i="30"/>
  <c r="BV21" i="30" s="1"/>
  <c r="B20" i="30"/>
  <c r="BV20" i="30" s="1"/>
  <c r="BO19" i="30"/>
  <c r="BH15" i="30" s="1"/>
  <c r="AH19" i="30"/>
  <c r="CE44" i="30" s="1"/>
  <c r="B19" i="30"/>
  <c r="AW18" i="30"/>
  <c r="AR18" i="30"/>
  <c r="AR31" i="30" s="1"/>
  <c r="B18" i="30"/>
  <c r="BV18" i="30" s="1"/>
  <c r="AU17" i="30"/>
  <c r="AT17" i="30"/>
  <c r="AS17" i="30"/>
  <c r="AR17" i="30"/>
  <c r="AQ17" i="30"/>
  <c r="AP17" i="30"/>
  <c r="AO17" i="30"/>
  <c r="B17" i="30"/>
  <c r="AL16" i="30"/>
  <c r="B16" i="30"/>
  <c r="BV16" i="30" s="1"/>
  <c r="CA15" i="30"/>
  <c r="BW15" i="30"/>
  <c r="AM15" i="30"/>
  <c r="AC15" i="30"/>
  <c r="AC13" i="30"/>
  <c r="AC12" i="30"/>
  <c r="AC6" i="30"/>
  <c r="CG2" i="30"/>
  <c r="CF2" i="30"/>
  <c r="CE2" i="30"/>
  <c r="CD2" i="30"/>
  <c r="CC2" i="30"/>
  <c r="CB2" i="30"/>
  <c r="CA2" i="30"/>
  <c r="BT2" i="30"/>
  <c r="BS2" i="30"/>
  <c r="BR2" i="30"/>
  <c r="BQ2" i="30"/>
  <c r="BP2" i="30"/>
  <c r="BO2" i="30"/>
  <c r="BN2" i="30"/>
  <c r="BM2" i="30"/>
  <c r="BL2" i="30"/>
  <c r="BK2" i="30"/>
  <c r="BH2" i="30"/>
  <c r="BC2" i="30"/>
  <c r="BB2" i="30"/>
  <c r="BA2" i="30"/>
  <c r="AZ2" i="30"/>
  <c r="AY2" i="30"/>
  <c r="AX2" i="30"/>
  <c r="AW2" i="30"/>
  <c r="AV2" i="30"/>
  <c r="AU2" i="30"/>
  <c r="AT2" i="30"/>
  <c r="AS2" i="30"/>
  <c r="AR2" i="30"/>
  <c r="AQ2" i="30"/>
  <c r="AP2" i="30"/>
  <c r="AO2" i="30"/>
  <c r="AM2" i="30"/>
  <c r="AL2" i="30"/>
  <c r="AK2" i="30"/>
  <c r="AJ2" i="30"/>
  <c r="AI2" i="30"/>
  <c r="AH2" i="30"/>
  <c r="AG2" i="30"/>
  <c r="AF2" i="30"/>
  <c r="AE2" i="30"/>
  <c r="AD2" i="30"/>
  <c r="AC2" i="30"/>
  <c r="AA2" i="30"/>
  <c r="Z2" i="30"/>
  <c r="Y2" i="30"/>
  <c r="X2" i="30"/>
  <c r="W2" i="30"/>
  <c r="V2" i="30"/>
  <c r="U2" i="30"/>
  <c r="T2" i="30"/>
  <c r="S2" i="30"/>
  <c r="R2" i="30"/>
  <c r="Q2" i="30"/>
  <c r="P2" i="30"/>
  <c r="O2" i="30"/>
  <c r="N2" i="30"/>
  <c r="M2" i="30"/>
  <c r="L2" i="30"/>
  <c r="K2" i="30"/>
  <c r="J2" i="30"/>
  <c r="H2" i="30"/>
  <c r="G2" i="30"/>
  <c r="F2" i="30"/>
  <c r="E2" i="30"/>
  <c r="D2" i="30"/>
  <c r="C2" i="30"/>
  <c r="CG1" i="30"/>
  <c r="CF1" i="30"/>
  <c r="CE1" i="30"/>
  <c r="CD1" i="30"/>
  <c r="CC1" i="30"/>
  <c r="CB1" i="30"/>
  <c r="CA1" i="30"/>
  <c r="BT1" i="30"/>
  <c r="BS1" i="30"/>
  <c r="BR1" i="30"/>
  <c r="BQ1" i="30"/>
  <c r="BP1" i="30"/>
  <c r="BO1" i="30"/>
  <c r="BN1" i="30"/>
  <c r="BM1" i="30"/>
  <c r="BL1" i="30"/>
  <c r="BK1" i="30"/>
  <c r="BH1" i="30"/>
  <c r="BC1" i="30"/>
  <c r="BB1" i="30"/>
  <c r="BA1" i="30"/>
  <c r="AZ1" i="30"/>
  <c r="AY1" i="30"/>
  <c r="AX1" i="30"/>
  <c r="AW1" i="30"/>
  <c r="AV1" i="30"/>
  <c r="AU1" i="30"/>
  <c r="AT1" i="30"/>
  <c r="AS1" i="30"/>
  <c r="AR1" i="30"/>
  <c r="AQ1" i="30"/>
  <c r="AP1" i="30"/>
  <c r="AO1" i="30"/>
  <c r="AM1" i="30"/>
  <c r="AL1" i="30"/>
  <c r="AK1" i="30"/>
  <c r="AJ1" i="30"/>
  <c r="AI1" i="30"/>
  <c r="AH1" i="30"/>
  <c r="AG1" i="30"/>
  <c r="AF1" i="30"/>
  <c r="AE1" i="30"/>
  <c r="AD1" i="30"/>
  <c r="AC1" i="30"/>
  <c r="AA1" i="30"/>
  <c r="Z1" i="30"/>
  <c r="Y1" i="30"/>
  <c r="X1" i="30"/>
  <c r="W1" i="30"/>
  <c r="V1" i="30"/>
  <c r="U1" i="30"/>
  <c r="T1" i="30"/>
  <c r="S1" i="30"/>
  <c r="R1" i="30"/>
  <c r="Q1" i="30"/>
  <c r="P1" i="30"/>
  <c r="O1" i="30"/>
  <c r="N1" i="30"/>
  <c r="M1" i="30"/>
  <c r="L1" i="30"/>
  <c r="K1" i="30"/>
  <c r="J1" i="30"/>
  <c r="H1" i="30"/>
  <c r="G1" i="30"/>
  <c r="F1" i="30"/>
  <c r="E1" i="30"/>
  <c r="D1" i="30"/>
  <c r="C1" i="30"/>
  <c r="A1" i="30"/>
  <c r="BJ7" i="30" l="1"/>
  <c r="AA7" i="30"/>
  <c r="BN7" i="30"/>
  <c r="AA8" i="30"/>
  <c r="BE7" i="30"/>
  <c r="AA6" i="30"/>
  <c r="AL52" i="30"/>
  <c r="AM52" i="30" s="1"/>
  <c r="AC55" i="30"/>
  <c r="AC327" i="30"/>
  <c r="AL120" i="30"/>
  <c r="AM120" i="30" s="1"/>
  <c r="AC89" i="30"/>
  <c r="AC293" i="30"/>
  <c r="AL154" i="30"/>
  <c r="AM154" i="30" s="1"/>
  <c r="AC123" i="30"/>
  <c r="AL18" i="30"/>
  <c r="AM18" i="30" s="1"/>
  <c r="AL222" i="30"/>
  <c r="AM222" i="30" s="1"/>
  <c r="AC191" i="30"/>
  <c r="AL290" i="30"/>
  <c r="AC259" i="30"/>
  <c r="AL188" i="30"/>
  <c r="AM188" i="30" s="1"/>
  <c r="AC157" i="30"/>
  <c r="AC21" i="30"/>
  <c r="AL256" i="30"/>
  <c r="AM256" i="30" s="1"/>
  <c r="AC225" i="30"/>
  <c r="AL324" i="30"/>
  <c r="AM324" i="30" s="1"/>
  <c r="AL86" i="30"/>
  <c r="AM86" i="30" s="1"/>
  <c r="AL257" i="30"/>
  <c r="AL325" i="30"/>
  <c r="AL87" i="30"/>
  <c r="AJ88" i="30" s="1"/>
  <c r="AL291" i="30"/>
  <c r="AJ292" i="30" s="1"/>
  <c r="AL121" i="30"/>
  <c r="AJ122" i="30" s="1"/>
  <c r="AL53" i="30"/>
  <c r="AJ54" i="30" s="1"/>
  <c r="AL155" i="30"/>
  <c r="AL19" i="30"/>
  <c r="AL223" i="30"/>
  <c r="AJ224" i="30" s="1"/>
  <c r="AL189" i="30"/>
  <c r="AL190" i="30" s="1"/>
  <c r="C54" i="30"/>
  <c r="D54" i="30" s="1"/>
  <c r="C67" i="30"/>
  <c r="E67" i="30" s="1"/>
  <c r="C60" i="30"/>
  <c r="F60" i="30" s="1"/>
  <c r="C68" i="30"/>
  <c r="C80" i="30"/>
  <c r="C52" i="30"/>
  <c r="AS133" i="30"/>
  <c r="AS134" i="30"/>
  <c r="AX260" i="30"/>
  <c r="C20" i="30"/>
  <c r="D20" i="30" s="1"/>
  <c r="AC4" i="30"/>
  <c r="C38" i="30"/>
  <c r="C33" i="30"/>
  <c r="F33" i="30" s="1"/>
  <c r="C25" i="30"/>
  <c r="D25" i="30" s="1"/>
  <c r="C19" i="30"/>
  <c r="C36" i="30"/>
  <c r="I36" i="30" s="1"/>
  <c r="AQ133" i="30"/>
  <c r="AR133" i="30"/>
  <c r="C21" i="30"/>
  <c r="C26" i="30"/>
  <c r="C34" i="30"/>
  <c r="C48" i="30"/>
  <c r="H48" i="30" s="1"/>
  <c r="C29" i="30"/>
  <c r="C18" i="30"/>
  <c r="C17" i="30"/>
  <c r="AS168" i="30"/>
  <c r="AO200" i="30"/>
  <c r="BV318" i="30"/>
  <c r="BV175" i="30"/>
  <c r="AT133" i="30"/>
  <c r="AX90" i="30"/>
  <c r="AV222" i="30"/>
  <c r="BV243" i="30"/>
  <c r="BV234" i="30"/>
  <c r="BV52" i="30"/>
  <c r="AQ301" i="30"/>
  <c r="BV96" i="30"/>
  <c r="AO98" i="30"/>
  <c r="AT134" i="30"/>
  <c r="BV310" i="30"/>
  <c r="AR99" i="30"/>
  <c r="AQ235" i="30"/>
  <c r="AR296" i="30"/>
  <c r="AS99" i="30"/>
  <c r="AR235" i="30"/>
  <c r="BV116" i="30"/>
  <c r="AT89" i="30"/>
  <c r="AU89" i="30" s="1"/>
  <c r="BV45" i="30"/>
  <c r="BV161" i="30"/>
  <c r="BV287" i="30"/>
  <c r="AQ99" i="30"/>
  <c r="BV350" i="30"/>
  <c r="BV349" i="30"/>
  <c r="BV86" i="30"/>
  <c r="AT202" i="30"/>
  <c r="BV275" i="30"/>
  <c r="BV213" i="30"/>
  <c r="AT99" i="30"/>
  <c r="AQ269" i="30"/>
  <c r="BV341" i="30"/>
  <c r="BV67" i="30"/>
  <c r="AR269" i="30"/>
  <c r="BV273" i="30"/>
  <c r="AR167" i="30"/>
  <c r="BV265" i="30"/>
  <c r="BV64" i="30"/>
  <c r="AT100" i="30"/>
  <c r="AS167" i="30"/>
  <c r="AO234" i="30"/>
  <c r="BV205" i="30"/>
  <c r="BV130" i="30"/>
  <c r="BV167" i="30"/>
  <c r="BV165" i="30"/>
  <c r="BV307" i="30"/>
  <c r="BV339" i="30"/>
  <c r="BV304" i="30"/>
  <c r="BV48" i="30"/>
  <c r="AS200" i="30"/>
  <c r="BV263" i="30"/>
  <c r="BV194" i="30"/>
  <c r="BV151" i="30"/>
  <c r="AT65" i="30"/>
  <c r="AT123" i="30"/>
  <c r="AO166" i="30"/>
  <c r="BV211" i="30"/>
  <c r="BV269" i="30"/>
  <c r="AT157" i="30"/>
  <c r="BV195" i="30"/>
  <c r="BV226" i="30"/>
  <c r="BV150" i="30"/>
  <c r="AP292" i="30"/>
  <c r="BV272" i="30"/>
  <c r="BV85" i="30"/>
  <c r="AR200" i="30"/>
  <c r="AV290" i="30"/>
  <c r="BV291" i="30"/>
  <c r="BV69" i="30"/>
  <c r="AS132" i="30"/>
  <c r="AQ292" i="30"/>
  <c r="BV241" i="30"/>
  <c r="BV54" i="30"/>
  <c r="AT191" i="30"/>
  <c r="AQ337" i="30"/>
  <c r="BV183" i="30"/>
  <c r="BV111" i="30"/>
  <c r="BV68" i="30"/>
  <c r="BV36" i="30"/>
  <c r="AQ167" i="30"/>
  <c r="AS202" i="30"/>
  <c r="AQ294" i="30"/>
  <c r="C27" i="30"/>
  <c r="G27" i="30" s="1"/>
  <c r="BV27" i="30"/>
  <c r="BV145" i="30"/>
  <c r="AS55" i="30"/>
  <c r="AS66" i="30"/>
  <c r="AT295" i="30"/>
  <c r="AT296" i="30"/>
  <c r="AT294" i="30"/>
  <c r="AU294" i="30" s="1"/>
  <c r="AT304" i="30"/>
  <c r="AU304" i="30" s="1"/>
  <c r="AT293" i="30"/>
  <c r="C169" i="30"/>
  <c r="I169" i="30" s="1"/>
  <c r="BV169" i="30"/>
  <c r="AS259" i="30"/>
  <c r="AS269" i="30"/>
  <c r="C93" i="30"/>
  <c r="H93" i="30" s="1"/>
  <c r="BV93" i="30"/>
  <c r="C170" i="30"/>
  <c r="E170" i="30" s="1"/>
  <c r="BV170" i="30"/>
  <c r="C202" i="30"/>
  <c r="H202" i="30" s="1"/>
  <c r="BV202" i="30"/>
  <c r="C344" i="30"/>
  <c r="I344" i="30" s="1"/>
  <c r="BV344" i="30"/>
  <c r="AT261" i="30"/>
  <c r="AT269" i="30"/>
  <c r="C30" i="30"/>
  <c r="I30" i="30" s="1"/>
  <c r="BV30" i="30"/>
  <c r="C46" i="30"/>
  <c r="D46" i="30" s="1"/>
  <c r="BV46" i="30"/>
  <c r="AS225" i="30"/>
  <c r="AS235" i="30"/>
  <c r="C110" i="30"/>
  <c r="D110" i="30" s="1"/>
  <c r="BV110" i="30"/>
  <c r="BV135" i="30"/>
  <c r="AR64" i="30"/>
  <c r="AT227" i="30"/>
  <c r="AT235" i="30"/>
  <c r="C24" i="30"/>
  <c r="I24" i="30" s="1"/>
  <c r="BV24" i="30"/>
  <c r="C90" i="30"/>
  <c r="E90" i="30" s="1"/>
  <c r="BV90" i="30"/>
  <c r="C107" i="30"/>
  <c r="I107" i="30" s="1"/>
  <c r="BV107" i="30"/>
  <c r="C172" i="30"/>
  <c r="F172" i="30" s="1"/>
  <c r="BV172" i="30"/>
  <c r="BV162" i="30"/>
  <c r="BV33" i="30"/>
  <c r="AX56" i="30"/>
  <c r="AV52" i="30"/>
  <c r="AS64" i="30"/>
  <c r="BV26" i="30"/>
  <c r="C249" i="30"/>
  <c r="H249" i="30" s="1"/>
  <c r="BV249" i="30"/>
  <c r="BV278" i="30"/>
  <c r="AT292" i="30"/>
  <c r="AR337" i="30"/>
  <c r="C41" i="30"/>
  <c r="I41" i="30" s="1"/>
  <c r="BV41" i="30"/>
  <c r="C74" i="30"/>
  <c r="F74" i="30" s="1"/>
  <c r="BV74" i="30"/>
  <c r="C122" i="30"/>
  <c r="D122" i="30" s="1"/>
  <c r="BV122" i="30"/>
  <c r="C173" i="30"/>
  <c r="F173" i="30" s="1"/>
  <c r="BV173" i="30"/>
  <c r="C317" i="30"/>
  <c r="E317" i="30" s="1"/>
  <c r="BV317" i="30"/>
  <c r="C330" i="30"/>
  <c r="D330" i="30" s="1"/>
  <c r="BV330" i="30"/>
  <c r="BV303" i="30"/>
  <c r="AT259" i="30"/>
  <c r="AU259" i="30" s="1"/>
  <c r="AS337" i="30"/>
  <c r="BV23" i="30"/>
  <c r="C89" i="30"/>
  <c r="I89" i="30" s="1"/>
  <c r="BV89" i="30"/>
  <c r="C106" i="30"/>
  <c r="I106" i="30" s="1"/>
  <c r="BV106" i="30"/>
  <c r="C313" i="30"/>
  <c r="G313" i="30" s="1"/>
  <c r="BV313" i="30"/>
  <c r="AT329" i="30"/>
  <c r="AT327" i="30"/>
  <c r="AT338" i="30"/>
  <c r="BV25" i="30"/>
  <c r="C40" i="30"/>
  <c r="H40" i="30" s="1"/>
  <c r="BV40" i="30"/>
  <c r="C171" i="30"/>
  <c r="F171" i="30" s="1"/>
  <c r="BV171" i="30"/>
  <c r="C185" i="30"/>
  <c r="D185" i="30" s="1"/>
  <c r="BV185" i="30"/>
  <c r="C57" i="30"/>
  <c r="F57" i="30" s="1"/>
  <c r="BV57" i="30"/>
  <c r="C62" i="30"/>
  <c r="G62" i="30" s="1"/>
  <c r="BV62" i="30"/>
  <c r="C268" i="30"/>
  <c r="I268" i="30" s="1"/>
  <c r="BV268" i="30"/>
  <c r="AX328" i="30"/>
  <c r="AV324" i="30"/>
  <c r="AL224" i="30"/>
  <c r="AM19" i="30"/>
  <c r="AM20" i="30" s="1"/>
  <c r="C137" i="30"/>
  <c r="F137" i="30" s="1"/>
  <c r="BV137" i="30"/>
  <c r="C156" i="30"/>
  <c r="I156" i="30" s="1"/>
  <c r="BV156" i="30"/>
  <c r="C264" i="30"/>
  <c r="G264" i="30" s="1"/>
  <c r="BV264" i="30"/>
  <c r="C347" i="30"/>
  <c r="H347" i="30" s="1"/>
  <c r="BV347" i="30"/>
  <c r="BV208" i="30"/>
  <c r="BV182" i="30"/>
  <c r="BV131" i="30"/>
  <c r="BV80" i="30"/>
  <c r="AT337" i="30"/>
  <c r="C174" i="30"/>
  <c r="I174" i="30" s="1"/>
  <c r="BV174" i="30"/>
  <c r="C203" i="30"/>
  <c r="G203" i="30" s="1"/>
  <c r="BV203" i="30"/>
  <c r="C252" i="30"/>
  <c r="H252" i="30" s="1"/>
  <c r="BV252" i="30"/>
  <c r="AR65" i="30"/>
  <c r="AT225" i="30"/>
  <c r="BV180" i="30"/>
  <c r="BV129" i="30"/>
  <c r="BV100" i="30"/>
  <c r="BV49" i="30"/>
  <c r="AS65" i="30"/>
  <c r="AT301" i="30"/>
  <c r="BV321" i="30"/>
  <c r="BV99" i="30"/>
  <c r="BV71" i="30"/>
  <c r="AX192" i="30"/>
  <c r="AS338" i="30"/>
  <c r="BV178" i="30"/>
  <c r="C72" i="30"/>
  <c r="I72" i="30" s="1"/>
  <c r="BV72" i="30"/>
  <c r="C189" i="30"/>
  <c r="H189" i="30" s="1"/>
  <c r="BV189" i="30"/>
  <c r="BV271" i="30"/>
  <c r="BV198" i="30"/>
  <c r="BV148" i="30"/>
  <c r="BV119" i="30"/>
  <c r="BV19" i="30"/>
  <c r="AX124" i="30"/>
  <c r="AX158" i="30"/>
  <c r="AX305" i="30"/>
  <c r="AP294" i="30"/>
  <c r="AT167" i="30"/>
  <c r="AQ201" i="30"/>
  <c r="BV219" i="30"/>
  <c r="BV187" i="30"/>
  <c r="BV139" i="30"/>
  <c r="BV123" i="30"/>
  <c r="BV91" i="30"/>
  <c r="AT66" i="30"/>
  <c r="AX101" i="30"/>
  <c r="AC86" i="30" s="1"/>
  <c r="AS100" i="30"/>
  <c r="AR201" i="30"/>
  <c r="AO300" i="30"/>
  <c r="AX135" i="30"/>
  <c r="AC120" i="30" s="1"/>
  <c r="AS201" i="30"/>
  <c r="AT55" i="30"/>
  <c r="AX169" i="30"/>
  <c r="AC154" i="30" s="1"/>
  <c r="AT201" i="30"/>
  <c r="BV296" i="30"/>
  <c r="BV216" i="30"/>
  <c r="BV168" i="30"/>
  <c r="BV56" i="30"/>
  <c r="AT168" i="30"/>
  <c r="AU168" i="30" s="1"/>
  <c r="AP301" i="30"/>
  <c r="AO326" i="30"/>
  <c r="AO328" i="30"/>
  <c r="AP330" i="30"/>
  <c r="AQ331" i="30"/>
  <c r="AP326" i="30"/>
  <c r="AP328" i="30"/>
  <c r="AR331" i="30"/>
  <c r="AP335" i="30"/>
  <c r="AQ335" i="30"/>
  <c r="AR326" i="30"/>
  <c r="AR328" i="30"/>
  <c r="AS330" i="30"/>
  <c r="AT331" i="30"/>
  <c r="AP334" i="30"/>
  <c r="AT336" i="30"/>
  <c r="AW322" i="30"/>
  <c r="AT326" i="30"/>
  <c r="AT328" i="30"/>
  <c r="AT335" i="30"/>
  <c r="AP332" i="30"/>
  <c r="AR333" i="30"/>
  <c r="AT334" i="30"/>
  <c r="AX339" i="30"/>
  <c r="AC324" i="30" s="1"/>
  <c r="AQ325" i="30"/>
  <c r="AO327" i="30"/>
  <c r="AP329" i="30"/>
  <c r="AR332" i="30"/>
  <c r="AT333" i="30"/>
  <c r="AO336" i="30"/>
  <c r="AP336" i="30"/>
  <c r="AQ326" i="30"/>
  <c r="AQ328" i="30"/>
  <c r="AR330" i="30"/>
  <c r="AO334" i="30"/>
  <c r="AS336" i="30"/>
  <c r="AS328" i="30"/>
  <c r="AO333" i="30"/>
  <c r="AQ334" i="30"/>
  <c r="BB322" i="30"/>
  <c r="AO332" i="30"/>
  <c r="AQ333" i="30"/>
  <c r="AP325" i="30"/>
  <c r="AO329" i="30"/>
  <c r="AQ332" i="30"/>
  <c r="AS333" i="30"/>
  <c r="AR325" i="30"/>
  <c r="AP327" i="30"/>
  <c r="AQ329" i="30"/>
  <c r="AS332" i="30"/>
  <c r="AO338" i="30"/>
  <c r="AO335" i="30"/>
  <c r="AR336" i="30"/>
  <c r="AU324" i="30"/>
  <c r="AS326" i="30"/>
  <c r="AT330" i="30"/>
  <c r="AU330" i="30" s="1"/>
  <c r="AS335" i="30"/>
  <c r="AS334" i="30"/>
  <c r="AQ327" i="30"/>
  <c r="AR329" i="30"/>
  <c r="AT332" i="30"/>
  <c r="AP338" i="30"/>
  <c r="AT325" i="30"/>
  <c r="AR327" i="30"/>
  <c r="AS329" i="30"/>
  <c r="AO337" i="30"/>
  <c r="AQ338" i="30"/>
  <c r="AO331" i="30"/>
  <c r="AO330" i="30"/>
  <c r="AP331" i="30"/>
  <c r="AQ336" i="30"/>
  <c r="AS331" i="30"/>
  <c r="AR335" i="30"/>
  <c r="AP333" i="30"/>
  <c r="AR334" i="30"/>
  <c r="AS325" i="30"/>
  <c r="AO297" i="30"/>
  <c r="AO302" i="30"/>
  <c r="AQ303" i="30"/>
  <c r="AU303" i="30" s="1"/>
  <c r="AS304" i="30"/>
  <c r="AO296" i="30"/>
  <c r="AP297" i="30"/>
  <c r="AP302" i="30"/>
  <c r="AR303" i="30"/>
  <c r="AO292" i="30"/>
  <c r="AO294" i="30"/>
  <c r="AP296" i="30"/>
  <c r="AQ297" i="30"/>
  <c r="AO301" i="30"/>
  <c r="AQ302" i="30"/>
  <c r="AS303" i="30"/>
  <c r="AQ296" i="30"/>
  <c r="AR297" i="30"/>
  <c r="AR302" i="30"/>
  <c r="AR292" i="30"/>
  <c r="AR294" i="30"/>
  <c r="AS296" i="30"/>
  <c r="AT297" i="30"/>
  <c r="AP300" i="30"/>
  <c r="AR301" i="30"/>
  <c r="AT302" i="30"/>
  <c r="AS297" i="30"/>
  <c r="AU290" i="30"/>
  <c r="AS292" i="30"/>
  <c r="AS294" i="30"/>
  <c r="AO299" i="30"/>
  <c r="AQ300" i="30"/>
  <c r="AS301" i="30"/>
  <c r="AS302" i="30"/>
  <c r="AW288" i="30"/>
  <c r="AP299" i="30"/>
  <c r="AR300" i="30"/>
  <c r="BB288" i="30"/>
  <c r="AO298" i="30"/>
  <c r="AQ299" i="30"/>
  <c r="AS300" i="30"/>
  <c r="AO291" i="30"/>
  <c r="AP298" i="30"/>
  <c r="AR299" i="30"/>
  <c r="AT300" i="30"/>
  <c r="AP291" i="30"/>
  <c r="AO295" i="30"/>
  <c r="AQ298" i="30"/>
  <c r="AS299" i="30"/>
  <c r="AQ291" i="30"/>
  <c r="AO293" i="30"/>
  <c r="AP295" i="30"/>
  <c r="AR298" i="30"/>
  <c r="AT299" i="30"/>
  <c r="AR291" i="30"/>
  <c r="AP293" i="30"/>
  <c r="AQ295" i="30"/>
  <c r="AS298" i="30"/>
  <c r="AO304" i="30"/>
  <c r="AS291" i="30"/>
  <c r="AQ293" i="30"/>
  <c r="AR295" i="30"/>
  <c r="AT298" i="30"/>
  <c r="AP304" i="30"/>
  <c r="AT291" i="30"/>
  <c r="AR293" i="30"/>
  <c r="AS295" i="30"/>
  <c r="AW254" i="30"/>
  <c r="AT258" i="30"/>
  <c r="AT260" i="30"/>
  <c r="AP265" i="30"/>
  <c r="BB254" i="30"/>
  <c r="AO257" i="30"/>
  <c r="AP264" i="30"/>
  <c r="AR265" i="30"/>
  <c r="AT266" i="30"/>
  <c r="AO261" i="30"/>
  <c r="AX271" i="30"/>
  <c r="AC256" i="30" s="1"/>
  <c r="AQ257" i="30"/>
  <c r="AO259" i="30"/>
  <c r="AP261" i="30"/>
  <c r="AR264" i="30"/>
  <c r="AT265" i="30"/>
  <c r="AR257" i="30"/>
  <c r="AP259" i="30"/>
  <c r="AQ261" i="30"/>
  <c r="AS264" i="30"/>
  <c r="AO270" i="30"/>
  <c r="AO263" i="30"/>
  <c r="AO268" i="30"/>
  <c r="AP258" i="30"/>
  <c r="AP260" i="30"/>
  <c r="AQ262" i="30"/>
  <c r="AR263" i="30"/>
  <c r="AP267" i="30"/>
  <c r="AR268" i="30"/>
  <c r="AR266" i="30"/>
  <c r="AT267" i="30"/>
  <c r="AO264" i="30"/>
  <c r="AQ265" i="30"/>
  <c r="AS266" i="30"/>
  <c r="AS265" i="30"/>
  <c r="AT264" i="30"/>
  <c r="AT257" i="30"/>
  <c r="AR259" i="30"/>
  <c r="AS261" i="30"/>
  <c r="AO269" i="30"/>
  <c r="AQ270" i="30"/>
  <c r="AU270" i="30" s="1"/>
  <c r="AO262" i="30"/>
  <c r="AP263" i="30"/>
  <c r="AP268" i="30"/>
  <c r="AO258" i="30"/>
  <c r="AO260" i="30"/>
  <c r="AP262" i="30"/>
  <c r="AQ263" i="30"/>
  <c r="AO267" i="30"/>
  <c r="AQ268" i="30"/>
  <c r="AQ258" i="30"/>
  <c r="AQ260" i="30"/>
  <c r="AR262" i="30"/>
  <c r="AS263" i="30"/>
  <c r="AO266" i="30"/>
  <c r="AQ267" i="30"/>
  <c r="AS268" i="30"/>
  <c r="AR258" i="30"/>
  <c r="AR260" i="30"/>
  <c r="AS262" i="30"/>
  <c r="AT263" i="30"/>
  <c r="AP266" i="30"/>
  <c r="AR267" i="30"/>
  <c r="AT268" i="30"/>
  <c r="AU256" i="30"/>
  <c r="AS258" i="30"/>
  <c r="AS260" i="30"/>
  <c r="AT262" i="30"/>
  <c r="AQ266" i="30"/>
  <c r="AS267" i="30"/>
  <c r="AP257" i="30"/>
  <c r="AQ264" i="30"/>
  <c r="AS257" i="30"/>
  <c r="AR261" i="30"/>
  <c r="AP270" i="30"/>
  <c r="AP229" i="30"/>
  <c r="AO224" i="30"/>
  <c r="AO226" i="30"/>
  <c r="AP228" i="30"/>
  <c r="AQ229" i="30"/>
  <c r="AQ224" i="30"/>
  <c r="AR228" i="30"/>
  <c r="AS234" i="30"/>
  <c r="AP232" i="30"/>
  <c r="BB220" i="30"/>
  <c r="AO230" i="30"/>
  <c r="AQ231" i="30"/>
  <c r="AS232" i="30"/>
  <c r="AO223" i="30"/>
  <c r="AP230" i="30"/>
  <c r="AR231" i="30"/>
  <c r="AT232" i="30"/>
  <c r="AP234" i="30"/>
  <c r="AQ234" i="30"/>
  <c r="AP224" i="30"/>
  <c r="AP233" i="30"/>
  <c r="AS224" i="30"/>
  <c r="AS233" i="30"/>
  <c r="AW220" i="30"/>
  <c r="AP231" i="30"/>
  <c r="AX237" i="30"/>
  <c r="AC222" i="30" s="1"/>
  <c r="AQ223" i="30"/>
  <c r="AO225" i="30"/>
  <c r="AP227" i="30"/>
  <c r="AR230" i="30"/>
  <c r="AT231" i="30"/>
  <c r="AO228" i="30"/>
  <c r="AO233" i="30"/>
  <c r="AP226" i="30"/>
  <c r="AQ228" i="30"/>
  <c r="AR229" i="30"/>
  <c r="AO232" i="30"/>
  <c r="AR224" i="30"/>
  <c r="AR226" i="30"/>
  <c r="AS228" i="30"/>
  <c r="AT229" i="30"/>
  <c r="AR233" i="30"/>
  <c r="AU222" i="30"/>
  <c r="AS226" i="30"/>
  <c r="AT228" i="30"/>
  <c r="AO231" i="30"/>
  <c r="AQ232" i="30"/>
  <c r="AT233" i="30"/>
  <c r="AU233" i="30" s="1"/>
  <c r="AP223" i="30"/>
  <c r="AO227" i="30"/>
  <c r="AQ230" i="30"/>
  <c r="AS231" i="30"/>
  <c r="AR223" i="30"/>
  <c r="AP225" i="30"/>
  <c r="AQ227" i="30"/>
  <c r="AS230" i="30"/>
  <c r="AO236" i="30"/>
  <c r="AS223" i="30"/>
  <c r="AQ225" i="30"/>
  <c r="AR227" i="30"/>
  <c r="AT230" i="30"/>
  <c r="AP236" i="30"/>
  <c r="AR234" i="30"/>
  <c r="AT234" i="30"/>
  <c r="AT224" i="30"/>
  <c r="AT226" i="30"/>
  <c r="AT223" i="30"/>
  <c r="AR225" i="30"/>
  <c r="AS227" i="30"/>
  <c r="AO235" i="30"/>
  <c r="AQ236" i="30"/>
  <c r="AU236" i="30" s="1"/>
  <c r="AQ226" i="30"/>
  <c r="AS229" i="30"/>
  <c r="AR232" i="30"/>
  <c r="AO198" i="30"/>
  <c r="AS199" i="30"/>
  <c r="AQ189" i="30"/>
  <c r="AO191" i="30"/>
  <c r="AP193" i="30"/>
  <c r="AR196" i="30"/>
  <c r="AT197" i="30"/>
  <c r="AO199" i="30"/>
  <c r="AP199" i="30"/>
  <c r="AT200" i="30"/>
  <c r="AO189" i="30"/>
  <c r="AT198" i="30"/>
  <c r="AU198" i="30" s="1"/>
  <c r="AX203" i="30"/>
  <c r="AR189" i="30"/>
  <c r="AP191" i="30"/>
  <c r="AQ193" i="30"/>
  <c r="AU193" i="30" s="1"/>
  <c r="AS196" i="30"/>
  <c r="AO202" i="30"/>
  <c r="AO195" i="30"/>
  <c r="AO194" i="30"/>
  <c r="AP195" i="30"/>
  <c r="AP200" i="30"/>
  <c r="AO190" i="30"/>
  <c r="AO192" i="30"/>
  <c r="AP194" i="30"/>
  <c r="AQ195" i="30"/>
  <c r="AQ200" i="30"/>
  <c r="AP190" i="30"/>
  <c r="AP192" i="30"/>
  <c r="AQ194" i="30"/>
  <c r="AR195" i="30"/>
  <c r="AQ190" i="30"/>
  <c r="AQ192" i="30"/>
  <c r="AR194" i="30"/>
  <c r="AS195" i="30"/>
  <c r="AR190" i="30"/>
  <c r="AR192" i="30"/>
  <c r="AS194" i="30"/>
  <c r="AT195" i="30"/>
  <c r="AU188" i="30"/>
  <c r="AS190" i="30"/>
  <c r="AS192" i="30"/>
  <c r="AT194" i="30"/>
  <c r="AO197" i="30"/>
  <c r="AW186" i="30"/>
  <c r="AT190" i="30"/>
  <c r="AT192" i="30"/>
  <c r="AP197" i="30"/>
  <c r="AT199" i="30"/>
  <c r="BB186" i="30"/>
  <c r="AO196" i="30"/>
  <c r="AQ197" i="30"/>
  <c r="AP196" i="30"/>
  <c r="AR197" i="30"/>
  <c r="AP189" i="30"/>
  <c r="AO193" i="30"/>
  <c r="AQ196" i="30"/>
  <c r="AS197" i="30"/>
  <c r="AS189" i="30"/>
  <c r="AQ191" i="30"/>
  <c r="AR193" i="30"/>
  <c r="AT196" i="30"/>
  <c r="AP202" i="30"/>
  <c r="AQ199" i="30"/>
  <c r="AR199" i="30"/>
  <c r="AS198" i="30"/>
  <c r="AT189" i="30"/>
  <c r="AR191" i="30"/>
  <c r="AS193" i="30"/>
  <c r="AQ202" i="30"/>
  <c r="AP198" i="30"/>
  <c r="AR198" i="30"/>
  <c r="AO165" i="30"/>
  <c r="AS166" i="30"/>
  <c r="AP164" i="30"/>
  <c r="AS165" i="30"/>
  <c r="AT164" i="30"/>
  <c r="AP165" i="30"/>
  <c r="AQ165" i="30"/>
  <c r="AQ162" i="30"/>
  <c r="AS163" i="30"/>
  <c r="AQ155" i="30"/>
  <c r="AO157" i="30"/>
  <c r="AP159" i="30"/>
  <c r="AR162" i="30"/>
  <c r="AT163" i="30"/>
  <c r="AO161" i="30"/>
  <c r="AO160" i="30"/>
  <c r="AP161" i="30"/>
  <c r="AO156" i="30"/>
  <c r="AO158" i="30"/>
  <c r="AP160" i="30"/>
  <c r="AQ161" i="30"/>
  <c r="AQ166" i="30"/>
  <c r="AP156" i="30"/>
  <c r="AP158" i="30"/>
  <c r="AQ160" i="30"/>
  <c r="AR161" i="30"/>
  <c r="AR166" i="30"/>
  <c r="AQ156" i="30"/>
  <c r="AQ158" i="30"/>
  <c r="AR160" i="30"/>
  <c r="AS161" i="30"/>
  <c r="AO164" i="30"/>
  <c r="AR156" i="30"/>
  <c r="AR158" i="30"/>
  <c r="AS160" i="30"/>
  <c r="AT161" i="30"/>
  <c r="AR165" i="30"/>
  <c r="AU154" i="30"/>
  <c r="AS156" i="30"/>
  <c r="AS158" i="30"/>
  <c r="AT160" i="30"/>
  <c r="AO163" i="30"/>
  <c r="AQ164" i="30"/>
  <c r="AW152" i="30"/>
  <c r="AT156" i="30"/>
  <c r="AT158" i="30"/>
  <c r="AP163" i="30"/>
  <c r="AT165" i="30"/>
  <c r="BB152" i="30"/>
  <c r="AO162" i="30"/>
  <c r="AQ163" i="30"/>
  <c r="AO155" i="30"/>
  <c r="AP162" i="30"/>
  <c r="AR163" i="30"/>
  <c r="AP155" i="30"/>
  <c r="AO159" i="30"/>
  <c r="AR155" i="30"/>
  <c r="AP157" i="30"/>
  <c r="AQ159" i="30"/>
  <c r="AU159" i="30" s="1"/>
  <c r="AS162" i="30"/>
  <c r="AO168" i="30"/>
  <c r="AP166" i="30"/>
  <c r="AR164" i="30"/>
  <c r="AS155" i="30"/>
  <c r="AQ157" i="30"/>
  <c r="AR159" i="30"/>
  <c r="AT155" i="30"/>
  <c r="AR157" i="30"/>
  <c r="AS159" i="30"/>
  <c r="AT166" i="30"/>
  <c r="AS164" i="30"/>
  <c r="AT162" i="30"/>
  <c r="AP168" i="30"/>
  <c r="AR127" i="30"/>
  <c r="AR132" i="30"/>
  <c r="AR122" i="30"/>
  <c r="AR124" i="30"/>
  <c r="AS126" i="30"/>
  <c r="AT127" i="30"/>
  <c r="AP130" i="30"/>
  <c r="AR131" i="30"/>
  <c r="AT132" i="30"/>
  <c r="BB118" i="30"/>
  <c r="AO128" i="30"/>
  <c r="AS130" i="30"/>
  <c r="AQ128" i="30"/>
  <c r="AS129" i="30"/>
  <c r="AQ121" i="30"/>
  <c r="AO123" i="30"/>
  <c r="AP125" i="30"/>
  <c r="AR128" i="30"/>
  <c r="AT129" i="30"/>
  <c r="AR121" i="30"/>
  <c r="AP123" i="30"/>
  <c r="AQ125" i="30"/>
  <c r="AU125" i="30" s="1"/>
  <c r="AS128" i="30"/>
  <c r="AO134" i="30"/>
  <c r="AO126" i="30"/>
  <c r="AP127" i="30"/>
  <c r="AO122" i="30"/>
  <c r="AO124" i="30"/>
  <c r="AP126" i="30"/>
  <c r="AO131" i="30"/>
  <c r="AQ132" i="30"/>
  <c r="AQ122" i="30"/>
  <c r="AQ124" i="30"/>
  <c r="AR126" i="30"/>
  <c r="AS127" i="30"/>
  <c r="AO130" i="30"/>
  <c r="AQ131" i="30"/>
  <c r="AU120" i="30"/>
  <c r="AS122" i="30"/>
  <c r="AS124" i="30"/>
  <c r="AT126" i="30"/>
  <c r="AU126" i="30" s="1"/>
  <c r="AO129" i="30"/>
  <c r="AQ130" i="30"/>
  <c r="AS131" i="30"/>
  <c r="AW118" i="30"/>
  <c r="AT122" i="30"/>
  <c r="AP129" i="30"/>
  <c r="AR130" i="30"/>
  <c r="AT131" i="30"/>
  <c r="AQ129" i="30"/>
  <c r="AP121" i="30"/>
  <c r="AS121" i="30"/>
  <c r="AQ123" i="30"/>
  <c r="AR125" i="30"/>
  <c r="AT128" i="30"/>
  <c r="AT121" i="30"/>
  <c r="AR123" i="30"/>
  <c r="AS125" i="30"/>
  <c r="AO133" i="30"/>
  <c r="AQ134" i="30"/>
  <c r="AO127" i="30"/>
  <c r="AO132" i="30"/>
  <c r="AP132" i="30"/>
  <c r="AQ127" i="30"/>
  <c r="AP122" i="30"/>
  <c r="AP124" i="30"/>
  <c r="AP131" i="30"/>
  <c r="AT124" i="30"/>
  <c r="AO121" i="30"/>
  <c r="AP128" i="30"/>
  <c r="AR129" i="30"/>
  <c r="AT130" i="30"/>
  <c r="AP134" i="30"/>
  <c r="AP93" i="30"/>
  <c r="AP88" i="30"/>
  <c r="AR98" i="30"/>
  <c r="AQ88" i="30"/>
  <c r="AT98" i="30"/>
  <c r="AU86" i="30"/>
  <c r="AS88" i="30"/>
  <c r="AS90" i="30"/>
  <c r="AT92" i="30"/>
  <c r="AO95" i="30"/>
  <c r="AQ96" i="30"/>
  <c r="AS97" i="30"/>
  <c r="AP95" i="30"/>
  <c r="AT97" i="30"/>
  <c r="AR95" i="30"/>
  <c r="AQ87" i="30"/>
  <c r="AO89" i="30"/>
  <c r="AP91" i="30"/>
  <c r="AR94" i="30"/>
  <c r="AT95" i="30"/>
  <c r="AO88" i="30"/>
  <c r="AO90" i="30"/>
  <c r="AP92" i="30"/>
  <c r="AQ93" i="30"/>
  <c r="AO97" i="30"/>
  <c r="AQ98" i="30"/>
  <c r="AP90" i="30"/>
  <c r="AR93" i="30"/>
  <c r="AP97" i="30"/>
  <c r="AR88" i="30"/>
  <c r="AR90" i="30"/>
  <c r="AS92" i="30"/>
  <c r="AT93" i="30"/>
  <c r="AP96" i="30"/>
  <c r="AR97" i="30"/>
  <c r="BB84" i="30"/>
  <c r="AQ94" i="30"/>
  <c r="AS95" i="30"/>
  <c r="AS94" i="30"/>
  <c r="AO100" i="30"/>
  <c r="AT87" i="30"/>
  <c r="AR89" i="30"/>
  <c r="AS91" i="30"/>
  <c r="AO99" i="30"/>
  <c r="AQ100" i="30"/>
  <c r="AO93" i="30"/>
  <c r="AO92" i="30"/>
  <c r="AP98" i="30"/>
  <c r="AQ92" i="30"/>
  <c r="AQ90" i="30"/>
  <c r="AR92" i="30"/>
  <c r="AS93" i="30"/>
  <c r="AO96" i="30"/>
  <c r="AQ97" i="30"/>
  <c r="AS98" i="30"/>
  <c r="AW84" i="30"/>
  <c r="AT88" i="30"/>
  <c r="AT90" i="30"/>
  <c r="AR96" i="30"/>
  <c r="AO94" i="30"/>
  <c r="AQ95" i="30"/>
  <c r="AS96" i="30"/>
  <c r="AO87" i="30"/>
  <c r="AP94" i="30"/>
  <c r="AT96" i="30"/>
  <c r="AP87" i="30"/>
  <c r="AR87" i="30"/>
  <c r="AP89" i="30"/>
  <c r="AQ91" i="30"/>
  <c r="AU91" i="30" s="1"/>
  <c r="AS87" i="30"/>
  <c r="AR91" i="30"/>
  <c r="AT94" i="30"/>
  <c r="AP100" i="30"/>
  <c r="AR59" i="30"/>
  <c r="AS56" i="30"/>
  <c r="AT62" i="30"/>
  <c r="AS61" i="30"/>
  <c r="AX67" i="30"/>
  <c r="AC52" i="30" s="1"/>
  <c r="AR60" i="30"/>
  <c r="AT61" i="30"/>
  <c r="AR54" i="30"/>
  <c r="AS58" i="30"/>
  <c r="AT64" i="30"/>
  <c r="AT58" i="30"/>
  <c r="AT54" i="30"/>
  <c r="AT56" i="30"/>
  <c r="AR62" i="30"/>
  <c r="AT63" i="30"/>
  <c r="BB50" i="30"/>
  <c r="AR53" i="30"/>
  <c r="AS60" i="30"/>
  <c r="AS53" i="30"/>
  <c r="AR57" i="30"/>
  <c r="AT60" i="30"/>
  <c r="AR63" i="30"/>
  <c r="AS63" i="30"/>
  <c r="AT53" i="30"/>
  <c r="AR55" i="30"/>
  <c r="AS57" i="30"/>
  <c r="AR58" i="30"/>
  <c r="AS59" i="30"/>
  <c r="AR56" i="30"/>
  <c r="AT59" i="30"/>
  <c r="AS54" i="30"/>
  <c r="AS62" i="30"/>
  <c r="AR61" i="30"/>
  <c r="AG161" i="30"/>
  <c r="BG15" i="30"/>
  <c r="BE15" i="30"/>
  <c r="BG16" i="30"/>
  <c r="AC160" i="30"/>
  <c r="BF16" i="30"/>
  <c r="BL15" i="30"/>
  <c r="BS15" i="30"/>
  <c r="C159" i="30"/>
  <c r="I159" i="30" s="1"/>
  <c r="C282" i="30"/>
  <c r="G282" i="30" s="1"/>
  <c r="C224" i="30"/>
  <c r="H224" i="30" s="1"/>
  <c r="C245" i="30"/>
  <c r="H245" i="30" s="1"/>
  <c r="C329" i="30"/>
  <c r="G329" i="30" s="1"/>
  <c r="C334" i="30"/>
  <c r="I334" i="30" s="1"/>
  <c r="F271" i="30"/>
  <c r="I271" i="30"/>
  <c r="H271" i="30"/>
  <c r="G271" i="30"/>
  <c r="C35" i="30"/>
  <c r="F35" i="30" s="1"/>
  <c r="C315" i="30"/>
  <c r="F315" i="30" s="1"/>
  <c r="C113" i="30"/>
  <c r="D113" i="30" s="1"/>
  <c r="I263" i="30"/>
  <c r="C104" i="30"/>
  <c r="I104" i="30" s="1"/>
  <c r="AG263" i="30"/>
  <c r="AS31" i="30"/>
  <c r="AT31" i="30"/>
  <c r="AC262" i="30"/>
  <c r="H275" i="30"/>
  <c r="H303" i="30"/>
  <c r="E167" i="30"/>
  <c r="BV17" i="30"/>
  <c r="AS29" i="30"/>
  <c r="H167" i="30"/>
  <c r="C299" i="30"/>
  <c r="F299" i="30" s="1"/>
  <c r="AT29" i="30"/>
  <c r="C231" i="30"/>
  <c r="I231" i="30" s="1"/>
  <c r="AT27" i="30"/>
  <c r="C115" i="30"/>
  <c r="I115" i="30" s="1"/>
  <c r="C214" i="30"/>
  <c r="F214" i="30" s="1"/>
  <c r="AS23" i="30"/>
  <c r="E56" i="30"/>
  <c r="H56" i="30"/>
  <c r="I56" i="30"/>
  <c r="G56" i="30"/>
  <c r="C327" i="30"/>
  <c r="G327" i="30" s="1"/>
  <c r="C292" i="30"/>
  <c r="F292" i="30" s="1"/>
  <c r="C333" i="30"/>
  <c r="I333" i="30" s="1"/>
  <c r="C102" i="30"/>
  <c r="H102" i="30" s="1"/>
  <c r="C138" i="30"/>
  <c r="F138" i="30" s="1"/>
  <c r="C248" i="30"/>
  <c r="F248" i="30" s="1"/>
  <c r="C279" i="30"/>
  <c r="H279" i="30" s="1"/>
  <c r="C300" i="30"/>
  <c r="C301" i="30"/>
  <c r="D301" i="30" s="1"/>
  <c r="C306" i="30"/>
  <c r="H306" i="30" s="1"/>
  <c r="G165" i="30"/>
  <c r="F208" i="30"/>
  <c r="F287" i="30"/>
  <c r="C302" i="30"/>
  <c r="D302" i="30" s="1"/>
  <c r="C163" i="30"/>
  <c r="I163" i="30" s="1"/>
  <c r="H287" i="30"/>
  <c r="H183" i="30"/>
  <c r="C285" i="30"/>
  <c r="G285" i="30" s="1"/>
  <c r="C66" i="30"/>
  <c r="I66" i="30" s="1"/>
  <c r="C79" i="30"/>
  <c r="E79" i="30" s="1"/>
  <c r="H165" i="30"/>
  <c r="AT23" i="30"/>
  <c r="AC58" i="30"/>
  <c r="F71" i="30"/>
  <c r="I165" i="30"/>
  <c r="I187" i="30"/>
  <c r="C237" i="30"/>
  <c r="E237" i="30" s="1"/>
  <c r="C314" i="30"/>
  <c r="H314" i="30" s="1"/>
  <c r="C325" i="30"/>
  <c r="G325" i="30" s="1"/>
  <c r="C53" i="30"/>
  <c r="I53" i="30" s="1"/>
  <c r="H161" i="30"/>
  <c r="C186" i="30"/>
  <c r="G186" i="30" s="1"/>
  <c r="C283" i="30"/>
  <c r="I283" i="30" s="1"/>
  <c r="C346" i="30"/>
  <c r="D346" i="30" s="1"/>
  <c r="C95" i="30"/>
  <c r="G95" i="30" s="1"/>
  <c r="C238" i="30"/>
  <c r="H238" i="30" s="1"/>
  <c r="C251" i="30"/>
  <c r="I251" i="30" s="1"/>
  <c r="C281" i="30"/>
  <c r="I281" i="30" s="1"/>
  <c r="C124" i="30"/>
  <c r="H124" i="30" s="1"/>
  <c r="C50" i="30"/>
  <c r="I50" i="30" s="1"/>
  <c r="G180" i="30"/>
  <c r="C192" i="30"/>
  <c r="F192" i="30" s="1"/>
  <c r="G161" i="30"/>
  <c r="C193" i="30"/>
  <c r="D193" i="30" s="1"/>
  <c r="C277" i="30"/>
  <c r="D277" i="30" s="1"/>
  <c r="C70" i="30"/>
  <c r="I70" i="30" s="1"/>
  <c r="C247" i="30"/>
  <c r="I247" i="30" s="1"/>
  <c r="I208" i="30"/>
  <c r="AT32" i="30"/>
  <c r="I161" i="30"/>
  <c r="D183" i="30"/>
  <c r="C221" i="30"/>
  <c r="I221" i="30" s="1"/>
  <c r="H241" i="30"/>
  <c r="C188" i="30"/>
  <c r="H188" i="30" s="1"/>
  <c r="I241" i="30"/>
  <c r="H272" i="30"/>
  <c r="C76" i="30"/>
  <c r="F76" i="30" s="1"/>
  <c r="AT24" i="30"/>
  <c r="D271" i="30"/>
  <c r="C196" i="30"/>
  <c r="D196" i="30" s="1"/>
  <c r="C157" i="30"/>
  <c r="F157" i="30" s="1"/>
  <c r="C128" i="30"/>
  <c r="H128" i="30" s="1"/>
  <c r="D86" i="30"/>
  <c r="H86" i="30"/>
  <c r="I86" i="30"/>
  <c r="G86" i="30"/>
  <c r="F86" i="30"/>
  <c r="E145" i="30"/>
  <c r="I145" i="30"/>
  <c r="H145" i="30"/>
  <c r="G145" i="30"/>
  <c r="F145" i="30"/>
  <c r="D145" i="30"/>
  <c r="E86" i="30"/>
  <c r="G307" i="30"/>
  <c r="F307" i="30"/>
  <c r="E307" i="30"/>
  <c r="D307" i="30"/>
  <c r="I307" i="30"/>
  <c r="H341" i="30"/>
  <c r="G341" i="30"/>
  <c r="F341" i="30"/>
  <c r="E341" i="30"/>
  <c r="D341" i="30"/>
  <c r="I64" i="30"/>
  <c r="H64" i="30"/>
  <c r="G64" i="30"/>
  <c r="F64" i="30"/>
  <c r="E64" i="30"/>
  <c r="D64" i="30"/>
  <c r="G182" i="30"/>
  <c r="H182" i="30"/>
  <c r="F182" i="30"/>
  <c r="E182" i="30"/>
  <c r="D182" i="30"/>
  <c r="C109" i="30"/>
  <c r="I109" i="30" s="1"/>
  <c r="H178" i="30"/>
  <c r="G178" i="30"/>
  <c r="F178" i="30"/>
  <c r="E178" i="30"/>
  <c r="D178" i="30"/>
  <c r="I69" i="30"/>
  <c r="H69" i="30"/>
  <c r="G69" i="30"/>
  <c r="F69" i="30"/>
  <c r="E69" i="30"/>
  <c r="D69" i="30"/>
  <c r="I178" i="30"/>
  <c r="AD330" i="30"/>
  <c r="AC330" i="30"/>
  <c r="AG331" i="30"/>
  <c r="C59" i="30"/>
  <c r="I182" i="30"/>
  <c r="I291" i="30"/>
  <c r="H291" i="30"/>
  <c r="G291" i="30"/>
  <c r="F291" i="30"/>
  <c r="E291" i="30"/>
  <c r="D291" i="30"/>
  <c r="C22" i="30"/>
  <c r="C88" i="30"/>
  <c r="C155" i="30"/>
  <c r="F155" i="30" s="1"/>
  <c r="D226" i="30"/>
  <c r="I226" i="30"/>
  <c r="H226" i="30"/>
  <c r="G226" i="30"/>
  <c r="F226" i="30"/>
  <c r="E226" i="30"/>
  <c r="H273" i="30"/>
  <c r="G273" i="30"/>
  <c r="F273" i="30"/>
  <c r="E273" i="30"/>
  <c r="D273" i="30"/>
  <c r="E296" i="30"/>
  <c r="D296" i="30"/>
  <c r="G296" i="30"/>
  <c r="F296" i="30"/>
  <c r="C233" i="30"/>
  <c r="E233" i="30" s="1"/>
  <c r="C298" i="30"/>
  <c r="G298" i="30" s="1"/>
  <c r="F321" i="30"/>
  <c r="E321" i="30"/>
  <c r="D321" i="30"/>
  <c r="I321" i="30"/>
  <c r="H321" i="30"/>
  <c r="C191" i="30"/>
  <c r="G191" i="30" s="1"/>
  <c r="C225" i="30"/>
  <c r="G225" i="30" s="1"/>
  <c r="C258" i="30"/>
  <c r="C266" i="30"/>
  <c r="C276" i="30"/>
  <c r="H276" i="30" s="1"/>
  <c r="AD296" i="30"/>
  <c r="C311" i="30"/>
  <c r="H311" i="30" s="1"/>
  <c r="C55" i="30"/>
  <c r="I55" i="30" s="1"/>
  <c r="C147" i="30"/>
  <c r="C176" i="30"/>
  <c r="I176" i="30" s="1"/>
  <c r="C209" i="30"/>
  <c r="I209" i="30" s="1"/>
  <c r="C223" i="30"/>
  <c r="F223" i="30" s="1"/>
  <c r="C227" i="30"/>
  <c r="G227" i="30" s="1"/>
  <c r="C253" i="30"/>
  <c r="C255" i="30"/>
  <c r="E255" i="30" s="1"/>
  <c r="C274" i="30"/>
  <c r="H274" i="30" s="1"/>
  <c r="C288" i="30"/>
  <c r="F288" i="30" s="1"/>
  <c r="C43" i="30"/>
  <c r="G43" i="30" s="1"/>
  <c r="C63" i="30"/>
  <c r="C101" i="30"/>
  <c r="AS32" i="30"/>
  <c r="C125" i="30"/>
  <c r="D125" i="30" s="1"/>
  <c r="I167" i="30"/>
  <c r="C201" i="30"/>
  <c r="C232" i="30"/>
  <c r="D232" i="30" s="1"/>
  <c r="C242" i="30"/>
  <c r="F242" i="30" s="1"/>
  <c r="C261" i="30"/>
  <c r="C267" i="30"/>
  <c r="H267" i="30" s="1"/>
  <c r="D272" i="30"/>
  <c r="C295" i="30"/>
  <c r="H295" i="30" s="1"/>
  <c r="C328" i="30"/>
  <c r="I67" i="30"/>
  <c r="C78" i="30"/>
  <c r="C141" i="30"/>
  <c r="D141" i="30" s="1"/>
  <c r="D194" i="30"/>
  <c r="AM290" i="30"/>
  <c r="C309" i="30"/>
  <c r="H309" i="30" s="1"/>
  <c r="AS24" i="30"/>
  <c r="AT25" i="30"/>
  <c r="C32" i="30"/>
  <c r="C105" i="30"/>
  <c r="D105" i="30" s="1"/>
  <c r="C152" i="30"/>
  <c r="I152" i="30" s="1"/>
  <c r="C166" i="30"/>
  <c r="G166" i="30" s="1"/>
  <c r="E194" i="30"/>
  <c r="C228" i="30"/>
  <c r="C235" i="30"/>
  <c r="I235" i="30" s="1"/>
  <c r="C239" i="30"/>
  <c r="I239" i="30" s="1"/>
  <c r="C257" i="30"/>
  <c r="E257" i="30" s="1"/>
  <c r="C294" i="30"/>
  <c r="C335" i="30"/>
  <c r="I335" i="30" s="1"/>
  <c r="C348" i="30"/>
  <c r="D348" i="30" s="1"/>
  <c r="F194" i="30"/>
  <c r="AG195" i="30"/>
  <c r="C103" i="30"/>
  <c r="I103" i="30" s="1"/>
  <c r="AC126" i="30"/>
  <c r="C127" i="30"/>
  <c r="E127" i="30" s="1"/>
  <c r="G194" i="30"/>
  <c r="C207" i="30"/>
  <c r="F207" i="30" s="1"/>
  <c r="C316" i="30"/>
  <c r="D316" i="30" s="1"/>
  <c r="AC92" i="30"/>
  <c r="AD126" i="30"/>
  <c r="I194" i="30"/>
  <c r="C199" i="30"/>
  <c r="H199" i="30" s="1"/>
  <c r="C240" i="30"/>
  <c r="D240" i="30" s="1"/>
  <c r="C250" i="30"/>
  <c r="I250" i="30" s="1"/>
  <c r="C254" i="30"/>
  <c r="H254" i="30" s="1"/>
  <c r="F275" i="30"/>
  <c r="F310" i="30"/>
  <c r="C121" i="30"/>
  <c r="AG229" i="30"/>
  <c r="G275" i="30"/>
  <c r="G310" i="30"/>
  <c r="C323" i="30"/>
  <c r="H323" i="30" s="1"/>
  <c r="AS28" i="30"/>
  <c r="H310" i="30"/>
  <c r="C16" i="30"/>
  <c r="E16" i="30" s="1"/>
  <c r="D56" i="30"/>
  <c r="AG93" i="30"/>
  <c r="C98" i="30"/>
  <c r="E98" i="30" s="1"/>
  <c r="C197" i="30"/>
  <c r="G208" i="30"/>
  <c r="E213" i="30"/>
  <c r="AC228" i="30"/>
  <c r="E271" i="30"/>
  <c r="C337" i="30"/>
  <c r="E337" i="30" s="1"/>
  <c r="F56" i="30"/>
  <c r="H91" i="30"/>
  <c r="G91" i="30"/>
  <c r="F91" i="30"/>
  <c r="I91" i="30"/>
  <c r="D91" i="30"/>
  <c r="E91" i="30"/>
  <c r="F123" i="30"/>
  <c r="E123" i="30"/>
  <c r="I123" i="30"/>
  <c r="H123" i="30"/>
  <c r="G123" i="30"/>
  <c r="D123" i="30"/>
  <c r="C84" i="30"/>
  <c r="H45" i="30"/>
  <c r="G45" i="30"/>
  <c r="F45" i="30"/>
  <c r="D45" i="30"/>
  <c r="C47" i="30"/>
  <c r="C28" i="30"/>
  <c r="F49" i="30"/>
  <c r="C77" i="30"/>
  <c r="C142" i="30"/>
  <c r="C114" i="30"/>
  <c r="C58" i="30"/>
  <c r="C94" i="30"/>
  <c r="C108" i="30"/>
  <c r="C136" i="30"/>
  <c r="C262" i="30"/>
  <c r="C87" i="30"/>
  <c r="G99" i="30"/>
  <c r="F99" i="30"/>
  <c r="E99" i="30"/>
  <c r="D99" i="30"/>
  <c r="G130" i="30"/>
  <c r="F130" i="30"/>
  <c r="D130" i="30"/>
  <c r="I130" i="30"/>
  <c r="H130" i="30"/>
  <c r="E130" i="30"/>
  <c r="F131" i="30"/>
  <c r="E131" i="30"/>
  <c r="C51" i="30"/>
  <c r="H330" i="30"/>
  <c r="C149" i="30"/>
  <c r="C37" i="30"/>
  <c r="C82" i="30"/>
  <c r="C112" i="30"/>
  <c r="C280" i="30"/>
  <c r="D49" i="30"/>
  <c r="C215" i="30"/>
  <c r="C293" i="30"/>
  <c r="F317" i="30"/>
  <c r="D317" i="30"/>
  <c r="C336" i="30"/>
  <c r="C75" i="30"/>
  <c r="C92" i="30"/>
  <c r="D85" i="30"/>
  <c r="H85" i="30"/>
  <c r="G85" i="30"/>
  <c r="F85" i="30"/>
  <c r="E85" i="30"/>
  <c r="I85" i="30"/>
  <c r="C190" i="30"/>
  <c r="I45" i="30"/>
  <c r="C61" i="30"/>
  <c r="G216" i="30"/>
  <c r="F216" i="30"/>
  <c r="E216" i="30"/>
  <c r="I216" i="30"/>
  <c r="H216" i="30"/>
  <c r="D216" i="30"/>
  <c r="AR23" i="30"/>
  <c r="AR19" i="30"/>
  <c r="AR28" i="30"/>
  <c r="AR27" i="30"/>
  <c r="AR25" i="30"/>
  <c r="AR22" i="30"/>
  <c r="AR21" i="30"/>
  <c r="AR26" i="30"/>
  <c r="BB16" i="30"/>
  <c r="AR20" i="30"/>
  <c r="D265" i="30"/>
  <c r="I265" i="30"/>
  <c r="H265" i="30"/>
  <c r="G265" i="30"/>
  <c r="E265" i="30"/>
  <c r="C81" i="30"/>
  <c r="C83" i="30"/>
  <c r="C217" i="30"/>
  <c r="I243" i="30"/>
  <c r="H243" i="30"/>
  <c r="G243" i="30"/>
  <c r="E243" i="30"/>
  <c r="F243" i="30"/>
  <c r="D243" i="30"/>
  <c r="F265" i="30"/>
  <c r="AT19" i="30"/>
  <c r="AT30" i="30"/>
  <c r="AT21" i="30"/>
  <c r="AT20" i="30"/>
  <c r="AT26" i="30"/>
  <c r="I175" i="30"/>
  <c r="H175" i="30"/>
  <c r="F175" i="30"/>
  <c r="G175" i="30"/>
  <c r="E175" i="30"/>
  <c r="D175" i="30"/>
  <c r="F205" i="30"/>
  <c r="E205" i="30"/>
  <c r="D205" i="30"/>
  <c r="I205" i="30"/>
  <c r="H205" i="30"/>
  <c r="G205" i="30"/>
  <c r="C222" i="30"/>
  <c r="C297" i="30"/>
  <c r="D71" i="30"/>
  <c r="I71" i="30"/>
  <c r="H71" i="30"/>
  <c r="G71" i="30"/>
  <c r="I99" i="30"/>
  <c r="C118" i="30"/>
  <c r="G131" i="30"/>
  <c r="C154" i="30"/>
  <c r="C206" i="30"/>
  <c r="H296" i="30"/>
  <c r="I296" i="30"/>
  <c r="C331" i="30"/>
  <c r="C132" i="30"/>
  <c r="I139" i="30"/>
  <c r="H139" i="30"/>
  <c r="G139" i="30"/>
  <c r="E139" i="30"/>
  <c r="D139" i="30"/>
  <c r="C177" i="30"/>
  <c r="C286" i="30"/>
  <c r="C212" i="30"/>
  <c r="C229" i="30"/>
  <c r="C39" i="30"/>
  <c r="E45" i="30"/>
  <c r="C42" i="30"/>
  <c r="AS19" i="30"/>
  <c r="AS27" i="30"/>
  <c r="AS25" i="30"/>
  <c r="AS22" i="30"/>
  <c r="AS21" i="30"/>
  <c r="AS20" i="30"/>
  <c r="AS26" i="30"/>
  <c r="I96" i="30"/>
  <c r="H96" i="30"/>
  <c r="G96" i="30"/>
  <c r="F96" i="30"/>
  <c r="E96" i="30"/>
  <c r="D96" i="30"/>
  <c r="H119" i="30"/>
  <c r="G119" i="30"/>
  <c r="F119" i="30"/>
  <c r="E119" i="30"/>
  <c r="D119" i="30"/>
  <c r="H131" i="30"/>
  <c r="C146" i="30"/>
  <c r="C354" i="30"/>
  <c r="I23" i="30"/>
  <c r="H23" i="30"/>
  <c r="E23" i="30"/>
  <c r="G23" i="30"/>
  <c r="D23" i="30"/>
  <c r="F23" i="30"/>
  <c r="I49" i="30"/>
  <c r="H49" i="30"/>
  <c r="G49" i="30"/>
  <c r="G168" i="30"/>
  <c r="F168" i="30"/>
  <c r="E168" i="30"/>
  <c r="D168" i="30"/>
  <c r="C256" i="30"/>
  <c r="C126" i="30"/>
  <c r="I135" i="30"/>
  <c r="G135" i="30"/>
  <c r="H135" i="30"/>
  <c r="D135" i="30"/>
  <c r="F135" i="30"/>
  <c r="E135" i="30"/>
  <c r="I168" i="30"/>
  <c r="C181" i="30"/>
  <c r="C184" i="30"/>
  <c r="C65" i="30"/>
  <c r="C31" i="30"/>
  <c r="C160" i="30"/>
  <c r="C140" i="30"/>
  <c r="H129" i="30"/>
  <c r="G129" i="30"/>
  <c r="E129" i="30"/>
  <c r="I129" i="30"/>
  <c r="F129" i="30"/>
  <c r="D129" i="30"/>
  <c r="AT22" i="30"/>
  <c r="I119" i="30"/>
  <c r="AR30" i="30"/>
  <c r="C44" i="30"/>
  <c r="AR24" i="30"/>
  <c r="AX33" i="30"/>
  <c r="AC18" i="30" s="1" a="1"/>
  <c r="AC18" i="30" s="1"/>
  <c r="AR29" i="30"/>
  <c r="AR32" i="30"/>
  <c r="I131" i="30"/>
  <c r="C144" i="30"/>
  <c r="I180" i="30"/>
  <c r="F180" i="30"/>
  <c r="E180" i="30"/>
  <c r="D180" i="30"/>
  <c r="G116" i="30"/>
  <c r="C133" i="30"/>
  <c r="C153" i="30"/>
  <c r="C158" i="30"/>
  <c r="C210" i="30"/>
  <c r="C244" i="30"/>
  <c r="C305" i="30"/>
  <c r="C351" i="30"/>
  <c r="I148" i="30"/>
  <c r="G148" i="30"/>
  <c r="H148" i="30"/>
  <c r="I269" i="30"/>
  <c r="F269" i="30"/>
  <c r="E269" i="30"/>
  <c r="D269" i="30"/>
  <c r="C338" i="30"/>
  <c r="AV18" i="30"/>
  <c r="C97" i="30"/>
  <c r="G269" i="30"/>
  <c r="C326" i="30"/>
  <c r="C73" i="30"/>
  <c r="H195" i="30"/>
  <c r="G195" i="30"/>
  <c r="F195" i="30"/>
  <c r="D195" i="30"/>
  <c r="C220" i="30"/>
  <c r="C230" i="30"/>
  <c r="H269" i="30"/>
  <c r="G304" i="30"/>
  <c r="F304" i="30"/>
  <c r="E304" i="30"/>
  <c r="C308" i="30"/>
  <c r="C340" i="30"/>
  <c r="H116" i="30"/>
  <c r="C120" i="30"/>
  <c r="C164" i="30"/>
  <c r="C179" i="30"/>
  <c r="I195" i="30"/>
  <c r="C284" i="30"/>
  <c r="H304" i="30"/>
  <c r="F111" i="30"/>
  <c r="E111" i="30"/>
  <c r="I111" i="30"/>
  <c r="H111" i="30"/>
  <c r="F150" i="30"/>
  <c r="E150" i="30"/>
  <c r="I150" i="30"/>
  <c r="H150" i="30"/>
  <c r="E116" i="30"/>
  <c r="G151" i="30"/>
  <c r="F151" i="30"/>
  <c r="E151" i="30"/>
  <c r="D151" i="30"/>
  <c r="H100" i="30"/>
  <c r="G100" i="30"/>
  <c r="E100" i="30"/>
  <c r="I100" i="30"/>
  <c r="F100" i="30"/>
  <c r="D100" i="30"/>
  <c r="F116" i="30"/>
  <c r="E148" i="30"/>
  <c r="I116" i="30"/>
  <c r="C117" i="30"/>
  <c r="C143" i="30"/>
  <c r="F167" i="30"/>
  <c r="I198" i="30"/>
  <c r="H198" i="30"/>
  <c r="G198" i="30"/>
  <c r="F198" i="30"/>
  <c r="E198" i="30"/>
  <c r="C200" i="30"/>
  <c r="I304" i="30"/>
  <c r="C322" i="30"/>
  <c r="C332" i="30"/>
  <c r="I350" i="30"/>
  <c r="H350" i="30"/>
  <c r="G350" i="30"/>
  <c r="E350" i="30"/>
  <c r="D350" i="30"/>
  <c r="D148" i="30"/>
  <c r="F350" i="30"/>
  <c r="G111" i="30"/>
  <c r="G150" i="30"/>
  <c r="H151" i="30"/>
  <c r="G167" i="30"/>
  <c r="I162" i="30"/>
  <c r="H162" i="30"/>
  <c r="E162" i="30"/>
  <c r="D162" i="30"/>
  <c r="F219" i="30"/>
  <c r="E219" i="30"/>
  <c r="D219" i="30"/>
  <c r="G318" i="30"/>
  <c r="F318" i="30"/>
  <c r="E318" i="30"/>
  <c r="I318" i="30"/>
  <c r="H318" i="30"/>
  <c r="D318" i="30"/>
  <c r="F161" i="30"/>
  <c r="E161" i="30"/>
  <c r="F162" i="30"/>
  <c r="C204" i="30"/>
  <c r="G219" i="30"/>
  <c r="C289" i="30"/>
  <c r="G162" i="30"/>
  <c r="H219" i="30"/>
  <c r="C259" i="30"/>
  <c r="C319" i="30"/>
  <c r="C134" i="30"/>
  <c r="G183" i="30"/>
  <c r="F183" i="30"/>
  <c r="E183" i="30"/>
  <c r="G211" i="30"/>
  <c r="F211" i="30"/>
  <c r="E211" i="30"/>
  <c r="I211" i="30"/>
  <c r="H211" i="30"/>
  <c r="D211" i="30"/>
  <c r="I219" i="30"/>
  <c r="C312" i="30"/>
  <c r="C270" i="30"/>
  <c r="H213" i="30"/>
  <c r="G213" i="30"/>
  <c r="F213" i="30"/>
  <c r="D213" i="30"/>
  <c r="E275" i="30"/>
  <c r="D275" i="30"/>
  <c r="F165" i="30"/>
  <c r="E165" i="30"/>
  <c r="E208" i="30"/>
  <c r="D208" i="30"/>
  <c r="I234" i="30"/>
  <c r="H234" i="30"/>
  <c r="G234" i="30"/>
  <c r="E234" i="30"/>
  <c r="F234" i="30"/>
  <c r="D234" i="30"/>
  <c r="C342" i="30"/>
  <c r="H187" i="30"/>
  <c r="F187" i="30"/>
  <c r="E187" i="30"/>
  <c r="D187" i="30"/>
  <c r="C236" i="30"/>
  <c r="D303" i="30"/>
  <c r="G303" i="30"/>
  <c r="F303" i="30"/>
  <c r="E303" i="30"/>
  <c r="C352" i="30"/>
  <c r="AC194" i="30"/>
  <c r="G272" i="30"/>
  <c r="F272" i="30"/>
  <c r="E272" i="30"/>
  <c r="I339" i="30"/>
  <c r="H339" i="30"/>
  <c r="G339" i="30"/>
  <c r="E339" i="30"/>
  <c r="F349" i="30"/>
  <c r="E349" i="30"/>
  <c r="D349" i="30"/>
  <c r="C218" i="30"/>
  <c r="G241" i="30"/>
  <c r="F241" i="30"/>
  <c r="E241" i="30"/>
  <c r="C260" i="30"/>
  <c r="D339" i="30"/>
  <c r="G349" i="30"/>
  <c r="C246" i="30"/>
  <c r="F339" i="30"/>
  <c r="H349" i="30"/>
  <c r="C353" i="30"/>
  <c r="I278" i="30"/>
  <c r="G278" i="30"/>
  <c r="H263" i="30"/>
  <c r="G263" i="30"/>
  <c r="E263" i="30"/>
  <c r="D263" i="30"/>
  <c r="E278" i="30"/>
  <c r="F278" i="30"/>
  <c r="D287" i="30"/>
  <c r="I287" i="30"/>
  <c r="G287" i="30"/>
  <c r="H278" i="30"/>
  <c r="E310" i="30"/>
  <c r="D310" i="30"/>
  <c r="C324" i="30"/>
  <c r="AC296" i="30"/>
  <c r="C343" i="30"/>
  <c r="C345" i="30"/>
  <c r="C290" i="30"/>
  <c r="C320" i="30"/>
  <c r="I54" i="30" l="1"/>
  <c r="AU189" i="30"/>
  <c r="H54" i="30"/>
  <c r="F67" i="30"/>
  <c r="G54" i="30"/>
  <c r="H67" i="30"/>
  <c r="G67" i="30"/>
  <c r="G317" i="30"/>
  <c r="AU160" i="30"/>
  <c r="AU292" i="30"/>
  <c r="AW292" i="30" s="1"/>
  <c r="AU166" i="30"/>
  <c r="AY198" i="30"/>
  <c r="BA198" i="30" s="1"/>
  <c r="AC188" i="30"/>
  <c r="AY304" i="30"/>
  <c r="AZ304" i="30" s="1"/>
  <c r="AC290" i="30"/>
  <c r="F54" i="30"/>
  <c r="D67" i="30"/>
  <c r="E54" i="30"/>
  <c r="I329" i="30"/>
  <c r="E103" i="30"/>
  <c r="AU156" i="30"/>
  <c r="AW156" i="30" s="1"/>
  <c r="I33" i="30"/>
  <c r="E33" i="30"/>
  <c r="D33" i="30"/>
  <c r="D52" i="30"/>
  <c r="H52" i="30"/>
  <c r="I52" i="30"/>
  <c r="F52" i="30"/>
  <c r="G52" i="30"/>
  <c r="E52" i="30"/>
  <c r="E80" i="30"/>
  <c r="F80" i="30"/>
  <c r="D80" i="30"/>
  <c r="I80" i="30"/>
  <c r="G80" i="30"/>
  <c r="H80" i="30"/>
  <c r="D68" i="30"/>
  <c r="I68" i="30"/>
  <c r="F68" i="30"/>
  <c r="H68" i="30"/>
  <c r="G68" i="30"/>
  <c r="E68" i="30"/>
  <c r="AP65" i="30"/>
  <c r="AP54" i="30"/>
  <c r="AP60" i="30"/>
  <c r="AP66" i="30"/>
  <c r="AP56" i="30"/>
  <c r="AP57" i="30"/>
  <c r="AP55" i="30"/>
  <c r="AP59" i="30"/>
  <c r="AP53" i="30"/>
  <c r="AP61" i="30"/>
  <c r="AP63" i="30"/>
  <c r="AP64" i="30"/>
  <c r="AP58" i="30"/>
  <c r="AP62" i="30"/>
  <c r="AO52" i="30"/>
  <c r="AY99" i="30"/>
  <c r="AZ99" i="30" s="1"/>
  <c r="E36" i="30"/>
  <c r="H33" i="30"/>
  <c r="F36" i="30"/>
  <c r="G33" i="30"/>
  <c r="D36" i="30"/>
  <c r="G36" i="30"/>
  <c r="H36" i="30"/>
  <c r="E26" i="30"/>
  <c r="D26" i="30"/>
  <c r="AC24" i="30"/>
  <c r="AJ20" i="30" s="1"/>
  <c r="AY301" i="30"/>
  <c r="AZ301" i="30" s="1"/>
  <c r="D299" i="30"/>
  <c r="AY95" i="30"/>
  <c r="AZ95" i="30" s="1"/>
  <c r="AU100" i="30"/>
  <c r="AU232" i="30"/>
  <c r="AU158" i="30"/>
  <c r="AU124" i="30"/>
  <c r="AU269" i="30"/>
  <c r="I48" i="30"/>
  <c r="I19" i="30"/>
  <c r="F19" i="30"/>
  <c r="G19" i="30"/>
  <c r="H19" i="30"/>
  <c r="E19" i="30"/>
  <c r="D19" i="30"/>
  <c r="H106" i="30"/>
  <c r="AU328" i="30"/>
  <c r="D329" i="30"/>
  <c r="AP29" i="30"/>
  <c r="H46" i="30"/>
  <c r="F46" i="30"/>
  <c r="H172" i="30"/>
  <c r="AY133" i="30"/>
  <c r="E62" i="30"/>
  <c r="E189" i="30"/>
  <c r="F329" i="30"/>
  <c r="AU301" i="30"/>
  <c r="AU133" i="30"/>
  <c r="E48" i="30"/>
  <c r="D48" i="30"/>
  <c r="G48" i="30"/>
  <c r="F48" i="30"/>
  <c r="H17" i="30"/>
  <c r="G17" i="30"/>
  <c r="I17" i="30"/>
  <c r="F17" i="30"/>
  <c r="D17" i="30"/>
  <c r="E17" i="30"/>
  <c r="I46" i="30"/>
  <c r="AO18" i="30"/>
  <c r="H317" i="30"/>
  <c r="D169" i="30"/>
  <c r="AU227" i="30"/>
  <c r="D103" i="30"/>
  <c r="E30" i="30"/>
  <c r="AY100" i="30"/>
  <c r="D27" i="30"/>
  <c r="H95" i="30"/>
  <c r="D189" i="30"/>
  <c r="AU235" i="30"/>
  <c r="H137" i="30"/>
  <c r="G330" i="30"/>
  <c r="AU199" i="30"/>
  <c r="I330" i="30"/>
  <c r="AY235" i="30"/>
  <c r="H24" i="30"/>
  <c r="D174" i="30"/>
  <c r="AU134" i="30"/>
  <c r="AU202" i="30"/>
  <c r="E128" i="30"/>
  <c r="G30" i="30"/>
  <c r="H27" i="30"/>
  <c r="D35" i="30"/>
  <c r="E174" i="30"/>
  <c r="AU96" i="30"/>
  <c r="D24" i="30"/>
  <c r="G24" i="30"/>
  <c r="AM223" i="30"/>
  <c r="AM224" i="30" s="1"/>
  <c r="AU99" i="30"/>
  <c r="E277" i="30"/>
  <c r="AY167" i="30"/>
  <c r="H327" i="30"/>
  <c r="F122" i="30"/>
  <c r="F347" i="30"/>
  <c r="D344" i="30"/>
  <c r="E41" i="30"/>
  <c r="G185" i="30"/>
  <c r="I299" i="30"/>
  <c r="H285" i="30"/>
  <c r="D57" i="30"/>
  <c r="D89" i="30"/>
  <c r="G171" i="30"/>
  <c r="E185" i="30"/>
  <c r="H89" i="30"/>
  <c r="H185" i="30"/>
  <c r="F333" i="30"/>
  <c r="G74" i="30"/>
  <c r="AU295" i="30"/>
  <c r="G70" i="30"/>
  <c r="I285" i="30"/>
  <c r="G347" i="30"/>
  <c r="F185" i="30"/>
  <c r="D264" i="30"/>
  <c r="E292" i="30"/>
  <c r="H344" i="30"/>
  <c r="E333" i="30"/>
  <c r="D40" i="30"/>
  <c r="I74" i="30"/>
  <c r="H115" i="30"/>
  <c r="AU257" i="30"/>
  <c r="I347" i="30"/>
  <c r="AU293" i="30"/>
  <c r="E89" i="30"/>
  <c r="E264" i="30"/>
  <c r="D282" i="30"/>
  <c r="F89" i="30"/>
  <c r="G277" i="30"/>
  <c r="E221" i="30"/>
  <c r="I40" i="30"/>
  <c r="F40" i="30"/>
  <c r="H74" i="30"/>
  <c r="G172" i="30"/>
  <c r="F189" i="30"/>
  <c r="G189" i="30"/>
  <c r="AY128" i="30"/>
  <c r="AZ128" i="30" s="1"/>
  <c r="AU196" i="30"/>
  <c r="E285" i="30"/>
  <c r="E282" i="30"/>
  <c r="D285" i="30"/>
  <c r="H264" i="30"/>
  <c r="H30" i="30"/>
  <c r="D333" i="30"/>
  <c r="I264" i="30"/>
  <c r="I189" i="30"/>
  <c r="H26" i="30"/>
  <c r="E40" i="30"/>
  <c r="G174" i="30"/>
  <c r="G299" i="30"/>
  <c r="AY334" i="30"/>
  <c r="AZ334" i="30" s="1"/>
  <c r="G137" i="30"/>
  <c r="H282" i="30"/>
  <c r="AY162" i="30"/>
  <c r="AZ162" i="30" s="1"/>
  <c r="AY96" i="30"/>
  <c r="AU123" i="30"/>
  <c r="AU165" i="30"/>
  <c r="G90" i="30"/>
  <c r="D137" i="30"/>
  <c r="E137" i="30"/>
  <c r="I282" i="30"/>
  <c r="E115" i="30"/>
  <c r="G25" i="30"/>
  <c r="E156" i="30"/>
  <c r="I170" i="30"/>
  <c r="AY166" i="30"/>
  <c r="AU223" i="30"/>
  <c r="AY299" i="30"/>
  <c r="AU325" i="30"/>
  <c r="D252" i="30"/>
  <c r="G40" i="30"/>
  <c r="G252" i="30"/>
  <c r="E249" i="30"/>
  <c r="F128" i="30"/>
  <c r="E330" i="30"/>
  <c r="AU261" i="30"/>
  <c r="I249" i="30"/>
  <c r="F330" i="30"/>
  <c r="AU338" i="30"/>
  <c r="AU191" i="30"/>
  <c r="AM87" i="30"/>
  <c r="AM88" i="30" s="1"/>
  <c r="G249" i="30"/>
  <c r="E25" i="30"/>
  <c r="D159" i="30"/>
  <c r="AY98" i="30"/>
  <c r="AZ98" i="30" s="1"/>
  <c r="F245" i="30"/>
  <c r="G202" i="30"/>
  <c r="F203" i="30"/>
  <c r="E171" i="30"/>
  <c r="D202" i="30"/>
  <c r="H25" i="30"/>
  <c r="F156" i="30"/>
  <c r="H170" i="30"/>
  <c r="AY129" i="30"/>
  <c r="AZ129" i="30" s="1"/>
  <c r="AY298" i="30"/>
  <c r="AZ298" i="30" s="1"/>
  <c r="AY300" i="30"/>
  <c r="AZ300" i="30" s="1"/>
  <c r="I90" i="30"/>
  <c r="AU337" i="30"/>
  <c r="F282" i="30"/>
  <c r="F26" i="30"/>
  <c r="AL88" i="30"/>
  <c r="F27" i="30"/>
  <c r="F170" i="30"/>
  <c r="F252" i="30"/>
  <c r="AY168" i="30"/>
  <c r="BA168" i="30" s="1"/>
  <c r="I202" i="30"/>
  <c r="H203" i="30"/>
  <c r="H171" i="30"/>
  <c r="E202" i="30"/>
  <c r="D209" i="30"/>
  <c r="I25" i="30"/>
  <c r="H156" i="30"/>
  <c r="E299" i="30"/>
  <c r="H277" i="30"/>
  <c r="F285" i="30"/>
  <c r="D170" i="30"/>
  <c r="AC224" i="30"/>
  <c r="AU197" i="30"/>
  <c r="AY302" i="30"/>
  <c r="AZ302" i="30" s="1"/>
  <c r="E252" i="30"/>
  <c r="H90" i="30"/>
  <c r="AU130" i="30"/>
  <c r="D249" i="30"/>
  <c r="E27" i="30"/>
  <c r="E214" i="30"/>
  <c r="I203" i="30"/>
  <c r="D171" i="30"/>
  <c r="F202" i="30"/>
  <c r="I27" i="30"/>
  <c r="G156" i="30"/>
  <c r="F277" i="30"/>
  <c r="AY97" i="30"/>
  <c r="AZ97" i="30" s="1"/>
  <c r="AY134" i="30"/>
  <c r="AY164" i="30"/>
  <c r="AZ164" i="30" s="1"/>
  <c r="AY264" i="30"/>
  <c r="AZ264" i="30" s="1"/>
  <c r="AU225" i="30"/>
  <c r="D90" i="30"/>
  <c r="I171" i="30"/>
  <c r="D127" i="30"/>
  <c r="I252" i="30"/>
  <c r="F90" i="30"/>
  <c r="I137" i="30"/>
  <c r="F25" i="30"/>
  <c r="AU157" i="30"/>
  <c r="F249" i="30"/>
  <c r="F174" i="30"/>
  <c r="H174" i="30"/>
  <c r="D203" i="30"/>
  <c r="D156" i="30"/>
  <c r="G170" i="30"/>
  <c r="E203" i="30"/>
  <c r="I317" i="30"/>
  <c r="H66" i="30"/>
  <c r="AY94" i="30"/>
  <c r="AU98" i="30"/>
  <c r="AY132" i="30"/>
  <c r="AZ132" i="30" s="1"/>
  <c r="AU327" i="30"/>
  <c r="AU201" i="30"/>
  <c r="AU167" i="30"/>
  <c r="H173" i="30"/>
  <c r="G309" i="30"/>
  <c r="F107" i="30"/>
  <c r="D30" i="30"/>
  <c r="D93" i="30"/>
  <c r="I172" i="30"/>
  <c r="F238" i="30"/>
  <c r="D62" i="30"/>
  <c r="AU195" i="30"/>
  <c r="AU226" i="30"/>
  <c r="E344" i="30"/>
  <c r="E309" i="30"/>
  <c r="H214" i="30"/>
  <c r="E245" i="30"/>
  <c r="D268" i="30"/>
  <c r="G41" i="30"/>
  <c r="G57" i="30"/>
  <c r="G107" i="30"/>
  <c r="E24" i="30"/>
  <c r="H169" i="30"/>
  <c r="E93" i="30"/>
  <c r="G344" i="30"/>
  <c r="G26" i="30"/>
  <c r="E72" i="30"/>
  <c r="AY130" i="30"/>
  <c r="AZ130" i="30" s="1"/>
  <c r="AU162" i="30"/>
  <c r="AU334" i="30"/>
  <c r="F62" i="30"/>
  <c r="E329" i="30"/>
  <c r="G268" i="30"/>
  <c r="G110" i="30"/>
  <c r="AU93" i="30"/>
  <c r="AU262" i="30"/>
  <c r="G214" i="30"/>
  <c r="D245" i="30"/>
  <c r="E122" i="30"/>
  <c r="F221" i="30"/>
  <c r="E268" i="30"/>
  <c r="D72" i="30"/>
  <c r="D313" i="30"/>
  <c r="H57" i="30"/>
  <c r="D107" i="30"/>
  <c r="F169" i="30"/>
  <c r="F93" i="30"/>
  <c r="D173" i="30"/>
  <c r="G72" i="30"/>
  <c r="AY236" i="30"/>
  <c r="BA236" i="30" s="1"/>
  <c r="AY265" i="30"/>
  <c r="D347" i="30"/>
  <c r="G314" i="30"/>
  <c r="G221" i="30"/>
  <c r="G173" i="30"/>
  <c r="H268" i="30"/>
  <c r="F72" i="30"/>
  <c r="H313" i="30"/>
  <c r="H122" i="30"/>
  <c r="I57" i="30"/>
  <c r="H107" i="30"/>
  <c r="F24" i="30"/>
  <c r="G169" i="30"/>
  <c r="D106" i="30"/>
  <c r="G93" i="30"/>
  <c r="H333" i="30"/>
  <c r="F41" i="30"/>
  <c r="I26" i="30"/>
  <c r="H72" i="30"/>
  <c r="H299" i="30"/>
  <c r="AY165" i="30"/>
  <c r="AZ165" i="30" s="1"/>
  <c r="AY232" i="30"/>
  <c r="AU231" i="30"/>
  <c r="AY231" i="30"/>
  <c r="AY270" i="30"/>
  <c r="BA270" i="30" s="1"/>
  <c r="I122" i="30"/>
  <c r="D325" i="30"/>
  <c r="E325" i="30"/>
  <c r="E57" i="30"/>
  <c r="F110" i="30"/>
  <c r="G245" i="30"/>
  <c r="I224" i="30"/>
  <c r="E46" i="30"/>
  <c r="AU332" i="30"/>
  <c r="F268" i="30"/>
  <c r="H325" i="30"/>
  <c r="D237" i="30"/>
  <c r="E173" i="30"/>
  <c r="H62" i="30"/>
  <c r="E107" i="30"/>
  <c r="F30" i="30"/>
  <c r="I93" i="30"/>
  <c r="E238" i="30"/>
  <c r="I62" i="30"/>
  <c r="I313" i="30"/>
  <c r="E169" i="30"/>
  <c r="E106" i="30"/>
  <c r="G89" i="30"/>
  <c r="H110" i="30"/>
  <c r="D172" i="30"/>
  <c r="AU164" i="30"/>
  <c r="F264" i="30"/>
  <c r="H166" i="30"/>
  <c r="F313" i="30"/>
  <c r="H70" i="30"/>
  <c r="D224" i="30"/>
  <c r="E224" i="30"/>
  <c r="G106" i="30"/>
  <c r="G46" i="30"/>
  <c r="E74" i="30"/>
  <c r="E172" i="30"/>
  <c r="AU127" i="30"/>
  <c r="AU155" i="30"/>
  <c r="AY163" i="30"/>
  <c r="AZ163" i="30" s="1"/>
  <c r="AY233" i="30"/>
  <c r="BA233" i="30" s="1"/>
  <c r="AU326" i="30"/>
  <c r="AW326" i="30" s="1"/>
  <c r="I110" i="30"/>
  <c r="I237" i="30"/>
  <c r="E110" i="30"/>
  <c r="H221" i="30"/>
  <c r="I173" i="30"/>
  <c r="H41" i="30"/>
  <c r="I185" i="30"/>
  <c r="AU335" i="30"/>
  <c r="BW13" i="30"/>
  <c r="F166" i="30"/>
  <c r="I245" i="30"/>
  <c r="E313" i="30"/>
  <c r="D95" i="30"/>
  <c r="F224" i="30"/>
  <c r="F106" i="30"/>
  <c r="D115" i="30"/>
  <c r="D74" i="30"/>
  <c r="E347" i="30"/>
  <c r="F251" i="30"/>
  <c r="F344" i="30"/>
  <c r="F66" i="30"/>
  <c r="I166" i="30"/>
  <c r="D41" i="30"/>
  <c r="G122" i="30"/>
  <c r="G333" i="30"/>
  <c r="G115" i="30"/>
  <c r="AY131" i="30"/>
  <c r="AU296" i="30"/>
  <c r="AU329" i="30"/>
  <c r="AY333" i="30"/>
  <c r="AY332" i="30"/>
  <c r="AU331" i="30"/>
  <c r="AY336" i="30"/>
  <c r="AU333" i="30"/>
  <c r="AY338" i="30"/>
  <c r="AU336" i="30"/>
  <c r="AY335" i="30"/>
  <c r="AY337" i="30"/>
  <c r="AU298" i="30"/>
  <c r="AU300" i="30"/>
  <c r="AY303" i="30"/>
  <c r="AU302" i="30"/>
  <c r="AU291" i="30"/>
  <c r="AU297" i="30"/>
  <c r="AU299" i="30"/>
  <c r="AU258" i="30"/>
  <c r="AW258" i="30" s="1"/>
  <c r="AU265" i="30"/>
  <c r="AU263" i="30"/>
  <c r="AU260" i="30"/>
  <c r="AU267" i="30"/>
  <c r="AU264" i="30"/>
  <c r="AU268" i="30"/>
  <c r="AY266" i="30"/>
  <c r="AY269" i="30"/>
  <c r="AY268" i="30"/>
  <c r="AU266" i="30"/>
  <c r="AY267" i="30"/>
  <c r="AU230" i="30"/>
  <c r="AU228" i="30"/>
  <c r="AY230" i="30"/>
  <c r="AU224" i="30"/>
  <c r="AW224" i="30" s="1"/>
  <c r="AU229" i="30"/>
  <c r="AU234" i="30"/>
  <c r="AY234" i="30"/>
  <c r="AU190" i="30"/>
  <c r="AW190" i="30" s="1"/>
  <c r="AY196" i="30"/>
  <c r="AU192" i="30"/>
  <c r="AU194" i="30"/>
  <c r="AY197" i="30"/>
  <c r="AU200" i="30"/>
  <c r="AY202" i="30"/>
  <c r="AY201" i="30"/>
  <c r="AY200" i="30"/>
  <c r="AY199" i="30"/>
  <c r="AU161" i="30"/>
  <c r="AU163" i="30"/>
  <c r="AU129" i="30"/>
  <c r="AU131" i="30"/>
  <c r="AU121" i="30"/>
  <c r="AU128" i="30"/>
  <c r="AU122" i="30"/>
  <c r="AW122" i="30" s="1"/>
  <c r="AU132" i="30"/>
  <c r="AU95" i="30"/>
  <c r="AU97" i="30"/>
  <c r="AU90" i="30"/>
  <c r="AU88" i="30"/>
  <c r="AW88" i="30" s="1"/>
  <c r="AU87" i="30"/>
  <c r="AU94" i="30"/>
  <c r="AU92" i="30"/>
  <c r="I214" i="30"/>
  <c r="H329" i="30"/>
  <c r="H35" i="30"/>
  <c r="D188" i="30"/>
  <c r="AC88" i="30"/>
  <c r="I325" i="30"/>
  <c r="G109" i="30"/>
  <c r="H315" i="30"/>
  <c r="D327" i="30"/>
  <c r="I35" i="30"/>
  <c r="F188" i="30"/>
  <c r="G315" i="30"/>
  <c r="I327" i="30"/>
  <c r="G138" i="30"/>
  <c r="H138" i="30"/>
  <c r="D223" i="30"/>
  <c r="G224" i="30"/>
  <c r="AC54" i="30"/>
  <c r="D66" i="30"/>
  <c r="AL54" i="30"/>
  <c r="AG59" i="30" s="1"/>
  <c r="E66" i="30"/>
  <c r="E288" i="30"/>
  <c r="G335" i="30"/>
  <c r="G242" i="30"/>
  <c r="G66" i="30"/>
  <c r="H335" i="30"/>
  <c r="H242" i="30"/>
  <c r="H239" i="30"/>
  <c r="AM53" i="30"/>
  <c r="AM54" i="30" s="1"/>
  <c r="H292" i="30"/>
  <c r="D292" i="30"/>
  <c r="I43" i="30"/>
  <c r="F346" i="30"/>
  <c r="H346" i="30"/>
  <c r="F115" i="30"/>
  <c r="H235" i="30"/>
  <c r="F127" i="30"/>
  <c r="H209" i="30"/>
  <c r="G248" i="30"/>
  <c r="E176" i="30"/>
  <c r="G159" i="30"/>
  <c r="I248" i="30"/>
  <c r="D257" i="30"/>
  <c r="G79" i="30"/>
  <c r="H334" i="30"/>
  <c r="E125" i="30"/>
  <c r="E314" i="30"/>
  <c r="D238" i="30"/>
  <c r="H248" i="30"/>
  <c r="AL292" i="30"/>
  <c r="I238" i="30"/>
  <c r="I314" i="30"/>
  <c r="H176" i="30"/>
  <c r="F239" i="30"/>
  <c r="F314" i="30"/>
  <c r="E35" i="30"/>
  <c r="G238" i="30"/>
  <c r="G334" i="30"/>
  <c r="E334" i="30"/>
  <c r="AM291" i="30"/>
  <c r="AM292" i="30" s="1"/>
  <c r="G233" i="30"/>
  <c r="E55" i="30"/>
  <c r="D70" i="30"/>
  <c r="D314" i="30"/>
  <c r="F334" i="30"/>
  <c r="E50" i="30"/>
  <c r="F233" i="30"/>
  <c r="E159" i="30"/>
  <c r="E70" i="30"/>
  <c r="D247" i="30"/>
  <c r="H79" i="30"/>
  <c r="H159" i="30"/>
  <c r="D214" i="30"/>
  <c r="D176" i="30"/>
  <c r="F159" i="30"/>
  <c r="G35" i="30"/>
  <c r="G176" i="30"/>
  <c r="F70" i="30"/>
  <c r="H43" i="30"/>
  <c r="H109" i="30"/>
  <c r="E247" i="30"/>
  <c r="D225" i="30"/>
  <c r="D334" i="30"/>
  <c r="G50" i="30"/>
  <c r="I309" i="30"/>
  <c r="H60" i="30"/>
  <c r="AL122" i="30"/>
  <c r="H301" i="30"/>
  <c r="D309" i="30"/>
  <c r="I301" i="30"/>
  <c r="F53" i="30"/>
  <c r="E239" i="30"/>
  <c r="D239" i="30"/>
  <c r="G209" i="30"/>
  <c r="G239" i="30"/>
  <c r="F152" i="30"/>
  <c r="H152" i="30"/>
  <c r="H298" i="30"/>
  <c r="E232" i="30"/>
  <c r="E231" i="30"/>
  <c r="E191" i="30"/>
  <c r="G76" i="30"/>
  <c r="F209" i="30"/>
  <c r="F298" i="30"/>
  <c r="E104" i="30"/>
  <c r="I298" i="30"/>
  <c r="G232" i="30"/>
  <c r="H191" i="30"/>
  <c r="F141" i="30"/>
  <c r="H76" i="30"/>
  <c r="D109" i="30"/>
  <c r="E109" i="30"/>
  <c r="D248" i="30"/>
  <c r="D191" i="30"/>
  <c r="G104" i="30"/>
  <c r="H55" i="30"/>
  <c r="I191" i="30"/>
  <c r="F104" i="30"/>
  <c r="I76" i="30"/>
  <c r="I232" i="30"/>
  <c r="F254" i="30"/>
  <c r="E248" i="30"/>
  <c r="F191" i="30"/>
  <c r="E76" i="30"/>
  <c r="D55" i="30"/>
  <c r="E163" i="30"/>
  <c r="F309" i="30"/>
  <c r="D298" i="30"/>
  <c r="H232" i="30"/>
  <c r="E298" i="30"/>
  <c r="E254" i="30"/>
  <c r="D76" i="30"/>
  <c r="G254" i="30"/>
  <c r="D163" i="30"/>
  <c r="G163" i="30"/>
  <c r="F109" i="30"/>
  <c r="E346" i="30"/>
  <c r="AM121" i="30"/>
  <c r="AM122" i="30" s="1"/>
  <c r="F302" i="30"/>
  <c r="D104" i="30"/>
  <c r="E335" i="30"/>
  <c r="G301" i="30"/>
  <c r="H163" i="30"/>
  <c r="G346" i="30"/>
  <c r="E113" i="30"/>
  <c r="I315" i="30"/>
  <c r="I60" i="30"/>
  <c r="AC122" i="30"/>
  <c r="F103" i="30"/>
  <c r="D186" i="30"/>
  <c r="H104" i="30"/>
  <c r="D306" i="30"/>
  <c r="AL20" i="30"/>
  <c r="F124" i="30"/>
  <c r="H113" i="30"/>
  <c r="G113" i="30"/>
  <c r="F113" i="30"/>
  <c r="I113" i="30"/>
  <c r="D279" i="30"/>
  <c r="D231" i="30"/>
  <c r="E166" i="30"/>
  <c r="F306" i="30"/>
  <c r="I124" i="30"/>
  <c r="E279" i="30"/>
  <c r="F231" i="30"/>
  <c r="I306" i="30"/>
  <c r="D16" i="30"/>
  <c r="E209" i="30"/>
  <c r="E186" i="30"/>
  <c r="E124" i="30"/>
  <c r="F283" i="30"/>
  <c r="G60" i="30"/>
  <c r="E60" i="30"/>
  <c r="D60" i="30"/>
  <c r="E192" i="30"/>
  <c r="E306" i="30"/>
  <c r="G231" i="30"/>
  <c r="G302" i="30"/>
  <c r="F279" i="30"/>
  <c r="H231" i="30"/>
  <c r="F335" i="30"/>
  <c r="D335" i="30"/>
  <c r="E316" i="30"/>
  <c r="H302" i="30"/>
  <c r="G279" i="30"/>
  <c r="F301" i="30"/>
  <c r="F125" i="30"/>
  <c r="E301" i="30"/>
  <c r="I79" i="30"/>
  <c r="I346" i="30"/>
  <c r="D124" i="30"/>
  <c r="D166" i="30"/>
  <c r="G124" i="30"/>
  <c r="F316" i="30"/>
  <c r="H186" i="30"/>
  <c r="G316" i="30"/>
  <c r="I302" i="30"/>
  <c r="G192" i="30"/>
  <c r="I192" i="30"/>
  <c r="G125" i="30"/>
  <c r="I186" i="30"/>
  <c r="H192" i="30"/>
  <c r="H125" i="30"/>
  <c r="AC292" i="30"/>
  <c r="I102" i="30"/>
  <c r="D315" i="30"/>
  <c r="F186" i="30"/>
  <c r="E196" i="30"/>
  <c r="F348" i="30"/>
  <c r="D192" i="30"/>
  <c r="I125" i="30"/>
  <c r="E141" i="30"/>
  <c r="G103" i="30"/>
  <c r="E315" i="30"/>
  <c r="AC20" i="30"/>
  <c r="G276" i="30"/>
  <c r="E302" i="30"/>
  <c r="I279" i="30"/>
  <c r="G306" i="30"/>
  <c r="H316" i="30"/>
  <c r="F163" i="30"/>
  <c r="H103" i="30"/>
  <c r="D311" i="30"/>
  <c r="I188" i="30"/>
  <c r="I242" i="30"/>
  <c r="E283" i="30"/>
  <c r="H53" i="30"/>
  <c r="E225" i="30"/>
  <c r="G337" i="30"/>
  <c r="I311" i="30"/>
  <c r="E188" i="30"/>
  <c r="F281" i="30"/>
  <c r="I95" i="30"/>
  <c r="I295" i="30"/>
  <c r="G311" i="30"/>
  <c r="I138" i="30"/>
  <c r="G348" i="30"/>
  <c r="D138" i="30"/>
  <c r="E138" i="30"/>
  <c r="D53" i="30"/>
  <c r="G237" i="30"/>
  <c r="D221" i="30"/>
  <c r="D227" i="30"/>
  <c r="G128" i="30"/>
  <c r="G188" i="30"/>
  <c r="F325" i="30"/>
  <c r="E311" i="30"/>
  <c r="F311" i="30"/>
  <c r="E53" i="30"/>
  <c r="D337" i="30"/>
  <c r="H237" i="30"/>
  <c r="E348" i="30"/>
  <c r="AC190" i="30"/>
  <c r="G281" i="30"/>
  <c r="D283" i="30"/>
  <c r="I292" i="30"/>
  <c r="G292" i="30"/>
  <c r="F240" i="30"/>
  <c r="E327" i="30"/>
  <c r="D323" i="30"/>
  <c r="I274" i="30"/>
  <c r="F327" i="30"/>
  <c r="F237" i="30"/>
  <c r="F323" i="30"/>
  <c r="AC156" i="30"/>
  <c r="G257" i="30"/>
  <c r="G53" i="30"/>
  <c r="F247" i="30"/>
  <c r="H283" i="30"/>
  <c r="F50" i="30"/>
  <c r="E102" i="30"/>
  <c r="H281" i="30"/>
  <c r="D102" i="30"/>
  <c r="F196" i="30"/>
  <c r="G323" i="30"/>
  <c r="F257" i="30"/>
  <c r="H247" i="30"/>
  <c r="E281" i="30"/>
  <c r="H50" i="30"/>
  <c r="D50" i="30"/>
  <c r="F102" i="30"/>
  <c r="G251" i="30"/>
  <c r="D300" i="30"/>
  <c r="I300" i="30"/>
  <c r="H300" i="30"/>
  <c r="G300" i="30"/>
  <c r="F300" i="30"/>
  <c r="E300" i="30"/>
  <c r="E193" i="30"/>
  <c r="F193" i="30"/>
  <c r="H193" i="30"/>
  <c r="E240" i="30"/>
  <c r="D251" i="30"/>
  <c r="E267" i="30"/>
  <c r="G193" i="30"/>
  <c r="F95" i="30"/>
  <c r="D79" i="30"/>
  <c r="I257" i="30"/>
  <c r="G247" i="30"/>
  <c r="I277" i="30"/>
  <c r="G283" i="30"/>
  <c r="G102" i="30"/>
  <c r="H251" i="30"/>
  <c r="E251" i="30"/>
  <c r="D233" i="30"/>
  <c r="I193" i="30"/>
  <c r="E95" i="30"/>
  <c r="F79" i="30"/>
  <c r="D281" i="30"/>
  <c r="D197" i="30"/>
  <c r="E197" i="30"/>
  <c r="I197" i="30"/>
  <c r="H197" i="30"/>
  <c r="G197" i="30"/>
  <c r="F197" i="30"/>
  <c r="E253" i="30"/>
  <c r="H253" i="30"/>
  <c r="F253" i="30"/>
  <c r="D253" i="30"/>
  <c r="F78" i="30"/>
  <c r="E78" i="30"/>
  <c r="D78" i="30"/>
  <c r="I266" i="30"/>
  <c r="H266" i="30"/>
  <c r="G266" i="30"/>
  <c r="F266" i="30"/>
  <c r="E266" i="30"/>
  <c r="D266" i="30"/>
  <c r="H88" i="30"/>
  <c r="E88" i="30"/>
  <c r="I88" i="30"/>
  <c r="G88" i="30"/>
  <c r="F88" i="30"/>
  <c r="D88" i="30"/>
  <c r="I157" i="30"/>
  <c r="H157" i="30"/>
  <c r="G157" i="30"/>
  <c r="D276" i="30"/>
  <c r="H240" i="30"/>
  <c r="I267" i="30"/>
  <c r="F176" i="30"/>
  <c r="D250" i="30"/>
  <c r="E157" i="30"/>
  <c r="D157" i="30"/>
  <c r="H225" i="30"/>
  <c r="H127" i="30"/>
  <c r="F225" i="30"/>
  <c r="D98" i="30"/>
  <c r="F98" i="30"/>
  <c r="E276" i="30"/>
  <c r="H233" i="30"/>
  <c r="I240" i="30"/>
  <c r="G207" i="30"/>
  <c r="I78" i="30"/>
  <c r="I127" i="30"/>
  <c r="F276" i="30"/>
  <c r="I233" i="30"/>
  <c r="E223" i="30"/>
  <c r="I207" i="30"/>
  <c r="H257" i="30"/>
  <c r="H78" i="30"/>
  <c r="E155" i="30"/>
  <c r="G78" i="30"/>
  <c r="D29" i="30"/>
  <c r="I29" i="30"/>
  <c r="H29" i="30"/>
  <c r="G29" i="30"/>
  <c r="F29" i="30"/>
  <c r="E29" i="30"/>
  <c r="D258" i="30"/>
  <c r="H258" i="30"/>
  <c r="I258" i="30"/>
  <c r="G258" i="30"/>
  <c r="F258" i="30"/>
  <c r="E258" i="30"/>
  <c r="E105" i="30"/>
  <c r="I225" i="30"/>
  <c r="I337" i="30"/>
  <c r="E147" i="30"/>
  <c r="I147" i="30"/>
  <c r="H147" i="30"/>
  <c r="G147" i="30"/>
  <c r="F147" i="30"/>
  <c r="D147" i="30"/>
  <c r="I128" i="30"/>
  <c r="D128" i="30"/>
  <c r="I316" i="30"/>
  <c r="H223" i="30"/>
  <c r="H105" i="30"/>
  <c r="G127" i="30"/>
  <c r="F43" i="30"/>
  <c r="E43" i="30"/>
  <c r="D43" i="30"/>
  <c r="G55" i="30"/>
  <c r="F55" i="30"/>
  <c r="H59" i="30"/>
  <c r="I59" i="30"/>
  <c r="G59" i="30"/>
  <c r="E59" i="30"/>
  <c r="F59" i="30"/>
  <c r="D59" i="30"/>
  <c r="I276" i="30"/>
  <c r="G240" i="30"/>
  <c r="I105" i="30"/>
  <c r="D201" i="30"/>
  <c r="I201" i="30"/>
  <c r="H201" i="30"/>
  <c r="G201" i="30"/>
  <c r="F201" i="30"/>
  <c r="E201" i="30"/>
  <c r="D255" i="30"/>
  <c r="F267" i="30"/>
  <c r="F105" i="30"/>
  <c r="F255" i="30"/>
  <c r="G105" i="30"/>
  <c r="BW11" i="30"/>
  <c r="G63" i="30"/>
  <c r="E63" i="30"/>
  <c r="I63" i="30"/>
  <c r="H63" i="30"/>
  <c r="F63" i="30"/>
  <c r="D63" i="30"/>
  <c r="H348" i="30"/>
  <c r="E235" i="30"/>
  <c r="I348" i="30"/>
  <c r="BW12" i="30"/>
  <c r="H227" i="30"/>
  <c r="E199" i="30"/>
  <c r="G98" i="30"/>
  <c r="I141" i="30"/>
  <c r="H141" i="30"/>
  <c r="G141" i="30"/>
  <c r="G22" i="30"/>
  <c r="I22" i="30"/>
  <c r="H22" i="30"/>
  <c r="F22" i="30"/>
  <c r="E22" i="30"/>
  <c r="D22" i="30"/>
  <c r="G267" i="30"/>
  <c r="H337" i="30"/>
  <c r="I101" i="30"/>
  <c r="H101" i="30"/>
  <c r="G101" i="30"/>
  <c r="F101" i="30"/>
  <c r="E101" i="30"/>
  <c r="D101" i="30"/>
  <c r="E207" i="30"/>
  <c r="AJ190" i="30"/>
  <c r="AM189" i="30"/>
  <c r="AM190" i="30" s="1"/>
  <c r="I227" i="30"/>
  <c r="I223" i="30"/>
  <c r="D235" i="30"/>
  <c r="E227" i="30"/>
  <c r="G199" i="30"/>
  <c r="H98" i="30"/>
  <c r="F337" i="30"/>
  <c r="I328" i="30"/>
  <c r="H328" i="30"/>
  <c r="G328" i="30"/>
  <c r="F328" i="30"/>
  <c r="E328" i="30"/>
  <c r="D328" i="30"/>
  <c r="I288" i="30"/>
  <c r="G288" i="30"/>
  <c r="H288" i="30"/>
  <c r="D288" i="30"/>
  <c r="H261" i="30"/>
  <c r="D261" i="30"/>
  <c r="I261" i="30"/>
  <c r="G261" i="30"/>
  <c r="F261" i="30"/>
  <c r="E261" i="30"/>
  <c r="H207" i="30"/>
  <c r="D267" i="30"/>
  <c r="D207" i="30"/>
  <c r="H228" i="30"/>
  <c r="I228" i="30"/>
  <c r="G228" i="30"/>
  <c r="F228" i="30"/>
  <c r="E228" i="30"/>
  <c r="D228" i="30"/>
  <c r="G223" i="30"/>
  <c r="I121" i="30"/>
  <c r="F121" i="30"/>
  <c r="E121" i="30"/>
  <c r="D121" i="30"/>
  <c r="H121" i="30"/>
  <c r="G121" i="30"/>
  <c r="F235" i="30"/>
  <c r="G253" i="30"/>
  <c r="F227" i="30"/>
  <c r="I98" i="30"/>
  <c r="AL156" i="30"/>
  <c r="AJ156" i="30"/>
  <c r="AM155" i="30"/>
  <c r="AM156" i="30" s="1"/>
  <c r="I32" i="30"/>
  <c r="H32" i="30"/>
  <c r="G32" i="30"/>
  <c r="F32" i="30"/>
  <c r="E32" i="30"/>
  <c r="D32" i="30"/>
  <c r="D295" i="30"/>
  <c r="G295" i="30"/>
  <c r="F295" i="30"/>
  <c r="E295" i="30"/>
  <c r="E274" i="30"/>
  <c r="G274" i="30"/>
  <c r="F274" i="30"/>
  <c r="D274" i="30"/>
  <c r="H250" i="30"/>
  <c r="F250" i="30"/>
  <c r="E250" i="30"/>
  <c r="I255" i="30"/>
  <c r="G255" i="30"/>
  <c r="I155" i="30"/>
  <c r="H155" i="30"/>
  <c r="G155" i="30"/>
  <c r="D155" i="30"/>
  <c r="F20" i="30"/>
  <c r="I20" i="30"/>
  <c r="H20" i="30"/>
  <c r="G20" i="30"/>
  <c r="E20" i="30"/>
  <c r="F199" i="30"/>
  <c r="D199" i="30"/>
  <c r="H255" i="30"/>
  <c r="G250" i="30"/>
  <c r="G235" i="30"/>
  <c r="I253" i="30"/>
  <c r="F232" i="30"/>
  <c r="I199" i="30"/>
  <c r="D242" i="30"/>
  <c r="E242" i="30"/>
  <c r="BV11" i="30"/>
  <c r="I16" i="30"/>
  <c r="F16" i="30"/>
  <c r="H16" i="30"/>
  <c r="G16" i="30"/>
  <c r="I323" i="30"/>
  <c r="E323" i="30"/>
  <c r="I254" i="30"/>
  <c r="D254" i="30"/>
  <c r="I294" i="30"/>
  <c r="H294" i="30"/>
  <c r="G294" i="30"/>
  <c r="F294" i="30"/>
  <c r="E294" i="30"/>
  <c r="D294" i="30"/>
  <c r="E152" i="30"/>
  <c r="G152" i="30"/>
  <c r="D152" i="30"/>
  <c r="I196" i="30"/>
  <c r="H196" i="30"/>
  <c r="G196" i="30"/>
  <c r="H284" i="30"/>
  <c r="G284" i="30"/>
  <c r="F284" i="30"/>
  <c r="I284" i="30"/>
  <c r="E284" i="30"/>
  <c r="D284" i="30"/>
  <c r="I132" i="30"/>
  <c r="F132" i="30"/>
  <c r="E132" i="30"/>
  <c r="H132" i="30"/>
  <c r="G132" i="30"/>
  <c r="D132" i="30"/>
  <c r="F154" i="30"/>
  <c r="E154" i="30"/>
  <c r="H154" i="30"/>
  <c r="D154" i="30"/>
  <c r="G154" i="30"/>
  <c r="I154" i="30"/>
  <c r="H204" i="30"/>
  <c r="I204" i="30"/>
  <c r="G204" i="30"/>
  <c r="E204" i="30"/>
  <c r="D204" i="30"/>
  <c r="F204" i="30"/>
  <c r="G230" i="30"/>
  <c r="F230" i="30"/>
  <c r="E230" i="30"/>
  <c r="I230" i="30"/>
  <c r="H230" i="30"/>
  <c r="D230" i="30"/>
  <c r="E338" i="30"/>
  <c r="D338" i="30"/>
  <c r="I338" i="30"/>
  <c r="H338" i="30"/>
  <c r="F338" i="30"/>
  <c r="G338" i="30"/>
  <c r="G351" i="30"/>
  <c r="F351" i="30"/>
  <c r="E351" i="30"/>
  <c r="I351" i="30"/>
  <c r="H351" i="30"/>
  <c r="D351" i="30"/>
  <c r="H158" i="30"/>
  <c r="G158" i="30"/>
  <c r="F158" i="30"/>
  <c r="E158" i="30"/>
  <c r="D158" i="30"/>
  <c r="I158" i="30"/>
  <c r="F31" i="30"/>
  <c r="E31" i="30"/>
  <c r="D31" i="30"/>
  <c r="G31" i="30"/>
  <c r="I31" i="30"/>
  <c r="H31" i="30"/>
  <c r="I215" i="30"/>
  <c r="H215" i="30"/>
  <c r="G215" i="30"/>
  <c r="E215" i="30"/>
  <c r="D215" i="30"/>
  <c r="F215" i="30"/>
  <c r="G38" i="30"/>
  <c r="I38" i="30"/>
  <c r="H38" i="30"/>
  <c r="F38" i="30"/>
  <c r="D38" i="30"/>
  <c r="E38" i="30"/>
  <c r="H136" i="30"/>
  <c r="G136" i="30"/>
  <c r="E136" i="30"/>
  <c r="I136" i="30"/>
  <c r="F136" i="30"/>
  <c r="D136" i="30"/>
  <c r="I220" i="30"/>
  <c r="H220" i="30"/>
  <c r="F220" i="30"/>
  <c r="G220" i="30"/>
  <c r="D220" i="30"/>
  <c r="E220" i="30"/>
  <c r="I305" i="30"/>
  <c r="G305" i="30"/>
  <c r="H305" i="30"/>
  <c r="E305" i="30"/>
  <c r="D305" i="30"/>
  <c r="F305" i="30"/>
  <c r="G153" i="30"/>
  <c r="F153" i="30"/>
  <c r="D153" i="30"/>
  <c r="I153" i="30"/>
  <c r="H153" i="30"/>
  <c r="E153" i="30"/>
  <c r="G65" i="30"/>
  <c r="F65" i="30"/>
  <c r="E65" i="30"/>
  <c r="I65" i="30"/>
  <c r="H65" i="30"/>
  <c r="D65" i="30"/>
  <c r="E256" i="30"/>
  <c r="D256" i="30"/>
  <c r="I256" i="30"/>
  <c r="G256" i="30"/>
  <c r="H256" i="30"/>
  <c r="F256" i="30"/>
  <c r="H190" i="30"/>
  <c r="G190" i="30"/>
  <c r="F190" i="30"/>
  <c r="D190" i="30"/>
  <c r="I190" i="30"/>
  <c r="E190" i="30"/>
  <c r="I92" i="30"/>
  <c r="G92" i="30"/>
  <c r="F92" i="30"/>
  <c r="H92" i="30"/>
  <c r="D92" i="30"/>
  <c r="E92" i="30"/>
  <c r="F142" i="30"/>
  <c r="E142" i="30"/>
  <c r="H142" i="30"/>
  <c r="G142" i="30"/>
  <c r="D142" i="30"/>
  <c r="I142" i="30"/>
  <c r="F120" i="30"/>
  <c r="E120" i="30"/>
  <c r="I120" i="30"/>
  <c r="G120" i="30"/>
  <c r="D120" i="30"/>
  <c r="H120" i="30"/>
  <c r="H44" i="30"/>
  <c r="G44" i="30"/>
  <c r="F44" i="30"/>
  <c r="I44" i="30"/>
  <c r="E44" i="30"/>
  <c r="D44" i="30"/>
  <c r="H181" i="30"/>
  <c r="G181" i="30"/>
  <c r="F181" i="30"/>
  <c r="D181" i="30"/>
  <c r="I181" i="30"/>
  <c r="E181" i="30"/>
  <c r="I83" i="30"/>
  <c r="G83" i="30"/>
  <c r="H83" i="30"/>
  <c r="E83" i="30"/>
  <c r="F83" i="30"/>
  <c r="D83" i="30"/>
  <c r="I336" i="30"/>
  <c r="G336" i="30"/>
  <c r="F336" i="30"/>
  <c r="E336" i="30"/>
  <c r="H336" i="30"/>
  <c r="D336" i="30"/>
  <c r="G352" i="30"/>
  <c r="F352" i="30"/>
  <c r="E352" i="30"/>
  <c r="I352" i="30"/>
  <c r="H352" i="30"/>
  <c r="D352" i="30"/>
  <c r="E246" i="30"/>
  <c r="D246" i="30"/>
  <c r="H246" i="30"/>
  <c r="I246" i="30"/>
  <c r="G246" i="30"/>
  <c r="F246" i="30"/>
  <c r="H73" i="30"/>
  <c r="F73" i="30"/>
  <c r="I73" i="30"/>
  <c r="G73" i="30"/>
  <c r="E73" i="30"/>
  <c r="D73" i="30"/>
  <c r="H210" i="30"/>
  <c r="G210" i="30"/>
  <c r="F210" i="30"/>
  <c r="D210" i="30"/>
  <c r="I210" i="30"/>
  <c r="E210" i="30"/>
  <c r="G324" i="30"/>
  <c r="F324" i="30"/>
  <c r="E324" i="30"/>
  <c r="I324" i="30"/>
  <c r="H324" i="30"/>
  <c r="D324" i="30"/>
  <c r="AL326" i="30"/>
  <c r="AJ326" i="30"/>
  <c r="AC326" i="30"/>
  <c r="AM325" i="30"/>
  <c r="AM326" i="30" s="1"/>
  <c r="I179" i="30"/>
  <c r="H179" i="30"/>
  <c r="F179" i="30"/>
  <c r="G179" i="30"/>
  <c r="D179" i="30"/>
  <c r="E179" i="30"/>
  <c r="H340" i="30"/>
  <c r="G340" i="30"/>
  <c r="I340" i="30"/>
  <c r="F340" i="30"/>
  <c r="D340" i="30"/>
  <c r="E340" i="30"/>
  <c r="H18" i="30"/>
  <c r="G18" i="30"/>
  <c r="F18" i="30"/>
  <c r="I18" i="30"/>
  <c r="E18" i="30"/>
  <c r="D18" i="30"/>
  <c r="G42" i="30"/>
  <c r="F42" i="30"/>
  <c r="E42" i="30"/>
  <c r="H42" i="30"/>
  <c r="I42" i="30"/>
  <c r="D42" i="30"/>
  <c r="I206" i="30"/>
  <c r="H206" i="30"/>
  <c r="G206" i="30"/>
  <c r="E206" i="30"/>
  <c r="D206" i="30"/>
  <c r="F206" i="30"/>
  <c r="I118" i="30"/>
  <c r="F118" i="30"/>
  <c r="E118" i="30"/>
  <c r="H118" i="30"/>
  <c r="D118" i="30"/>
  <c r="G118" i="30"/>
  <c r="I262" i="30"/>
  <c r="H262" i="30"/>
  <c r="G262" i="30"/>
  <c r="F262" i="30"/>
  <c r="D262" i="30"/>
  <c r="E262" i="30"/>
  <c r="I353" i="30"/>
  <c r="H353" i="30"/>
  <c r="G353" i="30"/>
  <c r="E353" i="30"/>
  <c r="F353" i="30"/>
  <c r="D353" i="30"/>
  <c r="E218" i="30"/>
  <c r="D218" i="30"/>
  <c r="F218" i="30"/>
  <c r="I218" i="30"/>
  <c r="H218" i="30"/>
  <c r="G218" i="30"/>
  <c r="F21" i="30"/>
  <c r="E21" i="30"/>
  <c r="D21" i="30"/>
  <c r="H21" i="30"/>
  <c r="G21" i="30"/>
  <c r="I21" i="30"/>
  <c r="G97" i="30"/>
  <c r="F97" i="30"/>
  <c r="D97" i="30"/>
  <c r="I97" i="30"/>
  <c r="H97" i="30"/>
  <c r="E97" i="30"/>
  <c r="F160" i="30"/>
  <c r="E160" i="30"/>
  <c r="I160" i="30"/>
  <c r="H160" i="30"/>
  <c r="D160" i="30"/>
  <c r="G160" i="30"/>
  <c r="G293" i="30"/>
  <c r="F293" i="30"/>
  <c r="E293" i="30"/>
  <c r="I293" i="30"/>
  <c r="H293" i="30"/>
  <c r="D293" i="30"/>
  <c r="G37" i="30"/>
  <c r="F37" i="30"/>
  <c r="I37" i="30"/>
  <c r="E37" i="30"/>
  <c r="H37" i="30"/>
  <c r="D37" i="30"/>
  <c r="G94" i="30"/>
  <c r="F94" i="30"/>
  <c r="D94" i="30"/>
  <c r="I94" i="30"/>
  <c r="H94" i="30"/>
  <c r="E94" i="30"/>
  <c r="I289" i="30"/>
  <c r="H289" i="30"/>
  <c r="G289" i="30"/>
  <c r="F289" i="30"/>
  <c r="E289" i="30"/>
  <c r="D289" i="30"/>
  <c r="G61" i="30"/>
  <c r="F61" i="30"/>
  <c r="E61" i="30"/>
  <c r="H61" i="30"/>
  <c r="D61" i="30"/>
  <c r="I61" i="30"/>
  <c r="F75" i="30"/>
  <c r="E75" i="30"/>
  <c r="D75" i="30"/>
  <c r="I75" i="30"/>
  <c r="H75" i="30"/>
  <c r="G75" i="30"/>
  <c r="G133" i="30"/>
  <c r="F133" i="30"/>
  <c r="H133" i="30"/>
  <c r="E133" i="30"/>
  <c r="I133" i="30"/>
  <c r="D133" i="30"/>
  <c r="E184" i="30"/>
  <c r="H184" i="30"/>
  <c r="G184" i="30"/>
  <c r="F184" i="30"/>
  <c r="D184" i="30"/>
  <c r="I184" i="30"/>
  <c r="I212" i="30"/>
  <c r="H212" i="30"/>
  <c r="G212" i="30"/>
  <c r="F212" i="30"/>
  <c r="E212" i="30"/>
  <c r="D212" i="30"/>
  <c r="H51" i="30"/>
  <c r="G51" i="30"/>
  <c r="F51" i="30"/>
  <c r="E51" i="30"/>
  <c r="I51" i="30"/>
  <c r="D51" i="30"/>
  <c r="I217" i="30"/>
  <c r="G217" i="30"/>
  <c r="H217" i="30"/>
  <c r="F217" i="30"/>
  <c r="E217" i="30"/>
  <c r="D217" i="30"/>
  <c r="H58" i="30"/>
  <c r="G58" i="30"/>
  <c r="I58" i="30"/>
  <c r="E58" i="30"/>
  <c r="F58" i="30"/>
  <c r="D58" i="30"/>
  <c r="E28" i="30"/>
  <c r="D28" i="30"/>
  <c r="F28" i="30"/>
  <c r="H28" i="30"/>
  <c r="G28" i="30"/>
  <c r="I28" i="30"/>
  <c r="H84" i="30"/>
  <c r="D84" i="30"/>
  <c r="G84" i="30"/>
  <c r="F84" i="30"/>
  <c r="I84" i="30"/>
  <c r="E84" i="30"/>
  <c r="G236" i="30"/>
  <c r="F236" i="30"/>
  <c r="E236" i="30"/>
  <c r="I236" i="30"/>
  <c r="H236" i="30"/>
  <c r="D236" i="30"/>
  <c r="I117" i="30"/>
  <c r="D117" i="30"/>
  <c r="H117" i="30"/>
  <c r="E117" i="30"/>
  <c r="G117" i="30"/>
  <c r="F117" i="30"/>
  <c r="I280" i="30"/>
  <c r="H280" i="30"/>
  <c r="F280" i="30"/>
  <c r="G280" i="30"/>
  <c r="D280" i="30"/>
  <c r="E280" i="30"/>
  <c r="H112" i="30"/>
  <c r="G112" i="30"/>
  <c r="E112" i="30"/>
  <c r="F112" i="30"/>
  <c r="D112" i="30"/>
  <c r="I112" i="30"/>
  <c r="I319" i="30"/>
  <c r="H319" i="30"/>
  <c r="F319" i="30"/>
  <c r="G319" i="30"/>
  <c r="E319" i="30"/>
  <c r="D319" i="30"/>
  <c r="G146" i="30"/>
  <c r="F146" i="30"/>
  <c r="E146" i="30"/>
  <c r="I146" i="30"/>
  <c r="D146" i="30"/>
  <c r="H146" i="30"/>
  <c r="F87" i="30"/>
  <c r="D87" i="30"/>
  <c r="I87" i="30"/>
  <c r="H87" i="30"/>
  <c r="G87" i="30"/>
  <c r="E87" i="30"/>
  <c r="F140" i="30"/>
  <c r="E140" i="30"/>
  <c r="D140" i="30"/>
  <c r="H140" i="30"/>
  <c r="I140" i="30"/>
  <c r="G140" i="30"/>
  <c r="G222" i="30"/>
  <c r="F222" i="30"/>
  <c r="E222" i="30"/>
  <c r="I222" i="30"/>
  <c r="H222" i="30"/>
  <c r="D222" i="30"/>
  <c r="I82" i="30"/>
  <c r="H82" i="30"/>
  <c r="G82" i="30"/>
  <c r="F82" i="30"/>
  <c r="E82" i="30"/>
  <c r="D82" i="30"/>
  <c r="I108" i="30"/>
  <c r="H108" i="30"/>
  <c r="G108" i="30"/>
  <c r="F108" i="30"/>
  <c r="E108" i="30"/>
  <c r="D108" i="30"/>
  <c r="D200" i="30"/>
  <c r="F200" i="30"/>
  <c r="G200" i="30"/>
  <c r="E200" i="30"/>
  <c r="I200" i="30"/>
  <c r="H200" i="30"/>
  <c r="I345" i="30"/>
  <c r="G345" i="30"/>
  <c r="D345" i="30"/>
  <c r="F345" i="30"/>
  <c r="E345" i="30"/>
  <c r="H345" i="30"/>
  <c r="D343" i="30"/>
  <c r="H343" i="30"/>
  <c r="I343" i="30"/>
  <c r="F343" i="30"/>
  <c r="E343" i="30"/>
  <c r="G343" i="30"/>
  <c r="I342" i="30"/>
  <c r="H342" i="30"/>
  <c r="G342" i="30"/>
  <c r="E342" i="30"/>
  <c r="D342" i="30"/>
  <c r="F342" i="30"/>
  <c r="I244" i="30"/>
  <c r="H244" i="30"/>
  <c r="G244" i="30"/>
  <c r="E244" i="30"/>
  <c r="D244" i="30"/>
  <c r="F244" i="30"/>
  <c r="E320" i="30"/>
  <c r="D320" i="30"/>
  <c r="H320" i="30"/>
  <c r="G320" i="30"/>
  <c r="F320" i="30"/>
  <c r="I320" i="30"/>
  <c r="F34" i="30"/>
  <c r="E34" i="30"/>
  <c r="D34" i="30"/>
  <c r="H34" i="30"/>
  <c r="G34" i="30"/>
  <c r="I34" i="30"/>
  <c r="H290" i="30"/>
  <c r="G290" i="30"/>
  <c r="F290" i="30"/>
  <c r="E290" i="30"/>
  <c r="D290" i="30"/>
  <c r="I290" i="30"/>
  <c r="G164" i="30"/>
  <c r="F164" i="30"/>
  <c r="D164" i="30"/>
  <c r="I164" i="30"/>
  <c r="H164" i="30"/>
  <c r="E164" i="30"/>
  <c r="I308" i="30"/>
  <c r="H308" i="30"/>
  <c r="G308" i="30"/>
  <c r="E308" i="30"/>
  <c r="F308" i="30"/>
  <c r="D308" i="30"/>
  <c r="G114" i="30"/>
  <c r="F114" i="30"/>
  <c r="E114" i="30"/>
  <c r="D114" i="30"/>
  <c r="H114" i="30"/>
  <c r="I114" i="30"/>
  <c r="H47" i="30"/>
  <c r="I47" i="30"/>
  <c r="E47" i="30"/>
  <c r="F47" i="30"/>
  <c r="G47" i="30"/>
  <c r="D47" i="30"/>
  <c r="G312" i="30"/>
  <c r="F312" i="30"/>
  <c r="E312" i="30"/>
  <c r="I312" i="30"/>
  <c r="H312" i="30"/>
  <c r="D312" i="30"/>
  <c r="H126" i="30"/>
  <c r="G126" i="30"/>
  <c r="D126" i="30"/>
  <c r="I126" i="30"/>
  <c r="E126" i="30"/>
  <c r="F126" i="30"/>
  <c r="H297" i="30"/>
  <c r="G297" i="30"/>
  <c r="F297" i="30"/>
  <c r="I297" i="30"/>
  <c r="E297" i="30"/>
  <c r="D297" i="30"/>
  <c r="I39" i="30"/>
  <c r="H39" i="30"/>
  <c r="F39" i="30"/>
  <c r="G39" i="30"/>
  <c r="E39" i="30"/>
  <c r="D39" i="30"/>
  <c r="E354" i="30"/>
  <c r="D354" i="30"/>
  <c r="F354" i="30"/>
  <c r="I354" i="30"/>
  <c r="H354" i="30"/>
  <c r="G354" i="30"/>
  <c r="I229" i="30"/>
  <c r="H229" i="30"/>
  <c r="G229" i="30"/>
  <c r="E229" i="30"/>
  <c r="F229" i="30"/>
  <c r="D229" i="30"/>
  <c r="H331" i="30"/>
  <c r="G331" i="30"/>
  <c r="F331" i="30"/>
  <c r="D331" i="30"/>
  <c r="I331" i="30"/>
  <c r="E331" i="30"/>
  <c r="I143" i="30"/>
  <c r="H143" i="30"/>
  <c r="G143" i="30"/>
  <c r="F143" i="30"/>
  <c r="D143" i="30"/>
  <c r="E143" i="30"/>
  <c r="E77" i="30"/>
  <c r="F77" i="30"/>
  <c r="I77" i="30"/>
  <c r="G77" i="30"/>
  <c r="H77" i="30"/>
  <c r="D77" i="30"/>
  <c r="E332" i="30"/>
  <c r="D332" i="30"/>
  <c r="I332" i="30"/>
  <c r="H332" i="30"/>
  <c r="F332" i="30"/>
  <c r="G332" i="30"/>
  <c r="D134" i="30"/>
  <c r="I134" i="30"/>
  <c r="H134" i="30"/>
  <c r="F134" i="30"/>
  <c r="G134" i="30"/>
  <c r="E134" i="30"/>
  <c r="I322" i="30"/>
  <c r="H322" i="30"/>
  <c r="F322" i="30"/>
  <c r="D322" i="30"/>
  <c r="G322" i="30"/>
  <c r="E322" i="30"/>
  <c r="F286" i="30"/>
  <c r="E286" i="30"/>
  <c r="D286" i="30"/>
  <c r="I286" i="30"/>
  <c r="G286" i="30"/>
  <c r="H286" i="30"/>
  <c r="I260" i="30"/>
  <c r="D260" i="30"/>
  <c r="E260" i="30"/>
  <c r="F260" i="30"/>
  <c r="H260" i="30"/>
  <c r="G260" i="30"/>
  <c r="H81" i="30"/>
  <c r="I81" i="30"/>
  <c r="D81" i="30"/>
  <c r="G81" i="30"/>
  <c r="F81" i="30"/>
  <c r="E81" i="30"/>
  <c r="AL258" i="30"/>
  <c r="AJ258" i="30"/>
  <c r="AM257" i="30"/>
  <c r="AM258" i="30" s="1"/>
  <c r="AC258" i="30"/>
  <c r="G177" i="30"/>
  <c r="I177" i="30"/>
  <c r="H177" i="30"/>
  <c r="F177" i="30"/>
  <c r="D177" i="30"/>
  <c r="E177" i="30"/>
  <c r="H270" i="30"/>
  <c r="G270" i="30"/>
  <c r="F270" i="30"/>
  <c r="E270" i="30"/>
  <c r="I270" i="30"/>
  <c r="D270" i="30"/>
  <c r="I259" i="30"/>
  <c r="H259" i="30"/>
  <c r="D259" i="30"/>
  <c r="G259" i="30"/>
  <c r="F259" i="30"/>
  <c r="E259" i="30"/>
  <c r="H326" i="30"/>
  <c r="E326" i="30"/>
  <c r="D326" i="30"/>
  <c r="I326" i="30"/>
  <c r="F326" i="30"/>
  <c r="G326" i="30"/>
  <c r="H144" i="30"/>
  <c r="I144" i="30"/>
  <c r="G144" i="30"/>
  <c r="E144" i="30"/>
  <c r="F144" i="30"/>
  <c r="D144" i="30"/>
  <c r="H149" i="30"/>
  <c r="G149" i="30"/>
  <c r="F149" i="30"/>
  <c r="E149" i="30"/>
  <c r="I149" i="30"/>
  <c r="D149" i="30"/>
  <c r="BA166" i="30" l="1"/>
  <c r="BC166" i="30" s="1"/>
  <c r="BA304" i="30"/>
  <c r="BB304" i="30" s="1"/>
  <c r="AZ198" i="30"/>
  <c r="AP20" i="30"/>
  <c r="AP27" i="30"/>
  <c r="BA99" i="30"/>
  <c r="BC99" i="30" s="1"/>
  <c r="BA235" i="30"/>
  <c r="BB235" i="30" s="1"/>
  <c r="AP22" i="30"/>
  <c r="AP32" i="30"/>
  <c r="AP30" i="30"/>
  <c r="AQ61" i="30"/>
  <c r="AQ66" i="30"/>
  <c r="AQ62" i="30"/>
  <c r="AQ58" i="30"/>
  <c r="AU58" i="30" s="1"/>
  <c r="AQ57" i="30"/>
  <c r="AU57" i="30" s="1"/>
  <c r="AQ53" i="30"/>
  <c r="AU53" i="30" s="1"/>
  <c r="AQ56" i="30"/>
  <c r="AU56" i="30" s="1"/>
  <c r="AU52" i="30"/>
  <c r="AQ64" i="30"/>
  <c r="AQ55" i="30"/>
  <c r="AU55" i="30" s="1"/>
  <c r="AQ59" i="30"/>
  <c r="AU59" i="30" s="1"/>
  <c r="AQ63" i="30"/>
  <c r="AQ60" i="30"/>
  <c r="AQ54" i="30"/>
  <c r="AU54" i="30" s="1"/>
  <c r="AW54" i="30" s="1"/>
  <c r="AQ65" i="30"/>
  <c r="AO66" i="30"/>
  <c r="AO55" i="30"/>
  <c r="AO56" i="30"/>
  <c r="AO58" i="30"/>
  <c r="AW50" i="30"/>
  <c r="AO63" i="30"/>
  <c r="AO60" i="30"/>
  <c r="AO61" i="30"/>
  <c r="AO62" i="30"/>
  <c r="AO65" i="30"/>
  <c r="AO54" i="30"/>
  <c r="AO53" i="30"/>
  <c r="AO57" i="30"/>
  <c r="AO59" i="30"/>
  <c r="AO64" i="30"/>
  <c r="BA133" i="30"/>
  <c r="BB133" i="30" s="1"/>
  <c r="BA232" i="30"/>
  <c r="BB232" i="30" s="1"/>
  <c r="BA164" i="30"/>
  <c r="BC164" i="30" s="1"/>
  <c r="BA100" i="30"/>
  <c r="BB100" i="30" s="1"/>
  <c r="BA95" i="30"/>
  <c r="AE95" i="30" s="1"/>
  <c r="AM95" i="30" s="1"/>
  <c r="AP23" i="30"/>
  <c r="AP25" i="30"/>
  <c r="BA167" i="30"/>
  <c r="BB167" i="30" s="1"/>
  <c r="BA301" i="30"/>
  <c r="BB301" i="30" s="1"/>
  <c r="AG25" i="30"/>
  <c r="AD24" i="30"/>
  <c r="AZ235" i="30"/>
  <c r="AP19" i="30"/>
  <c r="AZ133" i="30"/>
  <c r="BA128" i="30"/>
  <c r="BB128" i="30" s="1"/>
  <c r="AP26" i="30"/>
  <c r="AZ100" i="30"/>
  <c r="AP31" i="30"/>
  <c r="AP28" i="30"/>
  <c r="AP24" i="30"/>
  <c r="AP21" i="30"/>
  <c r="AO32" i="30"/>
  <c r="AO23" i="30"/>
  <c r="AO20" i="30"/>
  <c r="AO21" i="30"/>
  <c r="AW16" i="30"/>
  <c r="AO19" i="30"/>
  <c r="AO24" i="30"/>
  <c r="AO27" i="30"/>
  <c r="AO22" i="30"/>
  <c r="AO30" i="30"/>
  <c r="AO25" i="30"/>
  <c r="AO26" i="30"/>
  <c r="AO28" i="30"/>
  <c r="AO31" i="30"/>
  <c r="AO29" i="30"/>
  <c r="AQ30" i="30"/>
  <c r="AQ26" i="30"/>
  <c r="AQ22" i="30"/>
  <c r="AU22" i="30" s="1"/>
  <c r="AQ19" i="30"/>
  <c r="AU19" i="30" s="1"/>
  <c r="AQ23" i="30"/>
  <c r="AU23" i="30" s="1"/>
  <c r="AU18" i="30"/>
  <c r="AQ25" i="30"/>
  <c r="AU25" i="30" s="1"/>
  <c r="AQ21" i="30"/>
  <c r="AU21" i="30" s="1"/>
  <c r="AQ28" i="30"/>
  <c r="AQ27" i="30"/>
  <c r="AQ24" i="30"/>
  <c r="AU24" i="30" s="1"/>
  <c r="AQ29" i="30"/>
  <c r="AQ31" i="30"/>
  <c r="AQ32" i="30"/>
  <c r="AQ20" i="30"/>
  <c r="AU20" i="30" s="1"/>
  <c r="AW20" i="30" s="1"/>
  <c r="BA302" i="30"/>
  <c r="BB302" i="30" s="1"/>
  <c r="BA264" i="30"/>
  <c r="BC264" i="30" s="1"/>
  <c r="AZ167" i="30"/>
  <c r="BA132" i="30"/>
  <c r="BB132" i="30" s="1"/>
  <c r="BA134" i="30"/>
  <c r="BC134" i="30" s="1"/>
  <c r="BA96" i="30"/>
  <c r="AF96" i="30" s="1"/>
  <c r="BW14" i="30"/>
  <c r="BA94" i="30"/>
  <c r="BB94" i="30" s="1"/>
  <c r="BA298" i="30"/>
  <c r="BB298" i="30" s="1"/>
  <c r="BA299" i="30"/>
  <c r="BC299" i="30" s="1"/>
  <c r="AZ236" i="30"/>
  <c r="AZ299" i="30"/>
  <c r="BA131" i="30"/>
  <c r="AE131" i="30" s="1"/>
  <c r="AM131" i="30" s="1"/>
  <c r="AZ134" i="30"/>
  <c r="BA98" i="30"/>
  <c r="BC98" i="30" s="1"/>
  <c r="BA130" i="30"/>
  <c r="BC130" i="30" s="1"/>
  <c r="AZ96" i="30"/>
  <c r="AZ131" i="30"/>
  <c r="AZ166" i="30"/>
  <c r="BA300" i="30"/>
  <c r="BC300" i="30" s="1"/>
  <c r="BA265" i="30"/>
  <c r="BB265" i="30" s="1"/>
  <c r="AZ94" i="30"/>
  <c r="AY101" i="30"/>
  <c r="AW87" i="30" s="1"/>
  <c r="AZ233" i="30"/>
  <c r="AZ265" i="30"/>
  <c r="AY169" i="30"/>
  <c r="AW155" i="30" s="1"/>
  <c r="BA334" i="30"/>
  <c r="BC334" i="30" s="1"/>
  <c r="BA97" i="30"/>
  <c r="BB97" i="30" s="1"/>
  <c r="BA163" i="30"/>
  <c r="BB163" i="30" s="1"/>
  <c r="BA162" i="30"/>
  <c r="AG162" i="30" s="1"/>
  <c r="BA165" i="30"/>
  <c r="BC165" i="30" s="1"/>
  <c r="AZ168" i="30"/>
  <c r="BA129" i="30"/>
  <c r="BC129" i="30" s="1"/>
  <c r="BA231" i="30"/>
  <c r="BB231" i="30" s="1"/>
  <c r="AY271" i="30"/>
  <c r="AW257" i="30" s="1"/>
  <c r="AY135" i="30"/>
  <c r="AW121" i="30" s="1"/>
  <c r="AZ231" i="30"/>
  <c r="AZ270" i="30"/>
  <c r="AZ232" i="30"/>
  <c r="BA337" i="30"/>
  <c r="AZ337" i="30"/>
  <c r="BA338" i="30"/>
  <c r="AZ338" i="30"/>
  <c r="BA335" i="30"/>
  <c r="AZ335" i="30"/>
  <c r="AY339" i="30"/>
  <c r="AW325" i="30" s="1"/>
  <c r="BA332" i="30"/>
  <c r="AG332" i="30" s="1"/>
  <c r="AZ332" i="30"/>
  <c r="AZ336" i="30"/>
  <c r="BA336" i="30"/>
  <c r="BA333" i="30"/>
  <c r="AZ333" i="30"/>
  <c r="BA303" i="30"/>
  <c r="AZ303" i="30"/>
  <c r="AY305" i="30"/>
  <c r="AW291" i="30" s="1"/>
  <c r="BC270" i="30"/>
  <c r="BB270" i="30"/>
  <c r="BA267" i="30"/>
  <c r="AZ267" i="30"/>
  <c r="AZ269" i="30"/>
  <c r="BA269" i="30"/>
  <c r="AE269" i="30" s="1"/>
  <c r="AM269" i="30" s="1"/>
  <c r="BA266" i="30"/>
  <c r="AZ266" i="30"/>
  <c r="BA268" i="30"/>
  <c r="AZ268" i="30"/>
  <c r="AZ234" i="30"/>
  <c r="BA234" i="30"/>
  <c r="BC236" i="30"/>
  <c r="BB236" i="30"/>
  <c r="BA230" i="30"/>
  <c r="AY237" i="30"/>
  <c r="AW223" i="30" s="1"/>
  <c r="AZ230" i="30"/>
  <c r="BC233" i="30"/>
  <c r="BB233" i="30"/>
  <c r="BA199" i="30"/>
  <c r="AZ199" i="30"/>
  <c r="BA201" i="30"/>
  <c r="AZ201" i="30"/>
  <c r="AZ202" i="30"/>
  <c r="BA202" i="30"/>
  <c r="BC198" i="30"/>
  <c r="BB198" i="30"/>
  <c r="AZ197" i="30"/>
  <c r="BA197" i="30"/>
  <c r="BA196" i="30"/>
  <c r="AZ196" i="30"/>
  <c r="AY203" i="30"/>
  <c r="AW189" i="30" s="1"/>
  <c r="AZ200" i="30"/>
  <c r="BA200" i="30"/>
  <c r="BC168" i="30"/>
  <c r="BB168" i="30"/>
  <c r="AG233" i="30"/>
  <c r="BB166" i="30" l="1"/>
  <c r="BC304" i="30"/>
  <c r="BC235" i="30"/>
  <c r="BC232" i="30"/>
  <c r="BC133" i="30"/>
  <c r="BB164" i="30"/>
  <c r="AF95" i="30"/>
  <c r="AE100" i="30"/>
  <c r="AM100" i="30" s="1"/>
  <c r="BC167" i="30"/>
  <c r="AG100" i="30"/>
  <c r="BB99" i="30"/>
  <c r="AF99" i="30"/>
  <c r="AF100" i="30"/>
  <c r="BC128" i="30"/>
  <c r="BC100" i="30"/>
  <c r="BC301" i="30"/>
  <c r="AY60" i="30"/>
  <c r="AU60" i="30"/>
  <c r="AU62" i="30"/>
  <c r="AY62" i="30"/>
  <c r="AU63" i="30"/>
  <c r="AY63" i="30"/>
  <c r="AU64" i="30"/>
  <c r="AY64" i="30"/>
  <c r="AU66" i="30"/>
  <c r="AY66" i="30"/>
  <c r="AU65" i="30"/>
  <c r="AY65" i="30"/>
  <c r="AY61" i="30"/>
  <c r="AU61" i="30"/>
  <c r="BB95" i="30"/>
  <c r="BC95" i="30"/>
  <c r="AF94" i="30"/>
  <c r="AG94" i="30"/>
  <c r="AE94" i="30"/>
  <c r="AM94" i="30" s="1"/>
  <c r="BB130" i="30"/>
  <c r="BB264" i="30"/>
  <c r="AG95" i="30"/>
  <c r="AF162" i="30"/>
  <c r="BC298" i="30"/>
  <c r="AE162" i="30"/>
  <c r="AM162" i="30" s="1"/>
  <c r="BC96" i="30"/>
  <c r="BB96" i="30"/>
  <c r="AG96" i="30"/>
  <c r="BB98" i="30"/>
  <c r="BB334" i="30"/>
  <c r="BC132" i="30"/>
  <c r="BC302" i="30"/>
  <c r="AZ101" i="30"/>
  <c r="AU27" i="30"/>
  <c r="AY27" i="30"/>
  <c r="AU30" i="30"/>
  <c r="AY30" i="30"/>
  <c r="AU32" i="30"/>
  <c r="AY32" i="30"/>
  <c r="AY31" i="30"/>
  <c r="AU31" i="30"/>
  <c r="AU29" i="30"/>
  <c r="AH29" i="30" s="1"/>
  <c r="AY29" i="30"/>
  <c r="AU28" i="30"/>
  <c r="AY28" i="30"/>
  <c r="AU26" i="30"/>
  <c r="AY26" i="30"/>
  <c r="BB134" i="30"/>
  <c r="BB129" i="30"/>
  <c r="AG131" i="30"/>
  <c r="BC163" i="30"/>
  <c r="AF131" i="30"/>
  <c r="BC131" i="30"/>
  <c r="BC94" i="30"/>
  <c r="AE163" i="30"/>
  <c r="AM163" i="30" s="1"/>
  <c r="AZ305" i="30"/>
  <c r="AZ135" i="30"/>
  <c r="BC97" i="30"/>
  <c r="BB131" i="30"/>
  <c r="BB299" i="30"/>
  <c r="BA101" i="30"/>
  <c r="BB165" i="30"/>
  <c r="AZ169" i="30"/>
  <c r="BA169" i="30"/>
  <c r="BB300" i="30"/>
  <c r="AE98" i="30"/>
  <c r="AM98" i="30" s="1"/>
  <c r="BC265" i="30"/>
  <c r="BA305" i="30"/>
  <c r="BC231" i="30"/>
  <c r="BA135" i="30"/>
  <c r="BB162" i="30"/>
  <c r="AZ271" i="30"/>
  <c r="BC162" i="30"/>
  <c r="BA271" i="30"/>
  <c r="AZ237" i="30"/>
  <c r="BC333" i="30"/>
  <c r="BB333" i="30"/>
  <c r="BC336" i="30"/>
  <c r="BB336" i="30"/>
  <c r="AF336" i="30"/>
  <c r="AF332" i="30"/>
  <c r="BC338" i="30"/>
  <c r="BB338" i="30"/>
  <c r="AG336" i="30"/>
  <c r="BA339" i="30"/>
  <c r="BB332" i="30"/>
  <c r="BC332" i="30"/>
  <c r="AE336" i="30"/>
  <c r="AM336" i="30" s="1"/>
  <c r="AZ339" i="30"/>
  <c r="BC335" i="30"/>
  <c r="BB335" i="30"/>
  <c r="AE332" i="30"/>
  <c r="AM332" i="30" s="1"/>
  <c r="BB337" i="30"/>
  <c r="BC337" i="30"/>
  <c r="BC303" i="30"/>
  <c r="BB303" i="30"/>
  <c r="AG266" i="30"/>
  <c r="AE266" i="30"/>
  <c r="AM266" i="30" s="1"/>
  <c r="BC267" i="30"/>
  <c r="BB267" i="30"/>
  <c r="AG269" i="30"/>
  <c r="BC268" i="30"/>
  <c r="BB268" i="30"/>
  <c r="BC266" i="30"/>
  <c r="BB266" i="30"/>
  <c r="BC269" i="30"/>
  <c r="BB269" i="30"/>
  <c r="AF266" i="30"/>
  <c r="AF269" i="30"/>
  <c r="BA237" i="30"/>
  <c r="BC230" i="30"/>
  <c r="BB230" i="30"/>
  <c r="BC234" i="30"/>
  <c r="BB234" i="30"/>
  <c r="BC201" i="30"/>
  <c r="BB201" i="30"/>
  <c r="BC200" i="30"/>
  <c r="BB200" i="30"/>
  <c r="AZ203" i="30"/>
  <c r="BA203" i="30"/>
  <c r="BC196" i="30"/>
  <c r="BB196" i="30"/>
  <c r="BB197" i="30"/>
  <c r="BC197" i="30"/>
  <c r="BC202" i="30"/>
  <c r="BB202" i="30"/>
  <c r="BC199" i="30"/>
  <c r="BB199" i="30"/>
  <c r="AG99" i="30"/>
  <c r="AE96" i="30"/>
  <c r="AM96" i="30" s="1"/>
  <c r="AE233" i="30"/>
  <c r="AM233" i="30" s="1"/>
  <c r="AF233" i="30"/>
  <c r="AE99" i="30"/>
  <c r="AM99" i="30" s="1"/>
  <c r="AG202" i="30"/>
  <c r="AG97" i="30"/>
  <c r="AF98" i="30"/>
  <c r="AF97" i="30"/>
  <c r="AG98" i="30"/>
  <c r="AE202" i="30"/>
  <c r="AM202" i="30" s="1"/>
  <c r="AE97" i="30"/>
  <c r="AM97" i="30" s="1"/>
  <c r="AF202" i="30"/>
  <c r="AF163" i="30"/>
  <c r="AG163" i="30"/>
  <c r="AE132" i="30"/>
  <c r="AM132" i="30" s="1"/>
  <c r="AG132" i="30"/>
  <c r="AF132" i="30"/>
  <c r="AG133" i="30"/>
  <c r="AF133" i="30"/>
  <c r="AE133" i="30"/>
  <c r="AM133" i="30" s="1"/>
  <c r="AF167" i="30"/>
  <c r="AE167" i="30"/>
  <c r="AM167" i="30" s="1"/>
  <c r="AG167" i="30"/>
  <c r="AF198" i="30"/>
  <c r="AE198" i="30"/>
  <c r="AM198" i="30" s="1"/>
  <c r="AG198" i="30"/>
  <c r="AG338" i="30"/>
  <c r="AF338" i="30"/>
  <c r="AE338" i="30"/>
  <c r="AM338" i="30" s="1"/>
  <c r="AG199" i="30"/>
  <c r="AF199" i="30"/>
  <c r="AE199" i="30"/>
  <c r="AM199" i="30" s="1"/>
  <c r="AF230" i="30"/>
  <c r="AE230" i="30"/>
  <c r="AG230" i="30"/>
  <c r="AG302" i="30"/>
  <c r="AF302" i="30"/>
  <c r="AE302" i="30"/>
  <c r="AM302" i="30" s="1"/>
  <c r="AG337" i="30"/>
  <c r="AE337" i="30"/>
  <c r="AM337" i="30" s="1"/>
  <c r="AF337" i="30"/>
  <c r="AE298" i="30"/>
  <c r="AG298" i="30"/>
  <c r="AF298" i="30"/>
  <c r="AF134" i="30"/>
  <c r="AG134" i="30"/>
  <c r="AE134" i="30"/>
  <c r="AM134" i="30" s="1"/>
  <c r="AG270" i="30"/>
  <c r="AF270" i="30"/>
  <c r="AE270" i="30"/>
  <c r="AM270" i="30" s="1"/>
  <c r="AF200" i="30"/>
  <c r="AE200" i="30"/>
  <c r="AM200" i="30" s="1"/>
  <c r="AG200" i="30"/>
  <c r="AG129" i="30"/>
  <c r="AF129" i="30"/>
  <c r="AE129" i="30"/>
  <c r="AM129" i="30" s="1"/>
  <c r="AE197" i="30"/>
  <c r="AM197" i="30" s="1"/>
  <c r="AG197" i="30"/>
  <c r="AF197" i="30"/>
  <c r="AG334" i="30"/>
  <c r="AF334" i="30"/>
  <c r="AE334" i="30"/>
  <c r="AM334" i="30" s="1"/>
  <c r="AF333" i="30"/>
  <c r="AG333" i="30"/>
  <c r="AE333" i="30"/>
  <c r="AM333" i="30" s="1"/>
  <c r="AF267" i="30"/>
  <c r="AE267" i="30"/>
  <c r="AM267" i="30" s="1"/>
  <c r="AG267" i="30"/>
  <c r="AG301" i="30"/>
  <c r="AE301" i="30"/>
  <c r="AM301" i="30" s="1"/>
  <c r="AF301" i="30"/>
  <c r="AG201" i="30"/>
  <c r="AF201" i="30"/>
  <c r="AE201" i="30"/>
  <c r="AM201" i="30" s="1"/>
  <c r="AE299" i="30"/>
  <c r="AM299" i="30" s="1"/>
  <c r="AG299" i="30"/>
  <c r="AF299" i="30"/>
  <c r="AG265" i="30"/>
  <c r="AE265" i="30"/>
  <c r="AM265" i="30" s="1"/>
  <c r="AF265" i="30"/>
  <c r="AG300" i="30"/>
  <c r="AF300" i="30"/>
  <c r="AE300" i="30"/>
  <c r="AM300" i="30" s="1"/>
  <c r="AG236" i="30"/>
  <c r="AF236" i="30"/>
  <c r="AE236" i="30"/>
  <c r="AM236" i="30" s="1"/>
  <c r="AE235" i="30"/>
  <c r="AM235" i="30" s="1"/>
  <c r="AG235" i="30"/>
  <c r="AF235" i="30"/>
  <c r="AF232" i="30"/>
  <c r="AE232" i="30"/>
  <c r="AM232" i="30" s="1"/>
  <c r="AG232" i="30"/>
  <c r="AF128" i="30"/>
  <c r="AE128" i="30"/>
  <c r="AG128" i="30"/>
  <c r="AG165" i="30"/>
  <c r="AF165" i="30"/>
  <c r="AE165" i="30"/>
  <c r="AM165" i="30" s="1"/>
  <c r="AG304" i="30"/>
  <c r="AF304" i="30"/>
  <c r="AE304" i="30"/>
  <c r="AM304" i="30" s="1"/>
  <c r="AF164" i="30"/>
  <c r="AG164" i="30"/>
  <c r="AE164" i="30"/>
  <c r="AM164" i="30" s="1"/>
  <c r="AG303" i="30"/>
  <c r="AF303" i="30"/>
  <c r="AE303" i="30"/>
  <c r="AM303" i="30" s="1"/>
  <c r="AG196" i="30"/>
  <c r="AF196" i="30"/>
  <c r="AE196" i="30"/>
  <c r="AG264" i="30"/>
  <c r="AF264" i="30"/>
  <c r="AE264" i="30"/>
  <c r="AF168" i="30"/>
  <c r="AG168" i="30"/>
  <c r="AE168" i="30"/>
  <c r="AM168" i="30" s="1"/>
  <c r="AE268" i="30"/>
  <c r="AM268" i="30" s="1"/>
  <c r="AG268" i="30"/>
  <c r="AF268" i="30"/>
  <c r="AG166" i="30"/>
  <c r="AF166" i="30"/>
  <c r="AE166" i="30"/>
  <c r="AM166" i="30" s="1"/>
  <c r="AG335" i="30"/>
  <c r="AF335" i="30"/>
  <c r="AE335" i="30"/>
  <c r="AM335" i="30" s="1"/>
  <c r="AE231" i="30"/>
  <c r="AM231" i="30" s="1"/>
  <c r="AF231" i="30"/>
  <c r="AG231" i="30"/>
  <c r="AG130" i="30"/>
  <c r="AF130" i="30"/>
  <c r="AE130" i="30"/>
  <c r="AM130" i="30" s="1"/>
  <c r="AF234" i="30"/>
  <c r="AE234" i="30"/>
  <c r="AM234" i="30" s="1"/>
  <c r="AG234" i="30"/>
  <c r="AZ64" i="30" l="1"/>
  <c r="BA64" i="30"/>
  <c r="AZ63" i="30"/>
  <c r="BA63" i="30"/>
  <c r="BA66" i="30"/>
  <c r="AZ66" i="30"/>
  <c r="BA62" i="30"/>
  <c r="AZ62" i="30"/>
  <c r="BA61" i="30"/>
  <c r="AZ61" i="30"/>
  <c r="AZ65" i="30"/>
  <c r="BA65" i="30"/>
  <c r="AZ60" i="30"/>
  <c r="AY67" i="30"/>
  <c r="AW53" i="30" s="1"/>
  <c r="BA60" i="30"/>
  <c r="BB101" i="30"/>
  <c r="BC135" i="30"/>
  <c r="BC101" i="30"/>
  <c r="BB135" i="30"/>
  <c r="BC169" i="30"/>
  <c r="BC305" i="30"/>
  <c r="BA31" i="30"/>
  <c r="AZ31" i="30"/>
  <c r="AZ30" i="30"/>
  <c r="BA30" i="30"/>
  <c r="AZ32" i="30"/>
  <c r="BA32" i="30"/>
  <c r="AY33" i="30"/>
  <c r="AW19" i="30" s="1"/>
  <c r="BA26" i="30"/>
  <c r="AZ26" i="30"/>
  <c r="AZ28" i="30"/>
  <c r="BA28" i="30"/>
  <c r="BA27" i="30"/>
  <c r="AZ27" i="30"/>
  <c r="AZ29" i="30"/>
  <c r="BA29" i="30"/>
  <c r="BB305" i="30"/>
  <c r="BB169" i="30"/>
  <c r="BC271" i="30"/>
  <c r="BB271" i="30"/>
  <c r="BB339" i="30"/>
  <c r="BC339" i="30"/>
  <c r="BB237" i="30"/>
  <c r="BC237" i="30"/>
  <c r="BC203" i="30"/>
  <c r="BB203" i="30"/>
  <c r="AJ101" i="30"/>
  <c r="AE101" i="30"/>
  <c r="AK85" i="30"/>
  <c r="AM101" i="30"/>
  <c r="AM93" i="30" s="1"/>
  <c r="AC84" i="30" s="1"/>
  <c r="AJ169" i="30"/>
  <c r="AE135" i="30"/>
  <c r="AM128" i="30"/>
  <c r="AM135" i="30" s="1"/>
  <c r="AM127" i="30" s="1"/>
  <c r="AC118" i="30" s="1"/>
  <c r="AK119" i="30"/>
  <c r="AJ135" i="30"/>
  <c r="AJ339" i="30"/>
  <c r="AK153" i="30"/>
  <c r="AM196" i="30"/>
  <c r="AM203" i="30" s="1"/>
  <c r="AM195" i="30" s="1"/>
  <c r="AC186" i="30" s="1"/>
  <c r="AE203" i="30"/>
  <c r="AK187" i="30"/>
  <c r="AJ203" i="30"/>
  <c r="AE339" i="30"/>
  <c r="AM264" i="30"/>
  <c r="AM271" i="30" s="1"/>
  <c r="AM263" i="30" s="1"/>
  <c r="AC254" i="30" s="1"/>
  <c r="AE271" i="30"/>
  <c r="AK255" i="30"/>
  <c r="AJ271" i="30"/>
  <c r="AM169" i="30"/>
  <c r="AM161" i="30" s="1"/>
  <c r="AC152" i="30" s="1"/>
  <c r="AE169" i="30"/>
  <c r="AM339" i="30"/>
  <c r="AM331" i="30" s="1"/>
  <c r="AC322" i="30" s="1"/>
  <c r="AM230" i="30"/>
  <c r="AM237" i="30" s="1"/>
  <c r="AM229" i="30" s="1"/>
  <c r="AC220" i="30" s="1"/>
  <c r="AE237" i="30"/>
  <c r="AJ237" i="30"/>
  <c r="AK221" i="30"/>
  <c r="AM298" i="30"/>
  <c r="AM305" i="30" s="1"/>
  <c r="AM297" i="30" s="1"/>
  <c r="AC288" i="30" s="1"/>
  <c r="AE305" i="30"/>
  <c r="AK289" i="30"/>
  <c r="AJ305" i="30"/>
  <c r="AK323" i="30"/>
  <c r="AZ67" i="30" l="1"/>
  <c r="BC61" i="30"/>
  <c r="AF61" i="30"/>
  <c r="BB61" i="30"/>
  <c r="AG61" i="30"/>
  <c r="AE61" i="30"/>
  <c r="AM61" i="30" s="1"/>
  <c r="BB66" i="30"/>
  <c r="BC66" i="30"/>
  <c r="AF66" i="30"/>
  <c r="AE66" i="30"/>
  <c r="AM66" i="30" s="1"/>
  <c r="AG66" i="30"/>
  <c r="BC63" i="30"/>
  <c r="AG63" i="30"/>
  <c r="AF63" i="30"/>
  <c r="AE63" i="30"/>
  <c r="AM63" i="30" s="1"/>
  <c r="BB63" i="30"/>
  <c r="AE60" i="30"/>
  <c r="AG60" i="30"/>
  <c r="BA67" i="30"/>
  <c r="AF60" i="30"/>
  <c r="BC60" i="30"/>
  <c r="BB60" i="30"/>
  <c r="BC65" i="30"/>
  <c r="BB65" i="30"/>
  <c r="AG65" i="30"/>
  <c r="AE65" i="30"/>
  <c r="AM65" i="30" s="1"/>
  <c r="AF65" i="30"/>
  <c r="AG62" i="30"/>
  <c r="AE62" i="30"/>
  <c r="AM62" i="30" s="1"/>
  <c r="AF62" i="30"/>
  <c r="BC62" i="30"/>
  <c r="BB62" i="30"/>
  <c r="AF64" i="30"/>
  <c r="AE64" i="30"/>
  <c r="AM64" i="30" s="1"/>
  <c r="BC64" i="30"/>
  <c r="BB64" i="30"/>
  <c r="AG64" i="30"/>
  <c r="BC28" i="30"/>
  <c r="AE28" i="30"/>
  <c r="BB28" i="30"/>
  <c r="AF28" i="30"/>
  <c r="AZ33" i="30"/>
  <c r="BC27" i="30"/>
  <c r="BB27" i="30"/>
  <c r="AE27" i="30"/>
  <c r="AF27" i="30" s="1"/>
  <c r="BC26" i="30"/>
  <c r="BB26" i="30"/>
  <c r="BA33" i="30"/>
  <c r="AG28" i="30" s="1"/>
  <c r="AG26" i="30"/>
  <c r="AE26" i="30"/>
  <c r="AF26" i="30" s="1"/>
  <c r="BB29" i="30"/>
  <c r="AG29" i="30"/>
  <c r="AE29" i="30"/>
  <c r="AM29" i="30" s="1"/>
  <c r="AF29" i="30"/>
  <c r="BC29" i="30"/>
  <c r="BC32" i="30"/>
  <c r="AG32" i="30"/>
  <c r="AE32" i="30"/>
  <c r="AM32" i="30" s="1"/>
  <c r="AF32" i="30"/>
  <c r="BB32" i="30"/>
  <c r="BB30" i="30"/>
  <c r="AF30" i="30"/>
  <c r="AE30" i="30"/>
  <c r="AM30" i="30" s="1"/>
  <c r="BC30" i="30"/>
  <c r="AG30" i="30"/>
  <c r="BC31" i="30"/>
  <c r="BB31" i="30"/>
  <c r="AG31" i="30"/>
  <c r="AF31" i="30"/>
  <c r="AE31" i="30"/>
  <c r="AM31" i="30" s="1"/>
  <c r="BC67" i="30" l="1"/>
  <c r="AE67" i="30"/>
  <c r="AJ67" i="30"/>
  <c r="AK51" i="30"/>
  <c r="AM60" i="30"/>
  <c r="AM67" i="30" s="1"/>
  <c r="AM59" i="30" s="1"/>
  <c r="AC50" i="30" s="1"/>
  <c r="BB67" i="30"/>
  <c r="BB33" i="30"/>
  <c r="AG27" i="30"/>
  <c r="BC33" i="30"/>
  <c r="AM28" i="30"/>
  <c r="AJ28" i="30"/>
  <c r="AM27" i="30"/>
  <c r="AJ27" i="30"/>
  <c r="AJ26" i="30"/>
  <c r="AM26" i="30"/>
  <c r="AE33" i="30"/>
  <c r="AM33" i="30" l="1"/>
  <c r="AM25" i="30" s="1"/>
  <c r="AC16" i="30" s="1"/>
  <c r="DE3" i="30" a="1"/>
  <c r="DE3" i="30" s="1"/>
  <c r="AK17" i="30"/>
  <c r="AJ33" i="30"/>
  <c r="DE4" i="30" l="1"/>
  <c r="DE5" i="30"/>
  <c r="BQ15" i="25" l="1"/>
  <c r="BB16" i="25"/>
  <c r="AX7" i="25" s="1"/>
  <c r="DC151" i="25"/>
  <c r="DA151" i="25"/>
  <c r="CH147" i="25"/>
  <c r="CD147" i="25"/>
  <c r="CC147" i="25"/>
  <c r="BY147" i="25"/>
  <c r="CD146" i="25"/>
  <c r="CC146" i="25"/>
  <c r="CD145" i="25"/>
  <c r="CC145" i="25"/>
  <c r="CC144" i="25"/>
  <c r="CC143" i="25"/>
  <c r="CC142" i="25"/>
  <c r="CA141" i="25"/>
  <c r="CC141" i="25" s="1"/>
  <c r="CA140" i="25"/>
  <c r="CC140" i="25" s="1"/>
  <c r="CA139" i="25"/>
  <c r="CC139" i="25" s="1"/>
  <c r="CA138" i="25"/>
  <c r="CC138" i="25" s="1"/>
  <c r="CA137" i="25"/>
  <c r="CC137" i="25" s="1"/>
  <c r="CA136" i="25"/>
  <c r="CC136" i="25" s="1"/>
  <c r="CA135" i="25"/>
  <c r="CC135" i="25" s="1"/>
  <c r="CA134" i="25"/>
  <c r="CC134" i="25" s="1"/>
  <c r="CA133" i="25"/>
  <c r="CC133" i="25" s="1"/>
  <c r="CA132" i="25"/>
  <c r="CC132" i="25" s="1"/>
  <c r="CA131" i="25"/>
  <c r="CC131" i="25" s="1"/>
  <c r="CA130" i="25"/>
  <c r="CC130" i="25" s="1"/>
  <c r="CA129" i="25"/>
  <c r="CC129" i="25" s="1"/>
  <c r="CA128" i="25"/>
  <c r="CC128" i="25" s="1"/>
  <c r="CA127" i="25"/>
  <c r="CC127" i="25" s="1"/>
  <c r="CA126" i="25"/>
  <c r="CC126" i="25" s="1"/>
  <c r="CA125" i="25"/>
  <c r="CC125" i="25" s="1"/>
  <c r="CA124" i="25"/>
  <c r="CC124" i="25" s="1"/>
  <c r="CD123" i="25"/>
  <c r="CA123" i="25"/>
  <c r="CC123" i="25" s="1"/>
  <c r="CD122" i="25"/>
  <c r="CA122" i="25"/>
  <c r="CC122" i="25" s="1"/>
  <c r="CD121" i="25"/>
  <c r="CA121" i="25"/>
  <c r="CC121" i="25" s="1"/>
  <c r="CH120" i="25"/>
  <c r="CD120" i="25"/>
  <c r="CA120" i="25"/>
  <c r="CC120" i="25" s="1"/>
  <c r="CH119" i="25"/>
  <c r="CD119" i="25"/>
  <c r="CA119" i="25"/>
  <c r="CC119" i="25" s="1"/>
  <c r="CH118" i="25"/>
  <c r="CD118" i="25"/>
  <c r="CA118" i="25"/>
  <c r="CC118" i="25" s="1"/>
  <c r="CH117" i="25"/>
  <c r="CD117" i="25"/>
  <c r="CA117" i="25"/>
  <c r="CC117" i="25" s="1"/>
  <c r="CH116" i="25"/>
  <c r="CD116" i="25"/>
  <c r="CA116" i="25"/>
  <c r="CC116" i="25" s="1"/>
  <c r="CH115" i="25"/>
  <c r="CD115" i="25"/>
  <c r="CA115" i="25"/>
  <c r="CC115" i="25" s="1"/>
  <c r="CH114" i="25"/>
  <c r="CD114" i="25"/>
  <c r="CA114" i="25"/>
  <c r="CC114" i="25" s="1"/>
  <c r="CH113" i="25"/>
  <c r="CD113" i="25"/>
  <c r="CA113" i="25"/>
  <c r="CC113" i="25" s="1"/>
  <c r="CH112" i="25"/>
  <c r="CD112" i="25"/>
  <c r="CA112" i="25"/>
  <c r="CC112" i="25" s="1"/>
  <c r="CH111" i="25"/>
  <c r="CD111" i="25"/>
  <c r="CA111" i="25"/>
  <c r="CC111" i="25" s="1"/>
  <c r="CH110" i="25"/>
  <c r="CD110" i="25"/>
  <c r="CA110" i="25"/>
  <c r="CC110" i="25" s="1"/>
  <c r="CH109" i="25"/>
  <c r="CD109" i="25"/>
  <c r="CA109" i="25"/>
  <c r="CC109" i="25" s="1"/>
  <c r="CH108" i="25"/>
  <c r="CD108" i="25"/>
  <c r="CA108" i="25"/>
  <c r="CC108" i="25" s="1"/>
  <c r="CH107" i="25"/>
  <c r="CD107" i="25"/>
  <c r="CA107" i="25"/>
  <c r="CC107" i="25" s="1"/>
  <c r="CH106" i="25"/>
  <c r="CD106" i="25"/>
  <c r="CA106" i="25"/>
  <c r="CC106" i="25" s="1"/>
  <c r="CH105" i="25"/>
  <c r="CD105" i="25"/>
  <c r="CA105" i="25"/>
  <c r="CC105" i="25" s="1"/>
  <c r="CH104" i="25"/>
  <c r="CD104" i="25"/>
  <c r="CA104" i="25"/>
  <c r="CH103" i="25"/>
  <c r="CD103" i="25"/>
  <c r="CA103" i="25"/>
  <c r="CC103" i="25" s="1"/>
  <c r="CH102" i="25"/>
  <c r="CD102" i="25"/>
  <c r="CA102" i="25"/>
  <c r="CD101" i="25"/>
  <c r="CA101" i="25"/>
  <c r="CC101" i="25" s="1"/>
  <c r="CD100" i="25"/>
  <c r="CA100" i="25"/>
  <c r="CC100" i="25" s="1"/>
  <c r="CD99" i="25"/>
  <c r="CA99" i="25"/>
  <c r="CC99" i="25" s="1"/>
  <c r="CD98" i="25"/>
  <c r="CA98" i="25"/>
  <c r="CC98" i="25" s="1"/>
  <c r="CH97" i="25"/>
  <c r="CD97" i="25"/>
  <c r="CA97" i="25"/>
  <c r="CC97" i="25" s="1"/>
  <c r="CH96" i="25"/>
  <c r="CD96" i="25"/>
  <c r="CA96" i="25"/>
  <c r="CC96" i="25" s="1"/>
  <c r="CH95" i="25"/>
  <c r="CD95" i="25"/>
  <c r="CA95" i="25"/>
  <c r="CC95" i="25" s="1"/>
  <c r="CH94" i="25"/>
  <c r="CD94" i="25"/>
  <c r="CA94" i="25"/>
  <c r="CC94" i="25" s="1"/>
  <c r="CH93" i="25"/>
  <c r="CD93" i="25"/>
  <c r="CA93" i="25"/>
  <c r="CC93" i="25" s="1"/>
  <c r="CH92" i="25"/>
  <c r="CD92" i="25"/>
  <c r="CA92" i="25"/>
  <c r="CC92" i="25" s="1"/>
  <c r="CH91" i="25"/>
  <c r="CD91" i="25"/>
  <c r="CA91" i="25"/>
  <c r="CC91" i="25" s="1"/>
  <c r="CH90" i="25"/>
  <c r="CD90" i="25"/>
  <c r="CA90" i="25"/>
  <c r="CC90" i="25" s="1"/>
  <c r="CH89" i="25"/>
  <c r="CD89" i="25"/>
  <c r="CA89" i="25"/>
  <c r="CC89" i="25" s="1"/>
  <c r="CH88" i="25"/>
  <c r="CD88" i="25"/>
  <c r="CA88" i="25"/>
  <c r="CC88" i="25" s="1"/>
  <c r="CH87" i="25"/>
  <c r="CD87" i="25"/>
  <c r="CA87" i="25"/>
  <c r="CC87" i="25" s="1"/>
  <c r="CH86" i="25"/>
  <c r="CD86" i="25"/>
  <c r="CA86" i="25"/>
  <c r="CC86" i="25" s="1"/>
  <c r="CH85" i="25"/>
  <c r="CD85" i="25"/>
  <c r="CA85" i="25"/>
  <c r="CC85" i="25" s="1"/>
  <c r="CH84" i="25"/>
  <c r="CD84" i="25"/>
  <c r="CA84" i="25"/>
  <c r="CC84" i="25" s="1"/>
  <c r="CH83" i="25"/>
  <c r="CD83" i="25"/>
  <c r="CA83" i="25"/>
  <c r="CC83" i="25" s="1"/>
  <c r="CH82" i="25"/>
  <c r="CD82" i="25"/>
  <c r="CA82" i="25"/>
  <c r="CC82" i="25" s="1"/>
  <c r="CH81" i="25"/>
  <c r="CD81" i="25"/>
  <c r="CA81" i="25"/>
  <c r="CC81" i="25" s="1"/>
  <c r="CH80" i="25"/>
  <c r="CD80" i="25"/>
  <c r="CA80" i="25"/>
  <c r="CC80" i="25" s="1"/>
  <c r="CH79" i="25"/>
  <c r="CD79" i="25"/>
  <c r="CA79" i="25"/>
  <c r="CC79" i="25" s="1"/>
  <c r="CH78" i="25"/>
  <c r="CD78" i="25"/>
  <c r="CA78" i="25"/>
  <c r="CC78" i="25" s="1"/>
  <c r="CH77" i="25"/>
  <c r="CD77" i="25"/>
  <c r="CA77" i="25"/>
  <c r="CC77" i="25" s="1"/>
  <c r="CH76" i="25"/>
  <c r="CD76" i="25"/>
  <c r="CA76" i="25"/>
  <c r="CC76" i="25" s="1"/>
  <c r="CD75" i="25"/>
  <c r="CA75" i="25"/>
  <c r="CC75" i="25" s="1"/>
  <c r="CH74" i="25"/>
  <c r="CD74" i="25"/>
  <c r="CA74" i="25"/>
  <c r="CC74" i="25" s="1"/>
  <c r="CH73" i="25"/>
  <c r="CD73" i="25"/>
  <c r="CA73" i="25"/>
  <c r="CC73" i="25" s="1"/>
  <c r="CH72" i="25"/>
  <c r="CD72" i="25"/>
  <c r="CA72" i="25"/>
  <c r="CC72" i="25" s="1"/>
  <c r="CH71" i="25"/>
  <c r="CD71" i="25"/>
  <c r="CA71" i="25"/>
  <c r="CC71" i="25" s="1"/>
  <c r="CH70" i="25"/>
  <c r="CD70" i="25"/>
  <c r="CA70" i="25"/>
  <c r="CC70" i="25" s="1"/>
  <c r="CH69" i="25"/>
  <c r="CD69" i="25"/>
  <c r="CA69" i="25"/>
  <c r="CC69" i="25" s="1"/>
  <c r="CH68" i="25"/>
  <c r="CD68" i="25"/>
  <c r="CA68" i="25"/>
  <c r="CC68" i="25" s="1"/>
  <c r="CH67" i="25"/>
  <c r="CD67" i="25"/>
  <c r="CA67" i="25"/>
  <c r="CC67" i="25" s="1"/>
  <c r="CH66" i="25"/>
  <c r="CD66" i="25"/>
  <c r="CA66" i="25"/>
  <c r="CC66" i="25" s="1"/>
  <c r="CH65" i="25"/>
  <c r="CD65" i="25"/>
  <c r="CA65" i="25"/>
  <c r="CC65" i="25" s="1"/>
  <c r="CH64" i="25"/>
  <c r="CD64" i="25"/>
  <c r="CA64" i="25"/>
  <c r="CC64" i="25" s="1"/>
  <c r="CH63" i="25"/>
  <c r="CD63" i="25"/>
  <c r="CA63" i="25"/>
  <c r="CC63" i="25" s="1"/>
  <c r="CH62" i="25"/>
  <c r="CD62" i="25"/>
  <c r="CA62" i="25"/>
  <c r="CC62" i="25" s="1"/>
  <c r="CH61" i="25"/>
  <c r="CD61" i="25"/>
  <c r="CA61" i="25"/>
  <c r="CC61" i="25" s="1"/>
  <c r="CH60" i="25"/>
  <c r="CD60" i="25"/>
  <c r="CA60" i="25"/>
  <c r="CC60" i="25" s="1"/>
  <c r="CH59" i="25"/>
  <c r="CD59" i="25"/>
  <c r="CA59" i="25"/>
  <c r="CC59" i="25" s="1"/>
  <c r="CH58" i="25"/>
  <c r="CD58" i="25"/>
  <c r="CA58" i="25"/>
  <c r="CC58" i="25" s="1"/>
  <c r="CH57" i="25"/>
  <c r="CD57" i="25"/>
  <c r="CA57" i="25"/>
  <c r="CC57" i="25" s="1"/>
  <c r="CH56" i="25"/>
  <c r="CD56" i="25"/>
  <c r="CA56" i="25"/>
  <c r="CC56" i="25" s="1"/>
  <c r="CH55" i="25"/>
  <c r="CD55" i="25"/>
  <c r="CA55" i="25"/>
  <c r="CC55" i="25" s="1"/>
  <c r="CH54" i="25"/>
  <c r="CD54" i="25"/>
  <c r="CA54" i="25"/>
  <c r="CC54" i="25" s="1"/>
  <c r="CH53" i="25"/>
  <c r="CD53" i="25"/>
  <c r="CA53" i="25"/>
  <c r="CC53" i="25" s="1"/>
  <c r="CH52" i="25"/>
  <c r="CD52" i="25"/>
  <c r="CA52" i="25"/>
  <c r="CC52" i="25" s="1"/>
  <c r="CH51" i="25"/>
  <c r="CD51" i="25"/>
  <c r="CA51" i="25"/>
  <c r="CC51" i="25" s="1"/>
  <c r="CH50" i="25"/>
  <c r="CD50" i="25"/>
  <c r="CA50" i="25"/>
  <c r="CC50" i="25" s="1"/>
  <c r="CH49" i="25"/>
  <c r="CD49" i="25"/>
  <c r="CA49" i="25"/>
  <c r="CC49" i="25" s="1"/>
  <c r="CH48" i="25"/>
  <c r="CD48" i="25"/>
  <c r="CA48" i="25"/>
  <c r="CC48" i="25" s="1"/>
  <c r="CH47" i="25"/>
  <c r="CD47" i="25"/>
  <c r="CA47" i="25"/>
  <c r="CC47" i="25" s="1"/>
  <c r="CH46" i="25"/>
  <c r="CD46" i="25"/>
  <c r="CA46" i="25"/>
  <c r="CC46" i="25" s="1"/>
  <c r="CH45" i="25"/>
  <c r="CD45" i="25"/>
  <c r="CA45" i="25"/>
  <c r="CC45" i="25" s="1"/>
  <c r="BW45" i="25"/>
  <c r="BV45" i="25"/>
  <c r="BU45" i="25"/>
  <c r="BT45" i="25"/>
  <c r="BS45" i="25"/>
  <c r="BR45" i="25"/>
  <c r="BQ45" i="25"/>
  <c r="BP45" i="25"/>
  <c r="BO45" i="25"/>
  <c r="BN45" i="25"/>
  <c r="BM45" i="25"/>
  <c r="BL45" i="25"/>
  <c r="BK45" i="25"/>
  <c r="BJ45" i="25"/>
  <c r="BI45" i="25"/>
  <c r="BG45" i="25"/>
  <c r="BE45" i="25"/>
  <c r="BD45" i="25"/>
  <c r="BC45" i="25"/>
  <c r="BB45" i="25"/>
  <c r="BA45" i="25"/>
  <c r="AZ45" i="25"/>
  <c r="AY45" i="25"/>
  <c r="AX45" i="25"/>
  <c r="AW45" i="25"/>
  <c r="S45" i="25"/>
  <c r="Q45" i="25"/>
  <c r="P45" i="25"/>
  <c r="O45" i="25"/>
  <c r="N45" i="25"/>
  <c r="M45" i="25"/>
  <c r="L45" i="25"/>
  <c r="K45" i="25"/>
  <c r="J45" i="25"/>
  <c r="I45" i="25"/>
  <c r="H45" i="25"/>
  <c r="G45" i="25"/>
  <c r="F45" i="25"/>
  <c r="E45" i="25"/>
  <c r="D45" i="25"/>
  <c r="C45" i="25"/>
  <c r="CH44" i="25"/>
  <c r="CD44" i="25"/>
  <c r="CA44" i="25"/>
  <c r="CC44" i="25" s="1"/>
  <c r="CH43" i="25"/>
  <c r="CD43" i="25"/>
  <c r="CA43" i="25"/>
  <c r="CC43" i="25" s="1"/>
  <c r="CH42" i="25"/>
  <c r="CD42" i="25"/>
  <c r="CA42" i="25"/>
  <c r="CC42" i="25" s="1"/>
  <c r="B42" i="25"/>
  <c r="CH41" i="25"/>
  <c r="CD41" i="25"/>
  <c r="CA41" i="25"/>
  <c r="CC41" i="25" s="1"/>
  <c r="B41" i="25"/>
  <c r="CH40" i="25"/>
  <c r="CD40" i="25"/>
  <c r="CA40" i="25"/>
  <c r="CC40" i="25" s="1"/>
  <c r="H40" i="25"/>
  <c r="B40" i="25"/>
  <c r="CH39" i="25"/>
  <c r="CD39" i="25"/>
  <c r="CA39" i="25"/>
  <c r="CC39" i="25" s="1"/>
  <c r="H39" i="25"/>
  <c r="B39" i="25"/>
  <c r="CH38" i="25"/>
  <c r="CD38" i="25"/>
  <c r="CA38" i="25"/>
  <c r="CC38" i="25" s="1"/>
  <c r="H38" i="25"/>
  <c r="B38" i="25"/>
  <c r="CH37" i="25"/>
  <c r="CD37" i="25"/>
  <c r="CA37" i="25"/>
  <c r="CC37" i="25" s="1"/>
  <c r="H37" i="25"/>
  <c r="B37" i="25"/>
  <c r="CH36" i="25"/>
  <c r="CD36" i="25"/>
  <c r="CA36" i="25"/>
  <c r="CC36" i="25" s="1"/>
  <c r="H36" i="25"/>
  <c r="B36" i="25"/>
  <c r="CH35" i="25"/>
  <c r="CD35" i="25"/>
  <c r="CA35" i="25"/>
  <c r="CC35" i="25" s="1"/>
  <c r="H35" i="25"/>
  <c r="B35" i="25"/>
  <c r="CH34" i="25"/>
  <c r="CD34" i="25"/>
  <c r="CA34" i="25"/>
  <c r="CC34" i="25" s="1"/>
  <c r="H34" i="25"/>
  <c r="B34" i="25"/>
  <c r="CH33" i="25"/>
  <c r="CD33" i="25"/>
  <c r="CA33" i="25"/>
  <c r="CC33" i="25" s="1"/>
  <c r="H33" i="25"/>
  <c r="B33" i="25"/>
  <c r="CH32" i="25"/>
  <c r="CD32" i="25"/>
  <c r="CA32" i="25"/>
  <c r="CC32" i="25" s="1"/>
  <c r="H32" i="25"/>
  <c r="B32" i="25"/>
  <c r="CH31" i="25"/>
  <c r="CD31" i="25"/>
  <c r="CA31" i="25"/>
  <c r="CC31" i="25" s="1"/>
  <c r="B31" i="25"/>
  <c r="CH30" i="25"/>
  <c r="CD30" i="25"/>
  <c r="CA30" i="25"/>
  <c r="CC30" i="25" s="1"/>
  <c r="S30" i="25"/>
  <c r="I30" i="25"/>
  <c r="CH29" i="25"/>
  <c r="CD29" i="25"/>
  <c r="CA29" i="25"/>
  <c r="CC29" i="25" s="1"/>
  <c r="BQ29" i="25"/>
  <c r="BE29" i="25"/>
  <c r="BD29" i="25"/>
  <c r="BC29" i="25"/>
  <c r="BB29" i="25"/>
  <c r="AW29" i="25"/>
  <c r="B29" i="25"/>
  <c r="CH28" i="25"/>
  <c r="CD28" i="25"/>
  <c r="CA28" i="25"/>
  <c r="CC28" i="25" s="1"/>
  <c r="BQ28" i="25"/>
  <c r="BE28" i="25"/>
  <c r="BD28" i="25"/>
  <c r="BC28" i="25"/>
  <c r="BB28" i="25"/>
  <c r="AW28" i="25"/>
  <c r="B28" i="25"/>
  <c r="CH27" i="25"/>
  <c r="CD27" i="25"/>
  <c r="CA27" i="25"/>
  <c r="CC27" i="25" s="1"/>
  <c r="BQ27" i="25"/>
  <c r="BE27" i="25"/>
  <c r="BD27" i="25"/>
  <c r="BC27" i="25"/>
  <c r="BB27" i="25"/>
  <c r="AW27" i="25"/>
  <c r="B27" i="25"/>
  <c r="CH26" i="25"/>
  <c r="CD26" i="25"/>
  <c r="CA26" i="25"/>
  <c r="CC26" i="25" s="1"/>
  <c r="BQ26" i="25"/>
  <c r="BE26" i="25"/>
  <c r="BD26" i="25"/>
  <c r="BC26" i="25"/>
  <c r="BB26" i="25"/>
  <c r="AW26" i="25"/>
  <c r="B26" i="25"/>
  <c r="CH25" i="25"/>
  <c r="CD25" i="25"/>
  <c r="CA25" i="25"/>
  <c r="CC25" i="25" s="1"/>
  <c r="BQ25" i="25"/>
  <c r="BE25" i="25"/>
  <c r="BD25" i="25"/>
  <c r="BC25" i="25"/>
  <c r="BB25" i="25"/>
  <c r="AW25" i="25"/>
  <c r="B25" i="25"/>
  <c r="CH24" i="25"/>
  <c r="CD24" i="25"/>
  <c r="CA24" i="25"/>
  <c r="CC24" i="25" s="1"/>
  <c r="BQ24" i="25"/>
  <c r="BE24" i="25"/>
  <c r="BD24" i="25"/>
  <c r="BC24" i="25"/>
  <c r="BB24" i="25"/>
  <c r="AW24" i="25"/>
  <c r="B24" i="25"/>
  <c r="CH23" i="25"/>
  <c r="CD23" i="25"/>
  <c r="CA23" i="25"/>
  <c r="CC23" i="25" s="1"/>
  <c r="BQ23" i="25"/>
  <c r="BE23" i="25"/>
  <c r="BD23" i="25"/>
  <c r="BC23" i="25"/>
  <c r="BB23" i="25"/>
  <c r="AW23" i="25"/>
  <c r="CH22" i="25"/>
  <c r="CD22" i="25"/>
  <c r="CA22" i="25"/>
  <c r="CC22" i="25" s="1"/>
  <c r="BW22" i="25"/>
  <c r="CH21" i="25"/>
  <c r="CD21" i="25"/>
  <c r="CA21" i="25"/>
  <c r="CC21" i="25" s="1"/>
  <c r="BW21" i="25"/>
  <c r="BV21" i="25"/>
  <c r="BU21" i="25"/>
  <c r="BP17" i="25" s="1"/>
  <c r="BT21" i="25"/>
  <c r="BS21" i="25"/>
  <c r="BP16" i="25" s="1"/>
  <c r="BR21" i="25"/>
  <c r="BR19" i="25" s="1"/>
  <c r="BQ21" i="25"/>
  <c r="BP21" i="25"/>
  <c r="CH20" i="25"/>
  <c r="CD20" i="25"/>
  <c r="CA20" i="25"/>
  <c r="CC20" i="25" s="1"/>
  <c r="K17" i="25"/>
  <c r="J17" i="25"/>
  <c r="G20" i="25"/>
  <c r="G37" i="25" s="1"/>
  <c r="F20" i="25"/>
  <c r="F40" i="25" s="1"/>
  <c r="E20" i="25"/>
  <c r="E16" i="25" s="1"/>
  <c r="AW16" i="25" s="1"/>
  <c r="D20" i="25"/>
  <c r="D26" i="25" s="1"/>
  <c r="C20" i="25"/>
  <c r="C33" i="25" s="1"/>
  <c r="CH19" i="25"/>
  <c r="CD19" i="25"/>
  <c r="CA19" i="25"/>
  <c r="CC19" i="25" s="1"/>
  <c r="AW19" i="25"/>
  <c r="CE16" i="25"/>
  <c r="BZ11" i="25" s="1"/>
  <c r="BN17" i="25"/>
  <c r="BM25" i="25"/>
  <c r="BL15" i="25"/>
  <c r="BL17" i="25" s="1"/>
  <c r="BO14" i="25"/>
  <c r="BN14" i="25"/>
  <c r="BM14" i="25"/>
  <c r="BL14" i="25"/>
  <c r="BK14" i="25"/>
  <c r="BJ14" i="25"/>
  <c r="BI14" i="25"/>
  <c r="BF13" i="25"/>
  <c r="C9" i="25"/>
  <c r="DB7" i="25"/>
  <c r="DB6" i="25"/>
  <c r="CJ2" i="25"/>
  <c r="CI2" i="25"/>
  <c r="CH2" i="25"/>
  <c r="CG2" i="25"/>
  <c r="CF2" i="25"/>
  <c r="CE2" i="25"/>
  <c r="CD2" i="25"/>
  <c r="CC2" i="25"/>
  <c r="CB2" i="25"/>
  <c r="CA2" i="25"/>
  <c r="BZ2" i="25"/>
  <c r="BW2" i="25"/>
  <c r="BV2" i="25"/>
  <c r="BU2" i="25"/>
  <c r="BT2" i="25"/>
  <c r="BS2" i="25"/>
  <c r="BR2" i="25"/>
  <c r="BQ2" i="25"/>
  <c r="BP2" i="25"/>
  <c r="BO2" i="25"/>
  <c r="BN2" i="25"/>
  <c r="BM2" i="25"/>
  <c r="BL2" i="25"/>
  <c r="BK2" i="25"/>
  <c r="BJ2" i="25"/>
  <c r="BI2" i="25"/>
  <c r="S2" i="25"/>
  <c r="R2" i="25"/>
  <c r="Q2" i="25"/>
  <c r="P2" i="25"/>
  <c r="O2" i="25"/>
  <c r="N2" i="25"/>
  <c r="M2" i="25"/>
  <c r="L2" i="25"/>
  <c r="K2" i="25"/>
  <c r="J2" i="25"/>
  <c r="I2" i="25"/>
  <c r="H2" i="25"/>
  <c r="G2" i="25"/>
  <c r="F2" i="25"/>
  <c r="E2" i="25"/>
  <c r="D2" i="25"/>
  <c r="C2" i="25"/>
  <c r="B2" i="25"/>
  <c r="DC1" i="25"/>
  <c r="DB1" i="25"/>
  <c r="CJ1" i="25"/>
  <c r="CI1" i="25"/>
  <c r="CH1" i="25"/>
  <c r="CG1" i="25"/>
  <c r="CF1" i="25"/>
  <c r="CE1" i="25"/>
  <c r="CD1" i="25"/>
  <c r="CC1" i="25"/>
  <c r="CB1" i="25"/>
  <c r="CA1" i="25"/>
  <c r="BZ1" i="25"/>
  <c r="BW1" i="25"/>
  <c r="BV1" i="25"/>
  <c r="BU1" i="25"/>
  <c r="BT1" i="25"/>
  <c r="BS1" i="25"/>
  <c r="BR1" i="25"/>
  <c r="BQ1" i="25"/>
  <c r="BP1" i="25"/>
  <c r="BO1" i="25"/>
  <c r="BN1" i="25"/>
  <c r="BM1" i="25"/>
  <c r="BL1" i="25"/>
  <c r="BK1" i="25"/>
  <c r="BJ1" i="25"/>
  <c r="BI1" i="25"/>
  <c r="S1" i="25"/>
  <c r="R1" i="25"/>
  <c r="Q1" i="25"/>
  <c r="P1" i="25"/>
  <c r="O1" i="25"/>
  <c r="N1" i="25"/>
  <c r="M1" i="25"/>
  <c r="L1" i="25"/>
  <c r="K1" i="25"/>
  <c r="J1" i="25"/>
  <c r="I1" i="25"/>
  <c r="H1" i="25"/>
  <c r="G1" i="25"/>
  <c r="F1" i="25"/>
  <c r="E1" i="25"/>
  <c r="D1" i="25"/>
  <c r="C1" i="25"/>
  <c r="B1" i="25"/>
  <c r="A1" i="25"/>
  <c r="BF16" i="25" l="1"/>
  <c r="BF17" i="25" s="1"/>
  <c r="BF15" i="25"/>
  <c r="BG15" i="25" s="1"/>
  <c r="AW18" i="25"/>
  <c r="G15" i="25"/>
  <c r="F14" i="25"/>
  <c r="E17" i="25"/>
  <c r="BL28" i="25"/>
  <c r="E26" i="25"/>
  <c r="F33" i="25"/>
  <c r="G16" i="25"/>
  <c r="G36" i="25"/>
  <c r="E19" i="25"/>
  <c r="F29" i="25"/>
  <c r="F19" i="25"/>
  <c r="G33" i="25"/>
  <c r="F36" i="25"/>
  <c r="G39" i="25"/>
  <c r="E14" i="25"/>
  <c r="G19" i="25"/>
  <c r="G14" i="25"/>
  <c r="C17" i="25"/>
  <c r="E28" i="25"/>
  <c r="F17" i="25"/>
  <c r="F22" i="25"/>
  <c r="G27" i="25"/>
  <c r="DC3" i="25"/>
  <c r="G17" i="25"/>
  <c r="G22" i="25"/>
  <c r="F26" i="25"/>
  <c r="G43" i="25"/>
  <c r="D17" i="25"/>
  <c r="F28" i="25"/>
  <c r="F18" i="25"/>
  <c r="G26" i="25"/>
  <c r="G18" i="25"/>
  <c r="BL29" i="25"/>
  <c r="BL26" i="25"/>
  <c r="BL21" i="25"/>
  <c r="C39" i="25"/>
  <c r="BL23" i="25"/>
  <c r="D39" i="25"/>
  <c r="BL27" i="25"/>
  <c r="E39" i="25"/>
  <c r="F39" i="25"/>
  <c r="G25" i="25"/>
  <c r="E27" i="25"/>
  <c r="D33" i="25"/>
  <c r="C23" i="25"/>
  <c r="D23" i="25"/>
  <c r="C27" i="25"/>
  <c r="E23" i="25"/>
  <c r="D27" i="25"/>
  <c r="D18" i="25"/>
  <c r="F23" i="25"/>
  <c r="E18" i="25"/>
  <c r="G23" i="25"/>
  <c r="F27" i="25"/>
  <c r="D28" i="25"/>
  <c r="E33" i="25"/>
  <c r="G40" i="25"/>
  <c r="C22" i="25"/>
  <c r="D43" i="25"/>
  <c r="C19" i="25"/>
  <c r="D22" i="25"/>
  <c r="G28" i="25"/>
  <c r="D36" i="25"/>
  <c r="E43" i="25"/>
  <c r="D14" i="25"/>
  <c r="F16" i="25"/>
  <c r="D19" i="25"/>
  <c r="E22" i="25"/>
  <c r="E36" i="25"/>
  <c r="F43" i="25"/>
  <c r="BN21" i="25"/>
  <c r="BN25" i="25"/>
  <c r="BN26" i="25"/>
  <c r="BM23" i="25"/>
  <c r="BN23" i="25"/>
  <c r="BM26" i="25"/>
  <c r="BR30" i="25"/>
  <c r="BN18" i="25"/>
  <c r="BN27" i="25"/>
  <c r="BN20" i="25"/>
  <c r="BM27" i="25"/>
  <c r="BM28" i="25"/>
  <c r="BN28" i="25"/>
  <c r="BM29" i="25"/>
  <c r="BN29" i="25"/>
  <c r="BM21" i="25"/>
  <c r="C36" i="25"/>
  <c r="C43" i="25"/>
  <c r="C18" i="25"/>
  <c r="C28" i="25"/>
  <c r="C13" i="25"/>
  <c r="D24" i="25"/>
  <c r="D13" i="25"/>
  <c r="F42" i="25"/>
  <c r="P18" i="25"/>
  <c r="E21" i="25"/>
  <c r="BM24" i="25"/>
  <c r="G32" i="25"/>
  <c r="F13" i="25"/>
  <c r="BL16" i="25"/>
  <c r="F21" i="25"/>
  <c r="G24" i="25"/>
  <c r="BN24" i="25"/>
  <c r="G30" i="25"/>
  <c r="G35" i="25"/>
  <c r="F38" i="25"/>
  <c r="E41" i="25"/>
  <c r="G13" i="25"/>
  <c r="BM16" i="25"/>
  <c r="G21" i="25"/>
  <c r="BL22" i="25"/>
  <c r="C31" i="25"/>
  <c r="C34" i="25"/>
  <c r="G38" i="25"/>
  <c r="F41" i="25"/>
  <c r="E24" i="25"/>
  <c r="BP15" i="25"/>
  <c r="BN16" i="25"/>
  <c r="BL19" i="25"/>
  <c r="BM22" i="25"/>
  <c r="D31" i="25"/>
  <c r="D34" i="25"/>
  <c r="C37" i="25"/>
  <c r="G41" i="25"/>
  <c r="C24" i="25"/>
  <c r="D32" i="25"/>
  <c r="D42" i="25"/>
  <c r="D35" i="25"/>
  <c r="F32" i="25"/>
  <c r="F30" i="25"/>
  <c r="E38" i="25"/>
  <c r="D41" i="25"/>
  <c r="C25" i="25"/>
  <c r="D37" i="25"/>
  <c r="C40" i="25"/>
  <c r="D15" i="25"/>
  <c r="C16" i="25"/>
  <c r="BM17" i="25"/>
  <c r="BN19" i="25"/>
  <c r="D25" i="25"/>
  <c r="F31" i="25"/>
  <c r="F34" i="25"/>
  <c r="E37" i="25"/>
  <c r="D40" i="25"/>
  <c r="C29" i="25"/>
  <c r="C32" i="25"/>
  <c r="C42" i="25"/>
  <c r="D29" i="25"/>
  <c r="E29" i="25"/>
  <c r="D30" i="25"/>
  <c r="E32" i="25"/>
  <c r="C38" i="25"/>
  <c r="E42" i="25"/>
  <c r="D21" i="25"/>
  <c r="BL24" i="25"/>
  <c r="E30" i="25"/>
  <c r="E35" i="25"/>
  <c r="D38" i="25"/>
  <c r="C41" i="25"/>
  <c r="E13" i="25"/>
  <c r="F24" i="25"/>
  <c r="G29" i="25"/>
  <c r="G42" i="25"/>
  <c r="C15" i="25"/>
  <c r="BN22" i="25"/>
  <c r="E34" i="25"/>
  <c r="BV13" i="25"/>
  <c r="E15" i="25"/>
  <c r="D16" i="25"/>
  <c r="BL18" i="25"/>
  <c r="BL20" i="25"/>
  <c r="E25" i="25"/>
  <c r="BL25" i="25"/>
  <c r="C26" i="25"/>
  <c r="G31" i="25"/>
  <c r="G34" i="25"/>
  <c r="F37" i="25"/>
  <c r="E40" i="25"/>
  <c r="C30" i="25"/>
  <c r="C35" i="25"/>
  <c r="C21" i="25"/>
  <c r="F35" i="25"/>
  <c r="BM19" i="25"/>
  <c r="E31" i="25"/>
  <c r="C14" i="25"/>
  <c r="F15" i="25"/>
  <c r="BM18" i="25"/>
  <c r="BM20" i="25"/>
  <c r="F25" i="25"/>
  <c r="AW17" i="25" l="1"/>
  <c r="BD18" i="25"/>
  <c r="BA22" i="25" s="1"/>
  <c r="AW15" i="25"/>
  <c r="BJ15" i="25"/>
  <c r="BJ21" i="25" s="1"/>
  <c r="BG16" i="25"/>
  <c r="BG17" i="25" s="1"/>
  <c r="BK15" i="25"/>
  <c r="BK23" i="25" s="1"/>
  <c r="BI15" i="25"/>
  <c r="BI27" i="25" s="1"/>
  <c r="BK27" i="25" l="1"/>
  <c r="BO27" i="25" s="1"/>
  <c r="BK24" i="25"/>
  <c r="BS24" i="25" s="1"/>
  <c r="BK17" i="25"/>
  <c r="BO17" i="25" s="1"/>
  <c r="BQ17" i="25" s="1"/>
  <c r="BK29" i="25"/>
  <c r="BO29" i="25" s="1"/>
  <c r="BK16" i="25"/>
  <c r="BO16" i="25" s="1"/>
  <c r="BK18" i="25"/>
  <c r="BO18" i="25" s="1"/>
  <c r="BK20" i="25"/>
  <c r="BO20" i="25" s="1"/>
  <c r="BK21" i="25"/>
  <c r="BO21" i="25" s="1"/>
  <c r="BK25" i="25"/>
  <c r="BO25" i="25" s="1"/>
  <c r="BK26" i="25"/>
  <c r="BK22" i="25"/>
  <c r="BO22" i="25" s="1"/>
  <c r="BK19" i="25"/>
  <c r="BO19" i="25" s="1"/>
  <c r="BO15" i="25"/>
  <c r="BK28" i="25"/>
  <c r="BS28" i="25" s="1"/>
  <c r="AW21" i="25"/>
  <c r="BD17" i="25" s="1"/>
  <c r="AX21" i="25"/>
  <c r="BJ25" i="25"/>
  <c r="BJ28" i="25"/>
  <c r="BJ22" i="25"/>
  <c r="BJ26" i="25"/>
  <c r="BJ27" i="25"/>
  <c r="BJ24" i="25"/>
  <c r="BJ18" i="25"/>
  <c r="BJ23" i="25"/>
  <c r="BJ19" i="25"/>
  <c r="BJ17" i="25"/>
  <c r="BJ29" i="25"/>
  <c r="BJ16" i="25"/>
  <c r="BJ20" i="25"/>
  <c r="BI28" i="25"/>
  <c r="BI23" i="25"/>
  <c r="BI19" i="25"/>
  <c r="BI17" i="25"/>
  <c r="BI24" i="25"/>
  <c r="BI18" i="25"/>
  <c r="BI20" i="25"/>
  <c r="BI25" i="25"/>
  <c r="BQ13" i="25"/>
  <c r="BI21" i="25"/>
  <c r="BI26" i="25"/>
  <c r="BI29" i="25"/>
  <c r="BI22" i="25"/>
  <c r="BI16" i="25"/>
  <c r="BO23" i="25"/>
  <c r="BS23" i="25"/>
  <c r="BO26" i="25"/>
  <c r="BS26" i="25"/>
  <c r="BT24" i="25"/>
  <c r="BS27" i="25"/>
  <c r="BO24" i="25" l="1"/>
  <c r="BU24" i="25" s="1"/>
  <c r="BS29" i="25"/>
  <c r="BT29" i="25" s="1"/>
  <c r="BS25" i="25"/>
  <c r="BO28" i="25"/>
  <c r="BA24" i="25"/>
  <c r="AZ24" i="25"/>
  <c r="AY24" i="25"/>
  <c r="BG24" i="25" s="1"/>
  <c r="BW24" i="25"/>
  <c r="BV24" i="25"/>
  <c r="BU28" i="25"/>
  <c r="BT28" i="25"/>
  <c r="BT26" i="25"/>
  <c r="BU26" i="25"/>
  <c r="BT25" i="25"/>
  <c r="BU25" i="25"/>
  <c r="BU29" i="25"/>
  <c r="BT27" i="25"/>
  <c r="BU27" i="25"/>
  <c r="BU23" i="25"/>
  <c r="BT23" i="25"/>
  <c r="BS30" i="25"/>
  <c r="BQ16" i="25" s="1"/>
  <c r="BW27" i="25" l="1"/>
  <c r="AY27" i="25"/>
  <c r="BG27" i="25" s="1"/>
  <c r="BV27" i="25"/>
  <c r="BA27" i="25"/>
  <c r="AZ27" i="25"/>
  <c r="BV29" i="25"/>
  <c r="BA29" i="25"/>
  <c r="AZ29" i="25"/>
  <c r="AY29" i="25"/>
  <c r="BG29" i="25" s="1"/>
  <c r="BW29" i="25"/>
  <c r="BV25" i="25"/>
  <c r="AY25" i="25"/>
  <c r="BG25" i="25" s="1"/>
  <c r="BA25" i="25"/>
  <c r="AZ25" i="25"/>
  <c r="BW25" i="25"/>
  <c r="BW23" i="25"/>
  <c r="BV23" i="25"/>
  <c r="BA23" i="25"/>
  <c r="AZ23" i="25"/>
  <c r="AY23" i="25"/>
  <c r="BU30" i="25"/>
  <c r="BW28" i="25"/>
  <c r="BV28" i="25"/>
  <c r="BA28" i="25"/>
  <c r="AZ28" i="25"/>
  <c r="AY28" i="25"/>
  <c r="BG28" i="25" s="1"/>
  <c r="AZ26" i="25"/>
  <c r="BA26" i="25"/>
  <c r="AY26" i="25"/>
  <c r="BG26" i="25" s="1"/>
  <c r="BW26" i="25"/>
  <c r="BV26" i="25"/>
  <c r="BT30" i="25"/>
  <c r="BW30" i="25" l="1"/>
  <c r="AY30" i="25"/>
  <c r="BG23" i="25"/>
  <c r="BG30" i="25" s="1"/>
  <c r="BG22" i="25" s="1"/>
  <c r="AW13" i="25" s="1"/>
  <c r="BE14" i="25"/>
  <c r="BD30" i="25"/>
  <c r="BV30" i="25"/>
  <c r="DB3" i="25" l="1" a="1"/>
  <c r="DB3" i="25" s="1"/>
  <c r="DB5" i="25"/>
  <c r="DB4" i="25"/>
  <c r="DA7" i="23" l="1"/>
  <c r="A1" i="23"/>
  <c r="DB150" i="23"/>
  <c r="CZ150" i="23"/>
  <c r="CH147" i="23"/>
  <c r="CD147" i="23"/>
  <c r="CC147" i="23"/>
  <c r="BY147" i="23"/>
  <c r="CD146" i="23"/>
  <c r="CC146" i="23"/>
  <c r="CD145" i="23"/>
  <c r="CC145" i="23"/>
  <c r="CC144" i="23"/>
  <c r="CC143" i="23"/>
  <c r="CC142" i="23"/>
  <c r="CA141" i="23"/>
  <c r="CC141" i="23" s="1"/>
  <c r="CA140" i="23"/>
  <c r="CC140" i="23" s="1"/>
  <c r="CA139" i="23"/>
  <c r="CC139" i="23" s="1"/>
  <c r="CA138" i="23"/>
  <c r="CC138" i="23" s="1"/>
  <c r="CA137" i="23"/>
  <c r="CC137" i="23" s="1"/>
  <c r="CA136" i="23"/>
  <c r="CC136" i="23" s="1"/>
  <c r="CA135" i="23"/>
  <c r="CC135" i="23" s="1"/>
  <c r="CA134" i="23"/>
  <c r="CC134" i="23" s="1"/>
  <c r="CA133" i="23"/>
  <c r="CC133" i="23" s="1"/>
  <c r="CA132" i="23"/>
  <c r="CC132" i="23" s="1"/>
  <c r="CA131" i="23"/>
  <c r="CC131" i="23" s="1"/>
  <c r="CA130" i="23"/>
  <c r="CC130" i="23" s="1"/>
  <c r="CA129" i="23"/>
  <c r="CC129" i="23" s="1"/>
  <c r="CA128" i="23"/>
  <c r="CC128" i="23" s="1"/>
  <c r="CA127" i="23"/>
  <c r="CC127" i="23" s="1"/>
  <c r="CA126" i="23"/>
  <c r="CC126" i="23" s="1"/>
  <c r="CA125" i="23"/>
  <c r="CC125" i="23" s="1"/>
  <c r="CA124" i="23"/>
  <c r="CC124" i="23" s="1"/>
  <c r="CD123" i="23"/>
  <c r="CA123" i="23"/>
  <c r="CC123" i="23" s="1"/>
  <c r="CD122" i="23"/>
  <c r="CA122" i="23"/>
  <c r="CC122" i="23" s="1"/>
  <c r="CD121" i="23"/>
  <c r="CA121" i="23"/>
  <c r="CC121" i="23" s="1"/>
  <c r="CH120" i="23"/>
  <c r="CD120" i="23"/>
  <c r="CA120" i="23"/>
  <c r="CC120" i="23" s="1"/>
  <c r="CH119" i="23"/>
  <c r="CD119" i="23"/>
  <c r="CA119" i="23"/>
  <c r="CC119" i="23" s="1"/>
  <c r="CH118" i="23"/>
  <c r="CD118" i="23"/>
  <c r="CA118" i="23"/>
  <c r="CC118" i="23" s="1"/>
  <c r="CH117" i="23"/>
  <c r="CD117" i="23"/>
  <c r="CA117" i="23"/>
  <c r="CC117" i="23" s="1"/>
  <c r="CH116" i="23"/>
  <c r="CD116" i="23"/>
  <c r="CA116" i="23"/>
  <c r="CC116" i="23" s="1"/>
  <c r="CH115" i="23"/>
  <c r="CD115" i="23"/>
  <c r="CA115" i="23"/>
  <c r="CC115" i="23" s="1"/>
  <c r="CH114" i="23"/>
  <c r="CD114" i="23"/>
  <c r="CA114" i="23"/>
  <c r="CC114" i="23" s="1"/>
  <c r="CH113" i="23"/>
  <c r="CD113" i="23"/>
  <c r="CA113" i="23"/>
  <c r="CC113" i="23" s="1"/>
  <c r="CH112" i="23"/>
  <c r="CD112" i="23"/>
  <c r="CA112" i="23"/>
  <c r="CC112" i="23" s="1"/>
  <c r="CH111" i="23"/>
  <c r="CD111" i="23"/>
  <c r="CA111" i="23"/>
  <c r="CC111" i="23" s="1"/>
  <c r="CH110" i="23"/>
  <c r="CD110" i="23"/>
  <c r="CA110" i="23"/>
  <c r="CC110" i="23" s="1"/>
  <c r="CH109" i="23"/>
  <c r="CD109" i="23"/>
  <c r="CA109" i="23"/>
  <c r="CC109" i="23" s="1"/>
  <c r="CH108" i="23"/>
  <c r="CD108" i="23"/>
  <c r="CA108" i="23"/>
  <c r="CC108" i="23" s="1"/>
  <c r="CH107" i="23"/>
  <c r="CD107" i="23"/>
  <c r="CA107" i="23"/>
  <c r="CC107" i="23" s="1"/>
  <c r="CH106" i="23"/>
  <c r="CD106" i="23"/>
  <c r="CA106" i="23"/>
  <c r="CC106" i="23" s="1"/>
  <c r="CH105" i="23"/>
  <c r="CD105" i="23"/>
  <c r="CA105" i="23"/>
  <c r="CC105" i="23" s="1"/>
  <c r="CH104" i="23"/>
  <c r="CD104" i="23"/>
  <c r="CA104" i="23"/>
  <c r="CH103" i="23"/>
  <c r="CD103" i="23"/>
  <c r="CA103" i="23"/>
  <c r="CC103" i="23" s="1"/>
  <c r="CH102" i="23"/>
  <c r="CD102" i="23"/>
  <c r="CA102" i="23"/>
  <c r="CD101" i="23"/>
  <c r="CA101" i="23"/>
  <c r="CC101" i="23" s="1"/>
  <c r="CD100" i="23"/>
  <c r="CA100" i="23"/>
  <c r="CC100" i="23" s="1"/>
  <c r="CD99" i="23"/>
  <c r="CA99" i="23"/>
  <c r="CC99" i="23" s="1"/>
  <c r="CD98" i="23"/>
  <c r="CA98" i="23"/>
  <c r="CC98" i="23" s="1"/>
  <c r="CH97" i="23"/>
  <c r="CD97" i="23"/>
  <c r="CA97" i="23"/>
  <c r="CC97" i="23" s="1"/>
  <c r="CH96" i="23"/>
  <c r="CD96" i="23"/>
  <c r="CA96" i="23"/>
  <c r="CC96" i="23" s="1"/>
  <c r="CH95" i="23"/>
  <c r="CD95" i="23"/>
  <c r="CA95" i="23"/>
  <c r="CC95" i="23" s="1"/>
  <c r="CH94" i="23"/>
  <c r="CD94" i="23"/>
  <c r="CA94" i="23"/>
  <c r="CC94" i="23" s="1"/>
  <c r="CH93" i="23"/>
  <c r="CD93" i="23"/>
  <c r="CA93" i="23"/>
  <c r="CC93" i="23" s="1"/>
  <c r="CH92" i="23"/>
  <c r="CD92" i="23"/>
  <c r="CA92" i="23"/>
  <c r="CC92" i="23" s="1"/>
  <c r="CH91" i="23"/>
  <c r="CD91" i="23"/>
  <c r="CA91" i="23"/>
  <c r="CC91" i="23" s="1"/>
  <c r="CH90" i="23"/>
  <c r="CD90" i="23"/>
  <c r="CA90" i="23"/>
  <c r="CC90" i="23" s="1"/>
  <c r="CH89" i="23"/>
  <c r="CD89" i="23"/>
  <c r="CA89" i="23"/>
  <c r="CC89" i="23" s="1"/>
  <c r="CH88" i="23"/>
  <c r="CD88" i="23"/>
  <c r="CA88" i="23"/>
  <c r="CC88" i="23" s="1"/>
  <c r="CH87" i="23"/>
  <c r="CD87" i="23"/>
  <c r="CA87" i="23"/>
  <c r="CC87" i="23" s="1"/>
  <c r="CH86" i="23"/>
  <c r="CD86" i="23"/>
  <c r="CA86" i="23"/>
  <c r="CC86" i="23" s="1"/>
  <c r="CH85" i="23"/>
  <c r="CD85" i="23"/>
  <c r="CA85" i="23"/>
  <c r="CC85" i="23" s="1"/>
  <c r="CH84" i="23"/>
  <c r="CD84" i="23"/>
  <c r="CA84" i="23"/>
  <c r="CC84" i="23" s="1"/>
  <c r="CH83" i="23"/>
  <c r="CD83" i="23"/>
  <c r="CA83" i="23"/>
  <c r="CC83" i="23" s="1"/>
  <c r="CH82" i="23"/>
  <c r="CD82" i="23"/>
  <c r="CA82" i="23"/>
  <c r="CC82" i="23" s="1"/>
  <c r="CH81" i="23"/>
  <c r="CD81" i="23"/>
  <c r="CA81" i="23"/>
  <c r="CC81" i="23" s="1"/>
  <c r="CH80" i="23"/>
  <c r="CD80" i="23"/>
  <c r="CA80" i="23"/>
  <c r="CC80" i="23" s="1"/>
  <c r="CH79" i="23"/>
  <c r="CD79" i="23"/>
  <c r="CA79" i="23"/>
  <c r="CC79" i="23" s="1"/>
  <c r="CH78" i="23"/>
  <c r="CD78" i="23"/>
  <c r="CA78" i="23"/>
  <c r="CC78" i="23" s="1"/>
  <c r="CH77" i="23"/>
  <c r="CD77" i="23"/>
  <c r="CA77" i="23"/>
  <c r="CC77" i="23" s="1"/>
  <c r="CH76" i="23"/>
  <c r="CD76" i="23"/>
  <c r="CA76" i="23"/>
  <c r="CC76" i="23" s="1"/>
  <c r="CD75" i="23"/>
  <c r="CA75" i="23"/>
  <c r="CC75" i="23" s="1"/>
  <c r="CH74" i="23"/>
  <c r="CD74" i="23"/>
  <c r="CA74" i="23"/>
  <c r="CC74" i="23" s="1"/>
  <c r="CH73" i="23"/>
  <c r="CD73" i="23"/>
  <c r="CA73" i="23"/>
  <c r="CC73" i="23" s="1"/>
  <c r="CH72" i="23"/>
  <c r="CD72" i="23"/>
  <c r="CA72" i="23"/>
  <c r="CC72" i="23" s="1"/>
  <c r="CH71" i="23"/>
  <c r="CD71" i="23"/>
  <c r="CA71" i="23"/>
  <c r="CC71" i="23" s="1"/>
  <c r="CH70" i="23"/>
  <c r="CD70" i="23"/>
  <c r="CA70" i="23"/>
  <c r="CC70" i="23" s="1"/>
  <c r="CH69" i="23"/>
  <c r="CD69" i="23"/>
  <c r="CA69" i="23"/>
  <c r="CC69" i="23" s="1"/>
  <c r="CH68" i="23"/>
  <c r="CD68" i="23"/>
  <c r="CA68" i="23"/>
  <c r="CC68" i="23" s="1"/>
  <c r="CH67" i="23"/>
  <c r="CD67" i="23"/>
  <c r="CA67" i="23"/>
  <c r="CC67" i="23" s="1"/>
  <c r="CH66" i="23"/>
  <c r="CD66" i="23"/>
  <c r="CA66" i="23"/>
  <c r="CC66" i="23" s="1"/>
  <c r="CH65" i="23"/>
  <c r="CD65" i="23"/>
  <c r="CA65" i="23"/>
  <c r="CC65" i="23" s="1"/>
  <c r="CH64" i="23"/>
  <c r="CD64" i="23"/>
  <c r="CA64" i="23"/>
  <c r="CC64" i="23" s="1"/>
  <c r="CH63" i="23"/>
  <c r="CD63" i="23"/>
  <c r="CA63" i="23"/>
  <c r="CC63" i="23" s="1"/>
  <c r="CH62" i="23"/>
  <c r="CD62" i="23"/>
  <c r="CA62" i="23"/>
  <c r="CC62" i="23" s="1"/>
  <c r="CH61" i="23"/>
  <c r="CD61" i="23"/>
  <c r="CA61" i="23"/>
  <c r="CC61" i="23" s="1"/>
  <c r="CH60" i="23"/>
  <c r="CD60" i="23"/>
  <c r="CA60" i="23"/>
  <c r="CC60" i="23" s="1"/>
  <c r="CH59" i="23"/>
  <c r="CD59" i="23"/>
  <c r="CA59" i="23"/>
  <c r="CC59" i="23" s="1"/>
  <c r="CH58" i="23"/>
  <c r="CD58" i="23"/>
  <c r="CA58" i="23"/>
  <c r="CC58" i="23" s="1"/>
  <c r="CH57" i="23"/>
  <c r="CD57" i="23"/>
  <c r="CA57" i="23"/>
  <c r="CC57" i="23" s="1"/>
  <c r="CH56" i="23"/>
  <c r="CD56" i="23"/>
  <c r="CA56" i="23"/>
  <c r="CC56" i="23" s="1"/>
  <c r="CH55" i="23"/>
  <c r="CD55" i="23"/>
  <c r="CA55" i="23"/>
  <c r="CC55" i="23" s="1"/>
  <c r="CH54" i="23"/>
  <c r="CD54" i="23"/>
  <c r="CA54" i="23"/>
  <c r="CC54" i="23" s="1"/>
  <c r="CH53" i="23"/>
  <c r="CD53" i="23"/>
  <c r="CA53" i="23"/>
  <c r="CC53" i="23" s="1"/>
  <c r="CH52" i="23"/>
  <c r="CD52" i="23"/>
  <c r="CA52" i="23"/>
  <c r="CC52" i="23" s="1"/>
  <c r="CH51" i="23"/>
  <c r="CD51" i="23"/>
  <c r="CA51" i="23"/>
  <c r="CC51" i="23" s="1"/>
  <c r="CH50" i="23"/>
  <c r="CD50" i="23"/>
  <c r="CA50" i="23"/>
  <c r="CC50" i="23" s="1"/>
  <c r="CH49" i="23"/>
  <c r="CD49" i="23"/>
  <c r="CA49" i="23"/>
  <c r="CC49" i="23" s="1"/>
  <c r="CH48" i="23"/>
  <c r="CD48" i="23"/>
  <c r="CA48" i="23"/>
  <c r="CC48" i="23" s="1"/>
  <c r="CH47" i="23"/>
  <c r="CD47" i="23"/>
  <c r="CA47" i="23"/>
  <c r="CC47" i="23" s="1"/>
  <c r="CH46" i="23"/>
  <c r="CD46" i="23"/>
  <c r="CA46" i="23"/>
  <c r="CC46" i="23" s="1"/>
  <c r="CH45" i="23"/>
  <c r="CD45" i="23"/>
  <c r="CA45" i="23"/>
  <c r="CC45" i="23" s="1"/>
  <c r="BW45" i="23"/>
  <c r="BV45" i="23"/>
  <c r="BU45" i="23"/>
  <c r="BT45" i="23"/>
  <c r="BS45" i="23"/>
  <c r="BR45" i="23"/>
  <c r="BQ45" i="23"/>
  <c r="BP45" i="23"/>
  <c r="BO45" i="23"/>
  <c r="BN45" i="23"/>
  <c r="BM45" i="23"/>
  <c r="BL45" i="23"/>
  <c r="BK45" i="23"/>
  <c r="BJ45" i="23"/>
  <c r="BI45" i="23"/>
  <c r="S45" i="23"/>
  <c r="Q45" i="23"/>
  <c r="P45" i="23"/>
  <c r="O45" i="23"/>
  <c r="N45" i="23"/>
  <c r="M45" i="23"/>
  <c r="L45" i="23"/>
  <c r="K45" i="23"/>
  <c r="J45" i="23"/>
  <c r="I45" i="23"/>
  <c r="H45" i="23"/>
  <c r="G45" i="23"/>
  <c r="F45" i="23"/>
  <c r="E45" i="23"/>
  <c r="D45" i="23"/>
  <c r="C45" i="23"/>
  <c r="BG45" i="23"/>
  <c r="BE45" i="23"/>
  <c r="BD45" i="23"/>
  <c r="BC45" i="23"/>
  <c r="BB45" i="23"/>
  <c r="BA45" i="23"/>
  <c r="AZ45" i="23"/>
  <c r="AY45" i="23"/>
  <c r="AX45" i="23"/>
  <c r="AW45" i="23"/>
  <c r="CH44" i="23"/>
  <c r="CD44" i="23"/>
  <c r="CA44" i="23"/>
  <c r="CC44" i="23" s="1"/>
  <c r="CH43" i="23"/>
  <c r="CD43" i="23"/>
  <c r="CA43" i="23"/>
  <c r="CC43" i="23" s="1"/>
  <c r="CH42" i="23"/>
  <c r="CD42" i="23"/>
  <c r="CA42" i="23"/>
  <c r="CC42" i="23" s="1"/>
  <c r="B42" i="23"/>
  <c r="CH41" i="23"/>
  <c r="CD41" i="23"/>
  <c r="CA41" i="23"/>
  <c r="CC41" i="23" s="1"/>
  <c r="B41" i="23"/>
  <c r="CH40" i="23"/>
  <c r="CD40" i="23"/>
  <c r="CA40" i="23"/>
  <c r="CC40" i="23" s="1"/>
  <c r="H40" i="23"/>
  <c r="B40" i="23"/>
  <c r="CH39" i="23"/>
  <c r="CD39" i="23"/>
  <c r="CA39" i="23"/>
  <c r="CC39" i="23" s="1"/>
  <c r="H39" i="23"/>
  <c r="B39" i="23"/>
  <c r="CH38" i="23"/>
  <c r="CD38" i="23"/>
  <c r="CA38" i="23"/>
  <c r="CC38" i="23" s="1"/>
  <c r="H38" i="23"/>
  <c r="B38" i="23"/>
  <c r="CH37" i="23"/>
  <c r="CD37" i="23"/>
  <c r="CA37" i="23"/>
  <c r="CC37" i="23" s="1"/>
  <c r="H37" i="23"/>
  <c r="B37" i="23"/>
  <c r="CH36" i="23"/>
  <c r="CD36" i="23"/>
  <c r="CA36" i="23"/>
  <c r="CC36" i="23" s="1"/>
  <c r="H36" i="23"/>
  <c r="B36" i="23"/>
  <c r="CH35" i="23"/>
  <c r="CD35" i="23"/>
  <c r="CA35" i="23"/>
  <c r="CC35" i="23" s="1"/>
  <c r="H35" i="23"/>
  <c r="B35" i="23"/>
  <c r="CH34" i="23"/>
  <c r="CD34" i="23"/>
  <c r="CA34" i="23"/>
  <c r="CC34" i="23" s="1"/>
  <c r="H34" i="23"/>
  <c r="B34" i="23"/>
  <c r="CH33" i="23"/>
  <c r="CD33" i="23"/>
  <c r="CA33" i="23"/>
  <c r="CC33" i="23" s="1"/>
  <c r="H33" i="23"/>
  <c r="B33" i="23"/>
  <c r="CH32" i="23"/>
  <c r="CD32" i="23"/>
  <c r="CA32" i="23"/>
  <c r="CC32" i="23" s="1"/>
  <c r="H32" i="23"/>
  <c r="B32" i="23"/>
  <c r="CH31" i="23"/>
  <c r="CD31" i="23"/>
  <c r="CA31" i="23"/>
  <c r="CC31" i="23" s="1"/>
  <c r="B31" i="23"/>
  <c r="CH30" i="23"/>
  <c r="CD30" i="23"/>
  <c r="CA30" i="23"/>
  <c r="CC30" i="23" s="1"/>
  <c r="S30" i="23"/>
  <c r="I30" i="23"/>
  <c r="CH29" i="23"/>
  <c r="CD29" i="23"/>
  <c r="CA29" i="23"/>
  <c r="CC29" i="23" s="1"/>
  <c r="BQ29" i="23"/>
  <c r="B29" i="23"/>
  <c r="BE29" i="23"/>
  <c r="BD29" i="23"/>
  <c r="BC29" i="23"/>
  <c r="BB29" i="23"/>
  <c r="AW29" i="23"/>
  <c r="CH28" i="23"/>
  <c r="CD28" i="23"/>
  <c r="CA28" i="23"/>
  <c r="CC28" i="23" s="1"/>
  <c r="BQ28" i="23"/>
  <c r="B28" i="23"/>
  <c r="BE28" i="23"/>
  <c r="BD28" i="23"/>
  <c r="BC28" i="23"/>
  <c r="BB28" i="23"/>
  <c r="AW28" i="23"/>
  <c r="CH27" i="23"/>
  <c r="CD27" i="23"/>
  <c r="CA27" i="23"/>
  <c r="CC27" i="23" s="1"/>
  <c r="BQ27" i="23"/>
  <c r="B27" i="23"/>
  <c r="BE27" i="23"/>
  <c r="BD27" i="23"/>
  <c r="BC27" i="23"/>
  <c r="BB27" i="23"/>
  <c r="AW27" i="23"/>
  <c r="CH26" i="23"/>
  <c r="CD26" i="23"/>
  <c r="CA26" i="23"/>
  <c r="CC26" i="23" s="1"/>
  <c r="BQ26" i="23"/>
  <c r="B26" i="23"/>
  <c r="BE26" i="23"/>
  <c r="BD26" i="23"/>
  <c r="BC26" i="23"/>
  <c r="BB26" i="23"/>
  <c r="AW26" i="23"/>
  <c r="CH25" i="23"/>
  <c r="CD25" i="23"/>
  <c r="CA25" i="23"/>
  <c r="CC25" i="23" s="1"/>
  <c r="BQ25" i="23"/>
  <c r="B25" i="23"/>
  <c r="BE25" i="23"/>
  <c r="BD25" i="23"/>
  <c r="BC25" i="23"/>
  <c r="BB25" i="23"/>
  <c r="AW25" i="23"/>
  <c r="CH24" i="23"/>
  <c r="CD24" i="23"/>
  <c r="CA24" i="23"/>
  <c r="CC24" i="23" s="1"/>
  <c r="BQ24" i="23"/>
  <c r="B24" i="23"/>
  <c r="BE24" i="23"/>
  <c r="BD24" i="23"/>
  <c r="BC24" i="23"/>
  <c r="BB24" i="23"/>
  <c r="AW24" i="23"/>
  <c r="CH23" i="23"/>
  <c r="CD23" i="23"/>
  <c r="CA23" i="23"/>
  <c r="CC23" i="23" s="1"/>
  <c r="BQ23" i="23"/>
  <c r="BE23" i="23"/>
  <c r="BD23" i="23"/>
  <c r="BC23" i="23"/>
  <c r="BB23" i="23"/>
  <c r="AW23" i="23"/>
  <c r="CH22" i="23"/>
  <c r="CD22" i="23"/>
  <c r="CA22" i="23"/>
  <c r="CC22" i="23" s="1"/>
  <c r="BW22" i="23"/>
  <c r="CH21" i="23"/>
  <c r="CD21" i="23"/>
  <c r="CA21" i="23"/>
  <c r="CC21" i="23" s="1"/>
  <c r="BW21" i="23"/>
  <c r="BV21" i="23"/>
  <c r="BU21" i="23"/>
  <c r="BP17" i="23" s="1"/>
  <c r="BT21" i="23"/>
  <c r="BS21" i="23"/>
  <c r="BP16" i="23" s="1"/>
  <c r="BR21" i="23"/>
  <c r="BP15" i="23" s="1"/>
  <c r="BQ21" i="23"/>
  <c r="BP21" i="23"/>
  <c r="CH20" i="23"/>
  <c r="CD20" i="23"/>
  <c r="CA20" i="23"/>
  <c r="CC20" i="23" s="1"/>
  <c r="K17" i="23"/>
  <c r="J17" i="23"/>
  <c r="G20" i="23"/>
  <c r="G37" i="23" s="1"/>
  <c r="F20" i="23"/>
  <c r="F32" i="23" s="1"/>
  <c r="E20" i="23"/>
  <c r="E32" i="23" s="1"/>
  <c r="D20" i="23"/>
  <c r="D32" i="23" s="1"/>
  <c r="C20" i="23"/>
  <c r="C36" i="23" s="1"/>
  <c r="CH19" i="23"/>
  <c r="CD19" i="23"/>
  <c r="CA19" i="23"/>
  <c r="CC19" i="23" s="1"/>
  <c r="BX19" i="23"/>
  <c r="AW19" i="23"/>
  <c r="CE16" i="23"/>
  <c r="BZ11" i="23" s="1"/>
  <c r="BQ15" i="23"/>
  <c r="BN17" i="23"/>
  <c r="BM25" i="23"/>
  <c r="BL15" i="23"/>
  <c r="BL23" i="23" s="1"/>
  <c r="BI15" i="23"/>
  <c r="BI28" i="23" s="1"/>
  <c r="BO14" i="23"/>
  <c r="BN14" i="23"/>
  <c r="BM14" i="23"/>
  <c r="BL14" i="23"/>
  <c r="BK14" i="23"/>
  <c r="BJ14" i="23"/>
  <c r="BI14" i="23"/>
  <c r="BF13" i="23"/>
  <c r="C9" i="23"/>
  <c r="DA6" i="23"/>
  <c r="CJ2" i="23"/>
  <c r="CI2" i="23"/>
  <c r="CH2" i="23"/>
  <c r="CG2" i="23"/>
  <c r="CF2" i="23"/>
  <c r="CE2" i="23"/>
  <c r="CD2" i="23"/>
  <c r="CC2" i="23"/>
  <c r="CB2" i="23"/>
  <c r="CA2" i="23"/>
  <c r="BZ2" i="23"/>
  <c r="BW2" i="23"/>
  <c r="BV2" i="23"/>
  <c r="BU2" i="23"/>
  <c r="BT2" i="23"/>
  <c r="BS2" i="23"/>
  <c r="BR2" i="23"/>
  <c r="BQ2" i="23"/>
  <c r="BP2" i="23"/>
  <c r="BO2" i="23"/>
  <c r="BN2" i="23"/>
  <c r="BM2" i="23"/>
  <c r="BL2" i="23"/>
  <c r="BK2" i="23"/>
  <c r="BJ2" i="23"/>
  <c r="BI2" i="23"/>
  <c r="S2" i="23"/>
  <c r="R2" i="23"/>
  <c r="Q2" i="23"/>
  <c r="P2" i="23"/>
  <c r="O2" i="23"/>
  <c r="N2" i="23"/>
  <c r="M2" i="23"/>
  <c r="L2" i="23"/>
  <c r="K2" i="23"/>
  <c r="J2" i="23"/>
  <c r="I2" i="23"/>
  <c r="H2" i="23"/>
  <c r="G2" i="23"/>
  <c r="F2" i="23"/>
  <c r="E2" i="23"/>
  <c r="D2" i="23"/>
  <c r="C2" i="23"/>
  <c r="B2" i="23"/>
  <c r="DB1" i="23"/>
  <c r="DA1" i="23"/>
  <c r="CJ1" i="23"/>
  <c r="CI1" i="23"/>
  <c r="CH1" i="23"/>
  <c r="CG1" i="23"/>
  <c r="CF1" i="23"/>
  <c r="CE1" i="23"/>
  <c r="CD1" i="23"/>
  <c r="CC1" i="23"/>
  <c r="CB1" i="23"/>
  <c r="CA1" i="23"/>
  <c r="BZ1" i="23"/>
  <c r="BW1" i="23"/>
  <c r="BV1" i="23"/>
  <c r="BU1" i="23"/>
  <c r="BT1" i="23"/>
  <c r="BS1" i="23"/>
  <c r="BR1" i="23"/>
  <c r="BQ1" i="23"/>
  <c r="BP1" i="23"/>
  <c r="BO1" i="23"/>
  <c r="BN1" i="23"/>
  <c r="BM1" i="23"/>
  <c r="BL1" i="23"/>
  <c r="BK1" i="23"/>
  <c r="BJ1" i="23"/>
  <c r="BI1" i="23"/>
  <c r="S1" i="23"/>
  <c r="R1" i="23"/>
  <c r="Q1" i="23"/>
  <c r="P1" i="23"/>
  <c r="O1" i="23"/>
  <c r="N1" i="23"/>
  <c r="M1" i="23"/>
  <c r="L1" i="23"/>
  <c r="K1" i="23"/>
  <c r="J1" i="23"/>
  <c r="I1" i="23"/>
  <c r="H1" i="23"/>
  <c r="G1" i="23"/>
  <c r="F1" i="23"/>
  <c r="E1" i="23"/>
  <c r="D1" i="23"/>
  <c r="C1" i="23"/>
  <c r="B1" i="23"/>
  <c r="BF16" i="23" l="1"/>
  <c r="BG16" i="23" s="1"/>
  <c r="BG17" i="23" s="1"/>
  <c r="AW18" i="23"/>
  <c r="BF15" i="23"/>
  <c r="BG15" i="23" s="1"/>
  <c r="G23" i="23"/>
  <c r="DB3" i="23"/>
  <c r="BN29" i="23"/>
  <c r="G43" i="23"/>
  <c r="F18" i="23"/>
  <c r="G28" i="23"/>
  <c r="G18" i="23"/>
  <c r="BD18" i="23" s="1"/>
  <c r="BN28" i="23"/>
  <c r="C35" i="23"/>
  <c r="BM21" i="23"/>
  <c r="BN27" i="23"/>
  <c r="D33" i="23"/>
  <c r="E35" i="23"/>
  <c r="BL21" i="23"/>
  <c r="D35" i="23"/>
  <c r="BN21" i="23"/>
  <c r="E33" i="23"/>
  <c r="E15" i="23"/>
  <c r="BM26" i="23"/>
  <c r="F33" i="23"/>
  <c r="F15" i="23"/>
  <c r="BN26" i="23"/>
  <c r="G33" i="23"/>
  <c r="G15" i="23"/>
  <c r="G24" i="23"/>
  <c r="G17" i="23"/>
  <c r="BI16" i="23"/>
  <c r="G29" i="23"/>
  <c r="C18" i="23"/>
  <c r="D18" i="23"/>
  <c r="BL28" i="23"/>
  <c r="E18" i="23"/>
  <c r="F24" i="23"/>
  <c r="BL26" i="23"/>
  <c r="BM27" i="23"/>
  <c r="BM28" i="23"/>
  <c r="BM29" i="23"/>
  <c r="G36" i="23"/>
  <c r="G39" i="23"/>
  <c r="BM23" i="23"/>
  <c r="F14" i="23"/>
  <c r="BN18" i="23"/>
  <c r="C14" i="23"/>
  <c r="BN20" i="23"/>
  <c r="BN23" i="23"/>
  <c r="G14" i="23"/>
  <c r="G22" i="23"/>
  <c r="BR30" i="23"/>
  <c r="D14" i="23"/>
  <c r="E14" i="23"/>
  <c r="BN25" i="23"/>
  <c r="G16" i="23"/>
  <c r="G19" i="23"/>
  <c r="G40" i="23"/>
  <c r="C39" i="23"/>
  <c r="F39" i="23"/>
  <c r="C43" i="23"/>
  <c r="BI22" i="23"/>
  <c r="BI29" i="23"/>
  <c r="E43" i="23"/>
  <c r="E17" i="23"/>
  <c r="C19" i="23"/>
  <c r="BI23" i="23"/>
  <c r="C32" i="23"/>
  <c r="F43" i="23"/>
  <c r="F17" i="23"/>
  <c r="D19" i="23"/>
  <c r="BL27" i="23"/>
  <c r="C16" i="23"/>
  <c r="E19" i="23"/>
  <c r="C25" i="23"/>
  <c r="BL29" i="23"/>
  <c r="C33" i="23"/>
  <c r="C24" i="23"/>
  <c r="C15" i="23"/>
  <c r="C28" i="23"/>
  <c r="C29" i="23"/>
  <c r="C23" i="23"/>
  <c r="C40" i="23"/>
  <c r="C30" i="23"/>
  <c r="C13" i="23"/>
  <c r="C37" i="23"/>
  <c r="C34" i="23"/>
  <c r="C31" i="23"/>
  <c r="C27" i="23"/>
  <c r="P18" i="23"/>
  <c r="C26" i="23"/>
  <c r="C21" i="23"/>
  <c r="C22" i="23"/>
  <c r="D29" i="23"/>
  <c r="D37" i="23"/>
  <c r="D23" i="23"/>
  <c r="D40" i="23"/>
  <c r="D28" i="23"/>
  <c r="D34" i="23"/>
  <c r="D31" i="23"/>
  <c r="D27" i="23"/>
  <c r="D30" i="23"/>
  <c r="D26" i="23"/>
  <c r="D21" i="23"/>
  <c r="D13" i="23"/>
  <c r="D41" i="23"/>
  <c r="D22" i="23"/>
  <c r="C41" i="23"/>
  <c r="E23" i="23"/>
  <c r="E34" i="23"/>
  <c r="E31" i="23"/>
  <c r="E27" i="23"/>
  <c r="E40" i="23"/>
  <c r="E28" i="23"/>
  <c r="E37" i="23"/>
  <c r="E30" i="23"/>
  <c r="E26" i="23"/>
  <c r="E13" i="23"/>
  <c r="E41" i="23"/>
  <c r="E38" i="23"/>
  <c r="E21" i="23"/>
  <c r="E25" i="23"/>
  <c r="E22" i="23"/>
  <c r="E39" i="23"/>
  <c r="D16" i="23"/>
  <c r="F19" i="23"/>
  <c r="D25" i="23"/>
  <c r="D36" i="23"/>
  <c r="C38" i="23"/>
  <c r="C42" i="23"/>
  <c r="E16" i="23"/>
  <c r="AW16" i="23" s="1"/>
  <c r="E36" i="23"/>
  <c r="D38" i="23"/>
  <c r="D42" i="23"/>
  <c r="D39" i="23"/>
  <c r="BL25" i="23"/>
  <c r="BL20" i="23"/>
  <c r="BL18" i="23"/>
  <c r="BV13" i="23"/>
  <c r="BL17" i="23"/>
  <c r="BL19" i="23"/>
  <c r="BL22" i="23"/>
  <c r="BL16" i="23"/>
  <c r="BL24" i="23"/>
  <c r="E29" i="23"/>
  <c r="F40" i="23"/>
  <c r="F28" i="23"/>
  <c r="F35" i="23"/>
  <c r="F37" i="23"/>
  <c r="F34" i="23"/>
  <c r="F31" i="23"/>
  <c r="F27" i="23"/>
  <c r="F30" i="23"/>
  <c r="F26" i="23"/>
  <c r="F21" i="23"/>
  <c r="F13" i="23"/>
  <c r="F41" i="23"/>
  <c r="F38" i="23"/>
  <c r="F25" i="23"/>
  <c r="F22" i="23"/>
  <c r="F29" i="23"/>
  <c r="C17" i="23"/>
  <c r="F23" i="23"/>
  <c r="D43" i="23"/>
  <c r="D17" i="23"/>
  <c r="D15" i="23"/>
  <c r="BJ15" i="23" s="1"/>
  <c r="F16" i="23"/>
  <c r="D24" i="23"/>
  <c r="F36" i="23"/>
  <c r="E42" i="23"/>
  <c r="BI27" i="23"/>
  <c r="BQ13" i="23"/>
  <c r="BI26" i="23"/>
  <c r="BI21" i="23"/>
  <c r="BI25" i="23"/>
  <c r="BI20" i="23"/>
  <c r="BI18" i="23"/>
  <c r="BI17" i="23"/>
  <c r="BI19" i="23"/>
  <c r="BI24" i="23"/>
  <c r="E24" i="23"/>
  <c r="F42" i="23"/>
  <c r="G32" i="23"/>
  <c r="G42" i="23"/>
  <c r="BM24" i="23"/>
  <c r="BN24" i="23"/>
  <c r="G35" i="23"/>
  <c r="BM16" i="23"/>
  <c r="G25" i="23"/>
  <c r="G38" i="23"/>
  <c r="BN16" i="23"/>
  <c r="BM22" i="23"/>
  <c r="G41" i="23"/>
  <c r="G13" i="23"/>
  <c r="BM19" i="23"/>
  <c r="G21" i="23"/>
  <c r="BN22" i="23"/>
  <c r="G26" i="23"/>
  <c r="G30" i="23"/>
  <c r="BN19" i="23"/>
  <c r="G27" i="23"/>
  <c r="G31" i="23"/>
  <c r="G34" i="23"/>
  <c r="BM17" i="23"/>
  <c r="BM18" i="23"/>
  <c r="BM20" i="23"/>
  <c r="BF17" i="23" l="1"/>
  <c r="AW17" i="23"/>
  <c r="BK15" i="23"/>
  <c r="BJ21" i="23"/>
  <c r="BJ27" i="23" l="1"/>
  <c r="BJ22" i="23"/>
  <c r="BJ18" i="23"/>
  <c r="BJ29" i="23"/>
  <c r="BJ23" i="23"/>
  <c r="BJ28" i="23"/>
  <c r="BJ19" i="23"/>
  <c r="BJ17" i="23"/>
  <c r="BJ20" i="23"/>
  <c r="BJ26" i="23"/>
  <c r="BJ16" i="23"/>
  <c r="BJ24" i="23"/>
  <c r="BJ25" i="23"/>
  <c r="BA22" i="23"/>
  <c r="AW21" i="23"/>
  <c r="BD17" i="23" s="1"/>
  <c r="AX21" i="23"/>
  <c r="BK26" i="23"/>
  <c r="BK21" i="23"/>
  <c r="BO21" i="23" s="1"/>
  <c r="BK25" i="23"/>
  <c r="BK20" i="23"/>
  <c r="BO20" i="23" s="1"/>
  <c r="BK18" i="23"/>
  <c r="BO18" i="23" s="1"/>
  <c r="BK16" i="23"/>
  <c r="BO16" i="23" s="1"/>
  <c r="BK17" i="23"/>
  <c r="BO17" i="23" s="1"/>
  <c r="BQ17" i="23" s="1"/>
  <c r="BK19" i="23"/>
  <c r="BO19" i="23" s="1"/>
  <c r="BK22" i="23"/>
  <c r="BO22" i="23" s="1"/>
  <c r="BK24" i="23"/>
  <c r="BK23" i="23"/>
  <c r="BK29" i="23"/>
  <c r="BK27" i="23"/>
  <c r="BK28" i="23"/>
  <c r="BO15" i="23"/>
  <c r="AW15" i="23"/>
  <c r="BO29" i="23" l="1"/>
  <c r="BS29" i="23"/>
  <c r="BS23" i="23"/>
  <c r="BO23" i="23"/>
  <c r="BO25" i="23"/>
  <c r="BS25" i="23"/>
  <c r="BS28" i="23"/>
  <c r="BO28" i="23"/>
  <c r="BS27" i="23"/>
  <c r="BO27" i="23"/>
  <c r="BS24" i="23"/>
  <c r="BO24" i="23"/>
  <c r="BS26" i="23"/>
  <c r="BO26" i="23"/>
  <c r="BU26" i="23" l="1"/>
  <c r="BT26" i="23"/>
  <c r="BU27" i="23"/>
  <c r="BT27" i="23"/>
  <c r="BU28" i="23"/>
  <c r="BT28" i="23"/>
  <c r="BU24" i="23"/>
  <c r="BT24" i="23"/>
  <c r="BU23" i="23"/>
  <c r="BT23" i="23"/>
  <c r="BS30" i="23"/>
  <c r="BQ16" i="23" s="1"/>
  <c r="BT29" i="23"/>
  <c r="BU29" i="23"/>
  <c r="BU25" i="23"/>
  <c r="BT25" i="23"/>
  <c r="BW23" i="23" l="1"/>
  <c r="BV23" i="23"/>
  <c r="BA23" i="23"/>
  <c r="AY23" i="23"/>
  <c r="BU30" i="23"/>
  <c r="AZ23" i="23"/>
  <c r="BA24" i="23"/>
  <c r="BV24" i="23"/>
  <c r="AY24" i="23"/>
  <c r="BG24" i="23" s="1"/>
  <c r="BW24" i="23"/>
  <c r="AZ24" i="23"/>
  <c r="BW27" i="23"/>
  <c r="BV27" i="23"/>
  <c r="BA27" i="23"/>
  <c r="AY27" i="23"/>
  <c r="BG27" i="23" s="1"/>
  <c r="AZ27" i="23"/>
  <c r="BV29" i="23"/>
  <c r="BA29" i="23"/>
  <c r="AZ29" i="23"/>
  <c r="AY29" i="23"/>
  <c r="BG29" i="23" s="1"/>
  <c r="BW29" i="23"/>
  <c r="BT30" i="23"/>
  <c r="BW28" i="23"/>
  <c r="BV28" i="23"/>
  <c r="BA28" i="23"/>
  <c r="AZ28" i="23"/>
  <c r="AY28" i="23"/>
  <c r="BG28" i="23" s="1"/>
  <c r="BA25" i="23"/>
  <c r="BW25" i="23"/>
  <c r="AZ25" i="23"/>
  <c r="AY25" i="23"/>
  <c r="BG25" i="23" s="1"/>
  <c r="BV25" i="23"/>
  <c r="AY26" i="23"/>
  <c r="BG26" i="23" s="1"/>
  <c r="BW26" i="23"/>
  <c r="BV26" i="23"/>
  <c r="BA26" i="23"/>
  <c r="AZ26" i="23"/>
  <c r="BG23" i="23" l="1"/>
  <c r="BG30" i="23" s="1"/>
  <c r="BG22" i="23" s="1"/>
  <c r="AW13" i="23" s="1"/>
  <c r="AY30" i="23"/>
  <c r="BE14" i="23"/>
  <c r="BD30" i="23"/>
  <c r="BV30" i="23"/>
  <c r="BW30" i="23"/>
  <c r="DA3" i="23" l="1" a="1"/>
  <c r="DA3" i="23" s="1"/>
  <c r="DA4" i="23"/>
  <c r="DA5" i="23"/>
  <c r="AN285" i="19" l="1"/>
  <c r="AL285" i="19"/>
  <c r="E230" i="19"/>
  <c r="B170" i="19"/>
  <c r="B165" i="19"/>
  <c r="F138" i="19"/>
  <c r="G138" i="19" s="1"/>
  <c r="O137" i="19"/>
  <c r="F137" i="19"/>
  <c r="G137" i="19" s="1"/>
  <c r="Y10" i="19"/>
  <c r="AM7" i="19"/>
  <c r="AM6" i="19"/>
  <c r="AN1" i="19"/>
  <c r="AM1" i="19"/>
  <c r="A1" i="19"/>
  <c r="C165" i="19"/>
  <c r="AN3" i="19" l="1"/>
  <c r="AM5" i="19"/>
  <c r="AM4" i="19"/>
  <c r="AM3" i="19"/>
  <c r="BJ7" i="12" l="1"/>
  <c r="BJ6" i="12"/>
  <c r="BK452" i="12"/>
  <c r="BI452" i="12"/>
  <c r="BK3" i="12" s="1"/>
  <c r="BK1" i="12"/>
  <c r="BJ1" i="12"/>
  <c r="BG8" i="12"/>
  <c r="BD8" i="12"/>
  <c r="AB13" i="12"/>
  <c r="BF13" i="12" s="1"/>
  <c r="AB14" i="12"/>
  <c r="BF14" i="12" s="1"/>
  <c r="AB15" i="12"/>
  <c r="BF15" i="12" s="1"/>
  <c r="AB16" i="12"/>
  <c r="BF16" i="12" s="1"/>
  <c r="AB17" i="12"/>
  <c r="BF17" i="12" s="1"/>
  <c r="AB18" i="12"/>
  <c r="BF18" i="12" s="1"/>
  <c r="AB19" i="12"/>
  <c r="BF19" i="12" s="1"/>
  <c r="AB20" i="12"/>
  <c r="BF20" i="12" s="1"/>
  <c r="AB27" i="12"/>
  <c r="BF27" i="12" s="1"/>
  <c r="AB40" i="12"/>
  <c r="BF40" i="12" s="1"/>
  <c r="AB41" i="12"/>
  <c r="BF41" i="12" s="1"/>
  <c r="AB42" i="12"/>
  <c r="BF42" i="12" s="1"/>
  <c r="AB43" i="12"/>
  <c r="BF43" i="12" s="1"/>
  <c r="AB44" i="12"/>
  <c r="BF44" i="12" s="1"/>
  <c r="AB45" i="12"/>
  <c r="BF45" i="12" s="1"/>
  <c r="AB46" i="12"/>
  <c r="BF46" i="12" s="1"/>
  <c r="AB47" i="12"/>
  <c r="BF47" i="12" s="1"/>
  <c r="AB48" i="12"/>
  <c r="BF48" i="12" s="1"/>
  <c r="AB49" i="12"/>
  <c r="BF49" i="12" s="1"/>
  <c r="AB50" i="12"/>
  <c r="BF50" i="12" s="1"/>
  <c r="AB51" i="12"/>
  <c r="BF51" i="12" s="1"/>
  <c r="AB52" i="12"/>
  <c r="BF52" i="12" s="1"/>
  <c r="AB53" i="12"/>
  <c r="BF53" i="12" s="1"/>
  <c r="AB54" i="12"/>
  <c r="BF54" i="12" s="1"/>
  <c r="AB55" i="12"/>
  <c r="BF55" i="12" s="1"/>
  <c r="AB56" i="12"/>
  <c r="BF56" i="12" s="1"/>
  <c r="AB57" i="12"/>
  <c r="BF57" i="12" s="1"/>
  <c r="AB58" i="12"/>
  <c r="BF58" i="12" s="1"/>
  <c r="AB59" i="12"/>
  <c r="BF59" i="12" s="1"/>
  <c r="AB60" i="12"/>
  <c r="BF60" i="12" s="1"/>
  <c r="AB61" i="12"/>
  <c r="BF61" i="12" s="1"/>
  <c r="AB62" i="12"/>
  <c r="BF62" i="12" s="1"/>
  <c r="AB63" i="12"/>
  <c r="BF63" i="12" s="1"/>
  <c r="AB64" i="12"/>
  <c r="BF64" i="12" s="1"/>
  <c r="AB65" i="12"/>
  <c r="BF65" i="12" s="1"/>
  <c r="AB66" i="12"/>
  <c r="BF66" i="12" s="1"/>
  <c r="AB67" i="12"/>
  <c r="BF67" i="12" s="1"/>
  <c r="AB68" i="12"/>
  <c r="BF68" i="12" s="1"/>
  <c r="AB69" i="12"/>
  <c r="BF69" i="12" s="1"/>
  <c r="AB70" i="12"/>
  <c r="BF70" i="12" s="1"/>
  <c r="AB71" i="12"/>
  <c r="BF71" i="12" s="1"/>
  <c r="AB72" i="12"/>
  <c r="BF72" i="12" s="1"/>
  <c r="AB73" i="12"/>
  <c r="BF73" i="12" s="1"/>
  <c r="AB74" i="12"/>
  <c r="BF74" i="12" s="1"/>
  <c r="AB75" i="12"/>
  <c r="BF75" i="12" s="1"/>
  <c r="AB76" i="12"/>
  <c r="BF76" i="12" s="1"/>
  <c r="AB77" i="12"/>
  <c r="BF77" i="12" s="1"/>
  <c r="AB78" i="12"/>
  <c r="BF78" i="12" s="1"/>
  <c r="AB79" i="12"/>
  <c r="BF79" i="12" s="1"/>
  <c r="AB80" i="12"/>
  <c r="BF80" i="12" s="1"/>
  <c r="AB81" i="12"/>
  <c r="BF81" i="12" s="1"/>
  <c r="AB82" i="12"/>
  <c r="BF82" i="12" s="1"/>
  <c r="AB83" i="12"/>
  <c r="BF83" i="12" s="1"/>
  <c r="AB84" i="12"/>
  <c r="BF84" i="12" s="1"/>
  <c r="AB85" i="12"/>
  <c r="BF85" i="12" s="1"/>
  <c r="AB86" i="12"/>
  <c r="BF86" i="12" s="1"/>
  <c r="AB87" i="12"/>
  <c r="BF87" i="12" s="1"/>
  <c r="AB88" i="12"/>
  <c r="BF88" i="12" s="1"/>
  <c r="AB89" i="12"/>
  <c r="BF89" i="12" s="1"/>
  <c r="AB90" i="12"/>
  <c r="BF90" i="12" s="1"/>
  <c r="AB91" i="12"/>
  <c r="BF91" i="12" s="1"/>
  <c r="AB92" i="12"/>
  <c r="BF92" i="12" s="1"/>
  <c r="AB93" i="12"/>
  <c r="BF93" i="12" s="1"/>
  <c r="AB94" i="12"/>
  <c r="BF94" i="12" s="1"/>
  <c r="AB95" i="12"/>
  <c r="BF95" i="12" s="1"/>
  <c r="AB96" i="12"/>
  <c r="BF96" i="12" s="1"/>
  <c r="AB97" i="12"/>
  <c r="BF97" i="12" s="1"/>
  <c r="AB98" i="12"/>
  <c r="BF98" i="12" s="1"/>
  <c r="AB99" i="12"/>
  <c r="BF99" i="12" s="1"/>
  <c r="AB100" i="12"/>
  <c r="BF100" i="12" s="1"/>
  <c r="AB101" i="12"/>
  <c r="BF101" i="12" s="1"/>
  <c r="AB102" i="12"/>
  <c r="BF102" i="12" s="1"/>
  <c r="AB103" i="12"/>
  <c r="BF103" i="12" s="1"/>
  <c r="AB104" i="12"/>
  <c r="BF104" i="12" s="1"/>
  <c r="AB105" i="12"/>
  <c r="BF105" i="12" s="1"/>
  <c r="AB106" i="12"/>
  <c r="BF106" i="12" s="1"/>
  <c r="AB107" i="12"/>
  <c r="BF107" i="12" s="1"/>
  <c r="AB108" i="12"/>
  <c r="BF108" i="12" s="1"/>
  <c r="AB109" i="12"/>
  <c r="BF109" i="12" s="1"/>
  <c r="AB110" i="12"/>
  <c r="BF110" i="12" s="1"/>
  <c r="AB111" i="12"/>
  <c r="BF111" i="12" s="1"/>
  <c r="AB112" i="12"/>
  <c r="BF112" i="12" s="1"/>
  <c r="AB113" i="12"/>
  <c r="BF113" i="12" s="1"/>
  <c r="AB114" i="12"/>
  <c r="BF114" i="12" s="1"/>
  <c r="AB115" i="12"/>
  <c r="BF115" i="12" s="1"/>
  <c r="AB116" i="12"/>
  <c r="BF116" i="12" s="1"/>
  <c r="AB117" i="12"/>
  <c r="BF117" i="12" s="1"/>
  <c r="AB118" i="12"/>
  <c r="BF118" i="12" s="1"/>
  <c r="AB119" i="12"/>
  <c r="BF119" i="12" s="1"/>
  <c r="AB120" i="12"/>
  <c r="BF120" i="12" s="1"/>
  <c r="AB121" i="12"/>
  <c r="BF121" i="12" s="1"/>
  <c r="AB122" i="12"/>
  <c r="BF122" i="12" s="1"/>
  <c r="AB123" i="12"/>
  <c r="BF123" i="12" s="1"/>
  <c r="AB124" i="12"/>
  <c r="BF124" i="12" s="1"/>
  <c r="AB125" i="12"/>
  <c r="BF125" i="12" s="1"/>
  <c r="AB126" i="12"/>
  <c r="BF126" i="12" s="1"/>
  <c r="AB127" i="12"/>
  <c r="BF127" i="12" s="1"/>
  <c r="AB128" i="12"/>
  <c r="BF128" i="12" s="1"/>
  <c r="AB129" i="12"/>
  <c r="BF129" i="12" s="1"/>
  <c r="AB130" i="12"/>
  <c r="BF130" i="12" s="1"/>
  <c r="AB131" i="12"/>
  <c r="BF131" i="12" s="1"/>
  <c r="AB132" i="12"/>
  <c r="BF132" i="12" s="1"/>
  <c r="AB133" i="12"/>
  <c r="BF133" i="12" s="1"/>
  <c r="AB134" i="12"/>
  <c r="BF134" i="12" s="1"/>
  <c r="AB135" i="12"/>
  <c r="BF135" i="12" s="1"/>
  <c r="AB136" i="12"/>
  <c r="BF136" i="12" s="1"/>
  <c r="AB137" i="12"/>
  <c r="BF137" i="12" s="1"/>
  <c r="AB138" i="12"/>
  <c r="BF138" i="12" s="1"/>
  <c r="AB139" i="12"/>
  <c r="BF139" i="12" s="1"/>
  <c r="AB140" i="12"/>
  <c r="BF140" i="12" s="1"/>
  <c r="AB141" i="12"/>
  <c r="BF141" i="12" s="1"/>
  <c r="AB142" i="12"/>
  <c r="BF142" i="12" s="1"/>
  <c r="AB143" i="12"/>
  <c r="BF143" i="12" s="1"/>
  <c r="AB144" i="12"/>
  <c r="BF144" i="12" s="1"/>
  <c r="AB145" i="12"/>
  <c r="BF145" i="12" s="1"/>
  <c r="AB146" i="12"/>
  <c r="BF146" i="12" s="1"/>
  <c r="AB147" i="12"/>
  <c r="BF147" i="12" s="1"/>
  <c r="AB148" i="12"/>
  <c r="BF148" i="12" s="1"/>
  <c r="AB149" i="12"/>
  <c r="BF149" i="12" s="1"/>
  <c r="AB150" i="12"/>
  <c r="BF150" i="12" s="1"/>
  <c r="AB151" i="12"/>
  <c r="BF151" i="12" s="1"/>
  <c r="AB152" i="12"/>
  <c r="BF152" i="12" s="1"/>
  <c r="AB153" i="12"/>
  <c r="BF153" i="12" s="1"/>
  <c r="AB154" i="12"/>
  <c r="BF154" i="12" s="1"/>
  <c r="AB155" i="12"/>
  <c r="BF155" i="12" s="1"/>
  <c r="AB156" i="12"/>
  <c r="BF156" i="12" s="1"/>
  <c r="AB157" i="12"/>
  <c r="BF157" i="12" s="1"/>
  <c r="AB158" i="12"/>
  <c r="BF158" i="12" s="1"/>
  <c r="AB159" i="12"/>
  <c r="BF159" i="12" s="1"/>
  <c r="AB160" i="12"/>
  <c r="BF160" i="12" s="1"/>
  <c r="AB161" i="12"/>
  <c r="BF161" i="12" s="1"/>
  <c r="AB162" i="12"/>
  <c r="BF162" i="12" s="1"/>
  <c r="AB163" i="12"/>
  <c r="BF163" i="12" s="1"/>
  <c r="AB164" i="12"/>
  <c r="BF164" i="12" s="1"/>
  <c r="AB165" i="12"/>
  <c r="BF165" i="12" s="1"/>
  <c r="AB166" i="12"/>
  <c r="BF166" i="12" s="1"/>
  <c r="AB167" i="12"/>
  <c r="BF167" i="12" s="1"/>
  <c r="AB168" i="12"/>
  <c r="BF168" i="12" s="1"/>
  <c r="AB169" i="12"/>
  <c r="BF169" i="12" s="1"/>
  <c r="AB170" i="12"/>
  <c r="BF170" i="12" s="1"/>
  <c r="AB171" i="12"/>
  <c r="BF171" i="12" s="1"/>
  <c r="AB172" i="12"/>
  <c r="BF172" i="12" s="1"/>
  <c r="AB173" i="12"/>
  <c r="BF173" i="12" s="1"/>
  <c r="AB174" i="12"/>
  <c r="BF174" i="12" s="1"/>
  <c r="AB175" i="12"/>
  <c r="BF175" i="12" s="1"/>
  <c r="AB176" i="12"/>
  <c r="BF176" i="12" s="1"/>
  <c r="AB177" i="12"/>
  <c r="BF177" i="12" s="1"/>
  <c r="AB178" i="12"/>
  <c r="BF178" i="12" s="1"/>
  <c r="AB179" i="12"/>
  <c r="BF179" i="12" s="1"/>
  <c r="AB180" i="12"/>
  <c r="BF180" i="12" s="1"/>
  <c r="AB181" i="12"/>
  <c r="BF181" i="12" s="1"/>
  <c r="AB182" i="12"/>
  <c r="BF182" i="12" s="1"/>
  <c r="AB183" i="12"/>
  <c r="BF183" i="12" s="1"/>
  <c r="AB184" i="12"/>
  <c r="BF184" i="12" s="1"/>
  <c r="AB185" i="12"/>
  <c r="BF185" i="12" s="1"/>
  <c r="AB186" i="12"/>
  <c r="BF186" i="12" s="1"/>
  <c r="AB187" i="12"/>
  <c r="BF187" i="12" s="1"/>
  <c r="AB188" i="12"/>
  <c r="BF188" i="12" s="1"/>
  <c r="AB189" i="12"/>
  <c r="BF189" i="12" s="1"/>
  <c r="AB190" i="12"/>
  <c r="BF190" i="12" s="1"/>
  <c r="AB191" i="12"/>
  <c r="BF191" i="12" s="1"/>
  <c r="AB192" i="12"/>
  <c r="BF192" i="12" s="1"/>
  <c r="AB193" i="12"/>
  <c r="BF193" i="12" s="1"/>
  <c r="AB194" i="12"/>
  <c r="BF194" i="12" s="1"/>
  <c r="AB195" i="12"/>
  <c r="BF195" i="12" s="1"/>
  <c r="AB196" i="12"/>
  <c r="BF196" i="12" s="1"/>
  <c r="AB197" i="12"/>
  <c r="BF197" i="12" s="1"/>
  <c r="AB198" i="12"/>
  <c r="BF198" i="12" s="1"/>
  <c r="AB199" i="12"/>
  <c r="BF199" i="12" s="1"/>
  <c r="AB200" i="12"/>
  <c r="BF200" i="12" s="1"/>
  <c r="AB201" i="12"/>
  <c r="BF201" i="12" s="1"/>
  <c r="AB202" i="12"/>
  <c r="BF202" i="12" s="1"/>
  <c r="AB203" i="12"/>
  <c r="BF203" i="12" s="1"/>
  <c r="AB204" i="12"/>
  <c r="BF204" i="12" s="1"/>
  <c r="AB205" i="12"/>
  <c r="BF205" i="12" s="1"/>
  <c r="AB206" i="12"/>
  <c r="BF206" i="12" s="1"/>
  <c r="AB207" i="12"/>
  <c r="BF207" i="12" s="1"/>
  <c r="AB208" i="12"/>
  <c r="BF208" i="12" s="1"/>
  <c r="AB209" i="12"/>
  <c r="BF209" i="12" s="1"/>
  <c r="AB210" i="12"/>
  <c r="BF210" i="12" s="1"/>
  <c r="AB211" i="12"/>
  <c r="BF211" i="12" s="1"/>
  <c r="AB212" i="12"/>
  <c r="BF212" i="12" s="1"/>
  <c r="AB213" i="12"/>
  <c r="BF213" i="12" s="1"/>
  <c r="AB214" i="12"/>
  <c r="BF214" i="12" s="1"/>
  <c r="AB215" i="12"/>
  <c r="BF215" i="12" s="1"/>
  <c r="AB216" i="12"/>
  <c r="BF216" i="12" s="1"/>
  <c r="AB217" i="12"/>
  <c r="BF217" i="12" s="1"/>
  <c r="AB218" i="12"/>
  <c r="BF218" i="12" s="1"/>
  <c r="AB219" i="12"/>
  <c r="BF219" i="12" s="1"/>
  <c r="AB220" i="12"/>
  <c r="BF220" i="12" s="1"/>
  <c r="AB221" i="12"/>
  <c r="BF221" i="12" s="1"/>
  <c r="AB222" i="12"/>
  <c r="BF222" i="12" s="1"/>
  <c r="AB223" i="12"/>
  <c r="BF223" i="12" s="1"/>
  <c r="AB224" i="12"/>
  <c r="BF224" i="12" s="1"/>
  <c r="AB225" i="12"/>
  <c r="BF225" i="12" s="1"/>
  <c r="AB226" i="12"/>
  <c r="BF226" i="12" s="1"/>
  <c r="AB227" i="12"/>
  <c r="BF227" i="12" s="1"/>
  <c r="AB228" i="12"/>
  <c r="BF228" i="12" s="1"/>
  <c r="AB229" i="12"/>
  <c r="BF229" i="12" s="1"/>
  <c r="AB230" i="12"/>
  <c r="BF230" i="12" s="1"/>
  <c r="AB231" i="12"/>
  <c r="BF231" i="12" s="1"/>
  <c r="AB232" i="12"/>
  <c r="BF232" i="12" s="1"/>
  <c r="AB233" i="12"/>
  <c r="BF233" i="12" s="1"/>
  <c r="AB234" i="12"/>
  <c r="BF234" i="12" s="1"/>
  <c r="AB235" i="12"/>
  <c r="BF235" i="12" s="1"/>
  <c r="AB236" i="12"/>
  <c r="BF236" i="12" s="1"/>
  <c r="AB237" i="12"/>
  <c r="BF237" i="12" s="1"/>
  <c r="AB238" i="12"/>
  <c r="BF238" i="12" s="1"/>
  <c r="AB239" i="12"/>
  <c r="BF239" i="12" s="1"/>
  <c r="AB240" i="12"/>
  <c r="BF240" i="12" s="1"/>
  <c r="AB241" i="12"/>
  <c r="BF241" i="12" s="1"/>
  <c r="AB242" i="12"/>
  <c r="BF242" i="12" s="1"/>
  <c r="AB243" i="12"/>
  <c r="BF243" i="12" s="1"/>
  <c r="AB244" i="12"/>
  <c r="BF244" i="12" s="1"/>
  <c r="AB245" i="12"/>
  <c r="BF245" i="12" s="1"/>
  <c r="AB246" i="12"/>
  <c r="BF246" i="12" s="1"/>
  <c r="AB247" i="12"/>
  <c r="BF247" i="12" s="1"/>
  <c r="AB248" i="12"/>
  <c r="BF248" i="12" s="1"/>
  <c r="AB249" i="12"/>
  <c r="BF249" i="12" s="1"/>
  <c r="AB250" i="12"/>
  <c r="BF250" i="12" s="1"/>
  <c r="AB251" i="12"/>
  <c r="BF251" i="12" s="1"/>
  <c r="AB252" i="12"/>
  <c r="BF252" i="12" s="1"/>
  <c r="AB253" i="12"/>
  <c r="BF253" i="12" s="1"/>
  <c r="AB254" i="12"/>
  <c r="BF254" i="12" s="1"/>
  <c r="AB255" i="12"/>
  <c r="BF255" i="12" s="1"/>
  <c r="AB256" i="12"/>
  <c r="BF256" i="12" s="1"/>
  <c r="AB257" i="12"/>
  <c r="BF257" i="12" s="1"/>
  <c r="AB258" i="12"/>
  <c r="BF258" i="12" s="1"/>
  <c r="AB259" i="12"/>
  <c r="BF259" i="12" s="1"/>
  <c r="AB260" i="12"/>
  <c r="BF260" i="12" s="1"/>
  <c r="AB261" i="12"/>
  <c r="BF261" i="12" s="1"/>
  <c r="AB262" i="12"/>
  <c r="BF262" i="12" s="1"/>
  <c r="AB263" i="12"/>
  <c r="BF263" i="12" s="1"/>
  <c r="AB264" i="12"/>
  <c r="BF264" i="12" s="1"/>
  <c r="AB265" i="12"/>
  <c r="BF265" i="12" s="1"/>
  <c r="AB266" i="12"/>
  <c r="BF266" i="12" s="1"/>
  <c r="AB267" i="12"/>
  <c r="BF267" i="12" s="1"/>
  <c r="AB268" i="12"/>
  <c r="BF268" i="12" s="1"/>
  <c r="AB269" i="12"/>
  <c r="BF269" i="12" s="1"/>
  <c r="AB270" i="12"/>
  <c r="BF270" i="12" s="1"/>
  <c r="AB271" i="12"/>
  <c r="BF271" i="12" s="1"/>
  <c r="AB272" i="12"/>
  <c r="BF272" i="12" s="1"/>
  <c r="AB273" i="12"/>
  <c r="BF273" i="12" s="1"/>
  <c r="AB274" i="12"/>
  <c r="BF274" i="12" s="1"/>
  <c r="AB275" i="12"/>
  <c r="BF275" i="12" s="1"/>
  <c r="AB276" i="12"/>
  <c r="BF276" i="12" s="1"/>
  <c r="AB277" i="12"/>
  <c r="BF277" i="12" s="1"/>
  <c r="AB278" i="12"/>
  <c r="BF278" i="12" s="1"/>
  <c r="AB279" i="12"/>
  <c r="BF279" i="12" s="1"/>
  <c r="AB280" i="12"/>
  <c r="BF280" i="12" s="1"/>
  <c r="AB281" i="12"/>
  <c r="BF281" i="12" s="1"/>
  <c r="AB282" i="12"/>
  <c r="BF282" i="12" s="1"/>
  <c r="AB283" i="12"/>
  <c r="BF283" i="12" s="1"/>
  <c r="AB284" i="12"/>
  <c r="BF284" i="12" s="1"/>
  <c r="AB285" i="12"/>
  <c r="BF285" i="12" s="1"/>
  <c r="AB286" i="12"/>
  <c r="BF286" i="12" s="1"/>
  <c r="AB287" i="12"/>
  <c r="BF287" i="12" s="1"/>
  <c r="AB288" i="12"/>
  <c r="BF288" i="12" s="1"/>
  <c r="AB289" i="12"/>
  <c r="BF289" i="12" s="1"/>
  <c r="AB290" i="12"/>
  <c r="BF290" i="12" s="1"/>
  <c r="AB291" i="12"/>
  <c r="BF291" i="12" s="1"/>
  <c r="AB292" i="12"/>
  <c r="BF292" i="12" s="1"/>
  <c r="AB293" i="12"/>
  <c r="BF293" i="12" s="1"/>
  <c r="AB294" i="12"/>
  <c r="BF294" i="12" s="1"/>
  <c r="AB295" i="12"/>
  <c r="BF295" i="12" s="1"/>
  <c r="AB296" i="12"/>
  <c r="BF296" i="12" s="1"/>
  <c r="AB297" i="12"/>
  <c r="BF297" i="12" s="1"/>
  <c r="AB298" i="12"/>
  <c r="BF298" i="12" s="1"/>
  <c r="AB299" i="12"/>
  <c r="BF299" i="12" s="1"/>
  <c r="AB300" i="12"/>
  <c r="BF300" i="12" s="1"/>
  <c r="AB301" i="12"/>
  <c r="BF301" i="12" s="1"/>
  <c r="AB302" i="12"/>
  <c r="BF302" i="12" s="1"/>
  <c r="AB303" i="12"/>
  <c r="BF303" i="12" s="1"/>
  <c r="AB304" i="12"/>
  <c r="BF304" i="12" s="1"/>
  <c r="AB305" i="12"/>
  <c r="BF305" i="12" s="1"/>
  <c r="AB306" i="12"/>
  <c r="BF306" i="12" s="1"/>
  <c r="AB307" i="12"/>
  <c r="BF307" i="12" s="1"/>
  <c r="AB308" i="12"/>
  <c r="BF308" i="12" s="1"/>
  <c r="AB309" i="12"/>
  <c r="BF309" i="12" s="1"/>
  <c r="AB310" i="12"/>
  <c r="BF310" i="12" s="1"/>
  <c r="AB311" i="12"/>
  <c r="BF311" i="12" s="1"/>
  <c r="AB312" i="12"/>
  <c r="BF312" i="12" s="1"/>
  <c r="AB313" i="12"/>
  <c r="BF313" i="12" s="1"/>
  <c r="AB314" i="12"/>
  <c r="BF314" i="12" s="1"/>
  <c r="AB315" i="12"/>
  <c r="BF315" i="12" s="1"/>
  <c r="AB316" i="12"/>
  <c r="BF316" i="12" s="1"/>
  <c r="AB317" i="12"/>
  <c r="BF317" i="12" s="1"/>
  <c r="AB318" i="12"/>
  <c r="BF318" i="12" s="1"/>
  <c r="AB319" i="12"/>
  <c r="BF319" i="12" s="1"/>
  <c r="AB320" i="12"/>
  <c r="BF320" i="12" s="1"/>
  <c r="AB321" i="12"/>
  <c r="BF321" i="12" s="1"/>
  <c r="AB322" i="12"/>
  <c r="BF322" i="12" s="1"/>
  <c r="AB323" i="12"/>
  <c r="BF323" i="12" s="1"/>
  <c r="AB324" i="12"/>
  <c r="BF324" i="12" s="1"/>
  <c r="AB325" i="12"/>
  <c r="BF325" i="12" s="1"/>
  <c r="AB326" i="12"/>
  <c r="BF326" i="12" s="1"/>
  <c r="AB327" i="12"/>
  <c r="BF327" i="12" s="1"/>
  <c r="AB328" i="12"/>
  <c r="BF328" i="12" s="1"/>
  <c r="AB329" i="12"/>
  <c r="BF329" i="12" s="1"/>
  <c r="AB330" i="12"/>
  <c r="BF330" i="12" s="1"/>
  <c r="AB331" i="12"/>
  <c r="BF331" i="12" s="1"/>
  <c r="AB332" i="12"/>
  <c r="BF332" i="12" s="1"/>
  <c r="AB333" i="12"/>
  <c r="BF333" i="12" s="1"/>
  <c r="AB334" i="12"/>
  <c r="BF334" i="12" s="1"/>
  <c r="AB335" i="12"/>
  <c r="BF335" i="12" s="1"/>
  <c r="AB336" i="12"/>
  <c r="BF336" i="12" s="1"/>
  <c r="AB337" i="12"/>
  <c r="BF337" i="12" s="1"/>
  <c r="AB338" i="12"/>
  <c r="BF338" i="12" s="1"/>
  <c r="AB339" i="12"/>
  <c r="BF339" i="12" s="1"/>
  <c r="AB340" i="12"/>
  <c r="BF340" i="12" s="1"/>
  <c r="AB341" i="12"/>
  <c r="BF341" i="12" s="1"/>
  <c r="AB342" i="12"/>
  <c r="BF342" i="12" s="1"/>
  <c r="AB343" i="12"/>
  <c r="BF343" i="12" s="1"/>
  <c r="AB344" i="12"/>
  <c r="BF344" i="12" s="1"/>
  <c r="AB345" i="12"/>
  <c r="BF345" i="12" s="1"/>
  <c r="AB346" i="12"/>
  <c r="BF346" i="12" s="1"/>
  <c r="AB347" i="12"/>
  <c r="BF347" i="12" s="1"/>
  <c r="AB348" i="12"/>
  <c r="BF348" i="12" s="1"/>
  <c r="AB349" i="12"/>
  <c r="BF349" i="12" s="1"/>
  <c r="AB350" i="12"/>
  <c r="BF350" i="12" s="1"/>
  <c r="AB351" i="12"/>
  <c r="BF351" i="12" s="1"/>
  <c r="AB352" i="12"/>
  <c r="BF352" i="12" s="1"/>
  <c r="AB353" i="12"/>
  <c r="BF353" i="12" s="1"/>
  <c r="AB354" i="12"/>
  <c r="BF354" i="12" s="1"/>
  <c r="AB355" i="12"/>
  <c r="BF355" i="12" s="1"/>
  <c r="AB356" i="12"/>
  <c r="BF356" i="12" s="1"/>
  <c r="AB357" i="12"/>
  <c r="BF357" i="12" s="1"/>
  <c r="AB358" i="12"/>
  <c r="BF358" i="12" s="1"/>
  <c r="AB359" i="12"/>
  <c r="BF359" i="12" s="1"/>
  <c r="AB360" i="12"/>
  <c r="BF360" i="12" s="1"/>
  <c r="AB361" i="12"/>
  <c r="BF361" i="12" s="1"/>
  <c r="AB362" i="12"/>
  <c r="BF362" i="12" s="1"/>
  <c r="AB363" i="12"/>
  <c r="BF363" i="12" s="1"/>
  <c r="AB364" i="12"/>
  <c r="BF364" i="12" s="1"/>
  <c r="AB365" i="12"/>
  <c r="BF365" i="12" s="1"/>
  <c r="AB366" i="12"/>
  <c r="BF366" i="12" s="1"/>
  <c r="AB367" i="12"/>
  <c r="BF367" i="12" s="1"/>
  <c r="AB368" i="12"/>
  <c r="BF368" i="12" s="1"/>
  <c r="AB369" i="12"/>
  <c r="BF369" i="12" s="1"/>
  <c r="AB370" i="12"/>
  <c r="BF370" i="12" s="1"/>
  <c r="AB371" i="12"/>
  <c r="BF371" i="12" s="1"/>
  <c r="AB372" i="12"/>
  <c r="BF372" i="12" s="1"/>
  <c r="AB373" i="12"/>
  <c r="BF373" i="12" s="1"/>
  <c r="AB374" i="12"/>
  <c r="BF374" i="12" s="1"/>
  <c r="AB375" i="12"/>
  <c r="BF375" i="12" s="1"/>
  <c r="AB376" i="12"/>
  <c r="BF376" i="12" s="1"/>
  <c r="AB377" i="12"/>
  <c r="BF377" i="12" s="1"/>
  <c r="AB378" i="12"/>
  <c r="BF378" i="12" s="1"/>
  <c r="AB379" i="12"/>
  <c r="BF379" i="12" s="1"/>
  <c r="AB380" i="12"/>
  <c r="BF380" i="12" s="1"/>
  <c r="AB381" i="12"/>
  <c r="BF381" i="12" s="1"/>
  <c r="AB382" i="12"/>
  <c r="BF382" i="12" s="1"/>
  <c r="AB383" i="12"/>
  <c r="BF383" i="12" s="1"/>
  <c r="AB384" i="12"/>
  <c r="BF384" i="12" s="1"/>
  <c r="AB385" i="12"/>
  <c r="BF385" i="12" s="1"/>
  <c r="AB386" i="12"/>
  <c r="BF386" i="12" s="1"/>
  <c r="AB387" i="12"/>
  <c r="BF387" i="12" s="1"/>
  <c r="AB388" i="12"/>
  <c r="BF388" i="12" s="1"/>
  <c r="AB389" i="12"/>
  <c r="BF389" i="12" s="1"/>
  <c r="AB390" i="12"/>
  <c r="BF390" i="12" s="1"/>
  <c r="AB391" i="12"/>
  <c r="BF391" i="12" s="1"/>
  <c r="AB392" i="12"/>
  <c r="BF392" i="12" s="1"/>
  <c r="AB393" i="12"/>
  <c r="BF393" i="12" s="1"/>
  <c r="AB394" i="12"/>
  <c r="BF394" i="12" s="1"/>
  <c r="AB395" i="12"/>
  <c r="BF395" i="12" s="1"/>
  <c r="AB396" i="12"/>
  <c r="BF396" i="12" s="1"/>
  <c r="AB397" i="12"/>
  <c r="BF397" i="12" s="1"/>
  <c r="AB398" i="12"/>
  <c r="BF398" i="12" s="1"/>
  <c r="AB399" i="12"/>
  <c r="BF399" i="12" s="1"/>
  <c r="AB400" i="12"/>
  <c r="BF400" i="12" s="1"/>
  <c r="AB401" i="12"/>
  <c r="BF401" i="12" s="1"/>
  <c r="AB402" i="12"/>
  <c r="BF402" i="12" s="1"/>
  <c r="AB403" i="12"/>
  <c r="BF403" i="12" s="1"/>
  <c r="AB404" i="12"/>
  <c r="BF404" i="12" s="1"/>
  <c r="AB405" i="12"/>
  <c r="BF405" i="12" s="1"/>
  <c r="AB406" i="12"/>
  <c r="BF406" i="12" s="1"/>
  <c r="AB407" i="12"/>
  <c r="BF407" i="12" s="1"/>
  <c r="AB408" i="12"/>
  <c r="BF408" i="12" s="1"/>
  <c r="AB409" i="12"/>
  <c r="BF409" i="12" s="1"/>
  <c r="AB410" i="12"/>
  <c r="BF410" i="12" s="1"/>
  <c r="AB411" i="12"/>
  <c r="BF411" i="12" s="1"/>
  <c r="AB412" i="12"/>
  <c r="BF412" i="12" s="1"/>
  <c r="AB413" i="12"/>
  <c r="BF413" i="12" s="1"/>
  <c r="AB414" i="12"/>
  <c r="BF414" i="12" s="1"/>
  <c r="AB415" i="12"/>
  <c r="BF415" i="12" s="1"/>
  <c r="AB416" i="12"/>
  <c r="BF416" i="12" s="1"/>
  <c r="AB417" i="12"/>
  <c r="BF417" i="12" s="1"/>
  <c r="AB418" i="12"/>
  <c r="BF418" i="12" s="1"/>
  <c r="AB419" i="12"/>
  <c r="BF419" i="12" s="1"/>
  <c r="AB420" i="12"/>
  <c r="BF420" i="12" s="1"/>
  <c r="AB421" i="12"/>
  <c r="BF421" i="12" s="1"/>
  <c r="AB422" i="12"/>
  <c r="BF422" i="12" s="1"/>
  <c r="AB423" i="12"/>
  <c r="BF423" i="12" s="1"/>
  <c r="AB424" i="12"/>
  <c r="BF424" i="12" s="1"/>
  <c r="AB425" i="12"/>
  <c r="BF425" i="12" s="1"/>
  <c r="AB426" i="12"/>
  <c r="BF426" i="12" s="1"/>
  <c r="AB427" i="12"/>
  <c r="BF427" i="12" s="1"/>
  <c r="AB428" i="12"/>
  <c r="BF428" i="12" s="1"/>
  <c r="AB429" i="12"/>
  <c r="BF429" i="12" s="1"/>
  <c r="AB430" i="12"/>
  <c r="BF430" i="12" s="1"/>
  <c r="AB431" i="12"/>
  <c r="BF431" i="12" s="1"/>
  <c r="AB432" i="12"/>
  <c r="BF432" i="12" s="1"/>
  <c r="AB433" i="12"/>
  <c r="BF433" i="12" s="1"/>
  <c r="AB434" i="12"/>
  <c r="BF434" i="12" s="1"/>
  <c r="AB435" i="12"/>
  <c r="BF435" i="12" s="1"/>
  <c r="AB436" i="12"/>
  <c r="BF436" i="12" s="1"/>
  <c r="AB437" i="12"/>
  <c r="BF437" i="12" s="1"/>
  <c r="AB438" i="12"/>
  <c r="BF438" i="12" s="1"/>
  <c r="AB439" i="12"/>
  <c r="BF439" i="12" s="1"/>
  <c r="AB440" i="12"/>
  <c r="BF440" i="12" s="1"/>
  <c r="AB441" i="12"/>
  <c r="BF441" i="12" s="1"/>
  <c r="AB442" i="12"/>
  <c r="BF442" i="12" s="1"/>
  <c r="AB443" i="12"/>
  <c r="BF443" i="12" s="1"/>
  <c r="AB444" i="12"/>
  <c r="BF444" i="12" s="1"/>
  <c r="AB445" i="12"/>
  <c r="BF445" i="12" s="1"/>
  <c r="AB446" i="12"/>
  <c r="BF446" i="12" s="1"/>
  <c r="AB447" i="12"/>
  <c r="BF447" i="12" s="1"/>
  <c r="AB448" i="12"/>
  <c r="BF448" i="12" s="1"/>
  <c r="AB449" i="12"/>
  <c r="BF449" i="12" s="1"/>
  <c r="AB450" i="12"/>
  <c r="BF450" i="12" s="1"/>
  <c r="AB10" i="12"/>
  <c r="BF10" i="12" s="1"/>
  <c r="AB11" i="12"/>
  <c r="BF11" i="12" s="1"/>
  <c r="AB12" i="12"/>
  <c r="BF12" i="12" s="1"/>
  <c r="A48" i="12"/>
  <c r="BC48" i="12" s="1"/>
  <c r="A49" i="12"/>
  <c r="BC49" i="12" s="1"/>
  <c r="A50" i="12"/>
  <c r="BC50" i="12" s="1"/>
  <c r="A51" i="12"/>
  <c r="BC51" i="12" s="1"/>
  <c r="A52" i="12"/>
  <c r="BC52" i="12" s="1"/>
  <c r="A53" i="12"/>
  <c r="BC53" i="12" s="1"/>
  <c r="A54" i="12"/>
  <c r="BC54" i="12" s="1"/>
  <c r="A55" i="12"/>
  <c r="BC55" i="12" s="1"/>
  <c r="A56" i="12"/>
  <c r="BC56" i="12" s="1"/>
  <c r="A57" i="12"/>
  <c r="BC57" i="12" s="1"/>
  <c r="A58" i="12"/>
  <c r="BC58" i="12" s="1"/>
  <c r="A59" i="12"/>
  <c r="BC59" i="12" s="1"/>
  <c r="A60" i="12"/>
  <c r="BC60" i="12" s="1"/>
  <c r="A61" i="12"/>
  <c r="BC61" i="12" s="1"/>
  <c r="A62" i="12"/>
  <c r="BC62" i="12" s="1"/>
  <c r="A63" i="12"/>
  <c r="BC63" i="12" s="1"/>
  <c r="A64" i="12"/>
  <c r="BC64" i="12" s="1"/>
  <c r="A65" i="12"/>
  <c r="BC65" i="12" s="1"/>
  <c r="A66" i="12"/>
  <c r="BC66" i="12" s="1"/>
  <c r="A67" i="12"/>
  <c r="BC67" i="12" s="1"/>
  <c r="A68" i="12"/>
  <c r="BC68" i="12" s="1"/>
  <c r="A69" i="12"/>
  <c r="BC69" i="12" s="1"/>
  <c r="A70" i="12"/>
  <c r="BC70" i="12" s="1"/>
  <c r="A71" i="12"/>
  <c r="BC71" i="12" s="1"/>
  <c r="A72" i="12"/>
  <c r="BC72" i="12" s="1"/>
  <c r="A73" i="12"/>
  <c r="BC73" i="12" s="1"/>
  <c r="A74" i="12"/>
  <c r="BC74" i="12" s="1"/>
  <c r="A75" i="12"/>
  <c r="BC75" i="12" s="1"/>
  <c r="A76" i="12"/>
  <c r="BC76" i="12" s="1"/>
  <c r="A77" i="12"/>
  <c r="BC77" i="12" s="1"/>
  <c r="A78" i="12"/>
  <c r="BC78" i="12" s="1"/>
  <c r="A79" i="12"/>
  <c r="BC79" i="12" s="1"/>
  <c r="A80" i="12"/>
  <c r="BC80" i="12" s="1"/>
  <c r="A81" i="12"/>
  <c r="BC81" i="12" s="1"/>
  <c r="A82" i="12"/>
  <c r="BC82" i="12" s="1"/>
  <c r="A83" i="12"/>
  <c r="BC83" i="12" s="1"/>
  <c r="A84" i="12"/>
  <c r="BC84" i="12" s="1"/>
  <c r="A85" i="12"/>
  <c r="BC85" i="12" s="1"/>
  <c r="A86" i="12"/>
  <c r="BC86" i="12" s="1"/>
  <c r="A87" i="12"/>
  <c r="BC87" i="12" s="1"/>
  <c r="A88" i="12"/>
  <c r="BC88" i="12" s="1"/>
  <c r="A89" i="12"/>
  <c r="BC89" i="12" s="1"/>
  <c r="A90" i="12"/>
  <c r="BC90" i="12" s="1"/>
  <c r="A91" i="12"/>
  <c r="BC91" i="12" s="1"/>
  <c r="A92" i="12"/>
  <c r="BC92" i="12" s="1"/>
  <c r="A93" i="12"/>
  <c r="BC93" i="12" s="1"/>
  <c r="A94" i="12"/>
  <c r="BC94" i="12" s="1"/>
  <c r="A95" i="12"/>
  <c r="BC95" i="12" s="1"/>
  <c r="A96" i="12"/>
  <c r="BC96" i="12" s="1"/>
  <c r="A97" i="12"/>
  <c r="BC97" i="12" s="1"/>
  <c r="A98" i="12"/>
  <c r="BC98" i="12" s="1"/>
  <c r="A99" i="12"/>
  <c r="BC99" i="12" s="1"/>
  <c r="A100" i="12"/>
  <c r="BC100" i="12" s="1"/>
  <c r="A101" i="12"/>
  <c r="BC101" i="12" s="1"/>
  <c r="A102" i="12"/>
  <c r="BC102" i="12" s="1"/>
  <c r="A103" i="12"/>
  <c r="BC103" i="12" s="1"/>
  <c r="A104" i="12"/>
  <c r="BC104" i="12" s="1"/>
  <c r="A105" i="12"/>
  <c r="BC105" i="12" s="1"/>
  <c r="A106" i="12"/>
  <c r="BC106" i="12" s="1"/>
  <c r="A107" i="12"/>
  <c r="BC107" i="12" s="1"/>
  <c r="A108" i="12"/>
  <c r="BC108" i="12" s="1"/>
  <c r="A109" i="12"/>
  <c r="BC109" i="12" s="1"/>
  <c r="A110" i="12"/>
  <c r="BC110" i="12" s="1"/>
  <c r="A111" i="12"/>
  <c r="BC111" i="12" s="1"/>
  <c r="A112" i="12"/>
  <c r="BC112" i="12" s="1"/>
  <c r="A113" i="12"/>
  <c r="BC113" i="12" s="1"/>
  <c r="A114" i="12"/>
  <c r="BC114" i="12" s="1"/>
  <c r="A115" i="12"/>
  <c r="BC115" i="12" s="1"/>
  <c r="A116" i="12"/>
  <c r="BC116" i="12" s="1"/>
  <c r="A117" i="12"/>
  <c r="BC117" i="12" s="1"/>
  <c r="A118" i="12"/>
  <c r="BC118" i="12" s="1"/>
  <c r="A119" i="12"/>
  <c r="BC119" i="12" s="1"/>
  <c r="A120" i="12"/>
  <c r="BC120" i="12" s="1"/>
  <c r="A121" i="12"/>
  <c r="BC121" i="12" s="1"/>
  <c r="A122" i="12"/>
  <c r="BC122" i="12" s="1"/>
  <c r="A123" i="12"/>
  <c r="BC123" i="12" s="1"/>
  <c r="A124" i="12"/>
  <c r="BC124" i="12" s="1"/>
  <c r="A125" i="12"/>
  <c r="BC125" i="12" s="1"/>
  <c r="A126" i="12"/>
  <c r="BC126" i="12" s="1"/>
  <c r="A127" i="12"/>
  <c r="BC127" i="12" s="1"/>
  <c r="A128" i="12"/>
  <c r="BC128" i="12" s="1"/>
  <c r="A129" i="12"/>
  <c r="BC129" i="12" s="1"/>
  <c r="A130" i="12"/>
  <c r="BC130" i="12" s="1"/>
  <c r="A131" i="12"/>
  <c r="BC131" i="12" s="1"/>
  <c r="A132" i="12"/>
  <c r="BC132" i="12" s="1"/>
  <c r="A133" i="12"/>
  <c r="BC133" i="12" s="1"/>
  <c r="A134" i="12"/>
  <c r="BC134" i="12" s="1"/>
  <c r="A135" i="12"/>
  <c r="BC135" i="12" s="1"/>
  <c r="A136" i="12"/>
  <c r="BC136" i="12" s="1"/>
  <c r="A137" i="12"/>
  <c r="BC137" i="12" s="1"/>
  <c r="A138" i="12"/>
  <c r="BC138" i="12" s="1"/>
  <c r="A139" i="12"/>
  <c r="BC139" i="12" s="1"/>
  <c r="A140" i="12"/>
  <c r="BC140" i="12" s="1"/>
  <c r="A141" i="12"/>
  <c r="BC141" i="12" s="1"/>
  <c r="A142" i="12"/>
  <c r="BC142" i="12" s="1"/>
  <c r="A143" i="12"/>
  <c r="BC143" i="12" s="1"/>
  <c r="A144" i="12"/>
  <c r="BC144" i="12" s="1"/>
  <c r="A145" i="12"/>
  <c r="BC145" i="12" s="1"/>
  <c r="A146" i="12"/>
  <c r="BC146" i="12" s="1"/>
  <c r="A147" i="12"/>
  <c r="BC147" i="12" s="1"/>
  <c r="A148" i="12"/>
  <c r="BC148" i="12" s="1"/>
  <c r="A149" i="12"/>
  <c r="BC149" i="12" s="1"/>
  <c r="A150" i="12"/>
  <c r="BC150" i="12" s="1"/>
  <c r="A151" i="12"/>
  <c r="BC151" i="12" s="1"/>
  <c r="A152" i="12"/>
  <c r="BC152" i="12" s="1"/>
  <c r="A153" i="12"/>
  <c r="BC153" i="12" s="1"/>
  <c r="A154" i="12"/>
  <c r="BC154" i="12" s="1"/>
  <c r="A155" i="12"/>
  <c r="BC155" i="12" s="1"/>
  <c r="A156" i="12"/>
  <c r="BC156" i="12" s="1"/>
  <c r="A157" i="12"/>
  <c r="BC157" i="12" s="1"/>
  <c r="A158" i="12"/>
  <c r="BC158" i="12" s="1"/>
  <c r="A159" i="12"/>
  <c r="BC159" i="12" s="1"/>
  <c r="A160" i="12"/>
  <c r="BC160" i="12" s="1"/>
  <c r="A161" i="12"/>
  <c r="BC161" i="12" s="1"/>
  <c r="A162" i="12"/>
  <c r="BC162" i="12" s="1"/>
  <c r="A163" i="12"/>
  <c r="BC163" i="12" s="1"/>
  <c r="A164" i="12"/>
  <c r="BC164" i="12" s="1"/>
  <c r="A165" i="12"/>
  <c r="BC165" i="12" s="1"/>
  <c r="A166" i="12"/>
  <c r="BC166" i="12" s="1"/>
  <c r="A167" i="12"/>
  <c r="BC167" i="12" s="1"/>
  <c r="A168" i="12"/>
  <c r="BC168" i="12" s="1"/>
  <c r="A169" i="12"/>
  <c r="BC169" i="12" s="1"/>
  <c r="A170" i="12"/>
  <c r="BC170" i="12" s="1"/>
  <c r="A171" i="12"/>
  <c r="BC171" i="12" s="1"/>
  <c r="A172" i="12"/>
  <c r="BC172" i="12" s="1"/>
  <c r="A173" i="12"/>
  <c r="BC173" i="12" s="1"/>
  <c r="A174" i="12"/>
  <c r="BC174" i="12" s="1"/>
  <c r="A175" i="12"/>
  <c r="BC175" i="12" s="1"/>
  <c r="A176" i="12"/>
  <c r="BC176" i="12" s="1"/>
  <c r="A177" i="12"/>
  <c r="BC177" i="12" s="1"/>
  <c r="A178" i="12"/>
  <c r="BC178" i="12" s="1"/>
  <c r="A179" i="12"/>
  <c r="BC179" i="12" s="1"/>
  <c r="A180" i="12"/>
  <c r="BC180" i="12" s="1"/>
  <c r="A181" i="12"/>
  <c r="BC181" i="12" s="1"/>
  <c r="A182" i="12"/>
  <c r="BC182" i="12" s="1"/>
  <c r="A183" i="12"/>
  <c r="BC183" i="12" s="1"/>
  <c r="A184" i="12"/>
  <c r="BC184" i="12" s="1"/>
  <c r="A185" i="12"/>
  <c r="BC185" i="12" s="1"/>
  <c r="A186" i="12"/>
  <c r="BC186" i="12" s="1"/>
  <c r="A187" i="12"/>
  <c r="BC187" i="12" s="1"/>
  <c r="A188" i="12"/>
  <c r="BC188" i="12" s="1"/>
  <c r="A189" i="12"/>
  <c r="BC189" i="12" s="1"/>
  <c r="A190" i="12"/>
  <c r="BC190" i="12" s="1"/>
  <c r="A191" i="12"/>
  <c r="BC191" i="12" s="1"/>
  <c r="A192" i="12"/>
  <c r="BC192" i="12" s="1"/>
  <c r="A193" i="12"/>
  <c r="BC193" i="12" s="1"/>
  <c r="A194" i="12"/>
  <c r="BC194" i="12" s="1"/>
  <c r="A195" i="12"/>
  <c r="BC195" i="12" s="1"/>
  <c r="A196" i="12"/>
  <c r="BC196" i="12" s="1"/>
  <c r="A197" i="12"/>
  <c r="BC197" i="12" s="1"/>
  <c r="A198" i="12"/>
  <c r="BC198" i="12" s="1"/>
  <c r="A199" i="12"/>
  <c r="BC199" i="12" s="1"/>
  <c r="A200" i="12"/>
  <c r="BC200" i="12" s="1"/>
  <c r="A201" i="12"/>
  <c r="BC201" i="12" s="1"/>
  <c r="A202" i="12"/>
  <c r="BC202" i="12" s="1"/>
  <c r="A203" i="12"/>
  <c r="BC203" i="12" s="1"/>
  <c r="A204" i="12"/>
  <c r="BC204" i="12" s="1"/>
  <c r="A205" i="12"/>
  <c r="BC205" i="12" s="1"/>
  <c r="A206" i="12"/>
  <c r="BC206" i="12" s="1"/>
  <c r="A207" i="12"/>
  <c r="BC207" i="12" s="1"/>
  <c r="A208" i="12"/>
  <c r="BC208" i="12" s="1"/>
  <c r="A209" i="12"/>
  <c r="BC209" i="12" s="1"/>
  <c r="A210" i="12"/>
  <c r="BC210" i="12" s="1"/>
  <c r="A211" i="12"/>
  <c r="BC211" i="12" s="1"/>
  <c r="A212" i="12"/>
  <c r="BC212" i="12" s="1"/>
  <c r="A213" i="12"/>
  <c r="BC213" i="12" s="1"/>
  <c r="A214" i="12"/>
  <c r="BC214" i="12" s="1"/>
  <c r="A215" i="12"/>
  <c r="BC215" i="12" s="1"/>
  <c r="A216" i="12"/>
  <c r="BC216" i="12" s="1"/>
  <c r="A217" i="12"/>
  <c r="BC217" i="12" s="1"/>
  <c r="A218" i="12"/>
  <c r="BC218" i="12" s="1"/>
  <c r="A219" i="12"/>
  <c r="BC219" i="12" s="1"/>
  <c r="A220" i="12"/>
  <c r="BC220" i="12" s="1"/>
  <c r="A221" i="12"/>
  <c r="BC221" i="12" s="1"/>
  <c r="A222" i="12"/>
  <c r="BC222" i="12" s="1"/>
  <c r="A223" i="12"/>
  <c r="BC223" i="12" s="1"/>
  <c r="A224" i="12"/>
  <c r="BC224" i="12" s="1"/>
  <c r="A225" i="12"/>
  <c r="BC225" i="12" s="1"/>
  <c r="A226" i="12"/>
  <c r="BC226" i="12" s="1"/>
  <c r="A227" i="12"/>
  <c r="BC227" i="12" s="1"/>
  <c r="A228" i="12"/>
  <c r="BC228" i="12" s="1"/>
  <c r="A229" i="12"/>
  <c r="BC229" i="12" s="1"/>
  <c r="A230" i="12"/>
  <c r="BC230" i="12" s="1"/>
  <c r="A231" i="12"/>
  <c r="BC231" i="12" s="1"/>
  <c r="A232" i="12"/>
  <c r="BC232" i="12" s="1"/>
  <c r="A233" i="12"/>
  <c r="BC233" i="12" s="1"/>
  <c r="A234" i="12"/>
  <c r="BC234" i="12" s="1"/>
  <c r="A235" i="12"/>
  <c r="BC235" i="12" s="1"/>
  <c r="A236" i="12"/>
  <c r="BC236" i="12" s="1"/>
  <c r="A237" i="12"/>
  <c r="BC237" i="12" s="1"/>
  <c r="A238" i="12"/>
  <c r="BC238" i="12" s="1"/>
  <c r="A239" i="12"/>
  <c r="BC239" i="12" s="1"/>
  <c r="A240" i="12"/>
  <c r="BC240" i="12" s="1"/>
  <c r="A241" i="12"/>
  <c r="BC241" i="12" s="1"/>
  <c r="A242" i="12"/>
  <c r="BC242" i="12" s="1"/>
  <c r="A243" i="12"/>
  <c r="BC243" i="12" s="1"/>
  <c r="A244" i="12"/>
  <c r="BC244" i="12" s="1"/>
  <c r="A245" i="12"/>
  <c r="BC245" i="12" s="1"/>
  <c r="A246" i="12"/>
  <c r="BC246" i="12" s="1"/>
  <c r="A247" i="12"/>
  <c r="BC247" i="12" s="1"/>
  <c r="A248" i="12"/>
  <c r="BC248" i="12" s="1"/>
  <c r="A249" i="12"/>
  <c r="BC249" i="12" s="1"/>
  <c r="A250" i="12"/>
  <c r="BC250" i="12" s="1"/>
  <c r="A251" i="12"/>
  <c r="BC251" i="12" s="1"/>
  <c r="A252" i="12"/>
  <c r="BC252" i="12" s="1"/>
  <c r="A253" i="12"/>
  <c r="BC253" i="12" s="1"/>
  <c r="A254" i="12"/>
  <c r="BC254" i="12" s="1"/>
  <c r="A255" i="12"/>
  <c r="BC255" i="12" s="1"/>
  <c r="A256" i="12"/>
  <c r="BC256" i="12" s="1"/>
  <c r="A257" i="12"/>
  <c r="BC257" i="12" s="1"/>
  <c r="A258" i="12"/>
  <c r="BC258" i="12" s="1"/>
  <c r="A259" i="12"/>
  <c r="BC259" i="12" s="1"/>
  <c r="A260" i="12"/>
  <c r="BC260" i="12" s="1"/>
  <c r="A261" i="12"/>
  <c r="BC261" i="12" s="1"/>
  <c r="A262" i="12"/>
  <c r="BC262" i="12" s="1"/>
  <c r="A263" i="12"/>
  <c r="BC263" i="12" s="1"/>
  <c r="A264" i="12"/>
  <c r="BC264" i="12" s="1"/>
  <c r="A265" i="12"/>
  <c r="BC265" i="12" s="1"/>
  <c r="A266" i="12"/>
  <c r="BC266" i="12" s="1"/>
  <c r="A267" i="12"/>
  <c r="BC267" i="12" s="1"/>
  <c r="A268" i="12"/>
  <c r="BC268" i="12" s="1"/>
  <c r="A269" i="12"/>
  <c r="BC269" i="12" s="1"/>
  <c r="A270" i="12"/>
  <c r="BC270" i="12" s="1"/>
  <c r="A271" i="12"/>
  <c r="BC271" i="12" s="1"/>
  <c r="A272" i="12"/>
  <c r="BC272" i="12" s="1"/>
  <c r="A273" i="12"/>
  <c r="BC273" i="12" s="1"/>
  <c r="A274" i="12"/>
  <c r="BC274" i="12" s="1"/>
  <c r="A275" i="12"/>
  <c r="BC275" i="12" s="1"/>
  <c r="A276" i="12"/>
  <c r="BC276" i="12" s="1"/>
  <c r="A277" i="12"/>
  <c r="BC277" i="12" s="1"/>
  <c r="A278" i="12"/>
  <c r="BC278" i="12" s="1"/>
  <c r="A279" i="12"/>
  <c r="BC279" i="12" s="1"/>
  <c r="A280" i="12"/>
  <c r="BC280" i="12" s="1"/>
  <c r="A281" i="12"/>
  <c r="BC281" i="12" s="1"/>
  <c r="A282" i="12"/>
  <c r="BC282" i="12" s="1"/>
  <c r="A283" i="12"/>
  <c r="BC283" i="12" s="1"/>
  <c r="A284" i="12"/>
  <c r="BC284" i="12" s="1"/>
  <c r="A285" i="12"/>
  <c r="BC285" i="12" s="1"/>
  <c r="A286" i="12"/>
  <c r="BC286" i="12" s="1"/>
  <c r="A287" i="12"/>
  <c r="BC287" i="12" s="1"/>
  <c r="A288" i="12"/>
  <c r="BC288" i="12" s="1"/>
  <c r="A289" i="12"/>
  <c r="BC289" i="12" s="1"/>
  <c r="A290" i="12"/>
  <c r="BC290" i="12" s="1"/>
  <c r="A291" i="12"/>
  <c r="BC291" i="12" s="1"/>
  <c r="A292" i="12"/>
  <c r="BC292" i="12" s="1"/>
  <c r="A293" i="12"/>
  <c r="BC293" i="12" s="1"/>
  <c r="A294" i="12"/>
  <c r="BC294" i="12" s="1"/>
  <c r="A295" i="12"/>
  <c r="BC295" i="12" s="1"/>
  <c r="A296" i="12"/>
  <c r="BC296" i="12" s="1"/>
  <c r="A297" i="12"/>
  <c r="BC297" i="12" s="1"/>
  <c r="A298" i="12"/>
  <c r="BC298" i="12" s="1"/>
  <c r="A299" i="12"/>
  <c r="BC299" i="12" s="1"/>
  <c r="A300" i="12"/>
  <c r="BC300" i="12" s="1"/>
  <c r="A301" i="12"/>
  <c r="BC301" i="12" s="1"/>
  <c r="A302" i="12"/>
  <c r="BC302" i="12" s="1"/>
  <c r="A303" i="12"/>
  <c r="BC303" i="12" s="1"/>
  <c r="A304" i="12"/>
  <c r="BC304" i="12" s="1"/>
  <c r="A305" i="12"/>
  <c r="BC305" i="12" s="1"/>
  <c r="A306" i="12"/>
  <c r="BC306" i="12" s="1"/>
  <c r="A307" i="12"/>
  <c r="BC307" i="12" s="1"/>
  <c r="A308" i="12"/>
  <c r="BC308" i="12" s="1"/>
  <c r="A309" i="12"/>
  <c r="BC309" i="12" s="1"/>
  <c r="A310" i="12"/>
  <c r="BC310" i="12" s="1"/>
  <c r="A311" i="12"/>
  <c r="BC311" i="12" s="1"/>
  <c r="A312" i="12"/>
  <c r="BC312" i="12" s="1"/>
  <c r="A313" i="12"/>
  <c r="BC313" i="12" s="1"/>
  <c r="A314" i="12"/>
  <c r="BC314" i="12" s="1"/>
  <c r="A315" i="12"/>
  <c r="BC315" i="12" s="1"/>
  <c r="A316" i="12"/>
  <c r="BC316" i="12" s="1"/>
  <c r="A317" i="12"/>
  <c r="BC317" i="12" s="1"/>
  <c r="A318" i="12"/>
  <c r="BC318" i="12" s="1"/>
  <c r="A319" i="12"/>
  <c r="BC319" i="12" s="1"/>
  <c r="A320" i="12"/>
  <c r="BC320" i="12" s="1"/>
  <c r="A321" i="12"/>
  <c r="BC321" i="12" s="1"/>
  <c r="A322" i="12"/>
  <c r="BC322" i="12" s="1"/>
  <c r="A323" i="12"/>
  <c r="BC323" i="12" s="1"/>
  <c r="A324" i="12"/>
  <c r="BC324" i="12" s="1"/>
  <c r="A325" i="12"/>
  <c r="BC325" i="12" s="1"/>
  <c r="A326" i="12"/>
  <c r="BC326" i="12" s="1"/>
  <c r="A327" i="12"/>
  <c r="BC327" i="12" s="1"/>
  <c r="A328" i="12"/>
  <c r="BC328" i="12" s="1"/>
  <c r="A329" i="12"/>
  <c r="BC329" i="12" s="1"/>
  <c r="A330" i="12"/>
  <c r="BC330" i="12" s="1"/>
  <c r="A331" i="12"/>
  <c r="BC331" i="12" s="1"/>
  <c r="A332" i="12"/>
  <c r="BC332" i="12" s="1"/>
  <c r="A333" i="12"/>
  <c r="BC333" i="12" s="1"/>
  <c r="A334" i="12"/>
  <c r="BC334" i="12" s="1"/>
  <c r="A335" i="12"/>
  <c r="BC335" i="12" s="1"/>
  <c r="A336" i="12"/>
  <c r="BC336" i="12" s="1"/>
  <c r="A337" i="12"/>
  <c r="BC337" i="12" s="1"/>
  <c r="A338" i="12"/>
  <c r="BC338" i="12" s="1"/>
  <c r="A339" i="12"/>
  <c r="BC339" i="12" s="1"/>
  <c r="A340" i="12"/>
  <c r="BC340" i="12" s="1"/>
  <c r="A341" i="12"/>
  <c r="BC341" i="12" s="1"/>
  <c r="A342" i="12"/>
  <c r="BC342" i="12" s="1"/>
  <c r="A343" i="12"/>
  <c r="BC343" i="12" s="1"/>
  <c r="A344" i="12"/>
  <c r="BC344" i="12" s="1"/>
  <c r="A345" i="12"/>
  <c r="BC345" i="12" s="1"/>
  <c r="A346" i="12"/>
  <c r="BC346" i="12" s="1"/>
  <c r="A347" i="12"/>
  <c r="BC347" i="12" s="1"/>
  <c r="A348" i="12"/>
  <c r="BC348" i="12" s="1"/>
  <c r="A349" i="12"/>
  <c r="BC349" i="12" s="1"/>
  <c r="A350" i="12"/>
  <c r="BC350" i="12" s="1"/>
  <c r="A351" i="12"/>
  <c r="BC351" i="12" s="1"/>
  <c r="A352" i="12"/>
  <c r="BC352" i="12" s="1"/>
  <c r="A353" i="12"/>
  <c r="BC353" i="12" s="1"/>
  <c r="A354" i="12"/>
  <c r="BC354" i="12" s="1"/>
  <c r="A355" i="12"/>
  <c r="BC355" i="12" s="1"/>
  <c r="A356" i="12"/>
  <c r="BC356" i="12" s="1"/>
  <c r="A357" i="12"/>
  <c r="BC357" i="12" s="1"/>
  <c r="A358" i="12"/>
  <c r="BC358" i="12" s="1"/>
  <c r="A359" i="12"/>
  <c r="BC359" i="12" s="1"/>
  <c r="A360" i="12"/>
  <c r="BC360" i="12" s="1"/>
  <c r="A361" i="12"/>
  <c r="BC361" i="12" s="1"/>
  <c r="A362" i="12"/>
  <c r="BC362" i="12" s="1"/>
  <c r="A363" i="12"/>
  <c r="BC363" i="12" s="1"/>
  <c r="A364" i="12"/>
  <c r="BC364" i="12" s="1"/>
  <c r="A365" i="12"/>
  <c r="BC365" i="12" s="1"/>
  <c r="A366" i="12"/>
  <c r="BC366" i="12" s="1"/>
  <c r="A367" i="12"/>
  <c r="BC367" i="12" s="1"/>
  <c r="A368" i="12"/>
  <c r="BC368" i="12" s="1"/>
  <c r="A369" i="12"/>
  <c r="BC369" i="12" s="1"/>
  <c r="A370" i="12"/>
  <c r="BC370" i="12" s="1"/>
  <c r="A371" i="12"/>
  <c r="BC371" i="12" s="1"/>
  <c r="A372" i="12"/>
  <c r="BC372" i="12" s="1"/>
  <c r="A373" i="12"/>
  <c r="BC373" i="12" s="1"/>
  <c r="A374" i="12"/>
  <c r="BC374" i="12" s="1"/>
  <c r="A375" i="12"/>
  <c r="BC375" i="12" s="1"/>
  <c r="A376" i="12"/>
  <c r="BC376" i="12" s="1"/>
  <c r="A377" i="12"/>
  <c r="BC377" i="12" s="1"/>
  <c r="A378" i="12"/>
  <c r="BC378" i="12" s="1"/>
  <c r="A379" i="12"/>
  <c r="BC379" i="12" s="1"/>
  <c r="A380" i="12"/>
  <c r="BC380" i="12" s="1"/>
  <c r="A381" i="12"/>
  <c r="BC381" i="12" s="1"/>
  <c r="A382" i="12"/>
  <c r="BC382" i="12" s="1"/>
  <c r="A383" i="12"/>
  <c r="BC383" i="12" s="1"/>
  <c r="A384" i="12"/>
  <c r="BC384" i="12" s="1"/>
  <c r="A385" i="12"/>
  <c r="BC385" i="12" s="1"/>
  <c r="A386" i="12"/>
  <c r="BC386" i="12" s="1"/>
  <c r="A387" i="12"/>
  <c r="BC387" i="12" s="1"/>
  <c r="A388" i="12"/>
  <c r="BC388" i="12" s="1"/>
  <c r="A389" i="12"/>
  <c r="BC389" i="12" s="1"/>
  <c r="A390" i="12"/>
  <c r="BC390" i="12" s="1"/>
  <c r="A391" i="12"/>
  <c r="BC391" i="12" s="1"/>
  <c r="A392" i="12"/>
  <c r="BC392" i="12" s="1"/>
  <c r="A393" i="12"/>
  <c r="BC393" i="12" s="1"/>
  <c r="A394" i="12"/>
  <c r="BC394" i="12" s="1"/>
  <c r="A395" i="12"/>
  <c r="BC395" i="12" s="1"/>
  <c r="A396" i="12"/>
  <c r="BC396" i="12" s="1"/>
  <c r="A397" i="12"/>
  <c r="BC397" i="12" s="1"/>
  <c r="A398" i="12"/>
  <c r="BC398" i="12" s="1"/>
  <c r="A399" i="12"/>
  <c r="BC399" i="12" s="1"/>
  <c r="A400" i="12"/>
  <c r="BC400" i="12" s="1"/>
  <c r="A401" i="12"/>
  <c r="BC401" i="12" s="1"/>
  <c r="A402" i="12"/>
  <c r="BC402" i="12" s="1"/>
  <c r="A403" i="12"/>
  <c r="BC403" i="12" s="1"/>
  <c r="A404" i="12"/>
  <c r="BC404" i="12" s="1"/>
  <c r="A405" i="12"/>
  <c r="BC405" i="12" s="1"/>
  <c r="A406" i="12"/>
  <c r="BC406" i="12" s="1"/>
  <c r="A407" i="12"/>
  <c r="BC407" i="12" s="1"/>
  <c r="A408" i="12"/>
  <c r="BC408" i="12" s="1"/>
  <c r="A409" i="12"/>
  <c r="BC409" i="12" s="1"/>
  <c r="A410" i="12"/>
  <c r="BC410" i="12" s="1"/>
  <c r="A411" i="12"/>
  <c r="BC411" i="12" s="1"/>
  <c r="A412" i="12"/>
  <c r="BC412" i="12" s="1"/>
  <c r="A413" i="12"/>
  <c r="BC413" i="12" s="1"/>
  <c r="A414" i="12"/>
  <c r="BC414" i="12" s="1"/>
  <c r="A415" i="12"/>
  <c r="BC415" i="12" s="1"/>
  <c r="A416" i="12"/>
  <c r="BC416" i="12" s="1"/>
  <c r="A417" i="12"/>
  <c r="BC417" i="12" s="1"/>
  <c r="A418" i="12"/>
  <c r="BC418" i="12" s="1"/>
  <c r="A419" i="12"/>
  <c r="BC419" i="12" s="1"/>
  <c r="A420" i="12"/>
  <c r="BC420" i="12" s="1"/>
  <c r="A421" i="12"/>
  <c r="BC421" i="12" s="1"/>
  <c r="A422" i="12"/>
  <c r="BC422" i="12" s="1"/>
  <c r="A423" i="12"/>
  <c r="BC423" i="12" s="1"/>
  <c r="A424" i="12"/>
  <c r="BC424" i="12" s="1"/>
  <c r="A425" i="12"/>
  <c r="BC425" i="12" s="1"/>
  <c r="A426" i="12"/>
  <c r="BC426" i="12" s="1"/>
  <c r="A427" i="12"/>
  <c r="BC427" i="12" s="1"/>
  <c r="A428" i="12"/>
  <c r="BC428" i="12" s="1"/>
  <c r="A429" i="12"/>
  <c r="BC429" i="12" s="1"/>
  <c r="A430" i="12"/>
  <c r="BC430" i="12" s="1"/>
  <c r="A431" i="12"/>
  <c r="BC431" i="12" s="1"/>
  <c r="A432" i="12"/>
  <c r="BC432" i="12" s="1"/>
  <c r="A433" i="12"/>
  <c r="BC433" i="12" s="1"/>
  <c r="A434" i="12"/>
  <c r="BC434" i="12" s="1"/>
  <c r="A435" i="12"/>
  <c r="BC435" i="12" s="1"/>
  <c r="A436" i="12"/>
  <c r="BC436" i="12" s="1"/>
  <c r="A437" i="12"/>
  <c r="BC437" i="12" s="1"/>
  <c r="A438" i="12"/>
  <c r="BC438" i="12" s="1"/>
  <c r="A439" i="12"/>
  <c r="BC439" i="12" s="1"/>
  <c r="A440" i="12"/>
  <c r="BC440" i="12" s="1"/>
  <c r="A441" i="12"/>
  <c r="BC441" i="12" s="1"/>
  <c r="A442" i="12"/>
  <c r="BC442" i="12" s="1"/>
  <c r="A443" i="12"/>
  <c r="BC443" i="12" s="1"/>
  <c r="A444" i="12"/>
  <c r="BC444" i="12" s="1"/>
  <c r="A445" i="12"/>
  <c r="BC445" i="12" s="1"/>
  <c r="A446" i="12"/>
  <c r="BC446" i="12" s="1"/>
  <c r="A447" i="12"/>
  <c r="BC447" i="12" s="1"/>
  <c r="A448" i="12"/>
  <c r="BC448" i="12" s="1"/>
  <c r="A449" i="12"/>
  <c r="BC449" i="12" s="1"/>
  <c r="A450" i="12"/>
  <c r="BC450" i="12" s="1"/>
  <c r="A10" i="12"/>
  <c r="BC10" i="12" s="1"/>
  <c r="A11" i="12"/>
  <c r="BC11" i="12" s="1"/>
  <c r="A12" i="12"/>
  <c r="BC12" i="12" s="1"/>
  <c r="A13" i="12"/>
  <c r="BC13" i="12" s="1"/>
  <c r="A14" i="12"/>
  <c r="BC14" i="12" s="1"/>
  <c r="A15" i="12"/>
  <c r="BC15" i="12" s="1"/>
  <c r="A16" i="12"/>
  <c r="BC16" i="12" s="1"/>
  <c r="A17" i="12"/>
  <c r="BC17" i="12" s="1"/>
  <c r="A18" i="12"/>
  <c r="BC18" i="12" s="1"/>
  <c r="A19" i="12"/>
  <c r="BC19" i="12" s="1"/>
  <c r="A20" i="12"/>
  <c r="BC20" i="12" s="1"/>
  <c r="A27" i="12"/>
  <c r="BC27" i="12" s="1"/>
  <c r="A40" i="12"/>
  <c r="BC40" i="12" s="1"/>
  <c r="A41" i="12"/>
  <c r="BC41" i="12" s="1"/>
  <c r="A42" i="12"/>
  <c r="BC42" i="12" s="1"/>
  <c r="A43" i="12"/>
  <c r="BC43" i="12" s="1"/>
  <c r="A44" i="12"/>
  <c r="BC44" i="12" s="1"/>
  <c r="A45" i="12"/>
  <c r="BC45" i="12" s="1"/>
  <c r="A46" i="12"/>
  <c r="BC46" i="12" s="1"/>
  <c r="A47" i="12"/>
  <c r="BC47" i="12" s="1"/>
  <c r="A39" i="12"/>
  <c r="BC39" i="12" s="1"/>
  <c r="X5" i="12" l="1"/>
  <c r="B1" i="12"/>
  <c r="C1" i="12"/>
  <c r="D1" i="12"/>
  <c r="E1" i="12"/>
  <c r="F1" i="12"/>
  <c r="G1" i="12"/>
  <c r="I1" i="12"/>
  <c r="J1" i="12"/>
  <c r="K1" i="12"/>
  <c r="L1" i="12"/>
  <c r="M1" i="12"/>
  <c r="N1" i="12"/>
  <c r="O1" i="12"/>
  <c r="P1" i="12"/>
  <c r="Q1" i="12"/>
  <c r="R1" i="12"/>
  <c r="S1" i="12"/>
  <c r="T1" i="12"/>
  <c r="U1" i="12"/>
  <c r="V1" i="12"/>
  <c r="W1" i="12"/>
  <c r="X1" i="12"/>
  <c r="Y1" i="12"/>
  <c r="Z1" i="12"/>
  <c r="AC1" i="12"/>
  <c r="AD1" i="12"/>
  <c r="AE1" i="12"/>
  <c r="AF1" i="12"/>
  <c r="AG1" i="12"/>
  <c r="AH1" i="12"/>
  <c r="AJ1" i="12"/>
  <c r="AK1" i="12"/>
  <c r="AL1" i="12"/>
  <c r="AM1" i="12"/>
  <c r="AN1" i="12"/>
  <c r="AO1" i="12"/>
  <c r="AP1" i="12"/>
  <c r="AQ1" i="12"/>
  <c r="AR1" i="12"/>
  <c r="AS1" i="12"/>
  <c r="AT1" i="12"/>
  <c r="AU1" i="12"/>
  <c r="AV1" i="12"/>
  <c r="AW1" i="12"/>
  <c r="AX1" i="12"/>
  <c r="AY1" i="12"/>
  <c r="AZ1" i="12"/>
  <c r="BA1" i="12"/>
  <c r="B3" i="12"/>
  <c r="C3" i="12"/>
  <c r="D3" i="12"/>
  <c r="E3" i="12"/>
  <c r="F3" i="12"/>
  <c r="G3" i="12"/>
  <c r="O6" i="12"/>
  <c r="AC6" i="12"/>
  <c r="AD6" i="12"/>
  <c r="AE6" i="12"/>
  <c r="AF6" i="12"/>
  <c r="AG6" i="12"/>
  <c r="AH6" i="12"/>
  <c r="AC8" i="12"/>
  <c r="AD8" i="12"/>
  <c r="AE8" i="12"/>
  <c r="AF8" i="12"/>
  <c r="AG8" i="12"/>
  <c r="AH8" i="12"/>
  <c r="AC12" i="12"/>
  <c r="AC16" i="12"/>
  <c r="AG16" i="12" s="1"/>
  <c r="B17" i="12"/>
  <c r="B13" i="12"/>
  <c r="AC17" i="12"/>
  <c r="AF17" i="12" s="1"/>
  <c r="A21" i="12"/>
  <c r="BC21" i="12" s="1"/>
  <c r="A22" i="12"/>
  <c r="BC22" i="12" s="1"/>
  <c r="AB22" i="12"/>
  <c r="BF22" i="12" s="1"/>
  <c r="A23" i="12"/>
  <c r="BC23" i="12" s="1"/>
  <c r="A24" i="12"/>
  <c r="BC24" i="12" s="1"/>
  <c r="A25" i="12"/>
  <c r="BC25" i="12" s="1"/>
  <c r="AB25" i="12"/>
  <c r="BF25" i="12" s="1"/>
  <c r="A26" i="12"/>
  <c r="BC26" i="12" s="1"/>
  <c r="A28" i="12"/>
  <c r="BC28" i="12" s="1"/>
  <c r="AB28" i="12"/>
  <c r="BF28" i="12" s="1"/>
  <c r="A29" i="12"/>
  <c r="BC29" i="12" s="1"/>
  <c r="AB29" i="12"/>
  <c r="BF29" i="12" s="1"/>
  <c r="A30" i="12"/>
  <c r="BC30" i="12" s="1"/>
  <c r="AB30" i="12"/>
  <c r="BF30" i="12" s="1"/>
  <c r="A31" i="12"/>
  <c r="BC31" i="12" s="1"/>
  <c r="AB31" i="12"/>
  <c r="BF31" i="12" s="1"/>
  <c r="A32" i="12"/>
  <c r="BC32" i="12" s="1"/>
  <c r="AB32" i="12"/>
  <c r="BF32" i="12" s="1"/>
  <c r="A33" i="12"/>
  <c r="BC33" i="12" s="1"/>
  <c r="AB33" i="12"/>
  <c r="BF33" i="12" s="1"/>
  <c r="A34" i="12"/>
  <c r="BC34" i="12" s="1"/>
  <c r="AB34" i="12"/>
  <c r="BF34" i="12" s="1"/>
  <c r="A35" i="12"/>
  <c r="BC35" i="12" s="1"/>
  <c r="AB35" i="12"/>
  <c r="BF35" i="12" s="1"/>
  <c r="A36" i="12"/>
  <c r="BC36" i="12" s="1"/>
  <c r="AB36" i="12"/>
  <c r="BF36" i="12" s="1"/>
  <c r="A37" i="12"/>
  <c r="BC37" i="12" s="1"/>
  <c r="AB37" i="12"/>
  <c r="BF37" i="12" s="1"/>
  <c r="A38" i="12"/>
  <c r="BC38" i="12" s="1"/>
  <c r="AB38" i="12"/>
  <c r="BF38" i="12" s="1"/>
  <c r="AB39" i="12"/>
  <c r="BF39" i="12" s="1"/>
  <c r="B44" i="12"/>
  <c r="AC44" i="12"/>
  <c r="AG44" i="12" s="1"/>
  <c r="B45" i="12"/>
  <c r="E45" i="12" s="1"/>
  <c r="AC45" i="12"/>
  <c r="AD45" i="12" s="1"/>
  <c r="B46" i="12"/>
  <c r="D46" i="12" s="1"/>
  <c r="AC46" i="12"/>
  <c r="AE46" i="12" s="1"/>
  <c r="B47" i="12"/>
  <c r="F47" i="12" s="1"/>
  <c r="AC47" i="12"/>
  <c r="B48" i="12"/>
  <c r="AC48" i="12"/>
  <c r="AE48" i="12" s="1"/>
  <c r="B49" i="12"/>
  <c r="G49" i="12" s="1"/>
  <c r="AC49" i="12"/>
  <c r="AD49" i="12" s="1"/>
  <c r="B50" i="12"/>
  <c r="C50" i="12" s="1"/>
  <c r="AC50" i="12"/>
  <c r="B51" i="12"/>
  <c r="AC51" i="12"/>
  <c r="B52" i="12"/>
  <c r="AC52" i="12"/>
  <c r="AF52" i="12" s="1"/>
  <c r="B53" i="12"/>
  <c r="D53" i="12" s="1"/>
  <c r="AC53" i="12"/>
  <c r="AE53" i="12" s="1"/>
  <c r="B54" i="12"/>
  <c r="C54" i="12" s="1"/>
  <c r="AC54" i="12"/>
  <c r="AF54" i="12" s="1"/>
  <c r="B55" i="12"/>
  <c r="G55" i="12" s="1"/>
  <c r="AC55" i="12"/>
  <c r="AH55" i="12" s="1"/>
  <c r="B56" i="12"/>
  <c r="C56" i="12" s="1"/>
  <c r="AC56" i="12"/>
  <c r="B57" i="12"/>
  <c r="D57" i="12" s="1"/>
  <c r="AC57" i="12"/>
  <c r="AD57" i="12" s="1"/>
  <c r="B58" i="12"/>
  <c r="C58" i="12" s="1"/>
  <c r="AC58" i="12"/>
  <c r="AD58" i="12" s="1"/>
  <c r="B59" i="12"/>
  <c r="AC59" i="12"/>
  <c r="AD59" i="12" s="1"/>
  <c r="B60" i="12"/>
  <c r="C60" i="12" s="1"/>
  <c r="AC60" i="12"/>
  <c r="AG60" i="12" s="1"/>
  <c r="B61" i="12"/>
  <c r="D61" i="12" s="1"/>
  <c r="C61" i="12"/>
  <c r="AC61" i="12"/>
  <c r="AH61" i="12" s="1"/>
  <c r="B62" i="12"/>
  <c r="B63" i="12" s="1"/>
  <c r="B65" i="12" s="1"/>
  <c r="B67" i="12" s="1"/>
  <c r="B69" i="12" s="1"/>
  <c r="B71" i="12" s="1"/>
  <c r="B73" i="12" s="1"/>
  <c r="B75" i="12" s="1"/>
  <c r="D62" i="12"/>
  <c r="AC62" i="12"/>
  <c r="AD62" i="12" s="1"/>
  <c r="B78" i="12"/>
  <c r="G78" i="12" s="1"/>
  <c r="AC78" i="12"/>
  <c r="AD78" i="12" s="1"/>
  <c r="B79" i="12"/>
  <c r="F79" i="12" s="1"/>
  <c r="AC79" i="12"/>
  <c r="AE79" i="12" s="1"/>
  <c r="B80" i="12"/>
  <c r="AC80" i="12"/>
  <c r="B81" i="12"/>
  <c r="C81" i="12" s="1"/>
  <c r="AC81" i="12"/>
  <c r="AD81" i="12" s="1"/>
  <c r="B82" i="12"/>
  <c r="C82" i="12" s="1"/>
  <c r="AC82" i="12"/>
  <c r="AG82" i="12" s="1"/>
  <c r="B83" i="12"/>
  <c r="E83" i="12" s="1"/>
  <c r="AC83" i="12"/>
  <c r="AF83" i="12" s="1"/>
  <c r="B84" i="12"/>
  <c r="F84" i="12" s="1"/>
  <c r="AC84" i="12"/>
  <c r="AD84" i="12" s="1"/>
  <c r="B85" i="12"/>
  <c r="C85" i="12" s="1"/>
  <c r="AC85" i="12"/>
  <c r="B86" i="12"/>
  <c r="C86" i="12" s="1"/>
  <c r="AC86" i="12"/>
  <c r="AD86" i="12" s="1"/>
  <c r="B87" i="12"/>
  <c r="AC87" i="12"/>
  <c r="B88" i="12"/>
  <c r="AC88" i="12"/>
  <c r="AD88" i="12" s="1"/>
  <c r="B89" i="12"/>
  <c r="AC89" i="12"/>
  <c r="AG89" i="12" s="1"/>
  <c r="B90" i="12"/>
  <c r="C90" i="12" s="1"/>
  <c r="AC90" i="12"/>
  <c r="AF90" i="12" s="1"/>
  <c r="B91" i="12"/>
  <c r="C91" i="12" s="1"/>
  <c r="AC91" i="12"/>
  <c r="B92" i="12"/>
  <c r="C92" i="12" s="1"/>
  <c r="AC92" i="12"/>
  <c r="AH92" i="12" s="1"/>
  <c r="B93" i="12"/>
  <c r="C93" i="12" s="1"/>
  <c r="AC93" i="12"/>
  <c r="AE93" i="12" s="1"/>
  <c r="B94" i="12"/>
  <c r="AC94" i="12"/>
  <c r="AD94" i="12" s="1"/>
  <c r="B95" i="12"/>
  <c r="E95" i="12" s="1"/>
  <c r="AC95" i="12"/>
  <c r="AF95" i="12" s="1"/>
  <c r="B96" i="12"/>
  <c r="AC96" i="12"/>
  <c r="AC97" i="12" s="1"/>
  <c r="AC99" i="12" s="1"/>
  <c r="AC101" i="12" s="1"/>
  <c r="AC103" i="12" s="1"/>
  <c r="AC105" i="12" s="1"/>
  <c r="AC107" i="12" s="1"/>
  <c r="AC109" i="12" s="1"/>
  <c r="B112" i="12"/>
  <c r="AC112" i="12"/>
  <c r="AD112" i="12" s="1"/>
  <c r="B113" i="12"/>
  <c r="D113" i="12" s="1"/>
  <c r="AC113" i="12"/>
  <c r="AE113" i="12" s="1"/>
  <c r="B114" i="12"/>
  <c r="D114" i="12" s="1"/>
  <c r="AC114" i="12"/>
  <c r="AE114" i="12" s="1"/>
  <c r="B115" i="12"/>
  <c r="C115" i="12" s="1"/>
  <c r="AC115" i="12"/>
  <c r="AH115" i="12" s="1"/>
  <c r="B116" i="12"/>
  <c r="E116" i="12" s="1"/>
  <c r="AC116" i="12"/>
  <c r="B117" i="12"/>
  <c r="G117" i="12" s="1"/>
  <c r="AC117" i="12"/>
  <c r="B118" i="12"/>
  <c r="AC118" i="12"/>
  <c r="AH118" i="12" s="1"/>
  <c r="B119" i="12"/>
  <c r="AC119" i="12"/>
  <c r="B120" i="12"/>
  <c r="C120" i="12" s="1"/>
  <c r="AC120" i="12"/>
  <c r="B121" i="12"/>
  <c r="C121" i="12" s="1"/>
  <c r="AC121" i="12"/>
  <c r="AF121" i="12" s="1"/>
  <c r="B122" i="12"/>
  <c r="AC122" i="12"/>
  <c r="B123" i="12"/>
  <c r="D123" i="12" s="1"/>
  <c r="AC123" i="12"/>
  <c r="AD123" i="12" s="1"/>
  <c r="B124" i="12"/>
  <c r="D124" i="12" s="1"/>
  <c r="AC124" i="12"/>
  <c r="AH124" i="12" s="1"/>
  <c r="B125" i="12"/>
  <c r="AC125" i="12"/>
  <c r="AF125" i="12" s="1"/>
  <c r="B126" i="12"/>
  <c r="AC126" i="12"/>
  <c r="B127" i="12"/>
  <c r="C127" i="12" s="1"/>
  <c r="AC127" i="12"/>
  <c r="AH127" i="12" s="1"/>
  <c r="B128" i="12"/>
  <c r="E128" i="12" s="1"/>
  <c r="AC128" i="12"/>
  <c r="AE128" i="12" s="1"/>
  <c r="B129" i="12"/>
  <c r="E129" i="12" s="1"/>
  <c r="AC129" i="12"/>
  <c r="AD129" i="12" s="1"/>
  <c r="B130" i="12"/>
  <c r="B132" i="12" s="1"/>
  <c r="B134" i="12" s="1"/>
  <c r="B136" i="12" s="1"/>
  <c r="B138" i="12" s="1"/>
  <c r="B140" i="12" s="1"/>
  <c r="B142" i="12" s="1"/>
  <c r="B144" i="12" s="1"/>
  <c r="AC130" i="12"/>
  <c r="AH130" i="12" s="1"/>
  <c r="B146" i="12"/>
  <c r="AC146" i="12"/>
  <c r="AD146" i="12" s="1"/>
  <c r="B147" i="12"/>
  <c r="D147" i="12" s="1"/>
  <c r="AC147" i="12"/>
  <c r="AG147" i="12" s="1"/>
  <c r="B148" i="12"/>
  <c r="F148" i="12" s="1"/>
  <c r="AC148" i="12"/>
  <c r="B149" i="12"/>
  <c r="D149" i="12" s="1"/>
  <c r="AC149" i="12"/>
  <c r="AE149" i="12" s="1"/>
  <c r="B150" i="12"/>
  <c r="E150" i="12" s="1"/>
  <c r="AC150" i="12"/>
  <c r="AF150" i="12" s="1"/>
  <c r="B151" i="12"/>
  <c r="C151" i="12" s="1"/>
  <c r="AC151" i="12"/>
  <c r="B152" i="12"/>
  <c r="E152" i="12" s="1"/>
  <c r="AC152" i="12"/>
  <c r="B153" i="12"/>
  <c r="AC153" i="12"/>
  <c r="AD153" i="12" s="1"/>
  <c r="B154" i="12"/>
  <c r="C154" i="12" s="1"/>
  <c r="D154" i="12"/>
  <c r="AC154" i="12"/>
  <c r="AF154" i="12" s="1"/>
  <c r="B155" i="12"/>
  <c r="D155" i="12" s="1"/>
  <c r="AC155" i="12"/>
  <c r="AG155" i="12" s="1"/>
  <c r="B156" i="12"/>
  <c r="D156" i="12" s="1"/>
  <c r="AC156" i="12"/>
  <c r="AD156" i="12" s="1"/>
  <c r="B157" i="12"/>
  <c r="G157" i="12" s="1"/>
  <c r="AC157" i="12"/>
  <c r="B158" i="12"/>
  <c r="C158" i="12" s="1"/>
  <c r="AC158" i="12"/>
  <c r="B159" i="12"/>
  <c r="C159" i="12" s="1"/>
  <c r="AC159" i="12"/>
  <c r="AD159" i="12" s="1"/>
  <c r="B160" i="12"/>
  <c r="G160" i="12" s="1"/>
  <c r="AC160" i="12"/>
  <c r="AD160" i="12" s="1"/>
  <c r="B161" i="12"/>
  <c r="AC161" i="12"/>
  <c r="AF161" i="12" s="1"/>
  <c r="B162" i="12"/>
  <c r="C162" i="12" s="1"/>
  <c r="AC162" i="12"/>
  <c r="AG162" i="12" s="1"/>
  <c r="B163" i="12"/>
  <c r="G163" i="12" s="1"/>
  <c r="AC163" i="12"/>
  <c r="AG163" i="12" s="1"/>
  <c r="B164" i="12"/>
  <c r="B165" i="12" s="1"/>
  <c r="B167" i="12" s="1"/>
  <c r="B169" i="12" s="1"/>
  <c r="B171" i="12" s="1"/>
  <c r="B173" i="12" s="1"/>
  <c r="B175" i="12" s="1"/>
  <c r="B177" i="12" s="1"/>
  <c r="AC164" i="12"/>
  <c r="AC165" i="12" s="1"/>
  <c r="AC167" i="12" s="1"/>
  <c r="AC169" i="12" s="1"/>
  <c r="AC171" i="12" s="1"/>
  <c r="AC173" i="12" s="1"/>
  <c r="AC175" i="12" s="1"/>
  <c r="AC177" i="12" s="1"/>
  <c r="B180" i="12"/>
  <c r="D180" i="12" s="1"/>
  <c r="AC180" i="12"/>
  <c r="AF180" i="12" s="1"/>
  <c r="B181" i="12"/>
  <c r="D181" i="12" s="1"/>
  <c r="AC181" i="12"/>
  <c r="AF181" i="12" s="1"/>
  <c r="B182" i="12"/>
  <c r="E182" i="12" s="1"/>
  <c r="AC182" i="12"/>
  <c r="AH182" i="12" s="1"/>
  <c r="B183" i="12"/>
  <c r="AC183" i="12"/>
  <c r="AG183" i="12" s="1"/>
  <c r="B184" i="12"/>
  <c r="C184" i="12" s="1"/>
  <c r="AC184" i="12"/>
  <c r="B185" i="12"/>
  <c r="E185" i="12" s="1"/>
  <c r="AC185" i="12"/>
  <c r="AD185" i="12" s="1"/>
  <c r="B186" i="12"/>
  <c r="E186" i="12" s="1"/>
  <c r="AC186" i="12"/>
  <c r="B187" i="12"/>
  <c r="AC187" i="12"/>
  <c r="AH187" i="12" s="1"/>
  <c r="B188" i="12"/>
  <c r="F188" i="12" s="1"/>
  <c r="AC188" i="12"/>
  <c r="AG188" i="12" s="1"/>
  <c r="B189" i="12"/>
  <c r="AC189" i="12"/>
  <c r="AG189" i="12" s="1"/>
  <c r="B190" i="12"/>
  <c r="E190" i="12" s="1"/>
  <c r="AC190" i="12"/>
  <c r="AG190" i="12" s="1"/>
  <c r="B191" i="12"/>
  <c r="G191" i="12" s="1"/>
  <c r="AC191" i="12"/>
  <c r="AF191" i="12" s="1"/>
  <c r="B192" i="12"/>
  <c r="G192" i="12" s="1"/>
  <c r="AC192" i="12"/>
  <c r="AD192" i="12" s="1"/>
  <c r="B193" i="12"/>
  <c r="C193" i="12" s="1"/>
  <c r="AC193" i="12"/>
  <c r="AE193" i="12" s="1"/>
  <c r="B194" i="12"/>
  <c r="C194" i="12" s="1"/>
  <c r="AC194" i="12"/>
  <c r="AF194" i="12" s="1"/>
  <c r="B195" i="12"/>
  <c r="D195" i="12" s="1"/>
  <c r="AC195" i="12"/>
  <c r="AG195" i="12" s="1"/>
  <c r="AE195" i="12"/>
  <c r="B196" i="12"/>
  <c r="F196" i="12" s="1"/>
  <c r="AC196" i="12"/>
  <c r="AF196" i="12" s="1"/>
  <c r="B197" i="12"/>
  <c r="AC197" i="12"/>
  <c r="AH197" i="12" s="1"/>
  <c r="B198" i="12"/>
  <c r="G198" i="12" s="1"/>
  <c r="G199" i="12" s="1"/>
  <c r="G201" i="12" s="1"/>
  <c r="G203" i="12" s="1"/>
  <c r="G205" i="12" s="1"/>
  <c r="G207" i="12" s="1"/>
  <c r="G209" i="12" s="1"/>
  <c r="G211" i="12" s="1"/>
  <c r="AC198" i="12"/>
  <c r="AE198" i="12" s="1"/>
  <c r="AE199" i="12" s="1"/>
  <c r="AE201" i="12" s="1"/>
  <c r="AE203" i="12" s="1"/>
  <c r="AE205" i="12" s="1"/>
  <c r="AE207" i="12" s="1"/>
  <c r="AE209" i="12" s="1"/>
  <c r="AE211" i="12" s="1"/>
  <c r="B214" i="12"/>
  <c r="D214" i="12" s="1"/>
  <c r="AC214" i="12"/>
  <c r="B215" i="12"/>
  <c r="AC215" i="12"/>
  <c r="AG215" i="12" s="1"/>
  <c r="B216" i="12"/>
  <c r="C216" i="12" s="1"/>
  <c r="AC216" i="12"/>
  <c r="AD216" i="12" s="1"/>
  <c r="B217" i="12"/>
  <c r="D217" i="12" s="1"/>
  <c r="AC217" i="12"/>
  <c r="AH217" i="12" s="1"/>
  <c r="B218" i="12"/>
  <c r="C218" i="12" s="1"/>
  <c r="AC218" i="12"/>
  <c r="AD218" i="12" s="1"/>
  <c r="B219" i="12"/>
  <c r="C219" i="12" s="1"/>
  <c r="AC219" i="12"/>
  <c r="AF219" i="12" s="1"/>
  <c r="B220" i="12"/>
  <c r="AC220" i="12"/>
  <c r="AG220" i="12" s="1"/>
  <c r="B221" i="12"/>
  <c r="F221" i="12" s="1"/>
  <c r="AC221" i="12"/>
  <c r="B222" i="12"/>
  <c r="AC222" i="12"/>
  <c r="AD222" i="12" s="1"/>
  <c r="B223" i="12"/>
  <c r="AC223" i="12"/>
  <c r="AG223" i="12" s="1"/>
  <c r="B224" i="12"/>
  <c r="D224" i="12" s="1"/>
  <c r="AC224" i="12"/>
  <c r="AE224" i="12" s="1"/>
  <c r="B225" i="12"/>
  <c r="C225" i="12" s="1"/>
  <c r="AC225" i="12"/>
  <c r="AD225" i="12" s="1"/>
  <c r="B226" i="12"/>
  <c r="AC226" i="12"/>
  <c r="AH226" i="12" s="1"/>
  <c r="B227" i="12"/>
  <c r="D227" i="12" s="1"/>
  <c r="AC227" i="12"/>
  <c r="AH227" i="12" s="1"/>
  <c r="B228" i="12"/>
  <c r="AC228" i="12"/>
  <c r="AD228" i="12" s="1"/>
  <c r="B229" i="12"/>
  <c r="G229" i="12" s="1"/>
  <c r="AC229" i="12"/>
  <c r="B230" i="12"/>
  <c r="F230" i="12" s="1"/>
  <c r="AC230" i="12"/>
  <c r="AE230" i="12" s="1"/>
  <c r="B231" i="12"/>
  <c r="C231" i="12" s="1"/>
  <c r="AC231" i="12"/>
  <c r="AH231" i="12" s="1"/>
  <c r="B232" i="12"/>
  <c r="F232" i="12" s="1"/>
  <c r="AC232" i="12"/>
  <c r="AG232" i="12" s="1"/>
  <c r="AG233" i="12" s="1"/>
  <c r="AG235" i="12" s="1"/>
  <c r="AG237" i="12" s="1"/>
  <c r="AG239" i="12" s="1"/>
  <c r="AG241" i="12" s="1"/>
  <c r="AG243" i="12" s="1"/>
  <c r="AG245" i="12" s="1"/>
  <c r="B248" i="12"/>
  <c r="C248" i="12" s="1"/>
  <c r="AC248" i="12"/>
  <c r="AH248" i="12" s="1"/>
  <c r="B249" i="12"/>
  <c r="F249" i="12" s="1"/>
  <c r="AC249" i="12"/>
  <c r="AD249" i="12" s="1"/>
  <c r="B250" i="12"/>
  <c r="G250" i="12" s="1"/>
  <c r="AC250" i="12"/>
  <c r="AE250" i="12" s="1"/>
  <c r="B251" i="12"/>
  <c r="AC251" i="12"/>
  <c r="B252" i="12"/>
  <c r="C252" i="12" s="1"/>
  <c r="AC252" i="12"/>
  <c r="AG252" i="12" s="1"/>
  <c r="B253" i="12"/>
  <c r="C253" i="12" s="1"/>
  <c r="AC253" i="12"/>
  <c r="AE253" i="12" s="1"/>
  <c r="B254" i="12"/>
  <c r="F254" i="12" s="1"/>
  <c r="AC254" i="12"/>
  <c r="AE254" i="12" s="1"/>
  <c r="B255" i="12"/>
  <c r="C255" i="12" s="1"/>
  <c r="AC255" i="12"/>
  <c r="AD255" i="12" s="1"/>
  <c r="B256" i="12"/>
  <c r="F256" i="12" s="1"/>
  <c r="AC256" i="12"/>
  <c r="B257" i="12"/>
  <c r="G257" i="12" s="1"/>
  <c r="AC257" i="12"/>
  <c r="B258" i="12"/>
  <c r="G258" i="12" s="1"/>
  <c r="AC258" i="12"/>
  <c r="AD258" i="12" s="1"/>
  <c r="B259" i="12"/>
  <c r="D259" i="12" s="1"/>
  <c r="AC259" i="12"/>
  <c r="B260" i="12"/>
  <c r="E260" i="12" s="1"/>
  <c r="AC260" i="12"/>
  <c r="B261" i="12"/>
  <c r="D261" i="12" s="1"/>
  <c r="AC261" i="12"/>
  <c r="AD261" i="12" s="1"/>
  <c r="AE261" i="12"/>
  <c r="B262" i="12"/>
  <c r="E262" i="12" s="1"/>
  <c r="AC262" i="12"/>
  <c r="AD262" i="12" s="1"/>
  <c r="B263" i="12"/>
  <c r="AC263" i="12"/>
  <c r="AH263" i="12" s="1"/>
  <c r="B264" i="12"/>
  <c r="D264" i="12" s="1"/>
  <c r="AC264" i="12"/>
  <c r="AG264" i="12" s="1"/>
  <c r="B265" i="12"/>
  <c r="G265" i="12" s="1"/>
  <c r="AC265" i="12"/>
  <c r="AH265" i="12" s="1"/>
  <c r="B266" i="12"/>
  <c r="AC266" i="12"/>
  <c r="AC267" i="12" s="1"/>
  <c r="AC269" i="12" s="1"/>
  <c r="AC271" i="12" s="1"/>
  <c r="AC273" i="12" s="1"/>
  <c r="AC275" i="12" s="1"/>
  <c r="AC277" i="12" s="1"/>
  <c r="AC279" i="12" s="1"/>
  <c r="B282" i="12"/>
  <c r="D282" i="12" s="1"/>
  <c r="AC282" i="12"/>
  <c r="AD282" i="12" s="1"/>
  <c r="B283" i="12"/>
  <c r="C283" i="12" s="1"/>
  <c r="AC283" i="12"/>
  <c r="AH283" i="12" s="1"/>
  <c r="B284" i="12"/>
  <c r="C284" i="12" s="1"/>
  <c r="AC284" i="12"/>
  <c r="AG284" i="12" s="1"/>
  <c r="B285" i="12"/>
  <c r="F285" i="12" s="1"/>
  <c r="AC285" i="12"/>
  <c r="B286" i="12"/>
  <c r="F286" i="12" s="1"/>
  <c r="AC286" i="12"/>
  <c r="AE286" i="12" s="1"/>
  <c r="B287" i="12"/>
  <c r="C287" i="12" s="1"/>
  <c r="AC287" i="12"/>
  <c r="AE287" i="12" s="1"/>
  <c r="B288" i="12"/>
  <c r="C288" i="12" s="1"/>
  <c r="AC288" i="12"/>
  <c r="B289" i="12"/>
  <c r="F289" i="12" s="1"/>
  <c r="AC289" i="12"/>
  <c r="AD289" i="12" s="1"/>
  <c r="B290" i="12"/>
  <c r="AC290" i="12"/>
  <c r="AH290" i="12" s="1"/>
  <c r="B291" i="12"/>
  <c r="C291" i="12" s="1"/>
  <c r="AC291" i="12"/>
  <c r="AD291" i="12" s="1"/>
  <c r="B292" i="12"/>
  <c r="AC292" i="12"/>
  <c r="AD292" i="12" s="1"/>
  <c r="B293" i="12"/>
  <c r="G293" i="12" s="1"/>
  <c r="AC293" i="12"/>
  <c r="AG293" i="12" s="1"/>
  <c r="B294" i="12"/>
  <c r="AC294" i="12"/>
  <c r="AH294" i="12" s="1"/>
  <c r="B295" i="12"/>
  <c r="AC295" i="12"/>
  <c r="AE295" i="12" s="1"/>
  <c r="B296" i="12"/>
  <c r="D296" i="12" s="1"/>
  <c r="AC296" i="12"/>
  <c r="AE296" i="12" s="1"/>
  <c r="B297" i="12"/>
  <c r="C297" i="12" s="1"/>
  <c r="AC297" i="12"/>
  <c r="AD297" i="12" s="1"/>
  <c r="B298" i="12"/>
  <c r="AC298" i="12"/>
  <c r="AD298" i="12" s="1"/>
  <c r="B299" i="12"/>
  <c r="C299" i="12" s="1"/>
  <c r="AC299" i="12"/>
  <c r="AG299" i="12" s="1"/>
  <c r="AF299" i="12"/>
  <c r="B300" i="12"/>
  <c r="C300" i="12" s="1"/>
  <c r="AC300" i="12"/>
  <c r="AG300" i="12" s="1"/>
  <c r="B316" i="12"/>
  <c r="AC316" i="12"/>
  <c r="AH316" i="12" s="1"/>
  <c r="B317" i="12"/>
  <c r="AC317" i="12"/>
  <c r="B318" i="12"/>
  <c r="E318" i="12" s="1"/>
  <c r="AC318" i="12"/>
  <c r="AD318" i="12" s="1"/>
  <c r="B319" i="12"/>
  <c r="AC319" i="12"/>
  <c r="AF319" i="12" s="1"/>
  <c r="B320" i="12"/>
  <c r="D320" i="12" s="1"/>
  <c r="AC320" i="12"/>
  <c r="AG320" i="12" s="1"/>
  <c r="B321" i="12"/>
  <c r="D321" i="12" s="1"/>
  <c r="AC321" i="12"/>
  <c r="AD321" i="12" s="1"/>
  <c r="B322" i="12"/>
  <c r="F322" i="12" s="1"/>
  <c r="AC322" i="12"/>
  <c r="B323" i="12"/>
  <c r="D323" i="12" s="1"/>
  <c r="AC323" i="12"/>
  <c r="B324" i="12"/>
  <c r="AC324" i="12"/>
  <c r="AH324" i="12" s="1"/>
  <c r="B325" i="12"/>
  <c r="E325" i="12" s="1"/>
  <c r="AC325" i="12"/>
  <c r="AD325" i="12" s="1"/>
  <c r="B326" i="12"/>
  <c r="D326" i="12" s="1"/>
  <c r="AC326" i="12"/>
  <c r="AD326" i="12" s="1"/>
  <c r="B327" i="12"/>
  <c r="D327" i="12" s="1"/>
  <c r="AC327" i="12"/>
  <c r="AH327" i="12" s="1"/>
  <c r="B328" i="12"/>
  <c r="E328" i="12" s="1"/>
  <c r="AC328" i="12"/>
  <c r="AF328" i="12" s="1"/>
  <c r="B329" i="12"/>
  <c r="F329" i="12" s="1"/>
  <c r="AC329" i="12"/>
  <c r="AD329" i="12" s="1"/>
  <c r="B330" i="12"/>
  <c r="AC330" i="12"/>
  <c r="AF330" i="12" s="1"/>
  <c r="B331" i="12"/>
  <c r="D331" i="12" s="1"/>
  <c r="AC331" i="12"/>
  <c r="AF331" i="12" s="1"/>
  <c r="B332" i="12"/>
  <c r="C332" i="12" s="1"/>
  <c r="AC332" i="12"/>
  <c r="AE332" i="12" s="1"/>
  <c r="B333" i="12"/>
  <c r="C333" i="12" s="1"/>
  <c r="AC333" i="12"/>
  <c r="AE333" i="12" s="1"/>
  <c r="B334" i="12"/>
  <c r="E334" i="12" s="1"/>
  <c r="AC334" i="12"/>
  <c r="B350" i="12"/>
  <c r="C350" i="12" s="1"/>
  <c r="AC350" i="12"/>
  <c r="AE350" i="12" s="1"/>
  <c r="B351" i="12"/>
  <c r="AC351" i="12"/>
  <c r="AG351" i="12" s="1"/>
  <c r="B352" i="12"/>
  <c r="D352" i="12" s="1"/>
  <c r="AC352" i="12"/>
  <c r="AE352" i="12" s="1"/>
  <c r="B353" i="12"/>
  <c r="F353" i="12" s="1"/>
  <c r="AC353" i="12"/>
  <c r="AF353" i="12" s="1"/>
  <c r="B354" i="12"/>
  <c r="G354" i="12" s="1"/>
  <c r="AC354" i="12"/>
  <c r="AF354" i="12" s="1"/>
  <c r="B355" i="12"/>
  <c r="F355" i="12" s="1"/>
  <c r="AC355" i="12"/>
  <c r="B356" i="12"/>
  <c r="AC356" i="12"/>
  <c r="AH356" i="12" s="1"/>
  <c r="B357" i="12"/>
  <c r="D357" i="12" s="1"/>
  <c r="AC357" i="12"/>
  <c r="B358" i="12"/>
  <c r="E358" i="12" s="1"/>
  <c r="AC358" i="12"/>
  <c r="AH358" i="12" s="1"/>
  <c r="B359" i="12"/>
  <c r="C359" i="12" s="1"/>
  <c r="AC359" i="12"/>
  <c r="AG359" i="12" s="1"/>
  <c r="B360" i="12"/>
  <c r="C360" i="12" s="1"/>
  <c r="AC360" i="12"/>
  <c r="B361" i="12"/>
  <c r="E361" i="12" s="1"/>
  <c r="AC361" i="12"/>
  <c r="AG361" i="12" s="1"/>
  <c r="B362" i="12"/>
  <c r="AC362" i="12"/>
  <c r="AF362" i="12" s="1"/>
  <c r="B363" i="12"/>
  <c r="C363" i="12" s="1"/>
  <c r="AC363" i="12"/>
  <c r="AH363" i="12" s="1"/>
  <c r="B364" i="12"/>
  <c r="G364" i="12" s="1"/>
  <c r="AC364" i="12"/>
  <c r="AE364" i="12" s="1"/>
  <c r="B365" i="12"/>
  <c r="C365" i="12" s="1"/>
  <c r="AC365" i="12"/>
  <c r="AG365" i="12" s="1"/>
  <c r="B366" i="12"/>
  <c r="C366" i="12" s="1"/>
  <c r="AC366" i="12"/>
  <c r="AG366" i="12" s="1"/>
  <c r="B367" i="12"/>
  <c r="F367" i="12" s="1"/>
  <c r="AC367" i="12"/>
  <c r="B368" i="12"/>
  <c r="AC368" i="12"/>
  <c r="AC370" i="12" s="1"/>
  <c r="AC372" i="12" s="1"/>
  <c r="AC374" i="12" s="1"/>
  <c r="AC376" i="12" s="1"/>
  <c r="AC378" i="12" s="1"/>
  <c r="AC380" i="12" s="1"/>
  <c r="AC382" i="12" s="1"/>
  <c r="B384" i="12"/>
  <c r="AC384" i="12"/>
  <c r="AF384" i="12" s="1"/>
  <c r="B385" i="12"/>
  <c r="AC385" i="12"/>
  <c r="AF385" i="12" s="1"/>
  <c r="B386" i="12"/>
  <c r="F386" i="12" s="1"/>
  <c r="AC386" i="12"/>
  <c r="AD386" i="12" s="1"/>
  <c r="B387" i="12"/>
  <c r="G387" i="12" s="1"/>
  <c r="AC387" i="12"/>
  <c r="AE387" i="12" s="1"/>
  <c r="B388" i="12"/>
  <c r="C388" i="12" s="1"/>
  <c r="AC388" i="12"/>
  <c r="AE388" i="12" s="1"/>
  <c r="B389" i="12"/>
  <c r="AC389" i="12"/>
  <c r="AF389" i="12" s="1"/>
  <c r="B390" i="12"/>
  <c r="C390" i="12" s="1"/>
  <c r="AC390" i="12"/>
  <c r="B391" i="12"/>
  <c r="G391" i="12" s="1"/>
  <c r="AC391" i="12"/>
  <c r="AG391" i="12" s="1"/>
  <c r="B392" i="12"/>
  <c r="G392" i="12" s="1"/>
  <c r="AC392" i="12"/>
  <c r="AD392" i="12" s="1"/>
  <c r="B393" i="12"/>
  <c r="D393" i="12" s="1"/>
  <c r="AC393" i="12"/>
  <c r="AF393" i="12" s="1"/>
  <c r="B394" i="12"/>
  <c r="E394" i="12" s="1"/>
  <c r="AC394" i="12"/>
  <c r="B395" i="12"/>
  <c r="G395" i="12" s="1"/>
  <c r="AC395" i="12"/>
  <c r="AH395" i="12" s="1"/>
  <c r="B396" i="12"/>
  <c r="C396" i="12" s="1"/>
  <c r="AC396" i="12"/>
  <c r="AD396" i="12" s="1"/>
  <c r="B397" i="12"/>
  <c r="D397" i="12" s="1"/>
  <c r="AC397" i="12"/>
  <c r="AF397" i="12" s="1"/>
  <c r="B398" i="12"/>
  <c r="C398" i="12" s="1"/>
  <c r="AC398" i="12"/>
  <c r="AF398" i="12" s="1"/>
  <c r="B399" i="12"/>
  <c r="AC399" i="12"/>
  <c r="AE399" i="12" s="1"/>
  <c r="B400" i="12"/>
  <c r="C400" i="12" s="1"/>
  <c r="AC400" i="12"/>
  <c r="AG400" i="12" s="1"/>
  <c r="B401" i="12"/>
  <c r="D401" i="12" s="1"/>
  <c r="AC401" i="12"/>
  <c r="AD401" i="12" s="1"/>
  <c r="B402" i="12"/>
  <c r="AC402" i="12"/>
  <c r="AF402" i="12" s="1"/>
  <c r="AF404" i="12" s="1"/>
  <c r="AF406" i="12" s="1"/>
  <c r="AF408" i="12" s="1"/>
  <c r="AF410" i="12" s="1"/>
  <c r="AF412" i="12" s="1"/>
  <c r="AF414" i="12" s="1"/>
  <c r="AF416" i="12" s="1"/>
  <c r="B418" i="12"/>
  <c r="AC418" i="12"/>
  <c r="AE418" i="12" s="1"/>
  <c r="B419" i="12"/>
  <c r="G419" i="12" s="1"/>
  <c r="AC419" i="12"/>
  <c r="AE419" i="12" s="1"/>
  <c r="B420" i="12"/>
  <c r="C420" i="12" s="1"/>
  <c r="AC420" i="12"/>
  <c r="AF420" i="12" s="1"/>
  <c r="B421" i="12"/>
  <c r="AC421" i="12"/>
  <c r="AE421" i="12" s="1"/>
  <c r="B422" i="12"/>
  <c r="AC422" i="12"/>
  <c r="AH422" i="12" s="1"/>
  <c r="B423" i="12"/>
  <c r="G423" i="12" s="1"/>
  <c r="AC423" i="12"/>
  <c r="B424" i="12"/>
  <c r="C424" i="12" s="1"/>
  <c r="AC424" i="12"/>
  <c r="AE424" i="12" s="1"/>
  <c r="B425" i="12"/>
  <c r="D425" i="12" s="1"/>
  <c r="AC425" i="12"/>
  <c r="AH425" i="12" s="1"/>
  <c r="B426" i="12"/>
  <c r="E426" i="12" s="1"/>
  <c r="AC426" i="12"/>
  <c r="AE426" i="12" s="1"/>
  <c r="B427" i="12"/>
  <c r="C427" i="12" s="1"/>
  <c r="AC427" i="12"/>
  <c r="AD427" i="12" s="1"/>
  <c r="B428" i="12"/>
  <c r="E428" i="12" s="1"/>
  <c r="AC428" i="12"/>
  <c r="B429" i="12"/>
  <c r="C429" i="12" s="1"/>
  <c r="AC429" i="12"/>
  <c r="AD429" i="12" s="1"/>
  <c r="B430" i="12"/>
  <c r="AC430" i="12"/>
  <c r="AH430" i="12" s="1"/>
  <c r="B431" i="12"/>
  <c r="G431" i="12" s="1"/>
  <c r="AC431" i="12"/>
  <c r="AH431" i="12" s="1"/>
  <c r="B432" i="12"/>
  <c r="C432" i="12" s="1"/>
  <c r="AC432" i="12"/>
  <c r="AE432" i="12" s="1"/>
  <c r="B433" i="12"/>
  <c r="AC433" i="12"/>
  <c r="AE433" i="12" s="1"/>
  <c r="B434" i="12"/>
  <c r="C434" i="12" s="1"/>
  <c r="AC434" i="12"/>
  <c r="AD434" i="12" s="1"/>
  <c r="B435" i="12"/>
  <c r="G435" i="12" s="1"/>
  <c r="AC435" i="12"/>
  <c r="AH435" i="12" s="1"/>
  <c r="B436" i="12"/>
  <c r="AC436" i="12"/>
  <c r="AG436" i="12" s="1"/>
  <c r="AG438" i="12" s="1"/>
  <c r="AG440" i="12" s="1"/>
  <c r="AG442" i="12" s="1"/>
  <c r="AG444" i="12" s="1"/>
  <c r="AG446" i="12" s="1"/>
  <c r="AG448" i="12" s="1"/>
  <c r="AG450" i="12" s="1"/>
  <c r="AH402" i="12" l="1"/>
  <c r="F229" i="12"/>
  <c r="AD60" i="12"/>
  <c r="C395" i="12"/>
  <c r="AE395" i="12"/>
  <c r="AD324" i="12"/>
  <c r="AE294" i="12"/>
  <c r="F395" i="12"/>
  <c r="E255" i="12"/>
  <c r="D255" i="12"/>
  <c r="F435" i="12"/>
  <c r="G420" i="12"/>
  <c r="AD231" i="12"/>
  <c r="AG283" i="12"/>
  <c r="C357" i="12"/>
  <c r="AE290" i="12"/>
  <c r="AF283" i="12"/>
  <c r="AD52" i="12"/>
  <c r="AD17" i="12"/>
  <c r="AD333" i="12"/>
  <c r="C326" i="12"/>
  <c r="E154" i="12"/>
  <c r="AF58" i="12"/>
  <c r="C355" i="12"/>
  <c r="F116" i="12"/>
  <c r="AG130" i="12"/>
  <c r="AD389" i="12"/>
  <c r="E367" i="12"/>
  <c r="AD128" i="12"/>
  <c r="AH181" i="12"/>
  <c r="G334" i="12"/>
  <c r="G336" i="12" s="1"/>
  <c r="G338" i="12" s="1"/>
  <c r="G340" i="12" s="1"/>
  <c r="G342" i="12" s="1"/>
  <c r="G344" i="12" s="1"/>
  <c r="G346" i="12" s="1"/>
  <c r="G348" i="12" s="1"/>
  <c r="C249" i="12"/>
  <c r="AG181" i="12"/>
  <c r="AD93" i="12"/>
  <c r="D86" i="12"/>
  <c r="AD426" i="12"/>
  <c r="C391" i="12"/>
  <c r="AE354" i="12"/>
  <c r="AD296" i="12"/>
  <c r="F261" i="12"/>
  <c r="E180" i="12"/>
  <c r="AE84" i="12"/>
  <c r="C150" i="12"/>
  <c r="E296" i="12"/>
  <c r="AE324" i="12"/>
  <c r="AD223" i="12"/>
  <c r="AH421" i="12"/>
  <c r="AD286" i="12"/>
  <c r="AH399" i="12"/>
  <c r="AG434" i="12"/>
  <c r="C327" i="12"/>
  <c r="C321" i="12"/>
  <c r="F154" i="12"/>
  <c r="AD118" i="12"/>
  <c r="D400" i="12"/>
  <c r="AH353" i="12"/>
  <c r="AH249" i="12"/>
  <c r="AF365" i="12"/>
  <c r="F359" i="12"/>
  <c r="AG353" i="12"/>
  <c r="G255" i="12"/>
  <c r="AG228" i="12"/>
  <c r="G127" i="12"/>
  <c r="AH84" i="12"/>
  <c r="AE78" i="12"/>
  <c r="C426" i="12"/>
  <c r="AH392" i="12"/>
  <c r="AE83" i="12"/>
  <c r="AE363" i="12"/>
  <c r="AD295" i="12"/>
  <c r="AD363" i="12"/>
  <c r="AG124" i="12"/>
  <c r="AF395" i="12"/>
  <c r="D355" i="12"/>
  <c r="AD197" i="12"/>
  <c r="D191" i="12"/>
  <c r="E163" i="12"/>
  <c r="D128" i="12"/>
  <c r="AD121" i="12"/>
  <c r="AE60" i="12"/>
  <c r="AH46" i="12"/>
  <c r="F420" i="12"/>
  <c r="AG112" i="12"/>
  <c r="AD425" i="12"/>
  <c r="E420" i="12"/>
  <c r="F216" i="12"/>
  <c r="AF112" i="12"/>
  <c r="C62" i="12"/>
  <c r="C64" i="12" s="1"/>
  <c r="C66" i="12" s="1"/>
  <c r="C68" i="12" s="1"/>
  <c r="C70" i="12" s="1"/>
  <c r="C72" i="12" s="1"/>
  <c r="C74" i="12" s="1"/>
  <c r="C76" i="12" s="1"/>
  <c r="C261" i="12"/>
  <c r="C185" i="12"/>
  <c r="AE328" i="12"/>
  <c r="C227" i="12"/>
  <c r="E191" i="12"/>
  <c r="E393" i="12"/>
  <c r="AD387" i="12"/>
  <c r="AE327" i="12"/>
  <c r="D185" i="12"/>
  <c r="AD89" i="12"/>
  <c r="E435" i="12"/>
  <c r="F423" i="12"/>
  <c r="C392" i="12"/>
  <c r="D386" i="12"/>
  <c r="AH264" i="12"/>
  <c r="AE231" i="12"/>
  <c r="AF190" i="12"/>
  <c r="D435" i="12"/>
  <c r="G428" i="12"/>
  <c r="E423" i="12"/>
  <c r="F364" i="12"/>
  <c r="AG362" i="12"/>
  <c r="AE362" i="12"/>
  <c r="E357" i="12"/>
  <c r="C181" i="12"/>
  <c r="AE147" i="12"/>
  <c r="D50" i="12"/>
  <c r="AH292" i="12"/>
  <c r="AF86" i="12"/>
  <c r="C419" i="12"/>
  <c r="AE398" i="12"/>
  <c r="AH318" i="12"/>
  <c r="AD198" i="12"/>
  <c r="AD199" i="12" s="1"/>
  <c r="AD201" i="12" s="1"/>
  <c r="AD203" i="12" s="1"/>
  <c r="AD205" i="12" s="1"/>
  <c r="AD207" i="12" s="1"/>
  <c r="AD209" i="12" s="1"/>
  <c r="AD211" i="12" s="1"/>
  <c r="AE86" i="12"/>
  <c r="AG55" i="12"/>
  <c r="G90" i="12"/>
  <c r="AE359" i="12"/>
  <c r="AG290" i="12"/>
  <c r="F90" i="12"/>
  <c r="G396" i="12"/>
  <c r="AD359" i="12"/>
  <c r="AG327" i="12"/>
  <c r="AF290" i="12"/>
  <c r="AD250" i="12"/>
  <c r="AE183" i="12"/>
  <c r="D150" i="12"/>
  <c r="AF198" i="12"/>
  <c r="AF199" i="12" s="1"/>
  <c r="AF201" i="12" s="1"/>
  <c r="AF203" i="12" s="1"/>
  <c r="AF205" i="12" s="1"/>
  <c r="AF207" i="12" s="1"/>
  <c r="AF209" i="12" s="1"/>
  <c r="AF211" i="12" s="1"/>
  <c r="AH193" i="12"/>
  <c r="AH150" i="12"/>
  <c r="F57" i="12"/>
  <c r="E355" i="12"/>
  <c r="AF329" i="12"/>
  <c r="AF261" i="12"/>
  <c r="E256" i="12"/>
  <c r="AD219" i="12"/>
  <c r="AH188" i="12"/>
  <c r="C57" i="12"/>
  <c r="AF84" i="12"/>
  <c r="BD6" i="12"/>
  <c r="F253" i="12"/>
  <c r="C195" i="12"/>
  <c r="C152" i="12"/>
  <c r="D434" i="12"/>
  <c r="F387" i="12"/>
  <c r="E352" i="12"/>
  <c r="AD92" i="12"/>
  <c r="AC63" i="12"/>
  <c r="AC65" i="12" s="1"/>
  <c r="AC67" i="12" s="1"/>
  <c r="AC69" i="12" s="1"/>
  <c r="AC71" i="12" s="1"/>
  <c r="AC73" i="12" s="1"/>
  <c r="AC75" i="12" s="1"/>
  <c r="E47" i="12"/>
  <c r="G253" i="12"/>
  <c r="AH326" i="12"/>
  <c r="AG326" i="12"/>
  <c r="E321" i="12"/>
  <c r="E253" i="12"/>
  <c r="AE189" i="12"/>
  <c r="AE396" i="12"/>
  <c r="D387" i="12"/>
  <c r="AF326" i="12"/>
  <c r="AG262" i="12"/>
  <c r="F257" i="12"/>
  <c r="D253" i="12"/>
  <c r="AD189" i="12"/>
  <c r="E157" i="12"/>
  <c r="AE118" i="12"/>
  <c r="AG86" i="12"/>
  <c r="AE52" i="12"/>
  <c r="AG420" i="12"/>
  <c r="AD420" i="12"/>
  <c r="AG421" i="12"/>
  <c r="AD431" i="12"/>
  <c r="AE435" i="12"/>
  <c r="AE425" i="12"/>
  <c r="AG393" i="12"/>
  <c r="AG392" i="12"/>
  <c r="AH365" i="12"/>
  <c r="AF230" i="12"/>
  <c r="AG46" i="12"/>
  <c r="AE329" i="12"/>
  <c r="AD230" i="12"/>
  <c r="AG96" i="12"/>
  <c r="AG98" i="12" s="1"/>
  <c r="AG100" i="12" s="1"/>
  <c r="AG102" i="12" s="1"/>
  <c r="AG104" i="12" s="1"/>
  <c r="AG106" i="12" s="1"/>
  <c r="AG108" i="12" s="1"/>
  <c r="AG110" i="12" s="1"/>
  <c r="AD46" i="12"/>
  <c r="AH258" i="12"/>
  <c r="AE325" i="12"/>
  <c r="AH299" i="12"/>
  <c r="AG258" i="12"/>
  <c r="AH262" i="12"/>
  <c r="AF258" i="12"/>
  <c r="AF223" i="12"/>
  <c r="AF60" i="12"/>
  <c r="BD5" i="12"/>
  <c r="BD7" i="12"/>
  <c r="G230" i="12"/>
  <c r="BD4" i="12"/>
  <c r="G218" i="12"/>
  <c r="C198" i="12"/>
  <c r="C200" i="12" s="1"/>
  <c r="C202" i="12" s="1"/>
  <c r="C204" i="12" s="1"/>
  <c r="C206" i="12" s="1"/>
  <c r="C208" i="12" s="1"/>
  <c r="C210" i="12" s="1"/>
  <c r="C212" i="12" s="1"/>
  <c r="C182" i="12"/>
  <c r="F83" i="12"/>
  <c r="AE434" i="12"/>
  <c r="E419" i="12"/>
  <c r="AG399" i="12"/>
  <c r="AH366" i="12"/>
  <c r="AF358" i="12"/>
  <c r="AH350" i="12"/>
  <c r="AF291" i="12"/>
  <c r="F262" i="12"/>
  <c r="AG227" i="12"/>
  <c r="F181" i="12"/>
  <c r="AG115" i="12"/>
  <c r="F91" i="12"/>
  <c r="AF46" i="12"/>
  <c r="D419" i="12"/>
  <c r="AH362" i="12"/>
  <c r="AD358" i="12"/>
  <c r="AF324" i="12"/>
  <c r="F320" i="12"/>
  <c r="AE291" i="12"/>
  <c r="AD253" i="12"/>
  <c r="AF227" i="12"/>
  <c r="AG217" i="12"/>
  <c r="AF189" i="12"/>
  <c r="E181" i="12"/>
  <c r="AE161" i="12"/>
  <c r="AH155" i="12"/>
  <c r="AG146" i="12"/>
  <c r="AE115" i="12"/>
  <c r="D91" i="12"/>
  <c r="AE17" i="12"/>
  <c r="AC11" i="12"/>
  <c r="AE11" i="12" s="1"/>
  <c r="AH427" i="12"/>
  <c r="AH333" i="12"/>
  <c r="AG318" i="12"/>
  <c r="E230" i="12"/>
  <c r="AF220" i="12"/>
  <c r="AH196" i="12"/>
  <c r="C192" i="12"/>
  <c r="E58" i="12"/>
  <c r="AF48" i="12"/>
  <c r="AH44" i="12"/>
  <c r="AF435" i="12"/>
  <c r="AG427" i="12"/>
  <c r="G424" i="12"/>
  <c r="AE393" i="12"/>
  <c r="AG333" i="12"/>
  <c r="G326" i="12"/>
  <c r="AE182" i="12"/>
  <c r="AH129" i="12"/>
  <c r="AH89" i="12"/>
  <c r="AG61" i="12"/>
  <c r="D58" i="12"/>
  <c r="AD48" i="12"/>
  <c r="AC20" i="12"/>
  <c r="AH20" i="12" s="1"/>
  <c r="AF427" i="12"/>
  <c r="D424" i="12"/>
  <c r="AD393" i="12"/>
  <c r="AG356" i="12"/>
  <c r="AF333" i="12"/>
  <c r="F326" i="12"/>
  <c r="C318" i="12"/>
  <c r="AH297" i="12"/>
  <c r="AD293" i="12"/>
  <c r="AG263" i="12"/>
  <c r="G225" i="12"/>
  <c r="AE187" i="12"/>
  <c r="D158" i="12"/>
  <c r="AG153" i="12"/>
  <c r="C149" i="12"/>
  <c r="AF89" i="12"/>
  <c r="C53" i="12"/>
  <c r="AE427" i="12"/>
  <c r="AF396" i="12"/>
  <c r="AD388" i="12"/>
  <c r="AF359" i="12"/>
  <c r="E326" i="12"/>
  <c r="AE297" i="12"/>
  <c r="AF263" i="12"/>
  <c r="AE219" i="12"/>
  <c r="G196" i="12"/>
  <c r="F191" i="12"/>
  <c r="D182" i="12"/>
  <c r="AE153" i="12"/>
  <c r="AH112" i="12"/>
  <c r="AE89" i="12"/>
  <c r="AF433" i="12"/>
  <c r="B11" i="12"/>
  <c r="C11" i="12" s="1"/>
  <c r="AG402" i="12"/>
  <c r="AG404" i="12" s="1"/>
  <c r="AG406" i="12" s="1"/>
  <c r="AG408" i="12" s="1"/>
  <c r="AG410" i="12" s="1"/>
  <c r="AG412" i="12" s="1"/>
  <c r="AG414" i="12" s="1"/>
  <c r="AG416" i="12" s="1"/>
  <c r="AF392" i="12"/>
  <c r="AF318" i="12"/>
  <c r="AF217" i="12"/>
  <c r="AH160" i="12"/>
  <c r="AC25" i="12"/>
  <c r="AD25" i="12" s="1"/>
  <c r="AE402" i="12"/>
  <c r="AE404" i="12" s="1"/>
  <c r="AE406" i="12" s="1"/>
  <c r="AE408" i="12" s="1"/>
  <c r="AE410" i="12" s="1"/>
  <c r="AE412" i="12" s="1"/>
  <c r="AE414" i="12" s="1"/>
  <c r="AE416" i="12" s="1"/>
  <c r="AH398" i="12"/>
  <c r="AE392" i="12"/>
  <c r="AE368" i="12"/>
  <c r="AE370" i="12" s="1"/>
  <c r="AE372" i="12" s="1"/>
  <c r="AE374" i="12" s="1"/>
  <c r="AE376" i="12" s="1"/>
  <c r="AE378" i="12" s="1"/>
  <c r="AE380" i="12" s="1"/>
  <c r="AE382" i="12" s="1"/>
  <c r="E332" i="12"/>
  <c r="AE318" i="12"/>
  <c r="AE217" i="12"/>
  <c r="AH190" i="12"/>
  <c r="AE160" i="12"/>
  <c r="AH125" i="12"/>
  <c r="G121" i="12"/>
  <c r="AC19" i="12"/>
  <c r="AD402" i="12"/>
  <c r="AD403" i="12" s="1"/>
  <c r="AD405" i="12" s="1"/>
  <c r="AD407" i="12" s="1"/>
  <c r="AD409" i="12" s="1"/>
  <c r="AD411" i="12" s="1"/>
  <c r="AD413" i="12" s="1"/>
  <c r="AD415" i="12" s="1"/>
  <c r="AD368" i="12"/>
  <c r="AD370" i="12" s="1"/>
  <c r="AD372" i="12" s="1"/>
  <c r="AD374" i="12" s="1"/>
  <c r="AD376" i="12" s="1"/>
  <c r="AD378" i="12" s="1"/>
  <c r="AD380" i="12" s="1"/>
  <c r="AD382" i="12" s="1"/>
  <c r="C361" i="12"/>
  <c r="D332" i="12"/>
  <c r="AE282" i="12"/>
  <c r="F255" i="12"/>
  <c r="AD217" i="12"/>
  <c r="D152" i="12"/>
  <c r="C129" i="12"/>
  <c r="AG125" i="12"/>
  <c r="F121" i="12"/>
  <c r="AH96" i="12"/>
  <c r="AH97" i="12" s="1"/>
  <c r="AH99" i="12" s="1"/>
  <c r="AH101" i="12" s="1"/>
  <c r="AH103" i="12" s="1"/>
  <c r="AH105" i="12" s="1"/>
  <c r="AH107" i="12" s="1"/>
  <c r="AH109" i="12" s="1"/>
  <c r="AG84" i="12"/>
  <c r="F58" i="12"/>
  <c r="G54" i="12"/>
  <c r="AC27" i="12"/>
  <c r="AD27" i="12" s="1"/>
  <c r="AC15" i="12"/>
  <c r="AD15" i="12" s="1"/>
  <c r="AC10" i="12"/>
  <c r="F160" i="12"/>
  <c r="AH128" i="12"/>
  <c r="AG185" i="12"/>
  <c r="E160" i="12"/>
  <c r="AG128" i="12"/>
  <c r="AC18" i="12"/>
  <c r="AD18" i="12" s="1"/>
  <c r="B14" i="12"/>
  <c r="E14" i="12" s="1"/>
  <c r="AH433" i="12"/>
  <c r="AG425" i="12"/>
  <c r="AF422" i="12"/>
  <c r="C401" i="12"/>
  <c r="AE391" i="12"/>
  <c r="G367" i="12"/>
  <c r="AH359" i="12"/>
  <c r="AF293" i="12"/>
  <c r="AD290" i="12"/>
  <c r="AH261" i="12"/>
  <c r="AE258" i="12"/>
  <c r="AG231" i="12"/>
  <c r="AH219" i="12"/>
  <c r="AH189" i="12"/>
  <c r="AE185" i="12"/>
  <c r="D160" i="12"/>
  <c r="D151" i="12"/>
  <c r="AF128" i="12"/>
  <c r="AH60" i="12"/>
  <c r="AG433" i="12"/>
  <c r="AF425" i="12"/>
  <c r="AD422" i="12"/>
  <c r="AD391" i="12"/>
  <c r="AG324" i="12"/>
  <c r="AH320" i="12"/>
  <c r="AE293" i="12"/>
  <c r="C285" i="12"/>
  <c r="AG261" i="12"/>
  <c r="AF231" i="12"/>
  <c r="AH228" i="12"/>
  <c r="AG219" i="12"/>
  <c r="G216" i="12"/>
  <c r="F163" i="12"/>
  <c r="C160" i="12"/>
  <c r="C147" i="12"/>
  <c r="G124" i="12"/>
  <c r="AG90" i="12"/>
  <c r="AH86" i="12"/>
  <c r="AG83" i="12"/>
  <c r="AF78" i="12"/>
  <c r="AC13" i="12"/>
  <c r="AF13" i="12" s="1"/>
  <c r="AE221" i="12"/>
  <c r="AF221" i="12"/>
  <c r="AG221" i="12"/>
  <c r="AH221" i="12"/>
  <c r="AD158" i="12"/>
  <c r="AE158" i="12"/>
  <c r="AD354" i="12"/>
  <c r="AH354" i="12"/>
  <c r="AB23" i="12"/>
  <c r="BF23" i="12" s="1"/>
  <c r="AE257" i="12"/>
  <c r="AD257" i="12"/>
  <c r="AC200" i="12"/>
  <c r="AC202" i="12" s="1"/>
  <c r="AC204" i="12" s="1"/>
  <c r="AC206" i="12" s="1"/>
  <c r="AC208" i="12" s="1"/>
  <c r="AC210" i="12" s="1"/>
  <c r="AC212" i="12" s="1"/>
  <c r="AH198" i="12"/>
  <c r="AC199" i="12"/>
  <c r="AC201" i="12" s="1"/>
  <c r="AC203" i="12" s="1"/>
  <c r="AC205" i="12" s="1"/>
  <c r="AC207" i="12" s="1"/>
  <c r="AC209" i="12" s="1"/>
  <c r="AC211" i="12" s="1"/>
  <c r="F94" i="12"/>
  <c r="C94" i="12"/>
  <c r="AD430" i="12"/>
  <c r="AG430" i="12"/>
  <c r="AE430" i="12"/>
  <c r="AF430" i="12"/>
  <c r="E424" i="12"/>
  <c r="F424" i="12"/>
  <c r="C364" i="12"/>
  <c r="D364" i="12"/>
  <c r="E364" i="12"/>
  <c r="AD224" i="12"/>
  <c r="AF224" i="12"/>
  <c r="AG224" i="12"/>
  <c r="AD56" i="12"/>
  <c r="AH56" i="12"/>
  <c r="AE334" i="12"/>
  <c r="AE335" i="12" s="1"/>
  <c r="AE337" i="12" s="1"/>
  <c r="AE339" i="12" s="1"/>
  <c r="AE341" i="12" s="1"/>
  <c r="AE343" i="12" s="1"/>
  <c r="AE345" i="12" s="1"/>
  <c r="AE347" i="12" s="1"/>
  <c r="AF334" i="12"/>
  <c r="AF336" i="12" s="1"/>
  <c r="AF338" i="12" s="1"/>
  <c r="AF340" i="12" s="1"/>
  <c r="AF342" i="12" s="1"/>
  <c r="AF344" i="12" s="1"/>
  <c r="AF346" i="12" s="1"/>
  <c r="AF348" i="12" s="1"/>
  <c r="AC336" i="12"/>
  <c r="AC338" i="12" s="1"/>
  <c r="AC340" i="12" s="1"/>
  <c r="AC342" i="12" s="1"/>
  <c r="AC344" i="12" s="1"/>
  <c r="AC346" i="12" s="1"/>
  <c r="AC348" i="12" s="1"/>
  <c r="C295" i="12"/>
  <c r="D295" i="12"/>
  <c r="AE256" i="12"/>
  <c r="AF256" i="12"/>
  <c r="AG256" i="12"/>
  <c r="C367" i="12"/>
  <c r="D367" i="12"/>
  <c r="F263" i="12"/>
  <c r="G263" i="12"/>
  <c r="AF317" i="12"/>
  <c r="AD317" i="12"/>
  <c r="AE317" i="12"/>
  <c r="AB26" i="12"/>
  <c r="BF26" i="12" s="1"/>
  <c r="AG352" i="12"/>
  <c r="AF352" i="12"/>
  <c r="D428" i="12"/>
  <c r="AE400" i="12"/>
  <c r="AF297" i="12"/>
  <c r="AG297" i="12"/>
  <c r="AE266" i="12"/>
  <c r="AE267" i="12" s="1"/>
  <c r="AE269" i="12" s="1"/>
  <c r="AE271" i="12" s="1"/>
  <c r="AE273" i="12" s="1"/>
  <c r="AE275" i="12" s="1"/>
  <c r="AE277" i="12" s="1"/>
  <c r="AE279" i="12" s="1"/>
  <c r="E81" i="12"/>
  <c r="D81" i="12"/>
  <c r="AG54" i="12"/>
  <c r="B28" i="12"/>
  <c r="E28" i="12" s="1"/>
  <c r="AD436" i="12"/>
  <c r="AD437" i="12" s="1"/>
  <c r="AD439" i="12" s="1"/>
  <c r="AD441" i="12" s="1"/>
  <c r="AD443" i="12" s="1"/>
  <c r="AD445" i="12" s="1"/>
  <c r="AD447" i="12" s="1"/>
  <c r="AD449" i="12" s="1"/>
  <c r="AF436" i="12"/>
  <c r="AF437" i="12" s="1"/>
  <c r="AF439" i="12" s="1"/>
  <c r="AF441" i="12" s="1"/>
  <c r="AF443" i="12" s="1"/>
  <c r="AF445" i="12" s="1"/>
  <c r="AF447" i="12" s="1"/>
  <c r="AF449" i="12" s="1"/>
  <c r="G434" i="12"/>
  <c r="E434" i="12"/>
  <c r="C183" i="12"/>
  <c r="D183" i="12"/>
  <c r="B12" i="12"/>
  <c r="F12" i="12" s="1"/>
  <c r="B19" i="12"/>
  <c r="E19" i="12" s="1"/>
  <c r="B10" i="12"/>
  <c r="G10" i="12" s="1"/>
  <c r="B15" i="12"/>
  <c r="G15" i="12" s="1"/>
  <c r="B27" i="12"/>
  <c r="C27" i="12" s="1"/>
  <c r="B16" i="12"/>
  <c r="E16" i="12" s="1"/>
  <c r="D426" i="12"/>
  <c r="F426" i="12"/>
  <c r="G426" i="12"/>
  <c r="AD331" i="12"/>
  <c r="AG331" i="12"/>
  <c r="AH331" i="12"/>
  <c r="AG186" i="12"/>
  <c r="AE186" i="12"/>
  <c r="AF186" i="12"/>
  <c r="C334" i="12"/>
  <c r="C336" i="12" s="1"/>
  <c r="C338" i="12" s="1"/>
  <c r="C340" i="12" s="1"/>
  <c r="C342" i="12" s="1"/>
  <c r="C344" i="12" s="1"/>
  <c r="C346" i="12" s="1"/>
  <c r="C348" i="12" s="1"/>
  <c r="D334" i="12"/>
  <c r="D336" i="12" s="1"/>
  <c r="D338" i="12" s="1"/>
  <c r="D340" i="12" s="1"/>
  <c r="D342" i="12" s="1"/>
  <c r="D344" i="12" s="1"/>
  <c r="D346" i="12" s="1"/>
  <c r="D348" i="12" s="1"/>
  <c r="AE260" i="12"/>
  <c r="AD260" i="12"/>
  <c r="G231" i="12"/>
  <c r="D231" i="12"/>
  <c r="E231" i="12"/>
  <c r="F231" i="12"/>
  <c r="D197" i="12"/>
  <c r="C197" i="12"/>
  <c r="AE156" i="12"/>
  <c r="AG156" i="12"/>
  <c r="AF156" i="12"/>
  <c r="AH156" i="12"/>
  <c r="AD148" i="12"/>
  <c r="AF148" i="12"/>
  <c r="AH148" i="12"/>
  <c r="AD432" i="12"/>
  <c r="AF432" i="12"/>
  <c r="AH432" i="12"/>
  <c r="AG432" i="12"/>
  <c r="D398" i="12"/>
  <c r="E398" i="12"/>
  <c r="AG385" i="12"/>
  <c r="AH385" i="12"/>
  <c r="AF316" i="12"/>
  <c r="AG316" i="12"/>
  <c r="F297" i="12"/>
  <c r="E285" i="12"/>
  <c r="AD266" i="12"/>
  <c r="AD267" i="12" s="1"/>
  <c r="AD269" i="12" s="1"/>
  <c r="AD271" i="12" s="1"/>
  <c r="AD273" i="12" s="1"/>
  <c r="AD275" i="12" s="1"/>
  <c r="AD277" i="12" s="1"/>
  <c r="AD279" i="12" s="1"/>
  <c r="AE262" i="12"/>
  <c r="AF262" i="12"/>
  <c r="AD214" i="12"/>
  <c r="AF214" i="12"/>
  <c r="AG196" i="12"/>
  <c r="AD196" i="12"/>
  <c r="AE196" i="12"/>
  <c r="AH147" i="12"/>
  <c r="B22" i="12"/>
  <c r="D22" i="12" s="1"/>
  <c r="D319" i="12"/>
  <c r="E319" i="12"/>
  <c r="AG254" i="12"/>
  <c r="AF254" i="12"/>
  <c r="AF232" i="12"/>
  <c r="AC233" i="12"/>
  <c r="AC235" i="12" s="1"/>
  <c r="AC237" i="12" s="1"/>
  <c r="AC239" i="12" s="1"/>
  <c r="AC241" i="12" s="1"/>
  <c r="AC243" i="12" s="1"/>
  <c r="AC245" i="12" s="1"/>
  <c r="E292" i="12"/>
  <c r="F292" i="12"/>
  <c r="G292" i="12"/>
  <c r="AD51" i="12"/>
  <c r="AF51" i="12"/>
  <c r="E386" i="12"/>
  <c r="G386" i="12"/>
  <c r="AG431" i="12"/>
  <c r="G394" i="12"/>
  <c r="AG234" i="12"/>
  <c r="AG236" i="12" s="1"/>
  <c r="AG238" i="12" s="1"/>
  <c r="AG240" i="12" s="1"/>
  <c r="AG242" i="12" s="1"/>
  <c r="AG244" i="12" s="1"/>
  <c r="AG246" i="12" s="1"/>
  <c r="AF88" i="12"/>
  <c r="AE88" i="12"/>
  <c r="AF431" i="12"/>
  <c r="AH396" i="12"/>
  <c r="F394" i="12"/>
  <c r="AH387" i="12"/>
  <c r="AE351" i="12"/>
  <c r="AG319" i="12"/>
  <c r="AH319" i="12"/>
  <c r="D159" i="12"/>
  <c r="AE431" i="12"/>
  <c r="AD424" i="12"/>
  <c r="AG396" i="12"/>
  <c r="AF391" i="12"/>
  <c r="AD361" i="12"/>
  <c r="AG354" i="12"/>
  <c r="AD351" i="12"/>
  <c r="G319" i="12"/>
  <c r="AD265" i="12"/>
  <c r="D251" i="12"/>
  <c r="C251" i="12"/>
  <c r="AC234" i="12"/>
  <c r="AC236" i="12" s="1"/>
  <c r="AC238" i="12" s="1"/>
  <c r="AC240" i="12" s="1"/>
  <c r="AC242" i="12" s="1"/>
  <c r="AC244" i="12" s="1"/>
  <c r="AC246" i="12" s="1"/>
  <c r="AD221" i="12"/>
  <c r="AG198" i="12"/>
  <c r="AG199" i="12" s="1"/>
  <c r="AG201" i="12" s="1"/>
  <c r="AG203" i="12" s="1"/>
  <c r="AG205" i="12" s="1"/>
  <c r="AG207" i="12" s="1"/>
  <c r="AG209" i="12" s="1"/>
  <c r="AG211" i="12" s="1"/>
  <c r="G154" i="12"/>
  <c r="AH79" i="12"/>
  <c r="AF79" i="12"/>
  <c r="C45" i="12"/>
  <c r="AC28" i="12"/>
  <c r="AF28" i="12" s="1"/>
  <c r="AF30" i="12" s="1"/>
  <c r="AF32" i="12" s="1"/>
  <c r="AF34" i="12" s="1"/>
  <c r="AF36" i="12" s="1"/>
  <c r="AF38" i="12" s="1"/>
  <c r="AF40" i="12" s="1"/>
  <c r="AF42" i="12" s="1"/>
  <c r="AC22" i="12"/>
  <c r="AD22" i="12" s="1"/>
  <c r="B21" i="12"/>
  <c r="F21" i="12" s="1"/>
  <c r="C435" i="12"/>
  <c r="AD395" i="12"/>
  <c r="F365" i="12"/>
  <c r="AD362" i="12"/>
  <c r="G355" i="12"/>
  <c r="AD332" i="12"/>
  <c r="AE326" i="12"/>
  <c r="F293" i="12"/>
  <c r="C282" i="12"/>
  <c r="C191" i="12"/>
  <c r="C163" i="12"/>
  <c r="AD149" i="12"/>
  <c r="F124" i="12"/>
  <c r="G85" i="12"/>
  <c r="AH52" i="12"/>
  <c r="AH48" i="12"/>
  <c r="AB24" i="12"/>
  <c r="BF24" i="12" s="1"/>
  <c r="AB21" i="12"/>
  <c r="BF21" i="12" s="1"/>
  <c r="AC14" i="12"/>
  <c r="AH14" i="12" s="1"/>
  <c r="B23" i="12"/>
  <c r="C23" i="12" s="1"/>
  <c r="F419" i="12"/>
  <c r="G181" i="12"/>
  <c r="G91" i="12"/>
  <c r="E62" i="12"/>
  <c r="E64" i="12" s="1"/>
  <c r="E66" i="12" s="1"/>
  <c r="E68" i="12" s="1"/>
  <c r="E70" i="12" s="1"/>
  <c r="E72" i="12" s="1"/>
  <c r="E74" i="12" s="1"/>
  <c r="E76" i="12" s="1"/>
  <c r="AG52" i="12"/>
  <c r="AG48" i="12"/>
  <c r="B26" i="12"/>
  <c r="G26" i="12" s="1"/>
  <c r="AH317" i="12"/>
  <c r="AG317" i="12"/>
  <c r="AG282" i="12"/>
  <c r="AF282" i="12"/>
  <c r="AD352" i="12"/>
  <c r="AE331" i="12"/>
  <c r="AD254" i="12"/>
  <c r="AF155" i="12"/>
  <c r="AH298" i="12"/>
  <c r="AH225" i="12"/>
  <c r="AH218" i="12"/>
  <c r="AH260" i="12"/>
  <c r="AH255" i="12"/>
  <c r="AG127" i="12"/>
  <c r="AH114" i="12"/>
  <c r="AG418" i="12"/>
  <c r="AH386" i="12"/>
  <c r="AG332" i="12"/>
  <c r="AF298" i="12"/>
  <c r="AC268" i="12"/>
  <c r="AC270" i="12" s="1"/>
  <c r="AC272" i="12" s="1"/>
  <c r="AC274" i="12" s="1"/>
  <c r="AC276" i="12" s="1"/>
  <c r="AC278" i="12" s="1"/>
  <c r="AC280" i="12" s="1"/>
  <c r="AG260" i="12"/>
  <c r="AG255" i="12"/>
  <c r="AE232" i="12"/>
  <c r="AE234" i="12" s="1"/>
  <c r="AE236" i="12" s="1"/>
  <c r="AE238" i="12" s="1"/>
  <c r="AE240" i="12" s="1"/>
  <c r="AE242" i="12" s="1"/>
  <c r="AE244" i="12" s="1"/>
  <c r="AE246" i="12" s="1"/>
  <c r="AF225" i="12"/>
  <c r="AF218" i="12"/>
  <c r="AE200" i="12"/>
  <c r="AE202" i="12" s="1"/>
  <c r="AE204" i="12" s="1"/>
  <c r="AE206" i="12" s="1"/>
  <c r="AE208" i="12" s="1"/>
  <c r="AE210" i="12" s="1"/>
  <c r="AE212" i="12" s="1"/>
  <c r="AG197" i="12"/>
  <c r="AH154" i="12"/>
  <c r="AG129" i="12"/>
  <c r="AF127" i="12"/>
  <c r="AG114" i="12"/>
  <c r="AH17" i="12"/>
  <c r="AG13" i="12"/>
  <c r="AH332" i="12"/>
  <c r="AG298" i="12"/>
  <c r="AG386" i="12"/>
  <c r="AF332" i="12"/>
  <c r="AG330" i="12"/>
  <c r="AE298" i="12"/>
  <c r="AH291" i="12"/>
  <c r="AF260" i="12"/>
  <c r="AF257" i="12"/>
  <c r="AF255" i="12"/>
  <c r="AE225" i="12"/>
  <c r="AH220" i="12"/>
  <c r="AE218" i="12"/>
  <c r="AF197" i="12"/>
  <c r="AG187" i="12"/>
  <c r="AG161" i="12"/>
  <c r="AE159" i="12"/>
  <c r="AG154" i="12"/>
  <c r="AG149" i="12"/>
  <c r="AE127" i="12"/>
  <c r="AF114" i="12"/>
  <c r="AH88" i="12"/>
  <c r="AG17" i="12"/>
  <c r="AH16" i="12"/>
  <c r="AH426" i="12"/>
  <c r="AH418" i="12"/>
  <c r="AG225" i="12"/>
  <c r="AG218" i="12"/>
  <c r="AG426" i="12"/>
  <c r="AF426" i="12"/>
  <c r="AF418" i="12"/>
  <c r="AH361" i="12"/>
  <c r="AD418" i="12"/>
  <c r="AG395" i="12"/>
  <c r="AH393" i="12"/>
  <c r="AH293" i="12"/>
  <c r="AG291" i="12"/>
  <c r="AH282" i="12"/>
  <c r="AE255" i="12"/>
  <c r="AE197" i="12"/>
  <c r="AF187" i="12"/>
  <c r="AD127" i="12"/>
  <c r="AD114" i="12"/>
  <c r="AG88" i="12"/>
  <c r="AG79" i="12"/>
  <c r="G282" i="12"/>
  <c r="G249" i="12"/>
  <c r="G291" i="12"/>
  <c r="G123" i="12"/>
  <c r="E354" i="12"/>
  <c r="F291" i="12"/>
  <c r="E289" i="12"/>
  <c r="G195" i="12"/>
  <c r="G193" i="12"/>
  <c r="G147" i="12"/>
  <c r="F123" i="12"/>
  <c r="D354" i="12"/>
  <c r="G325" i="12"/>
  <c r="E291" i="12"/>
  <c r="D289" i="12"/>
  <c r="D260" i="12"/>
  <c r="G254" i="12"/>
  <c r="F219" i="12"/>
  <c r="F195" i="12"/>
  <c r="E193" i="12"/>
  <c r="F147" i="12"/>
  <c r="E123" i="12"/>
  <c r="G94" i="12"/>
  <c r="F434" i="12"/>
  <c r="G401" i="12"/>
  <c r="D360" i="12"/>
  <c r="C354" i="12"/>
  <c r="F325" i="12"/>
  <c r="D291" i="12"/>
  <c r="C289" i="12"/>
  <c r="C260" i="12"/>
  <c r="E219" i="12"/>
  <c r="E195" i="12"/>
  <c r="E147" i="12"/>
  <c r="C123" i="12"/>
  <c r="D120" i="12"/>
  <c r="E94" i="12"/>
  <c r="D219" i="12"/>
  <c r="G155" i="12"/>
  <c r="D94" i="12"/>
  <c r="G57" i="12"/>
  <c r="D45" i="12"/>
  <c r="E431" i="12"/>
  <c r="D385" i="12"/>
  <c r="E385" i="12"/>
  <c r="F385" i="12"/>
  <c r="B370" i="12"/>
  <c r="B372" i="12" s="1"/>
  <c r="B374" i="12" s="1"/>
  <c r="B376" i="12" s="1"/>
  <c r="B378" i="12" s="1"/>
  <c r="B380" i="12" s="1"/>
  <c r="B382" i="12" s="1"/>
  <c r="F368" i="12"/>
  <c r="G368" i="12"/>
  <c r="C431" i="12"/>
  <c r="E429" i="12"/>
  <c r="F429" i="12"/>
  <c r="F391" i="12"/>
  <c r="C95" i="12"/>
  <c r="F95" i="12"/>
  <c r="G95" i="12"/>
  <c r="D80" i="12"/>
  <c r="C80" i="12"/>
  <c r="E80" i="12"/>
  <c r="F80" i="12"/>
  <c r="G80" i="12"/>
  <c r="G224" i="12"/>
  <c r="E224" i="12"/>
  <c r="G184" i="12"/>
  <c r="D184" i="12"/>
  <c r="E184" i="12"/>
  <c r="F184" i="12"/>
  <c r="F182" i="12"/>
  <c r="G182" i="12"/>
  <c r="D218" i="12"/>
  <c r="E218" i="12"/>
  <c r="F218" i="12"/>
  <c r="C425" i="12"/>
  <c r="E425" i="12"/>
  <c r="F425" i="12"/>
  <c r="G425" i="12"/>
  <c r="D423" i="12"/>
  <c r="E390" i="12"/>
  <c r="G300" i="12"/>
  <c r="F265" i="12"/>
  <c r="C423" i="12"/>
  <c r="F400" i="12"/>
  <c r="E400" i="12"/>
  <c r="G398" i="12"/>
  <c r="F398" i="12"/>
  <c r="B369" i="12"/>
  <c r="B371" i="12" s="1"/>
  <c r="B373" i="12" s="1"/>
  <c r="B375" i="12" s="1"/>
  <c r="B377" i="12" s="1"/>
  <c r="B379" i="12" s="1"/>
  <c r="B381" i="12" s="1"/>
  <c r="D324" i="12"/>
  <c r="E324" i="12"/>
  <c r="C265" i="12"/>
  <c r="G384" i="12"/>
  <c r="C384" i="12"/>
  <c r="D384" i="12"/>
  <c r="E384" i="12"/>
  <c r="F384" i="12"/>
  <c r="D402" i="12"/>
  <c r="C402" i="12"/>
  <c r="C404" i="12" s="1"/>
  <c r="C406" i="12" s="1"/>
  <c r="C408" i="12" s="1"/>
  <c r="C410" i="12" s="1"/>
  <c r="C412" i="12" s="1"/>
  <c r="C414" i="12" s="1"/>
  <c r="C416" i="12" s="1"/>
  <c r="E402" i="12"/>
  <c r="E404" i="12" s="1"/>
  <c r="E406" i="12" s="1"/>
  <c r="E408" i="12" s="1"/>
  <c r="E410" i="12" s="1"/>
  <c r="E412" i="12" s="1"/>
  <c r="E414" i="12" s="1"/>
  <c r="E416" i="12" s="1"/>
  <c r="F402" i="12"/>
  <c r="G402" i="12"/>
  <c r="G404" i="12" s="1"/>
  <c r="G406" i="12" s="1"/>
  <c r="G408" i="12" s="1"/>
  <c r="G410" i="12" s="1"/>
  <c r="G412" i="12" s="1"/>
  <c r="G414" i="12" s="1"/>
  <c r="G416" i="12" s="1"/>
  <c r="D390" i="12"/>
  <c r="F390" i="12"/>
  <c r="G390" i="12"/>
  <c r="D356" i="12"/>
  <c r="E356" i="12"/>
  <c r="G356" i="12"/>
  <c r="B301" i="12"/>
  <c r="B303" i="12" s="1"/>
  <c r="B305" i="12" s="1"/>
  <c r="B307" i="12" s="1"/>
  <c r="B309" i="12" s="1"/>
  <c r="B311" i="12" s="1"/>
  <c r="B313" i="12" s="1"/>
  <c r="B302" i="12"/>
  <c r="B304" i="12" s="1"/>
  <c r="B306" i="12" s="1"/>
  <c r="B308" i="12" s="1"/>
  <c r="B310" i="12" s="1"/>
  <c r="B312" i="12" s="1"/>
  <c r="B314" i="12" s="1"/>
  <c r="D300" i="12"/>
  <c r="D302" i="12" s="1"/>
  <c r="D304" i="12" s="1"/>
  <c r="D306" i="12" s="1"/>
  <c r="D308" i="12" s="1"/>
  <c r="D310" i="12" s="1"/>
  <c r="D312" i="12" s="1"/>
  <c r="D314" i="12" s="1"/>
  <c r="E300" i="12"/>
  <c r="F300" i="12"/>
  <c r="E283" i="12"/>
  <c r="F283" i="12"/>
  <c r="D252" i="12"/>
  <c r="E252" i="12"/>
  <c r="F252" i="12"/>
  <c r="G252" i="12"/>
  <c r="C221" i="12"/>
  <c r="F82" i="12"/>
  <c r="D82" i="12"/>
  <c r="E82" i="12"/>
  <c r="G82" i="12"/>
  <c r="D318" i="12"/>
  <c r="G318" i="12"/>
  <c r="C89" i="12"/>
  <c r="E89" i="12"/>
  <c r="F89" i="12"/>
  <c r="G89" i="12"/>
  <c r="G388" i="12"/>
  <c r="D388" i="12"/>
  <c r="E388" i="12"/>
  <c r="F388" i="12"/>
  <c r="F392" i="12"/>
  <c r="D392" i="12"/>
  <c r="E392" i="12"/>
  <c r="G317" i="12"/>
  <c r="C317" i="12"/>
  <c r="D317" i="12"/>
  <c r="E317" i="12"/>
  <c r="F317" i="12"/>
  <c r="D285" i="12"/>
  <c r="G285" i="12"/>
  <c r="E368" i="12"/>
  <c r="E370" i="12" s="1"/>
  <c r="E372" i="12" s="1"/>
  <c r="E374" i="12" s="1"/>
  <c r="E376" i="12" s="1"/>
  <c r="E378" i="12" s="1"/>
  <c r="E380" i="12" s="1"/>
  <c r="E382" i="12" s="1"/>
  <c r="F358" i="12"/>
  <c r="G358" i="12"/>
  <c r="C229" i="12"/>
  <c r="D229" i="12"/>
  <c r="E229" i="12"/>
  <c r="G217" i="12"/>
  <c r="E61" i="12"/>
  <c r="F61" i="12"/>
  <c r="G61" i="12"/>
  <c r="C189" i="12"/>
  <c r="D189" i="12"/>
  <c r="E189" i="12"/>
  <c r="D430" i="12"/>
  <c r="F430" i="12"/>
  <c r="G430" i="12"/>
  <c r="D225" i="12"/>
  <c r="E225" i="12"/>
  <c r="F225" i="12"/>
  <c r="G200" i="12"/>
  <c r="G202" i="12" s="1"/>
  <c r="G204" i="12" s="1"/>
  <c r="G206" i="12" s="1"/>
  <c r="G208" i="12" s="1"/>
  <c r="G210" i="12" s="1"/>
  <c r="G212" i="12" s="1"/>
  <c r="E327" i="12"/>
  <c r="F327" i="12"/>
  <c r="G327" i="12"/>
  <c r="C323" i="12"/>
  <c r="E323" i="12"/>
  <c r="F323" i="12"/>
  <c r="G323" i="12"/>
  <c r="C290" i="12"/>
  <c r="E290" i="12"/>
  <c r="F290" i="12"/>
  <c r="F433" i="12"/>
  <c r="C433" i="12"/>
  <c r="D433" i="12"/>
  <c r="E433" i="12"/>
  <c r="G433" i="12"/>
  <c r="B404" i="12"/>
  <c r="B406" i="12" s="1"/>
  <c r="B408" i="12" s="1"/>
  <c r="B410" i="12" s="1"/>
  <c r="B412" i="12" s="1"/>
  <c r="B414" i="12" s="1"/>
  <c r="B416" i="12" s="1"/>
  <c r="G385" i="12"/>
  <c r="D368" i="12"/>
  <c r="D370" i="12" s="1"/>
  <c r="D372" i="12" s="1"/>
  <c r="D374" i="12" s="1"/>
  <c r="D376" i="12" s="1"/>
  <c r="D378" i="12" s="1"/>
  <c r="D380" i="12" s="1"/>
  <c r="D382" i="12" s="1"/>
  <c r="E217" i="12"/>
  <c r="D54" i="12"/>
  <c r="E54" i="12"/>
  <c r="F54" i="12"/>
  <c r="C418" i="12"/>
  <c r="D418" i="12"/>
  <c r="E418" i="12"/>
  <c r="E401" i="12"/>
  <c r="F401" i="12"/>
  <c r="C385" i="12"/>
  <c r="C368" i="12"/>
  <c r="G299" i="12"/>
  <c r="D299" i="12"/>
  <c r="E299" i="12"/>
  <c r="C217" i="12"/>
  <c r="C44" i="12"/>
  <c r="G44" i="12"/>
  <c r="E250" i="12"/>
  <c r="C250" i="12"/>
  <c r="D250" i="12"/>
  <c r="F250" i="12"/>
  <c r="C153" i="12"/>
  <c r="D153" i="12"/>
  <c r="E153" i="12"/>
  <c r="F153" i="12"/>
  <c r="G153" i="12"/>
  <c r="B199" i="12"/>
  <c r="B201" i="12" s="1"/>
  <c r="B203" i="12" s="1"/>
  <c r="B205" i="12" s="1"/>
  <c r="B207" i="12" s="1"/>
  <c r="B209" i="12" s="1"/>
  <c r="B211" i="12" s="1"/>
  <c r="D198" i="12"/>
  <c r="D200" i="12" s="1"/>
  <c r="D202" i="12" s="1"/>
  <c r="D204" i="12" s="1"/>
  <c r="D206" i="12" s="1"/>
  <c r="D208" i="12" s="1"/>
  <c r="D210" i="12" s="1"/>
  <c r="D212" i="12" s="1"/>
  <c r="E198" i="12"/>
  <c r="E199" i="12" s="1"/>
  <c r="E201" i="12" s="1"/>
  <c r="E203" i="12" s="1"/>
  <c r="E205" i="12" s="1"/>
  <c r="E207" i="12" s="1"/>
  <c r="E209" i="12" s="1"/>
  <c r="E211" i="12" s="1"/>
  <c r="F198" i="12"/>
  <c r="B200" i="12"/>
  <c r="B202" i="12" s="1"/>
  <c r="B204" i="12" s="1"/>
  <c r="B206" i="12" s="1"/>
  <c r="B208" i="12" s="1"/>
  <c r="B210" i="12" s="1"/>
  <c r="B212" i="12" s="1"/>
  <c r="E335" i="12"/>
  <c r="E337" i="12" s="1"/>
  <c r="E339" i="12" s="1"/>
  <c r="E341" i="12" s="1"/>
  <c r="E343" i="12" s="1"/>
  <c r="E345" i="12" s="1"/>
  <c r="E347" i="12" s="1"/>
  <c r="E336" i="12"/>
  <c r="E338" i="12" s="1"/>
  <c r="E340" i="12" s="1"/>
  <c r="E342" i="12" s="1"/>
  <c r="E344" i="12" s="1"/>
  <c r="E346" i="12" s="1"/>
  <c r="E348" i="12" s="1"/>
  <c r="F318" i="12"/>
  <c r="G185" i="12"/>
  <c r="G152" i="12"/>
  <c r="G150" i="12"/>
  <c r="G289" i="12"/>
  <c r="F185" i="12"/>
  <c r="F152" i="12"/>
  <c r="F150" i="12"/>
  <c r="G81" i="12"/>
  <c r="G45" i="12"/>
  <c r="G219" i="12"/>
  <c r="F81" i="12"/>
  <c r="G62" i="12"/>
  <c r="G64" i="12" s="1"/>
  <c r="G66" i="12" s="1"/>
  <c r="G68" i="12" s="1"/>
  <c r="G70" i="12" s="1"/>
  <c r="G72" i="12" s="1"/>
  <c r="G74" i="12" s="1"/>
  <c r="G76" i="12" s="1"/>
  <c r="G58" i="12"/>
  <c r="F45" i="12"/>
  <c r="E216" i="12"/>
  <c r="E365" i="12"/>
  <c r="D363" i="12"/>
  <c r="D420" i="12"/>
  <c r="E320" i="12"/>
  <c r="D216" i="12"/>
  <c r="F186" i="12"/>
  <c r="G359" i="12"/>
  <c r="D163" i="12"/>
  <c r="E91" i="12"/>
  <c r="E53" i="12"/>
  <c r="B64" i="12"/>
  <c r="B66" i="12" s="1"/>
  <c r="B68" i="12" s="1"/>
  <c r="B70" i="12" s="1"/>
  <c r="B72" i="12" s="1"/>
  <c r="B74" i="12" s="1"/>
  <c r="B76" i="12" s="1"/>
  <c r="E215" i="12"/>
  <c r="F215" i="12"/>
  <c r="C215" i="12"/>
  <c r="D215" i="12"/>
  <c r="G215" i="12"/>
  <c r="F316" i="12"/>
  <c r="G316" i="12"/>
  <c r="D316" i="12"/>
  <c r="E316" i="12"/>
  <c r="C316" i="12"/>
  <c r="E422" i="12"/>
  <c r="F422" i="12"/>
  <c r="G422" i="12"/>
  <c r="C422" i="12"/>
  <c r="D422" i="12"/>
  <c r="C146" i="12"/>
  <c r="D146" i="12"/>
  <c r="E146" i="12"/>
  <c r="G146" i="12"/>
  <c r="F146" i="12"/>
  <c r="AF325" i="12"/>
  <c r="AG325" i="12"/>
  <c r="AH325" i="12"/>
  <c r="E427" i="12"/>
  <c r="D427" i="12"/>
  <c r="F427" i="12"/>
  <c r="G427" i="12"/>
  <c r="F418" i="12"/>
  <c r="G418" i="12"/>
  <c r="AH390" i="12"/>
  <c r="AG390" i="12"/>
  <c r="AD390" i="12"/>
  <c r="AE390" i="12"/>
  <c r="AF390" i="12"/>
  <c r="E363" i="12"/>
  <c r="F363" i="12"/>
  <c r="G363" i="12"/>
  <c r="D330" i="12"/>
  <c r="E330" i="12"/>
  <c r="F330" i="12"/>
  <c r="C330" i="12"/>
  <c r="G330" i="12"/>
  <c r="AF289" i="12"/>
  <c r="AG289" i="12"/>
  <c r="AE289" i="12"/>
  <c r="AH289" i="12"/>
  <c r="AE428" i="12"/>
  <c r="AH428" i="12"/>
  <c r="AD428" i="12"/>
  <c r="AG428" i="12"/>
  <c r="AF428" i="12"/>
  <c r="AG357" i="12"/>
  <c r="AF357" i="12"/>
  <c r="AD357" i="12"/>
  <c r="AE357" i="12"/>
  <c r="AH357" i="12"/>
  <c r="AD157" i="12"/>
  <c r="AE157" i="12"/>
  <c r="AF157" i="12"/>
  <c r="AG157" i="12"/>
  <c r="AH157" i="12"/>
  <c r="AD191" i="12"/>
  <c r="AE191" i="12"/>
  <c r="AH191" i="12"/>
  <c r="AG191" i="12"/>
  <c r="C122" i="12"/>
  <c r="G122" i="12"/>
  <c r="D122" i="12"/>
  <c r="E122" i="12"/>
  <c r="F122" i="12"/>
  <c r="AF294" i="12"/>
  <c r="AG294" i="12"/>
  <c r="AD294" i="12"/>
  <c r="AF367" i="12"/>
  <c r="AG367" i="12"/>
  <c r="AD367" i="12"/>
  <c r="AE367" i="12"/>
  <c r="AH367" i="12"/>
  <c r="F159" i="12"/>
  <c r="G159" i="12"/>
  <c r="E159" i="12"/>
  <c r="D126" i="12"/>
  <c r="E126" i="12"/>
  <c r="G126" i="12"/>
  <c r="C126" i="12"/>
  <c r="F126" i="12"/>
  <c r="AE249" i="12"/>
  <c r="AF249" i="12"/>
  <c r="AG249" i="12"/>
  <c r="G362" i="12"/>
  <c r="C362" i="12"/>
  <c r="E362" i="12"/>
  <c r="F362" i="12"/>
  <c r="D362" i="12"/>
  <c r="C322" i="12"/>
  <c r="D322" i="12"/>
  <c r="E322" i="12"/>
  <c r="G322" i="12"/>
  <c r="AD300" i="12"/>
  <c r="AE300" i="12"/>
  <c r="AF300" i="12"/>
  <c r="AH300" i="12"/>
  <c r="AC302" i="12"/>
  <c r="AC304" i="12" s="1"/>
  <c r="AC306" i="12" s="1"/>
  <c r="AC308" i="12" s="1"/>
  <c r="AC310" i="12" s="1"/>
  <c r="AC312" i="12" s="1"/>
  <c r="AC314" i="12" s="1"/>
  <c r="AC301" i="12"/>
  <c r="AC303" i="12" s="1"/>
  <c r="AC305" i="12" s="1"/>
  <c r="AC307" i="12" s="1"/>
  <c r="AC309" i="12" s="1"/>
  <c r="AC311" i="12" s="1"/>
  <c r="AC313" i="12" s="1"/>
  <c r="D284" i="12"/>
  <c r="E284" i="12"/>
  <c r="F284" i="12"/>
  <c r="G284" i="12"/>
  <c r="C286" i="12"/>
  <c r="D286" i="12"/>
  <c r="E286" i="12"/>
  <c r="G286" i="12"/>
  <c r="E432" i="12"/>
  <c r="G432" i="12"/>
  <c r="D432" i="12"/>
  <c r="F432" i="12"/>
  <c r="F324" i="12"/>
  <c r="C324" i="12"/>
  <c r="G324" i="12"/>
  <c r="AE397" i="12"/>
  <c r="AD397" i="12"/>
  <c r="AG397" i="12"/>
  <c r="AH397" i="12"/>
  <c r="AG424" i="12"/>
  <c r="AF424" i="12"/>
  <c r="AH424" i="12"/>
  <c r="C328" i="12"/>
  <c r="D328" i="12"/>
  <c r="F328" i="12"/>
  <c r="G328" i="12"/>
  <c r="F421" i="12"/>
  <c r="G421" i="12"/>
  <c r="C421" i="12"/>
  <c r="D421" i="12"/>
  <c r="E421" i="12"/>
  <c r="AF434" i="12"/>
  <c r="AH434" i="12"/>
  <c r="G190" i="12"/>
  <c r="C190" i="12"/>
  <c r="D190" i="12"/>
  <c r="F190" i="12"/>
  <c r="E120" i="12"/>
  <c r="F120" i="12"/>
  <c r="G120" i="12"/>
  <c r="C117" i="12"/>
  <c r="D117" i="12"/>
  <c r="E117" i="12"/>
  <c r="F117" i="12"/>
  <c r="AD364" i="12"/>
  <c r="AH364" i="12"/>
  <c r="AF364" i="12"/>
  <c r="AG364" i="12"/>
  <c r="AF296" i="12"/>
  <c r="AG296" i="12"/>
  <c r="AH296" i="12"/>
  <c r="AE292" i="12"/>
  <c r="AF292" i="12"/>
  <c r="AG292" i="12"/>
  <c r="E366" i="12"/>
  <c r="G366" i="12"/>
  <c r="D366" i="12"/>
  <c r="F366" i="12"/>
  <c r="F298" i="12"/>
  <c r="G298" i="12"/>
  <c r="E298" i="12"/>
  <c r="C298" i="12"/>
  <c r="D298" i="12"/>
  <c r="AG251" i="12"/>
  <c r="AH251" i="12"/>
  <c r="AF251" i="12"/>
  <c r="AD251" i="12"/>
  <c r="AE251" i="12"/>
  <c r="AD360" i="12"/>
  <c r="AE360" i="12"/>
  <c r="AF360" i="12"/>
  <c r="AG360" i="12"/>
  <c r="AH360" i="12"/>
  <c r="AE401" i="12"/>
  <c r="AH401" i="12"/>
  <c r="AF401" i="12"/>
  <c r="AG401" i="12"/>
  <c r="AH404" i="12"/>
  <c r="AH406" i="12" s="1"/>
  <c r="AH408" i="12" s="1"/>
  <c r="AH410" i="12" s="1"/>
  <c r="AH412" i="12" s="1"/>
  <c r="AH414" i="12" s="1"/>
  <c r="AH416" i="12" s="1"/>
  <c r="AH403" i="12"/>
  <c r="AH405" i="12" s="1"/>
  <c r="AH407" i="12" s="1"/>
  <c r="AH409" i="12" s="1"/>
  <c r="AH411" i="12" s="1"/>
  <c r="AH413" i="12" s="1"/>
  <c r="AH415" i="12" s="1"/>
  <c r="AG302" i="12"/>
  <c r="AG304" i="12" s="1"/>
  <c r="AG306" i="12" s="1"/>
  <c r="AG308" i="12" s="1"/>
  <c r="AG310" i="12" s="1"/>
  <c r="AG312" i="12" s="1"/>
  <c r="AG314" i="12" s="1"/>
  <c r="AG301" i="12"/>
  <c r="AG303" i="12" s="1"/>
  <c r="AG305" i="12" s="1"/>
  <c r="AG307" i="12" s="1"/>
  <c r="AG309" i="12" s="1"/>
  <c r="AG311" i="12" s="1"/>
  <c r="AG313" i="12" s="1"/>
  <c r="C266" i="12"/>
  <c r="D266" i="12"/>
  <c r="E266" i="12"/>
  <c r="F266" i="12"/>
  <c r="B268" i="12"/>
  <c r="B270" i="12" s="1"/>
  <c r="B272" i="12" s="1"/>
  <c r="B274" i="12" s="1"/>
  <c r="B276" i="12" s="1"/>
  <c r="B278" i="12" s="1"/>
  <c r="B280" i="12" s="1"/>
  <c r="G266" i="12"/>
  <c r="B267" i="12"/>
  <c r="B269" i="12" s="1"/>
  <c r="B271" i="12" s="1"/>
  <c r="B273" i="12" s="1"/>
  <c r="B275" i="12" s="1"/>
  <c r="B277" i="12" s="1"/>
  <c r="B279" i="12" s="1"/>
  <c r="E264" i="12"/>
  <c r="F264" i="12"/>
  <c r="G264" i="12"/>
  <c r="AD259" i="12"/>
  <c r="AF259" i="12"/>
  <c r="AG259" i="12"/>
  <c r="AH259" i="12"/>
  <c r="F223" i="12"/>
  <c r="G223" i="12"/>
  <c r="D223" i="12"/>
  <c r="E223" i="12"/>
  <c r="AE12" i="12"/>
  <c r="AF12" i="12"/>
  <c r="AG12" i="12"/>
  <c r="AH12" i="12"/>
  <c r="AD12" i="12"/>
  <c r="AF429" i="12"/>
  <c r="AG429" i="12"/>
  <c r="AH429" i="12"/>
  <c r="C389" i="12"/>
  <c r="D389" i="12"/>
  <c r="G389" i="12"/>
  <c r="E389" i="12"/>
  <c r="F389" i="12"/>
  <c r="E351" i="12"/>
  <c r="F351" i="12"/>
  <c r="G351" i="12"/>
  <c r="C351" i="12"/>
  <c r="D351" i="12"/>
  <c r="G228" i="12"/>
  <c r="D228" i="12"/>
  <c r="E228" i="12"/>
  <c r="F228" i="12"/>
  <c r="C228" i="12"/>
  <c r="D288" i="12"/>
  <c r="E288" i="12"/>
  <c r="F288" i="12"/>
  <c r="G288" i="12"/>
  <c r="C399" i="12"/>
  <c r="E399" i="12"/>
  <c r="G399" i="12"/>
  <c r="D399" i="12"/>
  <c r="F399" i="12"/>
  <c r="E436" i="12"/>
  <c r="C436" i="12"/>
  <c r="D436" i="12"/>
  <c r="G436" i="12"/>
  <c r="F436" i="12"/>
  <c r="B438" i="12"/>
  <c r="B440" i="12" s="1"/>
  <c r="B442" i="12" s="1"/>
  <c r="B444" i="12" s="1"/>
  <c r="B446" i="12" s="1"/>
  <c r="B448" i="12" s="1"/>
  <c r="B450" i="12" s="1"/>
  <c r="AD419" i="12"/>
  <c r="AG419" i="12"/>
  <c r="AF419" i="12"/>
  <c r="AH419" i="12"/>
  <c r="AD355" i="12"/>
  <c r="AE355" i="12"/>
  <c r="AF355" i="12"/>
  <c r="AG355" i="12"/>
  <c r="AH355" i="12"/>
  <c r="AF152" i="12"/>
  <c r="AG152" i="12"/>
  <c r="AH152" i="12"/>
  <c r="AE152" i="12"/>
  <c r="AD152" i="12"/>
  <c r="C13" i="12"/>
  <c r="D13" i="12"/>
  <c r="E13" i="12"/>
  <c r="F13" i="12"/>
  <c r="G13" i="12"/>
  <c r="C428" i="12"/>
  <c r="F428" i="12"/>
  <c r="B437" i="12"/>
  <c r="B439" i="12" s="1"/>
  <c r="B441" i="12" s="1"/>
  <c r="B443" i="12" s="1"/>
  <c r="B445" i="12" s="1"/>
  <c r="B447" i="12" s="1"/>
  <c r="B449" i="12" s="1"/>
  <c r="AE429" i="12"/>
  <c r="AF423" i="12"/>
  <c r="AH423" i="12"/>
  <c r="AE423" i="12"/>
  <c r="AG423" i="12"/>
  <c r="AD423" i="12"/>
  <c r="AD394" i="12"/>
  <c r="AF394" i="12"/>
  <c r="AE394" i="12"/>
  <c r="AG394" i="12"/>
  <c r="AH394" i="12"/>
  <c r="C264" i="12"/>
  <c r="AE259" i="12"/>
  <c r="C226" i="12"/>
  <c r="D226" i="12"/>
  <c r="E226" i="12"/>
  <c r="F226" i="12"/>
  <c r="G226" i="12"/>
  <c r="C223" i="12"/>
  <c r="C387" i="12"/>
  <c r="E387" i="12"/>
  <c r="G261" i="12"/>
  <c r="E261" i="12"/>
  <c r="AF20" i="12"/>
  <c r="F397" i="12"/>
  <c r="G397" i="12"/>
  <c r="C397" i="12"/>
  <c r="E397" i="12"/>
  <c r="AD385" i="12"/>
  <c r="AE385" i="12"/>
  <c r="AG323" i="12"/>
  <c r="AH323" i="12"/>
  <c r="AD323" i="12"/>
  <c r="AE323" i="12"/>
  <c r="AF323" i="12"/>
  <c r="AE265" i="12"/>
  <c r="AF265" i="12"/>
  <c r="AG265" i="12"/>
  <c r="E251" i="12"/>
  <c r="F251" i="12"/>
  <c r="G251" i="12"/>
  <c r="AG216" i="12"/>
  <c r="AF216" i="12"/>
  <c r="AH216" i="12"/>
  <c r="AE216" i="12"/>
  <c r="F183" i="12"/>
  <c r="G183" i="12"/>
  <c r="E183" i="12"/>
  <c r="AE123" i="12"/>
  <c r="AF123" i="12"/>
  <c r="AG123" i="12"/>
  <c r="AH123" i="12"/>
  <c r="F112" i="12"/>
  <c r="G112" i="12"/>
  <c r="E112" i="12"/>
  <c r="C112" i="12"/>
  <c r="D112" i="12"/>
  <c r="AE420" i="12"/>
  <c r="AH420" i="12"/>
  <c r="AD398" i="12"/>
  <c r="AG398" i="12"/>
  <c r="C186" i="12"/>
  <c r="D186" i="12"/>
  <c r="G186" i="12"/>
  <c r="AD16" i="12"/>
  <c r="AE16" i="12"/>
  <c r="AF16" i="12"/>
  <c r="AF403" i="12"/>
  <c r="AF405" i="12" s="1"/>
  <c r="AF407" i="12" s="1"/>
  <c r="AF409" i="12" s="1"/>
  <c r="AF411" i="12" s="1"/>
  <c r="AF413" i="12" s="1"/>
  <c r="AF415" i="12" s="1"/>
  <c r="E222" i="12"/>
  <c r="F222" i="12"/>
  <c r="C222" i="12"/>
  <c r="D222" i="12"/>
  <c r="G222" i="12"/>
  <c r="B336" i="12"/>
  <c r="B338" i="12" s="1"/>
  <c r="B340" i="12" s="1"/>
  <c r="B342" i="12" s="1"/>
  <c r="B344" i="12" s="1"/>
  <c r="B346" i="12" s="1"/>
  <c r="B348" i="12" s="1"/>
  <c r="F334" i="12"/>
  <c r="D265" i="12"/>
  <c r="E265" i="12"/>
  <c r="AG230" i="12"/>
  <c r="AH230" i="12"/>
  <c r="G52" i="12"/>
  <c r="C52" i="12"/>
  <c r="D52" i="12"/>
  <c r="E52" i="12"/>
  <c r="F52" i="12"/>
  <c r="AE436" i="12"/>
  <c r="AH436" i="12"/>
  <c r="AD399" i="12"/>
  <c r="AF399" i="12"/>
  <c r="F361" i="12"/>
  <c r="G361" i="12"/>
  <c r="D361" i="12"/>
  <c r="AE353" i="12"/>
  <c r="AD353" i="12"/>
  <c r="AF250" i="12"/>
  <c r="AG250" i="12"/>
  <c r="AH250" i="12"/>
  <c r="AE194" i="12"/>
  <c r="AG194" i="12"/>
  <c r="AH194" i="12"/>
  <c r="AD194" i="12"/>
  <c r="F321" i="12"/>
  <c r="G321" i="12"/>
  <c r="AE422" i="12"/>
  <c r="AG422" i="12"/>
  <c r="AH288" i="12"/>
  <c r="AD288" i="12"/>
  <c r="AE288" i="12"/>
  <c r="AF288" i="12"/>
  <c r="AG288" i="12"/>
  <c r="C263" i="12"/>
  <c r="D263" i="12"/>
  <c r="E263" i="12"/>
  <c r="AF253" i="12"/>
  <c r="AG253" i="12"/>
  <c r="AH253" i="12"/>
  <c r="AF185" i="12"/>
  <c r="AH185" i="12"/>
  <c r="E158" i="12"/>
  <c r="G158" i="12"/>
  <c r="F158" i="12"/>
  <c r="AH120" i="12"/>
  <c r="AD120" i="12"/>
  <c r="AE120" i="12"/>
  <c r="AG120" i="12"/>
  <c r="AF120" i="12"/>
  <c r="AD113" i="12"/>
  <c r="AG113" i="12"/>
  <c r="AH113" i="12"/>
  <c r="AF113" i="12"/>
  <c r="F87" i="12"/>
  <c r="G87" i="12"/>
  <c r="C87" i="12"/>
  <c r="D87" i="12"/>
  <c r="E87" i="12"/>
  <c r="D85" i="12"/>
  <c r="E85" i="12"/>
  <c r="F85" i="12"/>
  <c r="AE366" i="12"/>
  <c r="AF366" i="12"/>
  <c r="AD366" i="12"/>
  <c r="G333" i="12"/>
  <c r="D333" i="12"/>
  <c r="E333" i="12"/>
  <c r="F333" i="12"/>
  <c r="AG388" i="12"/>
  <c r="AH388" i="12"/>
  <c r="AF388" i="12"/>
  <c r="F357" i="12"/>
  <c r="G357" i="12"/>
  <c r="AF350" i="12"/>
  <c r="AG350" i="12"/>
  <c r="AD350" i="12"/>
  <c r="D294" i="12"/>
  <c r="E294" i="12"/>
  <c r="F294" i="12"/>
  <c r="C294" i="12"/>
  <c r="G294" i="12"/>
  <c r="B234" i="12"/>
  <c r="B236" i="12" s="1"/>
  <c r="B238" i="12" s="1"/>
  <c r="B240" i="12" s="1"/>
  <c r="B242" i="12" s="1"/>
  <c r="B244" i="12" s="1"/>
  <c r="B246" i="12" s="1"/>
  <c r="C232" i="12"/>
  <c r="D232" i="12"/>
  <c r="E232" i="12"/>
  <c r="G232" i="12"/>
  <c r="C48" i="12"/>
  <c r="D48" i="12"/>
  <c r="E48" i="12"/>
  <c r="F48" i="12"/>
  <c r="G48" i="12"/>
  <c r="AD435" i="12"/>
  <c r="AG435" i="12"/>
  <c r="C394" i="12"/>
  <c r="D394" i="12"/>
  <c r="AG368" i="12"/>
  <c r="AH368" i="12"/>
  <c r="AF368" i="12"/>
  <c r="AE358" i="12"/>
  <c r="AG358" i="12"/>
  <c r="AG329" i="12"/>
  <c r="AH329" i="12"/>
  <c r="AE321" i="12"/>
  <c r="AF321" i="12"/>
  <c r="AG321" i="12"/>
  <c r="AH321" i="12"/>
  <c r="AG287" i="12"/>
  <c r="AH287" i="12"/>
  <c r="AF287" i="12"/>
  <c r="AD287" i="12"/>
  <c r="E259" i="12"/>
  <c r="F259" i="12"/>
  <c r="G259" i="12"/>
  <c r="C259" i="12"/>
  <c r="AE222" i="12"/>
  <c r="AF222" i="12"/>
  <c r="AG222" i="12"/>
  <c r="AH222" i="12"/>
  <c r="AE214" i="12"/>
  <c r="AG214" i="12"/>
  <c r="AH214" i="12"/>
  <c r="E188" i="12"/>
  <c r="G188" i="12"/>
  <c r="C188" i="12"/>
  <c r="D188" i="12"/>
  <c r="AE184" i="12"/>
  <c r="AH184" i="12"/>
  <c r="AD184" i="12"/>
  <c r="AF184" i="12"/>
  <c r="AG184" i="12"/>
  <c r="AF81" i="12"/>
  <c r="AG81" i="12"/>
  <c r="AH81" i="12"/>
  <c r="AE81" i="12"/>
  <c r="D350" i="12"/>
  <c r="E350" i="12"/>
  <c r="F350" i="12"/>
  <c r="G350" i="12"/>
  <c r="E282" i="12"/>
  <c r="F282" i="12"/>
  <c r="C262" i="12"/>
  <c r="D262" i="12"/>
  <c r="G262" i="12"/>
  <c r="C114" i="12"/>
  <c r="E114" i="12"/>
  <c r="F114" i="12"/>
  <c r="G114" i="12"/>
  <c r="AH95" i="12"/>
  <c r="AD95" i="12"/>
  <c r="AE95" i="12"/>
  <c r="AG95" i="12"/>
  <c r="B25" i="12"/>
  <c r="C329" i="12"/>
  <c r="D329" i="12"/>
  <c r="E329" i="12"/>
  <c r="G329" i="12"/>
  <c r="C125" i="12"/>
  <c r="D125" i="12"/>
  <c r="F125" i="12"/>
  <c r="E125" i="12"/>
  <c r="G125" i="12"/>
  <c r="C116" i="12"/>
  <c r="D116" i="12"/>
  <c r="G116" i="12"/>
  <c r="AE45" i="12"/>
  <c r="AF45" i="12"/>
  <c r="AG45" i="12"/>
  <c r="AH45" i="12"/>
  <c r="AE192" i="12"/>
  <c r="AF192" i="12"/>
  <c r="AG192" i="12"/>
  <c r="AH192" i="12"/>
  <c r="AE87" i="12"/>
  <c r="AD87" i="12"/>
  <c r="AG87" i="12"/>
  <c r="AH87" i="12"/>
  <c r="AF87" i="12"/>
  <c r="G56" i="12"/>
  <c r="D56" i="12"/>
  <c r="E56" i="12"/>
  <c r="F56" i="12"/>
  <c r="D395" i="12"/>
  <c r="E395" i="12"/>
  <c r="AD400" i="12"/>
  <c r="AF400" i="12"/>
  <c r="AH400" i="12"/>
  <c r="AG363" i="12"/>
  <c r="AF363" i="12"/>
  <c r="AF351" i="12"/>
  <c r="AH351" i="12"/>
  <c r="C319" i="12"/>
  <c r="F319" i="12"/>
  <c r="B233" i="12"/>
  <c r="B235" i="12" s="1"/>
  <c r="B237" i="12" s="1"/>
  <c r="B239" i="12" s="1"/>
  <c r="B241" i="12" s="1"/>
  <c r="B243" i="12" s="1"/>
  <c r="B245" i="12" s="1"/>
  <c r="D192" i="12"/>
  <c r="E192" i="12"/>
  <c r="F192" i="12"/>
  <c r="D431" i="12"/>
  <c r="F431" i="12"/>
  <c r="AC404" i="12"/>
  <c r="AC406" i="12" s="1"/>
  <c r="AC408" i="12" s="1"/>
  <c r="AC410" i="12" s="1"/>
  <c r="AC412" i="12" s="1"/>
  <c r="AC414" i="12" s="1"/>
  <c r="AC416" i="12" s="1"/>
  <c r="C356" i="12"/>
  <c r="F356" i="12"/>
  <c r="AD330" i="12"/>
  <c r="AE330" i="12"/>
  <c r="AH330" i="12"/>
  <c r="AD328" i="12"/>
  <c r="AH328" i="12"/>
  <c r="AG328" i="12"/>
  <c r="AF322" i="12"/>
  <c r="AG322" i="12"/>
  <c r="AH322" i="12"/>
  <c r="AD322" i="12"/>
  <c r="AE322" i="12"/>
  <c r="C293" i="12"/>
  <c r="D293" i="12"/>
  <c r="E293" i="12"/>
  <c r="AF286" i="12"/>
  <c r="AG286" i="12"/>
  <c r="AH286" i="12"/>
  <c r="E248" i="12"/>
  <c r="D248" i="12"/>
  <c r="F248" i="12"/>
  <c r="G248" i="12"/>
  <c r="D230" i="12"/>
  <c r="C230" i="12"/>
  <c r="AH159" i="12"/>
  <c r="AG159" i="12"/>
  <c r="AF159" i="12"/>
  <c r="AG132" i="12"/>
  <c r="AG134" i="12" s="1"/>
  <c r="AG136" i="12" s="1"/>
  <c r="AG138" i="12" s="1"/>
  <c r="AG140" i="12" s="1"/>
  <c r="AG142" i="12" s="1"/>
  <c r="AG144" i="12" s="1"/>
  <c r="AG131" i="12"/>
  <c r="AG133" i="12" s="1"/>
  <c r="AG135" i="12" s="1"/>
  <c r="AG137" i="12" s="1"/>
  <c r="AG139" i="12" s="1"/>
  <c r="AG141" i="12" s="1"/>
  <c r="AG143" i="12" s="1"/>
  <c r="AH59" i="12"/>
  <c r="AF59" i="12"/>
  <c r="AG59" i="12"/>
  <c r="AE59" i="12"/>
  <c r="C320" i="12"/>
  <c r="G320" i="12"/>
  <c r="AG257" i="12"/>
  <c r="AH257" i="12"/>
  <c r="F234" i="12"/>
  <c r="F236" i="12" s="1"/>
  <c r="F238" i="12" s="1"/>
  <c r="F240" i="12" s="1"/>
  <c r="F242" i="12" s="1"/>
  <c r="F244" i="12" s="1"/>
  <c r="F246" i="12" s="1"/>
  <c r="F233" i="12"/>
  <c r="F235" i="12" s="1"/>
  <c r="F237" i="12" s="1"/>
  <c r="F239" i="12" s="1"/>
  <c r="F241" i="12" s="1"/>
  <c r="F243" i="12" s="1"/>
  <c r="F245" i="12" s="1"/>
  <c r="D221" i="12"/>
  <c r="E221" i="12"/>
  <c r="G221" i="12"/>
  <c r="D157" i="12"/>
  <c r="F157" i="12"/>
  <c r="C157" i="12"/>
  <c r="E360" i="12"/>
  <c r="F360" i="12"/>
  <c r="G360" i="12"/>
  <c r="AE285" i="12"/>
  <c r="AF285" i="12"/>
  <c r="AG285" i="12"/>
  <c r="AD285" i="12"/>
  <c r="AH285" i="12"/>
  <c r="AE361" i="12"/>
  <c r="AF361" i="12"/>
  <c r="AD327" i="12"/>
  <c r="AF327" i="12"/>
  <c r="F296" i="12"/>
  <c r="G296" i="12"/>
  <c r="C296" i="12"/>
  <c r="AH252" i="12"/>
  <c r="AD252" i="12"/>
  <c r="AE252" i="12"/>
  <c r="AF252" i="12"/>
  <c r="AD227" i="12"/>
  <c r="AE227" i="12"/>
  <c r="AD125" i="12"/>
  <c r="AE125" i="12"/>
  <c r="D44" i="12"/>
  <c r="E44" i="12"/>
  <c r="F44" i="12"/>
  <c r="C257" i="12"/>
  <c r="D257" i="12"/>
  <c r="E257" i="12"/>
  <c r="AC166" i="12"/>
  <c r="AC168" i="12" s="1"/>
  <c r="AC170" i="12" s="1"/>
  <c r="AC172" i="12" s="1"/>
  <c r="AC174" i="12" s="1"/>
  <c r="AC176" i="12" s="1"/>
  <c r="AC178" i="12" s="1"/>
  <c r="AD421" i="12"/>
  <c r="AF421" i="12"/>
  <c r="E391" i="12"/>
  <c r="D391" i="12"/>
  <c r="C302" i="12"/>
  <c r="C304" i="12" s="1"/>
  <c r="C306" i="12" s="1"/>
  <c r="C308" i="12" s="1"/>
  <c r="C310" i="12" s="1"/>
  <c r="C312" i="12" s="1"/>
  <c r="C314" i="12" s="1"/>
  <c r="C301" i="12"/>
  <c r="C303" i="12" s="1"/>
  <c r="C305" i="12" s="1"/>
  <c r="C307" i="12" s="1"/>
  <c r="C309" i="12" s="1"/>
  <c r="C311" i="12" s="1"/>
  <c r="C313" i="12" s="1"/>
  <c r="G287" i="12"/>
  <c r="D287" i="12"/>
  <c r="E287" i="12"/>
  <c r="F287" i="12"/>
  <c r="E214" i="12"/>
  <c r="F214" i="12"/>
  <c r="G214" i="12"/>
  <c r="C214" i="12"/>
  <c r="AD182" i="12"/>
  <c r="AF182" i="12"/>
  <c r="AG182" i="12"/>
  <c r="G129" i="12"/>
  <c r="D129" i="12"/>
  <c r="F129" i="12"/>
  <c r="AF85" i="12"/>
  <c r="AG85" i="12"/>
  <c r="AH85" i="12"/>
  <c r="AE85" i="12"/>
  <c r="AD85" i="12"/>
  <c r="B18" i="12"/>
  <c r="AE386" i="12"/>
  <c r="AF386" i="12"/>
  <c r="C430" i="12"/>
  <c r="E430" i="12"/>
  <c r="AF295" i="12"/>
  <c r="AG295" i="12"/>
  <c r="AH295" i="12"/>
  <c r="C220" i="12"/>
  <c r="D220" i="12"/>
  <c r="E220" i="12"/>
  <c r="F220" i="12"/>
  <c r="G220" i="12"/>
  <c r="AD154" i="12"/>
  <c r="AE154" i="12"/>
  <c r="AH151" i="12"/>
  <c r="AD151" i="12"/>
  <c r="AE151" i="12"/>
  <c r="AF151" i="12"/>
  <c r="AG151" i="12"/>
  <c r="C148" i="12"/>
  <c r="D148" i="12"/>
  <c r="E148" i="12"/>
  <c r="G148" i="12"/>
  <c r="AC369" i="12"/>
  <c r="AC371" i="12" s="1"/>
  <c r="AC373" i="12" s="1"/>
  <c r="AC375" i="12" s="1"/>
  <c r="AC377" i="12" s="1"/>
  <c r="AC379" i="12" s="1"/>
  <c r="AC381" i="12" s="1"/>
  <c r="G283" i="12"/>
  <c r="D283" i="12"/>
  <c r="AC437" i="12"/>
  <c r="AC439" i="12" s="1"/>
  <c r="AC441" i="12" s="1"/>
  <c r="AC443" i="12" s="1"/>
  <c r="AC445" i="12" s="1"/>
  <c r="AC447" i="12" s="1"/>
  <c r="AC449" i="12" s="1"/>
  <c r="D365" i="12"/>
  <c r="G365" i="12"/>
  <c r="AD226" i="12"/>
  <c r="AE226" i="12"/>
  <c r="AF226" i="12"/>
  <c r="AG226" i="12"/>
  <c r="E194" i="12"/>
  <c r="F194" i="12"/>
  <c r="D194" i="12"/>
  <c r="G194" i="12"/>
  <c r="C187" i="12"/>
  <c r="E187" i="12"/>
  <c r="F187" i="12"/>
  <c r="D187" i="12"/>
  <c r="G187" i="12"/>
  <c r="AG122" i="12"/>
  <c r="AD122" i="12"/>
  <c r="AE122" i="12"/>
  <c r="AF122" i="12"/>
  <c r="AH122" i="12"/>
  <c r="AD433" i="12"/>
  <c r="B403" i="12"/>
  <c r="B405" i="12" s="1"/>
  <c r="B407" i="12" s="1"/>
  <c r="B409" i="12" s="1"/>
  <c r="B411" i="12" s="1"/>
  <c r="B413" i="12" s="1"/>
  <c r="B415" i="12" s="1"/>
  <c r="G400" i="12"/>
  <c r="AH391" i="12"/>
  <c r="AF387" i="12"/>
  <c r="AG387" i="12"/>
  <c r="C386" i="12"/>
  <c r="AD384" i="12"/>
  <c r="AH384" i="12"/>
  <c r="AE384" i="12"/>
  <c r="AG384" i="12"/>
  <c r="AH352" i="12"/>
  <c r="B335" i="12"/>
  <c r="B337" i="12" s="1"/>
  <c r="B339" i="12" s="1"/>
  <c r="B341" i="12" s="1"/>
  <c r="B343" i="12" s="1"/>
  <c r="B345" i="12" s="1"/>
  <c r="B347" i="12" s="1"/>
  <c r="E295" i="12"/>
  <c r="F295" i="12"/>
  <c r="G295" i="12"/>
  <c r="AD284" i="12"/>
  <c r="AE284" i="12"/>
  <c r="AF284" i="12"/>
  <c r="AH284" i="12"/>
  <c r="AH254" i="12"/>
  <c r="AH223" i="12"/>
  <c r="AE223" i="12"/>
  <c r="AD190" i="12"/>
  <c r="AE190" i="12"/>
  <c r="F189" i="12"/>
  <c r="G189" i="12"/>
  <c r="AD180" i="12"/>
  <c r="AG180" i="12"/>
  <c r="AH180" i="12"/>
  <c r="AE180" i="12"/>
  <c r="C161" i="12"/>
  <c r="D161" i="12"/>
  <c r="E161" i="12"/>
  <c r="F161" i="12"/>
  <c r="G161" i="12"/>
  <c r="C156" i="12"/>
  <c r="E156" i="12"/>
  <c r="F156" i="12"/>
  <c r="G156" i="12"/>
  <c r="E151" i="12"/>
  <c r="F151" i="12"/>
  <c r="G151" i="12"/>
  <c r="AH131" i="12"/>
  <c r="AH133" i="12" s="1"/>
  <c r="AH135" i="12" s="1"/>
  <c r="AH137" i="12" s="1"/>
  <c r="AH139" i="12" s="1"/>
  <c r="AH141" i="12" s="1"/>
  <c r="AH143" i="12" s="1"/>
  <c r="AH132" i="12"/>
  <c r="AH134" i="12" s="1"/>
  <c r="AH136" i="12" s="1"/>
  <c r="AH138" i="12" s="1"/>
  <c r="AH140" i="12" s="1"/>
  <c r="AH142" i="12" s="1"/>
  <c r="AH144" i="12" s="1"/>
  <c r="D118" i="12"/>
  <c r="E118" i="12"/>
  <c r="C118" i="12"/>
  <c r="F118" i="12"/>
  <c r="G118" i="12"/>
  <c r="G113" i="12"/>
  <c r="C113" i="12"/>
  <c r="E113" i="12"/>
  <c r="F113" i="12"/>
  <c r="AD80" i="12"/>
  <c r="AE80" i="12"/>
  <c r="AF80" i="12"/>
  <c r="AG80" i="12"/>
  <c r="AH80" i="12"/>
  <c r="F51" i="12"/>
  <c r="G51" i="12"/>
  <c r="C51" i="12"/>
  <c r="D51" i="12"/>
  <c r="E51" i="12"/>
  <c r="D249" i="12"/>
  <c r="E249" i="12"/>
  <c r="F193" i="12"/>
  <c r="D193" i="12"/>
  <c r="AE164" i="12"/>
  <c r="AG164" i="12"/>
  <c r="AD164" i="12"/>
  <c r="AF164" i="12"/>
  <c r="AH164" i="12"/>
  <c r="G88" i="12"/>
  <c r="F88" i="12"/>
  <c r="C88" i="12"/>
  <c r="D88" i="12"/>
  <c r="E88" i="12"/>
  <c r="D429" i="12"/>
  <c r="G429" i="12"/>
  <c r="AD365" i="12"/>
  <c r="AE365" i="12"/>
  <c r="F352" i="12"/>
  <c r="G352" i="12"/>
  <c r="C352" i="12"/>
  <c r="C254" i="12"/>
  <c r="D254" i="12"/>
  <c r="E254" i="12"/>
  <c r="E119" i="12"/>
  <c r="G119" i="12"/>
  <c r="C119" i="12"/>
  <c r="D119" i="12"/>
  <c r="F119" i="12"/>
  <c r="AE47" i="12"/>
  <c r="AF47" i="12"/>
  <c r="AG47" i="12"/>
  <c r="AH47" i="12"/>
  <c r="AD47" i="12"/>
  <c r="AD356" i="12"/>
  <c r="AE356" i="12"/>
  <c r="AF356" i="12"/>
  <c r="AD319" i="12"/>
  <c r="AE319" i="12"/>
  <c r="AD220" i="12"/>
  <c r="AE220" i="12"/>
  <c r="AC403" i="12"/>
  <c r="AC405" i="12" s="1"/>
  <c r="AC407" i="12" s="1"/>
  <c r="AC409" i="12" s="1"/>
  <c r="AC411" i="12" s="1"/>
  <c r="AC413" i="12" s="1"/>
  <c r="AC415" i="12" s="1"/>
  <c r="AH389" i="12"/>
  <c r="AE389" i="12"/>
  <c r="AG389" i="12"/>
  <c r="E331" i="12"/>
  <c r="F331" i="12"/>
  <c r="G331" i="12"/>
  <c r="C331" i="12"/>
  <c r="AD83" i="12"/>
  <c r="AH83" i="12"/>
  <c r="D60" i="12"/>
  <c r="G60" i="12"/>
  <c r="E60" i="12"/>
  <c r="F60" i="12"/>
  <c r="AG49" i="12"/>
  <c r="AH49" i="12"/>
  <c r="AE49" i="12"/>
  <c r="AF49" i="12"/>
  <c r="AG437" i="12"/>
  <c r="AG439" i="12" s="1"/>
  <c r="AG441" i="12" s="1"/>
  <c r="AG443" i="12" s="1"/>
  <c r="AG445" i="12" s="1"/>
  <c r="AG447" i="12" s="1"/>
  <c r="AG449" i="12" s="1"/>
  <c r="C358" i="12"/>
  <c r="D358" i="12"/>
  <c r="AD248" i="12"/>
  <c r="AE248" i="12"/>
  <c r="AF248" i="12"/>
  <c r="AG248" i="12"/>
  <c r="G353" i="12"/>
  <c r="D353" i="12"/>
  <c r="E353" i="12"/>
  <c r="C353" i="12"/>
  <c r="AD163" i="12"/>
  <c r="AF163" i="12"/>
  <c r="AE163" i="12"/>
  <c r="AH163" i="12"/>
  <c r="AE146" i="12"/>
  <c r="AF146" i="12"/>
  <c r="AH146" i="12"/>
  <c r="D49" i="12"/>
  <c r="E49" i="12"/>
  <c r="F49" i="12"/>
  <c r="C49" i="12"/>
  <c r="AD161" i="12"/>
  <c r="AH161" i="12"/>
  <c r="AF118" i="12"/>
  <c r="AG118" i="12"/>
  <c r="C79" i="12"/>
  <c r="G79" i="12"/>
  <c r="D79" i="12"/>
  <c r="E79" i="12"/>
  <c r="AF57" i="12"/>
  <c r="AG57" i="12"/>
  <c r="AH57" i="12"/>
  <c r="AE57" i="12"/>
  <c r="AC438" i="12"/>
  <c r="AC440" i="12" s="1"/>
  <c r="AC442" i="12" s="1"/>
  <c r="AC444" i="12" s="1"/>
  <c r="AC446" i="12" s="1"/>
  <c r="AC448" i="12" s="1"/>
  <c r="AC450" i="12" s="1"/>
  <c r="E396" i="12"/>
  <c r="F396" i="12"/>
  <c r="D396" i="12"/>
  <c r="C393" i="12"/>
  <c r="G393" i="12"/>
  <c r="F393" i="12"/>
  <c r="D359" i="12"/>
  <c r="E359" i="12"/>
  <c r="F354" i="12"/>
  <c r="F299" i="12"/>
  <c r="F260" i="12"/>
  <c r="G260" i="12"/>
  <c r="C256" i="12"/>
  <c r="D256" i="12"/>
  <c r="G256" i="12"/>
  <c r="AF215" i="12"/>
  <c r="AH215" i="12"/>
  <c r="AD215" i="12"/>
  <c r="AE215" i="12"/>
  <c r="AF195" i="12"/>
  <c r="AH195" i="12"/>
  <c r="AD195" i="12"/>
  <c r="AF149" i="12"/>
  <c r="AH149" i="12"/>
  <c r="AD147" i="12"/>
  <c r="AF147" i="12"/>
  <c r="G130" i="12"/>
  <c r="B131" i="12"/>
  <c r="B133" i="12" s="1"/>
  <c r="B135" i="12" s="1"/>
  <c r="B137" i="12" s="1"/>
  <c r="B139" i="12" s="1"/>
  <c r="B141" i="12" s="1"/>
  <c r="B143" i="12" s="1"/>
  <c r="E130" i="12"/>
  <c r="C130" i="12"/>
  <c r="D130" i="12"/>
  <c r="F130" i="12"/>
  <c r="AE121" i="12"/>
  <c r="AG121" i="12"/>
  <c r="AH121" i="12"/>
  <c r="F115" i="12"/>
  <c r="D115" i="12"/>
  <c r="E115" i="12"/>
  <c r="G115" i="12"/>
  <c r="AG94" i="12"/>
  <c r="AH94" i="12"/>
  <c r="AE94" i="12"/>
  <c r="AF94" i="12"/>
  <c r="AE51" i="12"/>
  <c r="AG51" i="12"/>
  <c r="AH51" i="12"/>
  <c r="G290" i="12"/>
  <c r="AF266" i="12"/>
  <c r="AG266" i="12"/>
  <c r="AH266" i="12"/>
  <c r="AD263" i="12"/>
  <c r="AE263" i="12"/>
  <c r="AH232" i="12"/>
  <c r="E227" i="12"/>
  <c r="F227" i="12"/>
  <c r="G227" i="12"/>
  <c r="F224" i="12"/>
  <c r="F217" i="12"/>
  <c r="AD188" i="12"/>
  <c r="AE188" i="12"/>
  <c r="AF188" i="12"/>
  <c r="AH186" i="12"/>
  <c r="AE162" i="12"/>
  <c r="AH162" i="12"/>
  <c r="AD162" i="12"/>
  <c r="AF162" i="12"/>
  <c r="AF160" i="12"/>
  <c r="AG160" i="12"/>
  <c r="AE92" i="12"/>
  <c r="AF92" i="12"/>
  <c r="AG92" i="12"/>
  <c r="C59" i="12"/>
  <c r="D59" i="12"/>
  <c r="E59" i="12"/>
  <c r="F59" i="12"/>
  <c r="G59" i="12"/>
  <c r="B166" i="12"/>
  <c r="B168" i="12" s="1"/>
  <c r="B170" i="12" s="1"/>
  <c r="B172" i="12" s="1"/>
  <c r="B174" i="12" s="1"/>
  <c r="B176" i="12" s="1"/>
  <c r="B178" i="12" s="1"/>
  <c r="E164" i="12"/>
  <c r="F164" i="12"/>
  <c r="G164" i="12"/>
  <c r="C164" i="12"/>
  <c r="D164" i="12"/>
  <c r="D162" i="12"/>
  <c r="E162" i="12"/>
  <c r="F162" i="12"/>
  <c r="G162" i="12"/>
  <c r="AD155" i="12"/>
  <c r="AE155" i="12"/>
  <c r="E149" i="12"/>
  <c r="F149" i="12"/>
  <c r="G149" i="12"/>
  <c r="AC131" i="12"/>
  <c r="AC133" i="12" s="1"/>
  <c r="AC135" i="12" s="1"/>
  <c r="AC137" i="12" s="1"/>
  <c r="AC139" i="12" s="1"/>
  <c r="AC141" i="12" s="1"/>
  <c r="AC143" i="12" s="1"/>
  <c r="AE130" i="12"/>
  <c r="AD130" i="12"/>
  <c r="AF130" i="12"/>
  <c r="D92" i="12"/>
  <c r="E92" i="12"/>
  <c r="F92" i="12"/>
  <c r="G92" i="12"/>
  <c r="F53" i="12"/>
  <c r="G53" i="12"/>
  <c r="AC335" i="12"/>
  <c r="AC337" i="12" s="1"/>
  <c r="AC339" i="12" s="1"/>
  <c r="AC341" i="12" s="1"/>
  <c r="AC343" i="12" s="1"/>
  <c r="AC345" i="12" s="1"/>
  <c r="AC347" i="12" s="1"/>
  <c r="AD334" i="12"/>
  <c r="AG334" i="12"/>
  <c r="AH334" i="12"/>
  <c r="D290" i="12"/>
  <c r="AD232" i="12"/>
  <c r="C224" i="12"/>
  <c r="C196" i="12"/>
  <c r="D196" i="12"/>
  <c r="E196" i="12"/>
  <c r="AD186" i="12"/>
  <c r="AD183" i="12"/>
  <c r="AF183" i="12"/>
  <c r="AH183" i="12"/>
  <c r="F17" i="12"/>
  <c r="G17" i="12"/>
  <c r="C17" i="12"/>
  <c r="D17" i="12"/>
  <c r="E17" i="12"/>
  <c r="AC132" i="12"/>
  <c r="AC134" i="12" s="1"/>
  <c r="AC136" i="12" s="1"/>
  <c r="AC138" i="12" s="1"/>
  <c r="AC140" i="12" s="1"/>
  <c r="AC142" i="12" s="1"/>
  <c r="AC144" i="12" s="1"/>
  <c r="E127" i="12"/>
  <c r="F127" i="12"/>
  <c r="D127" i="12"/>
  <c r="AD116" i="12"/>
  <c r="AE116" i="12"/>
  <c r="AG116" i="12"/>
  <c r="AF116" i="12"/>
  <c r="AH116" i="12"/>
  <c r="D64" i="12"/>
  <c r="D66" i="12" s="1"/>
  <c r="D68" i="12" s="1"/>
  <c r="D70" i="12" s="1"/>
  <c r="D72" i="12" s="1"/>
  <c r="D74" i="12" s="1"/>
  <c r="D76" i="12" s="1"/>
  <c r="D63" i="12"/>
  <c r="D65" i="12" s="1"/>
  <c r="D67" i="12" s="1"/>
  <c r="D69" i="12" s="1"/>
  <c r="D71" i="12" s="1"/>
  <c r="D73" i="12" s="1"/>
  <c r="D75" i="12" s="1"/>
  <c r="AD54" i="12"/>
  <c r="AE54" i="12"/>
  <c r="AH54" i="12"/>
  <c r="F332" i="12"/>
  <c r="G332" i="12"/>
  <c r="C325" i="12"/>
  <c r="D325" i="12"/>
  <c r="AD320" i="12"/>
  <c r="AE320" i="12"/>
  <c r="AF320" i="12"/>
  <c r="G297" i="12"/>
  <c r="D297" i="12"/>
  <c r="E297" i="12"/>
  <c r="AD264" i="12"/>
  <c r="AE264" i="12"/>
  <c r="AF264" i="12"/>
  <c r="D258" i="12"/>
  <c r="E258" i="12"/>
  <c r="F258" i="12"/>
  <c r="C258" i="12"/>
  <c r="AD256" i="12"/>
  <c r="AH256" i="12"/>
  <c r="AF229" i="12"/>
  <c r="AG229" i="12"/>
  <c r="AE229" i="12"/>
  <c r="AH229" i="12"/>
  <c r="AD229" i="12"/>
  <c r="AD316" i="12"/>
  <c r="AE316" i="12"/>
  <c r="G180" i="12"/>
  <c r="F180" i="12"/>
  <c r="C180" i="12"/>
  <c r="AH153" i="12"/>
  <c r="AF153" i="12"/>
  <c r="AD124" i="12"/>
  <c r="AE124" i="12"/>
  <c r="AF124" i="12"/>
  <c r="AH224" i="12"/>
  <c r="AG150" i="12"/>
  <c r="AD150" i="12"/>
  <c r="AE150" i="12"/>
  <c r="AE117" i="12"/>
  <c r="AF117" i="12"/>
  <c r="AH117" i="12"/>
  <c r="AD117" i="12"/>
  <c r="AG117" i="12"/>
  <c r="AD299" i="12"/>
  <c r="AE299" i="12"/>
  <c r="AD283" i="12"/>
  <c r="AE283" i="12"/>
  <c r="E197" i="12"/>
  <c r="F197" i="12"/>
  <c r="G197" i="12"/>
  <c r="AD187" i="12"/>
  <c r="D89" i="12"/>
  <c r="C46" i="12"/>
  <c r="F46" i="12"/>
  <c r="E46" i="12"/>
  <c r="G46" i="12"/>
  <c r="B24" i="12"/>
  <c r="C292" i="12"/>
  <c r="D292" i="12"/>
  <c r="AD181" i="12"/>
  <c r="AE181" i="12"/>
  <c r="AD90" i="12"/>
  <c r="AE90" i="12"/>
  <c r="AH90" i="12"/>
  <c r="AG78" i="12"/>
  <c r="AH78" i="12"/>
  <c r="AD64" i="12"/>
  <c r="AD66" i="12" s="1"/>
  <c r="AD68" i="12" s="1"/>
  <c r="AD70" i="12" s="1"/>
  <c r="AD72" i="12" s="1"/>
  <c r="AD74" i="12" s="1"/>
  <c r="AD76" i="12" s="1"/>
  <c r="AD63" i="12"/>
  <c r="AD65" i="12" s="1"/>
  <c r="AD67" i="12" s="1"/>
  <c r="AD69" i="12" s="1"/>
  <c r="AD71" i="12" s="1"/>
  <c r="AD73" i="12" s="1"/>
  <c r="AD75" i="12" s="1"/>
  <c r="AE148" i="12"/>
  <c r="AG148" i="12"/>
  <c r="AF126" i="12"/>
  <c r="AH126" i="12"/>
  <c r="AD126" i="12"/>
  <c r="AE126" i="12"/>
  <c r="AG126" i="12"/>
  <c r="AE228" i="12"/>
  <c r="AF228" i="12"/>
  <c r="AD193" i="12"/>
  <c r="AF193" i="12"/>
  <c r="AG193" i="12"/>
  <c r="AF158" i="12"/>
  <c r="AG158" i="12"/>
  <c r="AH158" i="12"/>
  <c r="AG119" i="12"/>
  <c r="AH119" i="12"/>
  <c r="AD119" i="12"/>
  <c r="AE119" i="12"/>
  <c r="AF119" i="12"/>
  <c r="D90" i="12"/>
  <c r="E90" i="12"/>
  <c r="AD50" i="12"/>
  <c r="AE50" i="12"/>
  <c r="AF50" i="12"/>
  <c r="AG50" i="12"/>
  <c r="AH50" i="12"/>
  <c r="AD91" i="12"/>
  <c r="AE91" i="12"/>
  <c r="AF91" i="12"/>
  <c r="AG91" i="12"/>
  <c r="AH91" i="12"/>
  <c r="F155" i="12"/>
  <c r="AF129" i="12"/>
  <c r="E121" i="12"/>
  <c r="AE112" i="12"/>
  <c r="AC98" i="12"/>
  <c r="AC100" i="12" s="1"/>
  <c r="AC102" i="12" s="1"/>
  <c r="AC104" i="12" s="1"/>
  <c r="AC106" i="12" s="1"/>
  <c r="AC108" i="12" s="1"/>
  <c r="AC110" i="12" s="1"/>
  <c r="AF96" i="12"/>
  <c r="AE58" i="12"/>
  <c r="E57" i="12"/>
  <c r="E155" i="12"/>
  <c r="AE129" i="12"/>
  <c r="F128" i="12"/>
  <c r="G128" i="12"/>
  <c r="C128" i="12"/>
  <c r="D121" i="12"/>
  <c r="AE96" i="12"/>
  <c r="E93" i="12"/>
  <c r="E50" i="12"/>
  <c r="F50" i="12"/>
  <c r="G50" i="12"/>
  <c r="C155" i="12"/>
  <c r="AD96" i="12"/>
  <c r="AH82" i="12"/>
  <c r="AD82" i="12"/>
  <c r="AE82" i="12"/>
  <c r="AF82" i="12"/>
  <c r="AG58" i="12"/>
  <c r="AH58" i="12"/>
  <c r="D93" i="12"/>
  <c r="F93" i="12"/>
  <c r="G93" i="12"/>
  <c r="AD61" i="12"/>
  <c r="AE61" i="12"/>
  <c r="AF61" i="12"/>
  <c r="AD55" i="12"/>
  <c r="AE55" i="12"/>
  <c r="AF55" i="12"/>
  <c r="E86" i="12"/>
  <c r="F86" i="12"/>
  <c r="G86" i="12"/>
  <c r="AD115" i="12"/>
  <c r="AF115" i="12"/>
  <c r="B98" i="12"/>
  <c r="B100" i="12" s="1"/>
  <c r="B102" i="12" s="1"/>
  <c r="B104" i="12" s="1"/>
  <c r="B106" i="12" s="1"/>
  <c r="B108" i="12" s="1"/>
  <c r="B110" i="12" s="1"/>
  <c r="B97" i="12"/>
  <c r="B99" i="12" s="1"/>
  <c r="B101" i="12" s="1"/>
  <c r="B103" i="12" s="1"/>
  <c r="B105" i="12" s="1"/>
  <c r="B107" i="12" s="1"/>
  <c r="B109" i="12" s="1"/>
  <c r="D96" i="12"/>
  <c r="C96" i="12"/>
  <c r="E96" i="12"/>
  <c r="F96" i="12"/>
  <c r="G96" i="12"/>
  <c r="AC64" i="12"/>
  <c r="AC66" i="12" s="1"/>
  <c r="AC68" i="12" s="1"/>
  <c r="AC70" i="12" s="1"/>
  <c r="AC72" i="12" s="1"/>
  <c r="AC74" i="12" s="1"/>
  <c r="AC76" i="12" s="1"/>
  <c r="AD53" i="12"/>
  <c r="AG53" i="12"/>
  <c r="AF53" i="12"/>
  <c r="AH53" i="12"/>
  <c r="C84" i="12"/>
  <c r="D84" i="12"/>
  <c r="E84" i="12"/>
  <c r="G84" i="12"/>
  <c r="C78" i="12"/>
  <c r="D78" i="12"/>
  <c r="E78" i="12"/>
  <c r="F78" i="12"/>
  <c r="AE62" i="12"/>
  <c r="AF62" i="12"/>
  <c r="AG62" i="12"/>
  <c r="AH62" i="12"/>
  <c r="C55" i="12"/>
  <c r="D55" i="12"/>
  <c r="E55" i="12"/>
  <c r="F55" i="12"/>
  <c r="D28" i="12"/>
  <c r="C124" i="12"/>
  <c r="E124" i="12"/>
  <c r="AD44" i="12"/>
  <c r="AE44" i="12"/>
  <c r="AF44" i="12"/>
  <c r="D95" i="12"/>
  <c r="AD79" i="12"/>
  <c r="C83" i="12"/>
  <c r="D83" i="12"/>
  <c r="G83" i="12"/>
  <c r="AE56" i="12"/>
  <c r="AF56" i="12"/>
  <c r="AG56" i="12"/>
  <c r="AF93" i="12"/>
  <c r="AG93" i="12"/>
  <c r="AH93" i="12"/>
  <c r="C47" i="12"/>
  <c r="D47" i="12"/>
  <c r="G47" i="12"/>
  <c r="F62" i="12"/>
  <c r="B20" i="12"/>
  <c r="G28" i="12" l="1"/>
  <c r="G335" i="12"/>
  <c r="G337" i="12" s="1"/>
  <c r="G339" i="12" s="1"/>
  <c r="G341" i="12" s="1"/>
  <c r="G343" i="12" s="1"/>
  <c r="G345" i="12" s="1"/>
  <c r="G347" i="12" s="1"/>
  <c r="AD200" i="12"/>
  <c r="AD202" i="12" s="1"/>
  <c r="AD204" i="12" s="1"/>
  <c r="AD206" i="12" s="1"/>
  <c r="AD208" i="12" s="1"/>
  <c r="AD210" i="12" s="1"/>
  <c r="AD212" i="12" s="1"/>
  <c r="C14" i="12"/>
  <c r="G14" i="12"/>
  <c r="F14" i="12"/>
  <c r="AG20" i="12"/>
  <c r="AD13" i="12"/>
  <c r="C63" i="12"/>
  <c r="C65" i="12" s="1"/>
  <c r="C67" i="12" s="1"/>
  <c r="C69" i="12" s="1"/>
  <c r="C71" i="12" s="1"/>
  <c r="C73" i="12" s="1"/>
  <c r="C75" i="12" s="1"/>
  <c r="AF200" i="12"/>
  <c r="AF202" i="12" s="1"/>
  <c r="AF204" i="12" s="1"/>
  <c r="AF206" i="12" s="1"/>
  <c r="AF208" i="12" s="1"/>
  <c r="AF210" i="12" s="1"/>
  <c r="AF212" i="12" s="1"/>
  <c r="G27" i="12"/>
  <c r="C199" i="12"/>
  <c r="C201" i="12" s="1"/>
  <c r="C203" i="12" s="1"/>
  <c r="C205" i="12" s="1"/>
  <c r="C207" i="12" s="1"/>
  <c r="C209" i="12" s="1"/>
  <c r="C211" i="12" s="1"/>
  <c r="F15" i="12"/>
  <c r="AE336" i="12"/>
  <c r="AE338" i="12" s="1"/>
  <c r="AE340" i="12" s="1"/>
  <c r="AE342" i="12" s="1"/>
  <c r="AE344" i="12" s="1"/>
  <c r="AE346" i="12" s="1"/>
  <c r="AE348" i="12" s="1"/>
  <c r="AD20" i="12"/>
  <c r="AG97" i="12"/>
  <c r="AG99" i="12" s="1"/>
  <c r="AG101" i="12" s="1"/>
  <c r="AG103" i="12" s="1"/>
  <c r="AG105" i="12" s="1"/>
  <c r="AG107" i="12" s="1"/>
  <c r="AG109" i="12" s="1"/>
  <c r="AE20" i="12"/>
  <c r="AG200" i="12"/>
  <c r="AG202" i="12" s="1"/>
  <c r="AG204" i="12" s="1"/>
  <c r="AG206" i="12" s="1"/>
  <c r="AG208" i="12" s="1"/>
  <c r="AG210" i="12" s="1"/>
  <c r="AG212" i="12" s="1"/>
  <c r="AG28" i="12"/>
  <c r="AG29" i="12" s="1"/>
  <c r="AG31" i="12" s="1"/>
  <c r="AG33" i="12" s="1"/>
  <c r="AG35" i="12" s="1"/>
  <c r="AG37" i="12" s="1"/>
  <c r="AG39" i="12" s="1"/>
  <c r="AG41" i="12" s="1"/>
  <c r="AC30" i="12"/>
  <c r="AC32" i="12" s="1"/>
  <c r="AC34" i="12" s="1"/>
  <c r="AC36" i="12" s="1"/>
  <c r="AC38" i="12" s="1"/>
  <c r="AC40" i="12" s="1"/>
  <c r="AC42" i="12" s="1"/>
  <c r="AH98" i="12"/>
  <c r="AH100" i="12" s="1"/>
  <c r="AH102" i="12" s="1"/>
  <c r="AH104" i="12" s="1"/>
  <c r="AH106" i="12" s="1"/>
  <c r="AH108" i="12" s="1"/>
  <c r="AH110" i="12" s="1"/>
  <c r="AH11" i="12"/>
  <c r="AH28" i="12"/>
  <c r="AH29" i="12" s="1"/>
  <c r="AH31" i="12" s="1"/>
  <c r="AH33" i="12" s="1"/>
  <c r="AH35" i="12" s="1"/>
  <c r="AH37" i="12" s="1"/>
  <c r="AH39" i="12" s="1"/>
  <c r="AH41" i="12" s="1"/>
  <c r="AD11" i="12"/>
  <c r="AE28" i="12"/>
  <c r="AE30" i="12" s="1"/>
  <c r="AE32" i="12" s="1"/>
  <c r="AE34" i="12" s="1"/>
  <c r="AE36" i="12" s="1"/>
  <c r="AE38" i="12" s="1"/>
  <c r="AE40" i="12" s="1"/>
  <c r="AE42" i="12" s="1"/>
  <c r="AG11" i="12"/>
  <c r="AF11" i="12"/>
  <c r="BG6" i="12"/>
  <c r="BG5" i="12"/>
  <c r="BG4" i="12"/>
  <c r="BG7" i="12"/>
  <c r="AE14" i="12"/>
  <c r="AD14" i="12"/>
  <c r="AD28" i="12"/>
  <c r="AD29" i="12" s="1"/>
  <c r="AD31" i="12" s="1"/>
  <c r="AD33" i="12" s="1"/>
  <c r="AD35" i="12" s="1"/>
  <c r="AD37" i="12" s="1"/>
  <c r="AD39" i="12" s="1"/>
  <c r="AD41" i="12" s="1"/>
  <c r="G12" i="12"/>
  <c r="D11" i="12"/>
  <c r="F11" i="12"/>
  <c r="B29" i="12"/>
  <c r="B31" i="12" s="1"/>
  <c r="B33" i="12" s="1"/>
  <c r="B35" i="12" s="1"/>
  <c r="B37" i="12" s="1"/>
  <c r="B39" i="12" s="1"/>
  <c r="B41" i="12" s="1"/>
  <c r="D14" i="12"/>
  <c r="AE25" i="12"/>
  <c r="AH25" i="12"/>
  <c r="AE15" i="12"/>
  <c r="E11" i="12"/>
  <c r="AH27" i="12"/>
  <c r="AG25" i="12"/>
  <c r="AF25" i="12"/>
  <c r="G11" i="12"/>
  <c r="AF15" i="12"/>
  <c r="AG27" i="12"/>
  <c r="F10" i="12"/>
  <c r="E12" i="12"/>
  <c r="AF27" i="12"/>
  <c r="E10" i="12"/>
  <c r="C19" i="12"/>
  <c r="AH15" i="12"/>
  <c r="AE27" i="12"/>
  <c r="D19" i="12"/>
  <c r="D12" i="12"/>
  <c r="C12" i="12"/>
  <c r="AG15" i="12"/>
  <c r="AE233" i="12"/>
  <c r="AE235" i="12" s="1"/>
  <c r="AE237" i="12" s="1"/>
  <c r="AE239" i="12" s="1"/>
  <c r="AE241" i="12" s="1"/>
  <c r="AE243" i="12" s="1"/>
  <c r="AE245" i="12" s="1"/>
  <c r="C403" i="12"/>
  <c r="C405" i="12" s="1"/>
  <c r="C407" i="12" s="1"/>
  <c r="C409" i="12" s="1"/>
  <c r="C411" i="12" s="1"/>
  <c r="C413" i="12" s="1"/>
  <c r="C415" i="12" s="1"/>
  <c r="AG403" i="12"/>
  <c r="AG405" i="12" s="1"/>
  <c r="AG407" i="12" s="1"/>
  <c r="AG409" i="12" s="1"/>
  <c r="AG411" i="12" s="1"/>
  <c r="AG413" i="12" s="1"/>
  <c r="AG415" i="12" s="1"/>
  <c r="AD404" i="12"/>
  <c r="AD406" i="12" s="1"/>
  <c r="AD408" i="12" s="1"/>
  <c r="AD410" i="12" s="1"/>
  <c r="AD412" i="12" s="1"/>
  <c r="AD414" i="12" s="1"/>
  <c r="AD416" i="12" s="1"/>
  <c r="D301" i="12"/>
  <c r="D303" i="12" s="1"/>
  <c r="D305" i="12" s="1"/>
  <c r="D307" i="12" s="1"/>
  <c r="D309" i="12" s="1"/>
  <c r="D311" i="12" s="1"/>
  <c r="D313" i="12" s="1"/>
  <c r="E27" i="12"/>
  <c r="AH18" i="12"/>
  <c r="AD369" i="12"/>
  <c r="AD371" i="12" s="1"/>
  <c r="AD373" i="12" s="1"/>
  <c r="AD375" i="12" s="1"/>
  <c r="AD377" i="12" s="1"/>
  <c r="AD379" i="12" s="1"/>
  <c r="AD381" i="12" s="1"/>
  <c r="F16" i="12"/>
  <c r="E369" i="12"/>
  <c r="E371" i="12" s="1"/>
  <c r="E373" i="12" s="1"/>
  <c r="E375" i="12" s="1"/>
  <c r="E377" i="12" s="1"/>
  <c r="E379" i="12" s="1"/>
  <c r="E381" i="12" s="1"/>
  <c r="AG14" i="12"/>
  <c r="C335" i="12"/>
  <c r="C337" i="12" s="1"/>
  <c r="C339" i="12" s="1"/>
  <c r="C341" i="12" s="1"/>
  <c r="C343" i="12" s="1"/>
  <c r="C345" i="12" s="1"/>
  <c r="C347" i="12" s="1"/>
  <c r="AE369" i="12"/>
  <c r="AE371" i="12" s="1"/>
  <c r="AE373" i="12" s="1"/>
  <c r="AE375" i="12" s="1"/>
  <c r="AE377" i="12" s="1"/>
  <c r="AE379" i="12" s="1"/>
  <c r="AE381" i="12" s="1"/>
  <c r="D335" i="12"/>
  <c r="D337" i="12" s="1"/>
  <c r="D339" i="12" s="1"/>
  <c r="D341" i="12" s="1"/>
  <c r="D343" i="12" s="1"/>
  <c r="D345" i="12" s="1"/>
  <c r="D347" i="12" s="1"/>
  <c r="AE18" i="12"/>
  <c r="AE268" i="12"/>
  <c r="AE270" i="12" s="1"/>
  <c r="AE272" i="12" s="1"/>
  <c r="AE274" i="12" s="1"/>
  <c r="AE276" i="12" s="1"/>
  <c r="AE278" i="12" s="1"/>
  <c r="AE280" i="12" s="1"/>
  <c r="AG18" i="12"/>
  <c r="C10" i="12"/>
  <c r="F27" i="12"/>
  <c r="AH13" i="12"/>
  <c r="AE13" i="12"/>
  <c r="C16" i="12"/>
  <c r="AF14" i="12"/>
  <c r="AE403" i="12"/>
  <c r="AE405" i="12" s="1"/>
  <c r="AE407" i="12" s="1"/>
  <c r="AE409" i="12" s="1"/>
  <c r="AE411" i="12" s="1"/>
  <c r="AE413" i="12" s="1"/>
  <c r="AE415" i="12" s="1"/>
  <c r="D27" i="12"/>
  <c r="AD268" i="12"/>
  <c r="AD270" i="12" s="1"/>
  <c r="AD272" i="12" s="1"/>
  <c r="AD274" i="12" s="1"/>
  <c r="AD276" i="12" s="1"/>
  <c r="AD278" i="12" s="1"/>
  <c r="AD280" i="12" s="1"/>
  <c r="AF18" i="12"/>
  <c r="AH200" i="12"/>
  <c r="AH202" i="12" s="1"/>
  <c r="AH204" i="12" s="1"/>
  <c r="AH206" i="12" s="1"/>
  <c r="AH208" i="12" s="1"/>
  <c r="AH210" i="12" s="1"/>
  <c r="AH212" i="12" s="1"/>
  <c r="AH199" i="12"/>
  <c r="AH201" i="12" s="1"/>
  <c r="AH203" i="12" s="1"/>
  <c r="AH205" i="12" s="1"/>
  <c r="AH207" i="12" s="1"/>
  <c r="AH209" i="12" s="1"/>
  <c r="AH211" i="12" s="1"/>
  <c r="G21" i="12"/>
  <c r="E21" i="12"/>
  <c r="AD438" i="12"/>
  <c r="AD440" i="12" s="1"/>
  <c r="AD442" i="12" s="1"/>
  <c r="AD444" i="12" s="1"/>
  <c r="AD446" i="12" s="1"/>
  <c r="AD448" i="12" s="1"/>
  <c r="AD450" i="12" s="1"/>
  <c r="C21" i="12"/>
  <c r="AC23" i="12"/>
  <c r="F22" i="12"/>
  <c r="G23" i="12"/>
  <c r="AE22" i="12"/>
  <c r="F23" i="12"/>
  <c r="AF438" i="12"/>
  <c r="AF440" i="12" s="1"/>
  <c r="AF442" i="12" s="1"/>
  <c r="AF444" i="12" s="1"/>
  <c r="AF446" i="12" s="1"/>
  <c r="AF448" i="12" s="1"/>
  <c r="AF450" i="12" s="1"/>
  <c r="AF335" i="12"/>
  <c r="AF337" i="12" s="1"/>
  <c r="AF339" i="12" s="1"/>
  <c r="AF341" i="12" s="1"/>
  <c r="AF343" i="12" s="1"/>
  <c r="AF345" i="12" s="1"/>
  <c r="AF347" i="12" s="1"/>
  <c r="E23" i="12"/>
  <c r="AC24" i="12"/>
  <c r="D21" i="12"/>
  <c r="AF29" i="12"/>
  <c r="AF31" i="12" s="1"/>
  <c r="AF33" i="12" s="1"/>
  <c r="AF35" i="12" s="1"/>
  <c r="AF37" i="12" s="1"/>
  <c r="AF39" i="12" s="1"/>
  <c r="AF41" i="12" s="1"/>
  <c r="AC21" i="12"/>
  <c r="D16" i="12"/>
  <c r="E26" i="12"/>
  <c r="D26" i="12"/>
  <c r="C26" i="12"/>
  <c r="C22" i="12"/>
  <c r="AH22" i="12"/>
  <c r="G19" i="12"/>
  <c r="AG22" i="12"/>
  <c r="D15" i="12"/>
  <c r="D23" i="12"/>
  <c r="E63" i="12"/>
  <c r="E65" i="12" s="1"/>
  <c r="E67" i="12" s="1"/>
  <c r="E69" i="12" s="1"/>
  <c r="E71" i="12" s="1"/>
  <c r="E73" i="12" s="1"/>
  <c r="E75" i="12" s="1"/>
  <c r="E15" i="12"/>
  <c r="G22" i="12"/>
  <c r="E22" i="12"/>
  <c r="G16" i="12"/>
  <c r="C15" i="12"/>
  <c r="D10" i="12"/>
  <c r="AC29" i="12"/>
  <c r="AC31" i="12" s="1"/>
  <c r="AC33" i="12" s="1"/>
  <c r="AC35" i="12" s="1"/>
  <c r="AC37" i="12" s="1"/>
  <c r="AC39" i="12" s="1"/>
  <c r="AC41" i="12" s="1"/>
  <c r="AF233" i="12"/>
  <c r="AF235" i="12" s="1"/>
  <c r="AF237" i="12" s="1"/>
  <c r="AF239" i="12" s="1"/>
  <c r="AF241" i="12" s="1"/>
  <c r="AF243" i="12" s="1"/>
  <c r="AF245" i="12" s="1"/>
  <c r="AF234" i="12"/>
  <c r="AF236" i="12" s="1"/>
  <c r="AF238" i="12" s="1"/>
  <c r="AF240" i="12" s="1"/>
  <c r="AF242" i="12" s="1"/>
  <c r="AF244" i="12" s="1"/>
  <c r="AF246" i="12" s="1"/>
  <c r="C28" i="12"/>
  <c r="B30" i="12"/>
  <c r="B32" i="12" s="1"/>
  <c r="B34" i="12" s="1"/>
  <c r="B36" i="12" s="1"/>
  <c r="B38" i="12" s="1"/>
  <c r="B40" i="12" s="1"/>
  <c r="B42" i="12" s="1"/>
  <c r="F28" i="12"/>
  <c r="AC26" i="12"/>
  <c r="AF22" i="12"/>
  <c r="F26" i="12"/>
  <c r="F19" i="12"/>
  <c r="D369" i="12"/>
  <c r="D371" i="12" s="1"/>
  <c r="D373" i="12" s="1"/>
  <c r="D375" i="12" s="1"/>
  <c r="D377" i="12" s="1"/>
  <c r="D379" i="12" s="1"/>
  <c r="D381" i="12" s="1"/>
  <c r="G403" i="12"/>
  <c r="G405" i="12" s="1"/>
  <c r="G407" i="12" s="1"/>
  <c r="G409" i="12" s="1"/>
  <c r="G411" i="12" s="1"/>
  <c r="G413" i="12" s="1"/>
  <c r="G415" i="12" s="1"/>
  <c r="F301" i="12"/>
  <c r="F303" i="12" s="1"/>
  <c r="F305" i="12" s="1"/>
  <c r="F307" i="12" s="1"/>
  <c r="F309" i="12" s="1"/>
  <c r="F311" i="12" s="1"/>
  <c r="F313" i="12" s="1"/>
  <c r="F302" i="12"/>
  <c r="F304" i="12" s="1"/>
  <c r="F306" i="12" s="1"/>
  <c r="F308" i="12" s="1"/>
  <c r="F310" i="12" s="1"/>
  <c r="F312" i="12" s="1"/>
  <c r="F314" i="12" s="1"/>
  <c r="F199" i="12"/>
  <c r="F201" i="12" s="1"/>
  <c r="F203" i="12" s="1"/>
  <c r="F205" i="12" s="1"/>
  <c r="F207" i="12" s="1"/>
  <c r="F209" i="12" s="1"/>
  <c r="F211" i="12" s="1"/>
  <c r="F200" i="12"/>
  <c r="F202" i="12" s="1"/>
  <c r="F204" i="12" s="1"/>
  <c r="F206" i="12" s="1"/>
  <c r="F208" i="12" s="1"/>
  <c r="F210" i="12" s="1"/>
  <c r="F212" i="12" s="1"/>
  <c r="G369" i="12"/>
  <c r="G371" i="12" s="1"/>
  <c r="G373" i="12" s="1"/>
  <c r="G375" i="12" s="1"/>
  <c r="G377" i="12" s="1"/>
  <c r="G379" i="12" s="1"/>
  <c r="G381" i="12" s="1"/>
  <c r="G370" i="12"/>
  <c r="G372" i="12" s="1"/>
  <c r="G374" i="12" s="1"/>
  <c r="G376" i="12" s="1"/>
  <c r="G378" i="12" s="1"/>
  <c r="G380" i="12" s="1"/>
  <c r="G382" i="12" s="1"/>
  <c r="F369" i="12"/>
  <c r="F371" i="12" s="1"/>
  <c r="F373" i="12" s="1"/>
  <c r="F375" i="12" s="1"/>
  <c r="F377" i="12" s="1"/>
  <c r="F379" i="12" s="1"/>
  <c r="F381" i="12" s="1"/>
  <c r="F370" i="12"/>
  <c r="F372" i="12" s="1"/>
  <c r="F374" i="12" s="1"/>
  <c r="F376" i="12" s="1"/>
  <c r="F378" i="12" s="1"/>
  <c r="F380" i="12" s="1"/>
  <c r="F382" i="12" s="1"/>
  <c r="G301" i="12"/>
  <c r="G303" i="12" s="1"/>
  <c r="G305" i="12" s="1"/>
  <c r="G307" i="12" s="1"/>
  <c r="G309" i="12" s="1"/>
  <c r="G311" i="12" s="1"/>
  <c r="G313" i="12" s="1"/>
  <c r="G302" i="12"/>
  <c r="G304" i="12" s="1"/>
  <c r="G306" i="12" s="1"/>
  <c r="G308" i="12" s="1"/>
  <c r="G310" i="12" s="1"/>
  <c r="G312" i="12" s="1"/>
  <c r="G314" i="12" s="1"/>
  <c r="D199" i="12"/>
  <c r="D201" i="12" s="1"/>
  <c r="D203" i="12" s="1"/>
  <c r="D205" i="12" s="1"/>
  <c r="D207" i="12" s="1"/>
  <c r="D209" i="12" s="1"/>
  <c r="D211" i="12" s="1"/>
  <c r="G63" i="12"/>
  <c r="G65" i="12" s="1"/>
  <c r="G67" i="12" s="1"/>
  <c r="G69" i="12" s="1"/>
  <c r="G71" i="12" s="1"/>
  <c r="G73" i="12" s="1"/>
  <c r="G75" i="12" s="1"/>
  <c r="E403" i="12"/>
  <c r="E405" i="12" s="1"/>
  <c r="E407" i="12" s="1"/>
  <c r="E409" i="12" s="1"/>
  <c r="E411" i="12" s="1"/>
  <c r="E413" i="12" s="1"/>
  <c r="E415" i="12" s="1"/>
  <c r="E200" i="12"/>
  <c r="E202" i="12" s="1"/>
  <c r="E204" i="12" s="1"/>
  <c r="E206" i="12" s="1"/>
  <c r="E208" i="12" s="1"/>
  <c r="E210" i="12" s="1"/>
  <c r="E212" i="12" s="1"/>
  <c r="C369" i="12"/>
  <c r="C371" i="12" s="1"/>
  <c r="C373" i="12" s="1"/>
  <c r="C375" i="12" s="1"/>
  <c r="C377" i="12" s="1"/>
  <c r="C379" i="12" s="1"/>
  <c r="C381" i="12" s="1"/>
  <c r="C370" i="12"/>
  <c r="C372" i="12" s="1"/>
  <c r="C374" i="12" s="1"/>
  <c r="C376" i="12" s="1"/>
  <c r="C378" i="12" s="1"/>
  <c r="C380" i="12" s="1"/>
  <c r="C382" i="12" s="1"/>
  <c r="D403" i="12"/>
  <c r="D405" i="12" s="1"/>
  <c r="D407" i="12" s="1"/>
  <c r="D409" i="12" s="1"/>
  <c r="D411" i="12" s="1"/>
  <c r="D413" i="12" s="1"/>
  <c r="D415" i="12" s="1"/>
  <c r="D404" i="12"/>
  <c r="D406" i="12" s="1"/>
  <c r="D408" i="12" s="1"/>
  <c r="D410" i="12" s="1"/>
  <c r="D412" i="12" s="1"/>
  <c r="D414" i="12" s="1"/>
  <c r="D416" i="12" s="1"/>
  <c r="F403" i="12"/>
  <c r="F405" i="12" s="1"/>
  <c r="F407" i="12" s="1"/>
  <c r="F409" i="12" s="1"/>
  <c r="F411" i="12" s="1"/>
  <c r="F413" i="12" s="1"/>
  <c r="F415" i="12" s="1"/>
  <c r="F404" i="12"/>
  <c r="F406" i="12" s="1"/>
  <c r="F408" i="12" s="1"/>
  <c r="F410" i="12" s="1"/>
  <c r="F412" i="12" s="1"/>
  <c r="F414" i="12" s="1"/>
  <c r="F416" i="12" s="1"/>
  <c r="E301" i="12"/>
  <c r="E303" i="12" s="1"/>
  <c r="E305" i="12" s="1"/>
  <c r="E307" i="12" s="1"/>
  <c r="E309" i="12" s="1"/>
  <c r="E311" i="12" s="1"/>
  <c r="E313" i="12" s="1"/>
  <c r="E302" i="12"/>
  <c r="E304" i="12" s="1"/>
  <c r="E306" i="12" s="1"/>
  <c r="E308" i="12" s="1"/>
  <c r="E310" i="12" s="1"/>
  <c r="E312" i="12" s="1"/>
  <c r="E314" i="12" s="1"/>
  <c r="G166" i="12"/>
  <c r="G168" i="12" s="1"/>
  <c r="G170" i="12" s="1"/>
  <c r="G172" i="12" s="1"/>
  <c r="G174" i="12" s="1"/>
  <c r="G176" i="12" s="1"/>
  <c r="G178" i="12" s="1"/>
  <c r="G165" i="12"/>
  <c r="G167" i="12" s="1"/>
  <c r="G169" i="12" s="1"/>
  <c r="G171" i="12" s="1"/>
  <c r="G173" i="12" s="1"/>
  <c r="G175" i="12" s="1"/>
  <c r="G177" i="12" s="1"/>
  <c r="AF131" i="12"/>
  <c r="AF133" i="12" s="1"/>
  <c r="AF135" i="12" s="1"/>
  <c r="AF137" i="12" s="1"/>
  <c r="AF139" i="12" s="1"/>
  <c r="AF141" i="12" s="1"/>
  <c r="AF143" i="12" s="1"/>
  <c r="AF132" i="12"/>
  <c r="AF134" i="12" s="1"/>
  <c r="AF136" i="12" s="1"/>
  <c r="AF138" i="12" s="1"/>
  <c r="AF140" i="12" s="1"/>
  <c r="AF142" i="12" s="1"/>
  <c r="AF144" i="12" s="1"/>
  <c r="F165" i="12"/>
  <c r="F167" i="12" s="1"/>
  <c r="F169" i="12" s="1"/>
  <c r="F171" i="12" s="1"/>
  <c r="F173" i="12" s="1"/>
  <c r="F175" i="12" s="1"/>
  <c r="F177" i="12" s="1"/>
  <c r="F166" i="12"/>
  <c r="F168" i="12" s="1"/>
  <c r="F170" i="12" s="1"/>
  <c r="F172" i="12" s="1"/>
  <c r="F174" i="12" s="1"/>
  <c r="F176" i="12" s="1"/>
  <c r="F178" i="12" s="1"/>
  <c r="AF370" i="12"/>
  <c r="AF372" i="12" s="1"/>
  <c r="AF374" i="12" s="1"/>
  <c r="AF376" i="12" s="1"/>
  <c r="AF378" i="12" s="1"/>
  <c r="AF380" i="12" s="1"/>
  <c r="AF382" i="12" s="1"/>
  <c r="AF369" i="12"/>
  <c r="AF371" i="12" s="1"/>
  <c r="AF373" i="12" s="1"/>
  <c r="AF375" i="12" s="1"/>
  <c r="AF377" i="12" s="1"/>
  <c r="AF379" i="12" s="1"/>
  <c r="AF381" i="12" s="1"/>
  <c r="AD336" i="12"/>
  <c r="AD338" i="12" s="1"/>
  <c r="AD340" i="12" s="1"/>
  <c r="AD342" i="12" s="1"/>
  <c r="AD344" i="12" s="1"/>
  <c r="AD346" i="12" s="1"/>
  <c r="AD348" i="12" s="1"/>
  <c r="AD335" i="12"/>
  <c r="AD337" i="12" s="1"/>
  <c r="AD339" i="12" s="1"/>
  <c r="AD341" i="12" s="1"/>
  <c r="AD343" i="12" s="1"/>
  <c r="AD345" i="12" s="1"/>
  <c r="AD347" i="12" s="1"/>
  <c r="AG369" i="12"/>
  <c r="AG371" i="12" s="1"/>
  <c r="AG373" i="12" s="1"/>
  <c r="AG375" i="12" s="1"/>
  <c r="AG377" i="12" s="1"/>
  <c r="AG379" i="12" s="1"/>
  <c r="AG381" i="12" s="1"/>
  <c r="AG370" i="12"/>
  <c r="AG372" i="12" s="1"/>
  <c r="AG374" i="12" s="1"/>
  <c r="AG376" i="12" s="1"/>
  <c r="AG378" i="12" s="1"/>
  <c r="AG380" i="12" s="1"/>
  <c r="AG382" i="12" s="1"/>
  <c r="AD165" i="12"/>
  <c r="AD167" i="12" s="1"/>
  <c r="AD169" i="12" s="1"/>
  <c r="AD171" i="12" s="1"/>
  <c r="AD173" i="12" s="1"/>
  <c r="AD175" i="12" s="1"/>
  <c r="AD177" i="12" s="1"/>
  <c r="AD166" i="12"/>
  <c r="AD168" i="12" s="1"/>
  <c r="AD170" i="12" s="1"/>
  <c r="AD172" i="12" s="1"/>
  <c r="AD174" i="12" s="1"/>
  <c r="AD176" i="12" s="1"/>
  <c r="AD178" i="12" s="1"/>
  <c r="AE438" i="12"/>
  <c r="AE440" i="12" s="1"/>
  <c r="AE442" i="12" s="1"/>
  <c r="AE444" i="12" s="1"/>
  <c r="AE446" i="12" s="1"/>
  <c r="AE448" i="12" s="1"/>
  <c r="AE450" i="12" s="1"/>
  <c r="AE437" i="12"/>
  <c r="AE439" i="12" s="1"/>
  <c r="AE441" i="12" s="1"/>
  <c r="AE443" i="12" s="1"/>
  <c r="AE445" i="12" s="1"/>
  <c r="AE447" i="12" s="1"/>
  <c r="AE449" i="12" s="1"/>
  <c r="D268" i="12"/>
  <c r="D270" i="12" s="1"/>
  <c r="D272" i="12" s="1"/>
  <c r="D274" i="12" s="1"/>
  <c r="D276" i="12" s="1"/>
  <c r="D278" i="12" s="1"/>
  <c r="D280" i="12" s="1"/>
  <c r="D267" i="12"/>
  <c r="D269" i="12" s="1"/>
  <c r="D271" i="12" s="1"/>
  <c r="D273" i="12" s="1"/>
  <c r="D275" i="12" s="1"/>
  <c r="D277" i="12" s="1"/>
  <c r="D279" i="12" s="1"/>
  <c r="G30" i="12"/>
  <c r="G32" i="12" s="1"/>
  <c r="G34" i="12" s="1"/>
  <c r="G36" i="12" s="1"/>
  <c r="G38" i="12" s="1"/>
  <c r="G40" i="12" s="1"/>
  <c r="G42" i="12" s="1"/>
  <c r="G29" i="12"/>
  <c r="G31" i="12" s="1"/>
  <c r="G33" i="12" s="1"/>
  <c r="G35" i="12" s="1"/>
  <c r="G37" i="12" s="1"/>
  <c r="G39" i="12" s="1"/>
  <c r="G41" i="12" s="1"/>
  <c r="AD97" i="12"/>
  <c r="AD99" i="12" s="1"/>
  <c r="AD101" i="12" s="1"/>
  <c r="AD103" i="12" s="1"/>
  <c r="AD105" i="12" s="1"/>
  <c r="AD107" i="12" s="1"/>
  <c r="AD109" i="12" s="1"/>
  <c r="AD98" i="12"/>
  <c r="AD100" i="12" s="1"/>
  <c r="AD102" i="12" s="1"/>
  <c r="AD104" i="12" s="1"/>
  <c r="AD106" i="12" s="1"/>
  <c r="AD108" i="12" s="1"/>
  <c r="AD110" i="12" s="1"/>
  <c r="F132" i="12"/>
  <c r="F134" i="12" s="1"/>
  <c r="F136" i="12" s="1"/>
  <c r="F138" i="12" s="1"/>
  <c r="F140" i="12" s="1"/>
  <c r="F142" i="12" s="1"/>
  <c r="F144" i="12" s="1"/>
  <c r="F131" i="12"/>
  <c r="F133" i="12" s="1"/>
  <c r="F135" i="12" s="1"/>
  <c r="F137" i="12" s="1"/>
  <c r="F139" i="12" s="1"/>
  <c r="F141" i="12" s="1"/>
  <c r="F143" i="12" s="1"/>
  <c r="D132" i="12"/>
  <c r="D134" i="12" s="1"/>
  <c r="D136" i="12" s="1"/>
  <c r="D138" i="12" s="1"/>
  <c r="D140" i="12" s="1"/>
  <c r="D142" i="12" s="1"/>
  <c r="D144" i="12" s="1"/>
  <c r="D131" i="12"/>
  <c r="D133" i="12" s="1"/>
  <c r="D135" i="12" s="1"/>
  <c r="D137" i="12" s="1"/>
  <c r="D139" i="12" s="1"/>
  <c r="D141" i="12" s="1"/>
  <c r="D143" i="12" s="1"/>
  <c r="F64" i="12"/>
  <c r="F66" i="12" s="1"/>
  <c r="F68" i="12" s="1"/>
  <c r="F70" i="12" s="1"/>
  <c r="F72" i="12" s="1"/>
  <c r="F74" i="12" s="1"/>
  <c r="F76" i="12" s="1"/>
  <c r="F63" i="12"/>
  <c r="F65" i="12" s="1"/>
  <c r="F67" i="12" s="1"/>
  <c r="F69" i="12" s="1"/>
  <c r="F71" i="12" s="1"/>
  <c r="F73" i="12" s="1"/>
  <c r="F75" i="12" s="1"/>
  <c r="AF98" i="12"/>
  <c r="AF100" i="12" s="1"/>
  <c r="AF102" i="12" s="1"/>
  <c r="AF104" i="12" s="1"/>
  <c r="AF106" i="12" s="1"/>
  <c r="AF108" i="12" s="1"/>
  <c r="AF110" i="12" s="1"/>
  <c r="AF97" i="12"/>
  <c r="AF99" i="12" s="1"/>
  <c r="AF101" i="12" s="1"/>
  <c r="AF103" i="12" s="1"/>
  <c r="AF105" i="12" s="1"/>
  <c r="AF107" i="12" s="1"/>
  <c r="AF109" i="12" s="1"/>
  <c r="AH64" i="12"/>
  <c r="AH66" i="12" s="1"/>
  <c r="AH68" i="12" s="1"/>
  <c r="AH70" i="12" s="1"/>
  <c r="AH72" i="12" s="1"/>
  <c r="AH74" i="12" s="1"/>
  <c r="AH76" i="12" s="1"/>
  <c r="AH63" i="12"/>
  <c r="AH65" i="12" s="1"/>
  <c r="AH67" i="12" s="1"/>
  <c r="AH69" i="12" s="1"/>
  <c r="AH71" i="12" s="1"/>
  <c r="AH73" i="12" s="1"/>
  <c r="AH75" i="12" s="1"/>
  <c r="AG64" i="12"/>
  <c r="AG66" i="12" s="1"/>
  <c r="AG68" i="12" s="1"/>
  <c r="AG70" i="12" s="1"/>
  <c r="AG72" i="12" s="1"/>
  <c r="AG74" i="12" s="1"/>
  <c r="AG76" i="12" s="1"/>
  <c r="AG63" i="12"/>
  <c r="AG65" i="12" s="1"/>
  <c r="AG67" i="12" s="1"/>
  <c r="AG69" i="12" s="1"/>
  <c r="AG71" i="12" s="1"/>
  <c r="AG73" i="12" s="1"/>
  <c r="AG75" i="12" s="1"/>
  <c r="AG267" i="12"/>
  <c r="AG269" i="12" s="1"/>
  <c r="AG271" i="12" s="1"/>
  <c r="AG273" i="12" s="1"/>
  <c r="AG275" i="12" s="1"/>
  <c r="AG277" i="12" s="1"/>
  <c r="AG279" i="12" s="1"/>
  <c r="AG268" i="12"/>
  <c r="AG270" i="12" s="1"/>
  <c r="AG272" i="12" s="1"/>
  <c r="AG274" i="12" s="1"/>
  <c r="AG276" i="12" s="1"/>
  <c r="AG278" i="12" s="1"/>
  <c r="AG280" i="12" s="1"/>
  <c r="C18" i="12"/>
  <c r="D18" i="12"/>
  <c r="F18" i="12"/>
  <c r="E18" i="12"/>
  <c r="G18" i="12"/>
  <c r="E233" i="12"/>
  <c r="E235" i="12" s="1"/>
  <c r="E237" i="12" s="1"/>
  <c r="E239" i="12" s="1"/>
  <c r="E241" i="12" s="1"/>
  <c r="E243" i="12" s="1"/>
  <c r="E245" i="12" s="1"/>
  <c r="E234" i="12"/>
  <c r="E236" i="12" s="1"/>
  <c r="E238" i="12" s="1"/>
  <c r="E240" i="12" s="1"/>
  <c r="E242" i="12" s="1"/>
  <c r="E244" i="12" s="1"/>
  <c r="E246" i="12" s="1"/>
  <c r="G437" i="12"/>
  <c r="G439" i="12" s="1"/>
  <c r="G441" i="12" s="1"/>
  <c r="G443" i="12" s="1"/>
  <c r="G445" i="12" s="1"/>
  <c r="G447" i="12" s="1"/>
  <c r="G449" i="12" s="1"/>
  <c r="G438" i="12"/>
  <c r="G440" i="12" s="1"/>
  <c r="G442" i="12" s="1"/>
  <c r="G444" i="12" s="1"/>
  <c r="G446" i="12" s="1"/>
  <c r="G448" i="12" s="1"/>
  <c r="G450" i="12" s="1"/>
  <c r="G268" i="12"/>
  <c r="G270" i="12" s="1"/>
  <c r="G272" i="12" s="1"/>
  <c r="G274" i="12" s="1"/>
  <c r="G276" i="12" s="1"/>
  <c r="G278" i="12" s="1"/>
  <c r="G280" i="12" s="1"/>
  <c r="G267" i="12"/>
  <c r="G269" i="12" s="1"/>
  <c r="G271" i="12" s="1"/>
  <c r="G273" i="12" s="1"/>
  <c r="G275" i="12" s="1"/>
  <c r="G277" i="12" s="1"/>
  <c r="G279" i="12" s="1"/>
  <c r="AF267" i="12"/>
  <c r="AF269" i="12" s="1"/>
  <c r="AF271" i="12" s="1"/>
  <c r="AF273" i="12" s="1"/>
  <c r="AF275" i="12" s="1"/>
  <c r="AF277" i="12" s="1"/>
  <c r="AF279" i="12" s="1"/>
  <c r="AF268" i="12"/>
  <c r="AF270" i="12" s="1"/>
  <c r="AF272" i="12" s="1"/>
  <c r="AF274" i="12" s="1"/>
  <c r="AF276" i="12" s="1"/>
  <c r="AF278" i="12" s="1"/>
  <c r="AF280" i="12" s="1"/>
  <c r="C234" i="12"/>
  <c r="C236" i="12" s="1"/>
  <c r="C238" i="12" s="1"/>
  <c r="C240" i="12" s="1"/>
  <c r="C242" i="12" s="1"/>
  <c r="C244" i="12" s="1"/>
  <c r="C246" i="12" s="1"/>
  <c r="C233" i="12"/>
  <c r="C235" i="12" s="1"/>
  <c r="C237" i="12" s="1"/>
  <c r="C239" i="12" s="1"/>
  <c r="C241" i="12" s="1"/>
  <c r="C243" i="12" s="1"/>
  <c r="C245" i="12" s="1"/>
  <c r="C438" i="12"/>
  <c r="C440" i="12" s="1"/>
  <c r="C442" i="12" s="1"/>
  <c r="C444" i="12" s="1"/>
  <c r="C446" i="12" s="1"/>
  <c r="C448" i="12" s="1"/>
  <c r="C450" i="12" s="1"/>
  <c r="C437" i="12"/>
  <c r="C439" i="12" s="1"/>
  <c r="C441" i="12" s="1"/>
  <c r="C443" i="12" s="1"/>
  <c r="C445" i="12" s="1"/>
  <c r="C447" i="12" s="1"/>
  <c r="C449" i="12" s="1"/>
  <c r="E97" i="12"/>
  <c r="E99" i="12" s="1"/>
  <c r="E101" i="12" s="1"/>
  <c r="E103" i="12" s="1"/>
  <c r="E105" i="12" s="1"/>
  <c r="E107" i="12" s="1"/>
  <c r="E109" i="12" s="1"/>
  <c r="E98" i="12"/>
  <c r="E100" i="12" s="1"/>
  <c r="E102" i="12" s="1"/>
  <c r="E104" i="12" s="1"/>
  <c r="E106" i="12" s="1"/>
  <c r="E108" i="12" s="1"/>
  <c r="E110" i="12" s="1"/>
  <c r="AF165" i="12"/>
  <c r="AF167" i="12" s="1"/>
  <c r="AF169" i="12" s="1"/>
  <c r="AF171" i="12" s="1"/>
  <c r="AF173" i="12" s="1"/>
  <c r="AF175" i="12" s="1"/>
  <c r="AF177" i="12" s="1"/>
  <c r="AF166" i="12"/>
  <c r="AF168" i="12" s="1"/>
  <c r="AF170" i="12" s="1"/>
  <c r="AF172" i="12" s="1"/>
  <c r="AF174" i="12" s="1"/>
  <c r="AF176" i="12" s="1"/>
  <c r="AF178" i="12" s="1"/>
  <c r="AE301" i="12"/>
  <c r="AE303" i="12" s="1"/>
  <c r="AE305" i="12" s="1"/>
  <c r="AE307" i="12" s="1"/>
  <c r="AE309" i="12" s="1"/>
  <c r="AE311" i="12" s="1"/>
  <c r="AE313" i="12" s="1"/>
  <c r="AE302" i="12"/>
  <c r="AE304" i="12" s="1"/>
  <c r="AE306" i="12" s="1"/>
  <c r="AE308" i="12" s="1"/>
  <c r="AE310" i="12" s="1"/>
  <c r="AE312" i="12" s="1"/>
  <c r="AE314" i="12" s="1"/>
  <c r="AG166" i="12"/>
  <c r="AG168" i="12" s="1"/>
  <c r="AG170" i="12" s="1"/>
  <c r="AG172" i="12" s="1"/>
  <c r="AG174" i="12" s="1"/>
  <c r="AG176" i="12" s="1"/>
  <c r="AG178" i="12" s="1"/>
  <c r="AG165" i="12"/>
  <c r="AG167" i="12" s="1"/>
  <c r="AG169" i="12" s="1"/>
  <c r="AG171" i="12" s="1"/>
  <c r="AG173" i="12" s="1"/>
  <c r="AG175" i="12" s="1"/>
  <c r="AG177" i="12" s="1"/>
  <c r="AD302" i="12"/>
  <c r="AD304" i="12" s="1"/>
  <c r="AD306" i="12" s="1"/>
  <c r="AD308" i="12" s="1"/>
  <c r="AD310" i="12" s="1"/>
  <c r="AD312" i="12" s="1"/>
  <c r="AD314" i="12" s="1"/>
  <c r="AD301" i="12"/>
  <c r="AD303" i="12" s="1"/>
  <c r="AD305" i="12" s="1"/>
  <c r="AD307" i="12" s="1"/>
  <c r="AD309" i="12" s="1"/>
  <c r="AD311" i="12" s="1"/>
  <c r="AD313" i="12" s="1"/>
  <c r="AE19" i="12"/>
  <c r="AF19" i="12"/>
  <c r="AG19" i="12"/>
  <c r="AD19" i="12"/>
  <c r="AH19" i="12"/>
  <c r="AE165" i="12"/>
  <c r="AE167" i="12" s="1"/>
  <c r="AE169" i="12" s="1"/>
  <c r="AE171" i="12" s="1"/>
  <c r="AE173" i="12" s="1"/>
  <c r="AE175" i="12" s="1"/>
  <c r="AE177" i="12" s="1"/>
  <c r="AE166" i="12"/>
  <c r="AE168" i="12" s="1"/>
  <c r="AE170" i="12" s="1"/>
  <c r="AE172" i="12" s="1"/>
  <c r="AE174" i="12" s="1"/>
  <c r="AE176" i="12" s="1"/>
  <c r="AE178" i="12" s="1"/>
  <c r="D29" i="12"/>
  <c r="D31" i="12" s="1"/>
  <c r="D33" i="12" s="1"/>
  <c r="D35" i="12" s="1"/>
  <c r="D37" i="12" s="1"/>
  <c r="D39" i="12" s="1"/>
  <c r="D41" i="12" s="1"/>
  <c r="D30" i="12"/>
  <c r="D32" i="12" s="1"/>
  <c r="D34" i="12" s="1"/>
  <c r="D36" i="12" s="1"/>
  <c r="D38" i="12" s="1"/>
  <c r="D40" i="12" s="1"/>
  <c r="D42" i="12" s="1"/>
  <c r="AD10" i="12"/>
  <c r="AE10" i="12"/>
  <c r="AF10" i="12"/>
  <c r="AG10" i="12"/>
  <c r="AH10" i="12"/>
  <c r="G132" i="12"/>
  <c r="G134" i="12" s="1"/>
  <c r="G136" i="12" s="1"/>
  <c r="G138" i="12" s="1"/>
  <c r="G140" i="12" s="1"/>
  <c r="G142" i="12" s="1"/>
  <c r="G144" i="12" s="1"/>
  <c r="G131" i="12"/>
  <c r="G133" i="12" s="1"/>
  <c r="G135" i="12" s="1"/>
  <c r="G137" i="12" s="1"/>
  <c r="G139" i="12" s="1"/>
  <c r="G141" i="12" s="1"/>
  <c r="G143" i="12" s="1"/>
  <c r="AF63" i="12"/>
  <c r="AF65" i="12" s="1"/>
  <c r="AF67" i="12" s="1"/>
  <c r="AF69" i="12" s="1"/>
  <c r="AF71" i="12" s="1"/>
  <c r="AF73" i="12" s="1"/>
  <c r="AF75" i="12" s="1"/>
  <c r="AF64" i="12"/>
  <c r="AF66" i="12" s="1"/>
  <c r="AF68" i="12" s="1"/>
  <c r="AF70" i="12" s="1"/>
  <c r="AF72" i="12" s="1"/>
  <c r="AF74" i="12" s="1"/>
  <c r="AF76" i="12" s="1"/>
  <c r="AD234" i="12"/>
  <c r="AD236" i="12" s="1"/>
  <c r="AD238" i="12" s="1"/>
  <c r="AD240" i="12" s="1"/>
  <c r="AD242" i="12" s="1"/>
  <c r="AD244" i="12" s="1"/>
  <c r="AD246" i="12" s="1"/>
  <c r="AD233" i="12"/>
  <c r="AD235" i="12" s="1"/>
  <c r="AD237" i="12" s="1"/>
  <c r="AD239" i="12" s="1"/>
  <c r="AD241" i="12" s="1"/>
  <c r="AD243" i="12" s="1"/>
  <c r="AD245" i="12" s="1"/>
  <c r="D166" i="12"/>
  <c r="D168" i="12" s="1"/>
  <c r="D170" i="12" s="1"/>
  <c r="D172" i="12" s="1"/>
  <c r="D174" i="12" s="1"/>
  <c r="D176" i="12" s="1"/>
  <c r="D178" i="12" s="1"/>
  <c r="D165" i="12"/>
  <c r="D167" i="12" s="1"/>
  <c r="D169" i="12" s="1"/>
  <c r="D171" i="12" s="1"/>
  <c r="D173" i="12" s="1"/>
  <c r="D175" i="12" s="1"/>
  <c r="D177" i="12" s="1"/>
  <c r="F335" i="12"/>
  <c r="F337" i="12" s="1"/>
  <c r="F339" i="12" s="1"/>
  <c r="F341" i="12" s="1"/>
  <c r="F343" i="12" s="1"/>
  <c r="F345" i="12" s="1"/>
  <c r="F347" i="12" s="1"/>
  <c r="F336" i="12"/>
  <c r="F338" i="12" s="1"/>
  <c r="F340" i="12" s="1"/>
  <c r="F342" i="12" s="1"/>
  <c r="F344" i="12" s="1"/>
  <c r="F346" i="12" s="1"/>
  <c r="F348" i="12" s="1"/>
  <c r="AH336" i="12"/>
  <c r="AH338" i="12" s="1"/>
  <c r="AH340" i="12" s="1"/>
  <c r="AH342" i="12" s="1"/>
  <c r="AH344" i="12" s="1"/>
  <c r="AH346" i="12" s="1"/>
  <c r="AH348" i="12" s="1"/>
  <c r="AH335" i="12"/>
  <c r="AH337" i="12" s="1"/>
  <c r="AH339" i="12" s="1"/>
  <c r="AH341" i="12" s="1"/>
  <c r="AH343" i="12" s="1"/>
  <c r="AH345" i="12" s="1"/>
  <c r="AH347" i="12" s="1"/>
  <c r="G20" i="12"/>
  <c r="D20" i="12"/>
  <c r="E20" i="12"/>
  <c r="F20" i="12"/>
  <c r="C20" i="12"/>
  <c r="G97" i="12"/>
  <c r="G99" i="12" s="1"/>
  <c r="G101" i="12" s="1"/>
  <c r="G103" i="12" s="1"/>
  <c r="G105" i="12" s="1"/>
  <c r="G107" i="12" s="1"/>
  <c r="G109" i="12" s="1"/>
  <c r="G98" i="12"/>
  <c r="G100" i="12" s="1"/>
  <c r="G102" i="12" s="1"/>
  <c r="G104" i="12" s="1"/>
  <c r="G106" i="12" s="1"/>
  <c r="G108" i="12" s="1"/>
  <c r="G110" i="12" s="1"/>
  <c r="AE98" i="12"/>
  <c r="AE100" i="12" s="1"/>
  <c r="AE102" i="12" s="1"/>
  <c r="AE104" i="12" s="1"/>
  <c r="AE106" i="12" s="1"/>
  <c r="AE108" i="12" s="1"/>
  <c r="AE110" i="12" s="1"/>
  <c r="AE97" i="12"/>
  <c r="AE99" i="12" s="1"/>
  <c r="AE101" i="12" s="1"/>
  <c r="AE103" i="12" s="1"/>
  <c r="AE105" i="12" s="1"/>
  <c r="AE107" i="12" s="1"/>
  <c r="AE109" i="12" s="1"/>
  <c r="AG336" i="12"/>
  <c r="AG338" i="12" s="1"/>
  <c r="AG340" i="12" s="1"/>
  <c r="AG342" i="12" s="1"/>
  <c r="AG344" i="12" s="1"/>
  <c r="AG346" i="12" s="1"/>
  <c r="AG348" i="12" s="1"/>
  <c r="AG335" i="12"/>
  <c r="AG337" i="12" s="1"/>
  <c r="AG339" i="12" s="1"/>
  <c r="AG341" i="12" s="1"/>
  <c r="AG343" i="12" s="1"/>
  <c r="AG345" i="12" s="1"/>
  <c r="AG347" i="12" s="1"/>
  <c r="D233" i="12"/>
  <c r="D235" i="12" s="1"/>
  <c r="D237" i="12" s="1"/>
  <c r="D239" i="12" s="1"/>
  <c r="D241" i="12" s="1"/>
  <c r="D243" i="12" s="1"/>
  <c r="D245" i="12" s="1"/>
  <c r="D234" i="12"/>
  <c r="D236" i="12" s="1"/>
  <c r="D238" i="12" s="1"/>
  <c r="D240" i="12" s="1"/>
  <c r="D242" i="12" s="1"/>
  <c r="D244" i="12" s="1"/>
  <c r="D246" i="12" s="1"/>
  <c r="D438" i="12"/>
  <c r="D440" i="12" s="1"/>
  <c r="D442" i="12" s="1"/>
  <c r="D444" i="12" s="1"/>
  <c r="D446" i="12" s="1"/>
  <c r="D448" i="12" s="1"/>
  <c r="D450" i="12" s="1"/>
  <c r="D437" i="12"/>
  <c r="D439" i="12" s="1"/>
  <c r="D441" i="12" s="1"/>
  <c r="D443" i="12" s="1"/>
  <c r="D445" i="12" s="1"/>
  <c r="D447" i="12" s="1"/>
  <c r="D449" i="12" s="1"/>
  <c r="F98" i="12"/>
  <c r="F100" i="12" s="1"/>
  <c r="F102" i="12" s="1"/>
  <c r="F104" i="12" s="1"/>
  <c r="F106" i="12" s="1"/>
  <c r="F108" i="12" s="1"/>
  <c r="F110" i="12" s="1"/>
  <c r="F97" i="12"/>
  <c r="F99" i="12" s="1"/>
  <c r="F101" i="12" s="1"/>
  <c r="F103" i="12" s="1"/>
  <c r="F105" i="12" s="1"/>
  <c r="F107" i="12" s="1"/>
  <c r="F109" i="12" s="1"/>
  <c r="AD132" i="12"/>
  <c r="AD134" i="12" s="1"/>
  <c r="AD136" i="12" s="1"/>
  <c r="AD138" i="12" s="1"/>
  <c r="AD140" i="12" s="1"/>
  <c r="AD142" i="12" s="1"/>
  <c r="AD144" i="12" s="1"/>
  <c r="AD131" i="12"/>
  <c r="AD133" i="12" s="1"/>
  <c r="AD135" i="12" s="1"/>
  <c r="AD137" i="12" s="1"/>
  <c r="AD139" i="12" s="1"/>
  <c r="AD141" i="12" s="1"/>
  <c r="AD143" i="12" s="1"/>
  <c r="E166" i="12"/>
  <c r="E168" i="12" s="1"/>
  <c r="E170" i="12" s="1"/>
  <c r="E172" i="12" s="1"/>
  <c r="E174" i="12" s="1"/>
  <c r="E176" i="12" s="1"/>
  <c r="E178" i="12" s="1"/>
  <c r="E165" i="12"/>
  <c r="E167" i="12" s="1"/>
  <c r="E169" i="12" s="1"/>
  <c r="E171" i="12" s="1"/>
  <c r="E173" i="12" s="1"/>
  <c r="E175" i="12" s="1"/>
  <c r="E177" i="12" s="1"/>
  <c r="AH165" i="12"/>
  <c r="AH167" i="12" s="1"/>
  <c r="AH169" i="12" s="1"/>
  <c r="AH171" i="12" s="1"/>
  <c r="AH173" i="12" s="1"/>
  <c r="AH175" i="12" s="1"/>
  <c r="AH177" i="12" s="1"/>
  <c r="AH166" i="12"/>
  <c r="AH168" i="12" s="1"/>
  <c r="AH170" i="12" s="1"/>
  <c r="AH172" i="12" s="1"/>
  <c r="AH174" i="12" s="1"/>
  <c r="AH176" i="12" s="1"/>
  <c r="AH178" i="12" s="1"/>
  <c r="AH369" i="12"/>
  <c r="AH371" i="12" s="1"/>
  <c r="AH373" i="12" s="1"/>
  <c r="AH375" i="12" s="1"/>
  <c r="AH377" i="12" s="1"/>
  <c r="AH379" i="12" s="1"/>
  <c r="AH381" i="12" s="1"/>
  <c r="AH370" i="12"/>
  <c r="AH372" i="12" s="1"/>
  <c r="AH374" i="12" s="1"/>
  <c r="AH376" i="12" s="1"/>
  <c r="AH378" i="12" s="1"/>
  <c r="AH380" i="12" s="1"/>
  <c r="AH382" i="12" s="1"/>
  <c r="F268" i="12"/>
  <c r="F270" i="12" s="1"/>
  <c r="F272" i="12" s="1"/>
  <c r="F274" i="12" s="1"/>
  <c r="F276" i="12" s="1"/>
  <c r="F278" i="12" s="1"/>
  <c r="F280" i="12" s="1"/>
  <c r="F267" i="12"/>
  <c r="F269" i="12" s="1"/>
  <c r="F271" i="12" s="1"/>
  <c r="F273" i="12" s="1"/>
  <c r="F275" i="12" s="1"/>
  <c r="F277" i="12" s="1"/>
  <c r="F279" i="12" s="1"/>
  <c r="AH302" i="12"/>
  <c r="AH304" i="12" s="1"/>
  <c r="AH306" i="12" s="1"/>
  <c r="AH308" i="12" s="1"/>
  <c r="AH310" i="12" s="1"/>
  <c r="AH312" i="12" s="1"/>
  <c r="AH314" i="12" s="1"/>
  <c r="AH301" i="12"/>
  <c r="AH303" i="12" s="1"/>
  <c r="AH305" i="12" s="1"/>
  <c r="AH307" i="12" s="1"/>
  <c r="AH309" i="12" s="1"/>
  <c r="AH311" i="12" s="1"/>
  <c r="AH313" i="12" s="1"/>
  <c r="AE132" i="12"/>
  <c r="AE134" i="12" s="1"/>
  <c r="AE136" i="12" s="1"/>
  <c r="AE138" i="12" s="1"/>
  <c r="AE140" i="12" s="1"/>
  <c r="AE142" i="12" s="1"/>
  <c r="AE144" i="12" s="1"/>
  <c r="AE131" i="12"/>
  <c r="AE133" i="12" s="1"/>
  <c r="AE135" i="12" s="1"/>
  <c r="AE137" i="12" s="1"/>
  <c r="AE139" i="12" s="1"/>
  <c r="AE141" i="12" s="1"/>
  <c r="AE143" i="12" s="1"/>
  <c r="AH438" i="12"/>
  <c r="AH440" i="12" s="1"/>
  <c r="AH442" i="12" s="1"/>
  <c r="AH444" i="12" s="1"/>
  <c r="AH446" i="12" s="1"/>
  <c r="AH448" i="12" s="1"/>
  <c r="AH450" i="12" s="1"/>
  <c r="AH437" i="12"/>
  <c r="AH439" i="12" s="1"/>
  <c r="AH441" i="12" s="1"/>
  <c r="AH443" i="12" s="1"/>
  <c r="AH445" i="12" s="1"/>
  <c r="AH447" i="12" s="1"/>
  <c r="AH449" i="12" s="1"/>
  <c r="E438" i="12"/>
  <c r="E440" i="12" s="1"/>
  <c r="E442" i="12" s="1"/>
  <c r="E444" i="12" s="1"/>
  <c r="E446" i="12" s="1"/>
  <c r="E448" i="12" s="1"/>
  <c r="E450" i="12" s="1"/>
  <c r="E437" i="12"/>
  <c r="E439" i="12" s="1"/>
  <c r="E441" i="12" s="1"/>
  <c r="E443" i="12" s="1"/>
  <c r="E445" i="12" s="1"/>
  <c r="E447" i="12" s="1"/>
  <c r="E449" i="12" s="1"/>
  <c r="E268" i="12"/>
  <c r="E270" i="12" s="1"/>
  <c r="E272" i="12" s="1"/>
  <c r="E274" i="12" s="1"/>
  <c r="E276" i="12" s="1"/>
  <c r="E278" i="12" s="1"/>
  <c r="E280" i="12" s="1"/>
  <c r="E267" i="12"/>
  <c r="E269" i="12" s="1"/>
  <c r="E271" i="12" s="1"/>
  <c r="E273" i="12" s="1"/>
  <c r="E275" i="12" s="1"/>
  <c r="E277" i="12" s="1"/>
  <c r="E279" i="12" s="1"/>
  <c r="AF302" i="12"/>
  <c r="AF304" i="12" s="1"/>
  <c r="AF306" i="12" s="1"/>
  <c r="AF308" i="12" s="1"/>
  <c r="AF310" i="12" s="1"/>
  <c r="AF312" i="12" s="1"/>
  <c r="AF314" i="12" s="1"/>
  <c r="AF301" i="12"/>
  <c r="AF303" i="12" s="1"/>
  <c r="AF305" i="12" s="1"/>
  <c r="AF307" i="12" s="1"/>
  <c r="AF309" i="12" s="1"/>
  <c r="AF311" i="12" s="1"/>
  <c r="AF313" i="12" s="1"/>
  <c r="C98" i="12"/>
  <c r="C100" i="12" s="1"/>
  <c r="C102" i="12" s="1"/>
  <c r="C104" i="12" s="1"/>
  <c r="C106" i="12" s="1"/>
  <c r="C108" i="12" s="1"/>
  <c r="C110" i="12" s="1"/>
  <c r="C97" i="12"/>
  <c r="C99" i="12" s="1"/>
  <c r="C101" i="12" s="1"/>
  <c r="C103" i="12" s="1"/>
  <c r="C105" i="12" s="1"/>
  <c r="C107" i="12" s="1"/>
  <c r="C109" i="12" s="1"/>
  <c r="D98" i="12"/>
  <c r="D100" i="12" s="1"/>
  <c r="D102" i="12" s="1"/>
  <c r="D104" i="12" s="1"/>
  <c r="D106" i="12" s="1"/>
  <c r="D108" i="12" s="1"/>
  <c r="D110" i="12" s="1"/>
  <c r="D97" i="12"/>
  <c r="D99" i="12" s="1"/>
  <c r="D101" i="12" s="1"/>
  <c r="D103" i="12" s="1"/>
  <c r="D105" i="12" s="1"/>
  <c r="D107" i="12" s="1"/>
  <c r="D109" i="12" s="1"/>
  <c r="C268" i="12"/>
  <c r="C270" i="12" s="1"/>
  <c r="C272" i="12" s="1"/>
  <c r="C274" i="12" s="1"/>
  <c r="C276" i="12" s="1"/>
  <c r="C278" i="12" s="1"/>
  <c r="C280" i="12" s="1"/>
  <c r="C267" i="12"/>
  <c r="C269" i="12" s="1"/>
  <c r="C271" i="12" s="1"/>
  <c r="C273" i="12" s="1"/>
  <c r="C275" i="12" s="1"/>
  <c r="C277" i="12" s="1"/>
  <c r="C279" i="12" s="1"/>
  <c r="C131" i="12"/>
  <c r="C133" i="12" s="1"/>
  <c r="C135" i="12" s="1"/>
  <c r="C137" i="12" s="1"/>
  <c r="C139" i="12" s="1"/>
  <c r="C141" i="12" s="1"/>
  <c r="C143" i="12" s="1"/>
  <c r="C132" i="12"/>
  <c r="C134" i="12" s="1"/>
  <c r="C136" i="12" s="1"/>
  <c r="C138" i="12" s="1"/>
  <c r="C140" i="12" s="1"/>
  <c r="C142" i="12" s="1"/>
  <c r="C144" i="12" s="1"/>
  <c r="D24" i="12"/>
  <c r="E24" i="12"/>
  <c r="F24" i="12"/>
  <c r="G24" i="12"/>
  <c r="C24" i="12"/>
  <c r="E132" i="12"/>
  <c r="E134" i="12" s="1"/>
  <c r="E136" i="12" s="1"/>
  <c r="E138" i="12" s="1"/>
  <c r="E140" i="12" s="1"/>
  <c r="E142" i="12" s="1"/>
  <c r="E144" i="12" s="1"/>
  <c r="E131" i="12"/>
  <c r="E133" i="12" s="1"/>
  <c r="E135" i="12" s="1"/>
  <c r="E137" i="12" s="1"/>
  <c r="E139" i="12" s="1"/>
  <c r="E141" i="12" s="1"/>
  <c r="E143" i="12" s="1"/>
  <c r="C25" i="12"/>
  <c r="D25" i="12"/>
  <c r="G25" i="12"/>
  <c r="E25" i="12"/>
  <c r="F25" i="12"/>
  <c r="E29" i="12"/>
  <c r="E31" i="12" s="1"/>
  <c r="E33" i="12" s="1"/>
  <c r="E35" i="12" s="1"/>
  <c r="E37" i="12" s="1"/>
  <c r="E39" i="12" s="1"/>
  <c r="E41" i="12" s="1"/>
  <c r="E30" i="12"/>
  <c r="E32" i="12" s="1"/>
  <c r="E34" i="12" s="1"/>
  <c r="E36" i="12" s="1"/>
  <c r="E38" i="12" s="1"/>
  <c r="E40" i="12" s="1"/>
  <c r="E42" i="12" s="1"/>
  <c r="AH234" i="12"/>
  <c r="AH236" i="12" s="1"/>
  <c r="AH238" i="12" s="1"/>
  <c r="AH240" i="12" s="1"/>
  <c r="AH242" i="12" s="1"/>
  <c r="AH244" i="12" s="1"/>
  <c r="AH246" i="12" s="1"/>
  <c r="AH233" i="12"/>
  <c r="AH235" i="12" s="1"/>
  <c r="AH237" i="12" s="1"/>
  <c r="AH239" i="12" s="1"/>
  <c r="AH241" i="12" s="1"/>
  <c r="AH243" i="12" s="1"/>
  <c r="AH245" i="12" s="1"/>
  <c r="AE63" i="12"/>
  <c r="AE65" i="12" s="1"/>
  <c r="AE67" i="12" s="1"/>
  <c r="AE69" i="12" s="1"/>
  <c r="AE71" i="12" s="1"/>
  <c r="AE73" i="12" s="1"/>
  <c r="AE75" i="12" s="1"/>
  <c r="AE64" i="12"/>
  <c r="AE66" i="12" s="1"/>
  <c r="AE68" i="12" s="1"/>
  <c r="AE70" i="12" s="1"/>
  <c r="AE72" i="12" s="1"/>
  <c r="AE74" i="12" s="1"/>
  <c r="AE76" i="12" s="1"/>
  <c r="C166" i="12"/>
  <c r="C168" i="12" s="1"/>
  <c r="C170" i="12" s="1"/>
  <c r="C172" i="12" s="1"/>
  <c r="C174" i="12" s="1"/>
  <c r="C176" i="12" s="1"/>
  <c r="C178" i="12" s="1"/>
  <c r="C165" i="12"/>
  <c r="C167" i="12" s="1"/>
  <c r="C169" i="12" s="1"/>
  <c r="C171" i="12" s="1"/>
  <c r="C173" i="12" s="1"/>
  <c r="C175" i="12" s="1"/>
  <c r="C177" i="12" s="1"/>
  <c r="AH268" i="12"/>
  <c r="AH270" i="12" s="1"/>
  <c r="AH272" i="12" s="1"/>
  <c r="AH274" i="12" s="1"/>
  <c r="AH276" i="12" s="1"/>
  <c r="AH278" i="12" s="1"/>
  <c r="AH280" i="12" s="1"/>
  <c r="AH267" i="12"/>
  <c r="AH269" i="12" s="1"/>
  <c r="AH271" i="12" s="1"/>
  <c r="AH273" i="12" s="1"/>
  <c r="AH275" i="12" s="1"/>
  <c r="AH277" i="12" s="1"/>
  <c r="AH279" i="12" s="1"/>
  <c r="G234" i="12"/>
  <c r="G236" i="12" s="1"/>
  <c r="G238" i="12" s="1"/>
  <c r="G240" i="12" s="1"/>
  <c r="G242" i="12" s="1"/>
  <c r="G244" i="12" s="1"/>
  <c r="G246" i="12" s="1"/>
  <c r="G233" i="12"/>
  <c r="G235" i="12" s="1"/>
  <c r="G237" i="12" s="1"/>
  <c r="G239" i="12" s="1"/>
  <c r="G241" i="12" s="1"/>
  <c r="G243" i="12" s="1"/>
  <c r="G245" i="12" s="1"/>
  <c r="F437" i="12"/>
  <c r="F439" i="12" s="1"/>
  <c r="F441" i="12" s="1"/>
  <c r="F443" i="12" s="1"/>
  <c r="F445" i="12" s="1"/>
  <c r="F447" i="12" s="1"/>
  <c r="F449" i="12" s="1"/>
  <c r="F438" i="12"/>
  <c r="F440" i="12" s="1"/>
  <c r="F442" i="12" s="1"/>
  <c r="F444" i="12" s="1"/>
  <c r="F446" i="12" s="1"/>
  <c r="F448" i="12" s="1"/>
  <c r="F450" i="12" s="1"/>
  <c r="AE29" i="12" l="1"/>
  <c r="AE31" i="12" s="1"/>
  <c r="AE33" i="12" s="1"/>
  <c r="AE35" i="12" s="1"/>
  <c r="AE37" i="12" s="1"/>
  <c r="AE39" i="12" s="1"/>
  <c r="AE41" i="12" s="1"/>
  <c r="AH30" i="12"/>
  <c r="AH32" i="12" s="1"/>
  <c r="AH34" i="12" s="1"/>
  <c r="AH36" i="12" s="1"/>
  <c r="AH38" i="12" s="1"/>
  <c r="AH40" i="12" s="1"/>
  <c r="AH42" i="12" s="1"/>
  <c r="AD30" i="12"/>
  <c r="AD32" i="12" s="1"/>
  <c r="AD34" i="12" s="1"/>
  <c r="AD36" i="12" s="1"/>
  <c r="AD38" i="12" s="1"/>
  <c r="AD40" i="12" s="1"/>
  <c r="AD42" i="12" s="1"/>
  <c r="AG30" i="12"/>
  <c r="AG32" i="12" s="1"/>
  <c r="AG34" i="12" s="1"/>
  <c r="AG36" i="12" s="1"/>
  <c r="AG38" i="12" s="1"/>
  <c r="AG40" i="12" s="1"/>
  <c r="AG42" i="12" s="1"/>
  <c r="C29" i="12"/>
  <c r="C31" i="12" s="1"/>
  <c r="C33" i="12" s="1"/>
  <c r="C35" i="12" s="1"/>
  <c r="C37" i="12" s="1"/>
  <c r="C39" i="12" s="1"/>
  <c r="C41" i="12" s="1"/>
  <c r="C30" i="12"/>
  <c r="C32" i="12" s="1"/>
  <c r="C34" i="12" s="1"/>
  <c r="C36" i="12" s="1"/>
  <c r="C38" i="12" s="1"/>
  <c r="C40" i="12" s="1"/>
  <c r="C42" i="12" s="1"/>
  <c r="AF24" i="12"/>
  <c r="AG24" i="12"/>
  <c r="AD24" i="12"/>
  <c r="AE24" i="12"/>
  <c r="AH24" i="12"/>
  <c r="AE21" i="12"/>
  <c r="AF21" i="12"/>
  <c r="AD21" i="12"/>
  <c r="AG21" i="12"/>
  <c r="AH21" i="12"/>
  <c r="AF26" i="12"/>
  <c r="AG26" i="12"/>
  <c r="AH26" i="12"/>
  <c r="AD26" i="12"/>
  <c r="AE26" i="12"/>
  <c r="F29" i="12"/>
  <c r="F31" i="12" s="1"/>
  <c r="F33" i="12" s="1"/>
  <c r="F35" i="12" s="1"/>
  <c r="F37" i="12" s="1"/>
  <c r="F39" i="12" s="1"/>
  <c r="F41" i="12" s="1"/>
  <c r="F30" i="12"/>
  <c r="F32" i="12" s="1"/>
  <c r="F34" i="12" s="1"/>
  <c r="F36" i="12" s="1"/>
  <c r="F38" i="12" s="1"/>
  <c r="F40" i="12" s="1"/>
  <c r="F42" i="12" s="1"/>
  <c r="AG23" i="12"/>
  <c r="AE23" i="12"/>
  <c r="AD23" i="12"/>
  <c r="AH23" i="12"/>
  <c r="AF23" i="12"/>
  <c r="BJ3" i="12" l="1" a="1"/>
  <c r="BJ3" i="12" s="1"/>
  <c r="BJ4" i="12"/>
  <c r="BJ5"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<sst xmlns="http://schemas.openxmlformats.org/spreadsheetml/2006/main" count="14690" uniqueCount="3880">
  <si>
    <t>Xérès</t>
  </si>
  <si>
    <t>Whiskey.Whiskies.Whisky</t>
  </si>
  <si>
    <t>Vodka</t>
  </si>
  <si>
    <t>Vieille Cure</t>
  </si>
  <si>
    <t>Jaune doré</t>
  </si>
  <si>
    <t>Verveine du Velay</t>
  </si>
  <si>
    <t>Vert</t>
  </si>
  <si>
    <t>Vermouth rouge</t>
  </si>
  <si>
    <t>Rouge</t>
  </si>
  <si>
    <t>Vermouth blanc</t>
  </si>
  <si>
    <t>Triple sec</t>
  </si>
  <si>
    <t>Tequila</t>
  </si>
  <si>
    <t>Suze</t>
  </si>
  <si>
    <t>Jaune</t>
  </si>
  <si>
    <t>Spumante Brut</t>
  </si>
  <si>
    <t>Jaune pâle</t>
  </si>
  <si>
    <t>Southern Comfort</t>
  </si>
  <si>
    <t>Sloe Gin</t>
  </si>
  <si>
    <t>Sherry</t>
  </si>
  <si>
    <t>Sambuca</t>
  </si>
  <si>
    <t>Saké</t>
  </si>
  <si>
    <t>Saint Raphaël blanc</t>
  </si>
  <si>
    <t>Sabra</t>
  </si>
  <si>
    <t>Rye Whisky</t>
  </si>
  <si>
    <t>Rosso Antico</t>
  </si>
  <si>
    <t>Rhum blanc</t>
  </si>
  <si>
    <t>Rhum ambré</t>
  </si>
  <si>
    <t>Ratafia</t>
  </si>
  <si>
    <t>Punch Pamplemousse</t>
  </si>
  <si>
    <t>Prunellia</t>
  </si>
  <si>
    <t>Violet</t>
  </si>
  <si>
    <t>Prunelle</t>
  </si>
  <si>
    <t>Brun</t>
  </si>
  <si>
    <t>Pousse Rapière</t>
  </si>
  <si>
    <t>Porto</t>
  </si>
  <si>
    <t>Pippermint vert (Get 27)</t>
  </si>
  <si>
    <t>Pippermint blanc</t>
  </si>
  <si>
    <t>Pineau des Charentes</t>
  </si>
  <si>
    <t>Pimm's</t>
  </si>
  <si>
    <t>Pernod</t>
  </si>
  <si>
    <t>Peppermint</t>
  </si>
  <si>
    <t>Peach Brandy</t>
  </si>
  <si>
    <t>Orange</t>
  </si>
  <si>
    <t>Parfait Amour</t>
  </si>
  <si>
    <t>Noilly Prat</t>
  </si>
  <si>
    <t>Metaxa</t>
  </si>
  <si>
    <t>Menthe blanche</t>
  </si>
  <si>
    <t>Martini</t>
  </si>
  <si>
    <t>Marie Brizard</t>
  </si>
  <si>
    <t>Marasquin</t>
  </si>
  <si>
    <t>Maraschino Bols</t>
  </si>
  <si>
    <t>Maraschino</t>
  </si>
  <si>
    <t>Mandarine Napoléon</t>
  </si>
  <si>
    <t>Mandarine</t>
  </si>
  <si>
    <t>Rafraichir ses verres... rafraichir un verre à l'aide de glace ou en le passant ou réfrigérateur.</t>
  </si>
  <si>
    <t>Madère</t>
  </si>
  <si>
    <t>On the rocks...un cocktail où l'alcool fort se boit pur avec des glaçons. Le whisky on the rocks est la boisson la plus connue.</t>
  </si>
  <si>
    <t>Lochan Ora</t>
  </si>
  <si>
    <t>On the rocks : boisson préparée au shaker ou directement dans le verre de servie avec des cubes de glace.</t>
  </si>
  <si>
    <t>Liqueur Irish Mist</t>
  </si>
  <si>
    <t>Neat...un cocktail sans glace. La plupart des whiskies sont commandés neat et dégustés à température ambiante.</t>
  </si>
  <si>
    <t>Liqueur fruits de la passion</t>
  </si>
  <si>
    <t>Mulls</t>
  </si>
  <si>
    <t>Liqueur fraises des bois</t>
  </si>
  <si>
    <t>hot drinks : Une superfamille de cocktails qui inclut toutes les boissons qui se dégustent chaudes.</t>
  </si>
  <si>
    <t>Rose</t>
  </si>
  <si>
    <t>Liqueur des Îles tropic</t>
  </si>
  <si>
    <t>Givrer ses verres... passer le bord du verre à cocktail dans du jus de citron puis dans du sucre ou du sel.</t>
  </si>
  <si>
    <t>Liqueur de Scotch Whisky</t>
  </si>
  <si>
    <t>From the barrel...littéralement "tiré du fût", un whisky from the barrel vient directement du barril.</t>
  </si>
  <si>
    <t>Liqueur de poire</t>
  </si>
  <si>
    <t>Frozen... un cocktail frozen a été fait au blender. On parle par exemple de Frozen Daiquiri.</t>
  </si>
  <si>
    <t>Jaune clair</t>
  </si>
  <si>
    <t>Liqueur de menthe</t>
  </si>
  <si>
    <t>Frappé : boisson, généralement sans alcool, à base de lait auquel on ajoute des fruits frais et de la glace. On le prépare au mixer.</t>
  </si>
  <si>
    <t>Liqueur de café</t>
  </si>
  <si>
    <t>Fixes</t>
  </si>
  <si>
    <t>Liqueur de cacao</t>
  </si>
  <si>
    <t>Blended On dit d'un whisky qu'il est blended quand c'est un assemblage de plusieurs whiskies.</t>
  </si>
  <si>
    <t>Lillet Rouge</t>
  </si>
  <si>
    <t>Divers</t>
  </si>
  <si>
    <t>Kümmel</t>
  </si>
  <si>
    <t>Kirsch</t>
  </si>
  <si>
    <t>Zooms</t>
  </si>
  <si>
    <t>Jerez/Xérès/Sherry</t>
  </si>
  <si>
    <t xml:space="preserve">Virgin.. un cocktail sans alcool. On parle ainsi de Virgin Colada ou Virgin mojito. </t>
  </si>
  <si>
    <t>Izarra</t>
  </si>
  <si>
    <t>Toddies</t>
  </si>
  <si>
    <t>Irish Mist</t>
  </si>
  <si>
    <t>Straight ... un cocktail préparé avec de la glace au shaker mais servi sans glace.</t>
  </si>
  <si>
    <t>Grappa Julia</t>
  </si>
  <si>
    <t>Smashes</t>
  </si>
  <si>
    <t>Grand Marnier</t>
  </si>
  <si>
    <t>Slings</t>
  </si>
  <si>
    <t>Glayva</t>
  </si>
  <si>
    <t>destinés à être bus « culs-secs », et qui peuvent être constitués uniquement d’alcools mais peuvent aussi inclure un soft drink.</t>
  </si>
  <si>
    <t>Gin</t>
  </si>
  <si>
    <t xml:space="preserve">shooters sont des short drinks dont le volume est compris entre 2,5 à 10 cl, que l’on sert dans des verres à shooter, </t>
  </si>
  <si>
    <t>de sa teneur en alcool, sachant que l'éthanol pur a une densité de 0,789 g/ml à 20°C.</t>
  </si>
  <si>
    <t>Gentiane</t>
  </si>
  <si>
    <t>Shooter  un shooter est un cocktail de quelques centilitres se buvant d'un seul trait.</t>
  </si>
  <si>
    <r>
      <t>3. Calculs basés sur la teneur en alcool</t>
    </r>
    <r>
      <rPr>
        <sz val="11"/>
        <color theme="1"/>
        <rFont val="Calibri"/>
        <family val="2"/>
        <scheme val="minor"/>
      </rPr>
      <t xml:space="preserve"> : La densité d'une boisson alcoolisée peut être estimée en fonction </t>
    </r>
  </si>
  <si>
    <t>Génépi</t>
  </si>
  <si>
    <t>Scaffas</t>
  </si>
  <si>
    <t>Vert pâle</t>
  </si>
  <si>
    <t>Galliano</t>
  </si>
  <si>
    <t xml:space="preserve"> des liquides, y compris la densité en fonction de la température et de la concentration en alcool.</t>
  </si>
  <si>
    <t>Eau-de-vie de quetsche</t>
  </si>
  <si>
    <r>
      <t>2. Bases de données techniques</t>
    </r>
    <r>
      <rPr>
        <sz val="11"/>
        <color theme="1"/>
        <rFont val="Calibri"/>
        <family val="2"/>
        <scheme val="minor"/>
      </rPr>
      <t xml:space="preserve"> : Des ressources en ligne offrent des informations sur les propriétés physiques</t>
    </r>
  </si>
  <si>
    <t>Eau-de-vie de poire Williamine</t>
  </si>
  <si>
    <t>Eau de vie de Dantzig</t>
  </si>
  <si>
    <t>Handbook of Alcoholic Beverages fournissent des données sur les densités des boissons alcoolisées.</t>
  </si>
  <si>
    <t>Dubonnet</t>
  </si>
  <si>
    <r>
      <t>1. Littérature scientifique</t>
    </r>
    <r>
      <rPr>
        <sz val="11"/>
        <color theme="1"/>
        <rFont val="Calibri"/>
        <family val="2"/>
        <scheme val="minor"/>
      </rPr>
      <t xml:space="preserve"> : Des ouvrages tels que "The Alcohol Textbook" ou </t>
    </r>
  </si>
  <si>
    <t>Drambuie</t>
  </si>
  <si>
    <t>https://fr.differbetween.com/article/difference_between_fluid_ounces_and_ounces</t>
  </si>
  <si>
    <t>Curaçao Orange</t>
  </si>
  <si>
    <t xml:space="preserve"> selon les saisons et les occasions, soit comme un long drink, soit comme un hot drink, car il est prévu de la servir chaude.</t>
  </si>
  <si>
    <t>📘 Sources pour les densités approximatives :</t>
  </si>
  <si>
    <t>Curaçao bleu</t>
  </si>
  <si>
    <t>Eggnog : à base de lait et d'oeufs, auxquels on ajoute des vins à degré d'alcool élevé et des spiritueux. Cette préparation peut être considérée,</t>
  </si>
  <si>
    <t>Bleu</t>
  </si>
  <si>
    <t>Curaçao</t>
  </si>
  <si>
    <t>Egg Nogs</t>
  </si>
  <si>
    <t>de boissons alcoolisées et leurs teneurs minimales en alcool.</t>
  </si>
  <si>
    <t>Crème de menthe blanche</t>
  </si>
  <si>
    <t>https://fr.wikipedia.org/wiki/Once_liquide</t>
  </si>
  <si>
    <t xml:space="preserve">4. Réglementations européennes : Les directives de l'Union européenne définissent les catégories </t>
  </si>
  <si>
    <t>Crème de banane</t>
  </si>
  <si>
    <t>Les hot drinks</t>
  </si>
  <si>
    <t>Cordial</t>
  </si>
  <si>
    <t>les caractéristiques des boissons alcoolisées, y compris leur TAV.</t>
  </si>
  <si>
    <t>Cointreau</t>
  </si>
  <si>
    <t>les margaritas et qui ont pour caractéristique commune une saveur acide, ainsi que plusieurs ingrédients : un alcool, du jus de citron ou de lime, et du sucre.</t>
  </si>
  <si>
    <t xml:space="preserve">3. Bases de données spécialisées : Des ressources comme Difford's Guide ou The Spruce Eats compilent </t>
  </si>
  <si>
    <t>Cognac</t>
  </si>
  <si>
    <t xml:space="preserve">sours sont une superfamille de cocktails, regroupant plusieurs familles, telles que les caïpirinhas, les daïquiris, </t>
  </si>
  <si>
    <t>Cinzano</t>
  </si>
  <si>
    <t>Sour : cocktail avec du jus de citron et une cerise confite.</t>
  </si>
  <si>
    <t>sur la teneur en alcool de leurs produits.</t>
  </si>
  <si>
    <t>Cherry</t>
  </si>
  <si>
    <t xml:space="preserve">2. Sites officiels des marques : Les sites web des producteurs fournissent des informations précises </t>
  </si>
  <si>
    <t>0,845351 once liquide américaine</t>
  </si>
  <si>
    <t>Vert fluo</t>
  </si>
  <si>
    <t>Chartreuse</t>
  </si>
  <si>
    <t>ou environ 1,805 pouces cubes. Ce volume en eau a une masse d’environ 1,043 once.</t>
  </si>
  <si>
    <t>en pourcentage (% vol.), conformément aux réglementations en vigueur.</t>
  </si>
  <si>
    <t>Cassis</t>
  </si>
  <si>
    <t xml:space="preserve">L’once liquide américaine représente 1/128 de gallon américain, soit exactement 29,573 529 562 5 ml </t>
  </si>
  <si>
    <t xml:space="preserve">1. Étiquetage des produits : Les bouteilles de spiritueux affichent généralement leur teneur en alcool </t>
  </si>
  <si>
    <t>Campari</t>
  </si>
  <si>
    <t xml:space="preserve"> de façon à former des couches de couleurs variées.</t>
  </si>
  <si>
    <t>Calvados</t>
  </si>
  <si>
    <t xml:space="preserve"> On verse les différents liquides à l'aide d'une longue cuillère en les faisant couler lentement dans un verre étroit et long,</t>
  </si>
  <si>
    <t>📚 Sources pour les degrés d’alcool (TAV) :</t>
  </si>
  <si>
    <t>Brandy pêche Courvoisier</t>
  </si>
  <si>
    <t>Toutefois, certaines unités de mesure impériales sont encore couramment employées.</t>
  </si>
  <si>
    <t>Brandy Abricot</t>
  </si>
  <si>
    <t xml:space="preserve">Au Canada, les unités de mesure sont officiellement exprimées selon le système international d'unités (SI). </t>
  </si>
  <si>
    <t>RVB(127;245;220)</t>
  </si>
  <si>
    <t>Brandy</t>
  </si>
  <si>
    <t xml:space="preserve">Il ne faut pas confondre l'once liquide impériale avec l'once liquide américaine : </t>
  </si>
  <si>
    <t>RVB(245;245;220)</t>
  </si>
  <si>
    <t>Beige</t>
  </si>
  <si>
    <t>Bourbon</t>
  </si>
  <si>
    <t>RVB(255;255;224)</t>
  </si>
  <si>
    <t>Blackberry Brandy</t>
  </si>
  <si>
    <t>On le sert dans un tumbler moyen ou dans un verre old fashioned classique.</t>
  </si>
  <si>
    <t>RVB(148;0;211)</t>
  </si>
  <si>
    <t>Bitter San Pellegrino</t>
  </si>
  <si>
    <t xml:space="preserve">Daisy : littéralement "marguerite", le daisy est préparé avec du jus de citron, du sirop d'orgeat ou du cédrat, un peu de sucre et un peu de soda. </t>
  </si>
  <si>
    <t>Bitter Cinzano</t>
  </si>
  <si>
    <t>Daisy</t>
  </si>
  <si>
    <t>RVB(0;128;0)</t>
  </si>
  <si>
    <t>Bitter Campari</t>
  </si>
  <si>
    <t>RVB(64;224;208)</t>
  </si>
  <si>
    <t>Turquoise</t>
  </si>
  <si>
    <t>Bénédictine</t>
  </si>
  <si>
    <t xml:space="preserve"> L'élément de base est le rhum.</t>
  </si>
  <si>
    <t>RVB(255;0;0)</t>
  </si>
  <si>
    <t>Baileys</t>
  </si>
  <si>
    <t>Crusta : il se distingue particulièrement par le service, car le verre est présenté givré (c-à-d. avec son bord humecté d'eau et passé dans le sucre).</t>
  </si>
  <si>
    <t>Brun doré</t>
  </si>
  <si>
    <t>B and B</t>
  </si>
  <si>
    <t xml:space="preserve"> par des amers de cocktail.</t>
  </si>
  <si>
    <t>Aurum</t>
  </si>
  <si>
    <t>c'est-à-dire qu'ils contiennent de l'alcool, du jus de citron et du sucre ou sirop de glucose et/ou de la liqueur et sont souvent complétés</t>
  </si>
  <si>
    <t>Or.Jaune doré</t>
  </si>
  <si>
    <t>Arquebuse</t>
  </si>
  <si>
    <t xml:space="preserve">Crusta est un terme qui désigne un petit groupe de cocktails classiques. La composition des crustas est similaire à celle d'un sour, </t>
  </si>
  <si>
    <t>RVB(0;0;0)</t>
  </si>
  <si>
    <t>Noir</t>
  </si>
  <si>
    <t>Armagnac</t>
  </si>
  <si>
    <t>Crusta</t>
  </si>
  <si>
    <t>Arak</t>
  </si>
  <si>
    <t>RVB(255;255;0)</t>
  </si>
  <si>
    <t>Aquavit</t>
  </si>
  <si>
    <t>souvent avec des cubes de glace ; ils sont essentiellement alcoolisés.</t>
  </si>
  <si>
    <t>RVB(105;105;105)</t>
  </si>
  <si>
    <t>Gris foncé</t>
  </si>
  <si>
    <t>Applejack</t>
  </si>
  <si>
    <t xml:space="preserve">Les short drinks, boissons plus "concentrées", sont servis dans les coupes à cocktails classiques en petites doses, </t>
  </si>
  <si>
    <t>RVB(211;211;211)</t>
  </si>
  <si>
    <t>Gris clair</t>
  </si>
  <si>
    <t>Anisette</t>
  </si>
  <si>
    <t>pour devenir plus désaltérants et moins alcoolisés (long drink) ou bien plus chauds (hot drinks).</t>
  </si>
  <si>
    <t>RVB(0;255;255)</t>
  </si>
  <si>
    <t>Cyan</t>
  </si>
  <si>
    <t>Angostura</t>
  </si>
  <si>
    <t xml:space="preserve">Les "short drinks" ont été les premiers cocktails véritables, qui, pour suivre la mode et les goûts, ont été progressivement modifiés </t>
  </si>
  <si>
    <t>Amaretto</t>
  </si>
  <si>
    <t>Les short drinks</t>
  </si>
  <si>
    <t>RVB(150;75;0)</t>
  </si>
  <si>
    <t>Aguardiente</t>
  </si>
  <si>
    <t>RVB(0;0;255)</t>
  </si>
  <si>
    <t>Advocaat</t>
  </si>
  <si>
    <t>Zombie : long drink particulièrement alcoolisé, originaire des Caraïbes et préparé avec du rhum, des jus de fruits et fruits frais.</t>
  </si>
  <si>
    <t>RVB(255;255;255)</t>
  </si>
  <si>
    <t>Blanc</t>
  </si>
  <si>
    <t>Abricotine Garnier</t>
  </si>
  <si>
    <t>Soft drink : cocktail peu alcoolisé, délicat et désaltérant.</t>
  </si>
  <si>
    <t>Prémix  Cela fait référence à... un mélange d'un alcool fort et d'une boisson non-alcoolisée comme un soda.</t>
  </si>
  <si>
    <t>degrés d’alcool (TAV) et les densités approximatives des produits</t>
  </si>
  <si>
    <t xml:space="preserve"> une branche de menthe fraîche.</t>
  </si>
  <si>
    <t>mojitos sont des longs drinks élaborés à partir de rhum blanc cubain, de l’eau pétillante, de jus de lime, du sucre de canne blanc,</t>
  </si>
  <si>
    <t>Tiers(s)Kg,third(s) kg,tercio(s) de kilo</t>
  </si>
  <si>
    <t>entier</t>
  </si>
  <si>
    <t>Tiers(s)Kg</t>
  </si>
  <si>
    <t>ou en quartier (mangues), l’absence d’alcool (Virgin Mojito), ou l’adjonction de champagne.</t>
  </si>
  <si>
    <t>demi(s)Kg,half kg,medio(s) kilo</t>
  </si>
  <si>
    <t>demi(s)Kg</t>
  </si>
  <si>
    <t xml:space="preserve">mojitos : les principales variantes sont fondées sur l’ajout de fruits frais entiers (fraises, de framboises), </t>
  </si>
  <si>
    <t>quart(s)Kg,quarter(s) kg,cuarto(s) de kilo</t>
  </si>
  <si>
    <t>quart(s)Kg</t>
  </si>
  <si>
    <t>mojitos</t>
  </si>
  <si>
    <t>Tiers,third,tercio</t>
  </si>
  <si>
    <t>Tiers</t>
  </si>
  <si>
    <t>Quart,quarter,cuarto</t>
  </si>
  <si>
    <t>Quart</t>
  </si>
  <si>
    <t>Juleps : boisson plus ou moins longue dont l'élément essentiel est la menthe fraîche, dont les feuilles écrasées sont également utilisées comme décoration.</t>
  </si>
  <si>
    <t>demi,half,medio / media</t>
  </si>
  <si>
    <t>demi</t>
  </si>
  <si>
    <t xml:space="preserve"> Cette recette a été très féconde, puisqu’elle a inspiré le créateur du Mojito, qui a remplacé le whisky par du rhum et a également ajouté du jus de lime.</t>
  </si>
  <si>
    <t>Kg</t>
  </si>
  <si>
    <t>kg</t>
  </si>
  <si>
    <t>Juleps :Sous cette dénomination sont regroupés des long drinks alcoolisés, préparés à partir de menthe fraîche, de bourbon, de sucre blanc et de glace.</t>
  </si>
  <si>
    <t>g</t>
  </si>
  <si>
    <t>Juleps</t>
  </si>
  <si>
    <t>Mantequilla/Butter</t>
  </si>
  <si>
    <t>cup Beurre</t>
  </si>
  <si>
    <t>càs (tbsp)Beurre</t>
  </si>
  <si>
    <t xml:space="preserve"> Il s'agit d'une mode typiquement américaine d'où le nom "highball" qui fait référence au verre à la forme allongée que l'on emploie.</t>
  </si>
  <si>
    <t>càc (tsp)Beurre</t>
  </si>
  <si>
    <t>Highball : long drink comportant parmi ses ingrédients des boissons gazeuses</t>
  </si>
  <si>
    <t>Cacao en polvo/ Cocoa powder</t>
  </si>
  <si>
    <t>1 cup Cacao poudre</t>
  </si>
  <si>
    <t>1 càs (tbsp) Cacao poudre</t>
  </si>
  <si>
    <t>Fizzy (Fizzes) Vous avez commandé un Mojito Fizzy ? Il vous sera donc servi pétillant.</t>
  </si>
  <si>
    <t>1 càc (tsp) Cacao poudre</t>
  </si>
  <si>
    <t>On le sert froid, mais pas glacé dans un petit tumbler de 12 cl.</t>
  </si>
  <si>
    <t>cup Sucre glace</t>
  </si>
  <si>
    <t xml:space="preserve">Fizz : boisson mi-longue qui contient du jus de citron, un alcool (généralement du gin) et essentiellement du tonic. </t>
  </si>
  <si>
    <t>Azúcar glas/Icing sugar</t>
  </si>
  <si>
    <t>càs (tbsp) Sucre glace</t>
  </si>
  <si>
    <t>Fizzy (Fizzes)</t>
  </si>
  <si>
    <t>càc (tsp)Sucre glace</t>
  </si>
  <si>
    <t>Azúcar en polvo/Powdered sugar</t>
  </si>
  <si>
    <t>cup Sucre poudre</t>
  </si>
  <si>
    <t>Fancy drink : boisson que l'on prépare au shaker avec de la glace et que l'on sert dans verre dont le bord a été préalablement givré avec du sucre.</t>
  </si>
  <si>
    <t>càc (tsp) Sucre poudre</t>
  </si>
  <si>
    <t>Harina (trigo)/Flour (wheat)</t>
  </si>
  <si>
    <t>cup Farine (blé)</t>
  </si>
  <si>
    <t>daïquiris sont une famille de short drinks élaborés à partir de trois ingrédients principaux, à savoir : le rhum blanc cubain, le jus de lime frais, le sucre blanc.</t>
  </si>
  <si>
    <t>càs (tbsp) Farine (blé)</t>
  </si>
  <si>
    <t xml:space="preserve"> et auxquels peuvent être ajoutés différents fruits frais mixés (banane, pêche), ainsi que du jus de pamplemousse ou du marasquin.</t>
  </si>
  <si>
    <t>càc (tsp) Farine (blé)</t>
  </si>
  <si>
    <t>daïquiris : les variantes, très nombreuses, ont été imaginées à partir de cette base, dont les proportions peuvent être modifiées,</t>
  </si>
  <si>
    <t>Almendras en polvo/Powdered almonds</t>
  </si>
  <si>
    <t>1 cup Amandes poudre</t>
  </si>
  <si>
    <t>daïquiris</t>
  </si>
  <si>
    <t>1 càs (tbsp) Amandes poudre</t>
  </si>
  <si>
    <t>Leche/Crema/Agua/Milk/Cream/Water</t>
  </si>
  <si>
    <t>L</t>
  </si>
  <si>
    <t>cup/Lait/Crème/Eau</t>
  </si>
  <si>
    <t>de morceaux de concombres de menthe, etc.). Ils étaient autrefois servis dans de grandes [..]</t>
  </si>
  <si>
    <t>càs (tbsp)/Lait/Crème/Eau</t>
  </si>
  <si>
    <t xml:space="preserve">CUPS (Coupes) Long drinks (généralement), à base de Vin, servis sur glace et ornés généreusement (de fruits, </t>
  </si>
  <si>
    <t>càc (tsp)/Lait/Crème/Eau</t>
  </si>
  <si>
    <t>dans des flûtes glacées avec une décoration de fruits divers (pommes, poires, pêches ou oranges).</t>
  </si>
  <si>
    <t>1/2 tasse,1/2 cup,1/2 taza</t>
  </si>
  <si>
    <t>1/2 tasse</t>
  </si>
  <si>
    <t>Cup : cocktail à base de vin (champagne, vin mousseux, ...) préparé dans une carafe ou dans une coupe en verre et servi</t>
  </si>
  <si>
    <t>cuil(s).ThÃ©,teaspoon(s) (tea),cucharadita(s) (de tÃ©)</t>
  </si>
  <si>
    <t>cuil(s).Thé</t>
  </si>
  <si>
    <t>CUPS</t>
  </si>
  <si>
    <t>cuil(s).Soupe,tablespoon(s) (soup),cucharada(s) (de sopa)</t>
  </si>
  <si>
    <t>cuil(s).Soupe</t>
  </si>
  <si>
    <t>cuil(s).CafÃ©,teaspoon(s) (coffee),cucharadita(s) (de cafÃ©)</t>
  </si>
  <si>
    <t>cuil(s).Café</t>
  </si>
  <si>
    <t>coolers s’obtiennent à partir du mélange d’un spiritueux, de jus de fruit frais, de sucre : il est habituellement servi dans un verre à cocktail.</t>
  </si>
  <si>
    <t>./2.once.liquide,/2 fluid ounce,/2 onza lÃ­quida</t>
  </si>
  <si>
    <t>./2.once.liquide</t>
  </si>
  <si>
    <t>Le cooler n'est jamais trop alcoolisé et il est toujours servi avec beaucoup de soda.</t>
  </si>
  <si>
    <t>./8 Cup(s),/8 cup(s),/8 taza(s)</t>
  </si>
  <si>
    <t>./8 Cup(s)</t>
  </si>
  <si>
    <t xml:space="preserve">Cooler : boisson préparée dans un shaker ou dans un verre à mélange et décorée avec des tranches de fruits frais. </t>
  </si>
  <si>
    <t>./2 Cup(s),/2 cup(s),/2 taza(s)</t>
  </si>
  <si>
    <t>./2 Cup(s)</t>
  </si>
  <si>
    <t>Cooler</t>
  </si>
  <si>
    <t>./4 Cup(s),/4 cup(s),/4 taza(s)</t>
  </si>
  <si>
    <t>./4 Cup(s)</t>
  </si>
  <si>
    <t>demi/L,half liter,medio(s) litro</t>
  </si>
  <si>
    <t>demi/L</t>
  </si>
  <si>
    <t>Collins : parmi les ingrédients, il y a du jus de citron, du sirop de sucre et du soda. Ils sont servis dans des grands verres (tumbler) et bus avec des pailles.</t>
  </si>
  <si>
    <t>quart/L,quarter liter,cuarto(s) de litro</t>
  </si>
  <si>
    <t>quart/L</t>
  </si>
  <si>
    <t xml:space="preserve"> d’eau pétillante, de jus de citron, de sucre et de glace.</t>
  </si>
  <si>
    <t>/10</t>
  </si>
  <si>
    <t>Collins : cocktails préparés directement dans un verre haut, à partir d’un spiritueux (originellement il s’agissait de gin),</t>
  </si>
  <si>
    <t>/5</t>
  </si>
  <si>
    <t xml:space="preserve">Collins </t>
  </si>
  <si>
    <t>/4</t>
  </si>
  <si>
    <t>/3</t>
  </si>
  <si>
    <t>dans la préparation on utilise souvent des fruits frais, pressés ou au sirop, et l'on y ajoute de la glace pilée et du soda.</t>
  </si>
  <si>
    <t>/2</t>
  </si>
  <si>
    <t xml:space="preserve">Cobbler : terme anglais qui signifie littéralement "cordonnier " . C'est une boisson froide et peu alcoolisée ; </t>
  </si>
  <si>
    <t>ml</t>
  </si>
  <si>
    <t>sous forme de tranches d'orange ou de baies de saison, par exemple. Le Sherry Cobbler est mentionné dans le Jerry Thomas Bartender Guide</t>
  </si>
  <si>
    <t>cl</t>
  </si>
  <si>
    <t xml:space="preserve">Cobbler (un) se prépare directement dans un verre rocks, avec des glaçons. Il se compose d'une eau-de-vie et de sucre et il est garni de fruits, </t>
  </si>
  <si>
    <t>dl</t>
  </si>
  <si>
    <t>Cobbler</t>
  </si>
  <si>
    <t>Bucks : long-drink à base de boisson gazeuse, eau de Seltz,cola, ginger ale, tonic ou encore champagne.</t>
  </si>
  <si>
    <t>Tombée</t>
  </si>
  <si>
    <t>Les long drinks</t>
  </si>
  <si>
    <t>Mesure</t>
  </si>
  <si>
    <t>1 jus d’orange (pressé) 90 à 120 ml Dépend du fruit ; 1 orange moyenne donne 90–120 ml</t>
  </si>
  <si>
    <t>jus orange</t>
  </si>
  <si>
    <t>A</t>
  </si>
  <si>
    <t>1 jus de citron (pressé) 30 à 50 ml 	Environ 1 citron moyen donne 35–45 ml</t>
  </si>
  <si>
    <t>jus citron</t>
  </si>
  <si>
    <t>The Spruce Eats</t>
  </si>
  <si>
    <t>Wine Glass</t>
  </si>
  <si>
    <t>Virgin / Sin alcohol  Cocktail sans alcool / verre mixte</t>
  </si>
  <si>
    <t>Virgin(s)</t>
  </si>
  <si>
    <t>Coût Total ►</t>
  </si>
  <si>
    <t>Glass / Vaso  Verre standard</t>
  </si>
  <si>
    <t>Verre(s)</t>
  </si>
  <si>
    <t>Fortified Wine / Vino fortificado  Vin doux naturel / Verre INAO</t>
  </si>
  <si>
    <t>VDN (s)</t>
  </si>
  <si>
    <t>Liqueur glass / Vaso de licor  Verre à liqueur / digestif</t>
  </si>
  <si>
    <t>V.liqueur(s)</t>
  </si>
  <si>
    <t>tranche de citron</t>
  </si>
  <si>
    <t>tranches</t>
  </si>
  <si>
    <t>USDA (US cup)</t>
  </si>
  <si>
    <t>US(cp)</t>
  </si>
  <si>
    <t>Wikipedia</t>
  </si>
  <si>
    <t>Tumbler (Old Fashioned)</t>
  </si>
  <si>
    <t>shot(s)</t>
  </si>
  <si>
    <t>Tumbler (Highball)</t>
  </si>
  <si>
    <t>Shaker / Agitador  Verre trempé / cocktail énergiques</t>
  </si>
  <si>
    <t>Trembler(s)</t>
  </si>
  <si>
    <t>Drop / Gota   Dash équivalent / IBA</t>
  </si>
  <si>
    <t>Trait(s)</t>
  </si>
  <si>
    <t>Les écarts du total s’expliquent par les arrondis faits à chaque étape du calcul.</t>
  </si>
  <si>
    <t>TAV par produit (%)</t>
  </si>
  <si>
    <t>Alcool pur (ml)</t>
  </si>
  <si>
    <t>Composition</t>
  </si>
  <si>
    <t>Quantité</t>
  </si>
  <si>
    <t>Hot Toddy / Irish mug</t>
  </si>
  <si>
    <t>Toddy(s)</t>
  </si>
  <si>
    <t>Coût 1 ▼</t>
  </si>
  <si>
    <t>⓭ Prix</t>
  </si>
  <si>
    <t>Vous servez le volume conseillé par l'Auteur</t>
  </si>
  <si>
    <t>❷</t>
  </si>
  <si>
    <t>❼ Densité ρ Rhô</t>
  </si>
  <si>
    <t>❻ Degré d'alcool (ti) (%)</t>
  </si>
  <si>
    <t>⑦g.kg.L.dl.cl.ml</t>
  </si>
  <si>
    <t>⑥ Poids ou Volume</t>
  </si>
  <si>
    <t>⑤ Quoi</t>
  </si>
  <si>
    <t>④</t>
  </si>
  <si>
    <t>Photo ou imprim'écran</t>
  </si>
  <si>
    <t>Verre tiki céramique / tropicaux</t>
  </si>
  <si>
    <t>Tiki(s)</t>
  </si>
  <si>
    <t>⓭ Prix ne confondez pas prix au Litre ou prix à la pièce</t>
  </si>
  <si>
    <t>Col.16</t>
  </si>
  <si>
    <t>Col.15</t>
  </si>
  <si>
    <t>Col.14</t>
  </si>
  <si>
    <t>Col.13</t>
  </si>
  <si>
    <t>Col.12</t>
  </si>
  <si>
    <t>Col.11</t>
  </si>
  <si>
    <t>Col.10</t>
  </si>
  <si>
    <t>Col.9</t>
  </si>
  <si>
    <t>Col.8</t>
  </si>
  <si>
    <t>►</t>
  </si>
  <si>
    <t>Tea cup / Taza de té   Tasse classique / usage chaud</t>
  </si>
  <si>
    <t>tasse(s).Thé</t>
  </si>
  <si>
    <t>**</t>
  </si>
  <si>
    <t>❾ coût ►</t>
  </si>
  <si>
    <t xml:space="preserve"> la réglementation en matière d'hygiène et HACCP.</t>
  </si>
  <si>
    <t>Straight / Solo  Service sans glace / Shot</t>
  </si>
  <si>
    <t>Straight(s)</t>
  </si>
  <si>
    <t>****</t>
  </si>
  <si>
    <t>❾ intensité ►</t>
  </si>
  <si>
    <t>L'utilisation professionnelle des recettes vous engage à connaître</t>
  </si>
  <si>
    <t>Verre allongé / usage scandinave</t>
  </si>
  <si>
    <t>Stockholm(s)</t>
  </si>
  <si>
    <t>Standard pour carbonated splash</t>
  </si>
  <si>
    <t>Splash(s)</t>
  </si>
  <si>
    <t>Type de cocktail: Apéritif classique à base de vermouth et de Gin</t>
  </si>
  <si>
    <t>❾</t>
  </si>
  <si>
    <t>❽ référence Auteur</t>
  </si>
  <si>
    <t>Joël Leboucher Mai 2025</t>
  </si>
  <si>
    <t>Sparkling / Espumoso   Verre pétillant / Champagne</t>
  </si>
  <si>
    <t>Sparkling(s)</t>
  </si>
  <si>
    <t>Flute(s)</t>
  </si>
  <si>
    <t>⓫ COMPOSITION  Dupliquée pour ►</t>
  </si>
  <si>
    <t>José Fernandez</t>
  </si>
  <si>
    <t>❾ Auteur ►</t>
  </si>
  <si>
    <t>Couleur : rouge doux</t>
  </si>
  <si>
    <t>Verre sour traditionnel</t>
  </si>
  <si>
    <t>sour(s)</t>
  </si>
  <si>
    <t>BEFORE DINNER</t>
  </si>
  <si>
    <t xml:space="preserve"> pourvu qu'ils profitent à un plus grand nombre</t>
  </si>
  <si>
    <t>Verre épais / smoothie</t>
  </si>
  <si>
    <t>Smoothie(s)</t>
  </si>
  <si>
    <t>Vous</t>
  </si>
  <si>
    <t>Auteur</t>
  </si>
  <si>
    <t>coeff</t>
  </si>
  <si>
    <t>Vol. de service conseillé</t>
  </si>
  <si>
    <t>Capacité totale</t>
  </si>
  <si>
    <t>contenance maxi</t>
  </si>
  <si>
    <t xml:space="preserve">TAV </t>
  </si>
  <si>
    <t>AVEC ALCOOL</t>
  </si>
  <si>
    <t>Transmettez vos savoirs faire d'expérience; peu importe qui les récupèrent</t>
  </si>
  <si>
    <t>Singapore Sling / verre allongé</t>
  </si>
  <si>
    <t>sling(s)</t>
  </si>
  <si>
    <t>US shot 1.5oz</t>
  </si>
  <si>
    <t>Et voilà , je vous conseille de récupérer des formules pour les adapter et les utiliser dans vos documents</t>
  </si>
  <si>
    <t>Short Drink / Bebida corta  Cocktail court type Sour</t>
  </si>
  <si>
    <t>Short (s)Drink</t>
  </si>
  <si>
    <t>Moyenne entre 30-60 ml</t>
  </si>
  <si>
    <t>Shooter(s)</t>
  </si>
  <si>
    <t>Rocas  On the rocks / petit tumbler</t>
  </si>
  <si>
    <t>rocks</t>
  </si>
  <si>
    <t>Verre long drink / Gin Rickey</t>
  </si>
  <si>
    <t>Rickey(s)</t>
  </si>
  <si>
    <t>Ponche  Verre punch individuel / cocktail bowl</t>
  </si>
  <si>
    <t>Punch(s)</t>
  </si>
  <si>
    <t>Verre superposé / Digestif français</t>
  </si>
  <si>
    <t>Pousse(s)-Café</t>
  </si>
  <si>
    <t>Same as pony</t>
  </si>
  <si>
    <t>Pony(s) Shot</t>
  </si>
  <si>
    <t>US bar standard</t>
  </si>
  <si>
    <t>Pony(s)</t>
  </si>
  <si>
    <t>Piscine / Piscina Grand verre ballon / Apéritif allongé</t>
  </si>
  <si>
    <t>Piscine(s)</t>
  </si>
  <si>
    <t>gin</t>
  </si>
  <si>
    <t>Pinta (EE.UU.)   US pint / Wikipedia</t>
  </si>
  <si>
    <t>pint(s) (US)</t>
  </si>
  <si>
    <t>vermouth blanc Noilly Prat</t>
  </si>
  <si>
    <t>Pint (UK) / Pinta (RU)  UK pint / Wikipedia</t>
  </si>
  <si>
    <t>pint(s) (UK)</t>
  </si>
  <si>
    <t>Pint Glass (US)</t>
  </si>
  <si>
    <t>Pint Glass (UK)</t>
  </si>
  <si>
    <t>Pimm’s glass / UK usage</t>
  </si>
  <si>
    <t>1 oz = 29.57 ml</t>
  </si>
  <si>
    <t>Once(s)-OZ</t>
  </si>
  <si>
    <t>Verre OF / Drinks World</t>
  </si>
  <si>
    <t>Old(s) Fashioned</t>
  </si>
  <si>
    <t>Nick &amp; Nora Glass</t>
  </si>
  <si>
    <t>Neat / Solo Service pur sans glaçon / Shot</t>
  </si>
  <si>
    <t>Neat(s)</t>
  </si>
  <si>
    <t>Egg(s) Nog</t>
  </si>
  <si>
    <t>Mule /  Mula  Copper mug / Moscow Mule</t>
  </si>
  <si>
    <t>Mule(s)</t>
  </si>
  <si>
    <t>Mug /  Taza   Verre type chope / Mule ou Irish</t>
  </si>
  <si>
    <t>Mug(s)</t>
  </si>
  <si>
    <t>Équivalent d’un jigger ou d’un shot double</t>
  </si>
  <si>
    <t>mesure</t>
  </si>
  <si>
    <t>Verre Martini / Drinks World</t>
  </si>
  <si>
    <t>Martini(s)</t>
  </si>
  <si>
    <t>Verre Margarita / Drinks World</t>
  </si>
  <si>
    <t>Margarita(s)</t>
  </si>
  <si>
    <t>Verre ou mug Julep / IBA</t>
  </si>
  <si>
    <t>Julep(s)</t>
  </si>
  <si>
    <t>Jigger / Medidor    US 1.5oz</t>
  </si>
  <si>
    <t>jigger(s)</t>
  </si>
  <si>
    <t>US 1.5oz / Standard</t>
  </si>
  <si>
    <t>jigger</t>
  </si>
  <si>
    <t>Petite quantité (dash ou squirt), ex. bitters 1 à 2 ml</t>
  </si>
  <si>
    <t>jet</t>
  </si>
  <si>
    <t>Irish Coffee Glass</t>
  </si>
  <si>
    <t xml:space="preserve"> (titre, catégorie, verre, moment de consommation, etc.).</t>
  </si>
  <si>
    <t>Capacité norme verre INAO</t>
  </si>
  <si>
    <t>INAO(s)</t>
  </si>
  <si>
    <t>Cartouche : encadré ou bloc placé en haut d’une fiche ou d’un document, contenant les informations principales</t>
  </si>
  <si>
    <t>Verre hurricane / Kitchen Geekery</t>
  </si>
  <si>
    <t>hurricane(s)</t>
  </si>
  <si>
    <t>Hot Drink / Bebida caliente  Verre boisson chaude / Irish glass</t>
  </si>
  <si>
    <t>Hot(s) Drink</t>
  </si>
  <si>
    <t>IBA</t>
  </si>
  <si>
    <t>Highball(s)</t>
  </si>
  <si>
    <t>ON THE ROCKS</t>
  </si>
  <si>
    <t>AMERICANO</t>
  </si>
  <si>
    <t>.</t>
  </si>
  <si>
    <t>Goblet Glass</t>
  </si>
  <si>
    <t>Usage générique</t>
  </si>
  <si>
    <t>glass</t>
  </si>
  <si>
    <t>❿ Lien @ &gt;</t>
  </si>
  <si>
    <t>Verres &amp; cocktails français</t>
  </si>
  <si>
    <t>Flip (œuf, sucre, vin) / cocktail classique</t>
  </si>
  <si>
    <t>Flip(s)</t>
  </si>
  <si>
    <t>❿ Matériel</t>
  </si>
  <si>
    <t>Verre à Fizz / IBA</t>
  </si>
  <si>
    <t>Fizz(s)</t>
  </si>
  <si>
    <t>Fixe cocktail verre court / IBA</t>
  </si>
  <si>
    <t>Fixe(s)</t>
  </si>
  <si>
    <t>Fantasy /Fantasía  Verre fantaisie / Usage mixologie</t>
  </si>
  <si>
    <t>Fantaisie(s)</t>
  </si>
  <si>
    <t>Ponche de huevo / Verre milk punch / Eggnog cocktail</t>
  </si>
  <si>
    <t>🅑</t>
  </si>
  <si>
    <t>US bartending standard</t>
  </si>
  <si>
    <t>Double(s) Shot</t>
  </si>
  <si>
    <t>Digestivo / Verre digestif / tradition française</t>
  </si>
  <si>
    <t>Digestif(s)</t>
  </si>
  <si>
    <t>Verre INAO recommandé</t>
  </si>
  <si>
    <t>Degustation(s)</t>
  </si>
  <si>
    <t>IBA / Liquid Intelligence</t>
  </si>
  <si>
    <t>Dash(s)</t>
  </si>
  <si>
    <t>Daisy classique / Bartender’s guide</t>
  </si>
  <si>
    <t>Daisy(s)</t>
  </si>
  <si>
    <t>VARIANTES</t>
  </si>
  <si>
    <t>US standard</t>
  </si>
  <si>
    <t>Cup(s)</t>
  </si>
  <si>
    <t>❿ TECHNIQUES DE RÉALISATION et Infos  - Verre  - Décoration etc..</t>
  </si>
  <si>
    <t>US cup / USDA</t>
  </si>
  <si>
    <t>Cup</t>
  </si>
  <si>
    <t>🅐</t>
  </si>
  <si>
    <t>Coupette type Margarita / Drinksworld</t>
  </si>
  <si>
    <t>Coupette(s)</t>
  </si>
  <si>
    <t>Copper Mug</t>
  </si>
  <si>
    <t>Cooler cocktail / Bar convention</t>
  </si>
  <si>
    <t>Cooler(s)</t>
  </si>
  <si>
    <t>Verre Collins alternative / IBA</t>
  </si>
  <si>
    <t>collins 2</t>
  </si>
  <si>
    <t>Kitchen Geekery / IBA</t>
  </si>
  <si>
    <t>Collins</t>
  </si>
  <si>
    <t>&lt; Conversion en Litre</t>
  </si>
  <si>
    <t>Cocktail tropical / Pina Colada glass</t>
  </si>
  <si>
    <t>Colada(s)</t>
  </si>
  <si>
    <t xml:space="preserve">smoothie </t>
  </si>
  <si>
    <t xml:space="preserve">High Ball </t>
  </si>
  <si>
    <t>Shooter</t>
  </si>
  <si>
    <t>collins 1</t>
  </si>
  <si>
    <t>Cobbler shaker service / Mixology Tools</t>
  </si>
  <si>
    <t>Cobblers</t>
  </si>
  <si>
    <t>Bowl /  Cuenco    Verre bol traditionnel / usage domestique</t>
  </si>
  <si>
    <t>Bol(s)</t>
  </si>
  <si>
    <t>Verre à whisky blended / Difford's Guide</t>
  </si>
  <si>
    <t>Blended(s)</t>
  </si>
  <si>
    <t xml:space="preserve">ATTENTION NE PAS CONFONDRE CAPACITÉ DU VERRE ET VOLUME MINI OU MAXI DE LIQUIDE </t>
  </si>
  <si>
    <t>Beer / Cerveza  Standard verre bière / VerresCocktail.fr</t>
  </si>
  <si>
    <t>Biere(s)</t>
  </si>
  <si>
    <t>bar(s) spoon</t>
  </si>
  <si>
    <t>▼ collez Colonne BE</t>
  </si>
  <si>
    <t>Sources ou traductions</t>
  </si>
  <si>
    <t>Volume maxi.</t>
  </si>
  <si>
    <t>Volume mini.</t>
  </si>
  <si>
    <t>Facteur cl</t>
  </si>
  <si>
    <t>D (Seuil)</t>
  </si>
  <si>
    <t>C (Unité sup)</t>
  </si>
  <si>
    <t>B (Facteur L / Kg)</t>
  </si>
  <si>
    <t>Nom de l'unité</t>
  </si>
  <si>
    <t>Modifiez en ml les volumes qui ne vous conviennent pas Colonne</t>
  </si>
  <si>
    <t>TABLEAU DE RECHERCHE    SEARCH TABLE    TABLA DE BÚSQUEDA</t>
  </si>
  <si>
    <t>comme un cocktail ou une boisson.</t>
  </si>
  <si>
    <t>Mode d'emploi express</t>
  </si>
  <si>
    <t xml:space="preserve">Avant d'utiliser ce document vérifiez et si besoin </t>
  </si>
  <si>
    <r>
      <t xml:space="preserve">Le </t>
    </r>
    <r>
      <rPr>
        <b/>
        <sz val="9"/>
        <color theme="1"/>
        <rFont val="Calibri"/>
        <family val="2"/>
        <scheme val="minor"/>
      </rPr>
      <t>TAV</t>
    </r>
    <r>
      <rPr>
        <sz val="9"/>
        <color theme="1"/>
        <rFont val="Calibri"/>
        <family val="2"/>
        <scheme val="minor"/>
      </rPr>
      <t xml:space="preserve"> (Titre Alcoométrique Volumique) C’est la proportion d’alcool pur contenue dans un liquide</t>
    </r>
  </si>
  <si>
    <t>colonnes</t>
  </si>
  <si>
    <t>Adresse PC</t>
  </si>
  <si>
    <t>lignes</t>
  </si>
  <si>
    <t xml:space="preserve">cellules vides </t>
  </si>
  <si>
    <t>avec valeurs ou texte</t>
  </si>
  <si>
    <t>ICI</t>
  </si>
  <si>
    <t>Ce document est composé de :</t>
  </si>
  <si>
    <t>A1</t>
  </si>
  <si>
    <t xml:space="preserve">Répertoire N° </t>
  </si>
  <si>
    <t>Pour les photos des cocktails</t>
  </si>
  <si>
    <t>Comment trier vos recettes</t>
  </si>
  <si>
    <t>vous pouvez collez des imprim' écran</t>
  </si>
  <si>
    <t>les miniatures sont des imprime écran</t>
  </si>
  <si>
    <t>1.scannez votre document papier en photo ou pdf</t>
  </si>
  <si>
    <t>2 - Données &gt; Filtre</t>
  </si>
  <si>
    <t>2.ouvrez et ajustez à l'écran</t>
  </si>
  <si>
    <t xml:space="preserve">Wikipédia </t>
  </si>
  <si>
    <t xml:space="preserve">3 - Cliquez sur les flèches Filtre </t>
  </si>
  <si>
    <t>3.faites un imprime écran et collez le dans votre document</t>
  </si>
  <si>
    <t>https://fr.wikipedia.org/wiki/Cat%C3%A9gorie:Cocktail</t>
  </si>
  <si>
    <t>Filtres intelligents dans Excel</t>
  </si>
  <si>
    <t>Greenshot est un logiciel de capture d’écran léger pour Windows</t>
  </si>
  <si>
    <t>https://fr.wikipedia.org/wiki/Portail:Boisson</t>
  </si>
  <si>
    <t>https://excel-exercice.com/filtres-intelligents-dans-excel/</t>
  </si>
  <si>
    <t>Lorsque vous masquez des lignes ou colonnes  appuyez sur la touche F9 pour forcer Excel à recalculer</t>
  </si>
  <si>
    <t>Données &gt; Filtrer</t>
  </si>
  <si>
    <t>Lien &gt;</t>
  </si>
  <si>
    <t>https://www.1001cocktails.com/recettes/selections.aspx</t>
  </si>
  <si>
    <t>http://technoresto.org/tp/ta_cocktail/ta_fp.html</t>
  </si>
  <si>
    <t>http://www.spiritueuxmagazine.com/</t>
  </si>
  <si>
    <t>https://www.frenchbar.com/index.php</t>
  </si>
  <si>
    <t>https://www.google.com/search?q=ambiance+bar+%C3%A0+cocktail+chic&amp;client=firefox-b-d&amp;sxsrf=AJOqlzVEiEJaAfiPksk2m0DNcA5tfwxmgw:1674116619047&amp;source=lnms&amp;tbm=isch&amp;sa=X&amp;ved=2ahUKEwj6_o-zmtP8AhXHUKQEHUKRDNEQ_AUoAXoECAEQAw&amp;biw=1472&amp;bih=726&amp;dpr=1.3#imgrc=p_KRM0lJYwUdjM</t>
  </si>
  <si>
    <t>Bienvenue sur notre site avec plus de 5.000 pages sur le monde du Bar :- 840 recettes de Cocktails avec visuels</t>
  </si>
  <si>
    <t xml:space="preserve"> 1.700 bouteilles d'Alcool avec photos</t>
  </si>
  <si>
    <t xml:space="preserve">ambiance bar à cocktail </t>
  </si>
  <si>
    <t xml:space="preserve">Brouillon : </t>
  </si>
  <si>
    <t xml:space="preserve">Collez les recettes récupérées sur le net dans le brouillon </t>
  </si>
  <si>
    <t xml:space="preserve">et découpez le texte trop long dans le tableau </t>
  </si>
  <si>
    <t>Le cocktail Lucien Gaudin est un cocktail à base de gin, triple sec, campari et d'absinthe et appartient au groupe des short drinks (boissons courtes).</t>
  </si>
  <si>
    <t>Lorsque vous masquez des lignes ou colonnes ou que vous saisssez une nouvelle valeur appuyez sur la touche F9 pour forcer Excel à recalculer</t>
  </si>
  <si>
    <t>Ce tableau découpe votre texte et l'ajuste à la largeur de votre colonne</t>
  </si>
  <si>
    <t>Copiez le texte découpé et collez le dans votre fiche - Collage spécial 1.2.3 valeurs</t>
  </si>
  <si>
    <t xml:space="preserve">Assurez vous que la police ainsi que la taille de police utilisées soient  identiques entre ce document et celui dans lequel vous allez colle le texte découpé. </t>
  </si>
  <si>
    <t>largeur Postit</t>
  </si>
  <si>
    <t xml:space="preserve">saisissez un nombre de caractères pour que le texte ne déborde pas de la </t>
  </si>
  <si>
    <t>Élargissez cette colonne</t>
  </si>
  <si>
    <t xml:space="preserve"> Saisissez ou coller le texte que vous voulez couper dans ces 4 lignes ▼  </t>
  </si>
  <si>
    <t>1 - Le texte collé dans le cadre  est découpé  en plusieurs lignes en fonction du nombre de caractères saisis .Factionnement  sans couper les mots et ajusté à la largeur de votre colonne en supprimant les lignes vides. Saisissez un nombre de caractères pour que le texte ne déborde pas de la colonne avec une police Calibri taille 11 vous aurez davantage de caractères par lignes à vous de choisir votre police Lorsque vous masquez des lignes ou colonnes ou que vous saisssez une nouvelle valeur appuyez sur la touche F9 pour forcer Excel à recalculer 🔃</t>
  </si>
  <si>
    <t>► Saisissez ou coller les lignes du brouillon que vous voulez couper dans ces 4 lignes et saisissez un nombre de caractères pour que le texte ne déborde pas de la colonne ⤵️ 🧋</t>
  </si>
  <si>
    <t xml:space="preserve"> et saisissez un nombre de caractères pour que le texte ne déborde pas de la colonne  ►Police  choisissez celle qui vous convient</t>
  </si>
  <si>
    <t xml:space="preserve">votre texte est découpé en </t>
  </si>
  <si>
    <t>Total</t>
  </si>
  <si>
    <t xml:space="preserve">pour aérer le texte vous pouvez collez le triangle rouge dans une ligne ci-dessus </t>
  </si>
  <si>
    <t>caractères + espaces</t>
  </si>
  <si>
    <t>Triangle</t>
  </si>
  <si>
    <t>"Nettoyage" et découpage du texte dans ces 4 colonnes</t>
  </si>
  <si>
    <t>Vous pouvez soit réduire la quantité de caractères à supprimer, soit enlever une ligne</t>
  </si>
  <si>
    <t>lignes en trop pas assez de lignes dans le Postit</t>
  </si>
  <si>
    <t xml:space="preserve">lignes découpées &gt; réduisez le texte ou le nombre de lignes </t>
  </si>
  <si>
    <t>Avant d'utiliser ce document vérifiez et si besoin le tableau de recherche</t>
  </si>
  <si>
    <t>◄  largeurs conseillées  ►</t>
  </si>
  <si>
    <t>1 - Le texte collé dans le cadre  est découpé  en plusieurs lignes en fonction du nombre de caractères saisis .</t>
  </si>
  <si>
    <t>Factionnement  sans couper les mots et ajusté à la largeur de votre colonne en supprimant les lignes vides.</t>
  </si>
  <si>
    <t xml:space="preserve"> Saisissez un nombre de caractères pour que le texte ne déborde pas de la colonne ►avec une police Calibri taille 11 </t>
  </si>
  <si>
    <t>vous aurez davantage de caractères par lignes à vous de choisir votre police ►Lorsque vous masquez des lignes ou colonnes</t>
  </si>
  <si>
    <t xml:space="preserve"> ou que vous saisssez une nouvelle valeur appuyez sur la touche F9 pour forcer Excel à recalculer</t>
  </si>
  <si>
    <t>► Saisissez ou coller les lignes du brouillon que vous voulez couper dans ces 4 lignes</t>
  </si>
  <si>
    <t xml:space="preserve"> et saisissez un nombre de caractères pour que le texte ne déborde pas de la colonne</t>
  </si>
  <si>
    <t>►Police  choisissez celle qui vous convient</t>
  </si>
  <si>
    <t>MODE D'EMPLOI</t>
  </si>
  <si>
    <t>saisissez un nombre de caractères pour que le texte ne déborde pas de la colonne</t>
  </si>
  <si>
    <t>Attention il faut que la police et la taille de police soit identique sur les deux documents</t>
  </si>
  <si>
    <t xml:space="preserve">avec une police Calibri taille 11 vous aurez davantage de caractères par lignes à vous de choisir votre police </t>
  </si>
  <si>
    <t>Vous pouvez choisir une police de caractères</t>
  </si>
  <si>
    <t>Utilisez le pinceau pour reproduire la police</t>
  </si>
  <si>
    <t>Police calibri 12</t>
  </si>
  <si>
    <t>Police Arial 12</t>
  </si>
  <si>
    <t>Police Garamond 12</t>
  </si>
  <si>
    <t>Police Cambria 12</t>
  </si>
  <si>
    <t>Police Verdana 12</t>
  </si>
  <si>
    <t>Police Segoe UI Light 12</t>
  </si>
  <si>
    <t>Police Lucida Calligraphy 12</t>
  </si>
  <si>
    <t>Police Lucida Handwriting 12</t>
  </si>
  <si>
    <t>FIN</t>
  </si>
  <si>
    <t xml:space="preserve">❿ TECHNIQUES DE RÉALISATION </t>
  </si>
  <si>
    <t>FR / Français Capacité / Volume</t>
  </si>
  <si>
    <t>SANS ALCOOL</t>
  </si>
  <si>
    <t xml:space="preserve">🔸 Capacité du verre : volume total que peut </t>
  </si>
  <si>
    <t>contenir le verre à ras bord (ex. flûte = 15 cl)</t>
  </si>
  <si>
    <t>AFTER DINNER</t>
  </si>
  <si>
    <t>VIRGIN</t>
  </si>
  <si>
    <t xml:space="preserve">🔹 Volume servi : quantité réellement </t>
  </si>
  <si>
    <t>ALL DAY (ou fancy)</t>
  </si>
  <si>
    <t>versée (ex. 10 cl dans une flûte de 15 cl)</t>
  </si>
  <si>
    <t>💡 Pourquoi c’est important :</t>
  </si>
  <si>
    <t>Couleur : à vous de préciser</t>
  </si>
  <si>
    <t>Évite les débordements</t>
  </si>
  <si>
    <t>Meilleure présentation</t>
  </si>
  <si>
    <t>Permet d’ajuster les quantités</t>
  </si>
  <si>
    <t>NEAT</t>
  </si>
  <si>
    <t xml:space="preserve">🧾 Exemple : Verre = Flûte 15 cl </t>
  </si>
  <si>
    <t>Volume servi = 10 cl</t>
  </si>
  <si>
    <t xml:space="preserve">✅ Conseil : Indiquez toujours </t>
  </si>
  <si>
    <t>SOUR</t>
  </si>
  <si>
    <t>les deux dans vos recettes</t>
  </si>
  <si>
    <t>EN / English Capacity / Volume</t>
  </si>
  <si>
    <t>STRAIGHT</t>
  </si>
  <si>
    <t xml:space="preserve">🔸 Glass capacity: total volume the glass </t>
  </si>
  <si>
    <t>can hold to the brim (e.g., flute = 15 cl)</t>
  </si>
  <si>
    <t xml:space="preserve">🔹 Volume served: actual liquid </t>
  </si>
  <si>
    <t>BLENDED</t>
  </si>
  <si>
    <t>poured (e.g., 10 cl in a 15 cl flute)</t>
  </si>
  <si>
    <t>💡 Why it matters:</t>
  </si>
  <si>
    <t>Avoids spillage</t>
  </si>
  <si>
    <t>COBBLERS</t>
  </si>
  <si>
    <t>Improves presentation</t>
  </si>
  <si>
    <t>Helps adjust serving sizes</t>
  </si>
  <si>
    <t>🧾 Example: Glass = Flute 15 cl</t>
  </si>
  <si>
    <t>COLLINS</t>
  </si>
  <si>
    <t>Volume served = 10 cl</t>
  </si>
  <si>
    <t>✅ Tip: Always indicate</t>
  </si>
  <si>
    <t xml:space="preserve"> both in your recipes</t>
  </si>
  <si>
    <t>FROZEN</t>
  </si>
  <si>
    <t>ES / Español Capacidad / Volumen</t>
  </si>
  <si>
    <t xml:space="preserve">🔸 Capacidad del vaso: volumen total que puede </t>
  </si>
  <si>
    <t>COOLERS</t>
  </si>
  <si>
    <t>contener hasta el borde (ej.: flauta = 15 cl)</t>
  </si>
  <si>
    <t xml:space="preserve">🔹 Volumen servido: cantidad realmente </t>
  </si>
  <si>
    <t>vertida (ej.: 10 cl en una flauta de 15 cl)</t>
  </si>
  <si>
    <t>CRUSTAS</t>
  </si>
  <si>
    <t>💡 Por qué es importante:</t>
  </si>
  <si>
    <t>Evita derrames</t>
  </si>
  <si>
    <t>Mejora la presentación</t>
  </si>
  <si>
    <t>Permite ajustar cantidades</t>
  </si>
  <si>
    <t xml:space="preserve">🧾 Ejemplo: Vaso = Flauta 15 cl </t>
  </si>
  <si>
    <t>Volumen servido = 10 cl</t>
  </si>
  <si>
    <t>DAISIES</t>
  </si>
  <si>
    <t xml:space="preserve">✅ Consejo: Siempre indica </t>
  </si>
  <si>
    <t>ambas medidas en tus recetas</t>
  </si>
  <si>
    <t>EGG NOGS</t>
  </si>
  <si>
    <t>FIXES</t>
  </si>
  <si>
    <t>HIGH BALLS</t>
  </si>
  <si>
    <t>BASE GIN</t>
  </si>
  <si>
    <t>BASE TEQUILA</t>
  </si>
  <si>
    <t>BASE RHUM</t>
  </si>
  <si>
    <t>BASE VODKA</t>
  </si>
  <si>
    <t>Couleur : Jaune pâle</t>
  </si>
  <si>
    <t>Couleur : Jaune</t>
  </si>
  <si>
    <t>Couleur : Transparent</t>
  </si>
  <si>
    <t>Couleur : Brun</t>
  </si>
  <si>
    <t>Couleur : Brun foncé</t>
  </si>
  <si>
    <t>Couleur : Ambré</t>
  </si>
  <si>
    <t>Couleur : Vert</t>
  </si>
  <si>
    <t>Couleur : Orangé</t>
  </si>
  <si>
    <t>Couleur : Brun doré</t>
  </si>
  <si>
    <t>Couleur : Beige</t>
  </si>
  <si>
    <t>Couleur : Doré</t>
  </si>
  <si>
    <t>Couleur : Rouge vif</t>
  </si>
  <si>
    <t>Couleur : Rouge</t>
  </si>
  <si>
    <t>Couleur : Violet foncé</t>
  </si>
  <si>
    <t>Couleur : Orange</t>
  </si>
  <si>
    <t>Couleur : Jaune ambré</t>
  </si>
  <si>
    <t>Couleur : Vert fluo</t>
  </si>
  <si>
    <t>Couleur : Rouge foncé</t>
  </si>
  <si>
    <t>Couleur : Rouge ou Rose</t>
  </si>
  <si>
    <t>Couleur : Jaune clair</t>
  </si>
  <si>
    <t>Couleur : Bleu</t>
  </si>
  <si>
    <t>Couleur : Jaune doré</t>
  </si>
  <si>
    <t>Couleur : Vert pâle</t>
  </si>
  <si>
    <t>Couleur : Violet</t>
  </si>
  <si>
    <t>Couleur : Pâle doré</t>
  </si>
  <si>
    <t>Couleur : Rose clair</t>
  </si>
  <si>
    <t>Couleur : Rouge brun</t>
  </si>
  <si>
    <t>Couleur : Rouge clair</t>
  </si>
  <si>
    <t>Couleur : Brun rouge</t>
  </si>
  <si>
    <t>Couleur : Rose</t>
  </si>
  <si>
    <t>Couleur : Orange vif</t>
  </si>
  <si>
    <t>Couleur dominante</t>
  </si>
  <si>
    <t>colonnes  H / I</t>
  </si>
  <si>
    <t>NOM DE LA RECETTE</t>
  </si>
  <si>
    <t>Avec ou sans Alcool</t>
  </si>
  <si>
    <t xml:space="preserve">Quand </t>
  </si>
  <si>
    <t>Type de cocktail:</t>
  </si>
  <si>
    <t>FAMILLE à coller</t>
  </si>
  <si>
    <t>VOUS</t>
  </si>
  <si>
    <t>Indicateur de lignes masquées</t>
  </si>
  <si>
    <t xml:space="preserve"> Choisissez des valeurs spécifiques : Décochez (Sélectionner tout) pour décocher toutes les cases, </t>
  </si>
  <si>
    <t>Puis cochez A (afficher) pour selectionner les lignes à afficher</t>
  </si>
  <si>
    <t>Pour l'affichage de toutes les lignes faites l'inverse cochez (Sélectionner tout)</t>
  </si>
  <si>
    <t>ou cliquez de nouveau sur "l'entonnoir" trier en haut de l'écran pour désactiver la fonction Tri</t>
  </si>
  <si>
    <t>Fonction Excel : JOINDRE.TEXTE</t>
  </si>
  <si>
    <t>https://www.excel-pratique.com/fr/fonctions/joindre-texte</t>
  </si>
  <si>
    <t>EXCEL - MASQUER DES ÉLÉMENTS</t>
  </si>
  <si>
    <t>https://www.youtube.com/watch?v=8NMinBfc9EU</t>
  </si>
  <si>
    <t>https://support.microsoft.com/fr-fr/office/filtrer-les-donn%C3%A9es-d-une-plage-ou-d-un-tableau-01832226-31b5-4568-8806-38c37dcc180e</t>
  </si>
  <si>
    <t>Demandez à Google  Trier avec Excel : toutes les méthodes de tri de données</t>
  </si>
  <si>
    <t>et sélectionnez vidéos</t>
  </si>
  <si>
    <t xml:space="preserve">Masquer une ligne ou une colonne sur Excel </t>
  </si>
  <si>
    <t>https://www.youtube.com/watch?v=q-52-9FshWw</t>
  </si>
  <si>
    <t>Astuces Excel</t>
  </si>
  <si>
    <t>https://www.youtube.com/@Astuces_Excel/videos</t>
  </si>
  <si>
    <t>⓿❶❷❸❹❺❻❼❽❾❿⓫⓬⓭⓮⓯⓰⓱⓲⓳⓴</t>
  </si>
  <si>
    <t>Ⓐ Ⓑ Ⓒ Ⓓ Ⓔ Ⓕ Ⓖ Ⓗ Ⓘ Ⓙ Ⓚ Ⓛ Ⓜ Ⓝ Ⓞ Ⓟ Ⓠ Ⓡ Ⓢ Ⓣ Ⓤ Ⓥ Ⓦ Ⓧ Ⓧ Ⓩ MAJUSCULES</t>
  </si>
  <si>
    <t>ⓐ ⓑ ⓒ ⓓ ⓔ ⓕ ⓕ ⓗ ⓗ ⓘ ⓙ ⓚ ⓛ ⓜ ⓝ ⓞ ⓟ ⓠ ⓡ ⓡ ⓣ ⓤ ⓥ ⓦ ⓧ ⓨ ⓩ minuscules</t>
  </si>
  <si>
    <t>🅐🅑🅒🅓🅔🅕🅖🅗🅘🅙🅚🅛🅜🅝🅞🅟🅠🅡🅢🅣🅤🅥🅦🅧🅨🅩</t>
  </si>
  <si>
    <t>Vermouth Italien</t>
  </si>
  <si>
    <t>tranche d'orange</t>
  </si>
  <si>
    <t xml:space="preserve">Verre old fashioned/Verre à whisky - Le doseur et le bec verseur </t>
  </si>
  <si>
    <t xml:space="preserve">Cuillère à mélange </t>
  </si>
  <si>
    <t>Eau gazeuse</t>
  </si>
  <si>
    <t>glace</t>
  </si>
  <si>
    <t>1. Mélangez les ingrédients</t>
  </si>
  <si>
    <t>Munissez-vous d’un verre old fashioned ou d’un long verre.</t>
  </si>
  <si>
    <t>Remplissez votre verre de glaçons.</t>
  </si>
  <si>
    <t>Versez une dose de bitter rouge type Campari et une dose de vermouth rouge.</t>
  </si>
  <si>
    <t>2. Allongez le cocktail</t>
  </si>
  <si>
    <t>Ajoutez de l’eau gazeuse à votre convenance.</t>
  </si>
  <si>
    <t>Mélangez délicatement de haut en bas à l’aide d’une cuillère à mélange.</t>
  </si>
  <si>
    <t>Ajoutez une demie tranche d’orange dans votre verre.</t>
  </si>
  <si>
    <t>https://www.destinationcocktails.fr/recette/americano-cocktail/</t>
  </si>
  <si>
    <t>Destination Cocktails</t>
  </si>
  <si>
    <t>Type de cocktail: Apéritif classique à base de vermouth et de Bitter</t>
  </si>
  <si>
    <t>*** amer</t>
  </si>
  <si>
    <t>versé =</t>
  </si>
  <si>
    <t>Auteur =</t>
  </si>
  <si>
    <t>◄ 1 =</t>
  </si>
  <si>
    <t>◄ =</t>
  </si>
  <si>
    <t>Couleurs principales d'Excel</t>
  </si>
  <si>
    <t>Baltimore Blanc</t>
  </si>
  <si>
    <t>Inspirée du Baltimore classique, cette version utilise du vermouth blanc pour une touche plus légère et florale</t>
  </si>
  <si>
    <t>Straight Up</t>
  </si>
  <si>
    <t>Couleur : Ambrée pâle / dorée</t>
  </si>
  <si>
    <t>Famille</t>
  </si>
  <si>
    <t>Méthodes de préparation</t>
  </si>
  <si>
    <t>Description</t>
  </si>
  <si>
    <t>Shaké/remué, sans glace</t>
  </si>
  <si>
    <t>On the Rocks</t>
  </si>
  <si>
    <t>Avec glaçons</t>
  </si>
  <si>
    <t>Neat</t>
  </si>
  <si>
    <t>Pur, sans glace ni eau</t>
  </si>
  <si>
    <t>Blended</t>
  </si>
  <si>
    <t>Mixé avec glace</t>
  </si>
  <si>
    <t>Frozen</t>
  </si>
  <si>
    <t>Granité, très glacé</t>
  </si>
  <si>
    <t>Layered</t>
  </si>
  <si>
    <t>Versé en couches</t>
  </si>
  <si>
    <t>Built</t>
  </si>
  <si>
    <t>Directement dans le verre</t>
  </si>
  <si>
    <t>Shaken</t>
  </si>
  <si>
    <t>Mélangé au shaker</t>
  </si>
  <si>
    <t>Stirred</t>
  </si>
  <si>
    <t>Remué à la cuillère</t>
  </si>
  <si>
    <t>Styles / Familles historiques</t>
  </si>
  <si>
    <t>Sour</t>
  </si>
  <si>
    <t>Citron + sucre + alcool</t>
  </si>
  <si>
    <t>Fizz</t>
  </si>
  <si>
    <t>Sour + soda</t>
  </si>
  <si>
    <t>Fix</t>
  </si>
  <si>
    <t>Fizz court, sur glace</t>
  </si>
  <si>
    <t>Crustas</t>
  </si>
  <si>
    <t>Sour + bordure sucre + zeste</t>
  </si>
  <si>
    <t>Vin/spiritueux + fruits + glace pilée</t>
  </si>
  <si>
    <t>Daisies</t>
  </si>
  <si>
    <t>Sour + liqueur + soda</t>
  </si>
  <si>
    <t>Coolers</t>
  </si>
  <si>
    <t>Long drink léger et fruité</t>
  </si>
  <si>
    <t>Long drink : alcool + citron + soda</t>
  </si>
  <si>
    <t>Œuf + lait/crème + alcool</t>
  </si>
  <si>
    <t>Cups</t>
  </si>
  <si>
    <t>Punchs à base de fruits</t>
  </si>
  <si>
    <t>Highballs</t>
  </si>
  <si>
    <t>Alcool + soft (whisky-soda...)</t>
  </si>
  <si>
    <t>Punches</t>
  </si>
  <si>
    <t>Boissons collectives aux fruits et alcool</t>
  </si>
  <si>
    <t>Bases alcooliques</t>
  </si>
  <si>
    <t>Base Gin</t>
  </si>
  <si>
    <t>Gin Tonic, Negroni, Martini</t>
  </si>
  <si>
    <t>Base Vodka</t>
  </si>
  <si>
    <t>Moscow Mule, Bloody Mary</t>
  </si>
  <si>
    <t>Base Tequila</t>
  </si>
  <si>
    <t>Margarita, Tequila Sunrise</t>
  </si>
  <si>
    <t>Base Rhum</t>
  </si>
  <si>
    <t>Mojito, Daiquiri</t>
  </si>
  <si>
    <t>Base Whisky</t>
  </si>
  <si>
    <t>Old Fashioned, Whisky Sour</t>
  </si>
  <si>
    <t>Base Cognac</t>
  </si>
  <si>
    <t>Sidecar, Stinger</t>
  </si>
  <si>
    <t>Base Champagne</t>
  </si>
  <si>
    <t>French 75, Mimosa</t>
  </si>
  <si>
    <t>Base Vermouth</t>
  </si>
  <si>
    <t>Americano, Manhattan</t>
  </si>
  <si>
    <t>Sans alcool</t>
  </si>
  <si>
    <t>FIZZ</t>
  </si>
  <si>
    <t>PUNCHES</t>
  </si>
  <si>
    <t>BASE WHISKY</t>
  </si>
  <si>
    <t>BASE COGNAC</t>
  </si>
  <si>
    <t>BASE CHAMPAGNE</t>
  </si>
  <si>
    <t>BASE VERMOUTH</t>
  </si>
  <si>
    <t>STRAIGHT UP</t>
  </si>
  <si>
    <t>LAYERED</t>
  </si>
  <si>
    <t>BUILT</t>
  </si>
  <si>
    <t>SHAKEN</t>
  </si>
  <si>
    <t>STIRRED</t>
  </si>
  <si>
    <t>Type de cocktail (sans alcool)</t>
  </si>
  <si>
    <t>Cocktail sans alcool (ex. virgin mojito, virgin colada)</t>
  </si>
  <si>
    <t>Boisson servie pure, sans glaçon, ni eau, ni mélange</t>
  </si>
  <si>
    <t>straight</t>
  </si>
  <si>
    <t>virgin</t>
  </si>
  <si>
    <t>Terme</t>
  </si>
  <si>
    <t>Types de verres ou unités</t>
  </si>
  <si>
    <t>Classement</t>
  </si>
  <si>
    <t>Sparkling(s) ;Trembler(s);Mule(s);sont-ils des verres ou des Méthodes de préparation</t>
  </si>
  <si>
    <t>✅ Sparkling(s)</t>
  </si>
  <si>
    <r>
      <t xml:space="preserve">🔸 </t>
    </r>
    <r>
      <rPr>
        <b/>
        <sz val="11"/>
        <color theme="1"/>
        <rFont val="Calibri"/>
        <family val="2"/>
        <scheme val="minor"/>
      </rPr>
      <t>Catégorie : Méthode de préparation</t>
    </r>
  </si>
  <si>
    <r>
      <t xml:space="preserve">🔹 Cela désigne les cocktails contenant un </t>
    </r>
    <r>
      <rPr>
        <b/>
        <sz val="11"/>
        <color theme="1"/>
        <rFont val="Calibri"/>
        <family val="2"/>
        <scheme val="minor"/>
      </rPr>
      <t>ingrédient effervescent</t>
    </r>
    <r>
      <rPr>
        <sz val="11"/>
        <color theme="1"/>
        <rFont val="Calibri"/>
        <family val="2"/>
        <scheme val="minor"/>
      </rPr>
      <t xml:space="preserve"> (souvent champagne, prosecco, soda…).</t>
    </r>
  </si>
  <si>
    <t>🔸 Exemples : French 75, Spritz, Mimosa, Bellini</t>
  </si>
  <si>
    <r>
      <t xml:space="preserve">🔹 Ce n’est </t>
    </r>
    <r>
      <rPr>
        <b/>
        <sz val="11"/>
        <color theme="1"/>
        <rFont val="Calibri"/>
        <family val="2"/>
        <scheme val="minor"/>
      </rPr>
      <t>pas un verre</t>
    </r>
    <r>
      <rPr>
        <sz val="11"/>
        <color theme="1"/>
        <rFont val="Calibri"/>
        <family val="2"/>
        <scheme val="minor"/>
      </rPr>
      <t xml:space="preserve">, mais une </t>
    </r>
    <r>
      <rPr>
        <b/>
        <sz val="11"/>
        <color theme="1"/>
        <rFont val="Calibri"/>
        <family val="2"/>
        <scheme val="minor"/>
      </rPr>
      <t>caractéristique du cocktail</t>
    </r>
    <r>
      <rPr>
        <sz val="11"/>
        <color theme="1"/>
        <rFont val="Calibri"/>
        <family val="2"/>
        <scheme val="minor"/>
      </rPr>
      <t xml:space="preserve"> (pétillant).</t>
    </r>
  </si>
  <si>
    <t>✅ Trembler(s)</t>
  </si>
  <si>
    <r>
      <t xml:space="preserve">🔹 Verbe signifiant </t>
    </r>
    <r>
      <rPr>
        <b/>
        <sz val="11"/>
        <color theme="1"/>
        <rFont val="Calibri"/>
        <family val="2"/>
        <scheme val="minor"/>
      </rPr>
      <t>"shaker" en français classique ou ancien jargon de bar</t>
    </r>
    <r>
      <rPr>
        <sz val="11"/>
        <color theme="1"/>
        <rFont val="Calibri"/>
        <family val="2"/>
        <scheme val="minor"/>
      </rPr>
      <t>.</t>
    </r>
  </si>
  <si>
    <r>
      <t xml:space="preserve">🔸 Donc, c’est bien une </t>
    </r>
    <r>
      <rPr>
        <b/>
        <sz val="11"/>
        <color theme="1"/>
        <rFont val="Calibri"/>
        <family val="2"/>
        <scheme val="minor"/>
      </rPr>
      <t>technique de préparation</t>
    </r>
    <r>
      <rPr>
        <sz val="11"/>
        <color theme="1"/>
        <rFont val="Calibri"/>
        <family val="2"/>
        <scheme val="minor"/>
      </rPr>
      <t xml:space="preserve"> : cocktail préparé au shaker.</t>
    </r>
  </si>
  <si>
    <t>🔹 Exemple : un Daiquiri est "tremblé", pas "remué".</t>
  </si>
  <si>
    <t>✅ Mule(s)</t>
  </si>
  <si>
    <r>
      <t xml:space="preserve">🔸 </t>
    </r>
    <r>
      <rPr>
        <b/>
        <sz val="11"/>
        <color theme="1"/>
        <rFont val="Calibri"/>
        <family val="2"/>
        <scheme val="minor"/>
      </rPr>
      <t>Catégorie : Famille de cocktail / Méthode de préparation (composite)</t>
    </r>
  </si>
  <si>
    <r>
      <t xml:space="preserve">🔹 Un "Mule" est une </t>
    </r>
    <r>
      <rPr>
        <b/>
        <sz val="11"/>
        <color theme="1"/>
        <rFont val="Calibri"/>
        <family val="2"/>
        <scheme val="minor"/>
      </rPr>
      <t>recette type</t>
    </r>
    <r>
      <rPr>
        <sz val="11"/>
        <color theme="1"/>
        <rFont val="Calibri"/>
        <family val="2"/>
        <scheme val="minor"/>
      </rPr>
      <t xml:space="preserve"> (alcool + ginger beer + citron vert), servie </t>
    </r>
    <r>
      <rPr>
        <b/>
        <sz val="11"/>
        <color theme="1"/>
        <rFont val="Calibri"/>
        <family val="2"/>
        <scheme val="minor"/>
      </rPr>
      <t>dans un verre spécifique</t>
    </r>
    <r>
      <rPr>
        <sz val="11"/>
        <color theme="1"/>
        <rFont val="Calibri"/>
        <family val="2"/>
        <scheme val="minor"/>
      </rPr>
      <t xml:space="preserve"> : la </t>
    </r>
    <r>
      <rPr>
        <b/>
        <sz val="11"/>
        <color theme="1"/>
        <rFont val="Calibri"/>
        <family val="2"/>
        <scheme val="minor"/>
      </rPr>
      <t>Copper Mug</t>
    </r>
  </si>
  <si>
    <t>🔸 Exemples : Moscow Mule, Mexican Mule, Gin Mule</t>
  </si>
  <si>
    <t>🔹 Donc, ça fait référence à :</t>
  </si>
  <si>
    <r>
      <t xml:space="preserve">Une </t>
    </r>
    <r>
      <rPr>
        <b/>
        <sz val="11"/>
        <color theme="1"/>
        <rFont val="Calibri"/>
        <family val="2"/>
        <scheme val="minor"/>
      </rPr>
      <t>méthode de préparation</t>
    </r>
    <r>
      <rPr>
        <sz val="11"/>
        <color theme="1"/>
        <rFont val="Calibri"/>
        <family val="2"/>
        <scheme val="minor"/>
      </rPr>
      <t xml:space="preserve"> (build, avec ingrédients précis)</t>
    </r>
  </si>
  <si>
    <r>
      <t>Et parfois aussi au contenant</t>
    </r>
    <r>
      <rPr>
        <sz val="11"/>
        <color theme="1"/>
        <rFont val="Calibri"/>
        <family val="2"/>
        <scheme val="minor"/>
      </rPr>
      <t xml:space="preserve"> associé (verre en cuivre)</t>
    </r>
  </si>
  <si>
    <r>
      <t xml:space="preserve">➡️ On classe donc </t>
    </r>
    <r>
      <rPr>
        <b/>
        <sz val="11"/>
        <color theme="1"/>
        <rFont val="Calibri"/>
        <family val="2"/>
        <scheme val="minor"/>
      </rPr>
      <t>Mule(s)</t>
    </r>
    <r>
      <rPr>
        <sz val="11"/>
        <color theme="1"/>
        <rFont val="Calibri"/>
        <family val="2"/>
        <scheme val="minor"/>
      </rPr>
      <t xml:space="preserve"> en priorité dans </t>
    </r>
    <r>
      <rPr>
        <b/>
        <sz val="11"/>
        <color theme="1"/>
        <rFont val="Calibri"/>
        <family val="2"/>
        <scheme val="minor"/>
      </rPr>
      <t>Méthodes de préparation / Familles de recettes</t>
    </r>
    <r>
      <rPr>
        <sz val="11"/>
        <color theme="1"/>
        <rFont val="Calibri"/>
        <family val="2"/>
        <scheme val="minor"/>
      </rPr>
      <t>.</t>
    </r>
  </si>
  <si>
    <t>📌 Résumé :</t>
  </si>
  <si>
    <t>Classe</t>
  </si>
  <si>
    <t>Détails</t>
  </si>
  <si>
    <t>✅ Méthode de préparation</t>
  </si>
  <si>
    <t>Cocktail contenant une boisson effervescente</t>
  </si>
  <si>
    <t>Verbe "shaker" → technique de mélange</t>
  </si>
  <si>
    <t>Famille de cocktails servis dans un verre typique en cuivre</t>
  </si>
  <si>
    <t>Wikipédia Portail Boissons</t>
  </si>
  <si>
    <t>Chat GPT = Voici une réponse précise et justifiée pour chacun des trois termes :</t>
  </si>
  <si>
    <t xml:space="preserve">Recette N° </t>
  </si>
  <si>
    <t>RVB(205;133;63)  🎨 Marron chaud tirant sur l’or</t>
  </si>
  <si>
    <t>RVB(255;255;153)  🎨 Jaune doux, presque pastel</t>
  </si>
  <si>
    <t>RVB(255;215;0)  🎨 Jaune éclatant tirant vers l’or</t>
  </si>
  <si>
    <t>RVB(255;165;0)  🎨 Classique orange vif</t>
  </si>
  <si>
    <t>RVB(255;192;203)  🎨 Rose clair classique (type bonbon)</t>
  </si>
  <si>
    <t>RVB(152;251;152)  🎨 Vert doux, type "menthe claire"</t>
  </si>
  <si>
    <t>Saisissez la largeur (addition des largeurs de  colonnes)  ❿ TECHNIQUES DE RÉALISATION et Infos  - Verre  - Décoration etc..</t>
  </si>
  <si>
    <t>LE TEXTE EST DÉCOUPÉ A PARTIR DE LA LIGNE 73</t>
  </si>
  <si>
    <t>Remplissez un shaker de glaçons.</t>
  </si>
  <si>
    <t>Ajoutez le gin, le Grand Marnier et le vermouth blanc.</t>
  </si>
  <si>
    <t>Secouez vigoureusement pendant 10 à 15 secondes.</t>
  </si>
  <si>
    <t>Filtrez dans un verre à cocktail préalablement refroidi.</t>
  </si>
  <si>
    <t>Décorez avec une tranche de citron</t>
  </si>
  <si>
    <t xml:space="preserve">AMERICANO </t>
  </si>
  <si>
    <t>a</t>
  </si>
  <si>
    <t>1 - positionnez vous sur la ligne 9</t>
  </si>
  <si>
    <t>Cartouche : encadré ou bloc placé en haut d’une fiche ou d’un document, contenant les informations principales (titre, catégorie, verre, moment de consommation, etc.).</t>
  </si>
  <si>
    <t>▼</t>
  </si>
  <si>
    <t>Colonnes pour rechercher ou trier vos recettes</t>
  </si>
  <si>
    <t>B</t>
  </si>
  <si>
    <t xml:space="preserve">Dupliquez cette feuille et changer de lettre . Ne coller ici que les cocktails commençant par la lettre </t>
  </si>
  <si>
    <t>① le NOM DE LA RECETTE</t>
  </si>
  <si>
    <t>Type de cocktail</t>
  </si>
  <si>
    <t>A.Americano.Avec alcool.Before dinner.Verre Trembler  intensité ** coût**  Couleur : rouge doux</t>
  </si>
  <si>
    <t>Trembler</t>
  </si>
  <si>
    <t>③ Poids ou Volume</t>
  </si>
  <si>
    <t>④ g.kg.L.dl.cl.ml</t>
  </si>
  <si>
    <t xml:space="preserve">Un point manquant ou un espace en plus et Excel ne reconnait pas. </t>
  </si>
  <si>
    <t>Donc faites du Copier / Coller</t>
  </si>
  <si>
    <t xml:space="preserve">La densité en g/ml (grammes par millilitre) joue un rôle clé dans la stratification ou la superposition </t>
  </si>
  <si>
    <t xml:space="preserve">des ingrédients d’un cocktail. </t>
  </si>
  <si>
    <t xml:space="preserve">Elle permet de créer des boissons visuellement attrayantes où les couches de liquides </t>
  </si>
  <si>
    <t xml:space="preserve">restent séparées. </t>
  </si>
  <si>
    <t>https://goody.buzz/fr/comment-reussir-ses-cocktails-a-etages/?utm_source=chatgpt.com</t>
  </si>
  <si>
    <t>Couleur dominante à coller</t>
  </si>
  <si>
    <r>
      <t>1. Saisissez ou collez votre texte</t>
    </r>
    <r>
      <rPr>
        <sz val="11"/>
        <color theme="1"/>
        <rFont val="Calibri"/>
        <family val="2"/>
        <scheme val="minor"/>
      </rPr>
      <t xml:space="preserve"> dans </t>
    </r>
    <r>
      <rPr>
        <b/>
        <sz val="11"/>
        <color theme="1"/>
        <rFont val="Calibri"/>
        <family val="2"/>
        <scheme val="minor"/>
      </rPr>
      <t>l’une des lignes suivantes : 61, 62, 63 ou 64</t>
    </r>
    <r>
      <rPr>
        <sz val="11"/>
        <color theme="1"/>
        <rFont val="Calibri"/>
        <family val="2"/>
        <scheme val="minor"/>
      </rPr>
      <t>.</t>
    </r>
  </si>
  <si>
    <r>
      <t xml:space="preserve">👉 Il peut s’agir de </t>
    </r>
    <r>
      <rPr>
        <b/>
        <sz val="11"/>
        <color theme="1"/>
        <rFont val="Calibri"/>
        <family val="2"/>
        <scheme val="minor"/>
      </rPr>
      <t>phrases complètes</t>
    </r>
    <r>
      <rPr>
        <sz val="11"/>
        <color theme="1"/>
        <rFont val="Calibri"/>
        <family val="2"/>
        <scheme val="minor"/>
      </rPr>
      <t>, peu importe leur longueur.</t>
    </r>
  </si>
  <si>
    <r>
      <t>2. Pas d’inquiétude si tout le texte ne s'affiche pas à l’écran</t>
    </r>
    <r>
      <rPr>
        <sz val="11"/>
        <color theme="1"/>
        <rFont val="Calibri"/>
        <family val="2"/>
        <scheme val="minor"/>
      </rPr>
      <t xml:space="preserve"> :</t>
    </r>
  </si>
  <si>
    <t>la cellule peut contenir bien plus que ce qui est visible immédiatement.</t>
  </si>
  <si>
    <t>✳️ Cela vous permet d’entrer un texte long sans modifier l’affichage global.</t>
  </si>
  <si>
    <r>
      <t xml:space="preserve">4. Cette largeur correspond à celle des colonnes techniques (de la </t>
    </r>
    <r>
      <rPr>
        <b/>
        <sz val="11"/>
        <color theme="1"/>
        <rFont val="Calibri"/>
        <family val="2"/>
        <scheme val="minor"/>
      </rPr>
      <t>colonne I à S</t>
    </r>
    <r>
      <rPr>
        <sz val="11"/>
        <color theme="1"/>
        <rFont val="Calibri"/>
        <family val="2"/>
        <scheme val="minor"/>
      </rPr>
      <t>), pour une cohérence visuelle.</t>
    </r>
  </si>
  <si>
    <t>🟦 Astuce – Gérer les textes trop longs dans ❿ TECHNIQUES DE RÉALISATION</t>
  </si>
  <si>
    <t>🛑 Si vous ne souhaitez pas :</t>
  </si>
  <si>
    <t>fusionner les cellules,</t>
  </si>
  <si>
    <t>ni activer le renvoi automatique à la ligne,</t>
  </si>
  <si>
    <r>
      <t>1. Collez le texte long</t>
    </r>
    <r>
      <rPr>
        <sz val="11"/>
        <color theme="1"/>
        <rFont val="Calibri"/>
        <family val="2"/>
        <scheme val="minor"/>
      </rPr>
      <t xml:space="preserve"> dans cette cellule.</t>
    </r>
  </si>
  <si>
    <r>
      <t>2. Découpez-le manuellement</t>
    </r>
    <r>
      <rPr>
        <sz val="11"/>
        <color theme="1"/>
        <rFont val="Calibri"/>
        <family val="2"/>
        <scheme val="minor"/>
      </rPr>
      <t xml:space="preserve"> en plusieurs parties (si besoin).</t>
    </r>
  </si>
  <si>
    <r>
      <t xml:space="preserve">Lorsque vous </t>
    </r>
    <r>
      <rPr>
        <b/>
        <sz val="11"/>
        <color theme="1"/>
        <rFont val="Calibri"/>
        <family val="2"/>
        <scheme val="minor"/>
      </rPr>
      <t>copiez du texte depuis Internet</t>
    </r>
    <r>
      <rPr>
        <sz val="11"/>
        <color theme="1"/>
        <rFont val="Calibri"/>
        <family val="2"/>
        <scheme val="minor"/>
      </rPr>
      <t xml:space="preserve">, il peut arriver que certaines phrases </t>
    </r>
  </si>
  <si>
    <t>soient très longues et débordent du cadre prévu dans la zone ❿ TECHNIQUES DE RÉALISATION.</t>
  </si>
  <si>
    <r>
      <t xml:space="preserve">3. Puis </t>
    </r>
    <r>
      <rPr>
        <b/>
        <sz val="11"/>
        <color theme="1"/>
        <rFont val="Calibri"/>
        <family val="2"/>
        <scheme val="minor"/>
      </rPr>
      <t>collez le texte découpé</t>
    </r>
    <r>
      <rPr>
        <sz val="11"/>
        <color theme="1"/>
        <rFont val="Calibri"/>
        <family val="2"/>
        <scheme val="minor"/>
      </rPr>
      <t xml:space="preserve"> dans les cellules correspondantes</t>
    </r>
  </si>
  <si>
    <t xml:space="preserve"> de ❿ TECHNIQUES DE RÉALISATION.</t>
  </si>
  <si>
    <r>
      <t xml:space="preserve">🧷 </t>
    </r>
    <r>
      <rPr>
        <b/>
        <sz val="11"/>
        <color theme="1"/>
        <rFont val="Calibri"/>
        <family val="2"/>
        <scheme val="minor"/>
      </rPr>
      <t>Important :</t>
    </r>
    <r>
      <rPr>
        <sz val="11"/>
        <color theme="1"/>
        <rFont val="Calibri"/>
        <family val="2"/>
        <scheme val="minor"/>
      </rPr>
      <t xml:space="preserve"> utilisez </t>
    </r>
    <r>
      <rPr>
        <b/>
        <sz val="11"/>
        <color theme="1"/>
        <rFont val="Calibri"/>
        <family val="2"/>
        <scheme val="minor"/>
      </rPr>
      <t>"Collage spécial &gt; Valeurs (1-2-3)"</t>
    </r>
    <r>
      <rPr>
        <sz val="11"/>
        <color theme="1"/>
        <rFont val="Calibri"/>
        <family val="2"/>
        <scheme val="minor"/>
      </rPr>
      <t xml:space="preserve"> pour </t>
    </r>
    <r>
      <rPr>
        <b/>
        <sz val="11"/>
        <color theme="1"/>
        <rFont val="Calibri"/>
        <family val="2"/>
        <scheme val="minor"/>
      </rPr>
      <t xml:space="preserve">éviter de coller </t>
    </r>
  </si>
  <si>
    <t>les formules liées au tableau.</t>
  </si>
  <si>
    <t>Lorsque vous avez fini de saisir la recette et avoir collé toutes les informations  nécessaires</t>
  </si>
  <si>
    <t>Copiez cette recette de la cellule</t>
  </si>
  <si>
    <t xml:space="preserve"> B14</t>
  </si>
  <si>
    <t xml:space="preserve">à la cellule </t>
  </si>
  <si>
    <t>S 46</t>
  </si>
  <si>
    <t xml:space="preserve"> et Collez cette recette dans les différents documents aux emplacements prévus</t>
  </si>
  <si>
    <t>pour une nouvelle saisie</t>
  </si>
  <si>
    <t xml:space="preserve">Ensuite Copiez un modèle de recette vierge des lignes suivantes pour la coller en remplacement de celle-ci </t>
  </si>
  <si>
    <t xml:space="preserve"> colonnes A </t>
  </si>
  <si>
    <t xml:space="preserve"> colonnes AB</t>
  </si>
  <si>
    <t>M</t>
  </si>
  <si>
    <t>▼ colonne N</t>
  </si>
  <si>
    <t xml:space="preserve">colonne AE  ▼ </t>
  </si>
  <si>
    <t>1 - positionnez vous sur la ligne 15</t>
  </si>
  <si>
    <t xml:space="preserve"> colonne N et O</t>
  </si>
  <si>
    <t>les colonnes de W à AA  récupèrent les informations des "postits"</t>
  </si>
  <si>
    <t>Colonnes AO à BC formules pour calculer vos quantités nécessaires</t>
  </si>
  <si>
    <t>With or without alcohol</t>
  </si>
  <si>
    <t>Quand</t>
  </si>
  <si>
    <t>Dominant colour</t>
  </si>
  <si>
    <t>❽ reference Author</t>
  </si>
  <si>
    <t>RECIPE NAME</t>
  </si>
  <si>
    <t>FAMILY to stick on</t>
  </si>
  <si>
    <t>Type of cocktail:</t>
  </si>
  <si>
    <t>Photo or screen print</t>
  </si>
  <si>
    <t>Quantity</t>
  </si>
  <si>
    <t>⑥ Weight or Volume</t>
  </si>
  <si>
    <t>❻ Alcohol content (ti) (%)</t>
  </si>
  <si>
    <t>❼ Density ρ Rhô</t>
  </si>
  <si>
    <t>❾ intensity ►</t>
  </si>
  <si>
    <t>❾ costt ►</t>
  </si>
  <si>
    <t>VARIANTS</t>
  </si>
  <si>
    <t>❿ PRODUCTION TECHNIQUES and Infos - Glass - Decoration etc…</t>
  </si>
  <si>
    <t>❿ Hardware</t>
  </si>
  <si>
    <t>How to sort your recipes</t>
  </si>
  <si>
    <t>with values or text</t>
  </si>
  <si>
    <t>empty cells</t>
  </si>
  <si>
    <t>columns</t>
  </si>
  <si>
    <t>Data &gt; Filter</t>
  </si>
  <si>
    <t>Alcoholic bases</t>
  </si>
  <si>
    <t>Alcohol-free</t>
  </si>
  <si>
    <t>Preparation methods</t>
  </si>
  <si>
    <t>Styles / Historical families</t>
  </si>
  <si>
    <t>Types of lenses or units</t>
  </si>
  <si>
    <t>jus lemon</t>
  </si>
  <si>
    <t>orange juice</t>
  </si>
  <si>
    <t>Measure</t>
  </si>
  <si>
    <t>Drop</t>
  </si>
  <si>
    <t>cuil(s).Soup</t>
  </si>
  <si>
    <t>1/2 fees</t>
  </si>
  <si>
    <t>càc (tsp)/Milk/Cream/Water</t>
  </si>
  <si>
    <t>càs (tbsp)/Milk/Cream/Water</t>
  </si>
  <si>
    <t>cup/Milk/Cream/Water</t>
  </si>
  <si>
    <t>1 càs (tbsp) Powdered almonds</t>
  </si>
  <si>
    <t>1 cup Powdered almonds</t>
  </si>
  <si>
    <t>càc (tsp) Flour (wheat)</t>
  </si>
  <si>
    <t>càs (tbsp) Flour (wheat)</t>
  </si>
  <si>
    <t>cup Flour (wheat)</t>
  </si>
  <si>
    <t>càc (tsp) Powdered sugar</t>
  </si>
  <si>
    <t>cup Powdered sugar</t>
  </si>
  <si>
    <t>càc (tsp)Icing sugar</t>
  </si>
  <si>
    <t>càs (tbsp) Icing sugar</t>
  </si>
  <si>
    <t>cup Icing sugar</t>
  </si>
  <si>
    <t>1 càc (tsp) Cocoa powder</t>
  </si>
  <si>
    <t>1 càs (tbsp) Cocoa powder</t>
  </si>
  <si>
    <t>1 cup Cocoa powder</t>
  </si>
  <si>
    <t>càc (tsp)Butter</t>
  </si>
  <si>
    <t>càs (tbsp)Butter</t>
  </si>
  <si>
    <t>cup Butter</t>
  </si>
  <si>
    <t>half</t>
  </si>
  <si>
    <t>quarter</t>
  </si>
  <si>
    <t>third</t>
  </si>
  <si>
    <t>quarter(s) kg</t>
  </si>
  <si>
    <t>half/halves kg</t>
  </si>
  <si>
    <t xml:space="preserve">	third(s) kg</t>
  </si>
  <si>
    <t>half/L</t>
  </si>
  <si>
    <t>quarter/L</t>
  </si>
  <si>
    <t>Before using this document, check and, if necessary,</t>
  </si>
  <si>
    <t>The ABV (Alcohol By Volume) is the proportion of pure alcohol contained in a liquid,</t>
  </si>
  <si>
    <t>such as a cocktail or a drink.</t>
  </si>
  <si>
    <t>Adjust the volumes in ml that don’t suit you in the column</t>
  </si>
  <si>
    <t>WARNING: DO NOT CONFUSE GLASS CAPACITY WITH MINIMUM OR MAXIMUM LIQUID VOLUME</t>
  </si>
  <si>
    <t>Unit name</t>
  </si>
  <si>
    <t>▼ paste</t>
  </si>
  <si>
    <t>B (Factor L / Kg)</t>
  </si>
  <si>
    <t>C (Upper unit)</t>
  </si>
  <si>
    <t>D (Threshold)</t>
  </si>
  <si>
    <t>Cl factor</t>
  </si>
  <si>
    <t>Recommended serving volume</t>
  </si>
  <si>
    <t>Min. volume</t>
  </si>
  <si>
    <t>Max. volume</t>
  </si>
  <si>
    <t>Total capacity</t>
  </si>
  <si>
    <t>Sources or translations</t>
  </si>
  <si>
    <t>Express instructions for use</t>
  </si>
  <si>
    <t>BE CAREFUL NOT TO CONFUSE GLASS CAPACITY WITH MINIMUM OR MAXIMUM LIQUID VOLUME</t>
  </si>
  <si>
    <t>Title block: box or block placed at the top of an index card or document, containing the main information.</t>
  </si>
  <si>
    <t>(title, category, glass, time of consumption, etc.)</t>
  </si>
  <si>
    <t>⓭ Don't confuse price per litre with price per piece</t>
  </si>
  <si>
    <t>Before using this document, please check the search table if necessary.</t>
  </si>
  <si>
    <t>And there you have it, I recommend that you get some formulas to adapt and use in your documents.</t>
  </si>
  <si>
    <t>Pass on your knowledge and experience; it doesn't matter who gets it.</t>
  </si>
  <si>
    <t xml:space="preserve"> as long as they benefit as many people as possible</t>
  </si>
  <si>
    <t>To use the recipes professionally, you need to know</t>
  </si>
  <si>
    <t xml:space="preserve"> hygiene and HACCP regulations.</t>
  </si>
  <si>
    <t>Ⓐ Ⓑ Ⓒ Ⓓ Ⓔ Ⓕ Ⓖ Ⓗ Ⓘ Ⓙ Ⓚ Ⓛ Ⓜ Ⓝ Ⓞ Ⓟ Ⓠ Ⓡ Ⓢ Ⓣ Ⓤ Ⓥ Ⓦ Ⓧ Ⓧ Ⓩ CAPITALS</t>
  </si>
  <si>
    <t>ⓐ ⓑ ⓒ ⓓ ⓔ ⓕ ⓕ ⓗ ⓗ ⓘ ⓙ ⓚ ⓛ ⓜ ⓝ ⓞ ⓟ ⓠ ⓡ ⓡ ⓣ ⓤ ⓥ ⓦ ⓧ ⓨ ⓩ lowercase</t>
  </si>
  <si>
    <t>paid =</t>
  </si>
  <si>
    <t>Author =</t>
  </si>
  <si>
    <t>⓭ Don't confuse price per Litre with price per piece</t>
  </si>
  <si>
    <t>⓭ Prices</t>
  </si>
  <si>
    <t>Cost 1 ▼</t>
  </si>
  <si>
    <t>You serve the volume recommended by the Author</t>
  </si>
  <si>
    <t>⓫ COMPOSITION Duplicated for ►</t>
  </si>
  <si>
    <t>TAV per product (%)</t>
  </si>
  <si>
    <t>Alcohol pur (ml)</t>
  </si>
  <si>
    <t>Total cost ►</t>
  </si>
  <si>
    <t>Z column glue-on FAMILY</t>
  </si>
  <si>
    <t>Type of cocktail (non-alcoholic)</t>
  </si>
  <si>
    <t>GIN BASE</t>
  </si>
  <si>
    <t>VERMOUTH BASE</t>
  </si>
  <si>
    <t>CHAMPAGNE BASE</t>
  </si>
  <si>
    <t>COGNAC BASE</t>
  </si>
  <si>
    <t>WHISKY BASE</t>
  </si>
  <si>
    <t xml:space="preserve"> RHUM BASE</t>
  </si>
  <si>
    <t>TEQUILA BASE</t>
  </si>
  <si>
    <t>VODKA BASE</t>
  </si>
  <si>
    <t>Author</t>
  </si>
  <si>
    <t>You</t>
  </si>
  <si>
    <t>maximum capacity</t>
  </si>
  <si>
    <t>Recommended operating volume</t>
  </si>
  <si>
    <t>Variations in the total are due to rounding at each stage of the calculation.</t>
  </si>
  <si>
    <t>Ranking</t>
  </si>
  <si>
    <t>S column glue-on FAMILY</t>
  </si>
  <si>
    <t xml:space="preserve"> Gin Base</t>
  </si>
  <si>
    <t>Vermouth Base</t>
  </si>
  <si>
    <t>Champagne Base</t>
  </si>
  <si>
    <t>Cognac Base</t>
  </si>
  <si>
    <t>Whisky Base</t>
  </si>
  <si>
    <t>Rhum Base</t>
  </si>
  <si>
    <t>Tequila Base</t>
  </si>
  <si>
    <t>Vodka Base</t>
  </si>
  <si>
    <t>Colour: Pale yellow</t>
  </si>
  <si>
    <t>Colour: Yellow</t>
  </si>
  <si>
    <t>Colour: Transparent</t>
  </si>
  <si>
    <t>Colour: Brown</t>
  </si>
  <si>
    <t>Colour: Dark brown</t>
  </si>
  <si>
    <t>Colour: Amber</t>
  </si>
  <si>
    <t>Colour: Green</t>
  </si>
  <si>
    <t>Colour: Orange</t>
  </si>
  <si>
    <t>Colour: Golden brown</t>
  </si>
  <si>
    <t>Colour : Beige</t>
  </si>
  <si>
    <t>Colour: Gold</t>
  </si>
  <si>
    <t>Colour: Bright red</t>
  </si>
  <si>
    <t>Colour: Dark purple</t>
  </si>
  <si>
    <t>Colour: Fluorescent green</t>
  </si>
  <si>
    <t>Colour: Dark red</t>
  </si>
  <si>
    <t>Colour: Red</t>
  </si>
  <si>
    <t>Colour: Light yellow</t>
  </si>
  <si>
    <t>Colour: Blue</t>
  </si>
  <si>
    <t>Colour: Golden yellow</t>
  </si>
  <si>
    <t>Colour: Pale green</t>
  </si>
  <si>
    <t>Colour: Pink</t>
  </si>
  <si>
    <t>Colour : Red brown</t>
  </si>
  <si>
    <t>Colour: Light red</t>
  </si>
  <si>
    <t>Colour: Violet</t>
  </si>
  <si>
    <t>Colour: Light pink</t>
  </si>
  <si>
    <t>Colour: Pale gold</t>
  </si>
  <si>
    <t>Colour: Red or Pink</t>
  </si>
  <si>
    <t>Colour: Red brown</t>
  </si>
  <si>
    <t>Collective fruit drinks and alcohol</t>
  </si>
  <si>
    <t>Fruit punches</t>
  </si>
  <si>
    <t>Egg + milk/cream + alcohol</t>
  </si>
  <si>
    <t>Trago largo: alcohol + cidra + soda</t>
  </si>
  <si>
    <t>A light, fruity long drink</t>
  </si>
  <si>
    <t>Wine/spirits + fruit + crushed ice</t>
  </si>
  <si>
    <t>Cóctel sin alcohol (por ejemplo, mojito virgen, colada virgen)</t>
  </si>
  <si>
    <t>With ice cubes</t>
  </si>
  <si>
    <t>Pure, with no ice or water</t>
  </si>
  <si>
    <t>Mixed with ice</t>
  </si>
  <si>
    <t>Granita, very iced</t>
  </si>
  <si>
    <t>Shaké/remué, without ice</t>
  </si>
  <si>
    <t>Poured in layers</t>
  </si>
  <si>
    <t>Directly into the glass</t>
  </si>
  <si>
    <t>Mixed in a shaker</t>
  </si>
  <si>
    <t>Stirred with a spoon</t>
  </si>
  <si>
    <t>Served neat, with no ice, water or mixes</t>
  </si>
  <si>
    <t>Family</t>
  </si>
  <si>
    <t>Lemon + sugar + alcohol</t>
  </si>
  <si>
    <t>Fizz short, on ice</t>
  </si>
  <si>
    <t>Sour + sugar border + zest</t>
  </si>
  <si>
    <t xml:space="preserve"> (title, category, glass, time of consumption, etc.).</t>
  </si>
  <si>
    <t>① the RECIPE NAME</t>
  </si>
  <si>
    <t>WITH ALCOHOL</t>
  </si>
  <si>
    <t>ALCOHOL-FREE</t>
  </si>
  <si>
    <t>Colour: soft red</t>
  </si>
  <si>
    <t>Classic aperitif with vermouth and Campari</t>
  </si>
  <si>
    <t>YOU</t>
  </si>
  <si>
    <t>Glass capacity and usable volume are two different concepts, particularly important for cocktails.</t>
  </si>
  <si>
    <t>⑤ What</t>
  </si>
  <si>
    <t>❼ Density g/ml</t>
  </si>
  <si>
    <t>&lt; Copy from the list and paste</t>
  </si>
  <si>
    <t>Density in g/ml (grams per millilitre) plays a key role in stratification or layering.</t>
  </si>
  <si>
    <t>ingredients for a cocktail.</t>
  </si>
  <si>
    <t>It allows you to create visually appealing drinks where the layers of liquid</t>
  </si>
  <si>
    <t>remain separate.</t>
  </si>
  <si>
    <t>🟦 Tip - Managing excessively long texts in ❿ PRODUCTION TECHNIQUES</t>
  </si>
  <si>
    <t>When you copy text from the Internet, you may find that some sentences</t>
  </si>
  <si>
    <t>are very long and extend beyond the area specified in ❿ DESIGN TECHNIQUES.</t>
  </si>
  <si>
    <t>🛑 If you do not wish :</t>
  </si>
  <si>
    <t>merge cells,</t>
  </si>
  <si>
    <t>or activate line forwarding,</t>
  </si>
  <si>
    <t>1. Paste the long text into this cell.</t>
  </si>
  <si>
    <r>
      <t>2. Cut it manually into several parts (if necessary)</t>
    </r>
    <r>
      <rPr>
        <sz val="11"/>
        <color theme="1"/>
        <rFont val="Calibri"/>
        <family val="2"/>
        <scheme val="minor"/>
      </rPr>
      <t>.</t>
    </r>
  </si>
  <si>
    <t>3. Then paste the cut-out text into the corresponding cells</t>
  </si>
  <si>
    <t xml:space="preserve"> de ❿ PRODUCTION TECHNIQUES.</t>
  </si>
  <si>
    <r>
      <t xml:space="preserve">🧷 </t>
    </r>
    <r>
      <rPr>
        <b/>
        <sz val="11"/>
        <color theme="1"/>
        <rFont val="Calibri"/>
        <family val="2"/>
        <scheme val="minor"/>
      </rPr>
      <t>Important: use "Paste Special &gt; Values (1-2-3)" to avoid pasting</t>
    </r>
  </si>
  <si>
    <t>the formulas linked to the table.</t>
  </si>
  <si>
    <t>1. Type or paste your text into one of the following lines: 61, 62, 63 or 64.</t>
  </si>
  <si>
    <t>👉 They can be complete sentences of any length.</t>
  </si>
  <si>
    <t>2. Don't worry if all the text doesn't appear on the screen:</t>
  </si>
  <si>
    <t>the cell may contain much more than is immediately visible.</t>
  </si>
  <si>
    <t>✳️ This allows you to enter long text without changing the overall display.</t>
  </si>
  <si>
    <t>4. This width corresponds to that of the technical columns (from column I to S), to ensure visual consistency.</t>
  </si>
  <si>
    <t>When you have finished entering the recipe and have pasted in all the necessary information</t>
  </si>
  <si>
    <t>Copy this recipe from the</t>
  </si>
  <si>
    <t>to the cell</t>
  </si>
  <si>
    <t xml:space="preserve"> and Paste this recipe into the various documents in the spaces provided</t>
  </si>
  <si>
    <t>Then copy a blank recipe template from the following lines and paste it in place of this one</t>
  </si>
  <si>
    <t>for a new entry</t>
  </si>
  <si>
    <t xml:space="preserve">Ces documents sont le fruit de mon expérience en restauration collective </t>
  </si>
  <si>
    <t>ainsi que du travail de passionnés qui ont partagé leurs formules et fonctions Excel en ligne.</t>
  </si>
  <si>
    <t>Annule - remplace ou complète les versions précédentes</t>
  </si>
  <si>
    <t xml:space="preserve">Ce classeur évolutif met à votre disposition des modèles de fiches "nouvelle génération" pour concevoir facilement vos propres documents. </t>
  </si>
  <si>
    <t xml:space="preserve">Grâce à ces modèles, vous pouvez enrichir vos fiches en découpant, copiant et collant des formats, </t>
  </si>
  <si>
    <t>en ajoutant des formules et en explorant de nouvelles méthodes d’organisation de l’information.</t>
  </si>
  <si>
    <t xml:space="preserve">Depuis 2022, les fiches recettes sont devenues plus flexibles afin de s’adapter à divers besoins. </t>
  </si>
  <si>
    <t xml:space="preserve">Elles peuvent contenir un nombre variable de colonnes, mais attention : si vous copiez une fiche plus large (ex. 16 colonnes) </t>
  </si>
  <si>
    <t>ff. pour fiche de fabrication</t>
  </si>
  <si>
    <t xml:space="preserve">sur une feuille plus étroite (ex. 12 colonnes), des problèmes d’affichage peuvent survenir. </t>
  </si>
  <si>
    <t>Pour une meilleure lisibilité, vous avez aussi la possibilité de masquer les lignes inutilisées.</t>
  </si>
  <si>
    <t xml:space="preserve">Les modèles depuis 2022 permettent la saisie de quantités dans différentes unités (g, kg, L, dl, cl, ml), </t>
  </si>
  <si>
    <t xml:space="preserve">avec une conversion automatique en poids ou en volume selon le modèle utilisé. </t>
  </si>
  <si>
    <t xml:space="preserve">Enfin, pensez à partager vos connaissances et votre savoir-faire acquis par l’expérience : </t>
  </si>
  <si>
    <t>vos compétences peuvent être précieuses pour de nombreuses personnes et faciliter leur quotidien.</t>
  </si>
  <si>
    <t xml:space="preserve">Si vous êtes un maître absolu de la Pifométrie, champion du doigt mouillé et virtuose des estimations au hasard… </t>
  </si>
  <si>
    <t xml:space="preserve">ne perdez pas votre précieuse énergie ici. Ces documents ne sont pas dignes de vos talents légendaires. </t>
  </si>
  <si>
    <t>Passez votre chemin et continuez d’éblouir le monde de vos approximations divines !</t>
  </si>
  <si>
    <t xml:space="preserve">Le Mondial de la Pifométrie &gt; </t>
  </si>
  <si>
    <t>https://www.google.com/search?client=firefox-b-d&amp;q=Mondial+de+la+Pifom%C3%A9trie</t>
  </si>
  <si>
    <t xml:space="preserve">Il n’y a rien de dévalorisant à ne pas tout savoir ; une personne n’est pas jugée sur ce qu’elle ignore, </t>
  </si>
  <si>
    <t>mais sur ses compétences et la façon dont elle les met en œuvre.</t>
  </si>
  <si>
    <t>Liens, formats, formules et tableaux</t>
  </si>
  <si>
    <t>J’ai réuni dans ce document quelques exemples pour vous encourager à exploiter pleinement Excel et à créer vos propres fichiers.</t>
  </si>
  <si>
    <t>Excel fonctionne un peu comme le jeu de la bataille navale : il analyse les écarts entre les cellules</t>
  </si>
  <si>
    <t xml:space="preserve"> horizontalement, verticalement ou en diagonale – pour effectuer ses calculs.</t>
  </si>
  <si>
    <t xml:space="preserve">Ces modèles intègrent les unités de mesure françaises pour les poids et volumes, ainsi que les unités anglaises </t>
  </si>
  <si>
    <t>telles que l'once (oz), l'once liquide (fl oz), la cup, ou encore des mesures spécifiques au bar comme le shot, le pony ou le jigger.</t>
  </si>
  <si>
    <t xml:space="preserve"> Ils s’adressent aussi bien aux établissements de formation qu’aux professionnels souhaitant structurer et optimiser leur activité.</t>
  </si>
  <si>
    <t xml:space="preserve">Je vous recommande de garder ce fichier comme modèle. </t>
  </si>
  <si>
    <t>Sélectionnez les feuilles qui vous intéressent, copiez-les dans votre classeur, puis supprimez les colonnes inutiles pour vous.</t>
  </si>
  <si>
    <t>Ensuite, personnalisez et adaptez les documents selon vos besoins.</t>
  </si>
  <si>
    <t>Copier une fiche Excel dans un nouveau classeur</t>
  </si>
  <si>
    <t>1️⃣ Faites un clic droit sur l’onglet de la fiche.</t>
  </si>
  <si>
    <t>2️⃣ Sélectionnez "Déplacer ou copier...".</t>
  </si>
  <si>
    <t>3️⃣ Choisissez "(nouveau classeur)", cochez "Créer une copie", puis cliquez sur OK.</t>
  </si>
  <si>
    <t>3️⃣ Choose “(new workbook)”, check “Create a copy”, then click OK.</t>
  </si>
  <si>
    <t>4️⃣ Dans le nouveau classeur, allez dans "Fichier" &gt; "Enregistrer sous", nommez et enregistrez le fichier.</t>
  </si>
  <si>
    <t>Votre fiche est prête à être envoyée ! ✅</t>
  </si>
  <si>
    <t>Dernières modifications</t>
  </si>
  <si>
    <t>Composition du classeur</t>
  </si>
  <si>
    <t>Comment créer une fiche séparée bilingue dans Excel</t>
  </si>
  <si>
    <t>Méthode simple et propre :</t>
  </si>
  <si>
    <t>Vous dupliquez la fiche Excel.</t>
  </si>
  <si>
    <t>Avantage : les deux versions sont prêtes à imprimer ou envoyer,</t>
  </si>
  <si>
    <t>et vous évitez de casser des formules accidentellement.</t>
  </si>
  <si>
    <t>https://www.deepl.com/fr/translator</t>
  </si>
  <si>
    <t>Create a separate bilingual card in Excel</t>
  </si>
  <si>
    <t>Simple, clean method:</t>
  </si>
  <si>
    <t>Duplicate the Excel sheet.</t>
  </si>
  <si>
    <t>You translate manually or via DeepL only those cells containing text.</t>
  </si>
  <si>
    <t>Keep the original formulas unchanged.</t>
  </si>
  <si>
    <t>Rename the sheets: Recipe_FR and Recipe_EN.</t>
  </si>
  <si>
    <t>Advantage: both versions are ready to print or send,</t>
  </si>
  <si>
    <t>and you avoid accidentally breaking formulas.</t>
  </si>
  <si>
    <t>📌 Instructions de copie des postits</t>
  </si>
  <si>
    <t>🇫🇷 Sélectionnez un postit  🟦, copiez-le (Ctrl + C 📋), puis collez-le (Ctrl + V 📥) à l'endroit souhaité dans une autre feuille, puis ajustez la largeur des colonnes si nécessaire.</t>
  </si>
  <si>
    <t>🇬🇧 Select a sticky note(s) 🟦, copy it (Ctrl + C 📋), then paste it (Ctrl + V 📥) where needed in another sheet, then adjust the column width if needed.</t>
  </si>
  <si>
    <t>Scope of application or document circuit</t>
  </si>
  <si>
    <t>Constituez vous des répertoires par lettres Alphabétiques</t>
  </si>
  <si>
    <t>Scope or circuit CCR 1- 2-3-5-6</t>
  </si>
  <si>
    <t xml:space="preserve">si les fiches  vous "barbent" vous avez </t>
  </si>
  <si>
    <t xml:space="preserve">Pour l'identification de vos fiches vous avez le choix </t>
  </si>
  <si>
    <t>Champ d’application ou circuit CCR 1- 2-3-5-6</t>
  </si>
  <si>
    <t>Lien&gt;</t>
  </si>
  <si>
    <t xml:space="preserve"> la Piffométrie</t>
  </si>
  <si>
    <t xml:space="preserve"> Piffometry</t>
  </si>
  <si>
    <t>entre la numérotation et l'identification Alpha</t>
  </si>
  <si>
    <t>Champ d’application ou circuit des documents</t>
  </si>
  <si>
    <t>1 Archivage</t>
  </si>
  <si>
    <t>N°2</t>
  </si>
  <si>
    <t>2 Chef</t>
  </si>
  <si>
    <t>https://savour.eu/portfolio/pifometrie/</t>
  </si>
  <si>
    <t xml:space="preserve">Alpha vous permet de vous constituer des répertoires </t>
  </si>
  <si>
    <t>3 Responsable qualité</t>
  </si>
  <si>
    <t>et</t>
  </si>
  <si>
    <t xml:space="preserve">et de regrouper des préparations pour vous permettre </t>
  </si>
  <si>
    <t>4 Directeur</t>
  </si>
  <si>
    <t>l'Institut du doigt mouillé</t>
  </si>
  <si>
    <t>the Wet Finger Institute</t>
  </si>
  <si>
    <t>de faire des assemblages</t>
  </si>
  <si>
    <t>5 Cuisiniers</t>
  </si>
  <si>
    <t>à la louche</t>
  </si>
  <si>
    <t>at random</t>
  </si>
  <si>
    <t>au pif</t>
  </si>
  <si>
    <t>6 Magasinier</t>
  </si>
  <si>
    <t>à vue de nez</t>
  </si>
  <si>
    <t>about</t>
  </si>
  <si>
    <t>au doigt muoillé</t>
  </si>
  <si>
    <t>with a wet finger</t>
  </si>
  <si>
    <t>Cliquez aussi sur les liens du net</t>
  </si>
  <si>
    <t>Recettes !  Le français des sciences</t>
  </si>
  <si>
    <t>Recipes!  French for science</t>
  </si>
  <si>
    <t>https://dupala.be/upload/files/141_Pages-de-D-un-e-prof-a-l-autre-Numero-71-Octobre-2014-page15-16.pdf</t>
  </si>
  <si>
    <t xml:space="preserve">N’oubliez pas de partager vos connaissances et vos compétences acquises par l'expérience : </t>
  </si>
  <si>
    <t>vos savoir-faire peuvent bénéficier à de nombreuses personnes et les aider dans leur quotidien</t>
  </si>
  <si>
    <t>Don't forget to share your knowledge and skills acquired through experience:</t>
  </si>
  <si>
    <t>your expertise can benefit many people and help them in their daily lives</t>
  </si>
  <si>
    <t xml:space="preserve">Joël LEBOUCHER </t>
  </si>
  <si>
    <t>Je remercie chaleureusement les internautes passionnés qui élaborent et proposent des formules et fonctions imbriquées</t>
  </si>
  <si>
    <t>I would like to extend my warmest thanks to all the Internet enthusiasts who have developed and proposed nested formulas and functions.</t>
  </si>
  <si>
    <t>un lien rompu ou devenu obsolète…..pas de panique…Google saura vous retrouver un document équivalent</t>
  </si>
  <si>
    <t>a broken or obsolete link..... don't panic...Google will find you an equivalent document</t>
  </si>
  <si>
    <t>CONDITIONNEMENT</t>
  </si>
  <si>
    <t>Contenant</t>
  </si>
  <si>
    <t>dans 1 contenant</t>
  </si>
  <si>
    <t>Effectifs</t>
  </si>
  <si>
    <t>Quantité p.p.</t>
  </si>
  <si>
    <t>Quoi</t>
  </si>
  <si>
    <t>Barquette(s)</t>
  </si>
  <si>
    <t>par portion</t>
  </si>
  <si>
    <t xml:space="preserve"> Quoi ? Saisissez Morceux - tranches- portions - pièces - cerises etc….....le contenant saisissez  gastro(s) 1/1 -  grille(s) - plat(s) - louche(s) etc..</t>
  </si>
  <si>
    <t>suite automatique de A à AZ et plus</t>
  </si>
  <si>
    <t>collez cette formule ou vous voulez dans votre document</t>
  </si>
  <si>
    <t xml:space="preserve">SANS le signe = puis ajoutez le signe = au début </t>
  </si>
  <si>
    <t>positionnez vous en fin de formule puis appuyez sur entrée du clavier</t>
  </si>
  <si>
    <t>https://fr.vecteezy.com/video/5480445-appuyer-sur-la-touche-entree-sur-le-clavier-d-un-ordinateur-de-bureau</t>
  </si>
  <si>
    <t>et tirez la poignée vers le bas</t>
  </si>
  <si>
    <t>SI(LIGNE(A1)&lt;=26;CAR(LIGNE(A1)+64);CAR(ENT((LIGNE(A1)-26-1)/26)+65)&amp;CAR(MOD(LIGNE(A1)-1;26)+65))</t>
  </si>
  <si>
    <t>si vous copiez cette formule avec le signe = vous aurez une erreur #REF!</t>
  </si>
  <si>
    <t>Suites automatiques des lettres de l'alphabet avec Excel jusqu’à Z puis AA;AB etc</t>
  </si>
  <si>
    <t>https://www.youtube.com/watch?app=desktop&amp;v=Yuy1jisXErY</t>
  </si>
  <si>
    <t>Listes automatiques et séries de nombres dans Excel</t>
  </si>
  <si>
    <t>https://www.youtube.com/watch?v=FZwdUZUwnuI</t>
  </si>
  <si>
    <t>https://cellulexcel.blogspot.com/p/blog-page_16.html</t>
  </si>
  <si>
    <t>Vidéo tutorielle pour faire une liste alphabétique</t>
  </si>
  <si>
    <t>https://excel-exercice.com/comment-faire-une-liste-alphabetique-automatique/</t>
  </si>
  <si>
    <t>Comment augmenter automatiquement la lettre d'une unité pour obtenir la lettre suivante dans Excel?</t>
  </si>
  <si>
    <t>https://fr.extendoffice.com/documents/excel/4027-excel-increase-letter-by-one.html</t>
  </si>
  <si>
    <t>Demandez à ChatGPT de vous traduire la formule en Excel français</t>
  </si>
  <si>
    <t>excel Suite automatique de lettres au-delà de Z</t>
  </si>
  <si>
    <t xml:space="preserve"> tirez sur la poignée vers le bas</t>
  </si>
  <si>
    <t xml:space="preserve"> lettre A = A65 </t>
  </si>
  <si>
    <t>Formule pour une séquence alphabétique horizontale allant au-delà de Z</t>
  </si>
  <si>
    <t>Coller la formule ci-dessous dans une cellule puis</t>
  </si>
  <si>
    <t>dans la formule figer toutes les lettres de colonnes par un     exemple COLONNE(X75)</t>
  </si>
  <si>
    <t>C</t>
  </si>
  <si>
    <t>D</t>
  </si>
  <si>
    <t>E etc…</t>
  </si>
  <si>
    <t>Quelques polices de caractères utilisées</t>
  </si>
  <si>
    <t>Quelques formats utilisés</t>
  </si>
  <si>
    <t>Arial</t>
  </si>
  <si>
    <t>Calibri</t>
  </si>
  <si>
    <t>Rockwell</t>
  </si>
  <si>
    <t>Verdana</t>
  </si>
  <si>
    <t>15.5 &gt;</t>
  </si>
  <si>
    <t>ARIAL</t>
  </si>
  <si>
    <t>CALIBRI</t>
  </si>
  <si>
    <t>ROCKWELL</t>
  </si>
  <si>
    <t>VERDANA</t>
  </si>
  <si>
    <t>personnalisés &gt;</t>
  </si>
  <si>
    <t>0.000" Kg"</t>
  </si>
  <si>
    <t>0" %"</t>
  </si>
  <si>
    <t>Autres polices à découvrir</t>
  </si>
  <si>
    <t>ARIAL NARROW    Arial Narrow</t>
  </si>
  <si>
    <t>COMIC SANS MF  Comic Sans MF</t>
  </si>
  <si>
    <t>GIL SANS MT  Gill Sans MT</t>
  </si>
  <si>
    <t>PALATINO LINOTYPE  Palatino Linotype</t>
  </si>
  <si>
    <t>TAHOMA   Tahoma</t>
  </si>
  <si>
    <t>TIMES NEW ROMAN Times New Roman</t>
  </si>
  <si>
    <t>TRBUCHET MF  Trébuchet MF</t>
  </si>
  <si>
    <t>TW CEN MT  Tw Cen MT</t>
  </si>
  <si>
    <t>VRINDA   Vrinda</t>
  </si>
  <si>
    <t>Où trouver la police Helvetica ?</t>
  </si>
  <si>
    <t xml:space="preserve"> Pour l'anecdote, la police qui compose le logotype Microsoft est également Helvetica, </t>
  </si>
  <si>
    <t>même si la société a demandé la création de l'Arial en remplacement d'Helvetica en mesure de réduction des coûts.</t>
  </si>
  <si>
    <t>Helvetica - Wikipédia</t>
  </si>
  <si>
    <t>Quelle police ressemble le plus à Helvetica ?</t>
  </si>
  <si>
    <t>ou Arial</t>
  </si>
  <si>
    <t xml:space="preserve"> face au succès persistant des polices grotesques sans empattement telles que Helvetica et Arial.1 mars 2022</t>
  </si>
  <si>
    <t>https://fr.maisfontes.com/aktiv-grotesk-w01.police</t>
  </si>
  <si>
    <t>Les 10 polices alternatives à Helvetica - Extensis</t>
  </si>
  <si>
    <t>Pourquoi choisir la police Calibri ?</t>
  </si>
  <si>
    <t xml:space="preserve">Calibri était effectivement considéré comme une police lisible sur des documents assez courts, </t>
  </si>
  <si>
    <t xml:space="preserve">avec une allure équilibrée et qui pouvait passer aussi bien sur un grand écran d'ordinateur </t>
  </si>
  <si>
    <t>que sur une feuille de papier ou l'écran moins imposant d'un smartphone.2 mai 2021</t>
  </si>
  <si>
    <t>Quelle police se rapproche le plus de Calibri ?</t>
  </si>
  <si>
    <t>Parmi ces six polices, Calibri est la plus proche de Lucida Grande ou Lucida Sans.</t>
  </si>
  <si>
    <t>Calibri - Wikipédia</t>
  </si>
  <si>
    <t>Microsoft : par quelle police voudriez-vous remplacer Calibri</t>
  </si>
  <si>
    <t>Quelle est la police d'écriture la plus classe ?</t>
  </si>
  <si>
    <t xml:space="preserve">Garamond. C'est une police facile à lire, proche de l'écriture manuscrite, qui convient parfaitement </t>
  </si>
  <si>
    <t xml:space="preserve">aux cadres expérimentés ou aux profils littéraires. </t>
  </si>
  <si>
    <t>Garamond a la particularité de toujours mener l'œil là où il doit aller.20 juil. 2015</t>
  </si>
  <si>
    <t>Quelle est la meilleure police d'écriture à utiliser pour son CV</t>
  </si>
  <si>
    <t>https://laruche.wizbii.com › 17703-meilleure-police-ecritu...</t>
  </si>
  <si>
    <t>Rechercher : Quelle est la police d'écriture la plus classe ?</t>
  </si>
  <si>
    <t>Quelle police avec Cambria ?</t>
  </si>
  <si>
    <t>que Cambria MS et peut être utilisée en remplacement.</t>
  </si>
  <si>
    <t>POUR AUDITER LES FORMULES</t>
  </si>
  <si>
    <t>Pour supprimer l'affichage des zéro sur la fiche cliquez sur : FICHIER &gt; Option &gt; Options avancées &gt;</t>
  </si>
  <si>
    <t>pour localiser la cellule correspondante cliquez sur l'onglet FORMULES</t>
  </si>
  <si>
    <t xml:space="preserve"> décocher Afficher un zéro dans les cellules qui ont une valeur nulle</t>
  </si>
  <si>
    <t>puis sur la fonction Repérer les antécédants &gt;</t>
  </si>
  <si>
    <t>double cliquez sur la pointe de la flèche, cela vous enverra directement à l'emplacement de saisie</t>
  </si>
  <si>
    <t>⓪①②③④⑤⑥⑦⑧⑨⑩⑪⑫⑬⑭⑮⑯⑰⑱⑲⑳</t>
  </si>
  <si>
    <t>couleur de police blanc sur fond gris à modifier pour vos documents</t>
  </si>
  <si>
    <t>cliquez sur la colonne  C et sélectionnez dans la barre de formule le numéro ou la lettre qui vous intéresse choisissez la police de caractères et la couleur qui vous conviennent</t>
  </si>
  <si>
    <t>Illustrations avec les émojis</t>
  </si>
  <si>
    <t>https://www.bonbache.fr/syntheses-graphiques-excel-avec-les-emoticones-499.html</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</si>
  <si>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</si>
  <si>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</si>
  <si>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</si>
  <si>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</si>
  <si>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</si>
  <si>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</si>
  <si>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</si>
  <si>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</si>
  <si>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</si>
  <si>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</si>
  <si>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</si>
  <si>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</si>
  <si>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</si>
  <si>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</si>
  <si>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</si>
  <si>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</si>
  <si>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</si>
  <si>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</si>
  <si>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</si>
  <si>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</si>
  <si>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</si>
  <si>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</si>
  <si>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</si>
  <si>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</si>
  <si>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</si>
  <si>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</si>
  <si>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</si>
  <si>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</si>
  <si>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</si>
  <si>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</si>
  <si>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</si>
  <si>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</si>
  <si>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</si>
  <si>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</si>
  <si>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</si>
  <si>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</si>
  <si>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</si>
  <si>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</si>
  <si>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</si>
  <si>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</si>
  <si>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</si>
  <si>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</si>
  <si>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</si>
  <si>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</si>
  <si>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</si>
  <si>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</si>
  <si>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</si>
  <si>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</si>
  <si>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</si>
  <si>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</si>
  <si>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</si>
  <si>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</si>
  <si>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 xml:space="preserve"> ⓑ</t>
  </si>
  <si>
    <t>ⓒ</t>
  </si>
  <si>
    <t>ⓓ</t>
  </si>
  <si>
    <t>ⓔ</t>
  </si>
  <si>
    <t>ⓕ</t>
  </si>
  <si>
    <t xml:space="preserve"> ⓕ</t>
  </si>
  <si>
    <t>ⓗ</t>
  </si>
  <si>
    <t>ⓘ</t>
  </si>
  <si>
    <t>ⓙ</t>
  </si>
  <si>
    <t>ⓚ</t>
  </si>
  <si>
    <t>ⓛ</t>
  </si>
  <si>
    <t>ⓜ</t>
  </si>
  <si>
    <t>ⓝ</t>
  </si>
  <si>
    <t xml:space="preserve"> ⓞ</t>
  </si>
  <si>
    <t>ⓟ</t>
  </si>
  <si>
    <t>ⓠ</t>
  </si>
  <si>
    <t>ⓡ</t>
  </si>
  <si>
    <t>ⓣ</t>
  </si>
  <si>
    <t>ⓤ</t>
  </si>
  <si>
    <t xml:space="preserve"> ⓥ</t>
  </si>
  <si>
    <t>ⓦ</t>
  </si>
  <si>
    <t>ⓧ</t>
  </si>
  <si>
    <t>ⓨ</t>
  </si>
  <si>
    <t>ⓩ</t>
  </si>
  <si>
    <t>Ⓐ</t>
  </si>
  <si>
    <t>Ⓑ</t>
  </si>
  <si>
    <t>Ⓒ</t>
  </si>
  <si>
    <t xml:space="preserve"> Ⓓ</t>
  </si>
  <si>
    <t>Ⓔ</t>
  </si>
  <si>
    <t>Ⓕ</t>
  </si>
  <si>
    <t>Ⓖ</t>
  </si>
  <si>
    <t>Ⓗ</t>
  </si>
  <si>
    <t>Ⓘ</t>
  </si>
  <si>
    <t>Ⓙ</t>
  </si>
  <si>
    <t>Ⓚ</t>
  </si>
  <si>
    <t>Ⓛ</t>
  </si>
  <si>
    <t>Ⓜ</t>
  </si>
  <si>
    <t>⓿</t>
  </si>
  <si>
    <t>❶</t>
  </si>
  <si>
    <t>❸</t>
  </si>
  <si>
    <t>❹</t>
  </si>
  <si>
    <t>❺</t>
  </si>
  <si>
    <t>❻</t>
  </si>
  <si>
    <t>❼</t>
  </si>
  <si>
    <t>❽</t>
  </si>
  <si>
    <t>❿</t>
  </si>
  <si>
    <t>Ⓝ</t>
  </si>
  <si>
    <t>Ⓞ</t>
  </si>
  <si>
    <t>Ⓟ</t>
  </si>
  <si>
    <t>Ⓠ</t>
  </si>
  <si>
    <t>Ⓡ</t>
  </si>
  <si>
    <t>Ⓢ</t>
  </si>
  <si>
    <t>Ⓣ</t>
  </si>
  <si>
    <t>Ⓤ</t>
  </si>
  <si>
    <t>Ⓥ</t>
  </si>
  <si>
    <t>Ⓦ</t>
  </si>
  <si>
    <t>Ⓧ</t>
  </si>
  <si>
    <t>Ⓩ</t>
  </si>
  <si>
    <t>⓫</t>
  </si>
  <si>
    <t>⓬</t>
  </si>
  <si>
    <t>⓭</t>
  </si>
  <si>
    <t>⓮</t>
  </si>
  <si>
    <t>⓯</t>
  </si>
  <si>
    <t>⓰</t>
  </si>
  <si>
    <t>⓱</t>
  </si>
  <si>
    <t>⓲</t>
  </si>
  <si>
    <t>⓳</t>
  </si>
  <si>
    <t>⓴</t>
  </si>
  <si>
    <t>⓪</t>
  </si>
  <si>
    <t>①</t>
  </si>
  <si>
    <t>②</t>
  </si>
  <si>
    <t>③</t>
  </si>
  <si>
    <t>⑤</t>
  </si>
  <si>
    <t>⑥</t>
  </si>
  <si>
    <t>⑦</t>
  </si>
  <si>
    <t>⑧</t>
  </si>
  <si>
    <t>⑨</t>
  </si>
  <si>
    <t>⑩</t>
  </si>
  <si>
    <t>⑪</t>
  </si>
  <si>
    <t>⑫</t>
  </si>
  <si>
    <t>⑬</t>
  </si>
  <si>
    <t>⑭</t>
  </si>
  <si>
    <t>⑮</t>
  </si>
  <si>
    <t>⑯</t>
  </si>
  <si>
    <t>⑰</t>
  </si>
  <si>
    <t>⑱</t>
  </si>
  <si>
    <t>⑲</t>
  </si>
  <si>
    <t>⑳</t>
  </si>
  <si>
    <t>Mais voici une alternative en combinant les symboles disponibles :</t>
  </si>
  <si>
    <t>0️⃣ 1️⃣ 2️⃣ 3️⃣ 4️⃣ 5️⃣ 6️⃣ 7️⃣ 8️⃣ 9️⃣ 🔟 1️⃣1️⃣ 1️⃣2️⃣ 1️⃣3️⃣ 1️⃣4️⃣ 1️⃣5️⃣ 1️⃣6️⃣ 1️⃣7️⃣ 1️⃣8️⃣ 1️⃣9️⃣ 2️⃣0️⃣</t>
  </si>
  <si>
    <t xml:space="preserve">0️⃣ </t>
  </si>
  <si>
    <t xml:space="preserve">1️⃣ </t>
  </si>
  <si>
    <t>2️⃣</t>
  </si>
  <si>
    <t xml:space="preserve">3️⃣ </t>
  </si>
  <si>
    <t>4️⃣</t>
  </si>
  <si>
    <t xml:space="preserve"> 5️⃣ </t>
  </si>
  <si>
    <t xml:space="preserve">6️⃣ </t>
  </si>
  <si>
    <t xml:space="preserve">7️⃣ </t>
  </si>
  <si>
    <t xml:space="preserve">8️⃣ </t>
  </si>
  <si>
    <t xml:space="preserve">9️⃣ </t>
  </si>
  <si>
    <t>🔟</t>
  </si>
  <si>
    <t xml:space="preserve">1️⃣1️⃣ </t>
  </si>
  <si>
    <t>1️⃣2️⃣</t>
  </si>
  <si>
    <t>1️⃣3️⃣</t>
  </si>
  <si>
    <t>1️⃣4️⃣</t>
  </si>
  <si>
    <t>1️⃣5️⃣</t>
  </si>
  <si>
    <t>1️⃣6️⃣</t>
  </si>
  <si>
    <t>1️⃣7️⃣</t>
  </si>
  <si>
    <t>1️⃣8️⃣</t>
  </si>
  <si>
    <t>1️⃣9️⃣</t>
  </si>
  <si>
    <t>2️⃣0️⃣</t>
  </si>
  <si>
    <t>des caractères spéciaux</t>
  </si>
  <si>
    <t>Que signifient les symboles (&amp;,,{, etc.) dans les formules ? – Excel</t>
  </si>
  <si>
    <t>https://www.automateexcel.com/fr/how-to/que-signifient-les-symboles-etc-dans-les-formules-excel-et-google-sheets/</t>
  </si>
  <si>
    <t>!</t>
  </si>
  <si>
    <t>"</t>
  </si>
  <si>
    <t>#</t>
  </si>
  <si>
    <t>%</t>
  </si>
  <si>
    <t>&amp;</t>
  </si>
  <si>
    <t>@</t>
  </si>
  <si>
    <t>‰</t>
  </si>
  <si>
    <t>≈</t>
  </si>
  <si>
    <t>±</t>
  </si>
  <si>
    <t>»</t>
  </si>
  <si>
    <t>¼</t>
  </si>
  <si>
    <t>½</t>
  </si>
  <si>
    <t>¾</t>
  </si>
  <si>
    <t>ø</t>
  </si>
  <si>
    <t>◄</t>
  </si>
  <si>
    <t>▲</t>
  </si>
  <si>
    <t>Φ</t>
  </si>
  <si>
    <t>Police &gt; Segoe UI Emoji</t>
  </si>
  <si>
    <t>🍏 🍎 🍐 🍊 🍋 🍌 🍉 🍇 🍓 🫐 🍈 🍒 🍑 🥭 🍍 🥥 🥝 🍅 🍆 🥑 🥦 🥬 🥒 🌶 🫑 🌽 🥕 🫒 🧄 🧅 🥔 🍠 🥐 🥯 🍞 🥖 🥨 🧀 🥚 🍳 🧈 🥞 🧇 🥓 🥩 🍗 🍖 🦴 🌭 🍔 🍟 🍕</t>
  </si>
  <si>
    <t xml:space="preserve"> 🫓 🥪 🥙 🧆 🌮 🌯 🫔 🥗 🥘 🫕 🥫 🍝 🍜 🍲 🍛 🍣 🍱 🥟 🦪 🍤 🍙 🍚 🍘 🍥 🥠 🥮 🍢 🍡 🍧 🍨 🍦 🥧 🧁 🍰 🎂 🍮 🍭 🍬 🍫 🍿 🍩 🍪 🌰 🥜 🍯 🥛 🍼 🫖 ☕️ 🍵 🧃 🥤 🧋</t>
  </si>
  <si>
    <t xml:space="preserve"> 🍶 🍺 🍻 🥂 🍷 🥃 🍸 🍹 🧉 🍾 🧊 🥄 🍴 🍽 🥣 🥡 🥢 🧂</t>
  </si>
  <si>
    <t>cliquez sur la colonne  D et copiez dans la barre de formules l'émoticone qui vous intéresse choisissez la police de caractères et la couleur qui vous conviennent</t>
  </si>
  <si>
    <t>🚾 ♿️ 🅿️ 🛗 🈳 🈂️ 🛂 🛃 🛄 🛅 🚹 🚺 🚼 ⚧ 🚻 🚮 🎦 📶 🈁 🔣 ℹ️ 🔤 🔡 🔠 🆖 🆗 🆙 🆒 🆕 🆓 0️⃣ 1️⃣ 2️⃣ 3️⃣ 4️⃣ 5️⃣ 6️⃣ 7️⃣ 8️⃣ 9️⃣ 🔟 🔢 #️⃣ *️⃣ ⏏️ ▶️ ⏸ ⏯ ⏹</t>
  </si>
  <si>
    <t xml:space="preserve"> ⏺ ⏭ ⏮ ⏩ ⏪ ⏫ ⏬ ◀️ 🔼 🔽 ➡️ ⬅️ ⬆️ ⬇️ ↗️ ↘️ ↙️ ↖️ ↕️ ↔️ ↪️ ↩️ ⤴️ ⤵️ 🔀 🔁 🔂 🔄 🔃 🎵 🎶 ➕ ➖ ➗ ✖️ </t>
  </si>
  <si>
    <t>Une numérotation avec couleur de police modifiable</t>
  </si>
  <si>
    <t>2</t>
  </si>
  <si>
    <t>3</t>
  </si>
  <si>
    <t>4</t>
  </si>
  <si>
    <t>5</t>
  </si>
  <si>
    <t>6</t>
  </si>
  <si>
    <t>7</t>
  </si>
  <si>
    <t>8</t>
  </si>
  <si>
    <t>9</t>
  </si>
  <si>
    <t>10</t>
  </si>
  <si>
    <t>11</t>
  </si>
  <si>
    <t>12</t>
  </si>
  <si>
    <t>13</t>
  </si>
  <si>
    <t>14</t>
  </si>
  <si>
    <t>15</t>
  </si>
  <si>
    <t>16</t>
  </si>
  <si>
    <t>17</t>
  </si>
  <si>
    <t>18</t>
  </si>
  <si>
    <t>19</t>
  </si>
  <si>
    <t>20</t>
  </si>
  <si>
    <t>Monétaire</t>
  </si>
  <si>
    <t>0.00\ " cm³"</t>
  </si>
  <si>
    <t>Format | cellule | personnalisé | 0" cm³"</t>
  </si>
  <si>
    <t>✅</t>
  </si>
  <si>
    <t>ou copier-coller</t>
  </si>
  <si>
    <t>X</t>
  </si>
  <si>
    <t>t</t>
  </si>
  <si>
    <t>u</t>
  </si>
  <si>
    <t>le ² se fait en tapant alt+0178</t>
  </si>
  <si>
    <t xml:space="preserve">m² </t>
  </si>
  <si>
    <t xml:space="preserve">M² </t>
  </si>
  <si>
    <t xml:space="preserve">cm² </t>
  </si>
  <si>
    <t>²</t>
  </si>
  <si>
    <t>Police Wingdings 3</t>
  </si>
  <si>
    <t>le ³ se fait en tapant alt+0179</t>
  </si>
  <si>
    <t>m³ </t>
  </si>
  <si>
    <t>M³ </t>
  </si>
  <si>
    <t>cm³ </t>
  </si>
  <si>
    <t>³</t>
  </si>
  <si>
    <t>Z</t>
  </si>
  <si>
    <t>q</t>
  </si>
  <si>
    <t>p</t>
  </si>
  <si>
    <t>as well as the work of enthusiasts who have shared their Excel formulas and functions online.</t>
  </si>
  <si>
    <t>Cancels - replaces or supplements previous versions</t>
  </si>
  <si>
    <t>ff. for manufacturing sheet</t>
  </si>
  <si>
    <t>Links, formats, formulas and tables</t>
  </si>
  <si>
    <t>In this document, I've put together a few examples to encourage you to make the most of Excel and create your own files.</t>
  </si>
  <si>
    <t>Cette fonctionnalité est encore plus étendue sur les fiches "cocktails". Jigger . Pony(s) . shot(s) . Dash(s) . Jet . Mesure . Tombée . 129 unités à coller</t>
  </si>
  <si>
    <t>Crééz vos recettes</t>
  </si>
  <si>
    <t>Exemple avec 1 recette</t>
  </si>
  <si>
    <t>Fiche avec 10 recettes</t>
  </si>
  <si>
    <t>2 Exemples d'archivages à dupliquer</t>
  </si>
  <si>
    <t>Récupérez les formules pour vos documents (elles sont en Français et incompatibles en Anglais) il faudra faire une conversion</t>
  </si>
  <si>
    <t>Retrieve the formulas for your documents (they are in French and incompatible in English) and convert them.</t>
  </si>
  <si>
    <t>Association des Barmen de France</t>
  </si>
  <si>
    <t>https://www.associationdesbarmendefrance.fr/</t>
  </si>
  <si>
    <t>Association internationale des barmen</t>
  </si>
  <si>
    <t>https://fr.wikipedia.org/wiki/Association_internationale_des_barmen</t>
  </si>
  <si>
    <t xml:space="preserve">Association des Barmen de France </t>
  </si>
  <si>
    <t>https://www.youtube.com/channel/UC72D0FRFOj0uHdNfLQmaHRw</t>
  </si>
  <si>
    <t>Faites comme Romain, adhérez à l'ABF !</t>
  </si>
  <si>
    <t>https://www.youtube.com/watch?v=PcOa-r9Erew</t>
  </si>
  <si>
    <t>Association des professeurs de bar  enseignant en Mention Complémentaire employé Barman (M.C.B.) </t>
  </si>
  <si>
    <t>https://www.apeb-mcb.fr/pages/l-association/l-a-p-e-b/</t>
  </si>
  <si>
    <t>https://annuaire-entreprises.data.gouv.fr/entreprise/association-des-professeurs-enseignants-en-bar-808572176</t>
  </si>
  <si>
    <t>Socle des cocktails de référence. Décembre 2024</t>
  </si>
  <si>
    <t>https://www.hotellerie-restauration.ac-versailles.fr/spip.php?article3396</t>
  </si>
  <si>
    <t>MAF 2023 - Employé Barman. Les lauréat.e.s</t>
  </si>
  <si>
    <t>https://www.hotellerie-restauration.ac-versailles.fr/spip.php?article3965</t>
  </si>
  <si>
    <t>Championnat de France Barista</t>
  </si>
  <si>
    <t>https://www.scafrance.coffee/championnats-barista</t>
  </si>
  <si>
    <t>Tout savoir sur le championnat de France de Latte Art</t>
  </si>
  <si>
    <t>https://www.coffee-spirit.maxicoffee.com/article/championnat-de-france-de-latte-art/</t>
  </si>
  <si>
    <t>NOTRE MÉTIER : LE CAFÉ</t>
  </si>
  <si>
    <t>https://www.columbuscafe.com/notre-cafe/</t>
  </si>
  <si>
    <t>The Bartenders Society</t>
  </si>
  <si>
    <t>https://www.blmhd.com/fr/bartenders-society-concours/</t>
  </si>
  <si>
    <t>ForGeorges</t>
  </si>
  <si>
    <t>https://www.forgeorges.fr/</t>
  </si>
  <si>
    <t>Concours de cocktails : ça sert à quoi ?</t>
  </si>
  <si>
    <t>https://www.youtube.com/watch?v=QHzHq0SJRl4</t>
  </si>
  <si>
    <t>Concours international de mixologie</t>
  </si>
  <si>
    <t>https://www.facebook.com/neotvofficiel/videos/concours-international-de-mixologie-3-la-r%C3%A9alisation-des-cocktails/1212692746067733/</t>
  </si>
  <si>
    <t>Barmans, à vos shakers !</t>
  </si>
  <si>
    <t>https://www.facebook.com/cciformationeesc/videos/barmans-%C3%A0-vos-shakers-la-deuxi%C3%A8me-%C3%A9dition-du-concours-les-fous-de-shaker-vous-do/1174683330748114/</t>
  </si>
  <si>
    <t>Concours National de Cocktails</t>
  </si>
  <si>
    <t>https://www.youtube.com/watch?app=desktop&amp;v=4SBkCmigEck</t>
  </si>
  <si>
    <t>Barnews</t>
  </si>
  <si>
    <t>https://barnews.fr/tag/competitions/</t>
  </si>
  <si>
    <t>Média Du Bar Un magazine conçu pour les bartenders</t>
  </si>
  <si>
    <t>https://mediadubar.fr/</t>
  </si>
  <si>
    <t>Concours de barmans et barmaids. </t>
  </si>
  <si>
    <t>https://www.facebook.com/people/Concours-de-barmans-et-barmaids/100064446562259/</t>
  </si>
  <si>
    <t>TROPHÉES DU BAR</t>
  </si>
  <si>
    <t>https://www.tropheesdubar.com/</t>
  </si>
  <si>
    <t>un lien rompu; pas de panique collez l'adresse dans votre navigateur qui saura vous retrouver un document similaire</t>
  </si>
  <si>
    <t>a broken link; don't panic, just paste the address into your browser and it will find a similar document for you</t>
  </si>
  <si>
    <t>Cocktail Pro</t>
  </si>
  <si>
    <t>https://www.youtube.com/@Cocktailpro</t>
  </si>
  <si>
    <t>NOUVELLE VERSION BAR 1.2</t>
  </si>
  <si>
    <t>COLLEZ  10 RECETTES  colonnes J à AA</t>
  </si>
  <si>
    <t>(collez les colonnes P à AA)</t>
  </si>
  <si>
    <t>Joël Leboucher Octobre 2025</t>
  </si>
  <si>
    <t>&lt; Affichage automatique</t>
  </si>
  <si>
    <t>⓿❶❷❸❹❺❻❼❽❾❿⓫⓬⓭⓮⓯⓰⓱⓲⓳⓴     ►   ◄   ▲   ▼</t>
  </si>
  <si>
    <t>▼ cliquez dans cette colonne pour copier dans la barre de formule</t>
  </si>
  <si>
    <t>POSTIT 1</t>
  </si>
  <si>
    <t>POSTIT 2</t>
  </si>
  <si>
    <t>POSTIT 3</t>
  </si>
  <si>
    <t>POSTIT 4</t>
  </si>
  <si>
    <t>POSTIT 5</t>
  </si>
  <si>
    <t>POSTIT 6</t>
  </si>
  <si>
    <t>POSTIT 7</t>
  </si>
  <si>
    <t>POSTIT 8</t>
  </si>
  <si>
    <t>POSTIT 9</t>
  </si>
  <si>
    <t>POSTIT 10</t>
  </si>
  <si>
    <t>(paste columns I to S)</t>
  </si>
  <si>
    <t>vous avez un tableau de correspondance colonnes AA</t>
  </si>
  <si>
    <r>
      <t xml:space="preserve">➡️ </t>
    </r>
    <r>
      <rPr>
        <b/>
        <sz val="11"/>
        <color theme="1"/>
        <rFont val="Calibri"/>
        <family val="2"/>
        <scheme val="minor"/>
      </rPr>
      <t>Utilisez la colonne AR, ligne 61</t>
    </r>
    <r>
      <rPr>
        <sz val="11"/>
        <color theme="1"/>
        <rFont val="Calibri"/>
        <family val="2"/>
        <scheme val="minor"/>
      </rPr>
      <t xml:space="preserve"> comme </t>
    </r>
    <r>
      <rPr>
        <b/>
        <sz val="11"/>
        <color theme="1"/>
        <rFont val="Calibri"/>
        <family val="2"/>
        <scheme val="minor"/>
      </rPr>
      <t>outil de découpe</t>
    </r>
    <r>
      <rPr>
        <sz val="11"/>
        <color theme="1"/>
        <rFont val="Calibri"/>
        <family val="2"/>
        <scheme val="minor"/>
      </rPr>
      <t xml:space="preserve"> :</t>
    </r>
  </si>
  <si>
    <t>🟦 Mode d’emploi – Comment utiliser la colonne AR</t>
  </si>
  <si>
    <r>
      <t xml:space="preserve">3. La </t>
    </r>
    <r>
      <rPr>
        <b/>
        <sz val="11"/>
        <color theme="1"/>
        <rFont val="Calibri"/>
        <family val="2"/>
        <scheme val="minor"/>
      </rPr>
      <t>largeur de la colonne AR</t>
    </r>
    <r>
      <rPr>
        <sz val="11"/>
        <color theme="1"/>
        <rFont val="Calibri"/>
        <family val="2"/>
        <scheme val="minor"/>
      </rPr>
      <t xml:space="preserve"> a été réglée à </t>
    </r>
    <r>
      <rPr>
        <b/>
        <sz val="11"/>
        <color theme="1"/>
        <rFont val="Calibri"/>
        <family val="2"/>
        <scheme val="minor"/>
      </rPr>
      <t>131</t>
    </r>
    <r>
      <rPr>
        <sz val="11"/>
        <color theme="1"/>
        <rFont val="Calibri"/>
        <family val="2"/>
        <scheme val="minor"/>
      </rPr>
      <t xml:space="preserve"> pour s’adapter à la taille de police utilisée (</t>
    </r>
    <r>
      <rPr>
        <b/>
        <sz val="11"/>
        <color theme="1"/>
        <rFont val="Calibri"/>
        <family val="2"/>
        <scheme val="minor"/>
      </rPr>
      <t>16</t>
    </r>
    <r>
      <rPr>
        <sz val="11"/>
        <color theme="1"/>
        <rFont val="Calibri"/>
        <family val="2"/>
        <scheme val="minor"/>
      </rPr>
      <t>).</t>
    </r>
  </si>
  <si>
    <r>
      <t xml:space="preserve">5. 🔍 Si vous avez besoin de </t>
    </r>
    <r>
      <rPr>
        <b/>
        <sz val="11"/>
        <color theme="1"/>
        <rFont val="Calibri"/>
        <family val="2"/>
        <scheme val="minor"/>
      </rPr>
      <t>plus d’explications</t>
    </r>
    <r>
      <rPr>
        <sz val="11"/>
        <color theme="1"/>
        <rFont val="Calibri"/>
        <family val="2"/>
        <scheme val="minor"/>
      </rPr>
      <t xml:space="preserve">, consultez la </t>
    </r>
    <r>
      <rPr>
        <b/>
        <sz val="11"/>
        <color theme="1"/>
        <rFont val="Calibri"/>
        <family val="2"/>
        <scheme val="minor"/>
      </rPr>
      <t>ligne 128, colonne AP</t>
    </r>
    <r>
      <rPr>
        <sz val="11"/>
        <color theme="1"/>
        <rFont val="Calibri"/>
        <family val="2"/>
        <scheme val="minor"/>
      </rPr>
      <t xml:space="preserve"> du tableau.</t>
    </r>
  </si>
  <si>
    <t>5. 🔍 If you need further explanation, please refer to line 128, column AP of the table.</t>
  </si>
  <si>
    <t>3. The width of the AR column has been set to 131 to match the font size used (16).</t>
  </si>
  <si>
    <t>🟦 Instructions for use - How to use the AR column</t>
  </si>
  <si>
    <r>
      <t xml:space="preserve">➡️ </t>
    </r>
    <r>
      <rPr>
        <b/>
        <sz val="11"/>
        <color theme="1"/>
        <rFont val="Calibri"/>
        <family val="2"/>
        <scheme val="minor"/>
      </rPr>
      <t>Use column AR, line 61 as the cutting tool:</t>
    </r>
  </si>
  <si>
    <t>you have a table of correspondence between columns AA</t>
  </si>
  <si>
    <t>⓫ COMPOSICIÓN Duplicada para ►</t>
  </si>
  <si>
    <t>⓭ Precio: no confundir precio por litro con precio por unidad</t>
  </si>
  <si>
    <t xml:space="preserve"> Con o sin alcohol</t>
  </si>
  <si>
    <t>Cuándo</t>
  </si>
  <si>
    <t>Color dominante</t>
  </si>
  <si>
    <t>❽ referencia del autor</t>
  </si>
  <si>
    <t>NOMBRE DE LA RECETA</t>
  </si>
  <si>
    <t>FAMILIA (para pegar)</t>
  </si>
  <si>
    <t>❾ Autor ►</t>
  </si>
  <si>
    <t>Tipo de cóctel:</t>
  </si>
  <si>
    <t>❾ intensidad ►</t>
  </si>
  <si>
    <t>❾ coste ►</t>
  </si>
  <si>
    <t>Foto o captura de pantalla</t>
  </si>
  <si>
    <t>④ Cantidad</t>
  </si>
  <si>
    <t>⑤ Qué</t>
  </si>
  <si>
    <t>⑥ Peso o volumen</t>
  </si>
  <si>
    <t xml:space="preserve"> ❻ Graduación alcohólica (% vol.)</t>
  </si>
  <si>
    <t>❼ Densidad ρ (rho)</t>
  </si>
  <si>
    <t>❷ Composición</t>
  </si>
  <si>
    <t xml:space="preserve"> ❿ TÉCNICAS DE ELABORACIÓN e info – Vaso – Decoración, etc.</t>
  </si>
  <si>
    <t>❿ Equipo</t>
  </si>
  <si>
    <t>❿ Enlace @ &gt;</t>
  </si>
  <si>
    <t>Usted sirve el volumen recomendado por el Autor</t>
  </si>
  <si>
    <t>⓭ Precio</t>
  </si>
  <si>
    <t>Coste 1 ▼</t>
  </si>
  <si>
    <t>Alcohol puro (ml)</t>
  </si>
  <si>
    <t>TAV Graduación alcohólica por producto (%)</t>
  </si>
  <si>
    <t>(pega las columnas I a S)</t>
  </si>
  <si>
    <t>FAMILIA (pegar en la columna S</t>
  </si>
  <si>
    <t>Tipo de cóctel (sin alcohol)</t>
  </si>
  <si>
    <t>Métodos de preparación</t>
  </si>
  <si>
    <t>Estilos / Familias históricas</t>
  </si>
  <si>
    <t>Bases alcohólicas</t>
  </si>
  <si>
    <t>Autor</t>
  </si>
  <si>
    <t>capacidad máxima</t>
  </si>
  <si>
    <t xml:space="preserve"> volumen de servicio recomendado</t>
  </si>
  <si>
    <t>Usted</t>
  </si>
  <si>
    <t>capacidad total</t>
  </si>
  <si>
    <t>volumen de servicio recomendado</t>
  </si>
  <si>
    <t xml:space="preserve"> Las diferencias del total se explican por los redondeos realizados en cada etapa del cálculo.</t>
  </si>
  <si>
    <t>Antes de usar este documento, verifique y, si es necesario,</t>
  </si>
  <si>
    <t xml:space="preserve">Modifique en ml los volúmenes que no le convengan, Columna </t>
  </si>
  <si>
    <t>El TAV (Titulación Alcohólica Volumétrica) es la proporción de alcohol puro contenida en un líquido</t>
  </si>
  <si>
    <t xml:space="preserve"> como un cóctel o una bebida.</t>
  </si>
  <si>
    <t>ATENCIÓN: NO CONFUNDIR LA CAPACIDAD DEL VASO CON EL VOLUMEN MÍNIMO O MÁXIMO DE LÍQUIDO</t>
  </si>
  <si>
    <t>Nombre de la unidad</t>
  </si>
  <si>
    <t>▼ pegue</t>
  </si>
  <si>
    <t>B (Factor L / kg)</t>
  </si>
  <si>
    <t>C (Unidad sup)</t>
  </si>
  <si>
    <t>D (Umbral)</t>
  </si>
  <si>
    <t xml:space="preserve"> Factor cl</t>
  </si>
  <si>
    <t>Volumen de servicio recomendado</t>
  </si>
  <si>
    <t>Volumen mínimo</t>
  </si>
  <si>
    <t>Volumen máximo</t>
  </si>
  <si>
    <t>Capacidad total</t>
  </si>
  <si>
    <t>Fuentes o traducciones</t>
  </si>
  <si>
    <t xml:space="preserve"> Bases alcohólicas</t>
  </si>
  <si>
    <t>Sin alcohol</t>
  </si>
  <si>
    <t>Tipos de vasos o unidades</t>
  </si>
  <si>
    <t>jugo de limón</t>
  </si>
  <si>
    <t>jugo de naranja</t>
  </si>
  <si>
    <t>Chorrito</t>
  </si>
  <si>
    <t>medio/L</t>
  </si>
  <si>
    <t>./2 onza líquida</t>
  </si>
  <si>
    <t>cda(s). Sopa</t>
  </si>
  <si>
    <t>cda(s). Té</t>
  </si>
  <si>
    <t>1/2 taza</t>
  </si>
  <si>
    <t>cdita (tsp)/Leche/Nata/Agua</t>
  </si>
  <si>
    <t>cda (tbsp)/Leche/Nata/Agua</t>
  </si>
  <si>
    <t>1 cda (tbsp) Almendra en polvo</t>
  </si>
  <si>
    <t>1 cup Almendra en polvo</t>
  </si>
  <si>
    <t>cdita (tsp) Harina (trigo)</t>
  </si>
  <si>
    <t>cup Harina (trigo)</t>
  </si>
  <si>
    <t>cdita (tsp) Azúcar en polvo</t>
  </si>
  <si>
    <t>cdita (tsp) Azúcar glas</t>
  </si>
  <si>
    <t>cda (tbsp) Azúcar glas</t>
  </si>
  <si>
    <t>cdita (tsp) Mantequilla</t>
  </si>
  <si>
    <t>dita (tsp) Cacao en polvo</t>
  </si>
  <si>
    <t>càs (tbsp) Cacao poudre</t>
  </si>
  <si>
    <t>cup Cacao en polvo</t>
  </si>
  <si>
    <t>cda (tbsp) Mantequilla</t>
  </si>
  <si>
    <t>cup Mantequilla</t>
  </si>
  <si>
    <t>medio</t>
  </si>
  <si>
    <t>cuarto</t>
  </si>
  <si>
    <t>cuarto(s) kg</t>
  </si>
  <si>
    <t>tercio(s) kg</t>
  </si>
  <si>
    <t>Copa Margarita / Drinks World</t>
  </si>
  <si>
    <t>Pimm’s glass / uso en Reino Unido</t>
  </si>
  <si>
    <t>Vaso grueso / batido</t>
  </si>
  <si>
    <t>verre mixte → Virgin / Sin alcohol Cóctel sin alcohol / vaso mixto</t>
  </si>
  <si>
    <t>Vaso para whisky blended / Difford's Guide</t>
  </si>
  <si>
    <t>Cóctel tropical / vaso Piña Colada</t>
  </si>
  <si>
    <t xml:space="preserve"> IBA / Liquid Intelligence</t>
  </si>
  <si>
    <t>Hot Drink / Bebida caliente Vaso para bebida caliente / vaso Irish</t>
  </si>
  <si>
    <t xml:space="preserve"> Mule / Mula Taza de cobre / Moscow Mule</t>
  </si>
  <si>
    <t>Neat / Solo Servicio puro sin hielo / Chupito</t>
  </si>
  <si>
    <t xml:space="preserve"> Rocas On the rocks / vaso bajo pequeño</t>
  </si>
  <si>
    <t xml:space="preserve"> Short Drink / Bebida corta Cóctel corto tipo Sour</t>
  </si>
  <si>
    <t>Sparkling / Espumoso Vaso espumoso / Champagne</t>
  </si>
  <si>
    <t xml:space="preserve"> Estándar para chorrito carbonatado</t>
  </si>
  <si>
    <t>Straight / Solo Servicio sin hielo / Chupito</t>
  </si>
  <si>
    <t>Drop / Gota Equivalente a un dash / IBA</t>
  </si>
  <si>
    <t>Shaker / Agitador Vaso para coctelera / cócteles enérgicos</t>
  </si>
  <si>
    <t>Vaso Collins alternativo / IBA</t>
  </si>
  <si>
    <t>Cooler cocktail / Convención de bar</t>
  </si>
  <si>
    <t>Daisy clásico / Bartender’s Guide</t>
  </si>
  <si>
    <t xml:space="preserve"> Ponche de huevo / Vaso milk punch / Cóctel eggnog</t>
  </si>
  <si>
    <t xml:space="preserve"> Cóctel Fix vaso corto / IBA</t>
  </si>
  <si>
    <t>Vaso para Fizz / IBA</t>
  </si>
  <si>
    <t>Flip (huevo, azúcar, vino) / cóctel clásico</t>
  </si>
  <si>
    <t>Vaso apilado / digestivo francés</t>
  </si>
  <si>
    <t>Ponche Vaso de ponche individual / bol de cóctel</t>
  </si>
  <si>
    <t>Vaso long drink / Gin Rickey</t>
  </si>
  <si>
    <t>Singapore Sling / vaso alargado</t>
  </si>
  <si>
    <t>Vaso sour tradicional</t>
  </si>
  <si>
    <t>Vaso tiki de cerámica / tropicales</t>
  </si>
  <si>
    <t>Hot Toddy / taza Irish</t>
  </si>
  <si>
    <t xml:space="preserve"> Beer / Cerveza Vaso estándar de cerveza / VerresCocktail.fr</t>
  </si>
  <si>
    <t>Bowl / Cuenco Vaso bol tradicional / uso doméstico</t>
  </si>
  <si>
    <t>Coupette tipo Margarita / Drinksworld</t>
  </si>
  <si>
    <t xml:space="preserve"> Vaso INAO recomendado</t>
  </si>
  <si>
    <t>Digestivo / Vaso digestivo / tradición francesa</t>
  </si>
  <si>
    <t>Fantasy / Fantasía Vaso de fantasía / uso en mixología</t>
  </si>
  <si>
    <t>Vasos y cócteles franceses</t>
  </si>
  <si>
    <t xml:space="preserve"> Uso genérico</t>
  </si>
  <si>
    <t>Vaso hurricane / Kitchen Geekery</t>
  </si>
  <si>
    <t>Capacidad norma vaso INAO</t>
  </si>
  <si>
    <t>Pequeña cantidad (dash o squirt), p. ej., bitters 1 a 2 ml</t>
  </si>
  <si>
    <t>Vaso o taza Julep / IBA</t>
  </si>
  <si>
    <t>Equivalente a un jigger o a un doble shot</t>
  </si>
  <si>
    <t>Mug / Taza Vaso tipo jarra / Mule o Irish</t>
  </si>
  <si>
    <t>Vaso OF / Drinks World</t>
  </si>
  <si>
    <t xml:space="preserve">Pint (UK) / Pinta (RU) UK pint / </t>
  </si>
  <si>
    <t>Piscine / Piscina Copa balón grande / aperitivo alargado</t>
  </si>
  <si>
    <t xml:space="preserve">Pinta (EE.UU.)   US pint </t>
  </si>
  <si>
    <t>Igual que un pony</t>
  </si>
  <si>
    <t>Promedio entre 30–60 ml</t>
  </si>
  <si>
    <t xml:space="preserve"> Vaso alargado / uso escandinavo</t>
  </si>
  <si>
    <t>Tea cup / Taza de té Taza clásica / uso en caliente</t>
  </si>
  <si>
    <t>Liqueur glass / Vaso de licor Vaso para licor / digestivo</t>
  </si>
  <si>
    <t>Fortified Wine / Vino fortificado Vino dulce natural / Vaso INAO</t>
  </si>
  <si>
    <t>Glass / Vaso Vaso estándar</t>
  </si>
  <si>
    <t>1 jugo de limón (exprimido) 30 a 50 ml Aproximadamente          1 limón mediano da 35–45 ml"</t>
  </si>
  <si>
    <t>1 jugo de naranja (exprimido) 90 a 120 ml Depende de la fruta; 1 naranja mediana da 90–120 ml</t>
  </si>
  <si>
    <t>medio(s) litro</t>
  </si>
  <si>
    <t>cuarto(s) de litro</t>
  </si>
  <si>
    <t>.1/4 taza(s)</t>
  </si>
  <si>
    <t>Cream/Water,Leche/Nata/Agua</t>
  </si>
  <si>
    <t>Powdered almonds,Almendras en polvo</t>
  </si>
  <si>
    <t>Harina (trigo)</t>
  </si>
  <si>
    <t>Medida</t>
  </si>
  <si>
    <t>cuarto/L</t>
  </si>
  <si>
    <t>cda(s). café</t>
  </si>
  <si>
    <t>cup Azúcar glas</t>
  </si>
  <si>
    <t>tercio</t>
  </si>
  <si>
    <t>medio(s) kg</t>
  </si>
  <si>
    <t>Modo de empleo exprés</t>
  </si>
  <si>
    <t>&lt; Conversión a litro</t>
  </si>
  <si>
    <t>Cartucho: recuadro o bloque situado en la parte superior de una ficha o documento, que contiene la información principal</t>
  </si>
  <si>
    <t xml:space="preserve"> (título, categoría, vaso, momento de consumo, etc.).</t>
  </si>
  <si>
    <t>CON ALCOHOL</t>
  </si>
  <si>
    <t>ANTES DE COMER</t>
  </si>
  <si>
    <t>⓭ Precio: no confunda precio por litro con precio por unidad</t>
  </si>
  <si>
    <t>❿ TÉCNICAS DE ELABORACIÓN columnas I a S</t>
  </si>
  <si>
    <t>(para pegar en las columnas U a AE)</t>
  </si>
  <si>
    <t>Antes de usar este documento, verifique y, si es necesario, la tabla de búsqueda</t>
  </si>
  <si>
    <t>Columnas AG a AU: fórmulas para calcular sus cantidades necesarias</t>
  </si>
  <si>
    <t>Y listo, le aconsejo recuperar fórmulas para adaptarlas y usarlas en sus documentos</t>
  </si>
  <si>
    <t xml:space="preserve">Transmita sus saberes de experiencia; no importa quién los tome, </t>
  </si>
  <si>
    <t>con tal de que beneficien al mayor número de personas</t>
  </si>
  <si>
    <t>El uso profesional de las recetas le obliga a conocer la normativa en materia de higiene y HACCP.</t>
  </si>
  <si>
    <t>▼haga clic en esta columna para copiar en la barra de fórmulas</t>
  </si>
  <si>
    <t>Ⓐ Ⓑ Ⓒ Ⓓ Ⓔ Ⓕ Ⓖ Ⓗ Ⓘ Ⓙ Ⓚ Ⓛ Ⓜ Ⓝ Ⓞ Ⓟ Ⓠ Ⓡ Ⓢ Ⓣ Ⓤ Ⓥ Ⓦ Ⓧ Ⓧ Ⓩ MAYÚSCULAS</t>
  </si>
  <si>
    <t>ⓐ ⓑ ⓒ ⓓ ⓔ ⓕ ⓕ ⓗ ⓗ ⓘ ⓙ ⓚ ⓛ ⓜ ⓝ ⓞ ⓟ ⓠ ⓡ ⓡ ⓣ ⓤ ⓥ ⓦ ⓧ ⓨ ⓩ minúsculas</t>
  </si>
  <si>
    <t>ES: Traducciones realizadas con apoyo de ChatGPT.</t>
  </si>
  <si>
    <t>Translations provided with support from ChatGPT.</t>
  </si>
  <si>
    <t>COLLEZ  VOTRE POSTIT   colonnes B à S</t>
  </si>
  <si>
    <t>▼ collez</t>
  </si>
  <si>
    <t xml:space="preserve"> &lt; colonne BE</t>
  </si>
  <si>
    <t xml:space="preserve">colonne BJ  &lt; Volume en ml </t>
  </si>
  <si>
    <t>Collez vos postits colonnes B à S</t>
  </si>
  <si>
    <t>(collez les colonnes I à S)</t>
  </si>
  <si>
    <t>❿ TECHNIQUES DE RÉALISATION colonnes I à S</t>
  </si>
  <si>
    <t>(à collez dans les colonnes U à AE)</t>
  </si>
  <si>
    <t>Sorting</t>
  </si>
  <si>
    <t>Ordenación</t>
  </si>
  <si>
    <t>Unit label</t>
  </si>
  <si>
    <t>Etiqueta de unidad</t>
  </si>
  <si>
    <t>Before using this document</t>
  </si>
  <si>
    <t>(TAV) -ABV (Alcohol by Volume): the proportion of pure alcohol contained in a liquid</t>
  </si>
  <si>
    <t>(e.g., a cocktail or beverage).</t>
  </si>
  <si>
    <t>Antes de usar este documento,</t>
  </si>
  <si>
    <t>verifique y, si es necesario, modifique a ml los volúmenes</t>
  </si>
  <si>
    <t>(TAV) -GAV / % vol (Grado Alcohólico Volumétrico): proporción de alcohol puro contenida en un líquido (cóctel o bebida).</t>
  </si>
  <si>
    <t>colonnes, appuyez sur la touche F9 pour forcer Excel à recalculer
When you hide rows or columns, press F9 to force Excel to recalculate</t>
  </si>
  <si>
    <t>Cuando oculte filas o columnas, pulse F9 para forzar el recálculo en Excel</t>
  </si>
  <si>
    <t>Hidden rows indicator</t>
  </si>
  <si>
    <t>Indicador de filas ocultas</t>
  </si>
  <si>
    <t>hidden rows</t>
  </si>
  <si>
    <t>filas ocultas</t>
  </si>
  <si>
    <t>rows A</t>
  </si>
  <si>
    <t>filas A</t>
  </si>
  <si>
    <t>Visible rows</t>
  </si>
  <si>
    <t>Filas visibles</t>
  </si>
  <si>
    <t>rows ►</t>
  </si>
  <si>
    <t>filas ►</t>
  </si>
  <si>
    <t>Total  rows</t>
  </si>
  <si>
    <t xml:space="preserve">Filas visibles </t>
  </si>
  <si>
    <t>Cómo ordenar sus recetas</t>
  </si>
  <si>
    <t xml:space="preserve">position yourself on row </t>
  </si>
  <si>
    <t xml:space="preserve">columns  and </t>
  </si>
  <si>
    <t xml:space="preserve">sitúese en la fila , columnas  y </t>
  </si>
  <si>
    <t>Datos &gt; Filtro</t>
  </si>
  <si>
    <t>Click the filter arrows</t>
  </si>
  <si>
    <t>Haga clic en las flechas de filtro</t>
  </si>
  <si>
    <t>Choose specific values: uncheck (Select All) to clear all boxes</t>
  </si>
  <si>
    <t>Elija valores específicos: desmarque (Seleccionar todo) para desactivar todas las casillas</t>
  </si>
  <si>
    <t>columnas y</t>
  </si>
  <si>
    <t>Then check A (show) to select the rows to display</t>
  </si>
  <si>
    <t>Luego marque A (mostrar) para seleccionar las filas a mostrar</t>
  </si>
  <si>
    <t>or click the funnel (Sort) icon again at the top to turn sorting off</t>
  </si>
  <si>
    <t>o vuelva a hacer clic en el icono de embudo (Ordenar) arriba para desactivar el ordenado</t>
  </si>
  <si>
    <t>Ask Google: “Sort with Excel: all data sorting methods”</t>
  </si>
  <si>
    <t>Busque en Google: “Ordenar con Excel: todos los métodos de ordenación de datos”</t>
  </si>
  <si>
    <t>and select Videos</t>
  </si>
  <si>
    <t>y seleccione Videos</t>
  </si>
  <si>
    <t>Smart filters in Excel</t>
  </si>
  <si>
    <t>Filtros inteligentes en Excel</t>
  </si>
  <si>
    <t>Hide a row or a column in Excel</t>
  </si>
  <si>
    <t>Ocultar una fila o una columna en Excel</t>
  </si>
  <si>
    <t>Excel tips</t>
  </si>
  <si>
    <t>Trucos de Excel</t>
  </si>
  <si>
    <t>Excel function: TEXTJOIN</t>
  </si>
  <si>
    <t>Función de Excel: UNIRTEXTO</t>
  </si>
  <si>
    <t>EXCEL – HIDE ITEMS</t>
  </si>
  <si>
    <t>EXCEL – OCULTAR ELEMENTOS</t>
  </si>
  <si>
    <t>modifier,remplacer =</t>
  </si>
  <si>
    <t>Avant d'utiliser ce document vérifiez et  modifiez si besoin  les volumes en ml qui ne vous conviennent pas colonne BO</t>
  </si>
  <si>
    <t>Before using this document, please check and, if necessary, modify the volumes in ml that do not suit you BO column.</t>
  </si>
  <si>
    <t>Antes de usar este documento, verifique y, si es necesario, modifique los volúmenes en ml que no le convengan en la columna BO</t>
  </si>
  <si>
    <t xml:space="preserve"> &lt; colonne BH:BJ</t>
  </si>
  <si>
    <t xml:space="preserve">colonne BO  &lt; Volume en ml </t>
  </si>
  <si>
    <t xml:space="preserve"> &lt; column  BH:BJ</t>
  </si>
  <si>
    <t xml:space="preserve"> &lt; columna  BH:BJ</t>
  </si>
  <si>
    <t>column BO  &lt; Volume in ml</t>
  </si>
  <si>
    <t>columna BO  &lt; Volumen en ml</t>
  </si>
  <si>
    <t>▼ colonne J</t>
  </si>
  <si>
    <t xml:space="preserve">colonne AA  ▼ </t>
  </si>
  <si>
    <t>Collez vos postits colonnes J à AA</t>
  </si>
  <si>
    <t>Paste your postits in columns J to AA</t>
  </si>
  <si>
    <t>Pegue sus post-its en las columnas J a AA</t>
  </si>
  <si>
    <t>▼ columna J</t>
  </si>
  <si>
    <t xml:space="preserve">columna AA  ▼ </t>
  </si>
  <si>
    <t>Saisissez ou  collez vos valeurs</t>
  </si>
  <si>
    <t>Col.9 - à</t>
  </si>
  <si>
    <t xml:space="preserve">Enter or paste your values </t>
  </si>
  <si>
    <t>Introduzca o pegue sus valores en las</t>
  </si>
  <si>
    <t>Col.9 - to</t>
  </si>
  <si>
    <t>Col.9 - a</t>
  </si>
  <si>
    <t>colonne AL</t>
  </si>
  <si>
    <t>column AL</t>
  </si>
  <si>
    <t>columna AL</t>
  </si>
  <si>
    <t>⓬ Qué volumen viertes por ►Trembler(s)</t>
  </si>
  <si>
    <t>⓬ How much are you pouring in?r ►Trembler(s)</t>
  </si>
  <si>
    <t>(collez les colonnes Q à AA)</t>
  </si>
  <si>
    <t>(collez les colonnes Q à AA )</t>
  </si>
  <si>
    <t>dans les colonnes AC à AM</t>
  </si>
  <si>
    <t>(paste the columns AC à AM)</t>
  </si>
  <si>
    <t>(para pegar en las columnas AC a AM)</t>
  </si>
  <si>
    <t>Les colonnes de C à H vous permettent de trier vos recettes</t>
  </si>
  <si>
    <t>The columns from C to H retrieve the information from the "postits".</t>
  </si>
  <si>
    <t>Las columnas de C a H recuperan la información de los “postits”</t>
  </si>
  <si>
    <t>les colonnes B - J et BV vous indiquent les lignes non utilisées avec    ►</t>
  </si>
  <si>
    <t>column B - J - BV shows you the rows not used with ►</t>
  </si>
  <si>
    <t>la columna B - J - BV le indica las filas no utilizadas con ►</t>
  </si>
  <si>
    <t>Modifiez en ml les volumes qui ne vous conviennent pas Colonne BO</t>
  </si>
  <si>
    <t>Modify in ml the volumes which do not suit you Column BO</t>
  </si>
  <si>
    <t>Modifique en ml los volúmenes que no le convengan, Columna BO</t>
  </si>
  <si>
    <t>Columns AO to BC formulas to calculate your required quantities</t>
  </si>
  <si>
    <t>from AC to AM</t>
  </si>
  <si>
    <t>de AC a AM</t>
  </si>
  <si>
    <t>❿ TÉCNICAS DE ELABORACIÓN</t>
  </si>
  <si>
    <t>❿ PRODUCTION TECHNIQUES</t>
  </si>
  <si>
    <t>Les nom des cocktails s'affichent automatiquement dans l'entête</t>
  </si>
  <si>
    <t>Cocktail names appear automatically in the header.</t>
  </si>
  <si>
    <t>Los nombres de los cócteles se muestran automáticamente en el encabezado.</t>
  </si>
  <si>
    <t>Columns AO to BC: formulas to calculate your required quantities</t>
  </si>
  <si>
    <t>Columnas AO a BC: fórmulas para calcular sus cantidades necesarias</t>
  </si>
  <si>
    <t>Comment trier vos recettes - How to sort your recipes - Cómo ordenar sus recetas</t>
  </si>
  <si>
    <t xml:space="preserve"> colonnes A à G -  columns A to G - columnas A a G</t>
  </si>
  <si>
    <t xml:space="preserve">1 - positionnez vous sur la ligne 15 – position yourself on row 15 – sitúese en la fila 15, </t>
  </si>
  <si>
    <t>2 - Données &gt; Filtre - Data &gt; Filter - Datos &gt; Filtro</t>
  </si>
  <si>
    <t>3 - Cliquez sur les flèches Filtre – Click the filter arrows – Haga clic en las flechas de filtro</t>
  </si>
  <si>
    <t>Ce document est composé de : This document is composed of: Este documento se compone de:</t>
  </si>
  <si>
    <t>avec valeurs ou texte-with values or text-con valores o texto</t>
  </si>
  <si>
    <t>cellules vides - empty cells - celdas vacías</t>
  </si>
  <si>
    <t>lignes - rows - filas</t>
  </si>
  <si>
    <t>colonnes - columns - columnas</t>
  </si>
  <si>
    <t>POSTIT 11</t>
  </si>
  <si>
    <t>POSTIT 12</t>
  </si>
  <si>
    <t>POSTIT 13</t>
  </si>
  <si>
    <t>ARCHIVAGE    collez vos "postits"  ci-dessous archivage alphabétique et récupérez les pour les coller dans des fiches recettes - ARCHIVING: paste your “post-its” below (alphabetical filing) and reuse them in recipe sheets - ARCHIVO: pegue sus “post-its” abajo (archivo alfabético) y reutilícelos en fichas de recetas</t>
  </si>
  <si>
    <t>Duplicate this sheet and change the letter. Paste here only cocktails starting with the letter - Duplique esta hoja y cambie la letra. Pegue aquí solo los cócteles que empiecen por la letra</t>
  </si>
  <si>
    <t>Mode d'emploi : Collez vos "Postits" dans les cellules prévues à cet effet - Instructions: Paste your “post-its” into the designated cells - Modo de empleo: Pegue sus “post-its” en las celdas previstas</t>
  </si>
  <si>
    <t>UTILISATION : Copiez / Collez vos postits dans une fiche recette - USE: Copy/Paste your post-its into a recipe sheet - USO: Copie/Pegue sus post-its en una ficha de receta</t>
  </si>
  <si>
    <t>Header block: framed box at the top of a sheet/document containing key info (title, category, glassware, time of consumption, etc.).- Cartucho: recuadro o bloque situado en la parte superior de una ficha/documento con la info clave (título, categoría, vaso, momento de consumo, etc.).</t>
  </si>
  <si>
    <t>▼ collez le cartouche du "Postit recette "des colonnes O à Z en remplacement de celui-ci  - ▼ paste the “Recipe Post-it” header block from columns to replace this one -</t>
  </si>
  <si>
    <t>▼ pegue la cabecera del “Post-it receta” de las columnas en sustitución de esta</t>
  </si>
  <si>
    <t>Créez autant de répertoires que vous le souhaitez - Create as many folders as you want - Cree tantos directorios/carpetas como desee</t>
  </si>
  <si>
    <t>Date de création :Creation date: Fecha de creación: revision: 29 MAI 2025  - dernière révision :última revisión: 29/10/2025</t>
  </si>
  <si>
    <t>Collez cette ligne de séparation avec un "A" entre 2 Postits  -  Paste this separation line with an “A” between 2 Postits  -  Pegue esta línea de separación con una “A” entre 2 Postits.     ◄</t>
  </si>
  <si>
    <t>POSTIT 14</t>
  </si>
  <si>
    <t>POSTIT 15</t>
  </si>
  <si>
    <t>POSTIT 16</t>
  </si>
  <si>
    <t>POSTIT 17</t>
  </si>
  <si>
    <t>POSTIT 18</t>
  </si>
  <si>
    <t>POSTIT 19</t>
  </si>
  <si>
    <t>POSTIT 20</t>
  </si>
  <si>
    <t>POSTIT 21</t>
  </si>
  <si>
    <t>POSTIT 22</t>
  </si>
  <si>
    <t>POSTIT 23</t>
  </si>
  <si>
    <t>POSTIT 25</t>
  </si>
  <si>
    <t>POSTIT 24</t>
  </si>
  <si>
    <t>POSTIT 26</t>
  </si>
  <si>
    <t>CET AIDE MÉMOIRE  REGROUPE  26 "POSTITS"   -  THIS CHEAT SHEET GROUPS 26 “POSTITS”   -  ESTE RECORDATORIO REÚNE 26 “POSTITS”</t>
  </si>
  <si>
    <t>Excel 2021 workbook of sheet templates designed for hands-on training in food trades (CFA/hotel school/vocational center).</t>
  </si>
  <si>
    <t>This document is composed of:</t>
  </si>
  <si>
    <t>Goal: standardize materials and build spreadsheet mastery among your students.</t>
  </si>
  <si>
    <t>“Your Excel sheets ready fast—multilingual, auto conversions, zero hassle.”</t>
  </si>
  <si>
    <t>Time saver &gt; Copy/Paste = FR: g, kg, L, dL, cL, mL, ¼ kg, tbsp (c. s.), etc. / EN: oz, fl oz, cup, etc. / ES: third/L, liquid cup, teaspoon, etc.</t>
  </si>
  <si>
    <t>Easy to adapt to your recipes, processes, and in-house grading scales.</t>
  </si>
  <si>
    <t>rows</t>
  </si>
  <si>
    <t xml:space="preserve">These documents are the result of my experience in institutional/collective catering, </t>
  </si>
  <si>
    <t>NEW VERSION V (enhanced)</t>
  </si>
  <si>
    <t>Cancels — replaces or supplements previous versions</t>
  </si>
  <si>
    <t>Evolving workbook</t>
  </si>
  <si>
    <t>“Next-generation” sheet templates ready to adapt (links, formats, formulas, tables) + examples to get started fast.</t>
  </si>
  <si>
    <t>Quick start</t>
  </si>
  <si>
    <t>Duplicate a template, copy/paste the formats.</t>
  </si>
  <si>
    <t>Add/adjust the formulas.</t>
  </si>
  <si>
    <t>ff. = for production sheet</t>
  </si>
  <si>
    <t>Keep labels strictly identical (spelling/spaces) to avoid lookup errors.</t>
  </si>
  <si>
    <t>Supported languages (since 2022)</t>
  </si>
  <si>
    <t>FR / EN / ES for data entry and unit usage.</t>
  </si>
  <si>
    <t>Formulas in French (Excel 2021).</t>
  </si>
  <si>
    <t>Automatic conversions</t>
  </si>
  <si>
    <t>Weight ↔ volume calculation depending on the template, no manual handling.</t>
  </si>
  <si>
    <t>Units covered (examples):</t>
  </si>
  <si>
    <t>French: g, kg, L, dL, cL, mL, ¼ kg, c. s. etc..</t>
  </si>
  <si>
    <t>English: oz, fl oz, cup, etc.</t>
  </si>
  <si>
    <t>Spanish: tercio/L, taza líquida, cucharadita etc..</t>
  </si>
  <si>
    <t>Cocktails: shot, pony, jigger, etc. (extended features on these sheets).</t>
  </si>
  <si>
    <t>Target audience</t>
  </si>
  <si>
    <t>Training centers &amp; professionals who want to structure, standardize, and optimize their document production.</t>
  </si>
  <si>
    <t>Expected gains</t>
  </si>
  <si>
    <t>Fewer errors (formats/standardization).</t>
  </si>
  <si>
    <t>Time saved on conversions and layout.</t>
  </si>
  <si>
    <t>Knowledge capitalization (reusing templates and formulas).</t>
  </si>
  <si>
    <t>Culture &amp; good practices</t>
  </si>
  <si>
    <t>Share your experience: what matters is your know-how and how you apply it.</t>
  </si>
  <si>
    <t>There’s nothing demeaning about not knowing everything: we value your skills and how you put them into practice.</t>
  </si>
  <si>
    <t>If you work more “by feel” (guesstimation / wet-finger estimates), these precision-oriented templates may suit you less.</t>
  </si>
  <si>
    <t>In that case, keep dazzling the world with your divine approximations… elsewhere 😉</t>
  </si>
  <si>
    <t xml:space="preserve">guesstimation (pifometry) →  roughly / by eye → roughly / at a guess → off the top of one’s head / by feel →  wet-finger estimate / see which way the wind blows </t>
  </si>
  <si>
    <t>Quick Excel cue</t>
  </si>
  <si>
    <t>Think “Battleship”: Excel calculates from the relative positions of cells (row, column, diagonal).</t>
  </si>
  <si>
    <t>Why formalize knowledge?</t>
  </si>
  <si>
    <t>An employee spends on average 7 h 30 min per week searching for information without finding it (Association Information et Management).</t>
  </si>
  <si>
    <t>Implementing a knowledge-management process helps you control and leverage your information assets.</t>
  </si>
  <si>
    <t>This text was rephrased with the help of ChatGPT.</t>
  </si>
  <si>
    <t>(alt.) This text has been reworded with assistance from ChatGPT.)</t>
  </si>
  <si>
    <t>I recommend keeping this file as a template.</t>
  </si>
  <si>
    <t>Select the sheets you’re interested in, copy them into your workbook, then delete the columns you don’t need.</t>
  </si>
  <si>
    <t>Next, customize and adapt the documents to your needs.</t>
  </si>
  <si>
    <t>Copy an Excel sheet to a new workbook</t>
  </si>
  <si>
    <t>1️⃣ Right-click the sheet tab.</t>
  </si>
  <si>
    <t>2️⃣ Select “Move or Copy…”.</t>
  </si>
  <si>
    <t>4️⃣ In the new workbook, go to “File” &gt; “Save As”, name and save the file.</t>
  </si>
  <si>
    <t>Your sheet is ready to send! ✅</t>
  </si>
  <si>
    <t>Filtrer</t>
  </si>
  <si>
    <t>📌 Instructions for copying "postits"</t>
  </si>
  <si>
    <t>COMMENT AFFICHER LES LIGNES UTILES -  HOW TO DISPLAY THE RELEVANT ROWS - CÓMO MOSTRAR LAS FILAS ÚTILES</t>
  </si>
  <si>
    <t>Select a 🟦 post-it, copy it (Ctrl + C 📋), then paste it (Ctrl + V 📥) where you want on another sheet, and adjust the column widths if needed.</t>
  </si>
  <si>
    <t xml:space="preserve">1 - Positionnez vous sur la cellule A rouge - Go to the red A cell  - Sitúate en la celda A </t>
  </si>
  <si>
    <t>et sur Filtrer - and enable Filter - roja y activa Filtro</t>
  </si>
  <si>
    <t>3 - Cliquez sur la flèche Filtre  - Click the Filter arrow - Haz clic en la flecha de Filtro</t>
  </si>
  <si>
    <t>de la cellule A rouge - on the red A cell - de la celda A roja</t>
  </si>
  <si>
    <t>Choisissez des valeurs spécifiques :   Choose specific values:  Elegir valores específicos:</t>
  </si>
  <si>
    <t>Décochez (Sélectionner tout)  Uncheck (Select All)   Desmarca (Seleccionar todo)</t>
  </si>
  <si>
    <t>pour décocher toutes les cases,   to clear all boxes  para desmarcar todas las casillas</t>
  </si>
  <si>
    <t>Puis cochez A (afficher)  Do the opposite: check (Select All),  Desmarca (Seleccionar todo)</t>
  </si>
  <si>
    <t xml:space="preserve"> pour selectionner les lignes à afficher   to select the rows to display  para seleccionar las filas a mostrar</t>
  </si>
  <si>
    <t>Pour l'affichage de toutes les lignes  To show all rows again:  Para volver a mostrar todas las filas:</t>
  </si>
  <si>
    <t xml:space="preserve"> faites l'inverse cochez (Sélectionner tout)  Do the opposite: check (Select All),  Haz lo contrario: marca (Seleccionar todo),</t>
  </si>
  <si>
    <t>ou cliquez de nouveau sur "l'entonnoir"  or click the funnel icon (Sort &amp; Filter)  o vuelve a hacer clic en el icono de embudo</t>
  </si>
  <si>
    <t>trier en haut de l'écran pour désactiver  on the ribbon again to turn Filter off.  o vuelve a hacer clic en el icono de embudo (Ordenar y filtrar)</t>
  </si>
  <si>
    <t xml:space="preserve"> la fonction Tri  Filter off  en la cinta para desactivar Filtro.</t>
  </si>
  <si>
    <t>Retrieve the formulas for your documents</t>
  </si>
  <si>
    <t>Scope or circuit  1- 2-3-5-6</t>
  </si>
  <si>
    <t>Build alphabetical letter directories</t>
  </si>
  <si>
    <t>Scope or document circuit</t>
  </si>
  <si>
    <t>1 Archiving</t>
  </si>
  <si>
    <t>For identifying your sheets, you can choose</t>
  </si>
  <si>
    <t>between numbering and Alpha identification</t>
  </si>
  <si>
    <t>3 Quality manager</t>
  </si>
  <si>
    <t>4 Director</t>
  </si>
  <si>
    <t>Alpha lets you build directories</t>
  </si>
  <si>
    <t>5 Cooks</t>
  </si>
  <si>
    <t>and group preparations so you can</t>
  </si>
  <si>
    <t>6 Storekeeper</t>
  </si>
  <si>
    <t>make assemblies</t>
  </si>
  <si>
    <t>Agradezco calurosamente a las personas apasionadas en internet que elaboran y comparten fórmulas y funciones anidadas.</t>
  </si>
  <si>
    <t>un enlace roto u obsoleto… no se asuste… Google sabrá encontrarle un documento equivalente</t>
  </si>
  <si>
    <t>PACKAGING</t>
  </si>
  <si>
    <t>Headcount</t>
  </si>
  <si>
    <t xml:space="preserve">Qty </t>
  </si>
  <si>
    <t>Tray(s)</t>
  </si>
  <si>
    <t xml:space="preserve"> &lt; Container</t>
  </si>
  <si>
    <t>slices</t>
  </si>
  <si>
    <t xml:space="preserve"> &lt; What</t>
  </si>
  <si>
    <t>&lt; weight per serving</t>
  </si>
  <si>
    <t>What? Enter Pieces – slices – portions – items – cherries, etc… ….. for the container enter GN 1/1 pan(s) – rack(s) – dish(es) – ladle(s), etc.</t>
  </si>
  <si>
    <t>secuencia automática de A a AZ y más allá</t>
  </si>
  <si>
    <t>pegue esta fórmula donde quiera en su documento</t>
  </si>
  <si>
    <t>SIN el signo =, luego añada el signo = al principio</t>
  </si>
  <si>
    <t>sitúese al final de la fórmula y pulse Intro</t>
  </si>
  <si>
    <t>y arrastre el controlador de relleno hacia abajo</t>
  </si>
  <si>
    <t>si copia esta fórmula con el signo =, obtendrá un error #REF!</t>
  </si>
  <si>
    <t>Secuencias automáticas de letras del alfabeto en Excel hasta Z y luego AA, AB, etc.</t>
  </si>
  <si>
    <t>Listas automáticas y series de números en Excel</t>
  </si>
  <si>
    <t>Vídeo tutorial para hacer una lista alfabética</t>
  </si>
  <si>
    <t>Cómo aumentar automáticamente una letra en una unidad para obtener la siguiente en Excel?</t>
  </si>
  <si>
    <t>Pídale a ChatGPT que le traduzca la fórmula al Excel en francés</t>
  </si>
  <si>
    <t>secuencia automática de letras en Excel más allá de Z</t>
  </si>
  <si>
    <t>letra A = A65</t>
  </si>
  <si>
    <t>Fórmula para una secuencia alfabética horizontal que vaya más allá de Z</t>
  </si>
  <si>
    <t>Pegue la fórmula de abajo en una celda y luego</t>
  </si>
  <si>
    <t>en la fórmula, bloquee todas las letras de columna con p. ej., COLUMNA(X75)</t>
  </si>
  <si>
    <t>Arrastre el controlador de relleno hacia la derecha para extender la fórmula a las celdas siguientes</t>
  </si>
  <si>
    <t>Algunas tipografías utilizadas</t>
  </si>
  <si>
    <t>Algunos formatos utilizados</t>
  </si>
  <si>
    <t>personalizados &gt;</t>
  </si>
  <si>
    <t>Otras fuentes/tipografías por descubrir</t>
  </si>
  <si>
    <t>Where can you find the Helvetica font?</t>
  </si>
  <si>
    <t>This typeface is also found in official documents and signage all over the world. As an aside, the typeface</t>
  </si>
  <si>
    <t>used for the Microsoft logotype is also Helvetica, even though the company commissioned Arial as a cost-</t>
  </si>
  <si>
    <t>saving replacement for Helvetica.</t>
  </si>
  <si>
    <t>Which font looks most like Helvetica?</t>
  </si>
  <si>
    <t>Aktiv Grotesk (16 styles): created in 2010, Aktiv Grotesk is Bruno Maag’s answer to the enduring success of</t>
  </si>
  <si>
    <t>grotesque sans-serif typefaces such as Helvetica and Arial. March 1, 2022.</t>
  </si>
  <si>
    <t>Why choose the Calibri font?</t>
  </si>
  <si>
    <t xml:space="preserve">Calibri was indeed considered a readable font for fairly short documents, </t>
  </si>
  <si>
    <t xml:space="preserve">with a balanced look that could work just as well on a large computer screen </t>
  </si>
  <si>
    <t>as on a sheet of paper or the smaller screen of a smartphone. May 2, 2021.</t>
  </si>
  <si>
    <t>Among these six fonts, Calibri is the closest to Lucida Grande or Lucida Sans.</t>
  </si>
  <si>
    <t>What’s the classiest typeface?</t>
  </si>
  <si>
    <t>Garamond. It’s an easy-to-read font, close to handwriting, that suits seasoned executives or literary profiles.</t>
  </si>
  <si>
    <t>Garamond has the distinctive ability to guide the eye exactly where it should go. July 20, 2015</t>
  </si>
  <si>
    <t>Cambria was designed specifically for on-screen reading.</t>
  </si>
  <si>
    <t>Which font to use with Cambria?</t>
  </si>
  <si>
    <t xml:space="preserve">Caladea (created as an additional Chrome OS font) has the same metrics as Cambria MS </t>
  </si>
  <si>
    <t>and can be used as a replacement.</t>
  </si>
  <si>
    <t>TO AUDIT FORMULAS  (alt.: For auditing formulas)</t>
  </si>
  <si>
    <t xml:space="preserve">To hide zeros on the sheet, click: FILE &gt; Options &gt; Advanced &gt; </t>
  </si>
  <si>
    <t>To locate the corresponding cell, click the FORMULAS tab → Formula Auditing (alt.: To audit formulas).</t>
  </si>
  <si>
    <t>uncheck Show a zero in cells that have zero value.</t>
  </si>
  <si>
    <t>PAGE LAYOUT  FORMULAS  DATA</t>
  </si>
  <si>
    <t>Then click Trace Precedents.</t>
  </si>
  <si>
    <t>Trace Precedents</t>
  </si>
  <si>
    <t>Trace Dependents</t>
  </si>
  <si>
    <t>Remove Arrows</t>
  </si>
  <si>
    <t>Double-click the tip of the arrow; it will take you directly to the input cell.</t>
  </si>
  <si>
    <t>PC address: indicates the access path (file path) to find where the document is archived on your computer.</t>
  </si>
  <si>
    <t>white font color on gray background — change it for your documents</t>
  </si>
  <si>
    <t>click column C and, in the formula bar, select the number or letter you’re interested in; choose the font and the color you prefer</t>
  </si>
  <si>
    <t>Ⓐ Ⓑ Ⓒ Ⓓ Ⓔ Ⓕ Ⓖ Ⓗ Ⓘ Ⓙ Ⓚ Ⓛ Ⓜ Ⓝ Ⓞ Ⓟ Ⓠ Ⓡ Ⓢ Ⓣ Ⓤ Ⓥ Ⓦ Ⓧ Ⓧ Ⓩ UPPERCASE</t>
  </si>
  <si>
    <t>Illustrations with emojis</t>
  </si>
  <si>
    <t>The squared digits (🔢) only go from 0️⃣ to 9️⃣. There are no official single-character versions for 10 to 20.</t>
  </si>
  <si>
    <t>But here’s an alternative using the available symbols:</t>
  </si>
  <si>
    <t>The number 10 uses 🔟, and from 11 onward I combined the available digits to keep visual consistency. 😊 ChatGPT</t>
  </si>
  <si>
    <t>special characters</t>
  </si>
  <si>
    <t xml:space="preserve">What do the symbols (&amp;, , {, etc.) mean in formulas? – Excel &gt; </t>
  </si>
  <si>
    <t>click column D and copy in the formula bar the emoji you’re interested in; choose the font and the color you prefer</t>
  </si>
  <si>
    <t>Font &gt; Segoe UI Emoji</t>
  </si>
  <si>
    <t>Numbering with editable font color</t>
  </si>
  <si>
    <t>Currency</t>
  </si>
  <si>
    <t>Format | cell | custom | 0" cm³"</t>
  </si>
  <si>
    <t>or copy–paste</t>
  </si>
  <si>
    <t>² is typed with Alt+0178</t>
  </si>
  <si>
    <t>Font Wingdings 3</t>
  </si>
  <si>
    <t>³ is typed with Alt+0179</t>
  </si>
  <si>
    <t>Libro de Excel 2021 con plantillas de fichas diseñado para TP en oficios de cocina (CFA/escuela de hostelería/centro profesional).</t>
  </si>
  <si>
    <t>Este documento se compone de:</t>
  </si>
  <si>
    <t>Objetivo: uniformizar los soportes y desarrollar el dominio de la hoja de cálculo en su alumnado.</t>
  </si>
  <si>
    <t>«Sus fichas de Excel listas rápido—multilingüe, conversiones automáticas, cero complicaciones.»</t>
  </si>
  <si>
    <t>con valores o texto</t>
  </si>
  <si>
    <t>Ahorro de tiempo &gt; Copiar/Pegar = FR: g, kg, L, dL, cL, mL, ¼ kg, cda. (c. s.), etc. / EN: oz, fl oz, cup, etc. / ES: tercio/L, taza líquida, cucharadita, etc.</t>
  </si>
  <si>
    <t>celdas vacías</t>
  </si>
  <si>
    <t>Fácil de adaptar a sus recetas, procesos y baremos internos.</t>
  </si>
  <si>
    <t>filas</t>
  </si>
  <si>
    <t>columnas</t>
  </si>
  <si>
    <t>Estos documentos son el fruto de mi experiencia en restauración colectiva, así como del trabajo de personas</t>
  </si>
  <si>
    <t>NUEVA VERSIÓN V (ampliada)</t>
  </si>
  <si>
    <t>apasionadas que han compartido en línea sus fórmulas y funciones de Excel.</t>
  </si>
  <si>
    <t>Anula — sustituye o completa las versiones anteriores</t>
  </si>
  <si>
    <t>Libro de trabajo evolutivo</t>
  </si>
  <si>
    <t>Plantillas de “nueva generación” listas para adaptar (enlaces, formatos, fórmulas, tablas) + ejemplos para empezar rápido.</t>
  </si>
  <si>
    <t>Puesta en marcha rápida</t>
  </si>
  <si>
    <t>Duplique una plantilla, copie/pegue los formatos.</t>
  </si>
  <si>
    <t>Añada/ajuste las fórmulas.</t>
  </si>
  <si>
    <t>ff. = para ficha de fabricación</t>
  </si>
  <si>
    <t>Mantenga las etiquetas estrictamente idénticas (ortografía/espacios) para evitar errores de búsqueda.</t>
  </si>
  <si>
    <t>Idiomas admitidos (desde 2022)</t>
  </si>
  <si>
    <t>FR / EN / ES para la entrada y el uso de unidades.</t>
  </si>
  <si>
    <t>Fórmulas en francés (Excel 2021).</t>
  </si>
  <si>
    <t>Conversiones automáticas</t>
  </si>
  <si>
    <t>Cálculo peso ↔ volumen según el modelo, sin manipulación manual.</t>
  </si>
  <si>
    <t>Unidades cubiertas (ejemplos):</t>
  </si>
  <si>
    <t>Francesas: g, kg, L, dL, cL, mL, ¼ kg, c. s. etc..</t>
  </si>
  <si>
    <t>Inglesas: oz, fl oz, cup, etc.</t>
  </si>
  <si>
    <t>Españolas: tercio/L, taza líquida, cucharadita, etc.</t>
  </si>
  <si>
    <t>Cócteles: shot, pony, jigger, etc. (funcionalidades ampliadas en esas fichas).</t>
  </si>
  <si>
    <t>Público objetivo</t>
  </si>
  <si>
    <t>Centros de formación y profesionales que desean estructurar, estandarizar y optimizar su producción documental.</t>
  </si>
  <si>
    <t>Beneficios esperados</t>
  </si>
  <si>
    <t>Menos errores (formatos/normalización).</t>
  </si>
  <si>
    <t>Ahorro de tiempo en conversiones y maquetación.</t>
  </si>
  <si>
    <t>Capitalización del conocimiento (reutilización de plantillas y fórmulas).</t>
  </si>
  <si>
    <t>Cultura y buenas prácticas</t>
  </si>
  <si>
    <t>Comparta su experiencia: lo esencial es su saber hacer y cómo lo aplica.</t>
  </si>
  <si>
    <t>No saberlo todo no es desvalorizante: valoramos sus competencias y su puesta en práctica.</t>
  </si>
  <si>
    <t>Si trabaja más “a ojo” (pifometría / estimación al dedo), estas plantillas orientadas a la precisión quizá le convengan menos.</t>
  </si>
  <si>
    <t>En ese caso, siga deslumbrando al mundo con sus aproximaciones divinas… en otro lugar 😉</t>
  </si>
  <si>
    <t>pifometría  → a ojo / a grandes rasgos  →  a ojo / a simple vista (AL: a ojo de buen cubero) → a ojo / al tanteo → a dedo al viento / al dedo mojado</t>
  </si>
  <si>
    <t>Pista rápida para Excel</t>
  </si>
  <si>
    <t>Piense en “Batalla naval”: Excel calcula a partir de las posiciones relativas de las celdas (fila, columna, diagonal).</t>
  </si>
  <si>
    <t>Por qué formalizar el conocimiento?</t>
  </si>
  <si>
    <t>Un(a) colaborador(a) dedica en promedio 7 h 30 min por semana a buscar información sin encontrarla (Association Information et Management).</t>
  </si>
  <si>
    <t>Implantar un proceso de gestión del conocimiento (knowledge management) permite controlar y valorizar su capital informacional.</t>
  </si>
  <si>
    <t>Este texto fue reformulado con la ayuda de ChatGPT.</t>
  </si>
  <si>
    <t>(alt.) Este texto ha sido reescrito con la asistencia de ChatGPT.)</t>
  </si>
  <si>
    <t>Le recomiendo conservar este archivo como plantilla.</t>
  </si>
  <si>
    <t>Seleccione las hojas que le interesen, cópielas en su libro y luego elimine las columnas que no necesite.</t>
  </si>
  <si>
    <t>Después, personalice y adapte los documentos según sus necesidades.</t>
  </si>
  <si>
    <t>Copiar una hoja de Excel a un libro nuevo</t>
  </si>
  <si>
    <t>1️⃣ Haga clic derecho en la pestaña de la hoja.</t>
  </si>
  <si>
    <t>2️⃣ Seleccione “Mover o copiar…”.</t>
  </si>
  <si>
    <t>3️⃣ Elija “(libro nuevo)”, marque “Crear una copia” y haga clic en Aceptar.</t>
  </si>
  <si>
    <t>4️⃣ En el nuevo libro, vaya a “Archivo” &gt; “Guardar como”, asigne un nombre y guarde el archivo.</t>
  </si>
  <si>
    <t>¡Su hoja está lista para enviarse! ✅</t>
  </si>
  <si>
    <t>📌 Instrucciones para copiar "postits"</t>
  </si>
  <si>
    <t>Seleccione un post-it 🟦, cópielo (Ctrl + C 📋) y luego péguelo (Ctrl + V 📥) en el lugar deseado en otra hoja; después, ajuste el ancho de las columnas si es necesario.</t>
  </si>
  <si>
    <t>Recupere las fórmulas para sus documentos</t>
  </si>
  <si>
    <t>Campo de aplicación o circuito  1- 2-3-5-6</t>
  </si>
  <si>
    <t>Constituya directorios por letras alfabéticas</t>
  </si>
  <si>
    <t>Campo de aplicación o circuito de los documentos</t>
  </si>
  <si>
    <t>1 Archivo</t>
  </si>
  <si>
    <t>Para identificar sus fichas, puede elegir</t>
  </si>
  <si>
    <t>entre numeración e identificación Alfa</t>
  </si>
  <si>
    <t>3 Responsable de calidad</t>
  </si>
  <si>
    <t>Alfa le permite crear directorios</t>
  </si>
  <si>
    <t>5 Cocineros</t>
  </si>
  <si>
    <t>y agrupar preparaciones para</t>
  </si>
  <si>
    <t>6 Almacenero</t>
  </si>
  <si>
    <t>hacer ensamblajes</t>
  </si>
  <si>
    <t>CONDICIONAMIENTO / ENVASADO</t>
  </si>
  <si>
    <t>Efectivos</t>
  </si>
  <si>
    <t>Cant. por persona (p. p.)</t>
  </si>
  <si>
    <t>Barqueta(s)</t>
  </si>
  <si>
    <t>rebanadas</t>
  </si>
  <si>
    <t xml:space="preserve"> &lt; Qué</t>
  </si>
  <si>
    <t>&lt; peso de 1 ración</t>
  </si>
  <si>
    <t>Qué? Introduzca Trozos – rebanadas – raciones – piezas – cerezas, etc… ….. para el contenedor introduzca GN 1/1 – rejilla(s) – fuente(s) – cucharón(es), etc.</t>
  </si>
  <si>
    <t>Dónde encontrar la fuente Helvetica?</t>
  </si>
  <si>
    <t>Esta tipografía también aparece en documentos oficiales y en la señalética, en todo el mundo. Como</t>
  </si>
  <si>
    <t>anécdota, la tipografía que compone el logotipo de Microsoft también es Helvetica, aunque la empresa</t>
  </si>
  <si>
    <t>encargó la creación de Arial como sustituto de Helvetica para reducir costes.</t>
  </si>
  <si>
    <t>Qué fuente se parece más a Helvetica?</t>
  </si>
  <si>
    <t>Aktiv Grotesk (16 estilos): creada en 2010, Aktiv Grotesk es la respuesta de Bruno Maag al éxito persistente</t>
  </si>
  <si>
    <t>de las tipografías grotescas sans serif como Helvetica y Arial. 1 de marzo de 2022.</t>
  </si>
  <si>
    <t>Por qué elegir la fuente Calibri?</t>
  </si>
  <si>
    <t>Calibri se consideraba efectivamente una fuente legible para documentos bastante cortos, con un aspecto</t>
  </si>
  <si>
    <t>equilibrado que podía funcionar igual de bien en una pantalla grande de ordenador como en una hoja de</t>
  </si>
  <si>
    <t>papel o en la pantalla, más reducida, de un smartphone. 2 de mayo de 2021.</t>
  </si>
  <si>
    <t>Qué fuente se parece más a Calibri?</t>
  </si>
  <si>
    <t>Entre estas seis fuentes, Calibri es la más cercana a Lucida Grande o Lucida Sans.</t>
  </si>
  <si>
    <t>Cuál es la tipografía más elegante?</t>
  </si>
  <si>
    <t>Garamond. Es una fuente fácil de leer, cercana a la escritura manuscrita, que encaja perfectamente con</t>
  </si>
  <si>
    <t>directivos experimentados o perfiles literarios. Garamond tiene la particularidad de llevar siempre el ojo</t>
  </si>
  <si>
    <t>adonde debe ir. 20 de julio de 2015.</t>
  </si>
  <si>
    <t>Cambria fue diseñada específicamente para la lectura en pantalla. …</t>
  </si>
  <si>
    <t>Qué fuente usar con Cambria?</t>
  </si>
  <si>
    <t>Caladea (creada como una fuente adicional de Chrome OS) tiene las mismas métricas que Cambria MS</t>
  </si>
  <si>
    <t xml:space="preserve"> y puede usarse como sustituta.</t>
  </si>
  <si>
    <t>PARA AUDITAR LAS FÓRMULAS (alt.: Para auditar fórmulas)</t>
  </si>
  <si>
    <t>Para ocultar los ceros en la hoja, haga clic en: ARCHIVO &gt; Opciones &gt; Avanzadas &gt;</t>
  </si>
  <si>
    <t>Para localizar la celda correspondiente, haga clic en la pestaña FÓRMULAS → Auditoría de fórmulas.</t>
  </si>
  <si>
    <t xml:space="preserve"> desactive Mostrar un cero en las celdas que tienen un valor cero.</t>
  </si>
  <si>
    <t>DISEÑO DE PÁGINA  FÓRMULAS  DATOS</t>
  </si>
  <si>
    <t>Después, haga clic en Rastrear precedentes.</t>
  </si>
  <si>
    <t>Rastrear precedentes</t>
  </si>
  <si>
    <t>Rastrear dependientes</t>
  </si>
  <si>
    <t>Quitar flechas</t>
  </si>
  <si>
    <t>Haga doble clic en la punta de la flecha; le llevará directamente a la celda de entrada.</t>
  </si>
  <si>
    <t>Dirección PC: indica la ruta de acceso (ruta de archivo) para localizar dónde está archivado el documento en su ordenador.</t>
  </si>
  <si>
    <t>color de fuente blanco sobre fondo gris — modifíquelo para sus documentos</t>
  </si>
  <si>
    <t>haga clic en la columna C y, en la barra de fórmulas, seleccione el número o la letra que le interese; elija la tipografía y el color que prefiera</t>
  </si>
  <si>
    <t>Ilustraciones con emojis</t>
  </si>
  <si>
    <t>Los números en formato cuadrado (🔢) solo van de 0️⃣ a 9️⃣. No existen versiones oficiales de un solo carácter para 10 a 20.</t>
  </si>
  <si>
    <t>Pero aquí tiene una alternativa combinando los símbolos disponibles:</t>
  </si>
  <si>
    <t>El número 10 usa 🔟 y, a partir del 11, combiné las cifras disponibles para mantener la coherencia visual. 😊 ChatGPT</t>
  </si>
  <si>
    <t>caracteres especiales</t>
  </si>
  <si>
    <t xml:space="preserve">Qué significan los símbolos (&amp;, , {, etc.) en las fórmulas? – Excel &gt; </t>
  </si>
  <si>
    <t>Fuente &gt; Segoe UI Emoji</t>
  </si>
  <si>
    <t>haga clic en la columna D y copie en la barra de fórmulas el emoji que le interese; elija la tipografía y el color que prefiera</t>
  </si>
  <si>
    <t>Numeración con color de fuente modificable</t>
  </si>
  <si>
    <t>Moneda</t>
  </si>
  <si>
    <t>Formato | celda | personalizado | 0" cm³"</t>
  </si>
  <si>
    <t>o copiar–pegar</t>
  </si>
  <si>
    <t>² se escribe con Alt+0178</t>
  </si>
  <si>
    <t>Fuente Wingdings 3</t>
  </si>
  <si>
    <t>³ se escribe con Alt+0179</t>
  </si>
  <si>
    <t>Fin du document cellule &gt;End of document — cell - Fin del documento — celda &gt;</t>
  </si>
  <si>
    <t>Dernière mise à jour : 21 Octobre 2025</t>
  </si>
  <si>
    <t>Français</t>
  </si>
  <si>
    <t>English</t>
  </si>
  <si>
    <t>Español</t>
  </si>
  <si>
    <t>Pour masquer les valeurs zéro cliquez sur Fichier - Options avancées et décochez</t>
  </si>
  <si>
    <t>Afficher un Zéro dans les cellules qui ont une valeur nulle</t>
  </si>
  <si>
    <t>Notice utilisateur – Fiches recettes modulaires</t>
  </si>
  <si>
    <t>User Guide – Modular Recipe Sheets</t>
  </si>
  <si>
    <t>Guía de usuario – Fichas de recetas modulares</t>
  </si>
  <si>
    <t>1) À quoi sert ce système ?</t>
  </si>
  <si>
    <t>1) What is this system for?</t>
  </si>
  <si>
    <t>1) Para qué sirve este sistema?</t>
  </si>
  <si>
    <t>Composer rapidement des recettes sur mesure grâce à :</t>
  </si>
  <si>
    <t>Quickly build made-to-measure recipes thanks to:</t>
  </si>
  <si>
    <t>Para componer rápidamente recetas a medida gracias a:</t>
  </si>
  <si>
    <r>
      <t xml:space="preserve">une </t>
    </r>
    <r>
      <rPr>
        <b/>
        <sz val="11"/>
        <color theme="1"/>
        <rFont val="Calibri"/>
        <family val="2"/>
        <scheme val="minor"/>
      </rPr>
      <t>Fiche fixe (préformatée)</t>
    </r>
    <r>
      <rPr>
        <sz val="11"/>
        <color theme="1"/>
        <rFont val="Calibri"/>
        <family val="2"/>
        <scheme val="minor"/>
      </rPr>
      <t xml:space="preserve"> : support principal qui reste en place ;</t>
    </r>
  </si>
  <si>
    <r>
      <t xml:space="preserve">a </t>
    </r>
    <r>
      <rPr>
        <b/>
        <sz val="11"/>
        <color theme="1"/>
        <rFont val="Calibri"/>
        <family val="2"/>
        <scheme val="minor"/>
      </rPr>
      <t>fixed (preformatted) Sheet</t>
    </r>
    <r>
      <rPr>
        <sz val="11"/>
        <color theme="1"/>
        <rFont val="Calibri"/>
        <family val="2"/>
        <scheme val="minor"/>
      </rPr>
      <t>: the main support that stays in place;</t>
    </r>
  </si>
  <si>
    <r>
      <t xml:space="preserve">una </t>
    </r>
    <r>
      <rPr>
        <b/>
        <sz val="11"/>
        <color theme="1"/>
        <rFont val="Calibri"/>
        <family val="2"/>
        <scheme val="minor"/>
      </rPr>
      <t>Ficha fija (preformateada)</t>
    </r>
    <r>
      <rPr>
        <sz val="11"/>
        <color theme="1"/>
        <rFont val="Calibri"/>
        <family val="2"/>
        <scheme val="minor"/>
      </rPr>
      <t>: soporte principal que permanece en su sitio;</t>
    </r>
  </si>
  <si>
    <t>des "Postit"s (parties détachables) : petits blocs Ingrédients</t>
  </si>
  <si>
    <t xml:space="preserve">"Postit" blocks (detachable parts): small Ingredients </t>
  </si>
  <si>
    <t xml:space="preserve">bloques "Postit" (partes desmontables): pequeños bloques Ingredientes </t>
  </si>
  <si>
    <t xml:space="preserve"> '+ Quantités que l’on ajoute/retire pour construire la recette.</t>
  </si>
  <si>
    <t>'+ Quantities chunks you add/remove to build the recipe.</t>
  </si>
  <si>
    <t>'+ Cantidades que se añaden o retiran para construir la receta.</t>
  </si>
  <si>
    <t>2) Les deux éléments</t>
  </si>
  <si>
    <t>2) The two elements</t>
  </si>
  <si>
    <t>2) Los dos elementos</t>
  </si>
  <si>
    <r>
      <t xml:space="preserve">To hide zero values, go to </t>
    </r>
    <r>
      <rPr>
        <b/>
        <sz val="11"/>
        <color theme="1"/>
        <rFont val="Calibri"/>
        <family val="2"/>
        <scheme val="minor"/>
      </rPr>
      <t>File &gt; Options &gt; Advanced</t>
    </r>
    <r>
      <rPr>
        <sz val="11"/>
        <color theme="1"/>
        <rFont val="Calibri"/>
        <family val="2"/>
        <scheme val="minor"/>
      </rPr>
      <t xml:space="preserve">, then uncheck </t>
    </r>
    <r>
      <rPr>
        <b/>
        <sz val="11"/>
        <color theme="1"/>
        <rFont val="Calibri"/>
        <family val="2"/>
        <scheme val="minor"/>
      </rPr>
      <t>Show a zero in cells that have zero value</t>
    </r>
  </si>
  <si>
    <t>A. Fiche fixe (préformatée)</t>
  </si>
  <si>
    <t>A. Fixed (preformatted) Sheet</t>
  </si>
  <si>
    <t>A. Ficha fija (preformateada)</t>
  </si>
  <si>
    <r>
      <t xml:space="preserve">Para ocultar los valores cero, vaya a </t>
    </r>
    <r>
      <rPr>
        <b/>
        <sz val="11"/>
        <color theme="1"/>
        <rFont val="Calibri"/>
        <family val="2"/>
        <scheme val="minor"/>
      </rPr>
      <t>Archivo &gt; Opciones &gt; Avanzadas</t>
    </r>
    <r>
      <rPr>
        <sz val="11"/>
        <color theme="1"/>
        <rFont val="Calibri"/>
        <family val="2"/>
        <scheme val="minor"/>
      </rPr>
      <t xml:space="preserve"> y desmarque </t>
    </r>
    <r>
      <rPr>
        <b/>
        <sz val="11"/>
        <color theme="1"/>
        <rFont val="Calibri"/>
        <family val="2"/>
        <scheme val="minor"/>
      </rPr>
      <t>Mostrar un cero en las celdas que tienen valor cero</t>
    </r>
    <r>
      <rPr>
        <sz val="11"/>
        <color theme="1"/>
        <rFont val="Calibri"/>
        <family val="2"/>
        <scheme val="minor"/>
      </rPr>
      <t>.</t>
    </r>
  </si>
  <si>
    <r>
      <t xml:space="preserve">Rôle : </t>
    </r>
    <r>
      <rPr>
        <b/>
        <sz val="11"/>
        <color theme="1"/>
        <rFont val="Calibri"/>
        <family val="2"/>
        <scheme val="minor"/>
      </rPr>
      <t>page d’assemblage</t>
    </r>
    <r>
      <rPr>
        <sz val="11"/>
        <color theme="1"/>
        <rFont val="Calibri"/>
        <family val="2"/>
        <scheme val="minor"/>
      </rPr>
      <t xml:space="preserve"> de la recette.</t>
    </r>
  </si>
  <si>
    <r>
      <t>Role:</t>
    </r>
    <r>
      <rPr>
        <sz val="11"/>
        <color theme="1"/>
        <rFont val="Calibri"/>
        <family val="2"/>
        <scheme val="minor"/>
      </rPr>
      <t xml:space="preserve"> assembly page for the recipe.</t>
    </r>
  </si>
  <si>
    <r>
      <t>Función:</t>
    </r>
    <r>
      <rPr>
        <sz val="11"/>
        <color theme="1"/>
        <rFont val="Calibri"/>
        <family val="2"/>
        <scheme val="minor"/>
      </rPr>
      <t xml:space="preserve"> página de montaje de la receta.</t>
    </r>
  </si>
  <si>
    <t xml:space="preserve"> info de calcul/production (si prévu par votre modèle).</t>
  </si>
  <si>
    <t>calculation/production info (if provided by your template).</t>
  </si>
  <si>
    <t xml:space="preserve"> información de cálculo/producción (si su plantilla lo prevé).</t>
  </si>
  <si>
    <t>Elle ne bouge pas : on y colle les "Postit"s.</t>
  </si>
  <si>
    <t>It does not move: you stick the "Postit" blocks onto it.</t>
  </si>
  <si>
    <t>No se mueve: ahí se pegan los "Postit".</t>
  </si>
  <si>
    <t>B. "Postit"s (parties détachables)</t>
  </si>
  <si>
    <t>B. "Postit" blocks (detachable parts)</t>
  </si>
  <si>
    <t>B. "Postit" (partes desmontables)</t>
  </si>
  <si>
    <t xml:space="preserve">cliquez sur la première cellule et sélectionnez dans la barre de formule le numéro </t>
  </si>
  <si>
    <t>Click the first cell, then in the formula bar select the number you’re interested in. Choose the font and color you prefer.</t>
  </si>
  <si>
    <t>Contenu :</t>
  </si>
  <si>
    <t>Contents:</t>
  </si>
  <si>
    <t>Contenido:</t>
  </si>
  <si>
    <t xml:space="preserve"> qui vous intéresse choisissez la police de caractères et la couleur qui vous conviennent</t>
  </si>
  <si>
    <t>Haga clic en la primera celda y, en la barra de fórmulas, seleccione el número que le interese. Elija la fuente y el color que prefiera.</t>
  </si>
  <si>
    <t>Liste de denrées (ingrédients)</t>
  </si>
  <si>
    <t>List of food items (ingredients)</t>
  </si>
  <si>
    <t>Lista de géneros/alimentos (ingredientes)</t>
  </si>
  <si>
    <r>
      <t>Quantités précises</t>
    </r>
    <r>
      <rPr>
        <sz val="11"/>
        <color theme="1"/>
        <rFont val="Calibri"/>
        <family val="2"/>
        <scheme val="minor"/>
      </rPr>
      <t xml:space="preserve"> définies par l’auteur</t>
    </r>
  </si>
  <si>
    <t>Precise quantities defined by the author</t>
  </si>
  <si>
    <t>Cantidades precisas definidas por el autor</t>
  </si>
  <si>
    <t>► ◄  ▲  ▼  '@  #  &amp;  %  ± ➕ ➖ ➗ ✖️ ¼  ½  ¾</t>
  </si>
  <si>
    <t>Attention selon version Excel le séparateur de nombre peut être soit une virgule, soit un point; j'ai utilisé le point</t>
  </si>
  <si>
    <t>3) Créer une recette (pas à pas)</t>
  </si>
  <si>
    <t>3) Create a recipe (step by step)</t>
  </si>
  <si>
    <t>3) Crear una receta (paso a paso)</t>
  </si>
  <si>
    <t>donc si une formule n'affiche pas la valeur souhaitée vérifiez bien ces séparateurs</t>
  </si>
  <si>
    <t xml:space="preserve">dans Fichier &gt; Options &gt; Options avancées &gt; Options d'édition </t>
  </si>
  <si>
    <t>1. Choisir la base</t>
  </si>
  <si>
    <t>1. Choose the base</t>
  </si>
  <si>
    <t>1. Elegir la base</t>
  </si>
  <si>
    <t>les séparateurs système sont définis dans le panneau de configuration &gt; Paramètres régionnaux Fchiers &gt;Options &gt; Avancé &gt; Option d'édition</t>
  </si>
  <si>
    <t>In the directory, copy the desired “Postit” Biscuit (génoise, brownie, dacquoise…).</t>
  </si>
  <si>
    <t>En el directorio, copie el “Postit” Bizcocho que desee (genovesa, brownie, dacquoise…).</t>
  </si>
  <si>
    <t xml:space="preserve">Excel Français cocher utiliser des séparateurs système </t>
  </si>
  <si>
    <r>
      <t>Note:</t>
    </r>
    <r>
      <rPr>
        <sz val="11"/>
        <color theme="1"/>
        <rFont val="Calibri"/>
        <family val="2"/>
        <scheme val="minor"/>
      </rPr>
      <t xml:space="preserve"> Depending on your Excel version, the decimal separator may be either a comma or a dot. I used a </t>
    </r>
    <r>
      <rPr>
        <b/>
        <sz val="11"/>
        <color theme="1"/>
        <rFont val="Calibri"/>
        <family val="2"/>
        <scheme val="minor"/>
      </rPr>
      <t>dot</t>
    </r>
    <r>
      <rPr>
        <sz val="11"/>
        <color theme="1"/>
        <rFont val="Calibri"/>
        <family val="2"/>
        <scheme val="minor"/>
      </rPr>
      <t>.</t>
    </r>
  </si>
  <si>
    <t>5) Bonnes pratiques</t>
  </si>
  <si>
    <t>5) Best practices</t>
  </si>
  <si>
    <t>5) Buenas prácticas</t>
  </si>
  <si>
    <t>Un module = un "Postit" (clair et réutilisable).</t>
  </si>
  <si>
    <t>One module = one "Postit" (clear and reusable).</t>
  </si>
  <si>
    <t>Un módulo = un "Postit" (claro y reutilizable).</t>
  </si>
  <si>
    <t>Centraliser un répertoire de "Postit"s “validés” pour éviter les doublons.</t>
  </si>
  <si>
    <t>Centralize a directory of validated "Postit" blocks to avoid duplicates.</t>
  </si>
  <si>
    <t>Centralizar un directorio de "Postit" validados para evitar duplicados.</t>
  </si>
  <si>
    <r>
      <t>Vérifier les totaux</t>
    </r>
    <r>
      <rPr>
        <sz val="11"/>
        <color theme="1"/>
        <rFont val="Calibri"/>
        <family val="2"/>
        <scheme val="minor"/>
      </rPr>
      <t xml:space="preserve"> si votre modèle calcule les quantités ou le coût.</t>
    </r>
  </si>
  <si>
    <t>Check totals if your template calculates quantities or cost.</t>
  </si>
  <si>
    <t>Verificar los totales si su plantilla calcula cantidades o coste.</t>
  </si>
  <si>
    <t>6) Astuces Excel (pratique)</t>
  </si>
  <si>
    <t>6) Handy Excel tips</t>
  </si>
  <si>
    <t>6) Trucos útiles de Excel</t>
  </si>
  <si>
    <t>Dupliquer un "Postit" : clic droit → Copier → Coller (ou Ctrl+C / Ctrl+V).</t>
  </si>
  <si>
    <t>Duplicate a "Postit": right-click → Copy → Paste (or Ctrl+C / Ctrl+V).</t>
  </si>
  <si>
    <t>Duplicar un "Postit": clic derecho → Copiar → Pegar (o Ctrl+C / Ctrl+V).</t>
  </si>
  <si>
    <t>Déplacer un "Postit" : couper/coller (Ctrl+X / Ctrl+V) pour garder la mise en forme.</t>
  </si>
  <si>
    <t>Move a "Postit": Cut/Paste (Ctrl+X / Ctrl+V) to keep formatting.</t>
  </si>
  <si>
    <t>Mover un "Postit": Cortar/Pegar (Ctrl+X / Ctrl+V) para conservar el formato.</t>
  </si>
  <si>
    <r>
      <t>Conserver la mise en forme</t>
    </r>
    <r>
      <rPr>
        <sz val="11"/>
        <color theme="1"/>
        <rFont val="Calibri"/>
        <family val="2"/>
        <scheme val="minor"/>
      </rPr>
      <t xml:space="preserve"> : privilégier </t>
    </r>
    <r>
      <rPr>
        <i/>
        <sz val="11"/>
        <color theme="1"/>
        <rFont val="Calibri"/>
        <family val="2"/>
        <scheme val="minor"/>
      </rPr>
      <t>Collage spécial → Conserver la source</t>
    </r>
    <r>
      <rPr>
        <sz val="11"/>
        <color theme="1"/>
        <rFont val="Calibri"/>
        <family val="2"/>
        <scheme val="minor"/>
      </rPr>
      <t>.</t>
    </r>
  </si>
  <si>
    <r>
      <t>Preserve formatting:</t>
    </r>
    <r>
      <rPr>
        <sz val="11"/>
        <color theme="1"/>
        <rFont val="Calibri"/>
        <family val="2"/>
        <scheme val="minor"/>
      </rPr>
      <t xml:space="preserve"> use Paste Special → Keep Source Formatting.</t>
    </r>
  </si>
  <si>
    <r>
      <t>Conservar el formato:</t>
    </r>
    <r>
      <rPr>
        <sz val="11"/>
        <color theme="1"/>
        <rFont val="Calibri"/>
        <family val="2"/>
        <scheme val="minor"/>
      </rPr>
      <t xml:space="preserve"> usar Pegado especial → Mantener formato de origen.</t>
    </r>
  </si>
  <si>
    <r>
      <t>Impression propre</t>
    </r>
    <r>
      <rPr>
        <sz val="11"/>
        <color theme="1"/>
        <rFont val="Calibri"/>
        <family val="2"/>
        <scheme val="minor"/>
      </rPr>
      <t xml:space="preserve"> : définir une </t>
    </r>
    <r>
      <rPr>
        <b/>
        <sz val="11"/>
        <color theme="1"/>
        <rFont val="Calibri"/>
        <family val="2"/>
        <scheme val="minor"/>
      </rPr>
      <t>zone d’impression</t>
    </r>
    <r>
      <rPr>
        <sz val="11"/>
        <color theme="1"/>
        <rFont val="Calibri"/>
        <family val="2"/>
        <scheme val="minor"/>
      </rPr>
      <t xml:space="preserve"> autour de la fiche fixe.</t>
    </r>
  </si>
  <si>
    <r>
      <t>Clean printout:</t>
    </r>
    <r>
      <rPr>
        <sz val="11"/>
        <color theme="1"/>
        <rFont val="Calibri"/>
        <family val="2"/>
        <scheme val="minor"/>
      </rPr>
      <t xml:space="preserve"> set a print area around the fixed sheet.</t>
    </r>
  </si>
  <si>
    <r>
      <t>Impresión limpia:</t>
    </r>
    <r>
      <rPr>
        <sz val="11"/>
        <color theme="1"/>
        <rFont val="Calibri"/>
        <family val="2"/>
        <scheme val="minor"/>
      </rPr>
      <t xml:space="preserve"> definir un área de impresión alrededor de la ficha fija.</t>
    </r>
  </si>
  <si>
    <r>
      <t>Verrouiller la fiche fixe</t>
    </r>
    <r>
      <rPr>
        <sz val="11"/>
        <color theme="1"/>
        <rFont val="Calibri"/>
        <family val="2"/>
        <scheme val="minor"/>
      </rPr>
      <t xml:space="preserve"> (si prévu) pour éviter de modifier le gabarit par erreur.</t>
    </r>
  </si>
  <si>
    <r>
      <t>Lock the fixed sheet</t>
    </r>
    <r>
      <rPr>
        <sz val="11"/>
        <color theme="1"/>
        <rFont val="Calibri"/>
        <family val="2"/>
        <scheme val="minor"/>
      </rPr>
      <t xml:space="preserve"> (if available) to prevent accidental template edits.</t>
    </r>
  </si>
  <si>
    <r>
      <t>Bloquear la ficha fija</t>
    </r>
    <r>
      <rPr>
        <sz val="11"/>
        <color theme="1"/>
        <rFont val="Calibri"/>
        <family val="2"/>
        <scheme val="minor"/>
      </rPr>
      <t xml:space="preserve"> (si procede) para evitar modificar la plantilla por error.</t>
    </r>
  </si>
  <si>
    <t>7) FAQ rapide</t>
  </si>
  <si>
    <t>7) Quick FAQ</t>
  </si>
  <si>
    <t>7) FAQ rápida</t>
  </si>
  <si>
    <t>Q : Les "Postit"s se collent où ?</t>
  </si>
  <si>
    <t>Q: Where do the "Postit" blocks go?</t>
  </si>
  <si>
    <t>P: Dónde se pegan los "Postit"?</t>
  </si>
  <si>
    <t>Q : Puis-je changer les quantités d’un "Postit" ?</t>
  </si>
  <si>
    <t>Q: Can I change a "Postit"’s quantities?</t>
  </si>
  <si>
    <t>P: Puedo cambiar las cantidades de un "Postit"?</t>
  </si>
  <si>
    <t>R : Oui. Modifiez les quantités dans le "Postit" collé (ou créez une variante).</t>
  </si>
  <si>
    <t>A: Yes. Edit the quantities in the pasted "Postit" (or create a variant).</t>
  </si>
  <si>
    <t>R: Sí. Modifique las cantidades en el "Postit" pegado (o cree una variante).</t>
  </si>
  <si>
    <t>Q : Comment créer une nouvelle recette ?</t>
  </si>
  <si>
    <r>
      <t>Q:</t>
    </r>
    <r>
      <rPr>
        <sz val="11"/>
        <color theme="1"/>
        <rFont val="Calibri"/>
        <family val="2"/>
        <scheme val="minor"/>
      </rPr>
      <t xml:space="preserve"> How do I create a new recipe?</t>
    </r>
  </si>
  <si>
    <r>
      <t>P:</t>
    </r>
    <r>
      <rPr>
        <sz val="11"/>
        <color theme="1"/>
        <rFont val="Calibri"/>
        <family val="2"/>
        <scheme val="minor"/>
      </rPr>
      <t xml:space="preserve"> Cómo crear una receta nueva?</t>
    </r>
  </si>
  <si>
    <t>R : Dupliquez une fiche fixe vierge → assemblez les "Postit"s voulus → ajustez → enregistrez.</t>
  </si>
  <si>
    <t>A: Duplicate a blank fixed sheet → assemble the desired "Postit" blocks → adjust → save.</t>
  </si>
  <si>
    <t>R: Duplique una ficha fija en blanco → monte los "Postit" deseados → ajuste → guarde.</t>
  </si>
  <si>
    <t>8) Résumé en une phrase</t>
  </si>
  <si>
    <t>8) One-sentence summary</t>
  </si>
  <si>
    <t>8) Resumen en una frase</t>
  </si>
  <si>
    <t xml:space="preserve">La fiche fixe est votre support ; les "Postit"s sont vos blocs “Ingrédients </t>
  </si>
  <si>
    <t>The fixed sheet is your support; the "Postit" blocks are your Ingredients</t>
  </si>
  <si>
    <t>La ficha fija es su soporte; los "Postit" son sus módulos Ingredientes</t>
  </si>
  <si>
    <t>'+ Quantités”. Assemblez-les, ajustez, imprimez : recette prête.</t>
  </si>
  <si>
    <t xml:space="preserve"> '+ Quantities modules. Assemble, adjust, print: recipe ready.</t>
  </si>
  <si>
    <t xml:space="preserve"> '+ Cantidades. Monte, ajuste, imprima: receta lista.</t>
  </si>
  <si>
    <t xml:space="preserve">je saisis volontairement "Postit" parce que l'autre version est une marque </t>
  </si>
  <si>
    <t>I intentionally use “Postit” because the other version is a trademark.</t>
  </si>
  <si>
    <t>Escribo intencionadamente “Postit” porque la otra versión es una marca registrada.</t>
  </si>
  <si>
    <t>9) Copier / coller un Post-it</t>
  </si>
  <si>
    <t>9) Copy / paste a Post-it</t>
  </si>
  <si>
    <t>9) Copiar / pegar un Post-it</t>
  </si>
  <si>
    <t>Étapes (méthode simple)</t>
  </si>
  <si>
    <t>Steps (simple method)</t>
  </si>
  <si>
    <t>Pasos (método sencillo)</t>
  </si>
  <si>
    <t>1. Pointer le coin haut gauche</t>
  </si>
  <si>
    <t>1. Point to the top-left corner</t>
  </si>
  <si>
    <t>1. Apuntar a la esquina superior izquierda</t>
  </si>
  <si>
    <r>
      <t xml:space="preserve">Placez le curseur sur </t>
    </r>
    <r>
      <rPr>
        <b/>
        <sz val="11"/>
        <color theme="1"/>
        <rFont val="Calibri"/>
        <family val="2"/>
        <scheme val="minor"/>
      </rPr>
      <t>la première cellule</t>
    </r>
    <r>
      <rPr>
        <sz val="11"/>
        <color theme="1"/>
        <rFont val="Calibri"/>
        <family val="2"/>
        <scheme val="minor"/>
      </rPr>
      <t xml:space="preserve"> du Postit ( le coin en haut à gauche cellule A).</t>
    </r>
  </si>
  <si>
    <t>Place the cursor on the first cell of the Post-it (top-left, cell A).</t>
  </si>
  <si>
    <t>Coloque el cursor en la primera celda del Post-it (esquina superior izquierda, celda A).</t>
  </si>
  <si>
    <t>2. Sélectionner tout le Postit</t>
  </si>
  <si>
    <t>2. Select the entire Post-it</t>
  </si>
  <si>
    <t>2. Seleccionar todo el Post-it</t>
  </si>
  <si>
    <r>
      <t>À la souris</t>
    </r>
    <r>
      <rPr>
        <sz val="11"/>
        <color theme="1"/>
        <rFont val="Calibri"/>
        <family val="2"/>
        <scheme val="minor"/>
      </rPr>
      <t xml:space="preserve"> : cliquez, puis </t>
    </r>
    <r>
      <rPr>
        <b/>
        <sz val="11"/>
        <color theme="1"/>
        <rFont val="Calibri"/>
        <family val="2"/>
        <scheme val="minor"/>
      </rPr>
      <t>glissez</t>
    </r>
    <r>
      <rPr>
        <sz val="11"/>
        <color theme="1"/>
        <rFont val="Calibri"/>
        <family val="2"/>
        <scheme val="minor"/>
      </rPr>
      <t xml:space="preserve"> jusqu’au </t>
    </r>
    <r>
      <rPr>
        <b/>
        <sz val="11"/>
        <color theme="1"/>
        <rFont val="Calibri"/>
        <family val="2"/>
        <scheme val="minor"/>
      </rPr>
      <t>coin bas droit</t>
    </r>
    <r>
      <rPr>
        <sz val="11"/>
        <color theme="1"/>
        <rFont val="Calibri"/>
        <family val="2"/>
        <scheme val="minor"/>
      </rPr>
      <t xml:space="preserve"> du bloc.</t>
    </r>
  </si>
  <si>
    <t>With the mouse: click, then drag to the block’s bottom-right corner.</t>
  </si>
  <si>
    <t>Con el ratón: clic y arrastre hasta la esquina inferior derecha del bloque.</t>
  </si>
  <si>
    <r>
      <t>Ou, plus rapide</t>
    </r>
    <r>
      <rPr>
        <sz val="11"/>
        <color theme="1"/>
        <rFont val="Calibri"/>
        <family val="2"/>
        <scheme val="minor"/>
      </rPr>
      <t xml:space="preserve"> : cliquez sur la première cellule A , puis </t>
    </r>
    <r>
      <rPr>
        <b/>
        <sz val="11"/>
        <color theme="1"/>
        <rFont val="Calibri"/>
        <family val="2"/>
        <scheme val="minor"/>
      </rPr>
      <t>Maj (Shift) + clic</t>
    </r>
    <r>
      <rPr>
        <sz val="11"/>
        <color theme="1"/>
        <rFont val="Calibri"/>
        <family val="2"/>
        <scheme val="minor"/>
      </rPr>
      <t xml:space="preserve"> sur la cellule du </t>
    </r>
    <r>
      <rPr>
        <b/>
        <sz val="11"/>
        <color theme="1"/>
        <rFont val="Calibri"/>
        <family val="2"/>
        <scheme val="minor"/>
      </rPr>
      <t>coin bas droit</t>
    </r>
    <r>
      <rPr>
        <sz val="11"/>
        <color theme="1"/>
        <rFont val="Calibri"/>
        <family val="2"/>
        <scheme val="minor"/>
      </rPr>
      <t>.</t>
    </r>
  </si>
  <si>
    <t>Or faster: click the first cell A, then Shift + click the bottom-right cell.</t>
  </si>
  <si>
    <t>O más rápido: clic en la primera celda A y luego Mayús (Shift) + clic en la celda de la esquina inferior derecha.</t>
  </si>
  <si>
    <r>
      <t>Astuce clavier</t>
    </r>
    <r>
      <rPr>
        <sz val="11"/>
        <color theme="1"/>
        <rFont val="Calibri"/>
        <family val="2"/>
        <scheme val="minor"/>
      </rPr>
      <t xml:space="preserve"> : si le Post-it est un bloc compact (sans lignes/colonnes vides), </t>
    </r>
    <r>
      <rPr>
        <b/>
        <sz val="11"/>
        <color theme="1"/>
        <rFont val="Calibri"/>
        <family val="2"/>
        <scheme val="minor"/>
      </rPr>
      <t>Ctrl + A</t>
    </r>
    <r>
      <rPr>
        <sz val="11"/>
        <color theme="1"/>
        <rFont val="Calibri"/>
        <family val="2"/>
        <scheme val="minor"/>
      </rPr>
      <t xml:space="preserve"> sélectionne la “région” entière.</t>
    </r>
  </si>
  <si>
    <r>
      <t>Keyboard tip:</t>
    </r>
    <r>
      <rPr>
        <sz val="11"/>
        <color theme="1"/>
        <rFont val="Calibri"/>
        <family val="2"/>
        <scheme val="minor"/>
      </rPr>
      <t xml:space="preserve"> if the Post-it is a compact block (no empty rows/columns), </t>
    </r>
    <r>
      <rPr>
        <b/>
        <sz val="11"/>
        <color theme="1"/>
        <rFont val="Calibri"/>
        <family val="2"/>
        <scheme val="minor"/>
      </rPr>
      <t>Ctrl + A</t>
    </r>
    <r>
      <rPr>
        <sz val="11"/>
        <color theme="1"/>
        <rFont val="Calibri"/>
        <family val="2"/>
        <scheme val="minor"/>
      </rPr>
      <t xml:space="preserve"> selects the whole “region”.</t>
    </r>
  </si>
  <si>
    <r>
      <t>Truco de teclado:</t>
    </r>
    <r>
      <rPr>
        <sz val="11"/>
        <color theme="1"/>
        <rFont val="Calibri"/>
        <family val="2"/>
        <scheme val="minor"/>
      </rPr>
      <t xml:space="preserve"> si el Post-it es un bloque compacto (sin filas/columnas vacías), </t>
    </r>
    <r>
      <rPr>
        <b/>
        <sz val="11"/>
        <color theme="1"/>
        <rFont val="Calibri"/>
        <family val="2"/>
        <scheme val="minor"/>
      </rPr>
      <t>Ctrl + A</t>
    </r>
    <r>
      <rPr>
        <sz val="11"/>
        <color theme="1"/>
        <rFont val="Calibri"/>
        <family val="2"/>
        <scheme val="minor"/>
      </rPr>
      <t xml:space="preserve"> selecciona toda la “región”.</t>
    </r>
  </si>
  <si>
    <t>3. Copier</t>
  </si>
  <si>
    <t>3. Copy</t>
  </si>
  <si>
    <t>3. Copiar</t>
  </si>
  <si>
    <r>
      <t xml:space="preserve">Appuyez sur </t>
    </r>
    <r>
      <rPr>
        <b/>
        <sz val="11"/>
        <color theme="1"/>
        <rFont val="Calibri"/>
        <family val="2"/>
        <scheme val="minor"/>
      </rPr>
      <t>Ctrl + C</t>
    </r>
    <r>
      <rPr>
        <sz val="11"/>
        <color theme="1"/>
        <rFont val="Calibri"/>
        <family val="2"/>
        <scheme val="minor"/>
      </rPr>
      <t xml:space="preserve"> (ou clic droit → </t>
    </r>
    <r>
      <rPr>
        <i/>
        <sz val="11"/>
        <color theme="1"/>
        <rFont val="Calibri"/>
        <family val="2"/>
        <scheme val="minor"/>
      </rPr>
      <t>Copier</t>
    </r>
    <r>
      <rPr>
        <sz val="11"/>
        <color theme="1"/>
        <rFont val="Calibri"/>
        <family val="2"/>
        <scheme val="minor"/>
      </rPr>
      <t>).</t>
    </r>
  </si>
  <si>
    <r>
      <t xml:space="preserve">Press </t>
    </r>
    <r>
      <rPr>
        <b/>
        <sz val="11"/>
        <color theme="1"/>
        <rFont val="Calibri"/>
        <family val="2"/>
        <scheme val="minor"/>
      </rPr>
      <t>Ctrl + C</t>
    </r>
    <r>
      <rPr>
        <sz val="11"/>
        <color theme="1"/>
        <rFont val="Calibri"/>
        <family val="2"/>
        <scheme val="minor"/>
      </rPr>
      <t xml:space="preserve"> (or right-click → Copy).</t>
    </r>
  </si>
  <si>
    <r>
      <t xml:space="preserve">Pulse </t>
    </r>
    <r>
      <rPr>
        <b/>
        <sz val="11"/>
        <color theme="1"/>
        <rFont val="Calibri"/>
        <family val="2"/>
        <scheme val="minor"/>
      </rPr>
      <t>Ctrl + C</t>
    </r>
    <r>
      <rPr>
        <sz val="11"/>
        <color theme="1"/>
        <rFont val="Calibri"/>
        <family val="2"/>
        <scheme val="minor"/>
      </rPr>
      <t xml:space="preserve"> (o clic derecho → Copiar).</t>
    </r>
  </si>
  <si>
    <t>4. Coller dans le répertoire</t>
  </si>
  <si>
    <t>4. Paste into the directory</t>
  </si>
  <si>
    <t>4. Pegar en el directorio</t>
  </si>
  <si>
    <t xml:space="preserve">Allez dans la feuille/zone “Répertoire”, cliquez sur la cellule de destination (coin haut gauche) </t>
  </si>
  <si>
    <r>
      <t xml:space="preserve">Go to the </t>
    </r>
    <r>
      <rPr>
        <b/>
        <sz val="11"/>
        <color theme="1"/>
        <rFont val="Calibri"/>
        <family val="2"/>
        <scheme val="minor"/>
      </rPr>
      <t>“Directory”</t>
    </r>
    <r>
      <rPr>
        <sz val="11"/>
        <color theme="1"/>
        <rFont val="Calibri"/>
        <family val="2"/>
        <scheme val="minor"/>
      </rPr>
      <t xml:space="preserve"> sheet/area, click the destination cell (top-left corner),</t>
    </r>
  </si>
  <si>
    <r>
      <t xml:space="preserve">Vaya a la hoja/zona </t>
    </r>
    <r>
      <rPr>
        <b/>
        <sz val="11"/>
        <color theme="1"/>
        <rFont val="Calibri"/>
        <family val="2"/>
        <scheme val="minor"/>
      </rPr>
      <t>“Directorio”</t>
    </r>
    <r>
      <rPr>
        <sz val="11"/>
        <color theme="1"/>
        <rFont val="Calibri"/>
        <family val="2"/>
        <scheme val="minor"/>
      </rPr>
      <t>, haga clic en la celda de destino (esquina superior izquierda)</t>
    </r>
  </si>
  <si>
    <t>puis Ctrl + V (ou clic droit → Coller).</t>
  </si>
  <si>
    <t xml:space="preserve"> then Ctrl + V (or right-click → Paste).</t>
  </si>
  <si>
    <t xml:space="preserve"> y luego Ctrl + V (o clic derecho → Pegar).</t>
  </si>
  <si>
    <r>
      <t xml:space="preserve">Pour </t>
    </r>
    <r>
      <rPr>
        <b/>
        <sz val="11"/>
        <color theme="1"/>
        <rFont val="Calibri"/>
        <family val="2"/>
        <scheme val="minor"/>
      </rPr>
      <t>garder la mise en forme</t>
    </r>
    <r>
      <rPr>
        <sz val="11"/>
        <color theme="1"/>
        <rFont val="Calibri"/>
        <family val="2"/>
        <scheme val="minor"/>
      </rPr>
      <t xml:space="preserve">, utilisez </t>
    </r>
    <r>
      <rPr>
        <i/>
        <sz val="11"/>
        <color theme="1"/>
        <rFont val="Calibri"/>
        <family val="2"/>
        <scheme val="minor"/>
      </rPr>
      <t>Collage spécial → Conserver la source</t>
    </r>
    <r>
      <rPr>
        <sz val="11"/>
        <color theme="1"/>
        <rFont val="Calibri"/>
        <family val="2"/>
        <scheme val="minor"/>
      </rPr>
      <t>.</t>
    </r>
  </si>
  <si>
    <r>
      <t xml:space="preserve">To keep formatting, use </t>
    </r>
    <r>
      <rPr>
        <b/>
        <sz val="11"/>
        <color theme="1"/>
        <rFont val="Calibri"/>
        <family val="2"/>
        <scheme val="minor"/>
      </rPr>
      <t>Paste Special → Keep Source</t>
    </r>
    <r>
      <rPr>
        <sz val="11"/>
        <color theme="1"/>
        <rFont val="Calibri"/>
        <family val="2"/>
        <scheme val="minor"/>
      </rPr>
      <t>.</t>
    </r>
  </si>
  <si>
    <r>
      <t xml:space="preserve">Para conservar el formato, use </t>
    </r>
    <r>
      <rPr>
        <b/>
        <sz val="11"/>
        <color theme="1"/>
        <rFont val="Calibri"/>
        <family val="2"/>
        <scheme val="minor"/>
      </rPr>
      <t>Pegado especial → Mantener origen</t>
    </r>
    <r>
      <rPr>
        <sz val="11"/>
        <color theme="1"/>
        <rFont val="Calibri"/>
        <family val="2"/>
        <scheme val="minor"/>
      </rPr>
      <t>.</t>
    </r>
  </si>
  <si>
    <r>
      <t xml:space="preserve">Pour ne </t>
    </r>
    <r>
      <rPr>
        <b/>
        <sz val="11"/>
        <color theme="1"/>
        <rFont val="Calibri"/>
        <family val="2"/>
        <scheme val="minor"/>
      </rPr>
      <t>coller que les valeurs</t>
    </r>
    <r>
      <rPr>
        <sz val="11"/>
        <color theme="1"/>
        <rFont val="Calibri"/>
        <family val="2"/>
        <scheme val="minor"/>
      </rPr>
      <t xml:space="preserve">, choisissez </t>
    </r>
    <r>
      <rPr>
        <i/>
        <sz val="11"/>
        <color theme="1"/>
        <rFont val="Calibri"/>
        <family val="2"/>
        <scheme val="minor"/>
      </rPr>
      <t>Collage spécial → Valeurs</t>
    </r>
    <r>
      <rPr>
        <sz val="11"/>
        <color theme="1"/>
        <rFont val="Calibri"/>
        <family val="2"/>
        <scheme val="minor"/>
      </rPr>
      <t>.</t>
    </r>
  </si>
  <si>
    <r>
      <t xml:space="preserve">To paste values only, choose </t>
    </r>
    <r>
      <rPr>
        <b/>
        <sz val="11"/>
        <color theme="1"/>
        <rFont val="Calibri"/>
        <family val="2"/>
        <scheme val="minor"/>
      </rPr>
      <t>Paste Special → Values</t>
    </r>
    <r>
      <rPr>
        <sz val="11"/>
        <color theme="1"/>
        <rFont val="Calibri"/>
        <family val="2"/>
        <scheme val="minor"/>
      </rPr>
      <t>.</t>
    </r>
  </si>
  <si>
    <r>
      <t xml:space="preserve">Para pegar solo valores, elija </t>
    </r>
    <r>
      <rPr>
        <b/>
        <sz val="11"/>
        <color theme="1"/>
        <rFont val="Calibri"/>
        <family val="2"/>
        <scheme val="minor"/>
      </rPr>
      <t>Pegado especial → Valores</t>
    </r>
    <r>
      <rPr>
        <sz val="11"/>
        <color theme="1"/>
        <rFont val="Calibri"/>
        <family val="2"/>
        <scheme val="minor"/>
      </rPr>
      <t>.</t>
    </r>
  </si>
  <si>
    <r>
      <t>Conseil</t>
    </r>
    <r>
      <rPr>
        <sz val="11"/>
        <color theme="1"/>
        <rFont val="Calibri"/>
        <family val="2"/>
        <scheme val="minor"/>
      </rPr>
      <t xml:space="preserve"> : pour </t>
    </r>
    <r>
      <rPr>
        <b/>
        <sz val="11"/>
        <color theme="1"/>
        <rFont val="Calibri"/>
        <family val="2"/>
        <scheme val="minor"/>
      </rPr>
      <t>déplacer</t>
    </r>
    <r>
      <rPr>
        <sz val="11"/>
        <color theme="1"/>
        <rFont val="Calibri"/>
        <family val="2"/>
        <scheme val="minor"/>
      </rPr>
      <t xml:space="preserve"> un Post-it (au lieu de le dupliquer), utilisez </t>
    </r>
    <r>
      <rPr>
        <b/>
        <sz val="11"/>
        <color theme="1"/>
        <rFont val="Calibri"/>
        <family val="2"/>
        <scheme val="minor"/>
      </rPr>
      <t>Ctrl + X</t>
    </r>
    <r>
      <rPr>
        <sz val="11"/>
        <color theme="1"/>
        <rFont val="Calibri"/>
        <family val="2"/>
        <scheme val="minor"/>
      </rPr>
      <t xml:space="preserve"> (Couper) puis </t>
    </r>
    <r>
      <rPr>
        <b/>
        <sz val="11"/>
        <color theme="1"/>
        <rFont val="Calibri"/>
        <family val="2"/>
        <scheme val="minor"/>
      </rPr>
      <t>Ctrl + V</t>
    </r>
    <r>
      <rPr>
        <sz val="11"/>
        <color theme="1"/>
        <rFont val="Calibri"/>
        <family val="2"/>
        <scheme val="minor"/>
      </rPr>
      <t>.</t>
    </r>
  </si>
  <si>
    <r>
      <t>Tip:</t>
    </r>
    <r>
      <rPr>
        <sz val="11"/>
        <color theme="1"/>
        <rFont val="Calibri"/>
        <family val="2"/>
        <scheme val="minor"/>
      </rPr>
      <t xml:space="preserve"> to </t>
    </r>
    <r>
      <rPr>
        <b/>
        <sz val="11"/>
        <color theme="1"/>
        <rFont val="Calibri"/>
        <family val="2"/>
        <scheme val="minor"/>
      </rPr>
      <t>move</t>
    </r>
    <r>
      <rPr>
        <sz val="11"/>
        <color theme="1"/>
        <rFont val="Calibri"/>
        <family val="2"/>
        <scheme val="minor"/>
      </rPr>
      <t xml:space="preserve"> a Post-it (instead of duplicating it), use </t>
    </r>
    <r>
      <rPr>
        <b/>
        <sz val="11"/>
        <color theme="1"/>
        <rFont val="Calibri"/>
        <family val="2"/>
        <scheme val="minor"/>
      </rPr>
      <t>Ctrl + X</t>
    </r>
    <r>
      <rPr>
        <sz val="11"/>
        <color theme="1"/>
        <rFont val="Calibri"/>
        <family val="2"/>
        <scheme val="minor"/>
      </rPr>
      <t xml:space="preserve"> (Cut) then </t>
    </r>
    <r>
      <rPr>
        <b/>
        <sz val="11"/>
        <color theme="1"/>
        <rFont val="Calibri"/>
        <family val="2"/>
        <scheme val="minor"/>
      </rPr>
      <t>Ctrl + V</t>
    </r>
    <r>
      <rPr>
        <sz val="11"/>
        <color theme="1"/>
        <rFont val="Calibri"/>
        <family val="2"/>
        <scheme val="minor"/>
      </rPr>
      <t>.</t>
    </r>
  </si>
  <si>
    <r>
      <t>Consejo:</t>
    </r>
    <r>
      <rPr>
        <sz val="11"/>
        <color theme="1"/>
        <rFont val="Calibri"/>
        <family val="2"/>
        <scheme val="minor"/>
      </rPr>
      <t xml:space="preserve"> para </t>
    </r>
    <r>
      <rPr>
        <b/>
        <sz val="11"/>
        <color theme="1"/>
        <rFont val="Calibri"/>
        <family val="2"/>
        <scheme val="minor"/>
      </rPr>
      <t>mover</t>
    </r>
    <r>
      <rPr>
        <sz val="11"/>
        <color theme="1"/>
        <rFont val="Calibri"/>
        <family val="2"/>
        <scheme val="minor"/>
      </rPr>
      <t xml:space="preserve"> un Post-it (en lugar de duplicarlo), use </t>
    </r>
    <r>
      <rPr>
        <b/>
        <sz val="11"/>
        <color theme="1"/>
        <rFont val="Calibri"/>
        <family val="2"/>
        <scheme val="minor"/>
      </rPr>
      <t>Ctrl + X</t>
    </r>
    <r>
      <rPr>
        <sz val="11"/>
        <color theme="1"/>
        <rFont val="Calibri"/>
        <family val="2"/>
        <scheme val="minor"/>
      </rPr>
      <t xml:space="preserve"> (Cortar) y luego </t>
    </r>
    <r>
      <rPr>
        <b/>
        <sz val="11"/>
        <color theme="1"/>
        <rFont val="Calibri"/>
        <family val="2"/>
        <scheme val="minor"/>
      </rPr>
      <t>Ctrl + V</t>
    </r>
    <r>
      <rPr>
        <sz val="11"/>
        <color theme="1"/>
        <rFont val="Calibri"/>
        <family val="2"/>
        <scheme val="minor"/>
      </rPr>
      <t>.</t>
    </r>
  </si>
  <si>
    <t>Archivage &amp; classement (répertoire)</t>
  </si>
  <si>
    <t>Archiving &amp; filing (directory)</t>
  </si>
  <si>
    <t>Archivo y clasificación (directorio)</t>
  </si>
  <si>
    <r>
      <t>A — Alpha</t>
    </r>
    <r>
      <rPr>
        <sz val="11"/>
        <color theme="1"/>
        <rFont val="Calibri"/>
        <family val="2"/>
        <scheme val="minor"/>
      </rPr>
      <t xml:space="preserve"> : première lettre du nom, en majuscule (tri rapide).</t>
    </r>
  </si>
  <si>
    <r>
      <t>A — Alpha:</t>
    </r>
    <r>
      <rPr>
        <sz val="11"/>
        <color theme="1"/>
        <rFont val="Calibri"/>
        <family val="2"/>
        <scheme val="minor"/>
      </rPr>
      <t xml:space="preserve"> first letter of the name, uppercase (quick sort).</t>
    </r>
  </si>
  <si>
    <r>
      <t>A — Alfa:</t>
    </r>
    <r>
      <rPr>
        <sz val="11"/>
        <color theme="1"/>
        <rFont val="Calibri"/>
        <family val="2"/>
        <scheme val="minor"/>
      </rPr>
      <t xml:space="preserve"> primera letra del nombre, en mayúscula (orden rápido).</t>
    </r>
  </si>
  <si>
    <r>
      <t>Formule suggérée</t>
    </r>
    <r>
      <rPr>
        <sz val="11"/>
        <color theme="1"/>
        <rFont val="Calibri"/>
        <family val="2"/>
        <scheme val="minor"/>
      </rPr>
      <t xml:space="preserve"> : </t>
    </r>
    <r>
      <rPr>
        <sz val="10"/>
        <color theme="1"/>
        <rFont val="Arial Unicode MS"/>
      </rPr>
      <t>=MAJUSCULE(GAUCHE(D2;1))</t>
    </r>
  </si>
  <si>
    <r>
      <t>Suggested formula:</t>
    </r>
    <r>
      <rPr>
        <sz val="11"/>
        <color theme="1"/>
        <rFont val="Calibri"/>
        <family val="2"/>
        <scheme val="minor"/>
      </rPr>
      <t xml:space="preserve"> </t>
    </r>
    <r>
      <rPr>
        <sz val="10"/>
        <color theme="1"/>
        <rFont val="Arial Unicode MS"/>
      </rPr>
      <t>=UPPER(LEFT(D2,1))</t>
    </r>
  </si>
  <si>
    <r>
      <t>Fórmula sugerida:</t>
    </r>
    <r>
      <rPr>
        <sz val="11"/>
        <color theme="1"/>
        <rFont val="Calibri"/>
        <family val="2"/>
        <scheme val="minor"/>
      </rPr>
      <t xml:space="preserve"> </t>
    </r>
    <r>
      <rPr>
        <sz val="10"/>
        <color theme="1"/>
        <rFont val="Arial Unicode MS"/>
      </rPr>
      <t>=MAYUSC(IZQUIERDA(D2;1))</t>
    </r>
  </si>
  <si>
    <r>
      <t>F — Parent recipe:</t>
    </r>
    <r>
      <rPr>
        <sz val="11"/>
        <color theme="1"/>
        <rFont val="Calibri"/>
        <family val="2"/>
        <scheme val="minor"/>
      </rPr>
      <t xml:space="preserve"> source file (name + date).</t>
    </r>
  </si>
  <si>
    <r>
      <t>F — Receta madre:</t>
    </r>
    <r>
      <rPr>
        <sz val="11"/>
        <color theme="1"/>
        <rFont val="Calibri"/>
        <family val="2"/>
        <scheme val="minor"/>
      </rPr>
      <t xml:space="preserve"> archivo fuente (nombre + fecha).</t>
    </r>
  </si>
  <si>
    <r>
      <t>Recommended convention:</t>
    </r>
    <r>
      <rPr>
        <sz val="11"/>
        <color theme="1"/>
        <rFont val="Calibri"/>
        <family val="2"/>
        <scheme val="minor"/>
      </rPr>
      <t xml:space="preserve"> </t>
    </r>
    <r>
      <rPr>
        <sz val="10"/>
        <color theme="1"/>
        <rFont val="Arial Unicode MS"/>
      </rPr>
      <t>RecipeName_YYYY-MM-DD.xlsx</t>
    </r>
  </si>
  <si>
    <r>
      <t>Convención recomendada:</t>
    </r>
    <r>
      <rPr>
        <sz val="11"/>
        <color theme="1"/>
        <rFont val="Calibri"/>
        <family val="2"/>
        <scheme val="minor"/>
      </rPr>
      <t xml:space="preserve"> </t>
    </r>
    <r>
      <rPr>
        <sz val="10"/>
        <color theme="1"/>
        <rFont val="Arial Unicode MS"/>
      </rPr>
      <t>NombreReceta_AAAA-MM-DD.xlsx</t>
    </r>
  </si>
  <si>
    <r>
      <t>Example:</t>
    </r>
    <r>
      <rPr>
        <sz val="11"/>
        <color theme="1"/>
        <rFont val="Calibri"/>
        <family val="2"/>
        <scheme val="minor"/>
      </rPr>
      <t xml:space="preserve"> </t>
    </r>
    <r>
      <rPr>
        <sz val="10"/>
        <color theme="1"/>
        <rFont val="Arial Unicode MS"/>
      </rPr>
      <t>BoeufBourguignon_2023-09-20.xlsx</t>
    </r>
  </si>
  <si>
    <r>
      <t>Ejemplo:</t>
    </r>
    <r>
      <rPr>
        <sz val="11"/>
        <color theme="1"/>
        <rFont val="Calibri"/>
        <family val="2"/>
        <scheme val="minor"/>
      </rPr>
      <t xml:space="preserve"> </t>
    </r>
    <r>
      <rPr>
        <sz val="10"/>
        <color theme="1"/>
        <rFont val="Arial Unicode MS"/>
      </rPr>
      <t>BoeufBourguignon_2023-09-20.xlsx</t>
    </r>
  </si>
  <si>
    <t>Dans le répertoire, copiez le "Postit" Cocktail souhaité .</t>
  </si>
  <si>
    <t>Collez-le dans les colonnes de B à S de la fiche Préformatée</t>
  </si>
  <si>
    <t>Paste it into columns B to S of the Preformatted sheet.</t>
  </si>
  <si>
    <t>Péguelo en las columnas B a S de la ficha Preformateada.</t>
  </si>
  <si>
    <t>Nommer clairement les "Postit"s</t>
  </si>
  <si>
    <t>Name "Postit" blocks clearly</t>
  </si>
  <si>
    <t>Nombrar claramente los "Postit"</t>
  </si>
  <si>
    <r>
      <t>R :</t>
    </r>
    <r>
      <rPr>
        <sz val="11"/>
        <color theme="1"/>
        <rFont val="Calibri"/>
        <family val="2"/>
        <scheme val="minor"/>
      </rPr>
      <t xml:space="preserve"> Directement </t>
    </r>
    <r>
      <rPr>
        <b/>
        <sz val="11"/>
        <color theme="1"/>
        <rFont val="Calibri"/>
        <family val="2"/>
        <scheme val="minor"/>
      </rPr>
      <t>dans la fiche recette fixe</t>
    </r>
    <r>
      <rPr>
        <sz val="11"/>
        <color theme="1"/>
        <rFont val="Calibri"/>
        <family val="2"/>
        <scheme val="minor"/>
      </rPr>
      <t xml:space="preserve">, dans les zones prévues </t>
    </r>
  </si>
  <si>
    <r>
      <t>A:</t>
    </r>
    <r>
      <rPr>
        <sz val="11"/>
        <color theme="1"/>
        <rFont val="Calibri"/>
        <family val="2"/>
        <scheme val="minor"/>
      </rPr>
      <t xml:space="preserve"> Directly on the fixed recipe sheet, in the dedicated areas</t>
    </r>
  </si>
  <si>
    <r>
      <t>R:</t>
    </r>
    <r>
      <rPr>
        <sz val="11"/>
        <color theme="1"/>
        <rFont val="Calibri"/>
        <family val="2"/>
        <scheme val="minor"/>
      </rPr>
      <t xml:space="preserve"> Directamente en la ficha de receta fija, en las zonas previstas</t>
    </r>
  </si>
  <si>
    <r>
      <t>B — Famille</t>
    </r>
    <r>
      <rPr>
        <sz val="11"/>
        <color theme="1"/>
        <rFont val="Calibri"/>
        <family val="2"/>
        <scheme val="minor"/>
      </rPr>
      <t xml:space="preserve"> : grande catégorie (sans alcool -Bases alcooliques etc.. ).</t>
    </r>
  </si>
  <si>
    <r>
      <t>B — Family:</t>
    </r>
    <r>
      <rPr>
        <sz val="11"/>
        <color theme="1"/>
        <rFont val="Calibri"/>
        <family val="2"/>
        <scheme val="minor"/>
      </rPr>
      <t xml:space="preserve"> broad category (non-alcoholic -Alcoholic bases etc. ).</t>
    </r>
  </si>
  <si>
    <r>
      <t>B — Familia:</t>
    </r>
    <r>
      <rPr>
        <sz val="11"/>
        <color theme="1"/>
        <rFont val="Calibri"/>
        <family val="2"/>
        <scheme val="minor"/>
      </rPr>
      <t xml:space="preserve"> categoría amplia (non-alcoholic -Alcoholic bases ).</t>
    </r>
  </si>
  <si>
    <r>
      <t>C — Type d’Élément</t>
    </r>
    <r>
      <rPr>
        <sz val="11"/>
        <color theme="1"/>
        <rFont val="Calibri"/>
        <family val="2"/>
        <scheme val="minor"/>
      </rPr>
      <t xml:space="preserve"> : fonction ou nature du module (ON THE ROCKS . HIGH BALLS).</t>
    </r>
  </si>
  <si>
    <r>
      <t>C — Item Type:</t>
    </r>
    <r>
      <rPr>
        <sz val="11"/>
        <color theme="1"/>
        <rFont val="Calibri"/>
        <family val="2"/>
        <scheme val="minor"/>
      </rPr>
      <t xml:space="preserve"> function or nature of the module (ON THE ROCKS . HIGH BALLS).</t>
    </r>
  </si>
  <si>
    <r>
      <t>C — Tipo de elemento:</t>
    </r>
    <r>
      <rPr>
        <sz val="11"/>
        <color theme="1"/>
        <rFont val="Calibri"/>
        <family val="2"/>
        <scheme val="minor"/>
      </rPr>
      <t xml:space="preserve"> función o naturaleza del módulo (ON THE ROCKS . HIGH BALLS).</t>
    </r>
  </si>
  <si>
    <r>
      <t>D — Nom de l’Élément</t>
    </r>
    <r>
      <rPr>
        <sz val="11"/>
        <color theme="1"/>
        <rFont val="Calibri"/>
        <family val="2"/>
        <scheme val="minor"/>
      </rPr>
      <t xml:space="preserve"> : intitulé précis et unique (AMERICANO .BALTIMORE BLANC ).</t>
    </r>
  </si>
  <si>
    <r>
      <t>D — Item Name:</t>
    </r>
    <r>
      <rPr>
        <sz val="11"/>
        <color theme="1"/>
        <rFont val="Calibri"/>
        <family val="2"/>
        <scheme val="minor"/>
      </rPr>
      <t xml:space="preserve"> precise and unique title (AMERICANO .BALTIMORE BLANC ).</t>
    </r>
  </si>
  <si>
    <r>
      <t>D — Nombre del elemento:</t>
    </r>
    <r>
      <rPr>
        <sz val="11"/>
        <color theme="1"/>
        <rFont val="Calibri"/>
        <family val="2"/>
        <scheme val="minor"/>
      </rPr>
      <t xml:space="preserve"> título preciso y único (AMERICANO .BALTIMORE BLANC .</t>
    </r>
  </si>
  <si>
    <r>
      <t>E — Préparation pour</t>
    </r>
    <r>
      <rPr>
        <sz val="11"/>
        <color theme="1"/>
        <rFont val="Calibri"/>
        <family val="2"/>
        <scheme val="minor"/>
      </rPr>
      <t xml:space="preserve"> : usage prévu (BEFORE DINNER .AFTER DINNER .ALL DAY (ou fancy ).</t>
    </r>
  </si>
  <si>
    <r>
      <t>E — Intended for:</t>
    </r>
    <r>
      <rPr>
        <sz val="11"/>
        <color theme="1"/>
        <rFont val="Calibri"/>
        <family val="2"/>
        <scheme val="minor"/>
      </rPr>
      <t xml:space="preserve"> intended use (BEFORE DINNER .AFTER DINNER .ALL DAY (ou fancy).</t>
    </r>
  </si>
  <si>
    <r>
      <t>E — Preparación para:</t>
    </r>
    <r>
      <rPr>
        <sz val="11"/>
        <color theme="1"/>
        <rFont val="Calibri"/>
        <family val="2"/>
        <scheme val="minor"/>
      </rPr>
      <t xml:space="preserve"> uso previsto (BEFORE DINNER .AFTER DINNER .ALL DAY (ou fancy).</t>
    </r>
  </si>
  <si>
    <t>F — ❾ Descriptif :</t>
  </si>
  <si>
    <t>❷ Composition</t>
  </si>
  <si>
    <t>❼ Densité g/ml.ρ Rhô</t>
  </si>
  <si>
    <t xml:space="preserve">❽ Volume servi </t>
  </si>
  <si>
    <t>❾ descriptif</t>
  </si>
  <si>
    <r>
      <t xml:space="preserve">❻ </t>
    </r>
    <r>
      <rPr>
        <b/>
        <sz val="11"/>
        <color theme="1"/>
        <rFont val="Calibri"/>
        <family val="2"/>
        <scheme val="minor"/>
      </rPr>
      <t>Alcohol content (ti) %</t>
    </r>
    <r>
      <rPr>
        <sz val="11"/>
        <color theme="1"/>
        <rFont val="Calibri"/>
        <family val="2"/>
        <scheme val="minor"/>
      </rPr>
      <t xml:space="preserve"> (ingredient ABV or computed for the mix)</t>
    </r>
  </si>
  <si>
    <r>
      <t xml:space="preserve">❼ </t>
    </r>
    <r>
      <rPr>
        <b/>
        <sz val="11"/>
        <color theme="1"/>
        <rFont val="Calibri"/>
        <family val="2"/>
        <scheme val="minor"/>
      </rPr>
      <t>Density ρ (g/ml)</t>
    </r>
    <r>
      <rPr>
        <sz val="11"/>
        <color theme="1"/>
        <rFont val="Calibri"/>
        <family val="2"/>
        <scheme val="minor"/>
      </rPr>
      <t xml:space="preserve"> (for layering)</t>
    </r>
  </si>
  <si>
    <r>
      <t xml:space="preserve">❽ </t>
    </r>
    <r>
      <rPr>
        <b/>
        <sz val="11"/>
        <color theme="1"/>
        <rFont val="Calibri"/>
        <family val="2"/>
        <scheme val="minor"/>
      </rPr>
      <t>Reference / Author</t>
    </r>
    <r>
      <rPr>
        <sz val="11"/>
        <color theme="1"/>
        <rFont val="Calibri"/>
        <family val="2"/>
        <scheme val="minor"/>
      </rPr>
      <t xml:space="preserve"> (source, book, bar, author)</t>
    </r>
  </si>
  <si>
    <r>
      <t xml:space="preserve">❽ </t>
    </r>
    <r>
      <rPr>
        <b/>
        <sz val="11"/>
        <color theme="1"/>
        <rFont val="Calibri"/>
        <family val="2"/>
        <scheme val="minor"/>
      </rPr>
      <t>Served volume</t>
    </r>
    <r>
      <rPr>
        <sz val="11"/>
        <color theme="1"/>
        <rFont val="Calibri"/>
        <family val="2"/>
        <scheme val="minor"/>
      </rPr>
      <t xml:space="preserve"> (per glass: Flute(s), Shooter, Highball, Collins, etc.)</t>
    </r>
  </si>
  <si>
    <r>
      <t xml:space="preserve">❾ </t>
    </r>
    <r>
      <rPr>
        <b/>
        <sz val="11"/>
        <color theme="1"/>
        <rFont val="Calibri"/>
        <family val="2"/>
        <scheme val="minor"/>
      </rPr>
      <t>Intensity ►</t>
    </r>
    <r>
      <rPr>
        <sz val="11"/>
        <color theme="1"/>
        <rFont val="Calibri"/>
        <family val="2"/>
        <scheme val="minor"/>
      </rPr>
      <t xml:space="preserve"> (internal scale, e.g., 1–5)</t>
    </r>
  </si>
  <si>
    <t>⑥ Peso o Volumen</t>
  </si>
  <si>
    <t>La capacité d’un verre et son volume utilisable sont deux notions différentes, particulièrement importantes pour les cocktails.</t>
  </si>
  <si>
    <t>La capacidad de un vaso y su volumen utilizable son dos conceptos distintos, especialmente importantes para los cócteles.</t>
  </si>
  <si>
    <t xml:space="preserve">Bloc-titre : encadré placé en haut d’une fiche ou d’un document, contenant les informations principales </t>
  </si>
  <si>
    <t>(titre, catégorie, verre, moment de consommation, etc.).</t>
  </si>
  <si>
    <t>① NOM DE LA RECETTE</t>
  </si>
  <si>
    <t>FAMILLE (à coller / à renseigner).</t>
  </si>
  <si>
    <t>❽ Référence / Auteur</t>
  </si>
  <si>
    <t xml:space="preserve">La densidad, en g/ml (gramos por mililitro), desempeña un papel </t>
  </si>
  <si>
    <t xml:space="preserve">clave en la estratificación o “layering” de los ingredientes. </t>
  </si>
  <si>
    <t xml:space="preserve">Permite crear bebidas visualmente atractivas en </t>
  </si>
  <si>
    <t>las que las capas de líquido permanecen separadas.</t>
  </si>
  <si>
    <t xml:space="preserve"> Apéritif classique avec du vermouth et du campari</t>
  </si>
  <si>
    <t>&lt; Collez voir liste</t>
  </si>
  <si>
    <t>① RECIPE NAME</t>
  </si>
  <si>
    <t>❷ Composition (ingredients list, one per line)</t>
  </si>
  <si>
    <t>③ Weight or Volume (numeric value)</t>
  </si>
  <si>
    <t>④ Unit (g, kg, L, dl, cl, ml)</t>
  </si>
  <si>
    <t>⑤ What (ingredient class: spirit, liqueur, juice, syrup, ice, garnish, etc.)</t>
  </si>
  <si>
    <t>❾ Description (taste, profile, colour)</t>
  </si>
  <si>
    <t>❿ EXECUTION TECHNIQUES &amp; Info (glass, ice, garnish, method: shake, stir, strain, top, etc.)</t>
  </si>
  <si>
    <t>❿ Equipment (shaker, barspoon, jigger, strainer, muddler…)</t>
  </si>
  <si>
    <t>DO NOT CONFUSE GLASS CAPACITY WITH USABLE LIQUID VOLUME (MIN/MAX).</t>
  </si>
  <si>
    <t xml:space="preserve"> &lt; Column BE: </t>
  </si>
  <si>
    <t>&lt; Conversion to litre</t>
  </si>
  <si>
    <t xml:space="preserve"> notes in columns B to S.</t>
  </si>
  <si>
    <t>Column BJ: Volume in ml</t>
  </si>
  <si>
    <t>One missing dot or one extra space, and Excel won’t recognize it.</t>
  </si>
  <si>
    <t>So use copy/paste.</t>
  </si>
  <si>
    <t>④ Quantity</t>
  </si>
  <si>
    <t>white vermouth Noilly Prat</t>
  </si>
  <si>
    <t>lemon slice</t>
  </si>
  <si>
    <t>splash</t>
  </si>
  <si>
    <t>(to paste into columns U to AE)</t>
  </si>
  <si>
    <t>▼ click in this column to copy into the formula bar</t>
  </si>
  <si>
    <t>① NOMBRE DE LA RECETA</t>
  </si>
  <si>
    <t>❷ Composición (lista de ingredientes, uno por línea)</t>
  </si>
  <si>
    <t>③ Peso o Volumen (valor numérico)</t>
  </si>
  <si>
    <t>④ Unidad (g, kg, L, dl, cl, ml)</t>
  </si>
  <si>
    <t>⑤ Qué (clase de ingrediente: destilado, licor, zumo, sirope, hielo, guarnición, etc.)</t>
  </si>
  <si>
    <t>❻ Grado alcohólico (ti) % (ABV del ingrediente o calculado del conjunto)</t>
  </si>
  <si>
    <t>❼ Densidad ρ (g/ml) (para capas)</t>
  </si>
  <si>
    <t>❽ Referencia / Autor (fuente, libro, bar, autor)</t>
  </si>
  <si>
    <t>❽ Volumen servido (por vaso: Flute(s), Shooter, Highball, Collins, etc.)</t>
  </si>
  <si>
    <t>❾ Intensidad ► (escala interna, p. ej., 1–5)</t>
  </si>
  <si>
    <t>❾ Descripción (sabor, perfil, color)</t>
  </si>
  <si>
    <t>❿ TÉCNICAS DE ELABORACIÓN &amp; Info (vaso, hielo, guarnición, método: agitar, remover, colar, completar, etc.)</t>
  </si>
  <si>
    <t>❿ Material (coctelera, cuchara, jigger, colador, mortero…)</t>
  </si>
  <si>
    <t>NO CONFUNDIR CAPACIDAD DEL VASO CON VOLUMEN ÚTIL (MÍN./MÁX.).</t>
  </si>
  <si>
    <t xml:space="preserve"> &lt; Columna BE</t>
  </si>
  <si>
    <t>Columna BJ  &lt; Volumen en ml</t>
  </si>
  <si>
    <t>Pegue sus notas adhesivas en las columnas B a S.</t>
  </si>
  <si>
    <t xml:space="preserve">Bloque de título: recuadro situado en la parte superior de una ficha o documento que contiene la información principal </t>
  </si>
  <si>
    <t>(título, categoría, vaso, momento de consumo, etc.).</t>
  </si>
  <si>
    <t>FAMILIA (para pegar / para completar)</t>
  </si>
  <si>
    <t>❽ Referencia / Autor</t>
  </si>
  <si>
    <t>❾ Intensidad ►</t>
  </si>
  <si>
    <t>❾ Coste ►</t>
  </si>
  <si>
    <t>Aperitivo clásico con vermut y Campari.</t>
  </si>
  <si>
    <t>A; Americano; Con alcohol; Antes de la cena; Método: agitado; Intensidad: **; Coste: **; Color: rojo suave</t>
  </si>
  <si>
    <t>Tipo de cóctel</t>
  </si>
  <si>
    <t>vermut blanco Noilly Prat</t>
  </si>
  <si>
    <t>ginebra</t>
  </si>
  <si>
    <t>rodaja de limón</t>
  </si>
  <si>
    <t>❻ Grado alcohólico (ti) (%)</t>
  </si>
  <si>
    <t>❼ Densidad g/ml</t>
  </si>
  <si>
    <t>Composición</t>
  </si>
  <si>
    <t>rodajas</t>
  </si>
  <si>
    <t>un chorrito</t>
  </si>
  <si>
    <t>Un punto que falte o un espacio de más y Excel no lo reconoce.</t>
  </si>
  <si>
    <t>Así que use copiar/pegar.</t>
  </si>
  <si>
    <t>🛑 Si no desea:</t>
  </si>
  <si>
    <t>fusionar celdas,</t>
  </si>
  <si>
    <t>ni activar el ajuste de texto,</t>
  </si>
  <si>
    <t>➡️ use la columna AR, fila 61 como herramienta de corte:</t>
  </si>
  <si>
    <t>1. Pegue el texto largo en esa celda.</t>
  </si>
  <si>
    <t>2. Córtelo manualmente en varias partes (si es necesario).</t>
  </si>
  <si>
    <t>🟦 Instrucciones de uso — Cómo utilizar la columna AR</t>
  </si>
  <si>
    <t>1. Escriba o pegue su texto en una de las filas 61, 62, 63 o 64.</t>
  </si>
  <si>
    <t>👉 Pueden ser oraciones completas de cualquier longitud.</t>
  </si>
  <si>
    <t>3. El ancho de la columna AR se fijó en 131 para coincidir con el tamaño de fuente usado (16).</t>
  </si>
  <si>
    <t>✳️ Esto le permite introducir textos largos sin cambiar la visualización general.</t>
  </si>
  <si>
    <t>4. Este ancho corresponde al de las columnas técnicas (de la columna I a la S) para garantizar coherencia visual.</t>
  </si>
  <si>
    <t>5. 🔍 Si necesita más explicaciones, consulte la fila 128, columna AP de la tabla</t>
  </si>
  <si>
    <t xml:space="preserve">🟦 Consejo — Gestionar textos demasiado largos </t>
  </si>
  <si>
    <t>en ❿ TÉCNICAS DE ELABORACIÓN</t>
  </si>
  <si>
    <t>Al copiar texto de Internet, algunas frases pueden ser muy largas y superar el área prevista</t>
  </si>
  <si>
    <t xml:space="preserve">3. Pegue después el texto recortado en las celdas correspondientes </t>
  </si>
  <si>
    <t>de ❿ TÉCNICAS DE ELABORACIÓN.</t>
  </si>
  <si>
    <t>🧷 Importante: utilice « Pegado especial &gt; Valores (1-2-3) » para evitar pegar</t>
  </si>
  <si>
    <t xml:space="preserve"> fórmulas vinculadas a la tabla.</t>
  </si>
  <si>
    <t>2. No se preocupe si no aparece todo el texto en pantalla: la celda puede</t>
  </si>
  <si>
    <t xml:space="preserve"> contener mucho más de lo visible de inmediato.</t>
  </si>
  <si>
    <t>❼ Densidad ρ (Rho)</t>
  </si>
  <si>
    <t>Dispone de una tabla de correspondencia en la columna AA.</t>
  </si>
  <si>
    <t>SIN ALCOHOL</t>
  </si>
  <si>
    <t>ANTES DE LA CENA (Aperitivo)</t>
  </si>
  <si>
    <t>TODO EL DÍA (o « fancy »)</t>
  </si>
  <si>
    <t>DESPUÉS DE LA CENA (Digestivo)</t>
  </si>
  <si>
    <t>Color: rojo suave, ámbar, paja, verde, etc.</t>
  </si>
  <si>
    <t>&lt; Ver lista — pegar aquí</t>
  </si>
  <si>
    <t>Pegue esta receta en los distintos documentos en los lugares previstos.</t>
  </si>
  <si>
    <t>Cuando haya terminado de introducir la receta y de pegar toda la información necesaria,</t>
  </si>
  <si>
    <t xml:space="preserve"> copie la receta desde la celda [inicio] </t>
  </si>
  <si>
    <t>hasta la celda [fin].</t>
  </si>
  <si>
    <t>Luego copie una plantilla de receta en blanco (filas [x] a [y]) y péguela en su lugar</t>
  </si>
  <si>
    <t xml:space="preserve"> para preparar una nueva entrada.</t>
  </si>
  <si>
    <t xml:space="preserve">Organisation des Recettes </t>
  </si>
  <si>
    <t>Recipe organization</t>
  </si>
  <si>
    <t>Organización de Recetas</t>
  </si>
  <si>
    <t xml:space="preserve">Contenu : titres, zones pour "Postit"s </t>
  </si>
  <si>
    <t xml:space="preserve">Contents: headings, areas for "Postit" blocks </t>
  </si>
  <si>
    <t>Contenido: títulos, zonas para "Postit"</t>
  </si>
  <si>
    <t xml:space="preserve">Un "Postit" = un module </t>
  </si>
  <si>
    <t>One "Postit" = one module</t>
  </si>
  <si>
    <t xml:space="preserve">Un "Postit" = un módulo </t>
  </si>
  <si>
    <t>https://www.hotellerie-restauration.ac-versailles.fr/spip.php?article4551</t>
  </si>
  <si>
    <t>Des fiches techniques Excel pour tous les métiers de bouche</t>
  </si>
  <si>
    <t>Des modèles de fiches techniques adaptés aux usages professionnels</t>
  </si>
  <si>
    <t>Établissements de la filière et formations Formation Ressources</t>
  </si>
  <si>
    <t>mardi 9 décembre 2025, par Laurent Nadiras</t>
  </si>
  <si>
    <t>Le Centre de Ressources National Hôtellerie-Restauration relaie le travail de Joël Leboucher, créateur du site cuisine-centrale17.fr, qui met gratuitement à disposition des modèles de fiches techniques sous Excel pour l’ensemble des métiers de bouche.</t>
  </si>
  <si>
    <r>
      <t xml:space="preserve">Ces fiches ont été conçues pour répondre aux besoins spécifiques de la </t>
    </r>
    <r>
      <rPr>
        <b/>
        <sz val="11"/>
        <color theme="1"/>
        <rFont val="Calibri"/>
        <family val="2"/>
        <scheme val="minor"/>
      </rPr>
      <t>restauration collective</t>
    </r>
    <r>
      <rPr>
        <sz val="11"/>
        <color theme="1"/>
        <rFont val="Calibri"/>
        <family val="2"/>
        <scheme val="minor"/>
      </rPr>
      <t xml:space="preserve"> (cuisines centrales, restauration territoriale, EHPAD, etc.), de la </t>
    </r>
    <r>
      <rPr>
        <b/>
        <sz val="11"/>
        <color theme="1"/>
        <rFont val="Calibri"/>
        <family val="2"/>
        <scheme val="minor"/>
      </rPr>
      <t>restauration scolaire</t>
    </r>
    <r>
      <rPr>
        <sz val="11"/>
        <color theme="1"/>
        <rFont val="Calibri"/>
        <family val="2"/>
        <scheme val="minor"/>
      </rPr>
      <t xml:space="preserve">, mais aussi des </t>
    </r>
    <r>
      <rPr>
        <b/>
        <sz val="11"/>
        <color theme="1"/>
        <rFont val="Calibri"/>
        <family val="2"/>
        <scheme val="minor"/>
      </rPr>
      <t>lycées hôteliers</t>
    </r>
    <r>
      <rPr>
        <sz val="11"/>
        <color theme="1"/>
        <rFont val="Calibri"/>
        <family val="2"/>
        <scheme val="minor"/>
      </rPr>
      <t xml:space="preserve">, et </t>
    </r>
    <r>
      <rPr>
        <b/>
        <sz val="11"/>
        <color theme="1"/>
        <rFont val="Calibri"/>
        <family val="2"/>
        <scheme val="minor"/>
      </rPr>
      <t>CFA cuisine/pâtisserie</t>
    </r>
    <r>
      <rPr>
        <sz val="11"/>
        <color theme="1"/>
        <rFont val="Calibri"/>
        <family val="2"/>
        <scheme val="minor"/>
      </rPr>
      <t xml:space="preserve">. Elles constituent des outils opérationnels pour les équipes de production et des </t>
    </r>
    <r>
      <rPr>
        <b/>
        <sz val="11"/>
        <color theme="1"/>
        <rFont val="Calibri"/>
        <family val="2"/>
        <scheme val="minor"/>
      </rPr>
      <t>supports pédagogiques</t>
    </r>
    <r>
      <rPr>
        <sz val="11"/>
        <color theme="1"/>
        <rFont val="Calibri"/>
        <family val="2"/>
        <scheme val="minor"/>
      </rPr>
      <t xml:space="preserve"> de qualité pour les élèves, apprentis, enseignants et formateurs.</t>
    </r>
  </si>
  <si>
    <r>
      <t xml:space="preserve">Les fiches techniques Excel proposées par </t>
    </r>
    <r>
      <rPr>
        <b/>
        <sz val="11"/>
        <color theme="1"/>
        <rFont val="Calibri"/>
        <family val="2"/>
        <scheme val="minor"/>
      </rPr>
      <t xml:space="preserve">Joël Leboucher </t>
    </r>
    <r>
      <rPr>
        <sz val="11"/>
        <color theme="1"/>
        <rFont val="Calibri"/>
        <family val="2"/>
        <scheme val="minor"/>
      </rPr>
      <t>couvrent de nombreux secteurs :</t>
    </r>
  </si>
  <si>
    <t>Cuisine</t>
  </si>
  <si>
    <t>Pâtisserie</t>
  </si>
  <si>
    <t>Boulangerie</t>
  </si>
  <si>
    <t>Charcuterie</t>
  </si>
  <si>
    <t>Traiteur</t>
  </si>
  <si>
    <t>Bar et cocktails</t>
  </si>
  <si>
    <t>Elles ont été pensées pour faciliter le travail quotidien des équipes de cuisine et standardiser la documentation technologique. Parmi les fonctionnalités proposées :</t>
  </si>
  <si>
    <r>
      <t>Calculs automatiques</t>
    </r>
    <r>
      <rPr>
        <sz val="11"/>
        <color theme="1"/>
        <rFont val="Calibri"/>
        <family val="2"/>
        <scheme val="minor"/>
      </rPr>
      <t xml:space="preserve"> (quantités, rendements, coûts, etc.)</t>
    </r>
  </si>
  <si>
    <t>Saisies possibles en poids et en volumes</t>
  </si>
  <si>
    <t>Grammages par portion et pour 1 kg</t>
  </si>
  <si>
    <t>Conversions en g et en cL</t>
  </si>
  <si>
    <r>
      <t>Aide à l’organisation</t>
    </r>
    <r>
      <rPr>
        <sz val="11"/>
        <color theme="1"/>
        <rFont val="Calibri"/>
        <family val="2"/>
        <scheme val="minor"/>
      </rPr>
      <t xml:space="preserve"> de la production</t>
    </r>
  </si>
  <si>
    <r>
      <t>Tableau de mise en forme</t>
    </r>
    <r>
      <rPr>
        <sz val="11"/>
        <color theme="1"/>
        <rFont val="Calibri"/>
        <family val="2"/>
        <scheme val="minor"/>
      </rPr>
      <t xml:space="preserve"> pour découper un texte sans couper les mots</t>
    </r>
  </si>
  <si>
    <r>
      <t>Support pédagogique</t>
    </r>
    <r>
      <rPr>
        <sz val="11"/>
        <color theme="1"/>
        <rFont val="Calibri"/>
        <family val="2"/>
        <scheme val="minor"/>
      </rPr>
      <t xml:space="preserve"> utilisable en cours avec des élèves ou apprentis</t>
    </r>
  </si>
  <si>
    <t xml:space="preserve">Ces fichiers permettent ainsi de travailler avec les apprenants sur les notions de grammages, de proportionnalité, </t>
  </si>
  <si>
    <t>de coûts et de planification de la production, tout en restant au plus près de la réalité des cuisines professionnelles.</t>
  </si>
  <si>
    <t>Une ressource gratuite pour les enseignants et les formateurs</t>
  </si>
  <si>
    <r>
      <t xml:space="preserve">Les modèles de fiches techniques Excel de </t>
    </r>
    <r>
      <rPr>
        <b/>
        <sz val="11"/>
        <color theme="1"/>
        <rFont val="Calibri"/>
        <family val="2"/>
        <scheme val="minor"/>
      </rPr>
      <t>Joël Leboucher</t>
    </r>
    <r>
      <rPr>
        <sz val="11"/>
        <color theme="1"/>
        <rFont val="Calibri"/>
        <family val="2"/>
        <scheme val="minor"/>
      </rPr>
      <t xml:space="preserve"> sont mis à disposition en </t>
    </r>
    <r>
      <rPr>
        <b/>
        <sz val="11"/>
        <color theme="1"/>
        <rFont val="Calibri"/>
        <family val="2"/>
        <scheme val="minor"/>
      </rPr>
      <t>téléchargement gratuit</t>
    </r>
    <r>
      <rPr>
        <sz val="11"/>
        <color theme="1"/>
        <rFont val="Calibri"/>
        <family val="2"/>
        <scheme val="minor"/>
      </rPr>
      <t xml:space="preserve">. </t>
    </r>
  </si>
  <si>
    <t>Ils peuvent être utilisés comme :</t>
  </si>
  <si>
    <t>Outils de gestion et d’organisation pour les cuisines pédagogiques ou de production ;</t>
  </si>
  <si>
    <r>
      <t xml:space="preserve">Supports de cours en </t>
    </r>
    <r>
      <rPr>
        <b/>
        <sz val="11"/>
        <color theme="1"/>
        <rFont val="Calibri"/>
        <family val="2"/>
        <scheme val="minor"/>
      </rPr>
      <t>Cuisine</t>
    </r>
    <r>
      <rPr>
        <sz val="11"/>
        <color theme="1"/>
        <rFont val="Calibri"/>
        <family val="2"/>
        <scheme val="minor"/>
      </rPr>
      <t xml:space="preserve">, </t>
    </r>
    <r>
      <rPr>
        <b/>
        <sz val="11"/>
        <color theme="1"/>
        <rFont val="Calibri"/>
        <family val="2"/>
        <scheme val="minor"/>
      </rPr>
      <t>Pâtisserie</t>
    </r>
    <r>
      <rPr>
        <sz val="11"/>
        <color theme="1"/>
        <rFont val="Calibri"/>
        <family val="2"/>
        <scheme val="minor"/>
      </rPr>
      <t>,</t>
    </r>
    <r>
      <rPr>
        <b/>
        <sz val="11"/>
        <color theme="1"/>
        <rFont val="Calibri"/>
        <family val="2"/>
        <scheme val="minor"/>
      </rPr>
      <t>Boulangerie</t>
    </r>
    <r>
      <rPr>
        <sz val="11"/>
        <color theme="1"/>
        <rFont val="Calibri"/>
        <family val="2"/>
        <scheme val="minor"/>
      </rPr>
      <t xml:space="preserve">, </t>
    </r>
    <r>
      <rPr>
        <b/>
        <sz val="11"/>
        <color theme="1"/>
        <rFont val="Calibri"/>
        <family val="2"/>
        <scheme val="minor"/>
      </rPr>
      <t>Charcuterie-traiteur</t>
    </r>
    <r>
      <rPr>
        <sz val="11"/>
        <color theme="1"/>
        <rFont val="Calibri"/>
        <family val="2"/>
        <scheme val="minor"/>
      </rPr>
      <t xml:space="preserve"> et </t>
    </r>
    <r>
      <rPr>
        <b/>
        <sz val="11"/>
        <color theme="1"/>
        <rFont val="Calibri"/>
        <family val="2"/>
        <scheme val="minor"/>
      </rPr>
      <t>Bar</t>
    </r>
    <r>
      <rPr>
        <sz val="11"/>
        <color theme="1"/>
        <rFont val="Calibri"/>
        <family val="2"/>
        <scheme val="minor"/>
      </rPr>
      <t> ;</t>
    </r>
  </si>
  <si>
    <t>Documents de référence pour les travaux dirigés, études de cas, évaluations, etc.</t>
  </si>
  <si>
    <r>
      <t>Joël Leboucher</t>
    </r>
    <r>
      <rPr>
        <sz val="11"/>
        <color theme="1"/>
        <rFont val="Calibri"/>
        <family val="2"/>
        <scheme val="minor"/>
      </rPr>
      <t xml:space="preserve"> a notamment </t>
    </r>
    <r>
      <rPr>
        <b/>
        <sz val="11"/>
        <color theme="1"/>
        <rFont val="Calibri"/>
        <family val="2"/>
        <scheme val="minor"/>
      </rPr>
      <t>relooké le fichier « 18 colonnes » et ajouté deux colonnes supplémentaires</t>
    </r>
    <r>
      <rPr>
        <sz val="11"/>
        <color theme="1"/>
        <rFont val="Calibri"/>
        <family val="2"/>
        <scheme val="minor"/>
      </rPr>
      <t>,</t>
    </r>
  </si>
  <si>
    <t>afin d’offrir encore plus de souplesse aux utilisateurs.</t>
  </si>
  <si>
    <t>Pour accéder directement à la page de téléchargement des modèles de fiches techniques :</t>
  </si>
  <si>
    <t>Qui est Joël Leboucher ?</t>
  </si>
  <si>
    <t>Professionnel de la restauration collective, Joël Leboucher partage bénévolement des ressources Excel pour les métiers de bouche. Sur le site cuisine-centrale17.fr, il propose des modèles de fiches techniques et de recettes, des documents de travail (organisation, maîtrise sanitaire…) et quelques supports de formation et tutoriels numériques.</t>
  </si>
  <si>
    <r>
      <t xml:space="preserve">Des </t>
    </r>
    <r>
      <rPr>
        <b/>
        <sz val="11"/>
        <color theme="1"/>
        <rFont val="Calibri"/>
        <family val="2"/>
        <scheme val="minor"/>
      </rPr>
      <t>modèles de fiches techniques et de recettes</t>
    </r>
    <r>
      <rPr>
        <sz val="11"/>
        <color theme="1"/>
        <rFont val="Calibri"/>
        <family val="2"/>
        <scheme val="minor"/>
      </rPr>
      <t xml:space="preserve"> sous Excel ;</t>
    </r>
  </si>
  <si>
    <r>
      <t xml:space="preserve">Des </t>
    </r>
    <r>
      <rPr>
        <b/>
        <sz val="11"/>
        <color theme="1"/>
        <rFont val="Calibri"/>
        <family val="2"/>
        <scheme val="minor"/>
      </rPr>
      <t>documents de travail</t>
    </r>
    <r>
      <rPr>
        <sz val="11"/>
        <color theme="1"/>
        <rFont val="Calibri"/>
        <family val="2"/>
        <scheme val="minor"/>
      </rPr>
      <t xml:space="preserve"> (plan de nettoyage, maîtrise sanitaire, etc.) ;</t>
    </r>
  </si>
  <si>
    <r>
      <t xml:space="preserve">Des </t>
    </r>
    <r>
      <rPr>
        <b/>
        <sz val="11"/>
        <color theme="1"/>
        <rFont val="Calibri"/>
        <family val="2"/>
        <scheme val="minor"/>
      </rPr>
      <t>fiches produits</t>
    </r>
    <r>
      <rPr>
        <sz val="11"/>
        <color theme="1"/>
        <rFont val="Calibri"/>
        <family val="2"/>
        <scheme val="minor"/>
      </rPr>
      <t xml:space="preserve"> et supports de formation ;</t>
    </r>
  </si>
  <si>
    <r>
      <t xml:space="preserve">Des </t>
    </r>
    <r>
      <rPr>
        <b/>
        <sz val="11"/>
        <color theme="1"/>
        <rFont val="Calibri"/>
        <family val="2"/>
        <scheme val="minor"/>
      </rPr>
      <t>tutoriels</t>
    </r>
    <r>
      <rPr>
        <sz val="11"/>
        <color theme="1"/>
        <rFont val="Calibri"/>
        <family val="2"/>
        <scheme val="minor"/>
      </rPr>
      <t xml:space="preserve"> pour l’utilisation de logiciels et outils numériques.</t>
    </r>
  </si>
  <si>
    <r>
      <t xml:space="preserve">Engagé de longue date dans la profession, </t>
    </r>
    <r>
      <rPr>
        <b/>
        <sz val="11"/>
        <color theme="1"/>
        <rFont val="Calibri"/>
        <family val="2"/>
        <scheme val="minor"/>
      </rPr>
      <t>Joël Leboucher</t>
    </r>
    <r>
      <rPr>
        <sz val="11"/>
        <color theme="1"/>
        <rFont val="Calibri"/>
        <family val="2"/>
        <scheme val="minor"/>
      </rPr>
      <t xml:space="preserve"> contribue également à la</t>
    </r>
  </si>
  <si>
    <r>
      <t xml:space="preserve">diffusion des bonnes pratiques au sein de la restauration territoriale et est impliqué dans des réseaux professionnels de la restauration collective. Ses travaux sont régulièrement utilisés comme </t>
    </r>
    <r>
      <rPr>
        <b/>
        <sz val="11"/>
        <color theme="1"/>
        <rFont val="Calibri"/>
        <family val="2"/>
        <scheme val="minor"/>
      </rPr>
      <t>ressources de référence</t>
    </r>
    <r>
      <rPr>
        <sz val="11"/>
        <color theme="1"/>
        <rFont val="Calibri"/>
        <family val="2"/>
        <scheme val="minor"/>
      </rPr>
      <t xml:space="preserve"> par des collectivités, des associations professionnelles et des établissements de formation.</t>
    </r>
  </si>
  <si>
    <t>Intérêt pour la formation initiale et continue</t>
  </si>
  <si>
    <t>Ces fichiers font le lien entre la réalité de la production en restauration collective et les besoins des enseignants, formateurs et apprenants. Ils peuvent être utilisés pour : mettre les élèves en situation professionnelle, à travailler les outils de gestion et de traçabilité et à accompagner l’application des référentiels en hôtellerie-restauration et métiers de l’alimentation.</t>
  </si>
  <si>
    <t>Mettre les élèves de CAP, CS, Bac Pro, BP et BTS en situation professionnelle réaliste ;</t>
  </si>
  <si>
    <t>Initier les apprenants aux outils de gestion et de traçabilité utilisés sur le terrain ;</t>
  </si>
  <si>
    <t>Accompagner la mise en œuvre des référentiels en Hôtellerie-Restauration et Alimentation.</t>
  </si>
  <si>
    <r>
      <t xml:space="preserve">Le Centre de Ressources National Hôtellerie-Restauration remercie </t>
    </r>
    <r>
      <rPr>
        <b/>
        <sz val="11"/>
        <color theme="1"/>
        <rFont val="Calibri"/>
        <family val="2"/>
        <scheme val="minor"/>
      </rPr>
      <t>Joël Leboucher</t>
    </r>
    <r>
      <rPr>
        <sz val="11"/>
        <color theme="1"/>
        <rFont val="Calibri"/>
        <family val="2"/>
        <scheme val="minor"/>
      </rPr>
      <t xml:space="preserve"> pour ce travail de mutualisation au service des équipes pédagogiques et des professionnels.</t>
    </r>
  </si>
  <si>
    <t>Liens</t>
  </si>
  <si>
    <t> Courriel de Joël Leboucher : Pour lui écrire</t>
  </si>
  <si>
    <t> Cuisine-centrale17.fr - Union des Personnels de la Restauration Territoriale</t>
  </si>
  <si>
    <t> Page Facebook de l’UPRT</t>
  </si>
  <si>
    <t xml:space="preserve">Ces fiches Excel recettes pour les métiers de bouche ont été traduites </t>
  </si>
  <si>
    <t xml:space="preserve">These Excel recipe sheets for food service trades have been translated </t>
  </si>
  <si>
    <t xml:space="preserve">Estas hojas de recetas en Excel para las profesiones de la </t>
  </si>
  <si>
    <t xml:space="preserve">en anglais et en espagnol avec l’aide d’une IA Elles peuvent aussi </t>
  </si>
  <si>
    <t xml:space="preserve">into English and Spanish with the help of AI They can also be used as </t>
  </si>
  <si>
    <t xml:space="preserve">restauración se han traducido al inglés y al español con la ayuda de </t>
  </si>
  <si>
    <t xml:space="preserve">servir de support en cours de langue : non pas pour apprendre la </t>
  </si>
  <si>
    <t xml:space="preserve">support material in language classes: not to learn grammar but to spot </t>
  </si>
  <si>
    <t xml:space="preserve">una IA También pueden utilizarse como material de apoyo en las clases </t>
  </si>
  <si>
    <t xml:space="preserve">grammaire mais pour traquer les maladresses de traduction discuter des </t>
  </si>
  <si>
    <t xml:space="preserve">awkward translations discuss shades of meaning and show in a concrete </t>
  </si>
  <si>
    <t xml:space="preserve">de idiomas: no para aprender gramática sino para detectar traducciones </t>
  </si>
  <si>
    <t xml:space="preserve">nuances de sens et montrer concrètement les limites de l’IA… tout en </t>
  </si>
  <si>
    <t>way the limits of AI… all while talking about food</t>
  </si>
  <si>
    <t xml:space="preserve">torpes comentar los matices de significado y mostrar de forma concreta </t>
  </si>
  <si>
    <t>parlant cuisine</t>
  </si>
  <si>
    <t>los límites de la IA… mientras se habla de cocina</t>
  </si>
  <si>
    <t>Cocktails de référence : des ressources complètes pour l’enseignement des métiers du bar</t>
  </si>
  <si>
    <t>Un ensemble de ressources complémentaires au socle de cocktails de référence</t>
  </si>
  <si>
    <t>Accueil, service et commercialisation Formation Bac Pro Certificat de spécialisation Brevet Professionnel</t>
  </si>
  <si>
    <t>lundi 8 décembre 2025, par Laurent Nadiras</t>
  </si>
  <si>
    <t>Dans le cadre du Centre de Ressources National Hôtellerie-Restauration (CRNHR), Joël Gazagnaire, Professeur d’Hôtellerie-Restauration – Commercialisation &amp; Services en Restauration, Certificat de Spécialisation Métiers du Bar, Membre de l’APEB (Association des Professeurs Enseignant en Bar) du Lycée Polyvalent Anne-Sophie Pic – École de l’Hôtellerie et du Tourisme – Toulon, Voir le site du lycée dans la carte des établissements de la filière de formation, avec la supervision pédagogique de Jérôme Muzard, IEN-ET économie et gestion de l’académie de Bordeaux pilote du référentiel Certificat de Spécialisation "Métiers du Bar", met à disposition de la communauté éducative un ensemble de ressources pédagogiques consacré aux cocktails de référence.</t>
  </si>
  <si>
    <t>Ces supports viennent en complément direct du socle de cocktails de référence et ont été conçus pour faciliter l’appropriation des contenus par les enseignants, les élèves et les étudiants, en formation initiale comme en formation continue.</t>
  </si>
  <si>
    <r>
      <t xml:space="preserve">Dans une volonté constante de partage et de mutualisation, </t>
    </r>
    <r>
      <rPr>
        <b/>
        <sz val="11"/>
        <color theme="1"/>
        <rFont val="Calibri"/>
        <family val="2"/>
        <scheme val="minor"/>
      </rPr>
      <t>Joël Gazagnaire</t>
    </r>
    <r>
      <rPr>
        <sz val="11"/>
        <color theme="1"/>
        <rFont val="Calibri"/>
        <family val="2"/>
        <scheme val="minor"/>
      </rPr>
      <t xml:space="preserve"> propose un ensemble de ressources pédagogiques pensées comme un complément direct au socle de cocktails de référence. Ces outils ont été conçus pour faciliter l’apprentissage et permettre une exploration détaillée de chaque boisson.</t>
    </r>
  </si>
  <si>
    <t>Trois ressources principales sont ainsi mises à votre disposition :</t>
  </si>
  <si>
    <t>un guide approfondi retraçant l’histoire et la technique de chaque cocktail ;</t>
  </si>
  <si>
    <t>un tableau de synthèse récapitulatif, pensé pour une visualisation rapide en grand format ;</t>
  </si>
  <si>
    <t>un jeu interactif en ligne, permettant de tester ses connaissances de façon ludique.</t>
  </si>
  <si>
    <t>Le guide approfondi « Cocktails de référence »</t>
  </si>
  <si>
    <t>Le guide approfondi « Cocktails de référence » propose une exploration détaillée de chaque cocktail : contexte historique, origine, évolutions, techniques de réalisation, familles de produits, exemples de marques, définitions des spiritueux et des ingrédients associés. Pensé comme un support de cours complet, il permet d’entrer dans la connaissance par le cocktail lui-même et de replacer chaque recette dans une culture professionnelle plus large.</t>
  </si>
  <si>
    <t>Mis à disposition au format modifiable, ce document est partagé dans une démarche de mutualisation : chaque enseignant peut l’adapter, l’annoter, le compléter ou le simplifier en fonction de son public (CAP, baccalauréat professionnel, BTS, CS Métiers du bar, formation adulte, etc.). Il constitue un support idéal pour :</t>
  </si>
  <si>
    <t>préparer des séquences de cours sur les familles de cocktails et les spiritueux ;</t>
  </si>
  <si>
    <t>développer la culture professionnelle et le vocabulaire technique des apprenants ;</t>
  </si>
  <si>
    <t>construire des activités de recherche, des exposés ou des fiches de révision ;</t>
  </si>
  <si>
    <t>alimenter des évaluations écrites ou orales (questionnaires, études de cas, mises en situation).</t>
  </si>
  <si>
    <t xml:space="preserve">COCKTAILS DE RÉFÉRENCE : Le Guide Approfondi </t>
  </si>
  <si>
    <t>Joël Gazagnaire</t>
  </si>
  <si>
    <t>Le tableau de synthèse des cocktails du socle</t>
  </si>
  <si>
    <t>En complément du guide détaillé, un tableau récapitulatif offre une vue d’ensemble immédiate des cocktails du socle. Conçu pour une impression en format A3, il présente, sous forme de tableau, les principales familles de cocktails (gin, whisky, tequila, vodka, cognac, rhum, cachaça, base vin/apéritifs, etc.), les recettes de référence, les moments de service, les verreries, les méthodes de réalisation, les ingrédients et les éléments de décoration.</t>
  </si>
  <si>
    <t>Ce support visuel permet aux élèves et étudiants d’avoir sous les yeux, en un seul coup d’œil, l’essentiel des informations nécessaires. Il peut être utilisé :</t>
  </si>
  <si>
    <t>en affichage dans les laboratoires de bar, les salles de cours ou les espaces de préparation ;</t>
  </si>
  <si>
    <t>comme aide-mémoire lors des travaux pratiques et des entraînements aux évaluations certificatives ;</t>
  </si>
  <si>
    <t>comme base de construction de fiches individuelles ou de cartes pédagogiques de cocktails ;</t>
  </si>
  <si>
    <t>comme support de révision avant les examens et les concours.</t>
  </si>
  <si>
    <t xml:space="preserve">Tableau des cocktails du socle </t>
  </si>
  <si>
    <t>Le jeu interactif Gemini</t>
  </si>
  <si>
    <t>Dans une volonté d’innover et de proposer des outils ludiques, un jeu interactif a été développé autour des cocktails de référence. Accessible en ligne, il permet de tester les connaissances sur les recettes, les familles, les techniques et les produits utilisés.</t>
  </si>
  <si>
    <t>Très facile à prendre en main, il peut être mobilisé en classe, en autonomie, en travail de groupe ou en révision à distance.</t>
  </si>
  <si>
    <t>Pour une expérience optimale et une meilleure maniabilité, il est recommandé d’utiliser ce jeu sur un ordinateur plutôt que sur un téléphone mobile.</t>
  </si>
  <si>
    <t>Cliquez sur l’image pour accéder au jeu interactif du Socle des Cocktails</t>
  </si>
  <si>
    <t>Publics et usages pédagogiques</t>
  </si>
  <si>
    <t>Ces ressources s’adressent à l’ensemble des équipes pédagogiques intervenant dans les formations liées au bar et aux boissons : CAP, baccalauréats professionnels Commercialisation et Services en Restauration, certificats de spécialisation, BTS et formation continue. Elles peuvent être intégrées dans des séquences de découverte, d’approfondissement ou de perfectionnement, en lien avec les référentiels de formation et les attendus des examens.</t>
  </si>
  <si>
    <t>Contactez Joël Gazagnaire pour plus d’information</t>
  </si>
  <si>
    <t> Lycée des Métiers de l’hôtellerie et du toutisme - Toulon</t>
  </si>
  <si>
    <t> Académie de Nice</t>
  </si>
  <si>
    <t> Association des Professeurs Enseignant en Bar (APEB)</t>
  </si>
  <si>
    <t> ABF - Association des Barmen de France</t>
  </si>
  <si>
    <t> Socle des cocktails de référence.</t>
  </si>
  <si>
    <t> Référentiel Certificat de Spécialisation "Métiers du Bar"</t>
  </si>
  <si>
    <t> Guide d’accompagnement pédagogique du Certificat de Spécialisation "Métiers du Bar"</t>
  </si>
  <si>
    <t> Référentiel Brevet Professionnel - Barman</t>
  </si>
  <si>
    <t> Certificat de Spécialisation "Métiers du Bar" - Programme National de Formation</t>
  </si>
  <si>
    <t>https://www.hotellerie-restauration.ac-versailles.fr/spip.php?article4549</t>
  </si>
  <si>
    <t>dans</t>
  </si>
  <si>
    <t xml:space="preserve">Collez un de ces logo dans votre fiche </t>
  </si>
  <si>
    <t>Col.5</t>
  </si>
  <si>
    <t>Col.6</t>
  </si>
  <si>
    <t>Col.7</t>
  </si>
  <si>
    <t>Col.13 ⑦L.dl.cl.ml</t>
  </si>
  <si>
    <t>❽ Volume servi par</t>
  </si>
  <si>
    <t>ne saisir que :</t>
  </si>
  <si>
    <t>ICI  Partie imprimable de la colonne U à la colonne AE</t>
  </si>
  <si>
    <t xml:space="preserve">📋 MODE D'EMPLOI EXPRESS </t>
  </si>
  <si>
    <t>🔄 CHANGER DE POSTIT</t>
  </si>
  <si>
    <t>1️⃣ Collez votre "postit" cellule A rouge</t>
  </si>
  <si>
    <t>3️⃣ Supprimez tout le contenu : texte et valeurs.</t>
  </si>
  <si>
    <t>4️⃣ Collez le nouveau postit à partir de la cellule  A rouge</t>
  </si>
  <si>
    <t>3️⃣ Saisiez ou collez ❷.④.⑤.⑥.⑦</t>
  </si>
  <si>
    <t>💡 Terminer par la fiche imprimable.⓫.⓬.⓭.Type de verre et volume</t>
  </si>
  <si>
    <t>2️⃣ Désactivez Fusionner et centrer puis Renvoyer à la ligne automatiquement.</t>
  </si>
  <si>
    <t>1️⃣ Sélectionnez tout le postit, de la cellule A rouge (haut gauche) à la dernière cellule en bas à droite.</t>
  </si>
  <si>
    <t>1️⃣ Paste your "postit" in the red cell A</t>
  </si>
  <si>
    <t>📋 GUÍA RÁPIDA DE USO</t>
  </si>
  <si>
    <t>🇪🇸 🔄 CAMBIAR POSTIT</t>
  </si>
  <si>
    <t>1️⃣ Selecciona todo el postit, desde la celda A roja (arriba a la izquierda) hasta la última celda abajo a la derecha.</t>
  </si>
  <si>
    <t>2️⃣ Desactiva Combinar y centrar y luego Ajustar texto automáticamente.</t>
  </si>
  <si>
    <t>3️⃣ Elimina todo el contenido: texto y valores.</t>
  </si>
  <si>
    <t>4️⃣ Pega el nuevo postit a partir de la celda A roja</t>
  </si>
  <si>
    <t>🇬🇧 🔄 CHANGE POSTIT</t>
  </si>
  <si>
    <t>1️⃣ Select the entire postit, from the red cell A (top left) to the last cell at the bottom right.</t>
  </si>
  <si>
    <t>2️⃣ Disable Merge and Center and then Wrap Text.</t>
  </si>
  <si>
    <t>3️⃣ Delete all contents: text and values.</t>
  </si>
  <si>
    <t>4️⃣ Paste the new postit starting from the red cell A.</t>
  </si>
  <si>
    <t>La fiche imprimable se remplit automatiquement</t>
  </si>
  <si>
    <t>❽ Volumen servido por</t>
  </si>
  <si>
    <t>COLLEZ  10 POSTITS DANS CES COLONNES de  J à AA .PASTE 10 POSTITS INTO THESE COLUMNS from J to AA.PEGUE 10 POSTITS EN ESTAS COLUMNAS de J a AA</t>
  </si>
  <si>
    <t>dans la partie imprimable de la colonne AC à la colonne AM</t>
  </si>
  <si>
    <t>⓬ Vous versez quel volume par ►</t>
  </si>
  <si>
    <t>SAISISSEZ VOS RECETTES SUR CETTE PAGE</t>
  </si>
  <si>
    <t>La zone imprimable sert uniquement à visualiser le résultat : dans vos fiches, ne collez que cette première partie.</t>
  </si>
  <si>
    <t>2️⃣ Saisiez ou collez.NOM DE LA RECETTE.</t>
  </si>
  <si>
    <t>Avec ou sans Alcool.Quand.Couleur dominante</t>
  </si>
  <si>
    <t>4️⃣ ❽ référence Auteur. Volume servi par.</t>
  </si>
  <si>
    <t>❾ intensité.coût.Type de cocktail.Auteur</t>
  </si>
  <si>
    <t xml:space="preserve">5️⃣ ❿ TECHNIQUES DE RÉALISATION et Infos  - </t>
  </si>
  <si>
    <t>Verre  - Décoration etc.Matériel</t>
  </si>
  <si>
    <t>ENTER YOUR RECIPES ON THIS PAGE</t>
  </si>
  <si>
    <t>PASTE YOUR POSTIT in columns B to S</t>
  </si>
  <si>
    <t>The printable area is only for previewing the result: in your own sheets, only paste this first part.</t>
  </si>
  <si>
    <t>INTRODUZCA SUS RECETAS EN ESTA PÁGINA</t>
  </si>
  <si>
    <t>PEGUE SU POSTIT en las columnas B a S</t>
  </si>
  <si>
    <t>La zona imprimible sirve solo para visualizar el resultado: en sus fichas, pegue solo esta primera parte.</t>
  </si>
  <si>
    <t>HERE Printable section from column U to column AE</t>
  </si>
  <si>
    <t>The printable sheet fills in automatically.</t>
  </si>
  <si>
    <t>Only enter:</t>
  </si>
  <si>
    <t>⓭ Price – do not confuse price per liter with price per unit</t>
  </si>
  <si>
    <t>AQUÍ Parte imprimible desde la columna U hasta la columna AE</t>
  </si>
  <si>
    <t>La ficha imprimible se rellena automáticamente.</t>
  </si>
  <si>
    <t>Solo introduzca:</t>
  </si>
  <si>
    <t>⓭ Precio – no confunda el precio por litro con el precio por unidad</t>
  </si>
  <si>
    <t>📋 QUICK START GUIDE</t>
  </si>
  <si>
    <t>2️⃣ Enter or paste the NAME OF THE RECIPE,</t>
  </si>
  <si>
    <t>With or without alcohol, When, Main color</t>
  </si>
  <si>
    <t>3️⃣ Enter or paste ❷, ④, ⑤, ⑥, ⑦</t>
  </si>
  <si>
    <t>4️⃣ ❽ Author reference, Volume served per person</t>
  </si>
  <si>
    <t>❾ Intensity, Cost, Type of cocktail, Author</t>
  </si>
  <si>
    <t>5️⃣ ❿ PREPARATION TECHNIQUES and info –</t>
  </si>
  <si>
    <t>Glass – Decoration – Equipment</t>
  </si>
  <si>
    <t>1️⃣ Pegue su "postit" en la celda roja A</t>
  </si>
  <si>
    <t>2️⃣ Escriba o pegue el NOMBRE DE LA RECETA,</t>
  </si>
  <si>
    <t>Con o sin alcohol, Cuándo, Color dominante</t>
  </si>
  <si>
    <t>3️⃣ Escriba o pegue ❷, ④, ⑤, ⑥, ⑦</t>
  </si>
  <si>
    <t>4️⃣ ❽ Referencia del autor, Volumen servido por persona</t>
  </si>
  <si>
    <t>❾ Intensidad, Coste, Tipo de cóctel, Autor</t>
  </si>
  <si>
    <t>5️⃣ ❿ TÉCNICAS DE PREPARACIÓN e información –</t>
  </si>
  <si>
    <t>Vaso – Decoración – Material</t>
  </si>
  <si>
    <t>Paste one of these logos into your sheet.</t>
  </si>
  <si>
    <t>Pegue uno de estos logotipos en su ficha.</t>
  </si>
  <si>
    <t>❽ Volume served by</t>
  </si>
  <si>
    <t>in</t>
  </si>
  <si>
    <t>en</t>
  </si>
  <si>
    <t xml:space="preserve">Mode d'emploi </t>
  </si>
  <si>
    <t xml:space="preserve">Modo de empleo </t>
  </si>
  <si>
    <t>In the printable area from column AC to column AM,</t>
  </si>
  <si>
    <t>only enter:</t>
  </si>
  <si>
    <t>⓫ COMPOSITION – Duplicated for ►</t>
  </si>
  <si>
    <t>⓬ What volume do you pour per ►</t>
  </si>
  <si>
    <t>⓭ Price – do not confuse price per Liter with price per unit</t>
  </si>
  <si>
    <t>En la parte imprimible de la columna AC a la columna AM,</t>
  </si>
  <si>
    <t>solo ingrese:</t>
  </si>
  <si>
    <t>⓫ COMPOSICIÓN – Duplicada para ►</t>
  </si>
  <si>
    <t>⓬ Qué volumen vierte por ►</t>
  </si>
  <si>
    <t>COLLEZ  10 POSTITS DANS CES COLONNES de  J à AA .  PASTE 10 POSTITS INTO THESE COLUMNS from J to AA.  PEGUE 10 POSTITS EN ESTAS COLUMNAS de J a AA</t>
  </si>
  <si>
    <t xml:space="preserve">Vol. de service </t>
  </si>
  <si>
    <t xml:space="preserve">FAMILLE à coller </t>
  </si>
  <si>
    <t>Color: Amarillo pálido</t>
  </si>
  <si>
    <t>Color: Amarillo</t>
  </si>
  <si>
    <t>Color: Transparente</t>
  </si>
  <si>
    <t>Color: Marrón</t>
  </si>
  <si>
    <t>Color: Marrón oscuro</t>
  </si>
  <si>
    <t>Color: Ámbar</t>
  </si>
  <si>
    <t>Color: Verde</t>
  </si>
  <si>
    <t>Color: Anaranjado</t>
  </si>
  <si>
    <t>Color: Marrón dorado</t>
  </si>
  <si>
    <t>Color: Beige</t>
  </si>
  <si>
    <t>Color: Dorado</t>
  </si>
  <si>
    <t>Color: Rojo vivo</t>
  </si>
  <si>
    <t>Color: Rojo</t>
  </si>
  <si>
    <t>Color: Violeta oscuro</t>
  </si>
  <si>
    <t>Color: Naranja</t>
  </si>
  <si>
    <t>Color: Amarillo ámbar</t>
  </si>
  <si>
    <t>Color: Verde fosforescente</t>
  </si>
  <si>
    <t>Color: Rojo oscuro</t>
  </si>
  <si>
    <t>Color: Rojo o Rosa</t>
  </si>
  <si>
    <t>Color: Amarillo claro</t>
  </si>
  <si>
    <t>Color: Azul</t>
  </si>
  <si>
    <t>Color: Amarillo dorado</t>
  </si>
  <si>
    <t>Color: Verde pálido</t>
  </si>
  <si>
    <t>Amarillo claro</t>
  </si>
  <si>
    <t>Color: Rosa</t>
  </si>
  <si>
    <t>Color: Naranja vivo</t>
  </si>
  <si>
    <t>Color: Marrón rojizo</t>
  </si>
  <si>
    <t>Color: Dorado pálido</t>
  </si>
  <si>
    <t>Color: Violeta</t>
  </si>
  <si>
    <t>Color: Rojo marrón</t>
  </si>
  <si>
    <t>Color: Rojo claro</t>
  </si>
  <si>
    <t>Color: Rosa claro</t>
  </si>
  <si>
    <t>Amarillo dorado</t>
  </si>
  <si>
    <t>en espagnol=</t>
  </si>
  <si>
    <t>Con o sin alcohol</t>
  </si>
  <si>
    <t>ANTES DE LA CENA</t>
  </si>
  <si>
    <t>DESPUÉS DE LA CENA</t>
  </si>
  <si>
    <t>TODO EL DÍA (o elegante)</t>
  </si>
  <si>
    <t>Con cubitos de hielo</t>
  </si>
  <si>
    <t>Puro, sin hielo ni agua</t>
  </si>
  <si>
    <t>Mezclado con hielo</t>
  </si>
  <si>
    <t>Granizado, muy frío</t>
  </si>
  <si>
    <t>Agitado/removido, sin hielo</t>
  </si>
  <si>
    <t>Vertido en capas</t>
  </si>
  <si>
    <t>Directamente en el vaso</t>
  </si>
  <si>
    <t>Mezclado en coctelera</t>
  </si>
  <si>
    <t>Removido con cuchara</t>
  </si>
  <si>
    <t>Solo, sin hielo, agua ni mezclas</t>
  </si>
  <si>
    <t>Descripción</t>
  </si>
  <si>
    <t>Limón + azúcar + alcohol</t>
  </si>
  <si>
    <t>Ácido + soda</t>
  </si>
  <si>
    <t>Fizz corto, con hielo</t>
  </si>
  <si>
    <t>Ácido + borde de azúcar + ralladura</t>
  </si>
  <si>
    <t>Vino/licores + fruta + hielo picado</t>
  </si>
  <si>
    <t>Ácido + licor + soda</t>
  </si>
  <si>
    <t>Un trago largo, ligero y afrutado</t>
  </si>
  <si>
    <t>Huevo + leche/nata + alcohol</t>
  </si>
  <si>
    <t>Ponches de frutas</t>
  </si>
  <si>
    <t>Alcohol + refresco (whisky-soda...)</t>
  </si>
  <si>
    <t>Bebidas colectivas de frutas y alcohol</t>
  </si>
  <si>
    <t>❾ Cost ► (€/glass or , , )</t>
  </si>
  <si>
    <t>❾ Coste ► (€/vaso o , , )</t>
  </si>
  <si>
    <t>par BH22:Bj150</t>
  </si>
  <si>
    <t>SIERREUR(SI(AX33&lt;&gt;RECHERCHEX(M19;BH22:BJ150;BO22:BO150);"⚠️ Vérifiez : le total saisi = "&amp;AX33&amp;" ml (colonne "&amp;AX24&amp;")";"✅ OK volume saisi = "&amp;AX33&amp;" ml (colonne "&amp;AX24&amp;")");"⚠️ Erreur : valeur non trouvée")</t>
  </si>
  <si>
    <r>
      <t xml:space="preserve">Vous traduisez manuellement ou via DeepL uniquement les </t>
    </r>
    <r>
      <rPr>
        <b/>
        <i/>
        <sz val="18"/>
        <color rgb="FF92D050"/>
        <rFont val="Calibri"/>
        <family val="2"/>
        <scheme val="minor"/>
      </rPr>
      <t>cellules contenant du texte</t>
    </r>
    <r>
      <rPr>
        <i/>
        <sz val="18"/>
        <color rgb="FF92D050"/>
        <rFont val="Calibri"/>
        <family val="2"/>
        <scheme val="minor"/>
      </rPr>
      <t>.</t>
    </r>
  </si>
  <si>
    <r>
      <t xml:space="preserve">Vous gardez les </t>
    </r>
    <r>
      <rPr>
        <b/>
        <sz val="18"/>
        <color rgb="FF92D050"/>
        <rFont val="Calibri"/>
        <family val="2"/>
        <scheme val="minor"/>
      </rPr>
      <t>formules d’origine</t>
    </r>
    <r>
      <rPr>
        <sz val="18"/>
        <color rgb="FF92D050"/>
        <rFont val="Calibri"/>
        <family val="2"/>
        <scheme val="minor"/>
      </rPr>
      <t xml:space="preserve"> sans modification.</t>
    </r>
  </si>
  <si>
    <r>
      <t xml:space="preserve">Vous renommez les feuilles : </t>
    </r>
    <r>
      <rPr>
        <sz val="18"/>
        <color rgb="FF92D050"/>
        <rFont val="Arial Unicode MS"/>
      </rPr>
      <t>Recette_FR</t>
    </r>
    <r>
      <rPr>
        <sz val="18"/>
        <color rgb="FF92D050"/>
        <rFont val="Calibri"/>
        <family val="2"/>
        <scheme val="minor"/>
      </rPr>
      <t xml:space="preserve"> et </t>
    </r>
    <r>
      <rPr>
        <sz val="18"/>
        <color rgb="FF92D050"/>
        <rFont val="Arial Unicode MS"/>
      </rPr>
      <t>Recipe_EN</t>
    </r>
    <r>
      <rPr>
        <sz val="18"/>
        <color rgb="FF92D050"/>
        <rFont val="Calibri"/>
        <family val="2"/>
        <scheme val="minor"/>
      </rPr>
      <t>.</t>
    </r>
  </si>
  <si>
    <r>
      <t>Tirez la poignée de recopie vers la droite</t>
    </r>
    <r>
      <rPr>
        <sz val="18"/>
        <color theme="0"/>
        <rFont val="Calibri"/>
        <family val="2"/>
        <scheme val="minor"/>
      </rPr>
      <t xml:space="preserve"> pour étendre la formule aux cellules suivantes </t>
    </r>
  </si>
  <si>
    <r>
      <t xml:space="preserve">On retrouve également cette police </t>
    </r>
    <r>
      <rPr>
        <b/>
        <sz val="18"/>
        <color theme="1"/>
        <rFont val="Arial"/>
        <family val="2"/>
      </rPr>
      <t>dans des documents officiels, ou de la signalétique</t>
    </r>
    <r>
      <rPr>
        <sz val="18"/>
        <color theme="1"/>
        <rFont val="Arial"/>
        <family val="2"/>
      </rPr>
      <t>, et ce, partout dans le monde.</t>
    </r>
  </si>
  <si>
    <r>
      <t>Aktiv Grotesk</t>
    </r>
    <r>
      <rPr>
        <sz val="18"/>
        <color theme="1"/>
        <rFont val="Calibri"/>
        <family val="2"/>
        <scheme val="minor"/>
      </rPr>
      <t xml:space="preserve"> (16 styles) : créée en 2010, Aktiv Grotesk est la solution apportée par Bruno Maag</t>
    </r>
  </si>
  <si>
    <r>
      <t xml:space="preserve">La </t>
    </r>
    <r>
      <rPr>
        <b/>
        <sz val="18"/>
        <color theme="1"/>
        <rFont val="Cambria"/>
        <family val="1"/>
      </rPr>
      <t>police</t>
    </r>
    <r>
      <rPr>
        <sz val="18"/>
        <color theme="1"/>
        <rFont val="Cambria"/>
        <family val="1"/>
      </rPr>
      <t xml:space="preserve"> Cambria a été conçue spécifiquement </t>
    </r>
    <r>
      <rPr>
        <b/>
        <sz val="18"/>
        <color theme="1"/>
        <rFont val="Cambria"/>
        <family val="1"/>
      </rPr>
      <t>pour</t>
    </r>
    <r>
      <rPr>
        <sz val="18"/>
        <color theme="1"/>
        <rFont val="Cambria"/>
        <family val="1"/>
      </rPr>
      <t xml:space="preserve"> être lue à l'écran. ...</t>
    </r>
  </si>
  <si>
    <r>
      <t xml:space="preserve">Caladea (créée comme une </t>
    </r>
    <r>
      <rPr>
        <b/>
        <sz val="18"/>
        <color theme="1"/>
        <rFont val="Cambria"/>
        <family val="1"/>
      </rPr>
      <t>police</t>
    </r>
    <r>
      <rPr>
        <sz val="18"/>
        <color theme="1"/>
        <rFont val="Cambria"/>
        <family val="1"/>
      </rPr>
      <t xml:space="preserve"> supplémentaire de Chrome OS) a les mêmes métriques </t>
    </r>
  </si>
  <si>
    <r>
      <t xml:space="preserve">Les chiffres encadrés en format carré </t>
    </r>
    <r>
      <rPr>
        <b/>
        <sz val="18"/>
        <color theme="0"/>
        <rFont val="Calibri"/>
        <family val="2"/>
        <scheme val="minor"/>
      </rPr>
      <t>(🔢)</t>
    </r>
    <r>
      <rPr>
        <sz val="18"/>
        <color theme="0"/>
        <rFont val="Calibri"/>
        <family val="2"/>
        <scheme val="minor"/>
      </rPr>
      <t xml:space="preserve"> ne vont que de </t>
    </r>
    <r>
      <rPr>
        <b/>
        <sz val="18"/>
        <color theme="0"/>
        <rFont val="Calibri"/>
        <family val="2"/>
        <scheme val="minor"/>
      </rPr>
      <t>0️⃣ à 9️⃣</t>
    </r>
    <r>
      <rPr>
        <sz val="18"/>
        <color theme="0"/>
        <rFont val="Calibri"/>
        <family val="2"/>
        <scheme val="minor"/>
      </rPr>
      <t xml:space="preserve">. Il n’existe pas de versions officielles pour </t>
    </r>
    <r>
      <rPr>
        <b/>
        <sz val="18"/>
        <color theme="0"/>
        <rFont val="Calibri"/>
        <family val="2"/>
        <scheme val="minor"/>
      </rPr>
      <t>10 à 20</t>
    </r>
    <r>
      <rPr>
        <sz val="18"/>
        <color theme="0"/>
        <rFont val="Calibri"/>
        <family val="2"/>
        <scheme val="minor"/>
      </rPr>
      <t xml:space="preserve"> en un seul caractère.</t>
    </r>
  </si>
  <si>
    <r>
      <t xml:space="preserve">Le chiffre </t>
    </r>
    <r>
      <rPr>
        <sz val="18"/>
        <color theme="0"/>
        <rFont val="Calibri"/>
        <family val="2"/>
        <scheme val="minor"/>
      </rPr>
      <t>10 utilise 🔟, et à partir de 11, j’ai combiné les chiffres disponibles pour garder une cohérence visuelle. 😊 ChatGPT</t>
    </r>
  </si>
  <si>
    <t>Les fonctions LET, non compatibles avec toutes les versions d’Excel</t>
  </si>
  <si>
    <t xml:space="preserve"> (notamment avant 2021), ont été remplacées par des formules classiques</t>
  </si>
  <si>
    <t xml:space="preserve"> pour garantir un bon fonctionnement sur toutes les versions.</t>
  </si>
  <si>
    <t>الأسس الكحولية</t>
  </si>
  <si>
    <t>بدون كحول</t>
  </si>
  <si>
    <t>أساليب التحضير</t>
  </si>
  <si>
    <t>الأنماط والمدارس التاريخية</t>
  </si>
  <si>
    <t>أنواع الزجاجات أو وحدات القياس</t>
  </si>
  <si>
    <t>اسم الوحدة</t>
  </si>
  <si>
    <t>مارغريتا</t>
  </si>
  <si>
    <t>مارتيني</t>
  </si>
  <si>
    <t>بيمز</t>
  </si>
  <si>
    <t>سموذي</t>
  </si>
  <si>
    <t>فيرجن (بدون كحول)</t>
  </si>
  <si>
    <t>مخلوط / بليندد</t>
  </si>
  <si>
    <t>كولادا</t>
  </si>
  <si>
    <t>رشة</t>
  </si>
  <si>
    <t>مشروب ساخن</t>
  </si>
  <si>
    <t>مول</t>
  </si>
  <si>
    <t>صافٍ (بدون ثلج)</t>
  </si>
  <si>
    <t>على الثلج</t>
  </si>
  <si>
    <t>مشروب قصير</t>
  </si>
  <si>
    <t>فوار</t>
  </si>
  <si>
    <t>لمسة / رشة خفيفة</t>
  </si>
  <si>
    <t>مباشر / صافٍ</t>
  </si>
  <si>
    <t>يُرجّ</t>
  </si>
  <si>
    <t>كوبلر</t>
  </si>
  <si>
    <t>كولينز</t>
  </si>
  <si>
    <t>كولر</t>
  </si>
  <si>
    <t xml:space="preserve">كولينز2 </t>
  </si>
  <si>
    <t>ديزي</t>
  </si>
  <si>
    <t>إيغ نوغ</t>
  </si>
  <si>
    <t>فيكس</t>
  </si>
  <si>
    <t>فيز</t>
  </si>
  <si>
    <t>فليب</t>
  </si>
  <si>
    <t>بوس-كافيه (مشروب طبقات)</t>
  </si>
  <si>
    <t>بانش</t>
  </si>
  <si>
    <t>ريكي</t>
  </si>
  <si>
    <t>سلينغ</t>
  </si>
  <si>
    <t>ساور</t>
  </si>
  <si>
    <t>تيكي</t>
  </si>
  <si>
    <t>تودي</t>
  </si>
  <si>
    <t>ملعقة بار</t>
  </si>
  <si>
    <t>بيرة</t>
  </si>
  <si>
    <t>وعاء / بول</t>
  </si>
  <si>
    <t>كوب نحاسي</t>
  </si>
  <si>
    <t>كأس كوبيت</t>
  </si>
  <si>
    <t>كوب</t>
  </si>
  <si>
    <t>تذوّق</t>
  </si>
  <si>
    <t>هاضم</t>
  </si>
  <si>
    <t>شوت مزدوج</t>
  </si>
  <si>
    <t>فانتازيا</t>
  </si>
  <si>
    <t>كأس فلوت</t>
  </si>
  <si>
    <t>كأس</t>
  </si>
  <si>
    <t>كأس كبير (غوبلت)</t>
  </si>
  <si>
    <t>هاي بول</t>
  </si>
  <si>
    <t>هوريكان</t>
  </si>
  <si>
    <t>كأس إينو</t>
  </si>
  <si>
    <t>كأس قهوة إيرلندية</t>
  </si>
  <si>
    <t xml:space="preserve">جيغر </t>
  </si>
  <si>
    <t>(مكيال)</t>
  </si>
  <si>
    <t>جولِب</t>
  </si>
  <si>
    <t>مكيال</t>
  </si>
  <si>
    <t>قدح / ماج</t>
  </si>
  <si>
    <t>كأس نِك آند نورا</t>
  </si>
  <si>
    <t>أولد فاشند</t>
  </si>
  <si>
    <t>أونصة (أوز)</t>
  </si>
  <si>
    <t>كأس باينت (المملكة المتحدة)</t>
  </si>
  <si>
    <t>كأس باينت (الولايات المتحدة)</t>
  </si>
  <si>
    <t>باينت (المملكة المتحدة)</t>
  </si>
  <si>
    <t>باينت (الولايات المتحدة)</t>
  </si>
  <si>
    <t>بيسين (مشروب مُخفّف)</t>
  </si>
  <si>
    <t>بوني</t>
  </si>
  <si>
    <t>شوت بوني</t>
  </si>
  <si>
    <t>شوتر</t>
  </si>
  <si>
    <t>شوت</t>
  </si>
  <si>
    <t>ستوكهولم</t>
  </si>
  <si>
    <t>كوب شاي</t>
  </si>
  <si>
    <t>تامبلر (هاي بول)</t>
  </si>
  <si>
    <t>تامبلر (أولد فاشند)</t>
  </si>
  <si>
    <t>مشروب كحولي</t>
  </si>
  <si>
    <t>نبيذ طبيعي حلو</t>
  </si>
  <si>
    <t>كأس نبيذ</t>
  </si>
  <si>
    <t>عصير ليمون</t>
  </si>
  <si>
    <t>عصير برتقال</t>
  </si>
  <si>
    <t>سكب / إسقاط</t>
  </si>
  <si>
    <t>ديسيلتر</t>
  </si>
  <si>
    <t>سنتيلتر</t>
  </si>
  <si>
    <t>ملليلتر</t>
  </si>
  <si>
    <t>نصف</t>
  </si>
  <si>
    <t>ثلث</t>
  </si>
  <si>
    <t>ربع</t>
  </si>
  <si>
    <t>خُمس</t>
  </si>
  <si>
    <t>عُشر</t>
  </si>
  <si>
    <t>ربع لتر</t>
  </si>
  <si>
    <t>نصف لتر</t>
  </si>
  <si>
    <t>ربع كوب</t>
  </si>
  <si>
    <t>نصف كوب</t>
  </si>
  <si>
    <t>ثمن كوب</t>
  </si>
  <si>
    <t>نصف أونصة سائلة</t>
  </si>
  <si>
    <t>ملعقة قهوة</t>
  </si>
  <si>
    <t>ملعقة كبيرة</t>
  </si>
  <si>
    <t>ملعقة شاي</t>
  </si>
  <si>
    <t>ملعقة شاي (حليب / كريمة / ماء)</t>
  </si>
  <si>
    <t>ملعقة كبيرة (حليب / كريمة / ماء)</t>
  </si>
  <si>
    <t>كوب (حليب / كريمة / ماء)</t>
  </si>
  <si>
    <t>ملعقة كبيرة لوز مطحون</t>
  </si>
  <si>
    <t>كوب لوز مطحون</t>
  </si>
  <si>
    <t>ملعقة شاي دقيق (قمح)</t>
  </si>
  <si>
    <t>ملعقة كبيرة دقيق (قمح)</t>
  </si>
  <si>
    <t>كوب دقيق (قمح)</t>
  </si>
  <si>
    <t>ملعقة شاي سكر ناعم</t>
  </si>
  <si>
    <t>كوب سكر ناعم</t>
  </si>
  <si>
    <t>ملعقة شاي سكر بودرة</t>
  </si>
  <si>
    <t>ملعقة كبيرة سكر بودرة</t>
  </si>
  <si>
    <t>كوب سكر بودرة</t>
  </si>
  <si>
    <t>ملعقة شاي كاكاو بودرة</t>
  </si>
  <si>
    <t>ملعقة كبيرة كاكاو بودرة</t>
  </si>
  <si>
    <t>كوب كاكاو بودرة</t>
  </si>
  <si>
    <t>ملعقة شاي زبدة</t>
  </si>
  <si>
    <t>ملعقة كبيرة زبدة</t>
  </si>
  <si>
    <t>كوب زبدة</t>
  </si>
  <si>
    <t>غرام</t>
  </si>
  <si>
    <t>كيلوغرام</t>
  </si>
  <si>
    <t>ربع كيلوغرام</t>
  </si>
  <si>
    <t>نصف كيلوغرام</t>
  </si>
  <si>
    <t>ثلث كيلوغرام</t>
  </si>
  <si>
    <t>لتر</t>
  </si>
  <si>
    <t>قبل استخدام هذا المستند، تحقّق منه وإذا لزم الأمر عدِّل الأحجام إلى ملليلتر (ml) إذا لم تكن مناسبة لك، العمود N.</t>
  </si>
  <si>
    <t>(العنوان الكحولي الحجمي) هو نسبة الكحول الصافي الموجودة في سائل مثل الكوكتيل أو أي مشروب.TAV</t>
  </si>
  <si>
    <t>col. F -TABLEAU DE RECHERCHE    SEARCH TABLE    TABLA DE BÚSQUEDA - جدول البحث</t>
  </si>
  <si>
    <r>
      <t xml:space="preserve">🔸 </t>
    </r>
    <r>
      <rPr>
        <b/>
        <sz val="11"/>
        <color theme="1"/>
        <rFont val="Calibri"/>
        <family val="2"/>
        <scheme val="minor"/>
      </rPr>
      <t>سعة الكأس</t>
    </r>
    <r>
      <rPr>
        <sz val="11"/>
        <color theme="1"/>
        <rFont val="Calibri"/>
        <family val="2"/>
        <scheme val="minor"/>
      </rPr>
      <t>: الحجم الكلي الذي يمكن أن يحتويه الكأس حتى الحافة</t>
    </r>
  </si>
  <si>
    <t>(مثال: كأس فلوت = 15 سنتيلتر)</t>
  </si>
  <si>
    <r>
      <t xml:space="preserve">🔹 </t>
    </r>
    <r>
      <rPr>
        <b/>
        <sz val="11"/>
        <color theme="1"/>
        <rFont val="Calibri"/>
        <family val="2"/>
        <scheme val="minor"/>
      </rPr>
      <t>الحجم المُقدَّم</t>
    </r>
    <r>
      <rPr>
        <sz val="11"/>
        <color theme="1"/>
        <rFont val="Calibri"/>
        <family val="2"/>
        <scheme val="minor"/>
      </rPr>
      <t>: الكمية التي تُسكب فعليًا</t>
    </r>
  </si>
  <si>
    <t>(مثال: 10 سنتيلتر في كأس فلوت سعته 15 سنتيلتر)</t>
  </si>
  <si>
    <r>
      <t xml:space="preserve">💡 </t>
    </r>
    <r>
      <rPr>
        <b/>
        <sz val="11"/>
        <color theme="1"/>
        <rFont val="Calibri"/>
        <family val="2"/>
        <scheme val="minor"/>
      </rPr>
      <t>لماذا هذا مهم</t>
    </r>
    <r>
      <rPr>
        <sz val="11"/>
        <color theme="1"/>
        <rFont val="Calibri"/>
        <family val="2"/>
        <scheme val="minor"/>
      </rPr>
      <t>:</t>
    </r>
  </si>
  <si>
    <t>يمنع الانسكاب</t>
  </si>
  <si>
    <t>عرض أفضل</t>
  </si>
  <si>
    <t>يسمح بضبط الكميات بدقة</t>
  </si>
  <si>
    <r>
      <t xml:space="preserve">🧾 </t>
    </r>
    <r>
      <rPr>
        <b/>
        <sz val="11"/>
        <color theme="1"/>
        <rFont val="Calibri"/>
        <family val="2"/>
        <scheme val="minor"/>
      </rPr>
      <t>مثال</t>
    </r>
    <r>
      <rPr>
        <sz val="11"/>
        <color theme="1"/>
        <rFont val="Calibri"/>
        <family val="2"/>
        <scheme val="minor"/>
      </rPr>
      <t>:</t>
    </r>
  </si>
  <si>
    <t>الكأس = فلوت 15 سنتيلتر</t>
  </si>
  <si>
    <t>الحجم المُقدَّم = 10 سنتيلتر</t>
  </si>
  <si>
    <t>AR / العربية - السعة / الحجم</t>
  </si>
  <si>
    <t>✅ نصيحة: اذكر دائمًا القيمتين في وصفاتك</t>
  </si>
  <si>
    <t>اللون السائد</t>
  </si>
  <si>
    <t>اللون: أصفر فاتح</t>
  </si>
  <si>
    <t>اللون: أصفر</t>
  </si>
  <si>
    <t>اللون: شفاف</t>
  </si>
  <si>
    <t>اللون: بني</t>
  </si>
  <si>
    <t>اللون: بني داكن</t>
  </si>
  <si>
    <t>اللون: كهرماني</t>
  </si>
  <si>
    <t>اللون: أخضر</t>
  </si>
  <si>
    <t>اللون: برتقالي</t>
  </si>
  <si>
    <t>اللون: بني ذهبي</t>
  </si>
  <si>
    <t>اللون: بيج</t>
  </si>
  <si>
    <t>اللون: ذهبي</t>
  </si>
  <si>
    <t>اللون: أحمر فاقع</t>
  </si>
  <si>
    <t>اللون: أحمر</t>
  </si>
  <si>
    <t>اللون: بنفسجي داكن</t>
  </si>
  <si>
    <t>اللون: أصفر كهرماني</t>
  </si>
  <si>
    <t>اللون: أخضر فلوري</t>
  </si>
  <si>
    <t>اللون: أحمر داكن</t>
  </si>
  <si>
    <t>اللون: أحمر أو وردي</t>
  </si>
  <si>
    <t>اللون: أزرق</t>
  </si>
  <si>
    <t>اللون: أصفر ذهبي</t>
  </si>
  <si>
    <t>اللون: أخضر فاتح</t>
  </si>
  <si>
    <t>أصفر فاتح</t>
  </si>
  <si>
    <t>اللون: وردي</t>
  </si>
  <si>
    <t>اللون: برتقالي فاقع</t>
  </si>
  <si>
    <t>اللون: بني محمر</t>
  </si>
  <si>
    <t>اللون: ذهبي فاتح</t>
  </si>
  <si>
    <t>اللون: بنفسجي</t>
  </si>
  <si>
    <t>اللون: أحمر بني</t>
  </si>
  <si>
    <t>اللون: أحمر فاتح</t>
  </si>
  <si>
    <t>اللون: وردي فاتح</t>
  </si>
  <si>
    <t>أصفر ذهبي</t>
  </si>
  <si>
    <t>أبريكوتين غارنييه</t>
  </si>
  <si>
    <t>أدفوكات</t>
  </si>
  <si>
    <t>أغواردينتي</t>
  </si>
  <si>
    <t>أمارِتو</t>
  </si>
  <si>
    <t>أنغوستورا</t>
  </si>
  <si>
    <t>أنيسيت</t>
  </si>
  <si>
    <t>آبل جاك</t>
  </si>
  <si>
    <t>أكوافيت</t>
  </si>
  <si>
    <t>عرق</t>
  </si>
  <si>
    <t>أرمانياك</t>
  </si>
  <si>
    <t>أركويبوز</t>
  </si>
  <si>
    <t>أوروم</t>
  </si>
  <si>
    <t>بي آند بي</t>
  </si>
  <si>
    <t>بايليز</t>
  </si>
  <si>
    <t>بنديكتين</t>
  </si>
  <si>
    <t>بيتر كامباري</t>
  </si>
  <si>
    <t>بيتر تشينزانو</t>
  </si>
  <si>
    <t>بيتر سان بيليغرينو</t>
  </si>
  <si>
    <t>براندي التوت الأسود</t>
  </si>
  <si>
    <t>بوربون</t>
  </si>
  <si>
    <t>براندي</t>
  </si>
  <si>
    <t>براندي المشمش</t>
  </si>
  <si>
    <t>براندي الخوخ كورفوازييه</t>
  </si>
  <si>
    <t>كالفادوس</t>
  </si>
  <si>
    <t>كامباري</t>
  </si>
  <si>
    <t>كاسيس</t>
  </si>
  <si>
    <t>شارتروز</t>
  </si>
  <si>
    <t>كرز</t>
  </si>
  <si>
    <t>تشينزانو</t>
  </si>
  <si>
    <t>كونياك</t>
  </si>
  <si>
    <t>كوانترو</t>
  </si>
  <si>
    <t>كورديل</t>
  </si>
  <si>
    <t>كريمة الموز</t>
  </si>
  <si>
    <t>كريمة النعناع البيضاء</t>
  </si>
  <si>
    <t>كوراساو</t>
  </si>
  <si>
    <t>كوراساو أزرق</t>
  </si>
  <si>
    <t>كوراساو برتقالي</t>
  </si>
  <si>
    <t>درامبوي</t>
  </si>
  <si>
    <t>دوبونيه</t>
  </si>
  <si>
    <t>أو دو في دانتسيغ</t>
  </si>
  <si>
    <t>أو دو في كمثرى ويليامين</t>
  </si>
  <si>
    <t>أو دو في البرقوق</t>
  </si>
  <si>
    <t>غاليانو</t>
  </si>
  <si>
    <t>جينيبي</t>
  </si>
  <si>
    <t>جنتيان</t>
  </si>
  <si>
    <t>جين</t>
  </si>
  <si>
    <t>غلايفا</t>
  </si>
  <si>
    <t>غراند مارنييه</t>
  </si>
  <si>
    <t>غرابا جوليا</t>
  </si>
  <si>
    <t>آيرش ميست</t>
  </si>
  <si>
    <t>إيزارا</t>
  </si>
  <si>
    <t>خيريز / شيري</t>
  </si>
  <si>
    <t>كيرش</t>
  </si>
  <si>
    <t>كومل</t>
  </si>
  <si>
    <t>ليليه أحمر</t>
  </si>
  <si>
    <t>ليكور الكاكاو</t>
  </si>
  <si>
    <t>ليكور القهوة</t>
  </si>
  <si>
    <t>ليكور النعناع</t>
  </si>
  <si>
    <t>ليكور الكمثرى</t>
  </si>
  <si>
    <t>ليكور ويسكي سكوتش</t>
  </si>
  <si>
    <t>ليكور الجزر الاستوائية</t>
  </si>
  <si>
    <t>ليكور الفراولة البرية</t>
  </si>
  <si>
    <t>ليكور فاكهة العاطفة</t>
  </si>
  <si>
    <t>ليكور آيرش ميست</t>
  </si>
  <si>
    <t>لوخان أورا</t>
  </si>
  <si>
    <t>ماديرا</t>
  </si>
  <si>
    <t>ماندرين</t>
  </si>
  <si>
    <t>ماندرين نابليون</t>
  </si>
  <si>
    <t>ماراسكينو</t>
  </si>
  <si>
    <t>ماراسكينو بولس</t>
  </si>
  <si>
    <t>ماراسكان</t>
  </si>
  <si>
    <t>ماري بريزار</t>
  </si>
  <si>
    <t>نعناع أبيض</t>
  </si>
  <si>
    <t>ميتاكسا</t>
  </si>
  <si>
    <t>نواي برات</t>
  </si>
  <si>
    <t>بارفيه أمور</t>
  </si>
  <si>
    <t>براندي الخوخ</t>
  </si>
  <si>
    <t>بيبرمينت</t>
  </si>
  <si>
    <t>بيرنو</t>
  </si>
  <si>
    <t>بينو دي شارانت</t>
  </si>
  <si>
    <t>بيبرمينت أبيض</t>
  </si>
  <si>
    <t>بيبرمينت أخضر (جِت 27)</t>
  </si>
  <si>
    <t>بورتو</t>
  </si>
  <si>
    <t>بوس رابيار</t>
  </si>
  <si>
    <t>برونيل</t>
  </si>
  <si>
    <t>برونيليا</t>
  </si>
  <si>
    <t>بانش الجريب فروت</t>
  </si>
  <si>
    <t>راتافيا</t>
  </si>
  <si>
    <t>رم كهرماني</t>
  </si>
  <si>
    <t>رم أبيض</t>
  </si>
  <si>
    <t>روسو أنتيكو</t>
  </si>
  <si>
    <t>ويسكي الجاودار</t>
  </si>
  <si>
    <t>سابرا</t>
  </si>
  <si>
    <t>سان رافاييل أبيض</t>
  </si>
  <si>
    <t>ساكي</t>
  </si>
  <si>
    <t>سامبوكا</t>
  </si>
  <si>
    <t>شيري</t>
  </si>
  <si>
    <t>سلو جين</t>
  </si>
  <si>
    <t>ساوثرن كومفورت</t>
  </si>
  <si>
    <t>سبومانتي بروت</t>
  </si>
  <si>
    <t>سوز</t>
  </si>
  <si>
    <t>تيكيلا</t>
  </si>
  <si>
    <t>تريبل سيك</t>
  </si>
  <si>
    <t>فيرموث أبيض</t>
  </si>
  <si>
    <t>فيرموث أحمر</t>
  </si>
  <si>
    <t>لويزة فيلاي</t>
  </si>
  <si>
    <t>فيي كير</t>
  </si>
  <si>
    <t>فودكا</t>
  </si>
  <si>
    <t>ويسكي</t>
  </si>
  <si>
    <t>خيريز</t>
  </si>
  <si>
    <t>التركيب</t>
  </si>
  <si>
    <t>Angostura bitters</t>
  </si>
  <si>
    <t>Arquebuse liqueur</t>
  </si>
  <si>
    <t>B &amp; B</t>
  </si>
  <si>
    <t>Campari bitters</t>
  </si>
  <si>
    <t>Cinzano bitters</t>
  </si>
  <si>
    <t>San Pellegrino bitters</t>
  </si>
  <si>
    <t>Blackberry brandy</t>
  </si>
  <si>
    <t>Apricot brandy</t>
  </si>
  <si>
    <t>Courvoisier peach brandy</t>
  </si>
  <si>
    <t>Blackcurrant liqueur (cassis)</t>
  </si>
  <si>
    <t>Cherry liqueur</t>
  </si>
  <si>
    <t>Banana liqueur (crème de banane)</t>
  </si>
  <si>
    <t>White mint liqueur (crème de menthe blanche)</t>
  </si>
  <si>
    <t>Blue curaçao</t>
  </si>
  <si>
    <t>Orange curaçao</t>
  </si>
  <si>
    <t>Danzig eau-de-vie</t>
  </si>
  <si>
    <t>Williams pear eau-de-vie (Williamine)</t>
  </si>
  <si>
    <t>Damson plum eau-de-vie (quetsche)</t>
  </si>
  <si>
    <t>Gentian liqueur</t>
  </si>
  <si>
    <t>Julia grappa</t>
  </si>
  <si>
    <t>Kirsch (cherry eau-de-vie)</t>
  </si>
  <si>
    <t>Cocoa liqueur</t>
  </si>
  <si>
    <t>Coffee liqueur</t>
  </si>
  <si>
    <t>Mint liqueur</t>
  </si>
  <si>
    <t>Pear liqueur</t>
  </si>
  <si>
    <t>Scotch whisky liqueur</t>
  </si>
  <si>
    <t>Tropical islands liqueur</t>
  </si>
  <si>
    <t>Wild strawberry liqueur</t>
  </si>
  <si>
    <t>Passion fruit liqueur</t>
  </si>
  <si>
    <t>Irish Mist liqueur</t>
  </si>
  <si>
    <t>Madeira</t>
  </si>
  <si>
    <t>Mandarin liqueur</t>
  </si>
  <si>
    <t>Bols Maraschino</t>
  </si>
  <si>
    <t>Marasquin (maraschino)</t>
  </si>
  <si>
    <t>White mint liqueur</t>
  </si>
  <si>
    <t>Parfait Amour liqueur</t>
  </si>
  <si>
    <t>Peach brandy</t>
  </si>
  <si>
    <t>Peppermint liqueur</t>
  </si>
  <si>
    <t>Pimm’s</t>
  </si>
  <si>
    <t>White peppermint liqueur</t>
  </si>
  <si>
    <t>Green peppermint liqueur (Get 27)</t>
  </si>
  <si>
    <t>Port</t>
  </si>
  <si>
    <t>Sloe liqueur (prunelle)</t>
  </si>
  <si>
    <t>Grapefruit punch</t>
  </si>
  <si>
    <t>Amber rum</t>
  </si>
  <si>
    <t>White rum</t>
  </si>
  <si>
    <t>Rye whiskey</t>
  </si>
  <si>
    <t>Saint Raphaël Blanc</t>
  </si>
  <si>
    <t>Sloe gin</t>
  </si>
  <si>
    <t>White vermouth</t>
  </si>
  <si>
    <t>Red vermouth</t>
  </si>
  <si>
    <t>Verveine du Velay liqueur</t>
  </si>
  <si>
    <t>Whiskey / whiskies / whisky</t>
  </si>
  <si>
    <t>Amargo Angostura</t>
  </si>
  <si>
    <t>Anís (anisette)</t>
  </si>
  <si>
    <t>Licor de arquebuse</t>
  </si>
  <si>
    <t>Amargo Campari</t>
  </si>
  <si>
    <t>Amargo Cinzano</t>
  </si>
  <si>
    <t>Amargo San Pellegrino</t>
  </si>
  <si>
    <t>Brandy de mora (zarzamora)</t>
  </si>
  <si>
    <t>Brandy de albaricoque</t>
  </si>
  <si>
    <t>Brandy de melocotón Courvoisier</t>
  </si>
  <si>
    <t>Licor de grosella negra (cassis)</t>
  </si>
  <si>
    <t>Licor de cereza</t>
  </si>
  <si>
    <t>Crema de plátano</t>
  </si>
  <si>
    <t>Crema de menta blanca</t>
  </si>
  <si>
    <t>Curaçao azul</t>
  </si>
  <si>
    <t>Curaçao de naranja</t>
  </si>
  <si>
    <t>Aguardiente (eau-de-vie) de Dantzig</t>
  </si>
  <si>
    <t>Aguardiente de pera Williams (Williamine)</t>
  </si>
  <si>
    <t>Aguardiente de ciruela (quetsche)</t>
  </si>
  <si>
    <t>Licor de genciana</t>
  </si>
  <si>
    <t>Ginebra</t>
  </si>
  <si>
    <t>Jerez</t>
  </si>
  <si>
    <t>Kirsch (aguardiente de cereza)</t>
  </si>
  <si>
    <t>Licor de cacao</t>
  </si>
  <si>
    <t>Licor de café</t>
  </si>
  <si>
    <t>Licor de menta</t>
  </si>
  <si>
    <t>Licor de pera</t>
  </si>
  <si>
    <t>Licor de whisky escocés</t>
  </si>
  <si>
    <t>Licor de islas tropicales</t>
  </si>
  <si>
    <t>Licor de fresas silvestres</t>
  </si>
  <si>
    <t>Licor de fruta de la pasión</t>
  </si>
  <si>
    <t>Licor Irish Mist</t>
  </si>
  <si>
    <t>Licor de mandarina</t>
  </si>
  <si>
    <t>Marasquino</t>
  </si>
  <si>
    <t>Licor de menta blanca</t>
  </si>
  <si>
    <t>Licor Parfait Amour</t>
  </si>
  <si>
    <t>Brandy de melocotón</t>
  </si>
  <si>
    <t>Licor de menta piperita</t>
  </si>
  <si>
    <t>Licor de menta piperita blanco</t>
  </si>
  <si>
    <t>Licor de menta piperita verde (Get 27)</t>
  </si>
  <si>
    <t>Oporto</t>
  </si>
  <si>
    <t>Licor de endrinas (prunelle)</t>
  </si>
  <si>
    <t>Ponche de pomelo</t>
  </si>
  <si>
    <t>Ratafía</t>
  </si>
  <si>
    <t>Ron ámbar</t>
  </si>
  <si>
    <t>Ron blanco</t>
  </si>
  <si>
    <t>Whisky de centeno</t>
  </si>
  <si>
    <t>Saint Raphaël blanco</t>
  </si>
  <si>
    <t>Sloe gin (ginebra de endrinas)</t>
  </si>
  <si>
    <t>Vermut blanco</t>
  </si>
  <si>
    <t>Vermut rojo</t>
  </si>
  <si>
    <t>Licor de verbena del Velay</t>
  </si>
  <si>
    <t>Whisky / whiskies</t>
  </si>
  <si>
    <t>Color: Pale yellow</t>
  </si>
  <si>
    <t>Color: Yellow</t>
  </si>
  <si>
    <t>Color: Clear</t>
  </si>
  <si>
    <t>Color: Brown</t>
  </si>
  <si>
    <t>Color: Dark brown</t>
  </si>
  <si>
    <t>Color: Amber</t>
  </si>
  <si>
    <t>Color: Green</t>
  </si>
  <si>
    <t>Color: Orange</t>
  </si>
  <si>
    <t>Color: Golden brown</t>
  </si>
  <si>
    <t>Color: Golden</t>
  </si>
  <si>
    <t>Color: Bright red</t>
  </si>
  <si>
    <t>Color: Red</t>
  </si>
  <si>
    <t>Color: Dark purple</t>
  </si>
  <si>
    <t>Color: Amber-yellow</t>
  </si>
  <si>
    <t>Color: Neon green</t>
  </si>
  <si>
    <t>Color: Dark red</t>
  </si>
  <si>
    <t>Color: Red or pink</t>
  </si>
  <si>
    <t>Color: Light yellow</t>
  </si>
  <si>
    <t>Color: Blue</t>
  </si>
  <si>
    <t>Color: Golden yellow</t>
  </si>
  <si>
    <t>Color: Pale green</t>
  </si>
  <si>
    <t>Light yellow</t>
  </si>
  <si>
    <t>Color: Pink</t>
  </si>
  <si>
    <t>Color: Bright orange</t>
  </si>
  <si>
    <t>Color: Reddish brown</t>
  </si>
  <si>
    <t>Color: Pale golden</t>
  </si>
  <si>
    <t>Color: Purple</t>
  </si>
  <si>
    <t>Color: Red-brown</t>
  </si>
  <si>
    <t>Color: Light red</t>
  </si>
  <si>
    <t>Color: Light pink</t>
  </si>
  <si>
    <t>Golden yellow</t>
  </si>
  <si>
    <t>Color: Verde neón</t>
  </si>
  <si>
    <t>Color: Rojo o rosa</t>
  </si>
  <si>
    <t>Dominant color</t>
  </si>
  <si>
    <t>degrés d’alcool (TAV) et les densités approximatives des produits - EN: Alcohol by volume (ABV) and approximate product densities - ES: Grado alcohólico (ABV) y densidades aproximadas de los productos - نِسَب الكحول (TAV) والكثافات التقريبية للمنتجات</t>
  </si>
  <si>
    <t>❻ درجة الكحول (TAV) (%)</t>
  </si>
  <si>
    <t>❻ Alcohol content (ABV) (%)</t>
  </si>
  <si>
    <t>❻ Graduación alcohólica (ABV) (%)</t>
  </si>
  <si>
    <t>❼ Density ρ Rho</t>
  </si>
  <si>
    <t>❼ Densidad ρ Rho</t>
  </si>
  <si>
    <r>
      <t xml:space="preserve">❼ </t>
    </r>
    <r>
      <rPr>
        <b/>
        <sz val="11"/>
        <color theme="1"/>
        <rFont val="Calibri"/>
        <family val="2"/>
        <scheme val="minor"/>
      </rPr>
      <t>الكثافة ρ (رو)</t>
    </r>
  </si>
  <si>
    <t>🇬🇧 Sources for Alcohol Content (ABV):</t>
  </si>
  <si>
    <t>📚</t>
  </si>
  <si>
    <r>
      <t>1. Product labeling</t>
    </r>
    <r>
      <rPr>
        <sz val="11"/>
        <color theme="1"/>
        <rFont val="Calibri"/>
        <family val="2"/>
        <scheme val="minor"/>
      </rPr>
      <t>: Spirit bottles usually display their alcohol content as a percentage (% vol.), in compliance with current regulations.</t>
    </r>
  </si>
  <si>
    <r>
      <t>2. Official brand websites</t>
    </r>
    <r>
      <rPr>
        <sz val="11"/>
        <color theme="1"/>
        <rFont val="Calibri"/>
        <family val="2"/>
        <scheme val="minor"/>
      </rPr>
      <t>: Producer websites provide accurate information about the alcohol content of their products.</t>
    </r>
  </si>
  <si>
    <r>
      <t>3. Specialized databases</t>
    </r>
    <r>
      <rPr>
        <sz val="11"/>
        <color theme="1"/>
        <rFont val="Calibri"/>
        <family val="2"/>
        <scheme val="minor"/>
      </rPr>
      <t xml:space="preserve">: Resources like </t>
    </r>
    <r>
      <rPr>
        <i/>
        <sz val="11"/>
        <color theme="1"/>
        <rFont val="Calibri"/>
        <family val="2"/>
        <scheme val="minor"/>
      </rPr>
      <t>Difford's Guide</t>
    </r>
    <r>
      <rPr>
        <sz val="11"/>
        <color theme="1"/>
        <rFont val="Calibri"/>
        <family val="2"/>
        <scheme val="minor"/>
      </rPr>
      <t xml:space="preserve"> or </t>
    </r>
    <r>
      <rPr>
        <i/>
        <sz val="11"/>
        <color theme="1"/>
        <rFont val="Calibri"/>
        <family val="2"/>
        <scheme val="minor"/>
      </rPr>
      <t>The Spruce Eats</t>
    </r>
    <r>
      <rPr>
        <sz val="11"/>
        <color theme="1"/>
        <rFont val="Calibri"/>
        <family val="2"/>
        <scheme val="minor"/>
      </rPr>
      <t xml:space="preserve"> compile characteristics of alcoholic beverages, including their ABV.</t>
    </r>
  </si>
  <si>
    <r>
      <t>4. European regulations</t>
    </r>
    <r>
      <rPr>
        <sz val="11"/>
        <color theme="1"/>
        <rFont val="Calibri"/>
        <family val="2"/>
        <scheme val="minor"/>
      </rPr>
      <t>: EU directives define categories of alcoholic drinks and their minimum alcohol content.</t>
    </r>
  </si>
  <si>
    <r>
      <t xml:space="preserve">📘 </t>
    </r>
    <r>
      <rPr>
        <b/>
        <sz val="11"/>
        <color theme="1"/>
        <rFont val="Calibri"/>
        <family val="2"/>
        <scheme val="minor"/>
      </rPr>
      <t>Sources for approximate densities</t>
    </r>
    <r>
      <rPr>
        <sz val="11"/>
        <color theme="1"/>
        <rFont val="Calibri"/>
        <family val="2"/>
        <scheme val="minor"/>
      </rPr>
      <t>:</t>
    </r>
  </si>
  <si>
    <r>
      <t>1. Scientific literature</t>
    </r>
    <r>
      <rPr>
        <sz val="11"/>
        <color theme="1"/>
        <rFont val="Calibri"/>
        <family val="2"/>
        <scheme val="minor"/>
      </rPr>
      <t xml:space="preserve">: Books such as </t>
    </r>
    <r>
      <rPr>
        <i/>
        <sz val="11"/>
        <color theme="1"/>
        <rFont val="Calibri"/>
        <family val="2"/>
        <scheme val="minor"/>
      </rPr>
      <t>The Alcohol Textbook</t>
    </r>
    <r>
      <rPr>
        <sz val="11"/>
        <color theme="1"/>
        <rFont val="Calibri"/>
        <family val="2"/>
        <scheme val="minor"/>
      </rPr>
      <t xml:space="preserve"> or </t>
    </r>
    <r>
      <rPr>
        <i/>
        <sz val="11"/>
        <color theme="1"/>
        <rFont val="Calibri"/>
        <family val="2"/>
        <scheme val="minor"/>
      </rPr>
      <t>Handbook of Alcoholic Beverages</t>
    </r>
    <r>
      <rPr>
        <sz val="11"/>
        <color theme="1"/>
        <rFont val="Calibri"/>
        <family val="2"/>
        <scheme val="minor"/>
      </rPr>
      <t xml:space="preserve"> provide data on alcoholic beverage densities.</t>
    </r>
  </si>
  <si>
    <r>
      <t>2. Technical databases</t>
    </r>
    <r>
      <rPr>
        <sz val="11"/>
        <color theme="1"/>
        <rFont val="Calibri"/>
        <family val="2"/>
        <scheme val="minor"/>
      </rPr>
      <t>: Online resources offer information on the physical properties of liquids, including density depending on temperature and alcohol concentration.</t>
    </r>
  </si>
  <si>
    <r>
      <t>3. Calculations based on ABV</t>
    </r>
    <r>
      <rPr>
        <sz val="11"/>
        <color theme="1"/>
        <rFont val="Calibri"/>
        <family val="2"/>
        <scheme val="minor"/>
      </rPr>
      <t>: The density of an alcoholic drink can be estimated from its alcohol content, knowing that pure ethanol has a density of 0.789 g/ml at 20°C.</t>
    </r>
  </si>
  <si>
    <t>🇪🇸 Fuentes para el grado alcohólico (TAV):</t>
  </si>
  <si>
    <r>
      <t>1. Etiquetado del producto</t>
    </r>
    <r>
      <rPr>
        <sz val="11"/>
        <color theme="1"/>
        <rFont val="Calibri"/>
        <family val="2"/>
        <scheme val="minor"/>
      </rPr>
      <t>: Las botellas de licores suelen mostrar el contenido de alcohol en porcentaje (% vol.), conforme a la normativa vigente.</t>
    </r>
  </si>
  <si>
    <r>
      <t>2. Sitios web oficiales de las marcas</t>
    </r>
    <r>
      <rPr>
        <sz val="11"/>
        <color theme="1"/>
        <rFont val="Calibri"/>
        <family val="2"/>
        <scheme val="minor"/>
      </rPr>
      <t>: Las páginas de los fabricantes proporcionan información precisa sobre el grado alcohólico de sus productos.</t>
    </r>
  </si>
  <si>
    <r>
      <t>3. Bases de datos especializadas</t>
    </r>
    <r>
      <rPr>
        <sz val="11"/>
        <color theme="1"/>
        <rFont val="Calibri"/>
        <family val="2"/>
        <scheme val="minor"/>
      </rPr>
      <t xml:space="preserve">: Recursos como </t>
    </r>
    <r>
      <rPr>
        <i/>
        <sz val="11"/>
        <color theme="1"/>
        <rFont val="Calibri"/>
        <family val="2"/>
        <scheme val="minor"/>
      </rPr>
      <t>Difford's Guide</t>
    </r>
    <r>
      <rPr>
        <sz val="11"/>
        <color theme="1"/>
        <rFont val="Calibri"/>
        <family val="2"/>
        <scheme val="minor"/>
      </rPr>
      <t xml:space="preserve"> o </t>
    </r>
    <r>
      <rPr>
        <i/>
        <sz val="11"/>
        <color theme="1"/>
        <rFont val="Calibri"/>
        <family val="2"/>
        <scheme val="minor"/>
      </rPr>
      <t>The Spruce Eats</t>
    </r>
    <r>
      <rPr>
        <sz val="11"/>
        <color theme="1"/>
        <rFont val="Calibri"/>
        <family val="2"/>
        <scheme val="minor"/>
      </rPr>
      <t xml:space="preserve"> recopilan características de bebidas alcohólicas, incluido su TAV.</t>
    </r>
  </si>
  <si>
    <r>
      <t>4. Reglamentación europea</t>
    </r>
    <r>
      <rPr>
        <sz val="11"/>
        <color theme="1"/>
        <rFont val="Calibri"/>
        <family val="2"/>
        <scheme val="minor"/>
      </rPr>
      <t>: Las directivas de la UE definen las categorías de bebidas alcohólicas y sus contenidos mínimos de alcohol.</t>
    </r>
  </si>
  <si>
    <r>
      <t xml:space="preserve">📘 </t>
    </r>
    <r>
      <rPr>
        <b/>
        <sz val="11"/>
        <color theme="1"/>
        <rFont val="Calibri"/>
        <family val="2"/>
        <scheme val="minor"/>
      </rPr>
      <t>Fuentes para las densidades aproximadas</t>
    </r>
    <r>
      <rPr>
        <sz val="11"/>
        <color theme="1"/>
        <rFont val="Calibri"/>
        <family val="2"/>
        <scheme val="minor"/>
      </rPr>
      <t>:</t>
    </r>
  </si>
  <si>
    <r>
      <t>1. Literatura científica</t>
    </r>
    <r>
      <rPr>
        <sz val="11"/>
        <color theme="1"/>
        <rFont val="Calibri"/>
        <family val="2"/>
        <scheme val="minor"/>
      </rPr>
      <t xml:space="preserve">: Libros como </t>
    </r>
    <r>
      <rPr>
        <i/>
        <sz val="11"/>
        <color theme="1"/>
        <rFont val="Calibri"/>
        <family val="2"/>
        <scheme val="minor"/>
      </rPr>
      <t>The Alcohol Textbook</t>
    </r>
    <r>
      <rPr>
        <sz val="11"/>
        <color theme="1"/>
        <rFont val="Calibri"/>
        <family val="2"/>
        <scheme val="minor"/>
      </rPr>
      <t xml:space="preserve"> o </t>
    </r>
    <r>
      <rPr>
        <i/>
        <sz val="11"/>
        <color theme="1"/>
        <rFont val="Calibri"/>
        <family val="2"/>
        <scheme val="minor"/>
      </rPr>
      <t>Handbook of Alcoholic Beverages</t>
    </r>
    <r>
      <rPr>
        <sz val="11"/>
        <color theme="1"/>
        <rFont val="Calibri"/>
        <family val="2"/>
        <scheme val="minor"/>
      </rPr>
      <t xml:space="preserve"> contienen datos sobre la densidad de bebidas alcohólicas.</t>
    </r>
  </si>
  <si>
    <r>
      <t>2. Bases de datos técnicas</t>
    </r>
    <r>
      <rPr>
        <sz val="11"/>
        <color theme="1"/>
        <rFont val="Calibri"/>
        <family val="2"/>
        <scheme val="minor"/>
      </rPr>
      <t>: Recursos en línea ofrecen información sobre propiedades físicas de líquidos, incluida la densidad según temperatura y concentración alcohólica.</t>
    </r>
  </si>
  <si>
    <r>
      <t>3. Cálculos según el grado alcohólico</t>
    </r>
    <r>
      <rPr>
        <sz val="11"/>
        <color theme="1"/>
        <rFont val="Calibri"/>
        <family val="2"/>
        <scheme val="minor"/>
      </rPr>
      <t>: La densidad de una bebida alcohólica puede estimarse en función de su contenido en alcohol, sabiendo que el etanol puro tiene una densidad de 0,789 g/ml a 20 °C.</t>
    </r>
  </si>
  <si>
    <t>بالنسبة المئوية (% حجمي)، وفقًا للتشريعات المعمول بها.</t>
  </si>
  <si>
    <t>حول نسبة الكحول في منتجاتهم.</t>
  </si>
  <si>
    <t>خصائص المشروبات الكحولية، بما في ذلك نسبة الكحول (TAV).</t>
  </si>
  <si>
    <t>المشروبات الكحولية ونِسَب الكحول الدنيا الخاصة بها.</t>
  </si>
  <si>
    <t>للسوائل، بما في ذلك الكثافة تبعًا لدرجة الحرارة وتركيز الكحول.</t>
  </si>
  <si>
    <t>اعتمادًا على نسبة الكحول فيه، مع العلم أن الإيثانول النقي تبلغ كثافته</t>
  </si>
  <si>
    <t>0.789 غ/مل عند 20°م.</t>
  </si>
  <si>
    <r>
      <t xml:space="preserve">📚 </t>
    </r>
    <r>
      <rPr>
        <b/>
        <sz val="14"/>
        <color theme="1"/>
        <rFont val="Calibri"/>
        <family val="2"/>
        <scheme val="minor"/>
      </rPr>
      <t>مصادر درجات الكحول (TAV):</t>
    </r>
  </si>
  <si>
    <r>
      <t>1. وسم المنتجات</t>
    </r>
    <r>
      <rPr>
        <sz val="14"/>
        <color theme="1"/>
        <rFont val="Calibri"/>
        <family val="2"/>
        <scheme val="minor"/>
      </rPr>
      <t>: تعرض زجاجات المشروبات الروحية عادةً نسبة الكحول</t>
    </r>
  </si>
  <si>
    <r>
      <t>2. المواقع الرسمية للعلامات التجارية</t>
    </r>
    <r>
      <rPr>
        <sz val="14"/>
        <color theme="1"/>
        <rFont val="Calibri"/>
        <family val="2"/>
        <scheme val="minor"/>
      </rPr>
      <t>: توفر مواقع المنتجين معلومات دقيقة</t>
    </r>
  </si>
  <si>
    <r>
      <t>3. قواعد بيانات متخصصة</t>
    </r>
    <r>
      <rPr>
        <sz val="14"/>
        <color theme="1"/>
        <rFont val="Calibri"/>
        <family val="2"/>
        <scheme val="minor"/>
      </rPr>
      <t>: تجمع موارد مثل Difford’s Guide أو The Spruce Eats</t>
    </r>
  </si>
  <si>
    <r>
      <t>4. التشريعات الأوروبية</t>
    </r>
    <r>
      <rPr>
        <sz val="14"/>
        <color theme="1"/>
        <rFont val="Calibri"/>
        <family val="2"/>
        <scheme val="minor"/>
      </rPr>
      <t>: تحدد توجيهات الاتحاد الأوروبي فئات</t>
    </r>
  </si>
  <si>
    <r>
      <t xml:space="preserve">📘 </t>
    </r>
    <r>
      <rPr>
        <b/>
        <sz val="14"/>
        <color theme="1"/>
        <rFont val="Calibri"/>
        <family val="2"/>
        <scheme val="minor"/>
      </rPr>
      <t>مصادر الكثافات التقريبية:</t>
    </r>
  </si>
  <si>
    <r>
      <t>1. الأدبيات العلمية</t>
    </r>
    <r>
      <rPr>
        <sz val="14"/>
        <color theme="1"/>
        <rFont val="Calibri"/>
        <family val="2"/>
        <scheme val="minor"/>
      </rPr>
      <t xml:space="preserve">: توفر مؤلفات مثل </t>
    </r>
    <r>
      <rPr>
        <i/>
        <sz val="14"/>
        <color theme="1"/>
        <rFont val="Calibri"/>
        <family val="2"/>
        <scheme val="minor"/>
      </rPr>
      <t>The Alcohol Textbook</t>
    </r>
    <r>
      <rPr>
        <sz val="14"/>
        <color theme="1"/>
        <rFont val="Calibri"/>
        <family val="2"/>
        <scheme val="minor"/>
      </rPr>
      <t xml:space="preserve"> أو</t>
    </r>
  </si>
  <si>
    <r>
      <t>Handbook of Alcoholic Beverages</t>
    </r>
    <r>
      <rPr>
        <sz val="14"/>
        <color theme="1"/>
        <rFont val="Calibri"/>
        <family val="2"/>
        <scheme val="minor"/>
      </rPr>
      <t xml:space="preserve"> بيانات حول كثافات المشروبات الكحولية.</t>
    </r>
  </si>
  <si>
    <r>
      <t>2. قواعد بيانات تقنية</t>
    </r>
    <r>
      <rPr>
        <sz val="14"/>
        <color theme="1"/>
        <rFont val="Calibri"/>
        <family val="2"/>
        <scheme val="minor"/>
      </rPr>
      <t>: تقدم موارد عبر الإنترنت معلومات عن الخصائص الفيزيائية</t>
    </r>
  </si>
  <si>
    <r>
      <t>3. حسابات مبنية على نسبة الكحول</t>
    </r>
    <r>
      <rPr>
        <sz val="14"/>
        <color theme="1"/>
        <rFont val="Calibri"/>
        <family val="2"/>
        <scheme val="minor"/>
      </rPr>
      <t>: يمكن تقدير كثافة مشروب كحولي</t>
    </r>
  </si>
  <si>
    <t>مع أو بدون كحول</t>
  </si>
  <si>
    <t>مع كحول</t>
  </si>
  <si>
    <t>متى</t>
  </si>
  <si>
    <t>قبل العشاء</t>
  </si>
  <si>
    <t>بعد العشاء</t>
  </si>
  <si>
    <t>طوال اليوم (أو فخم)</t>
  </si>
  <si>
    <t>اللون: حسب اختيارك</t>
  </si>
  <si>
    <t>اللون: أحمر ناعم</t>
  </si>
  <si>
    <t>With or without alcoho</t>
  </si>
  <si>
    <t>WITHOUT ALCOHOL</t>
  </si>
  <si>
    <t>When</t>
  </si>
  <si>
    <t>ALL DAY (or fancy)</t>
  </si>
  <si>
    <t>Color: you specify</t>
  </si>
  <si>
    <t>Color: soft red</t>
  </si>
  <si>
    <t>DESPUÉS DE COMER</t>
  </si>
  <si>
    <t>TODO EL DÍA (o sofisticado)</t>
  </si>
  <si>
    <t>Color: a especificar</t>
  </si>
  <si>
    <t>Color: rojo suave</t>
  </si>
  <si>
    <t>نوع الكوكتيل (بدون كحول)</t>
  </si>
  <si>
    <t>فيرجن</t>
  </si>
  <si>
    <t>طرق التحضير</t>
  </si>
  <si>
    <t>مخلوط</t>
  </si>
  <si>
    <t>مجمّد</t>
  </si>
  <si>
    <t>مرفوع ومصفّى</t>
  </si>
  <si>
    <t>طبقات</t>
  </si>
  <si>
    <t>يُحضَّر مباشرة في الكأس</t>
  </si>
  <si>
    <t>يُحرّك</t>
  </si>
  <si>
    <t>مباشر</t>
  </si>
  <si>
    <t>الأنماط / العائلات التاريخية</t>
  </si>
  <si>
    <t>كروستا</t>
  </si>
  <si>
    <t>كَب</t>
  </si>
  <si>
    <t>القواعد الكحولية</t>
  </si>
  <si>
    <t>قاعدة جين</t>
  </si>
  <si>
    <t>قاعدة فودكا</t>
  </si>
  <si>
    <t>قاعدة تيكيلا</t>
  </si>
  <si>
    <t>قاعدة روم</t>
  </si>
  <si>
    <t>قاعدة ويسكي</t>
  </si>
  <si>
    <t>قاعدة كونياك</t>
  </si>
  <si>
    <t>قاعدة شامبانيا</t>
  </si>
  <si>
    <t>قاعدة فيرموث</t>
  </si>
  <si>
    <t>🇬🇧 Preparation methods</t>
  </si>
  <si>
    <t>Cocktail type (non-alcoholic)</t>
  </si>
  <si>
    <t>🇬🇧 Historical styles / families</t>
  </si>
  <si>
    <t>🇬🇧 Alcohol bases</t>
  </si>
  <si>
    <t>🇪🇸 Métodos de preparación</t>
  </si>
  <si>
    <t>CON HIELO</t>
  </si>
  <si>
    <t>PURO</t>
  </si>
  <si>
    <t>BATIDO</t>
  </si>
  <si>
    <t>GRANIZADO</t>
  </si>
  <si>
    <t>SERVIDO SIN HIELO</t>
  </si>
  <si>
    <t>EN CAPAS</t>
  </si>
  <si>
    <t>CONSTRUIDO DIRECTO EN VASO</t>
  </si>
  <si>
    <t>AGITADO</t>
  </si>
  <si>
    <t>REMOVIDO</t>
  </si>
  <si>
    <t>DIRECTO</t>
  </si>
  <si>
    <t>🇪🇸 Tipo de cóctel (sin alcohol)</t>
  </si>
  <si>
    <t>🇪🇸 Estilos / Familias históricas</t>
  </si>
  <si>
    <t>🇪🇸 Bases alcohólicas</t>
  </si>
  <si>
    <t>BASE GINEBRA</t>
  </si>
  <si>
    <t>BASE RON</t>
  </si>
  <si>
    <t>BASE COÑAC</t>
  </si>
  <si>
    <t>BASE CHAMPÁN</t>
  </si>
  <si>
    <t>BASE VERMUT</t>
  </si>
  <si>
    <t>🇬🇧 Description</t>
  </si>
  <si>
    <t>Non alcoholic cocktail eg virgin mojito virgin colada</t>
  </si>
  <si>
    <t>Neat no ice or water</t>
  </si>
  <si>
    <t>Blended with ice</t>
  </si>
  <si>
    <t>Shaken stirred without ice</t>
  </si>
  <si>
    <t>Built in the glass</t>
  </si>
  <si>
    <t>Stirred with spoon</t>
  </si>
  <si>
    <t>Served neat no ice water or mix</t>
  </si>
  <si>
    <t>Lemon sugar alcohol</t>
  </si>
  <si>
    <t>Short fizz on ice</t>
  </si>
  <si>
    <t>Sour sugar rim zest</t>
  </si>
  <si>
    <t>Wine spirits fruit crushed ice</t>
  </si>
  <si>
    <t>Sour liqueur soda</t>
  </si>
  <si>
    <t>Light fruity long drink</t>
  </si>
  <si>
    <t>Long drink alcohol lemon soda</t>
  </si>
  <si>
    <t>Egg milk cream alcohol</t>
  </si>
  <si>
    <t>Alcohol soft drink whisky soda</t>
  </si>
  <si>
    <t>Collective fruit drinks with alcohol</t>
  </si>
  <si>
    <t>Gin Tonic Negroni Martini</t>
  </si>
  <si>
    <t>Moscow Mule Bloody Mary</t>
  </si>
  <si>
    <t>Margarita Tequila Sunrise</t>
  </si>
  <si>
    <t>Mojito Daiquiri</t>
  </si>
  <si>
    <t>Old Fashioned Whisky Sour</t>
  </si>
  <si>
    <t>Sidecar Stinger</t>
  </si>
  <si>
    <t>🇪🇸 Descripción</t>
  </si>
  <si>
    <t>Cóctel sin alcohol ej virgin mojito virgin colada</t>
  </si>
  <si>
    <t>Con hielo</t>
  </si>
  <si>
    <t>Puro sin hielo ni agua</t>
  </si>
  <si>
    <t>Granizado muy frío</t>
  </si>
  <si>
    <t>Agitado mezclado sin hielo</t>
  </si>
  <si>
    <t>Agitado en coctelera</t>
  </si>
  <si>
    <t>Servido puro sin hielo agua ni mezcla</t>
  </si>
  <si>
    <t>Limón azúcar alcohol</t>
  </si>
  <si>
    <t>Fizz corto con hielo</t>
  </si>
  <si>
    <t>Sour borde azúcar ralladura</t>
  </si>
  <si>
    <t>Vino licores frutas hielo picado</t>
  </si>
  <si>
    <t>Sour licor soda</t>
  </si>
  <si>
    <t>Trago largo ligero y afrutado</t>
  </si>
  <si>
    <t>Trago largo alcohol limón soda</t>
  </si>
  <si>
    <t>Huevo leche nata alcohol</t>
  </si>
  <si>
    <t>Alcohol con refresco whisky soda</t>
  </si>
  <si>
    <t>الوصف</t>
  </si>
  <si>
    <t>مع مكعبات ثلج</t>
  </si>
  <si>
    <t>نقي، بدون ثلج ولا ماء</t>
  </si>
  <si>
    <t>مخلوط مع الثلج</t>
  </si>
  <si>
    <t>مُثلَّج جدًا (غرانيتا)</t>
  </si>
  <si>
    <t>مُرجّ أو مُحرّك، بدون ثلج</t>
  </si>
  <si>
    <t>مُسكب على طبقات</t>
  </si>
  <si>
    <t>مُحضَّر مباشرة في الكأس</t>
  </si>
  <si>
    <t>مخلوط في الشاكر</t>
  </si>
  <si>
    <t>مُحرّك بالملعقة</t>
  </si>
  <si>
    <t>مشروب يُقدَّم نقيًا، بدون ثلج ولا ماء ولا خلط</t>
  </si>
  <si>
    <t>ليمون + سكر + كحول</t>
  </si>
  <si>
    <t>ساور + صودا</t>
  </si>
  <si>
    <t>فيز قصير، على الثلج</t>
  </si>
  <si>
    <t>ساور + حافة سكر + قشر</t>
  </si>
  <si>
    <t>نبيذ/مشروبات روحية + فواكه + ثلج مجروش</t>
  </si>
  <si>
    <t>ساور + ليكير + صودا</t>
  </si>
  <si>
    <t>مشروب طويل خفيف وفاكهي</t>
  </si>
  <si>
    <t>مشروب طويل: كحول + ليمون + صودا</t>
  </si>
  <si>
    <t>بيض + حليب/كريمة + كحول</t>
  </si>
  <si>
    <t>بانشات قائمة على الفواكه</t>
  </si>
  <si>
    <t>كحول + مشروب غازي (ويسكي-صودا…)</t>
  </si>
  <si>
    <t>مشروبات جماعية بالفواكه والكحول</t>
  </si>
  <si>
    <t>جين تونيك، نيغروني، مارتيني</t>
  </si>
  <si>
    <t>موسكو ميول، بلودي ماري</t>
  </si>
  <si>
    <t>مارغريتا، تيكيلا صن رايز</t>
  </si>
  <si>
    <t>موهيتو، دايكيري</t>
  </si>
  <si>
    <t>أولد فاشند، ويسكي ساور</t>
  </si>
  <si>
    <t>سايدكار، ستينغر</t>
  </si>
  <si>
    <t>فرنش 75، ميموزا</t>
  </si>
  <si>
    <t>أمريكانو، مانهاتن</t>
  </si>
  <si>
    <t>كوكتيل بدون كحول  (مثل: فيرجن موهيتو، فيرجن كولادا)</t>
  </si>
  <si>
    <r>
      <t>باكس (Bucks)</t>
    </r>
    <r>
      <rPr>
        <sz val="11"/>
        <color theme="1"/>
        <rFont val="Calibri"/>
        <family val="2"/>
        <scheme val="minor"/>
      </rPr>
      <t>: مشروبات طويلة تعتمد على مشروب غازي مثل ماء سيلتزر، الكولا، جينجر إيل، التونيك أو حتى الشمبانيا.</t>
    </r>
  </si>
  <si>
    <t>كوبلر (Cobbler)</t>
  </si>
  <si>
    <t>يُحضَّر مباشرة في كأس روكس مع مكعبات الثلج. يتكوّن من مشروب روحي وسكر ويُزيَّن بالفواكه</t>
  </si>
  <si>
    <r>
      <t xml:space="preserve">(شرائح برتقال أو توت موسمي مثلًا). ذُكر </t>
    </r>
    <r>
      <rPr>
        <i/>
        <sz val="11"/>
        <color theme="1"/>
        <rFont val="Calibri"/>
        <family val="2"/>
        <scheme val="minor"/>
      </rPr>
      <t>Sherry Cobbler</t>
    </r>
    <r>
      <rPr>
        <sz val="11"/>
        <color theme="1"/>
        <rFont val="Calibri"/>
        <family val="2"/>
        <scheme val="minor"/>
      </rPr>
      <t xml:space="preserve"> في دليل جيري توماس للسقاة.</t>
    </r>
  </si>
  <si>
    <r>
      <t xml:space="preserve">كلمة </t>
    </r>
    <r>
      <rPr>
        <i/>
        <sz val="11"/>
        <color theme="1"/>
        <rFont val="Calibri"/>
        <family val="2"/>
        <scheme val="minor"/>
      </rPr>
      <t>Cobbler</t>
    </r>
    <r>
      <rPr>
        <sz val="11"/>
        <color theme="1"/>
        <rFont val="Calibri"/>
        <family val="2"/>
        <scheme val="minor"/>
      </rPr>
      <t xml:space="preserve"> تعني حرفيًا «الإسكافي». هو مشروب بارد وخفيف الكحول، غالبًا ما يُستخدم فيه</t>
    </r>
  </si>
  <si>
    <t>فواكه طازجة (عصيرًا أو شرابًا)، مع ثلج مجروش وصودا.</t>
  </si>
  <si>
    <t>كولينز (Collins)</t>
  </si>
  <si>
    <t>كوكتيلات تُحضَّر مباشرة في كأس طويل، أساسها مشروب روحي (أصله الجين)، ماء فوار،</t>
  </si>
  <si>
    <t>عصير ليمون، سكر وثلج.</t>
  </si>
  <si>
    <t>من مكوناتها: عصير ليمون، شراب سكر وصودا. تُقدَّم في كؤوس كبيرة (تامبلر) وتُشرب بالقشة.</t>
  </si>
  <si>
    <t>كولر (Cooler)</t>
  </si>
  <si>
    <t>مشروب يُحضَّر في الشاكر أو كأس الخلط، ويُزيَّن بشرائح فواكه طازجة.</t>
  </si>
  <si>
    <t>لا يكون عالي الكحول ويُقدَّم دائمًا مع كمية كبيرة من الصودا.</t>
  </si>
  <si>
    <t>الكولرز تُحضَّر من مشروب روحي + عصير فواكه طازج + سكر، وتُقدَّم عادة في كأس كوكتيل.</t>
  </si>
  <si>
    <t>كَب / كَبّات (Cups)</t>
  </si>
  <si>
    <t>كوكتيل أساسه النبيذ (شمبانيا، نبيذ فوار…) يُحضَّر في إبريق أو وعاء زجاجي،</t>
  </si>
  <si>
    <t>ويُقدَّم في كؤوس فلوت مبردة مع تزيين غني بالفواكه (تفاح، كمثرى، خوخ، برتقال…).</t>
  </si>
  <si>
    <t>عادةً هي مشروبات طويلة، تُقدَّم على الثلج ومزيّنة بسخاء (فواكه، خيار، نعناع…).</t>
  </si>
  <si>
    <t>دايكيري (Daiquiris)</t>
  </si>
  <si>
    <t>له العديد من المتغيرات انطلاقًا من الوصفة الأساسية، مع إمكانية تعديل النِسَب</t>
  </si>
  <si>
    <t>وإضافة فواكه طازجة مخلوطة (موز، خوخ)، أو عصير جريب فروت أو ماراشينو.</t>
  </si>
  <si>
    <t>عائلة من المشروبات القصيرة تتكوّن أساسًا من: رم أبيض كوبي، عصير لايم طازج، وسكر أبيض.</t>
  </si>
  <si>
    <t>فيزي / فيز (Fizzes)</t>
  </si>
  <si>
    <t>مشروب نصف طويل يحتوي على عصير ليمون، كحول (غالبًا جين) ومكوّن فوار (تونيك).</t>
  </si>
  <si>
    <t>يُقدَّم باردًا لا مثلجًا في تامبلر صغير (حوالي 12 cl).</t>
  </si>
  <si>
    <r>
      <t xml:space="preserve">طلب </t>
    </r>
    <r>
      <rPr>
        <i/>
        <sz val="11"/>
        <color theme="1"/>
        <rFont val="Calibri"/>
        <family val="2"/>
        <scheme val="minor"/>
      </rPr>
      <t>Mojito Fizzy</t>
    </r>
    <r>
      <rPr>
        <sz val="11"/>
        <color theme="1"/>
        <rFont val="Calibri"/>
        <family val="2"/>
        <scheme val="minor"/>
      </rPr>
      <t xml:space="preserve"> يعني أنه يُقدَّم فوارًا.</t>
    </r>
  </si>
  <si>
    <t>هاي بول (Highball)</t>
  </si>
  <si>
    <t>جولِب (Juleps)</t>
  </si>
  <si>
    <t>مشروبات طويلة كحولية أساسها النعناع الطازج، البوربون، السكر الأبيض والثلج.</t>
  </si>
  <si>
    <t>ألهمت هذه الوصفة ابتكار الموهيتو (استُبدل الويسكي بالرم وأُضيف عصير اللايم).</t>
  </si>
  <si>
    <t>النعناع الطازج عنصر أساسي وتُستخدم أوراقه المهروسة أيضًا للتزيين.</t>
  </si>
  <si>
    <t>موهيتو (Mojitos)</t>
  </si>
  <si>
    <t>توجد متغيرات عديدة: بإضافة فواكه طازجة (فراولة، توت)، أو بدون كحول (فيرجن موهيتو)،</t>
  </si>
  <si>
    <t>أو بإضافة الشمبانيا.</t>
  </si>
  <si>
    <t>مشروب طويل أساسه رم أبيض كوبي، ماء فوار، عصير لايم، سكر قصب أبيض، ونعناع طازج.</t>
  </si>
  <si>
    <t>المشروبات القصيرة (Short Drinks)</t>
  </si>
  <si>
    <t>أول الكوكتيلات الحقيقية، ثم تطورت لتصبح أكثر انتعاشًا وأقل كحولًا (Long drinks)</t>
  </si>
  <si>
    <t>أو أكثر سخونة (Hot drinks).</t>
  </si>
  <si>
    <t>هي مشروبات مركّزة، تُقدَّم بكميات صغيرة في كؤوس كوكتيل كلاسيكية، غالبًا مع مكعبات ثلج،</t>
  </si>
  <si>
    <t>وهي في الأساس كحولية.</t>
  </si>
  <si>
    <t>كروستا (Crusta)</t>
  </si>
  <si>
    <t>مجموعة صغيرة من الكوكتيلات الكلاسيكية، تركيبها قريب من الساور</t>
  </si>
  <si>
    <t>(كحول + عصير ليمون + سكر/شراب أو ليكير)، وغالبًا تُضاف إليها المرّات.</t>
  </si>
  <si>
    <t>تتميّز بتقديمها في كأس ذي حافة مُسكّرة. الأساس غالبًا الروم.</t>
  </si>
  <si>
    <t>ديزي (Daisy)</t>
  </si>
  <si>
    <t>تعني «الأقحوان». تُحضَّر بعصير ليمون، شراب أورجيات أو سيدرات، قليل من السكر وقليل من الصودا.</t>
  </si>
  <si>
    <t>تُقدَّم في تامبلر متوسط أو كأس أولد فاشند.</t>
  </si>
  <si>
    <t>ساور (Sour)</t>
  </si>
  <si>
    <t>كوكتيل يحتوي على عصير ليمون وكرز مُحلّى.</t>
  </si>
  <si>
    <t>هو عائلة كبيرة تشمل الكايبيرينيا، الدايكيري، المارغريتا،</t>
  </si>
  <si>
    <t>وتتشارك نكهة حامضة (كحول + ليمون/لايم + سكر).</t>
  </si>
  <si>
    <t>المشروبات الساخنة (Hot Drinks)</t>
  </si>
  <si>
    <t>إيغ نوغ (Egg Nog)</t>
  </si>
  <si>
    <t>يعتمد على الحليب والبيض مع نبيذ عالي الكحول أو مشروبات روحية.</t>
  </si>
  <si>
    <t>يمكن تقديمه كمشروب طويل أو ساخن حسب الموسم.</t>
  </si>
  <si>
    <t>لمشروبات الطويلة (Long Drinks)</t>
  </si>
  <si>
    <t>فانسي درينك (Fancy Drink) مشروب يُحضَّر في الشاكر مع الثلج ويُقدَّم في كأس حافته مغطاة بالسكر.</t>
  </si>
  <si>
    <t>مشروب طويل يحتوي على مشروبات غازية. هو أسلوب أمريكي بحت،  وسُمّي نسبةً إلى الكأس الطويل المستخدم.</t>
  </si>
  <si>
    <t>بريمكس (Premix)   خليط جاهز من كحول قوي ومشروب غير كحولي (مثل الصودا).</t>
  </si>
  <si>
    <t>سوفت درينك   كوكتيل خفيف الكحول، لطيف ومنعش.</t>
  </si>
  <si>
    <t>زومبي (Zombie)   مشروب طويل عالي الكحول، من أصل كاريبي، يعتمد على الروم وعصائر وفواكه طازجة.</t>
  </si>
  <si>
    <t>أون ذا روكس (On the Rocks)   مشروب يُقدَّم مع مكعبات الثلج. الويسكي أون ذا روكس أشهر مثال.</t>
  </si>
  <si>
    <t>تبريد الكؤوس   يتم بتبريد الكأس بالثلج أو بوضعه في الثلاجة.</t>
  </si>
  <si>
    <t>شوتر (Shooter)   مشروب صغير (2.5 إلى 10 cl) يُشرب دفعة واحدة، قد يكون كحولًا فقط أو مع مشروب غازي.</t>
  </si>
  <si>
    <t>ستريت (Straight)   كوكتيل مُحضَّر مع الثلج في الشاكر لكن يُقدَّم بدون ثلج.</t>
  </si>
  <si>
    <t>فيرجن (Virgin)   كوكتيل بدون كحول (مثل فيرجن كولادا، فيرجن موهيتو).</t>
  </si>
  <si>
    <t>(أي يُرطَّب طرف الكأس بالماء ثم يُغمس في السكر).</t>
  </si>
  <si>
    <r>
      <t xml:space="preserve">العنصر الأساسي في الكروستا هو </t>
    </r>
    <r>
      <rPr>
        <b/>
        <sz val="11"/>
        <color theme="1"/>
        <rFont val="Calibri"/>
        <family val="2"/>
        <scheme val="minor"/>
      </rPr>
      <t>الروم</t>
    </r>
    <r>
      <rPr>
        <sz val="11"/>
        <color theme="1"/>
        <rFont val="Calibri"/>
        <family val="2"/>
        <scheme val="minor"/>
      </rPr>
      <t>.</t>
    </r>
  </si>
  <si>
    <t>ومع ذلك ما زالت بعض الوحدات الإمبراطورية تُستخدم بشكل شائع.</t>
  </si>
  <si>
    <t>أونصة سائلة أمريكية  0.845351</t>
  </si>
  <si>
    <t>طريقة تحضير (يُحضَّر مباشرة في الكأس بمكونات محددة)</t>
  </si>
  <si>
    <t>🔹 يشير ذلك إلى الكوكتيلات التي تحتوي على مكوّن فوار  (غالبًا شمبانيا، بروسيكو، صودا…).</t>
  </si>
  <si>
    <t xml:space="preserve"> إليك إجابة دقيقة ومُبرَّرة لكل واحد من هذه المصطلحات الثلاثة:ChatGPT</t>
  </si>
  <si>
    <t>لا يجب الخلط بين الأونصة السائلة الإمبراطورية والأونصة السائلة الأمريكية.</t>
  </si>
  <si>
    <t>في كندا، تُعبَّر وحدات القياس رسميًا وفق النظام الدولي للوحدات (SI)،</t>
  </si>
  <si>
    <t>تُسكب السوائل المختلفة باستخدام ملعقة طويلة مع تركها تنساب ببطء داخل كأس ضيق وطويل،</t>
  </si>
  <si>
    <t>وذلك لتكوين طبقات بألوان متدرجة.</t>
  </si>
  <si>
    <t>تمثّل الأونصة السائلة الأمريكية مقدار 1/128 من الغالون الأمريكي،  أي ما يعادل تمامًا 29.573 529 562 5 مل</t>
  </si>
  <si>
    <t>أو حوالي 1.805 بوصة مكعبة.  وهذا الحجم من الماء تبلغ كتلته حوالي 1.043 أونصة.</t>
  </si>
  <si>
    <r>
      <t xml:space="preserve">نيت (Neat)   كوكتيل بدون ثلج. معظم أنواع الويسكي تُطلب </t>
    </r>
    <r>
      <rPr>
        <i/>
        <sz val="11"/>
        <color theme="1"/>
        <rFont val="Calibri"/>
        <family val="2"/>
        <scheme val="minor"/>
      </rPr>
      <t>نيت</t>
    </r>
    <r>
      <rPr>
        <sz val="11"/>
        <color theme="1"/>
        <rFont val="Calibri"/>
        <family val="2"/>
        <scheme val="minor"/>
      </rPr>
      <t xml:space="preserve"> وتُشرب بدرجة حرارة الغرفة.</t>
    </r>
  </si>
  <si>
    <t>الشوترات (Shooters) هي مشروبات قصيرة يتراوح حجمها بين 2.5 و10 سنتيلتر،  وتُقدَّم في كؤوس الشوتر، ومخصّصة للشرب دفعة واحدة،</t>
  </si>
  <si>
    <t>ويمكن أن تتكوّن من كحول فقط أو أن تحتوي أيضًا على مشروب غير كحولي (سوفت درينك).</t>
  </si>
  <si>
    <r>
      <t xml:space="preserve">ترجمة: </t>
    </r>
    <r>
      <rPr>
        <b/>
        <sz val="12"/>
        <color theme="1"/>
        <rFont val="Calibri"/>
        <family val="2"/>
        <scheme val="minor"/>
      </rPr>
      <t>Sparkling(s)؛ Trembler(s)؛ Mule(s)</t>
    </r>
    <r>
      <rPr>
        <sz val="12"/>
        <color theme="1"/>
        <rFont val="Calibri"/>
        <family val="2"/>
        <scheme val="minor"/>
      </rPr>
      <t xml:space="preserve"> هل هي كؤوس أم </t>
    </r>
    <r>
      <rPr>
        <b/>
        <sz val="12"/>
        <color theme="1"/>
        <rFont val="Calibri"/>
        <family val="2"/>
        <scheme val="minor"/>
      </rPr>
      <t>طرق تحضير</t>
    </r>
    <r>
      <rPr>
        <sz val="12"/>
        <color theme="1"/>
        <rFont val="Calibri"/>
        <family val="2"/>
        <scheme val="minor"/>
      </rPr>
      <t>؟</t>
    </r>
  </si>
  <si>
    <t>🔸 الفئة: طريقة تحضير</t>
  </si>
  <si>
    <t>🔸 أمثلة: فرنش 75، سبريتز، ميموزا، بيليني</t>
  </si>
  <si>
    <t>🔹 ليس كأسًا، بل صفة من صفات الكوكتيل (فوار).</t>
  </si>
  <si>
    <t>Trembler: طريقة تحضير (يُرجّ في الشاكر)</t>
  </si>
  <si>
    <t>Sparkling: طريقة تحضير (مشروب فوار)</t>
  </si>
  <si>
    <t>🔸 بالتالي فهي تقنية تحضير: كوكتيل يُحضَّر في الشاكر.</t>
  </si>
  <si>
    <t>🔹 مثال: الدايكيري يكون «مُرجًّا» وليس «مُحرّكًا».</t>
  </si>
  <si>
    <r>
      <t>🔹 فعل يعني «يُرجّ» (</t>
    </r>
    <r>
      <rPr>
        <i/>
        <sz val="11"/>
        <color theme="1"/>
        <rFont val="Calibri"/>
        <family val="2"/>
        <scheme val="minor"/>
      </rPr>
      <t>shaker</t>
    </r>
    <r>
      <rPr>
        <sz val="11"/>
        <color theme="1"/>
        <rFont val="Calibri"/>
        <family val="2"/>
        <scheme val="minor"/>
      </rPr>
      <t>) في الفرنسية الكلاسيكية أو في مصطلحات البار القديمة.</t>
    </r>
  </si>
  <si>
    <t>Mule: عائلة كوكتيلات / طريقة تحضير (Build + Ginger Beer)، ويُقدَّم غالبًا في كوب نحاسي</t>
  </si>
  <si>
    <t>🔸 الفئة: عائلة كوكتيلات / طريقة تحضير (مركّبة)</t>
  </si>
  <si>
    <t>وتُقدَّم في كأس خاص يُسمّى الكوب النحاسي (Copper Mug).  🔹 المول (Mule) هو وصفة نموذجية تتكوّن من كحول + جينجر بير + ليمون أخضر،</t>
  </si>
  <si>
    <t>🔸 أمثلة: موسكو مول، ميكسيكان مول، جين مول</t>
  </si>
  <si>
    <t>🔹 لذلك فهو يشير إلى:</t>
  </si>
  <si>
    <t>وأحيانًا أيضًا إلى الوعاء المرتبط به (الكأس النحاسي)</t>
  </si>
  <si>
    <t>➡️ لذلك يُصنَّف Mule(s) في المقام الأول ضمن طرق التحضير / عائلات الوصفات.</t>
  </si>
  <si>
    <t>📌 الملخّص</t>
  </si>
  <si>
    <t>المصطلح</t>
  </si>
  <si>
    <t>سباركلينغ</t>
  </si>
  <si>
    <t>تريمبلر</t>
  </si>
  <si>
    <t>متفرّقات</t>
  </si>
  <si>
    <t>بلِندِد (Blended): يُقال عن الويسكي إنه بلِندِد عندما يكون مزيجًا من عدة أنواع ويسكي.</t>
  </si>
  <si>
    <t>فيكس (Fixes)</t>
  </si>
  <si>
    <t>فرابيه (Frappé): مشروب، غالبًا بدون كحول، أساسه الحليب مع فواكه طازجة وثلج. يُحضَّر في الخلّاط.</t>
  </si>
  <si>
    <t>فروزِن (Frozen): كوكتيل يُحضَّر في الخلّاط. مثال: Frozen Daiquiri.</t>
  </si>
  <si>
    <t>من البرميل (From the barrel): حرفيًا «مأخوذ من البرميل»، وهو ويسكي يأتي مباشرة من البرميل.</t>
  </si>
  <si>
    <t>تسكير حواف الكؤوس: تمرير حافة كأس الكوكتيل بعصير الليمون ثم غمسها في السكر أو الملح.</t>
  </si>
  <si>
    <t>المشروبات الساخنة (Hot drinks): عائلة كبيرة من الكوكتيلات تشمل كل المشروبات التي تُقدَّم ساخنة.</t>
  </si>
  <si>
    <t>مولز (Mulls)</t>
  </si>
  <si>
    <t>نيت (Neat): كوكتيل بدون ثلج. معظم أنواع الويسكي تُطلب نيت وتُشرب في درجة حرارة الغرفة.</t>
  </si>
  <si>
    <t>أون ذا روكس (On the rocks): مشروب يُحضَّر في الشاكر أو مباشرة في الكأس ويُقدَّم مع مكعبات الثلج.</t>
  </si>
  <si>
    <t>كما يُقصد به كوكتيل يُشرب فيه الكحول الصافي مع الثلج؛ الويسكي On the rocks هو الأشهر.</t>
  </si>
  <si>
    <t>تبريد الكؤوس: تبريد الكأس باستخدام الثلج أو بوضعه في الثلاجة.</t>
  </si>
  <si>
    <t>Long drinks</t>
  </si>
  <si>
    <t>Bucks: long drink based on carbonated beverages such as seltzer water, cola, ginger ale, tonic or even champagne.</t>
  </si>
  <si>
    <t>Daiquiris</t>
  </si>
  <si>
    <t>Fancy drink</t>
  </si>
  <si>
    <t>A fancy drink is prepared in a shaker with ice and served in a glass whose rim has been previously sugared.</t>
  </si>
  <si>
    <t>Highball</t>
  </si>
  <si>
    <t>Mojitos</t>
  </si>
  <si>
    <t>Prémix refers to a blend of a strong alcohol and a non‑alcoholic drink such as soda.</t>
  </si>
  <si>
    <t>Soft drink: a lightly alcoholic, delicate and refreshing cocktail.</t>
  </si>
  <si>
    <t>Zombie: a particularly strong long drink, originating in the Caribbean and prepared with rum, fruit juices and fresh fruit.</t>
  </si>
  <si>
    <t>Short drinks</t>
  </si>
  <si>
    <t>Literally “daisy,” a daisy is prepared with lemon juice, orgeat syrup or cedrat, a bit of sugar and some soda. It is served in a medium tumbler or in a classic old fashioned glass.</t>
  </si>
  <si>
    <t>Imperial fluid ounce vs American fluid ounce</t>
  </si>
  <si>
    <t>0.845351 American fluid ounce.</t>
  </si>
  <si>
    <t>Hot drinks</t>
  </si>
  <si>
    <t>Sparkling(s), Trembler(s), Mule(s) – classification</t>
  </si>
  <si>
    <t>→ Thus, Mule(s) is primarily classified as a preparation method / recipe family.</t>
  </si>
  <si>
    <t>🇪🇸 Spanish Translation</t>
  </si>
  <si>
    <r>
      <t>Bucks</t>
    </r>
    <r>
      <rPr>
        <sz val="11"/>
        <color theme="1"/>
        <rFont val="Calibri"/>
        <family val="2"/>
        <scheme val="minor"/>
      </rPr>
      <t>: long drink a base de bebidas carbonatadas como agua de seltz, cola, ginger ale, tónica o incluso champán.</t>
    </r>
  </si>
  <si>
    <t>Una bebida elegante se prepara en una coctelera con hielo y se sirve en un vaso cuyo borde ha sido previamente escarchado con azúcar.</t>
  </si>
  <si>
    <t>Un highball es un long drink que incluye bebidas carbonatadas entre sus ingredientes. Es un estilo típicamente americano, de ahí el nombre “highball”, que hace referencia al vaso alto y alargado que se utiliza.</t>
  </si>
  <si>
    <r>
      <t>Prémix</t>
    </r>
    <r>
      <rPr>
        <sz val="11"/>
        <color theme="1"/>
        <rFont val="Calibri"/>
        <family val="2"/>
        <scheme val="minor"/>
      </rPr>
      <t xml:space="preserve"> se refiere a una mezcla de un alcohol fuerte y una bebida no alcohólica como un refresco.</t>
    </r>
  </si>
  <si>
    <r>
      <t>Soft drink</t>
    </r>
    <r>
      <rPr>
        <sz val="11"/>
        <color theme="1"/>
        <rFont val="Calibri"/>
        <family val="2"/>
        <scheme val="minor"/>
      </rPr>
      <t>: cóctel poco alcohólico, delicado y refrescante.</t>
    </r>
  </si>
  <si>
    <r>
      <t>Zombie</t>
    </r>
    <r>
      <rPr>
        <sz val="11"/>
        <color theme="1"/>
        <rFont val="Calibri"/>
        <family val="2"/>
        <scheme val="minor"/>
      </rPr>
      <t>: long drink particularmente alcohólico, originario del Caribe y preparado con ron, jugos de frutas y fruta fresca.</t>
    </r>
  </si>
  <si>
    <t>Imperial vs American fluid ounce</t>
  </si>
  <si>
    <t>No se debe confundir la onza líquida imperial con la onza líquida americana: en Canadá, las unidades de medida se expresan oficialmente según el Sistema Internacional de Unidades (SI). Sin embargo, algunas unidades imperiales aún se usan comúnmente. Los diferentes líquidos se vierten con una cuchara larga dejándolos fluir lentamente en un vaso estrecho y alto para formar capas de colores variados. La onza líquida americana representa 1/128 de galón estadounidense, es decir, exactamente 29,5735295625 ml o aproximadamente 1,805 pulgadas cúbicas. Este volumen de agua tiene una masa de aproximadamente 1,043 onzas.</t>
  </si>
  <si>
    <t>0,845351 onza líquida americana.</t>
  </si>
  <si>
    <t>Sparkling(s), Trembler(s), Mule(s) classification</t>
  </si>
  <si>
    <t>➡️ Mule(s) está clasificado principalmente como método de preparación / familia de receta.</t>
  </si>
  <si>
    <t>Neat...A cocktail served without ice. Most whiskies are ordered neat and enjoyed at room temperature.</t>
  </si>
  <si>
    <t>Neat...Cóctel sin hielo. La mayoría de los whiskies se piden neat y se degustan a temperatura ambiente.</t>
  </si>
  <si>
    <t xml:space="preserve">Refreshing glasses : </t>
  </si>
  <si>
    <t>Refreshing glasses : Enfriar un vaso con hielo o colocándolo en el refrigerador.</t>
  </si>
  <si>
    <t>Shooter : A shooter is a cocktail of a few centiliters meant to be consumed in one gulp. Shooters are short drinks with a volume between 2.5 and 10 cl, served in shooter glasses intended to be downed “shots,” and can be made only with spirits or also include a soft drink.</t>
  </si>
  <si>
    <t>Straight A cocktail prepared with ice in a shaker but served without ice.</t>
  </si>
  <si>
    <t>Straight  Cóctel preparado con hielo en coctelera pero servido sin hielo.</t>
  </si>
  <si>
    <t>Virgin..A non‑alcoholic cocktail. Examples include Virgin Colada or Virgin Mojito.</t>
  </si>
  <si>
    <t>Virgin...Cóctel sin alcohol. Ejemplos: Virgin Colada o Virgin Mojito.</t>
  </si>
  <si>
    <t>A cobbler is prepared directly in a rocks glass with ice It consists of a spirit and sugar garnished with fruit such as orange slices or seasonal</t>
  </si>
  <si>
    <t>berries The Sherry Cobbler is mentioned in the Jerry Thomas Bartender Guide The term “cobbler” literally means “shoemaker” It is a cold and</t>
  </si>
  <si>
    <t>lightly alcoholic drink the preparation often uses fresh fruit fruit in syrup crushed ice and soda</t>
  </si>
  <si>
    <t>ice Collins recipes include lemon juice simple syrup and soda They are served in tall tumblers and sipped with a straw</t>
  </si>
  <si>
    <t>A cooler is prepared in a shaker or mixing glass and garnished with fresh fruit slices A cooler is never heavily</t>
  </si>
  <si>
    <t>alcoholic and is always served with plenty of soda Coolers are made by mixing a spirit with fresh fruit juice and</t>
  </si>
  <si>
    <t>sugar and are usually served in a cocktail glass</t>
  </si>
  <si>
    <t>A Cup is a wine based cocktail champagne sparkling wine etc made in a carafe or glass bowl and served in chilled flutes</t>
  </si>
  <si>
    <t>with various fruit decorations apples pears peaches or oranges Cups bowls are generally long drinks based on wine</t>
  </si>
  <si>
    <t>served over ice and generously garnished with fruit cucumber slices mint etc They were once served in large glasses</t>
  </si>
  <si>
    <t xml:space="preserve">❸ saisissez un nombre de caractères cellule fond jaune   ▲   </t>
  </si>
  <si>
    <t xml:space="preserve">Ce tableau découpe votre texte SANS la ponctuation au nombre de caractères saisis ; ❶ Saisissez la largeur du document dans lequel vous collerez ensuite le texte ► ❷ Saisissez ou coller le texte que vous voulez découper dans cette cellule ▼ ; ❸ saisissez un nombre de caractères cellule fond jaune   ▲   </t>
  </si>
  <si>
    <t>Copiez le texte découpé / collage spécial 1.2.3. Valeurs dans votre document</t>
  </si>
  <si>
    <t>en vert largeurs de colonnes conseillées</t>
  </si>
  <si>
    <t xml:space="preserve">Ce tableau découpe votre texte AVEC la ponctuation au nombre de caractères saisis ; ❶ Saisissez la largeur du document dans lequel vous collerez ensuite le texte ► ❷ Saisissez ou coller le texte que vous voulez découper dans cette cellule ▼ ; ❸ saisissez un nombre de caractères cellule fond jaune   ▲   </t>
  </si>
  <si>
    <t xml:space="preserve">LET functions, not compatible with all versions of Excel </t>
  </si>
  <si>
    <t xml:space="preserve">(especially before 2021), have been replaced with standard formulas </t>
  </si>
  <si>
    <t>to ensure proper functioning across all versions.</t>
  </si>
  <si>
    <t>Las funciones LET, no compatibles con todas las versiones de Excel</t>
  </si>
  <si>
    <t xml:space="preserve"> (especialmente antes de 2021), han sido sustituidas por fórmulas clásicas </t>
  </si>
  <si>
    <t>para garantizar un buen funcionamiento en todas las versiones.</t>
  </si>
  <si>
    <t xml:space="preserve">Copiez le texte découpé / collage spécial 1.2.3. Valeurs dans votre document                 ❸ saisissez un nombre de caractères cellule fond jaune   ▲   </t>
  </si>
  <si>
    <t>saisissez le nombre de caractères pour découper le texte collé dans cette cellule ►</t>
  </si>
  <si>
    <t>Un cobbler se prepara directamente en un vaso rocks con hielo Se compone de un destilado y azúcar y se adorna con fruta como rodajas de</t>
  </si>
  <si>
    <t>naranja o bayas de temporada El Sherry Cobbler se menciona en el Jerry Thomas Bartender Guide El término “cobbler” significa literalmente</t>
  </si>
  <si>
    <t>“zapatero” Es una bebida fría y poco alcohólica en la preparación se usan a menudo frutas frescas fruta en almíbar hielo picado y soda</t>
  </si>
  <si>
    <t>Los cócteles Collins se preparan directamente en un vaso alto a partir de un destilado originalmente ginebra agua con gas jugo de limón</t>
  </si>
  <si>
    <t>azúcar y hielo Entre los ingredientes están el jugo de limón el jarabe de azúcar y la soda Se sirven en vasos altos tumbler y se beben con</t>
  </si>
  <si>
    <t>pajitas</t>
  </si>
  <si>
    <t>Un cooler se prepara en una coctelera o vaso mezclador y se adorna con rodajas de fruta fresca El cooler nunca es muy alcohólico y siempre</t>
  </si>
  <si>
    <t>se sirve con mucha soda Los coolers se obtienen mezclando un destilado jugo de fruta fresca y azúcar y se sirven generalmente en un vaso de</t>
  </si>
  <si>
    <t>cóctel</t>
  </si>
  <si>
    <t>Una Cup es un cóctel a base de vino champán vino espumoso etc preparado en una jarra o copa de vidrio y servido en flautas frías con</t>
  </si>
  <si>
    <t>diversas decoraciones de frutas manzanas peras duraznos o naranjas Las Cups copas son generalmente long drinks a base de vino servidas con</t>
  </si>
  <si>
    <t>hielo y generosamente adornadas con frutas trozos de pepino menta etc Antiguamente se servían en vasos grandes</t>
  </si>
  <si>
    <t>Los daiquiris tienen numerosas variantes basadas en esta receta clásica cuyas proporciones pueden modificarse y a los que se pueden añadir</t>
  </si>
  <si>
    <t>diferentes frutas frescas trituradas plátano durazno así como jugo de pomelo o marrasquino Los daiquiris son una familia de short drinks</t>
  </si>
  <si>
    <t>elaborados con tres ingredientes principales ron blanco cubano jugo de lima fresco y azúcar blanca</t>
  </si>
  <si>
    <t>Fizz es una bebida de longitud media que contiene jugo de limón un alcohol generalmente ginebra y esencialmente tónica Se sirve fría pero no</t>
  </si>
  <si>
    <t>helada en un pequeño vaso de 12 cl ¿Has pedido un Mojito Fizzy Entonces se te servirá espumoso</t>
  </si>
  <si>
    <t>en vert largeurs conseillées &gt; 115</t>
  </si>
  <si>
    <t>Daiquiris have numerous variations based on this classic base whose proportions can be modified and to which different fresh pureed fruits</t>
  </si>
  <si>
    <t>may be added banana peach as well as grapefruit juice or maraschino Daiquiris are a family of short drinks made from three main ingredients</t>
  </si>
  <si>
    <t>Cuban white rum fresh lime juice and white sugar</t>
  </si>
  <si>
    <t>A highball is a long drink that includes carbonated beverages among its ingredients It is a typically American style hence the name</t>
  </si>
  <si>
    <t>“highball” referring to the tall glass in which it is served</t>
  </si>
  <si>
    <t>Under this name are grouped alcoholic long drinks prepared with fresh mint bourbon white sugar and ice This recipe has been very influential</t>
  </si>
  <si>
    <t>inspiring the creator of the Mojito who replaced whiskey with rum and added lime juice Juleps are drinks that are more or less long whose</t>
  </si>
  <si>
    <t>essential element is fresh mint the crushed leaves of which are also used as garnish</t>
  </si>
  <si>
    <t>Mojitos have major variants based on adding whole fresh fruits strawberries raspberries or fruit segments mango non‑alcoholic versions</t>
  </si>
  <si>
    <t>Virgin Mojito or the addition of champagne Mojitos are long drinks made from Cuban white rum sparkling water lime juice white cane sugar and</t>
  </si>
  <si>
    <t>a sprig of fresh mint</t>
  </si>
  <si>
    <t>Short drinks were the first true cocktails that to follow trends and tastes were gradually modified to become more refreshing and less</t>
  </si>
  <si>
    <t>alcoholic long drinks or served hot hot drinks Short drinks which are more “concentrated” are served in classic cocktail cups in small</t>
  </si>
  <si>
    <t>portions often with ice cubes they are essentially alcoholic</t>
  </si>
  <si>
    <t>Crusta designates a small group of classic cocktails The composition of crustas is similar to that of a sour meaning they contain alcohol</t>
  </si>
  <si>
    <t>lemon juice and sugar or glucose syrup and/or liqueur and are often completed with cocktail bitters Crusta is distinguished by its service</t>
  </si>
  <si>
    <t>as the glass is presented with a sugared rim moistened with water and dipped in sugar The base ingredient is rum</t>
  </si>
  <si>
    <t>One should not confuse the imperial fluid ounce with the American fluid ounce in Canada units of measure are officially expressed according</t>
  </si>
  <si>
    <t>to the International System of Units SI However some imperial units are still commonly used Liquids are poured using a long spoon by letting</t>
  </si>
  <si>
    <t>them flow slowly into a narrow tall glass to form layers of varying colors</t>
  </si>
  <si>
    <t>The American fluid ounce represents 1/128 of a US gallon which is exactly 295735295625 ml or about 1805 cubic inches This volume of water</t>
  </si>
  <si>
    <t>has a mass of about 1043 ounces</t>
  </si>
  <si>
    <t>A cocktail with lemon juice and a candied cherry Sours are a superfamiliy of cocktails that includes many families such as caipirinhas</t>
  </si>
  <si>
    <t>daiquiris and margaritas which share a common sour flavor and key ingredients alcohol lemon or lime juice and sugar</t>
  </si>
  <si>
    <t>On the rocks A drink prepared in a shaker or served directly in a glass with ice cubes A cocktail where the strong alcohol is drunk neat</t>
  </si>
  <si>
    <t>with ice whisky on the rocks is the most famous example</t>
  </si>
  <si>
    <t>Eggnog is made from milk and eggs to which high‑alcohol wines and spirits are added This preparation can be considered depending on the</t>
  </si>
  <si>
    <t>season and occasion either as a long drink or as a hot drink as it is intended to be served warm</t>
  </si>
  <si>
    <t>Category Method of preparation This refers to cocktails containing an effervescent ingredient often champagne prosecco soda Examples French</t>
  </si>
  <si>
    <t>75 Spritz Mimosa It is not a glass but a cocktail characteristic sparkling</t>
  </si>
  <si>
    <t>Category Method of preparation Verb meaning “to shake” in classic French or old bar jargon So it is indeed a preparation technique a</t>
  </si>
  <si>
    <t>cocktail prepared in a shaker Example a Daiquiri is “tremblé” not “stirred”</t>
  </si>
  <si>
    <t>Category Cocktail family / Method of preparation composite A “Mule” is a template recipe alcohol + ginger beer + lime served in a specific</t>
  </si>
  <si>
    <t>glass the Copper Mug Examples Moscow Mule Mexican Mule Gin Mule Therefore it refers to a preparation method build with specific ingredients</t>
  </si>
  <si>
    <t>and sometimes also to the associated container copper mug</t>
  </si>
  <si>
    <t>Bajo esta denominación se agrupan long drinks alcohólicos preparados con menta fresca bourbon azúcar blanca y hielo Esta receta fue muy</t>
  </si>
  <si>
    <t>influyente inspirando al creador del Mojito quien reemplazó el whisky por ron y agregó jugo de lima Los juleps son bebidas más o menos</t>
  </si>
  <si>
    <t>largas cuyo elemento esencial es la menta fresca cuyas hojas trituradas también se usan como decoración</t>
  </si>
  <si>
    <t>Los mojitos tienen variantes basadas en la adición de frutas frescas enteras fresas frambuesas o en gajos mangos versiones sin alcohol</t>
  </si>
  <si>
    <t>Virgin Mojito o la adición de champán Los mojitos son long drinks elaborados con ron blanco cubano agua con gas jugo de lima azúcar de caña</t>
  </si>
  <si>
    <t>blanca y una ramita de menta fresca</t>
  </si>
  <si>
    <t>Los “short drinks” fueron los primeros cócteles verdaderos que para seguir la moda y los gustos se modificaron gradualmente para volverse</t>
  </si>
  <si>
    <t>más refrescantes y menos alcohólicos long drink o bien más calientes hot drinks Los short drinks bebidas más “concentradas” se sirven en</t>
  </si>
  <si>
    <t>copas clásicas de cóctel en pequeñas porciones a menudo con cubos de hielo son esencialmente alcohólicos</t>
  </si>
  <si>
    <t>Crusta es un término que designa un pequeño grupo de cócteles clásicos La composición de las crustas es similar a la de un sour es decir</t>
  </si>
  <si>
    <t>contienen alcohol jugo de limón y azúcar o jarabe de glucosa y/o licor y a menudo se completan con amargos de cóctel Crusta se distingue</t>
  </si>
  <si>
    <t>especialmente por el servicio ya que el vaso se presenta escarchado es decir con su borde humedecido con agua y pasado por azúcar El</t>
  </si>
  <si>
    <t>ingrediente base es el ron</t>
  </si>
  <si>
    <t>Literalmente “margarita” el daisy se prepara con jugo de limón jarabe de orgeat o cidra un poco de azúcar y un poco de soda Se sirve en un</t>
  </si>
  <si>
    <t>tumbler mediano o en un vaso old fashioned clásico</t>
  </si>
  <si>
    <t>Cóctel con jugo de limón y una cereza confitada Los sours son una superfamília de cócteles que agrupa varias familias como caipirinhas</t>
  </si>
  <si>
    <t>daiquiris y margaritas que tienen en común un sabor ácido y varios ingredientes un alcohol jugo de limón o lima y azúcar</t>
  </si>
  <si>
    <t>El eggnog se hace con leche y huevos a los que se añaden vinos de alto grado alcohólico y licores Esta preparación puede considerarse según</t>
  </si>
  <si>
    <t>la temporada y la ocasión tanto un long drink como un hot drink ya que está pensada para servirse caliente</t>
  </si>
  <si>
    <t>On the rocks Bebida preparada en coctelera o servida directamente en el vaso con cubos de hielo Un cóctel donde se bebe el alcohol fuerte</t>
  </si>
  <si>
    <t>puro con hielo el whisky on the rocks es el más conocido</t>
  </si>
  <si>
    <t>Shooter Un shooter es un cóctel de pocos centilitros que se bebe de un solo trago Los shooters son short drinks con un volumen entre 25 y 10</t>
  </si>
  <si>
    <t>cl servidos en vasos de chupito destinados a beberse “de un trago” y pueden estar hechos solo con licores o incluir también un refresco</t>
  </si>
  <si>
    <t>Categoría Método de preparación Se refiere a cócteles que contienen un ingrediente efervescente a menudo champán prosecco o soda Ejemplos</t>
  </si>
  <si>
    <t>French 75 Spritz Mimosa No es un vaso sino una característica del cóctel espumoso</t>
  </si>
  <si>
    <t>Categoría Método de preparación Verbo que significa “agitar” en francés clásico o en la jerga antigua de bar Por lo tanto es una técnica de</t>
  </si>
  <si>
    <t>preparación cóctel preparado en coctelera Ejemplo un Daiquiri se “trembla” no se remueve</t>
  </si>
  <si>
    <t>Categoría Familia de cócteles / Método de preparación compuesto Un “Mule” es una receta tipo alcohol + ginger beer + lima servido en un vaso</t>
  </si>
  <si>
    <t>específico la Copper Mug Ejemplos Moscow Mule Mexican Mule Gin Mule Por lo tanto se refiere a un método de preparación build con</t>
  </si>
  <si>
    <t>ingredientes específicos y a veces también al recipiente asociado taza de cobre</t>
  </si>
  <si>
    <t>in green: recommended widths &gt; 115</t>
  </si>
  <si>
    <t>en verde: anchuras recomendadas &gt; 115</t>
  </si>
  <si>
    <t>This table splits 1 line of your text WITH punctuation, according to the number of characters entered</t>
  </si>
  <si>
    <t>Esta tabla divide 1 línea de su texto CON puntuación, según el número de caracteres introducido</t>
  </si>
  <si>
    <t>Enter the number of characters to split the text pasted into this cell ►</t>
  </si>
  <si>
    <t>Introduzca el número de caracteres para dividir el texto pegado en esta celda ►</t>
  </si>
  <si>
    <t>This table splits your text WITH punctuation, according to the number of characters entered ❶ Enter the width of the document where you will paste the text later ► ❷ Type or paste the text you want to split into this cell ▼ ❸ Enter a character limit in the yellow-filled cell ▲</t>
  </si>
  <si>
    <t>Esta tabla divide su texto CON puntuación según el número de caracteres introducidos ❶ Introduzca el ancho del documento en el que pegará el texto después ► ❷ Escriba o pegue el texto que desea dividir en esta celda ▼ ❸ Introduzca un número de caracteres en la celda con fondo amarillo ▲</t>
  </si>
  <si>
    <t>Copy the split text / special paste 1.2.3. Values into your document</t>
  </si>
  <si>
    <t>❸ Ingrese un número de caracteres en la celda con fondo amarillo ▲</t>
  </si>
  <si>
    <t>This table splits 1 line of your text WITHOUT punctuation, based on the number of characters entered</t>
  </si>
  <si>
    <t>Esta tabla divide 1 línea de texto SIN puntuación, según el número de caracteres ingresados</t>
  </si>
  <si>
    <t>Fizz is a medium-length drink made with lemon juice, an alcohol (usually gin), and tonic water. It is served chilled, but not ice-cold, in a small 12 cl tumbler. Ordered a Mojito Fizzy? Then expect it to be sparkling.</t>
  </si>
  <si>
    <t xml:space="preserve">in green: recommended widths </t>
  </si>
  <si>
    <t>en verde: anchuras recomendadas</t>
  </si>
  <si>
    <t>Choisissez le tableau qui vous convient 30 ou 10 lignes , à coller dans votre document puis ajustez la largeur des colonnes</t>
  </si>
  <si>
    <t>2️⃣ Saisissez  la largeur du document dans lequel vous collerez ensuite le texte.</t>
  </si>
  <si>
    <t>Ce tableau découpe votre texte AVEC ou SANS la ponctuation au nombre de caractères saisis</t>
  </si>
  <si>
    <t xml:space="preserve">lorsque vous copiez ce tableau </t>
  </si>
  <si>
    <t xml:space="preserve"> 3️⃣ saisissez un nombre de caractères par lignes</t>
  </si>
  <si>
    <t xml:space="preserve">ajustez les colonnes </t>
  </si>
  <si>
    <t xml:space="preserve"> 3️⃣ saisissez un nombre de caractères par lignes ►</t>
  </si>
  <si>
    <t>selon les largeurs indiquées en vert.</t>
  </si>
  <si>
    <t>2️⃣ Saisissez  la largeur du document dans lequel vous collerez ensuite le texte. ►</t>
  </si>
  <si>
    <t>x</t>
  </si>
  <si>
    <t>◄4️⃣ Si vous ne voulez pas de ponctuation saisissez un X dans cette cellule</t>
  </si>
  <si>
    <t>▼  1️⃣COLLEZ LE TEXTE BRUT A DÉCOUPER  DANS CETTE CELLULE</t>
  </si>
  <si>
    <t>hauteur de lignes mini 17</t>
  </si>
  <si>
    <t>ce tableau permet de découper un texte sans couper les mots  SOIT en supprimant la ponctuation  ..► SOIT  en respectant la ponctuation  .On va recoller la ponctuation au bout de la ligne précédente si la nouvelle ligne commence par un signe (, . ; : ! ? ) » …) et si ça ne dépasse pas la limite (donc on n’ajoute la ponctuation que si la ligne fait &lt; limite).Variante qui conserve aussi les virgules/points (donc pas de “nettoyage ponctuation”), tout en gardant la coupe sans mots cassés. Ça donne un rendu plus “texte d’origine”.On fait juste :enlever un “-” ou “=” en tout début - avec 30 caractères max par ligne, un texte d’environ 535 caractères remplira 19 lignes sur 20 du tableau.Plus vous augmentez le nombre de caractères par ligne, plus chaque ligne peut contenir de texte. ►  -Tendez la main, partagez vos savoir-faire : vos essais, vos erreurs et votre ténacité sont des tremplins pour celles et ceux qui veulent progresser. ► Avec vos exemples, chacun pourra avancer à son rythme, avec confiance et gagner en autonomie.</t>
  </si>
  <si>
    <r>
      <t>avec 4</t>
    </r>
    <r>
      <rPr>
        <b/>
        <sz val="11"/>
        <rFont val="Calibri"/>
        <family val="2"/>
        <scheme val="minor"/>
      </rPr>
      <t>0 caractères par ligne</t>
    </r>
    <r>
      <rPr>
        <sz val="11"/>
        <rFont val="Calibri"/>
        <family val="2"/>
        <scheme val="minor"/>
      </rPr>
      <t xml:space="preserve">, un texte d’environ </t>
    </r>
    <r>
      <rPr>
        <b/>
        <sz val="11"/>
        <rFont val="Calibri"/>
        <family val="2"/>
        <scheme val="minor"/>
      </rPr>
      <t>1028 caractères</t>
    </r>
    <r>
      <rPr>
        <sz val="11"/>
        <rFont val="Calibri"/>
        <family val="2"/>
        <scheme val="minor"/>
      </rPr>
      <t xml:space="preserve"> remplira </t>
    </r>
    <r>
      <rPr>
        <b/>
        <sz val="11"/>
        <rFont val="Calibri"/>
        <family val="2"/>
        <scheme val="minor"/>
      </rPr>
      <t>28 lignes sur 30</t>
    </r>
    <r>
      <rPr>
        <sz val="11"/>
        <rFont val="Calibri"/>
        <family val="2"/>
        <scheme val="minor"/>
      </rPr>
      <t xml:space="preserve"> du tableau.Plus vous augmentez le nombre de caractères par ligne, plus chaque ligne peut contenir de texte</t>
    </r>
  </si>
  <si>
    <t>lorsque vous copiez ce tableau pour le coller ailleurs ajustez les colonnes</t>
  </si>
  <si>
    <t>1️⃣ 2️⃣ 3️⃣ 4️⃣ 5️⃣</t>
  </si>
  <si>
    <t>5️⃣ COPIEZ VOTRE TEXTE découpé et collez le dans votre document collage spécial valeur 1.2.3</t>
  </si>
  <si>
    <t>6️⃣ 7️⃣ 8️⃣ 9️⃣ 🔟</t>
  </si>
  <si>
    <t>Si vous ajustez la largeur des colonnes cliquez sur F9 pour la mise à jour</t>
  </si>
  <si>
    <t xml:space="preserve">Ce tableau découpe votre texte AVEC ou SANS la ponctuation au nombre de caractères saisis ; ❶ Saisissez la largeur du document dans lequel vous collerez ensuite le texte ► ❷ Saisissez ou coller le texte que vous voulez découper dans cette cellule ▼ ; ❸ saisissez un nombre de caractères cellule fond jaune   ▲   </t>
  </si>
  <si>
    <r>
      <t>avec 4</t>
    </r>
    <r>
      <rPr>
        <b/>
        <sz val="11"/>
        <rFont val="Calibri"/>
        <family val="2"/>
        <scheme val="minor"/>
      </rPr>
      <t>0 caractères par ligne</t>
    </r>
    <r>
      <rPr>
        <sz val="11"/>
        <rFont val="Calibri"/>
        <family val="2"/>
        <scheme val="minor"/>
      </rPr>
      <t xml:space="preserve">, un texte d’environ </t>
    </r>
    <r>
      <rPr>
        <b/>
        <sz val="11"/>
        <rFont val="Calibri"/>
        <family val="2"/>
        <scheme val="minor"/>
      </rPr>
      <t>299 caractères</t>
    </r>
    <r>
      <rPr>
        <sz val="11"/>
        <rFont val="Calibri"/>
        <family val="2"/>
        <scheme val="minor"/>
      </rPr>
      <t xml:space="preserve"> remplira </t>
    </r>
    <r>
      <rPr>
        <b/>
        <sz val="11"/>
        <rFont val="Calibri"/>
        <family val="2"/>
        <scheme val="minor"/>
      </rPr>
      <t>8 lignes sur 10</t>
    </r>
    <r>
      <rPr>
        <sz val="11"/>
        <rFont val="Calibri"/>
        <family val="2"/>
        <scheme val="minor"/>
      </rPr>
      <t xml:space="preserve"> du tableau.Plus vous augmentez le nombre de caractères par ligne, plus chaque ligne peut contenir de texte</t>
    </r>
  </si>
  <si>
    <t>2 autres modèles plus légers , à coller dans vos documents puis ajustez la largeur des colonnes</t>
  </si>
  <si>
    <t>Ce tableau de 6 lignes découpe 1 ligne de votre texte SANS la ponctuation au nombre de caractères saisis</t>
  </si>
  <si>
    <t>Ce tableau découpe votre texte SANS la ponctuation au nombre de caractères saisis ; ❶ saisissez ou collez le texte à découper dans la cellule prévue ; ❷  saisissez un nombre de caractères cellule fond jaune ; ❸ Copiez le texte découpé / collage spécial 1.2.3. Valeurs dans votre document</t>
  </si>
  <si>
    <t xml:space="preserve">Ce tableau de 6 lignes découpe 1 ligne de votre texte AVEC la ponctuation au nombre de caractères saisis </t>
  </si>
  <si>
    <t>Ce tableau découpe votre texte AVEC la ponctuation au nombre de caractères saisis ; ❶ saisissez ou collez le texte à découper dans la cellule prévue ; ❷  saisissez un nombre de caractères cellule fond jaune ; ❸ Copiez le texte découpé / collage spécial 1.2.3. Valeurs dans votre document</t>
  </si>
  <si>
    <t>SUPPRESPACE(SUBSTITUE(SUBSTITUE(SUBSTITUE(SUBSTITUE(SUBSTITUE(SUBSTITUE(SUBSTITUE(SUBSTITUE(SUBSTITUE(SUBSTITUE(SUBSTITUE(C59;",";" ");".";" ");";";" ");":";" ");"!";" ");"?";" ");"…";" ");"»";" ");"«";" ");"(";" ");")";" "))</t>
  </si>
  <si>
    <t>SUPPRESPACE(SUBSTITUE(SUBSTITUE(SUBSTITUE(SUBSTITUE(SUBSTITUE(SUBSTITUE(SUBSTITUE(SUBSTITUE(SUBSTITUE(SUBSTITUE(SUBSTITUE(C14;",";" ");".";" ");";";" ");":";" ");"!";" ");"?";" ");"…";" ");"»";" ");"«";" ");"(";" ");")";" "))</t>
  </si>
  <si>
    <t>Ce tableau de 5 lignes découpe 1 ligne de votre texte SANS la ponctuation au nombre de caractères saisis</t>
  </si>
  <si>
    <t xml:space="preserve">❸ Enter a number of characters in the yellow-filled cell ▲   </t>
  </si>
  <si>
    <t xml:space="preserve">Copie el texto dividido / pegado especial 1.2.3. Valores en su documento  </t>
  </si>
  <si>
    <t>El Fizz es una bebida de longitud media que lleva jugo de limón, un alcohol (generalmente ginebra) y agua tónica. Se sirve fría, pero no helada, en un vaso pequeño de 12 cl. Has pedido un Mojito Fizzy? Entonces se te servirá espumoso.</t>
  </si>
  <si>
    <t>Última actualización: 05.01.2026</t>
  </si>
  <si>
    <t>Last updated: 05.01.2026</t>
  </si>
  <si>
    <t>Dernière mise à jour : 05.01.2026</t>
  </si>
  <si>
    <t>(Je fournis la base. Vous construisez votre outil)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</si>
</sst>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0&quot; ml&quot;"/>
    <numFmt numFmtId="165" formatCode="0.0&quot; cl&quot;"/>
    <numFmt numFmtId="166" formatCode="0&quot; g&quot;"/>
    <numFmt numFmtId="167" formatCode="0.000&quot;Kg&quot;"/>
    <numFmt numFmtId="168" formatCode="0&quot; cl&quot;"/>
    <numFmt numFmtId="169" formatCode="0.00&quot; cl&quot;"/>
    <numFmt numFmtId="170" formatCode="0.000&quot; L&quot;"/>
    <numFmt numFmtId="171" formatCode="0.000"/>
    <numFmt numFmtId="172" formatCode="#,##0.00\ &quot;€&quot;"/>
    <numFmt numFmtId="173" formatCode="0.0&quot; %&quot;"/>
    <numFmt numFmtId="174" formatCode="0&quot; %&quot;"/>
    <numFmt numFmtId="175" formatCode="_-* #,##0.00\ [$€-40C]_-;\-* #,##0.00\ [$€-40C]_-;_-* &quot;-&quot;??\ [$€-40C]_-;_-@_-"/>
    <numFmt numFmtId="176" formatCode="0.0"/>
    <numFmt numFmtId="177" formatCode="#&quot; &quot;?/10"/>
    <numFmt numFmtId="178" formatCode="0.0&quot; ml&quot;"/>
    <numFmt numFmtId="179" formatCode="0.0%"/>
    <numFmt numFmtId="180" formatCode="0.000&quot; Kg&quot;"/>
    <numFmt numFmtId="181" formatCode="0&quot; car.&quot;"/>
    <numFmt numFmtId="182" formatCode="&quot;total &quot;0\ &quot;lignes&quot;"/>
    <numFmt numFmtId="183" formatCode="0.00&quot; ml&quot;"/>
    <numFmt numFmtId="184" formatCode="[$-40C]d\ mmmm\ yyyy;@"/>
    <numFmt numFmtId="185" formatCode="[$-40C]d\-mmm\-yy;@"/>
    <numFmt numFmtId="186" formatCode="0.00&quot; Kg&quot;"/>
    <numFmt numFmtId="187" formatCode="0.00\ &quot; cm³&quot;"/>
  </numFmts>
  <fonts count="300">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8"/>
      <color theme="0"/>
      <name val="Calibri"/>
      <family val="2"/>
      <scheme val="minor"/>
    </font>
    <font>
      <sz val="11"/>
      <color theme="1"/>
      <name val="Calibri"/>
      <family val="2"/>
    </font>
    <font>
      <b/>
      <sz val="14"/>
      <name val="Calibri"/>
      <family val="2"/>
      <scheme val="minor"/>
    </font>
    <font>
      <sz val="8"/>
      <color rgb="FFBFBFBF"/>
      <name val="Calibri"/>
      <family val="2"/>
      <scheme val="minor"/>
    </font>
    <font>
      <sz val="12"/>
      <color theme="1"/>
      <name val="Calibri"/>
      <family val="2"/>
      <scheme val="minor"/>
    </font>
    <font>
      <b/>
      <sz val="12"/>
      <name val="Calibri"/>
      <family val="2"/>
      <scheme val="minor"/>
    </font>
    <font>
      <u/>
      <sz val="11"/>
      <color theme="10"/>
      <name val="Calibri"/>
      <family val="2"/>
      <scheme val="minor"/>
    </font>
    <font>
      <b/>
      <sz val="13.5"/>
      <color theme="1"/>
      <name val="Calibri"/>
      <family val="2"/>
      <scheme val="minor"/>
    </font>
    <font>
      <b/>
      <sz val="12"/>
      <color theme="1"/>
      <name val="Calibri"/>
      <family val="2"/>
      <scheme val="minor"/>
    </font>
    <font>
      <b/>
      <sz val="12"/>
      <color rgb="FFC00000"/>
      <name val="Calibri"/>
      <family val="2"/>
      <scheme val="minor"/>
    </font>
    <font>
      <sz val="10"/>
      <color theme="1"/>
      <name val="Arial Unicode MS"/>
    </font>
    <font>
      <sz val="11"/>
      <color indexed="8"/>
      <name val="Calibri"/>
      <family val="2"/>
    </font>
    <font>
      <sz val="10"/>
      <color theme="0"/>
      <name val="Calibri"/>
      <family val="2"/>
      <scheme val="minor"/>
    </font>
    <font>
      <b/>
      <sz val="12"/>
      <color rgb="FF0033CC"/>
      <name val="Calibri"/>
      <family val="2"/>
      <scheme val="minor"/>
    </font>
    <font>
      <b/>
      <sz val="10"/>
      <color rgb="FF000000"/>
      <name val="Calibri"/>
      <family val="2"/>
      <scheme val="minor"/>
    </font>
    <font>
      <b/>
      <sz val="10"/>
      <color theme="1"/>
      <name val="Calibri"/>
      <family val="2"/>
      <scheme val="minor"/>
    </font>
    <font>
      <b/>
      <sz val="10"/>
      <name val="Calibri"/>
      <family val="2"/>
      <scheme val="minor"/>
    </font>
    <font>
      <b/>
      <sz val="12"/>
      <color rgb="FF0000FF"/>
      <name val="Calibri"/>
      <family val="2"/>
      <scheme val="minor"/>
    </font>
    <font>
      <sz val="10"/>
      <color theme="1"/>
      <name val="Calibri"/>
      <family val="2"/>
      <scheme val="minor"/>
    </font>
    <font>
      <sz val="12"/>
      <name val="Calibri"/>
      <family val="2"/>
      <scheme val="minor"/>
    </font>
    <font>
      <b/>
      <sz val="11"/>
      <color rgb="FF0000FF"/>
      <name val="Calibri"/>
      <family val="2"/>
      <scheme val="minor"/>
    </font>
    <font>
      <sz val="12"/>
      <color theme="9" tint="-0.499984740745262"/>
      <name val="Calibri"/>
      <family val="2"/>
      <scheme val="minor"/>
    </font>
    <font>
      <sz val="10"/>
      <color theme="9" tint="-0.499984740745262"/>
      <name val="Calibri"/>
      <family val="2"/>
      <scheme val="minor"/>
    </font>
    <font>
      <sz val="10"/>
      <color rgb="FF000000"/>
      <name val="Calibri"/>
      <family val="2"/>
      <scheme val="minor"/>
    </font>
    <font>
      <b/>
      <sz val="11"/>
      <color rgb="FFFF0000"/>
      <name val="Calibri"/>
      <family val="2"/>
      <scheme val="minor"/>
    </font>
    <font>
      <sz val="10"/>
      <name val="Calibri"/>
      <family val="2"/>
      <scheme val="minor"/>
    </font>
    <font>
      <b/>
      <sz val="14"/>
      <color rgb="FF0033CC"/>
      <name val="Calibri"/>
      <family val="2"/>
      <scheme val="minor"/>
    </font>
    <font>
      <sz val="8"/>
      <color theme="1"/>
      <name val="Calibri"/>
      <family val="2"/>
      <scheme val="minor"/>
    </font>
    <font>
      <sz val="8"/>
      <color theme="1" tint="0.499984740745262"/>
      <name val="Calibri"/>
      <family val="2"/>
      <scheme val="minor"/>
    </font>
    <font>
      <sz val="11"/>
      <color rgb="FF7030A0"/>
      <name val="Calibri"/>
      <family val="2"/>
      <scheme val="minor"/>
    </font>
    <font>
      <sz val="12"/>
      <color theme="0"/>
      <name val="Calibri"/>
      <family val="2"/>
      <scheme val="minor"/>
    </font>
    <font>
      <sz val="11"/>
      <name val="Calibri"/>
      <family val="2"/>
      <scheme val="minor"/>
    </font>
    <font>
      <sz val="9"/>
      <color theme="0" tint="-0.499984740745262"/>
      <name val="Calibri"/>
      <family val="2"/>
      <scheme val="minor"/>
    </font>
    <font>
      <b/>
      <sz val="12"/>
      <color theme="9" tint="-0.499984740745262"/>
      <name val="Calibri"/>
      <family val="2"/>
      <scheme val="minor"/>
    </font>
    <font>
      <sz val="11"/>
      <color theme="9" tint="-0.499984740745262"/>
      <name val="Calibri"/>
      <family val="2"/>
      <scheme val="minor"/>
    </font>
    <font>
      <b/>
      <sz val="11"/>
      <color theme="9" tint="-0.499984740745262"/>
      <name val="Calibri"/>
      <family val="2"/>
      <scheme val="minor"/>
    </font>
    <font>
      <sz val="11"/>
      <color theme="9" tint="-0.499984740745262"/>
      <name val="Calibri"/>
      <family val="2"/>
    </font>
    <font>
      <sz val="12"/>
      <color rgb="FFC00000"/>
      <name val="Calibri"/>
      <family val="2"/>
      <scheme val="minor"/>
    </font>
    <font>
      <sz val="8"/>
      <color theme="0" tint="-0.249977111117893"/>
      <name val="Calibri"/>
      <family val="2"/>
      <scheme val="minor"/>
    </font>
    <font>
      <b/>
      <sz val="14"/>
      <color theme="9" tint="-0.499984740745262"/>
      <name val="Calibri"/>
      <family val="2"/>
      <scheme val="minor"/>
    </font>
    <font>
      <b/>
      <sz val="11"/>
      <color rgb="FFC00000"/>
      <name val="Calibri"/>
      <family val="2"/>
      <scheme val="minor"/>
    </font>
    <font>
      <sz val="9"/>
      <name val="Calibri"/>
      <family val="2"/>
      <scheme val="minor"/>
    </font>
    <font>
      <i/>
      <sz val="11"/>
      <color theme="0" tint="-0.499984740745262"/>
      <name val="Calibri"/>
      <family val="2"/>
      <scheme val="minor"/>
    </font>
    <font>
      <sz val="9"/>
      <color theme="1"/>
      <name val="Calibri"/>
      <family val="2"/>
      <scheme val="minor"/>
    </font>
    <font>
      <b/>
      <sz val="10"/>
      <color theme="9" tint="-0.499984740745262"/>
      <name val="Calibri"/>
      <family val="2"/>
      <scheme val="minor"/>
    </font>
    <font>
      <b/>
      <sz val="11"/>
      <name val="Calibri"/>
      <family val="2"/>
      <scheme val="minor"/>
    </font>
    <font>
      <b/>
      <sz val="9"/>
      <color theme="9" tint="-0.249977111117893"/>
      <name val="Calibri"/>
      <family val="2"/>
      <scheme val="minor"/>
    </font>
    <font>
      <sz val="9"/>
      <color theme="9" tint="-0.249977111117893"/>
      <name val="Calibri"/>
      <family val="2"/>
      <scheme val="minor"/>
    </font>
    <font>
      <sz val="10"/>
      <color rgb="FF0000FF"/>
      <name val="Calibri"/>
      <family val="2"/>
      <scheme val="minor"/>
    </font>
    <font>
      <sz val="12"/>
      <color theme="0" tint="-0.499984740745262"/>
      <name val="Calibri"/>
      <family val="2"/>
      <scheme val="minor"/>
    </font>
    <font>
      <b/>
      <sz val="11"/>
      <color theme="1" tint="0.34998626667073579"/>
      <name val="Calibri"/>
      <family val="2"/>
      <scheme val="minor"/>
    </font>
    <font>
      <sz val="10"/>
      <color theme="0" tint="-0.499984740745262"/>
      <name val="Calibri"/>
      <family val="2"/>
      <scheme val="minor"/>
    </font>
    <font>
      <sz val="8"/>
      <color theme="0" tint="-0.14999847407452621"/>
      <name val="Calibri"/>
      <family val="2"/>
      <scheme val="minor"/>
    </font>
    <font>
      <b/>
      <sz val="8"/>
      <name val="Calibri"/>
      <family val="2"/>
      <scheme val="minor"/>
    </font>
    <font>
      <b/>
      <sz val="10"/>
      <color theme="9" tint="-0.249977111117893"/>
      <name val="Calibri"/>
      <family val="2"/>
      <scheme val="minor"/>
    </font>
    <font>
      <sz val="11"/>
      <color theme="0" tint="-0.14999847407452621"/>
      <name val="Calibri"/>
      <family val="2"/>
      <scheme val="minor"/>
    </font>
    <font>
      <sz val="10"/>
      <name val="MS Sans Serif"/>
      <family val="2"/>
    </font>
    <font>
      <b/>
      <sz val="12"/>
      <color rgb="FF7030A0"/>
      <name val="Calibri"/>
      <family val="2"/>
      <scheme val="minor"/>
    </font>
    <font>
      <b/>
      <sz val="12"/>
      <color theme="1" tint="0.499984740745262"/>
      <name val="Calibri"/>
      <family val="2"/>
      <scheme val="minor"/>
    </font>
    <font>
      <sz val="12"/>
      <color rgb="FF0000FF"/>
      <name val="Calibri"/>
      <family val="2"/>
      <scheme val="minor"/>
    </font>
    <font>
      <b/>
      <sz val="12"/>
      <color theme="9" tint="-0.249977111117893"/>
      <name val="Calibri"/>
      <family val="2"/>
      <scheme val="minor"/>
    </font>
    <font>
      <sz val="11"/>
      <color rgb="FF0000FF"/>
      <name val="Calibri"/>
      <family val="2"/>
      <scheme val="minor"/>
    </font>
    <font>
      <sz val="12"/>
      <color theme="9" tint="-0.249977111117893"/>
      <name val="Calibri"/>
      <family val="2"/>
      <scheme val="minor"/>
    </font>
    <font>
      <b/>
      <sz val="12"/>
      <color theme="5" tint="-0.499984740745262"/>
      <name val="Calibri"/>
      <family val="2"/>
      <scheme val="minor"/>
    </font>
    <font>
      <b/>
      <sz val="18"/>
      <color theme="0"/>
      <name val="Calibri"/>
      <family val="2"/>
      <scheme val="minor"/>
    </font>
    <font>
      <b/>
      <sz val="16"/>
      <color theme="9" tint="-0.499984740745262"/>
      <name val="Calibri"/>
      <family val="2"/>
      <scheme val="minor"/>
    </font>
    <font>
      <b/>
      <sz val="16"/>
      <name val="Calibri"/>
      <family val="2"/>
      <scheme val="minor"/>
    </font>
    <font>
      <b/>
      <sz val="20"/>
      <color theme="9" tint="-0.499984740745262"/>
      <name val="Calibri"/>
      <family val="2"/>
      <scheme val="minor"/>
    </font>
    <font>
      <b/>
      <sz val="11"/>
      <color rgb="FF0000FF"/>
      <name val="Calibri"/>
      <family val="2"/>
    </font>
    <font>
      <b/>
      <sz val="12"/>
      <color rgb="FF000000"/>
      <name val="Calibri"/>
      <family val="2"/>
      <scheme val="minor"/>
    </font>
    <font>
      <b/>
      <sz val="12"/>
      <color theme="0"/>
      <name val="Calibri"/>
      <family val="2"/>
      <scheme val="minor"/>
    </font>
    <font>
      <sz val="22"/>
      <color theme="9" tint="-0.249977111117893"/>
      <name val="Calibri"/>
      <family val="2"/>
      <scheme val="minor"/>
    </font>
    <font>
      <b/>
      <sz val="16"/>
      <color theme="0"/>
      <name val="Calibri"/>
      <family val="2"/>
      <scheme val="minor"/>
    </font>
    <font>
      <sz val="14"/>
      <name val="Calibri"/>
      <family val="2"/>
      <scheme val="minor"/>
    </font>
    <font>
      <sz val="16"/>
      <color rgb="FF0000FF"/>
      <name val="Calibri"/>
      <family val="2"/>
      <scheme val="minor"/>
    </font>
    <font>
      <sz val="16"/>
      <name val="Calibri"/>
      <family val="2"/>
      <scheme val="minor"/>
    </font>
    <font>
      <sz val="14"/>
      <color theme="9" tint="-0.499984740745262"/>
      <name val="Calibri"/>
      <family val="2"/>
      <scheme val="minor"/>
    </font>
    <font>
      <b/>
      <sz val="14"/>
      <color rgb="FFC00000"/>
      <name val="Calibri"/>
      <family val="2"/>
      <scheme val="minor"/>
    </font>
    <font>
      <b/>
      <sz val="14"/>
      <color rgb="FFFF0000"/>
      <name val="Calibri"/>
      <family val="2"/>
      <scheme val="minor"/>
    </font>
    <font>
      <sz val="14"/>
      <color rgb="FF0000FF"/>
      <name val="Calibri"/>
      <family val="2"/>
      <scheme val="minor"/>
    </font>
    <font>
      <sz val="12"/>
      <color rgb="FF7030A0"/>
      <name val="Calibri"/>
      <family val="2"/>
      <scheme val="minor"/>
    </font>
    <font>
      <b/>
      <sz val="20"/>
      <name val="Calibri"/>
      <family val="2"/>
      <scheme val="minor"/>
    </font>
    <font>
      <b/>
      <sz val="14"/>
      <color theme="1"/>
      <name val="Calibri"/>
      <family val="2"/>
      <scheme val="minor"/>
    </font>
    <font>
      <b/>
      <sz val="14"/>
      <color rgb="FF0000FF"/>
      <name val="Calibri"/>
      <family val="2"/>
      <scheme val="minor"/>
    </font>
    <font>
      <b/>
      <sz val="22"/>
      <color theme="9" tint="-0.499984740745262"/>
      <name val="Calibri"/>
      <family val="2"/>
      <scheme val="minor"/>
    </font>
    <font>
      <sz val="12"/>
      <color theme="0" tint="-4.9989318521683403E-2"/>
      <name val="Calibri"/>
      <family val="2"/>
      <scheme val="minor"/>
    </font>
    <font>
      <b/>
      <sz val="9"/>
      <color theme="1"/>
      <name val="Calibri"/>
      <family val="2"/>
      <scheme val="minor"/>
    </font>
    <font>
      <b/>
      <sz val="14"/>
      <color rgb="FF000000"/>
      <name val="Calibri"/>
      <family val="2"/>
      <scheme val="minor"/>
    </font>
    <font>
      <b/>
      <sz val="14"/>
      <color theme="0"/>
      <name val="Calibri"/>
      <family val="2"/>
      <scheme val="minor"/>
    </font>
    <font>
      <b/>
      <sz val="12"/>
      <color rgb="FFFFFF00"/>
      <name val="Calibri"/>
      <family val="2"/>
      <scheme val="minor"/>
    </font>
    <font>
      <i/>
      <sz val="11"/>
      <name val="Calibri"/>
      <family val="2"/>
    </font>
    <font>
      <i/>
      <sz val="9"/>
      <name val="Calibri"/>
      <family val="2"/>
    </font>
    <font>
      <b/>
      <sz val="48"/>
      <name val="Calibri"/>
      <family val="2"/>
      <scheme val="minor"/>
    </font>
    <font>
      <sz val="8"/>
      <name val="Calibri"/>
      <family val="2"/>
      <scheme val="minor"/>
    </font>
    <font>
      <b/>
      <sz val="10"/>
      <color theme="0"/>
      <name val="Calibri"/>
      <family val="2"/>
      <scheme val="minor"/>
    </font>
    <font>
      <b/>
      <sz val="18"/>
      <name val="Calibri"/>
      <family val="2"/>
      <scheme val="minor"/>
    </font>
    <font>
      <b/>
      <sz val="11"/>
      <color rgb="FFFFFF00"/>
      <name val="Calibri"/>
      <family val="2"/>
      <scheme val="minor"/>
    </font>
    <font>
      <b/>
      <sz val="11"/>
      <color indexed="9"/>
      <name val="Calibri"/>
      <family val="2"/>
      <scheme val="minor"/>
    </font>
    <font>
      <b/>
      <sz val="8"/>
      <color theme="0"/>
      <name val="Calibri"/>
      <family val="2"/>
      <scheme val="minor"/>
    </font>
    <font>
      <sz val="8"/>
      <color theme="0" tint="-0.34998626667073579"/>
      <name val="Calibri"/>
      <family val="2"/>
      <scheme val="minor"/>
    </font>
    <font>
      <i/>
      <sz val="10"/>
      <color theme="1"/>
      <name val="Calibri"/>
      <family val="2"/>
      <scheme val="minor"/>
    </font>
    <font>
      <sz val="12"/>
      <color rgb="FF800000"/>
      <name val="Calibri"/>
      <family val="2"/>
    </font>
    <font>
      <b/>
      <sz val="12"/>
      <color theme="0"/>
      <name val="Calibri"/>
      <family val="2"/>
    </font>
    <font>
      <b/>
      <i/>
      <sz val="14"/>
      <name val="Calibri"/>
      <family val="2"/>
      <scheme val="minor"/>
    </font>
    <font>
      <b/>
      <sz val="9"/>
      <name val="Calibri"/>
      <family val="2"/>
      <scheme val="minor"/>
    </font>
    <font>
      <sz val="8"/>
      <color theme="0" tint="-0.499984740745262"/>
      <name val="Calibri"/>
      <family val="2"/>
      <scheme val="minor"/>
    </font>
    <font>
      <sz val="12"/>
      <color rgb="FF0033CC"/>
      <name val="Calibri"/>
      <family val="2"/>
      <scheme val="minor"/>
    </font>
    <font>
      <b/>
      <sz val="8"/>
      <color theme="0" tint="-0.34998626667073579"/>
      <name val="Calibri"/>
      <family val="2"/>
      <scheme val="minor"/>
    </font>
    <font>
      <b/>
      <sz val="8"/>
      <color theme="1" tint="0.499984740745262"/>
      <name val="Calibri"/>
      <family val="2"/>
      <scheme val="minor"/>
    </font>
    <font>
      <b/>
      <sz val="18"/>
      <color rgb="FFC00000"/>
      <name val="Calibri"/>
      <family val="2"/>
      <scheme val="minor"/>
    </font>
    <font>
      <sz val="11"/>
      <color theme="1" tint="0.14999847407452621"/>
      <name val="Calibri"/>
      <family val="2"/>
      <scheme val="minor"/>
    </font>
    <font>
      <b/>
      <sz val="8"/>
      <color theme="0" tint="-0.249977111117893"/>
      <name val="Calibri"/>
      <family val="2"/>
      <scheme val="minor"/>
    </font>
    <font>
      <b/>
      <sz val="10"/>
      <color theme="0" tint="-0.499984740745262"/>
      <name val="Calibri"/>
      <family val="2"/>
      <scheme val="minor"/>
    </font>
    <font>
      <b/>
      <sz val="12"/>
      <color theme="0" tint="-0.499984740745262"/>
      <name val="Calibri"/>
      <family val="2"/>
      <scheme val="minor"/>
    </font>
    <font>
      <sz val="12"/>
      <name val="Calibri"/>
      <family val="2"/>
    </font>
    <font>
      <sz val="12"/>
      <name val="Arial"/>
      <family val="2"/>
    </font>
    <font>
      <sz val="12"/>
      <name val="Garamond"/>
      <family val="1"/>
    </font>
    <font>
      <sz val="12"/>
      <name val="Cambria"/>
      <family val="1"/>
    </font>
    <font>
      <sz val="12"/>
      <name val="Verdana"/>
      <family val="2"/>
    </font>
    <font>
      <sz val="12"/>
      <name val="Segoe UI Light"/>
      <family val="2"/>
    </font>
    <font>
      <sz val="12"/>
      <name val="Lucida Calligraphy"/>
      <family val="4"/>
    </font>
    <font>
      <sz val="12"/>
      <name val="Lucida Handwriting"/>
      <family val="4"/>
    </font>
    <font>
      <b/>
      <sz val="14"/>
      <color theme="9" tint="-0.499984740745262"/>
      <name val="Calibri"/>
      <family val="2"/>
    </font>
    <font>
      <sz val="14"/>
      <color theme="1" tint="0.34998626667073579"/>
      <name val="Calibri"/>
      <family val="2"/>
      <scheme val="minor"/>
    </font>
    <font>
      <sz val="14"/>
      <color rgb="FFFF0000"/>
      <name val="Calibri"/>
      <family val="2"/>
      <scheme val="minor"/>
    </font>
    <font>
      <b/>
      <sz val="12"/>
      <color theme="1" tint="0.34998626667073579"/>
      <name val="Calibri"/>
      <family val="2"/>
      <scheme val="minor"/>
    </font>
    <font>
      <b/>
      <sz val="14"/>
      <color theme="5" tint="-0.499984740745262"/>
      <name val="Calibri"/>
      <family val="2"/>
      <scheme val="minor"/>
    </font>
    <font>
      <i/>
      <sz val="14"/>
      <name val="Calibri"/>
      <family val="2"/>
      <scheme val="minor"/>
    </font>
    <font>
      <sz val="8"/>
      <color theme="7" tint="0.39997558519241921"/>
      <name val="Calibri"/>
      <family val="2"/>
      <scheme val="minor"/>
    </font>
    <font>
      <sz val="18"/>
      <color theme="0"/>
      <name val="Calibri"/>
      <family val="2"/>
      <scheme val="minor"/>
    </font>
    <font>
      <sz val="16"/>
      <color theme="0"/>
      <name val="Calibri"/>
      <family val="2"/>
      <scheme val="minor"/>
    </font>
    <font>
      <sz val="14"/>
      <color theme="0"/>
      <name val="Calibri"/>
      <family val="2"/>
      <scheme val="minor"/>
    </font>
    <font>
      <b/>
      <sz val="16"/>
      <color rgb="FF0000FF"/>
      <name val="Calibri"/>
      <family val="2"/>
      <scheme val="minor"/>
    </font>
    <font>
      <i/>
      <sz val="8"/>
      <color theme="1" tint="0.499984740745262"/>
      <name val="Calibri"/>
      <family val="2"/>
      <scheme val="minor"/>
    </font>
    <font>
      <i/>
      <sz val="8"/>
      <color rgb="FFFF0000"/>
      <name val="Calibri"/>
      <family val="2"/>
      <scheme val="minor"/>
    </font>
    <font>
      <sz val="11"/>
      <color theme="0" tint="-0.499984740745262"/>
      <name val="Calibri"/>
      <family val="2"/>
      <scheme val="minor"/>
    </font>
    <font>
      <b/>
      <sz val="11"/>
      <color rgb="FFC00000"/>
      <name val="Calibri"/>
      <family val="2"/>
    </font>
    <font>
      <sz val="11"/>
      <color theme="0" tint="-0.499984740745262"/>
      <name val="Calibri"/>
      <family val="2"/>
    </font>
    <font>
      <b/>
      <sz val="11"/>
      <color theme="5" tint="-0.499984740745262"/>
      <name val="Calibri"/>
      <family val="2"/>
      <scheme val="minor"/>
    </font>
    <font>
      <b/>
      <sz val="11"/>
      <color rgb="FF7030A0"/>
      <name val="Calibri"/>
      <family val="2"/>
      <scheme val="minor"/>
    </font>
    <font>
      <b/>
      <sz val="12"/>
      <color rgb="FFC00000"/>
      <name val="Calibri"/>
      <family val="2"/>
    </font>
    <font>
      <sz val="11"/>
      <color theme="1" tint="0.499984740745262"/>
      <name val="Calibri"/>
      <family val="2"/>
      <scheme val="minor"/>
    </font>
    <font>
      <sz val="11"/>
      <color theme="9" tint="-0.249977111117893"/>
      <name val="Calibri"/>
      <family val="2"/>
      <scheme val="minor"/>
    </font>
    <font>
      <b/>
      <sz val="20"/>
      <color theme="9" tint="-0.249977111117893"/>
      <name val="Calibri"/>
      <family val="2"/>
      <scheme val="minor"/>
    </font>
    <font>
      <b/>
      <sz val="11"/>
      <color theme="9" tint="-0.249977111117893"/>
      <name val="Calibri"/>
      <family val="2"/>
      <scheme val="minor"/>
    </font>
    <font>
      <b/>
      <sz val="12"/>
      <name val="Calibri"/>
      <family val="2"/>
    </font>
    <font>
      <b/>
      <sz val="12"/>
      <color rgb="FF0070C0"/>
      <name val="Calibri"/>
      <family val="2"/>
    </font>
    <font>
      <b/>
      <sz val="10"/>
      <color theme="1" tint="0.499984740745262"/>
      <name val="Calibri"/>
      <family val="2"/>
      <scheme val="minor"/>
    </font>
    <font>
      <sz val="11"/>
      <color theme="1" tint="0.34998626667073579"/>
      <name val="Calibri"/>
      <family val="2"/>
      <scheme val="minor"/>
    </font>
    <font>
      <sz val="8"/>
      <color theme="5" tint="-0.499984740745262"/>
      <name val="Calibri"/>
      <family val="2"/>
      <scheme val="minor"/>
    </font>
    <font>
      <b/>
      <sz val="18"/>
      <color rgb="FFFFFF00"/>
      <name val="Calibri"/>
      <family val="2"/>
      <scheme val="minor"/>
    </font>
    <font>
      <sz val="18"/>
      <color rgb="FF7030A0"/>
      <name val="Arial"/>
      <family val="2"/>
    </font>
    <font>
      <sz val="18"/>
      <color theme="0"/>
      <name val="Arial"/>
      <family val="2"/>
    </font>
    <font>
      <sz val="18"/>
      <color rgb="FFFFFF00"/>
      <name val="Verdana"/>
      <family val="2"/>
    </font>
    <font>
      <sz val="18"/>
      <color theme="0"/>
      <name val="Verdana"/>
      <family val="2"/>
    </font>
    <font>
      <b/>
      <sz val="18"/>
      <color rgb="FFC00000"/>
      <name val="Verdana"/>
      <family val="2"/>
    </font>
    <font>
      <b/>
      <u/>
      <sz val="18"/>
      <color theme="10"/>
      <name val="Calibri"/>
      <family val="2"/>
      <scheme val="minor"/>
    </font>
    <font>
      <sz val="18"/>
      <name val="Verdana"/>
      <family val="2"/>
    </font>
    <font>
      <u/>
      <sz val="10"/>
      <color indexed="12"/>
      <name val="Arial"/>
      <family val="2"/>
    </font>
    <font>
      <sz val="8"/>
      <name val="Arial"/>
      <family val="2"/>
    </font>
    <font>
      <sz val="14"/>
      <color theme="1"/>
      <name val="Calibri"/>
      <family val="2"/>
      <scheme val="minor"/>
    </font>
    <font>
      <b/>
      <sz val="18"/>
      <color theme="1"/>
      <name val="Calibri"/>
      <family val="2"/>
      <scheme val="minor"/>
    </font>
    <font>
      <u/>
      <sz val="18"/>
      <color theme="10"/>
      <name val="Calibri"/>
      <family val="2"/>
      <scheme val="minor"/>
    </font>
    <font>
      <sz val="8"/>
      <color indexed="53"/>
      <name val="Arial"/>
      <family val="2"/>
    </font>
    <font>
      <b/>
      <sz val="18"/>
      <color theme="0"/>
      <name val="Calibri"/>
      <family val="2"/>
    </font>
    <font>
      <b/>
      <sz val="18"/>
      <color theme="0"/>
      <name val="Arial"/>
      <family val="2"/>
    </font>
    <font>
      <sz val="10"/>
      <name val="MS Sans Serif"/>
    </font>
    <font>
      <sz val="18"/>
      <color rgb="FF0070C0"/>
      <name val="Arial"/>
      <family val="2"/>
    </font>
    <font>
      <b/>
      <i/>
      <sz val="18"/>
      <color rgb="FFFFFF00"/>
      <name val="Arial"/>
      <family val="2"/>
    </font>
    <font>
      <b/>
      <i/>
      <sz val="18"/>
      <color theme="0"/>
      <name val="Arial"/>
      <family val="2"/>
    </font>
    <font>
      <b/>
      <sz val="8"/>
      <color rgb="FF0000FF"/>
      <name val="Calibri"/>
      <family val="2"/>
      <scheme val="minor"/>
    </font>
    <font>
      <b/>
      <sz val="18"/>
      <color theme="9" tint="-0.249977111117893"/>
      <name val="Calibri"/>
      <family val="2"/>
      <scheme val="minor"/>
    </font>
    <font>
      <b/>
      <sz val="48"/>
      <color theme="9" tint="-0.249977111117893"/>
      <name val="Calibri"/>
      <family val="2"/>
      <scheme val="minor"/>
    </font>
    <font>
      <b/>
      <sz val="22"/>
      <color rgb="FF0000FF"/>
      <name val="Calibri"/>
      <family val="2"/>
      <scheme val="minor"/>
    </font>
    <font>
      <b/>
      <sz val="12"/>
      <color rgb="FFFF0000"/>
      <name val="Calibri"/>
      <family val="2"/>
      <scheme val="minor"/>
    </font>
    <font>
      <b/>
      <sz val="11"/>
      <color rgb="FFFFC000"/>
      <name val="Calibri"/>
      <family val="2"/>
      <scheme val="minor"/>
    </font>
    <font>
      <b/>
      <sz val="12"/>
      <color rgb="FFFFC000"/>
      <name val="Calibri"/>
      <family val="2"/>
      <scheme val="minor"/>
    </font>
    <font>
      <b/>
      <sz val="12"/>
      <color theme="7" tint="-0.499984740745262"/>
      <name val="Calibri"/>
      <family val="2"/>
      <scheme val="minor"/>
    </font>
    <font>
      <sz val="9"/>
      <color theme="7" tint="-0.499984740745262"/>
      <name val="Calibri"/>
      <family val="2"/>
      <scheme val="minor"/>
    </font>
    <font>
      <b/>
      <sz val="10"/>
      <color theme="7" tint="-0.499984740745262"/>
      <name val="Calibri"/>
      <family val="2"/>
      <scheme val="minor"/>
    </font>
    <font>
      <sz val="12"/>
      <color theme="7" tint="-0.499984740745262"/>
      <name val="Calibri"/>
      <family val="2"/>
      <scheme val="minor"/>
    </font>
    <font>
      <sz val="18"/>
      <color theme="0" tint="-0.14999847407452621"/>
      <name val="Calibri"/>
      <family val="2"/>
      <scheme val="minor"/>
    </font>
    <font>
      <sz val="18"/>
      <color theme="0" tint="-0.249977111117893"/>
      <name val="Calibri"/>
      <family val="2"/>
      <scheme val="minor"/>
    </font>
    <font>
      <sz val="18"/>
      <name val="Calibri"/>
      <family val="2"/>
      <scheme val="minor"/>
    </font>
    <font>
      <i/>
      <sz val="18"/>
      <name val="Calibri"/>
      <family val="2"/>
      <scheme val="minor"/>
    </font>
    <font>
      <sz val="18"/>
      <color theme="1"/>
      <name val="Calibri"/>
      <family val="2"/>
      <scheme val="minor"/>
    </font>
    <font>
      <b/>
      <i/>
      <sz val="18"/>
      <name val="Calibri"/>
      <family val="2"/>
      <scheme val="minor"/>
    </font>
    <font>
      <sz val="18"/>
      <color theme="7" tint="0.39997558519241921"/>
      <name val="Calibri"/>
      <family val="2"/>
      <scheme val="minor"/>
    </font>
    <font>
      <b/>
      <sz val="14"/>
      <color rgb="FFFFFF00"/>
      <name val="Calibri"/>
      <family val="2"/>
      <scheme val="minor"/>
    </font>
    <font>
      <b/>
      <sz val="18"/>
      <color rgb="FF0000FF"/>
      <name val="Calibri"/>
      <family val="2"/>
      <scheme val="minor"/>
    </font>
    <font>
      <i/>
      <sz val="11"/>
      <color theme="1"/>
      <name val="Calibri"/>
      <family val="2"/>
      <scheme val="minor"/>
    </font>
    <font>
      <b/>
      <u/>
      <sz val="14"/>
      <color theme="10"/>
      <name val="Calibri"/>
      <family val="2"/>
      <scheme val="minor"/>
    </font>
    <font>
      <b/>
      <sz val="24"/>
      <color theme="1"/>
      <name val="Calibri"/>
      <family val="2"/>
      <scheme val="minor"/>
    </font>
    <font>
      <sz val="12"/>
      <color rgb="FFFF0000"/>
      <name val="Calibri"/>
      <family val="2"/>
      <scheme val="minor"/>
    </font>
    <font>
      <sz val="10"/>
      <color theme="9" tint="-0.249977111117893"/>
      <name val="Calibri"/>
      <family val="2"/>
      <scheme val="minor"/>
    </font>
    <font>
      <b/>
      <sz val="24"/>
      <color theme="9" tint="-0.249977111117893"/>
      <name val="Calibri"/>
      <family val="2"/>
      <scheme val="minor"/>
    </font>
    <font>
      <i/>
      <sz val="9"/>
      <name val="Calibri"/>
      <family val="2"/>
      <scheme val="minor"/>
    </font>
    <font>
      <i/>
      <sz val="11"/>
      <name val="Calibri"/>
      <family val="2"/>
      <scheme val="minor"/>
    </font>
    <font>
      <sz val="8"/>
      <color rgb="FFA9D08E"/>
      <name val="Calibri"/>
      <family val="2"/>
      <scheme val="minor"/>
    </font>
    <font>
      <sz val="11"/>
      <color rgb="FFC00000"/>
      <name val="Calibri"/>
      <family val="2"/>
      <scheme val="minor"/>
    </font>
    <font>
      <sz val="18"/>
      <name val="Arial"/>
      <family val="2"/>
    </font>
    <font>
      <b/>
      <sz val="18"/>
      <color rgb="FF000000"/>
      <name val="Calibri"/>
      <family val="2"/>
      <scheme val="minor"/>
    </font>
    <font>
      <sz val="18"/>
      <color rgb="FF92D050"/>
      <name val="Verdana"/>
      <family val="2"/>
    </font>
    <font>
      <b/>
      <sz val="18"/>
      <color rgb="FFFFFF00"/>
      <name val="Arial"/>
      <family val="2"/>
    </font>
    <font>
      <i/>
      <sz val="18"/>
      <color theme="0"/>
      <name val="Verdana"/>
      <family val="2"/>
    </font>
    <font>
      <b/>
      <sz val="18"/>
      <color rgb="FF92D050"/>
      <name val="Verdana"/>
      <family val="2"/>
    </font>
    <font>
      <sz val="18"/>
      <color theme="0" tint="-4.9989318521683403E-2"/>
      <name val="Calibri"/>
      <family val="2"/>
      <scheme val="minor"/>
    </font>
    <font>
      <b/>
      <sz val="18"/>
      <color theme="0" tint="-4.9989318521683403E-2"/>
      <name val="Calibri"/>
      <family val="2"/>
      <scheme val="minor"/>
    </font>
    <font>
      <b/>
      <sz val="18"/>
      <name val="Calibri"/>
      <family val="2"/>
    </font>
    <font>
      <i/>
      <sz val="18"/>
      <color rgb="FF92D050"/>
      <name val="Verdana"/>
      <family val="2"/>
    </font>
    <font>
      <b/>
      <sz val="18"/>
      <color rgb="FF92D050"/>
      <name val="Arial"/>
      <family val="2"/>
    </font>
    <font>
      <i/>
      <sz val="18"/>
      <name val="Verdana"/>
      <family val="2"/>
    </font>
    <font>
      <u/>
      <sz val="18"/>
      <color theme="0"/>
      <name val="Arial"/>
      <family val="2"/>
    </font>
    <font>
      <sz val="18"/>
      <color rgb="FFC00000"/>
      <name val="Calibri"/>
      <family val="2"/>
      <scheme val="minor"/>
    </font>
    <font>
      <sz val="18"/>
      <color rgb="FF0000FF"/>
      <name val="Calibri"/>
      <family val="2"/>
      <scheme val="minor"/>
    </font>
    <font>
      <b/>
      <sz val="18"/>
      <color indexed="12"/>
      <name val="Calibri"/>
      <family val="2"/>
      <scheme val="minor"/>
    </font>
    <font>
      <sz val="18"/>
      <color rgb="FFBFBFBF"/>
      <name val="Calibri"/>
      <family val="2"/>
      <scheme val="minor"/>
    </font>
    <font>
      <sz val="18"/>
      <color theme="9" tint="-0.249977111117893"/>
      <name val="Calibri"/>
      <family val="2"/>
      <scheme val="minor"/>
    </font>
    <font>
      <sz val="18"/>
      <color theme="1"/>
      <name val="Verdana"/>
      <family val="2"/>
    </font>
    <font>
      <sz val="18"/>
      <color theme="1" tint="0.249977111117893"/>
      <name val="Arial"/>
      <family val="2"/>
    </font>
    <font>
      <b/>
      <sz val="18"/>
      <color rgb="FF99CC00"/>
      <name val="Arial"/>
      <family val="2"/>
    </font>
    <font>
      <sz val="18"/>
      <color theme="0"/>
      <name val="Rockwell"/>
      <family val="1"/>
    </font>
    <font>
      <sz val="18"/>
      <color theme="0"/>
      <name val="Arial Narrow"/>
      <family val="2"/>
    </font>
    <font>
      <sz val="18"/>
      <color theme="0"/>
      <name val="Comic Sans MS"/>
      <family val="4"/>
    </font>
    <font>
      <sz val="18"/>
      <color theme="0"/>
      <name val="Gill Sans MT"/>
      <family val="2"/>
    </font>
    <font>
      <sz val="18"/>
      <color theme="0"/>
      <name val="Palatino Linotype"/>
      <family val="1"/>
    </font>
    <font>
      <sz val="18"/>
      <color theme="0"/>
      <name val="Tahoma"/>
      <family val="2"/>
    </font>
    <font>
      <sz val="18"/>
      <color theme="0"/>
      <name val="Times New Roman"/>
      <family val="1"/>
    </font>
    <font>
      <sz val="18"/>
      <color theme="0"/>
      <name val="Trebuchet MS"/>
      <family val="2"/>
    </font>
    <font>
      <sz val="18"/>
      <color theme="0"/>
      <name val="Tw Cen MT"/>
      <family val="2"/>
    </font>
    <font>
      <sz val="18"/>
      <color theme="0"/>
      <name val="Vrinda"/>
      <family val="2"/>
    </font>
    <font>
      <sz val="18"/>
      <color theme="1"/>
      <name val="Arial"/>
      <family val="2"/>
    </font>
    <font>
      <u/>
      <sz val="18"/>
      <color theme="10"/>
      <name val="Arial"/>
      <family val="2"/>
    </font>
    <font>
      <b/>
      <sz val="18"/>
      <color theme="1"/>
      <name val="Arial"/>
      <family val="2"/>
    </font>
    <font>
      <b/>
      <sz val="18"/>
      <color theme="1"/>
      <name val="Garamond"/>
      <family val="1"/>
    </font>
    <font>
      <sz val="18"/>
      <color theme="1"/>
      <name val="Garamond"/>
      <family val="1"/>
    </font>
    <font>
      <u/>
      <sz val="18"/>
      <color theme="10"/>
      <name val="Garamond"/>
      <family val="1"/>
    </font>
    <font>
      <sz val="18"/>
      <color theme="1"/>
      <name val="Cambria"/>
      <family val="1"/>
    </font>
    <font>
      <i/>
      <sz val="18"/>
      <name val="Calibri"/>
      <family val="2"/>
    </font>
    <font>
      <sz val="18"/>
      <color theme="0"/>
      <name val="Calibri"/>
      <family val="2"/>
    </font>
    <font>
      <b/>
      <sz val="18"/>
      <color theme="0"/>
      <name val="Segoe UI Emoji"/>
      <family val="2"/>
    </font>
    <font>
      <sz val="18"/>
      <color theme="0"/>
      <name val="Segoe UI Emoji"/>
      <family val="2"/>
    </font>
    <font>
      <sz val="18"/>
      <color rgb="FFFFC000"/>
      <name val="Calibri"/>
      <family val="2"/>
    </font>
    <font>
      <sz val="18"/>
      <color rgb="FFFF0000"/>
      <name val="Calibri"/>
      <family val="2"/>
    </font>
    <font>
      <sz val="18"/>
      <color indexed="50"/>
      <name val="Calibri"/>
      <family val="2"/>
    </font>
    <font>
      <sz val="18"/>
      <color rgb="FF00B050"/>
      <name val="Calibri"/>
      <family val="2"/>
    </font>
    <font>
      <sz val="18"/>
      <color rgb="FF7030A0"/>
      <name val="Calibri"/>
      <family val="2"/>
    </font>
    <font>
      <sz val="18"/>
      <color theme="9"/>
      <name val="Calibri"/>
      <family val="2"/>
    </font>
    <font>
      <sz val="18"/>
      <color theme="1"/>
      <name val="Calibri"/>
      <family val="2"/>
    </font>
    <font>
      <sz val="18"/>
      <color theme="3" tint="0.59999389629810485"/>
      <name val="Calibri"/>
      <family val="2"/>
    </font>
    <font>
      <sz val="18"/>
      <color theme="5" tint="0.59999389629810485"/>
      <name val="Calibri"/>
      <family val="2"/>
    </font>
    <font>
      <sz val="18"/>
      <color theme="9" tint="-0.249977111117893"/>
      <name val="Calibri"/>
      <family val="2"/>
    </font>
    <font>
      <sz val="18"/>
      <color rgb="FF0000FF"/>
      <name val="Calibri"/>
      <family val="2"/>
    </font>
    <font>
      <sz val="18"/>
      <color rgb="FF008000"/>
      <name val="Calibri"/>
      <family val="2"/>
    </font>
    <font>
      <sz val="18"/>
      <color theme="9" tint="-0.499984740745262"/>
      <name val="Calibri"/>
      <family val="2"/>
    </font>
    <font>
      <sz val="18"/>
      <color rgb="FF00B0F0"/>
      <name val="Calibri"/>
      <family val="2"/>
    </font>
    <font>
      <sz val="18"/>
      <color theme="5"/>
      <name val="Calibri"/>
      <family val="2"/>
    </font>
    <font>
      <sz val="18"/>
      <color theme="8" tint="-0.249977111117893"/>
      <name val="Calibri"/>
      <family val="2"/>
    </font>
    <font>
      <sz val="18"/>
      <color theme="3" tint="0.39997558519241921"/>
      <name val="Calibri"/>
      <family val="2"/>
    </font>
    <font>
      <sz val="18"/>
      <color theme="5" tint="-0.249977111117893"/>
      <name val="Calibri"/>
      <family val="2"/>
    </font>
    <font>
      <sz val="18"/>
      <color indexed="12"/>
      <name val="Arial"/>
      <family val="2"/>
    </font>
    <font>
      <sz val="18"/>
      <color rgb="FF222222"/>
      <name val="Arial"/>
      <family val="2"/>
    </font>
    <font>
      <b/>
      <sz val="18"/>
      <color rgb="FFC00000"/>
      <name val="Wingdings 3"/>
      <family val="1"/>
      <charset val="2"/>
    </font>
    <font>
      <b/>
      <sz val="18"/>
      <color rgb="FFFF0000"/>
      <name val="Wingdings 3"/>
      <family val="1"/>
      <charset val="2"/>
    </font>
    <font>
      <b/>
      <sz val="18"/>
      <color indexed="9"/>
      <name val="Calibri"/>
      <family val="2"/>
      <scheme val="minor"/>
    </font>
    <font>
      <sz val="18"/>
      <color rgb="FFFFFF00"/>
      <name val="Calibri"/>
      <family val="2"/>
    </font>
    <font>
      <b/>
      <sz val="18"/>
      <color rgb="FFFFFF00"/>
      <name val="Calibri"/>
      <family val="2"/>
    </font>
    <font>
      <sz val="18"/>
      <color rgb="FF92D050"/>
      <name val="Calibri"/>
      <family val="2"/>
    </font>
    <font>
      <u/>
      <sz val="18"/>
      <color rgb="FF0563C1"/>
      <name val="Calibri"/>
      <family val="2"/>
      <scheme val="minor"/>
    </font>
    <font>
      <sz val="18"/>
      <color rgb="FF0563C1"/>
      <name val="Verdana"/>
      <family val="2"/>
    </font>
    <font>
      <sz val="18"/>
      <color rgb="FF0563C1"/>
      <name val="Arial"/>
      <family val="2"/>
    </font>
    <font>
      <i/>
      <sz val="18"/>
      <color rgb="FFFFFF00"/>
      <name val="Verdana"/>
      <family val="2"/>
    </font>
    <font>
      <b/>
      <i/>
      <sz val="18"/>
      <color rgb="FF92D050"/>
      <name val="Calibri"/>
      <family val="2"/>
      <scheme val="minor"/>
    </font>
    <font>
      <i/>
      <sz val="18"/>
      <color rgb="FF92D050"/>
      <name val="Calibri"/>
      <family val="2"/>
      <scheme val="minor"/>
    </font>
    <font>
      <b/>
      <sz val="18"/>
      <color rgb="FF92D050"/>
      <name val="Calibri"/>
      <family val="2"/>
      <scheme val="minor"/>
    </font>
    <font>
      <sz val="18"/>
      <color rgb="FF92D050"/>
      <name val="Calibri"/>
      <family val="2"/>
      <scheme val="minor"/>
    </font>
    <font>
      <sz val="18"/>
      <color rgb="FF92D050"/>
      <name val="Arial Unicode MS"/>
    </font>
    <font>
      <sz val="18"/>
      <color rgb="FFFFFF00"/>
      <name val="Arial"/>
      <family val="2"/>
    </font>
    <font>
      <b/>
      <sz val="18"/>
      <color theme="1"/>
      <name val="Cambria"/>
      <family val="1"/>
    </font>
    <font>
      <sz val="8"/>
      <color theme="0" tint="-4.9989318521683403E-2"/>
      <name val="Calibri"/>
      <family val="2"/>
      <scheme val="minor"/>
    </font>
    <font>
      <i/>
      <sz val="14"/>
      <color theme="1"/>
      <name val="Calibri"/>
      <family val="2"/>
      <scheme val="minor"/>
    </font>
    <font>
      <b/>
      <sz val="16"/>
      <color theme="1"/>
      <name val="Calibri"/>
      <family val="2"/>
      <scheme val="minor"/>
    </font>
    <font>
      <sz val="11"/>
      <name val="Calibri"/>
      <family val="2"/>
    </font>
    <font>
      <b/>
      <sz val="16"/>
      <color rgb="FF0033CC"/>
      <name val="Calibri"/>
      <family val="2"/>
      <scheme val="minor"/>
    </font>
    <font>
      <sz val="11"/>
      <color rgb="FF0033CC"/>
      <name val="Calibri"/>
      <family val="2"/>
    </font>
    <font>
      <b/>
      <sz val="20"/>
      <color rgb="FFC00000"/>
      <name val="Calibri"/>
      <family val="2"/>
      <scheme val="minor"/>
    </font>
    <font>
      <sz val="11"/>
      <color rgb="FFC00000"/>
      <name val="Calibri"/>
      <family val="2"/>
    </font>
    <font>
      <sz val="9"/>
      <color theme="1" tint="0.34998626667073579"/>
      <name val="Calibri"/>
      <family val="2"/>
      <scheme val="minor"/>
    </font>
    <font>
      <i/>
      <sz val="12"/>
      <name val="Calibri"/>
      <family val="2"/>
      <scheme val="minor"/>
    </font>
    <font>
      <sz val="8"/>
      <color rgb="FFA6A6A6"/>
      <name val="Calibri"/>
      <family val="2"/>
      <scheme val="minor"/>
    </font>
    <font>
      <sz val="8"/>
      <color rgb="FF7030A0"/>
      <name val="Calibri"/>
      <family val="2"/>
      <scheme val="minor"/>
    </font>
    <font>
      <sz val="10"/>
      <color theme="0" tint="-0.249977111117893"/>
      <name val="Calibri"/>
      <family val="2"/>
      <scheme val="minor"/>
    </font>
    <font>
      <b/>
      <sz val="16"/>
      <color theme="1"/>
      <name val="Calibri"/>
      <family val="2"/>
    </font>
  </fonts>
  <fills count="114">
    <fill>
      <patternFill patternType="none"/>
    </fill>
    <fill>
      <patternFill patternType="gray125"/>
    </fill>
    <fill>
      <patternFill patternType="solid">
        <fgColor rgb="FF808080"/>
        <bgColor indexed="64"/>
      </patternFill>
    </fill>
    <fill>
      <patternFill patternType="solid">
        <fgColor rgb="FFCC00FF"/>
        <bgColor indexed="64"/>
      </patternFill>
    </fill>
    <fill>
      <patternFill patternType="solid">
        <fgColor rgb="FF92D050"/>
        <bgColor indexed="64"/>
      </patternFill>
    </fill>
    <fill>
      <patternFill patternType="solid">
        <fgColor theme="0"/>
        <bgColor indexed="64"/>
      </patternFill>
    </fill>
    <fill>
      <patternFill patternType="solid">
        <fgColor rgb="FF7FFF00"/>
        <bgColor rgb="FF7FFF00"/>
      </patternFill>
    </fill>
    <fill>
      <patternFill patternType="solid">
        <fgColor rgb="FFF5F5DC"/>
        <bgColor rgb="FFF5F5DC"/>
      </patternFill>
    </fill>
    <fill>
      <patternFill patternType="solid">
        <fgColor rgb="FFFFFFE0"/>
        <bgColor rgb="FFFFFFE0"/>
      </patternFill>
    </fill>
    <fill>
      <patternFill patternType="solid">
        <fgColor rgb="FF9400D3"/>
        <bgColor indexed="64"/>
      </patternFill>
    </fill>
    <fill>
      <patternFill patternType="solid">
        <fgColor rgb="FF98FB98"/>
        <bgColor indexed="64"/>
      </patternFill>
    </fill>
    <fill>
      <patternFill patternType="solid">
        <fgColor rgb="FF008000"/>
        <bgColor indexed="64"/>
      </patternFill>
    </fill>
    <fill>
      <patternFill patternType="solid">
        <fgColor rgb="FF40E0D0"/>
        <bgColor indexed="64"/>
      </patternFill>
    </fill>
    <fill>
      <patternFill patternType="solid">
        <fgColor rgb="FFFF0000"/>
        <bgColor indexed="64"/>
      </patternFill>
    </fill>
    <fill>
      <patternFill patternType="solid">
        <fgColor rgb="FFFFC0CB"/>
        <bgColor indexed="64"/>
      </patternFill>
    </fill>
    <fill>
      <patternFill patternType="solid">
        <fgColor rgb="FFFFA500"/>
        <bgColor indexed="64"/>
      </patternFill>
    </fill>
    <fill>
      <patternFill patternType="solid">
        <fgColor rgb="FFFFD700"/>
        <bgColor indexed="64"/>
      </patternFill>
    </fill>
    <fill>
      <patternFill patternType="solid">
        <fgColor rgb="FF000000"/>
        <bgColor indexed="64"/>
      </patternFill>
    </fill>
    <fill>
      <patternFill patternType="solid">
        <fgColor rgb="FFFFFF99"/>
        <bgColor indexed="64"/>
      </patternFill>
    </fill>
    <fill>
      <patternFill patternType="solid">
        <fgColor rgb="FFFFFF00"/>
        <bgColor indexed="64"/>
      </patternFill>
    </fill>
    <fill>
      <patternFill patternType="solid">
        <fgColor rgb="FF696969"/>
        <bgColor indexed="64"/>
      </patternFill>
    </fill>
    <fill>
      <patternFill patternType="solid">
        <fgColor rgb="FFD3D3D3"/>
        <bgColor indexed="64"/>
      </patternFill>
    </fill>
    <fill>
      <patternFill patternType="solid">
        <fgColor rgb="FF00FFFF"/>
        <bgColor indexed="64"/>
      </patternFill>
    </fill>
    <fill>
      <patternFill patternType="solid">
        <fgColor rgb="FFCD853F"/>
        <bgColor indexed="64"/>
      </patternFill>
    </fill>
    <fill>
      <patternFill patternType="solid">
        <fgColor indexed="23"/>
        <bgColor indexed="64"/>
      </patternFill>
    </fill>
    <fill>
      <patternFill patternType="solid">
        <fgColor rgb="FF964B00"/>
        <bgColor indexed="64"/>
      </patternFill>
    </fill>
    <fill>
      <patternFill patternType="solid">
        <fgColor rgb="FF0000FF"/>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D9"/>
        <bgColor indexed="64"/>
      </patternFill>
    </fill>
    <fill>
      <patternFill patternType="solid">
        <fgColor theme="9" tint="0.39997558519241921"/>
        <bgColor indexed="64"/>
      </patternFill>
    </fill>
    <fill>
      <patternFill patternType="solid">
        <fgColor rgb="FFB8D9A3"/>
        <bgColor indexed="64"/>
      </patternFill>
    </fill>
    <fill>
      <patternFill patternType="solid">
        <fgColor theme="9"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C000"/>
        <bgColor indexed="64"/>
      </patternFill>
    </fill>
    <fill>
      <patternFill patternType="solid">
        <fgColor rgb="FFC6E0B4"/>
        <bgColor indexed="64"/>
      </patternFill>
    </fill>
    <fill>
      <patternFill patternType="solid">
        <fgColor rgb="FFEFE5F7"/>
        <bgColor indexed="64"/>
      </patternFill>
    </fill>
    <fill>
      <patternFill patternType="solid">
        <fgColor rgb="FFFF6600"/>
        <bgColor indexed="64"/>
      </patternFill>
    </fill>
    <fill>
      <patternFill patternType="solid">
        <fgColor theme="5" tint="0.79998168889431442"/>
        <bgColor indexed="64"/>
      </patternFill>
    </fill>
    <fill>
      <patternFill patternType="solid">
        <fgColor rgb="FFEAF4E4"/>
        <bgColor indexed="64"/>
      </patternFill>
    </fill>
    <fill>
      <patternFill patternType="gray0625">
        <fgColor theme="9" tint="0.79998168889431442"/>
        <bgColor rgb="FFFFFFCC"/>
      </patternFill>
    </fill>
    <fill>
      <patternFill patternType="solid">
        <fgColor rgb="FFFFFFD5"/>
        <bgColor indexed="64"/>
      </patternFill>
    </fill>
    <fill>
      <patternFill patternType="solid">
        <fgColor rgb="FFFFFF9F"/>
        <bgColor indexed="64"/>
      </patternFill>
    </fill>
    <fill>
      <patternFill patternType="solid">
        <fgColor rgb="FFDEFFBD"/>
        <bgColor indexed="64"/>
      </patternFill>
    </fill>
    <fill>
      <patternFill patternType="solid">
        <fgColor rgb="FFDB6413"/>
        <bgColor indexed="64"/>
      </patternFill>
    </fill>
    <fill>
      <patternFill patternType="solid">
        <fgColor rgb="FFC6E0B4"/>
        <bgColor theme="9"/>
      </patternFill>
    </fill>
    <fill>
      <patternFill patternType="solid">
        <fgColor theme="8" tint="0.59999389629810485"/>
        <bgColor indexed="64"/>
      </patternFill>
    </fill>
    <fill>
      <patternFill patternType="solid">
        <fgColor theme="7" tint="0.59999389629810485"/>
        <bgColor indexed="64"/>
      </patternFill>
    </fill>
    <fill>
      <patternFill patternType="solid">
        <fgColor rgb="FFCC99FF"/>
        <bgColor indexed="64"/>
      </patternFill>
    </fill>
    <fill>
      <patternFill patternType="solid">
        <fgColor rgb="FFCCCCFF"/>
        <bgColor indexed="64"/>
      </patternFill>
    </fill>
    <fill>
      <patternFill patternType="solid">
        <fgColor rgb="FFED7D31"/>
        <bgColor indexed="64"/>
      </patternFill>
    </fill>
    <fill>
      <patternFill patternType="solid">
        <fgColor theme="8" tint="0.79998168889431442"/>
        <bgColor indexed="64"/>
      </patternFill>
    </fill>
    <fill>
      <patternFill patternType="solid">
        <fgColor theme="9" tint="0.59999389629810485"/>
        <bgColor theme="9"/>
      </patternFill>
    </fill>
    <fill>
      <patternFill patternType="solid">
        <fgColor rgb="FFC00000"/>
        <bgColor indexed="64"/>
      </patternFill>
    </fill>
    <fill>
      <patternFill patternType="solid">
        <fgColor theme="4" tint="0.79995117038483843"/>
        <bgColor indexed="64"/>
      </patternFill>
    </fill>
    <fill>
      <patternFill patternType="solid">
        <fgColor rgb="FFFFFFB9"/>
        <bgColor indexed="64"/>
      </patternFill>
    </fill>
    <fill>
      <patternFill patternType="solid">
        <fgColor rgb="FF7030A0"/>
        <bgColor indexed="64"/>
      </patternFill>
    </fill>
    <fill>
      <patternFill patternType="solid">
        <fgColor rgb="FF99CC00"/>
        <bgColor indexed="64"/>
      </patternFill>
    </fill>
    <fill>
      <patternFill patternType="solid">
        <fgColor rgb="FFFFF2CC"/>
        <bgColor indexed="64"/>
      </patternFill>
    </fill>
    <fill>
      <patternFill patternType="solid">
        <fgColor rgb="FF00B050"/>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rgb="FFDEC8EE"/>
        <bgColor indexed="64"/>
      </patternFill>
    </fill>
    <fill>
      <patternFill patternType="solid">
        <fgColor rgb="FFC199DF"/>
        <bgColor indexed="64"/>
      </patternFill>
    </fill>
    <fill>
      <patternFill patternType="solid">
        <fgColor rgb="FFEADCF4"/>
        <bgColor indexed="64"/>
      </patternFill>
    </fill>
    <fill>
      <patternFill patternType="solid">
        <fgColor theme="0" tint="-4.9989318521683403E-2"/>
        <bgColor theme="9"/>
      </patternFill>
    </fill>
    <fill>
      <patternFill patternType="solid">
        <fgColor rgb="FFFFDDDD"/>
        <bgColor indexed="64"/>
      </patternFill>
    </fill>
    <fill>
      <patternFill patternType="gray125">
        <bgColor theme="0" tint="-0.14999847407452621"/>
      </patternFill>
    </fill>
    <fill>
      <patternFill patternType="solid">
        <fgColor rgb="FFFFFFC9"/>
        <bgColor indexed="64"/>
      </patternFill>
    </fill>
    <fill>
      <patternFill patternType="solid">
        <fgColor rgb="FFFFFFB7"/>
        <bgColor indexed="64"/>
      </patternFill>
    </fill>
    <fill>
      <patternFill patternType="gray125">
        <bgColor theme="0" tint="-0.14996795556505021"/>
      </patternFill>
    </fill>
    <fill>
      <patternFill patternType="gray125">
        <bgColor rgb="FFF8CBAD"/>
      </patternFill>
    </fill>
    <fill>
      <patternFill patternType="solid">
        <fgColor rgb="FFF8CBAD"/>
        <bgColor indexed="64"/>
      </patternFill>
    </fill>
    <fill>
      <patternFill patternType="gray125">
        <bgColor rgb="FFA9D08E"/>
      </patternFill>
    </fill>
    <fill>
      <patternFill patternType="solid">
        <fgColor rgb="FFA9D08E"/>
        <bgColor indexed="64"/>
      </patternFill>
    </fill>
    <fill>
      <patternFill patternType="solid">
        <fgColor theme="0" tint="-0.249977111117893"/>
        <bgColor indexed="64"/>
      </patternFill>
    </fill>
    <fill>
      <patternFill patternType="solid">
        <fgColor rgb="FF339966"/>
        <bgColor indexed="64"/>
      </patternFill>
    </fill>
    <fill>
      <patternFill patternType="solid">
        <fgColor rgb="FF00FF00"/>
        <bgColor indexed="64"/>
      </patternFill>
    </fill>
    <fill>
      <patternFill patternType="solid">
        <fgColor rgb="FF993300"/>
        <bgColor indexed="64"/>
      </patternFill>
    </fill>
    <fill>
      <patternFill patternType="solid">
        <fgColor rgb="FFFF99CC"/>
        <bgColor indexed="64"/>
      </patternFill>
    </fill>
    <fill>
      <patternFill patternType="solid">
        <fgColor rgb="FFFF00FF"/>
        <bgColor indexed="64"/>
      </patternFill>
    </fill>
    <fill>
      <patternFill patternType="solid">
        <fgColor rgb="FF00CCFF"/>
        <bgColor indexed="64"/>
      </patternFill>
    </fill>
    <fill>
      <patternFill patternType="solid">
        <fgColor rgb="FFFFCC00"/>
        <bgColor indexed="64"/>
      </patternFill>
    </fill>
    <fill>
      <patternFill patternType="solid">
        <fgColor rgb="FF99CCFF"/>
        <bgColor indexed="64"/>
      </patternFill>
    </fill>
    <fill>
      <patternFill patternType="solid">
        <fgColor rgb="FFFFCC99"/>
        <bgColor indexed="64"/>
      </patternFill>
    </fill>
    <fill>
      <patternFill patternType="solid">
        <fgColor rgb="FF0066CC"/>
        <bgColor indexed="64"/>
      </patternFill>
    </fill>
    <fill>
      <patternFill patternType="solid">
        <fgColor theme="0"/>
        <bgColor theme="9"/>
      </patternFill>
    </fill>
    <fill>
      <patternFill patternType="solid">
        <fgColor rgb="FF0066FF"/>
        <bgColor indexed="64"/>
      </patternFill>
    </fill>
    <fill>
      <patternFill patternType="solid">
        <fgColor theme="1" tint="0.34998626667073579"/>
        <bgColor indexed="64"/>
      </patternFill>
    </fill>
    <fill>
      <patternFill patternType="solid">
        <fgColor rgb="FFED7D31"/>
        <bgColor theme="9"/>
      </patternFill>
    </fill>
    <fill>
      <patternFill patternType="solid">
        <fgColor theme="0"/>
        <bgColor rgb="FFF2F2F2"/>
      </patternFill>
    </fill>
    <fill>
      <patternFill patternType="solid">
        <fgColor indexed="9"/>
        <bgColor indexed="64"/>
      </patternFill>
    </fill>
    <fill>
      <patternFill patternType="solid">
        <fgColor rgb="FFEF8943"/>
        <bgColor indexed="64"/>
      </patternFill>
    </fill>
    <fill>
      <patternFill patternType="solid">
        <fgColor theme="0"/>
        <bgColor indexed="9"/>
      </patternFill>
    </fill>
    <fill>
      <patternFill patternType="solid">
        <fgColor rgb="FFFFFFCC"/>
        <bgColor indexed="9"/>
      </patternFill>
    </fill>
    <fill>
      <patternFill patternType="solid">
        <fgColor rgb="FFFFFFD9"/>
        <bgColor indexed="9"/>
      </patternFill>
    </fill>
    <fill>
      <patternFill patternType="gray0625">
        <fgColor theme="9" tint="0.79998168889431442"/>
        <bgColor theme="0"/>
      </patternFill>
    </fill>
    <fill>
      <patternFill patternType="solid">
        <fgColor theme="0" tint="-0.14999847407452621"/>
        <bgColor indexed="9"/>
      </patternFill>
    </fill>
    <fill>
      <patternFill patternType="gray0625">
        <fgColor theme="9" tint="0.79998168889431442"/>
        <bgColor theme="0" tint="-0.14999847407452621"/>
      </patternFill>
    </fill>
    <fill>
      <patternFill patternType="solid">
        <fgColor theme="1" tint="0.34998626667073579"/>
        <bgColor indexed="9"/>
      </patternFill>
    </fill>
    <fill>
      <patternFill patternType="gray0625">
        <fgColor theme="9" tint="0.79998168889431442"/>
        <bgColor theme="1" tint="0.34998626667073579"/>
      </patternFill>
    </fill>
    <fill>
      <patternFill patternType="gray0625">
        <fgColor theme="9" tint="0.79998168889431442"/>
        <bgColor rgb="FFEAFFD5"/>
      </patternFill>
    </fill>
    <fill>
      <patternFill patternType="solid">
        <fgColor rgb="FFFDF1E7"/>
        <bgColor indexed="9"/>
      </patternFill>
    </fill>
    <fill>
      <patternFill patternType="solid">
        <fgColor theme="7" tint="0.39997558519241921"/>
        <bgColor indexed="64"/>
      </patternFill>
    </fill>
    <fill>
      <patternFill patternType="solid">
        <fgColor theme="9" tint="0.79998168889431442"/>
        <bgColor theme="9" tint="0.79998168889431442"/>
      </patternFill>
    </fill>
    <fill>
      <patternFill patternType="gray125">
        <fgColor theme="7" tint="0.39994506668294322"/>
        <bgColor theme="0"/>
      </patternFill>
    </fill>
    <fill>
      <patternFill patternType="solid">
        <fgColor theme="5" tint="0.59999389629810485"/>
        <bgColor indexed="64"/>
      </patternFill>
    </fill>
    <fill>
      <patternFill patternType="solid">
        <fgColor theme="0" tint="-0.14999847407452621"/>
        <bgColor theme="9"/>
      </patternFill>
    </fill>
    <fill>
      <patternFill patternType="solid">
        <fgColor theme="7"/>
        <bgColor indexed="64"/>
      </patternFill>
    </fill>
    <fill>
      <patternFill patternType="solid">
        <fgColor theme="8" tint="0.39997558519241921"/>
        <bgColor indexed="64"/>
      </patternFill>
    </fill>
    <fill>
      <patternFill patternType="gray125">
        <bgColor rgb="FFFFCC00"/>
      </patternFill>
    </fill>
    <fill>
      <patternFill patternType="solid">
        <fgColor theme="0" tint="-0.14996795556505021"/>
        <bgColor indexed="64"/>
      </patternFill>
    </fill>
  </fills>
  <borders count="170">
    <border>
      <left/>
      <right/>
      <top/>
      <bottom/>
      <diagonal/>
    </border>
    <border>
      <left/>
      <right style="hair">
        <color indexed="64"/>
      </right>
      <top/>
      <bottom style="thin">
        <color indexed="64"/>
      </bottom>
      <diagonal/>
    </border>
    <border>
      <left style="thin">
        <color indexed="64"/>
      </left>
      <right/>
      <top/>
      <bottom style="thin">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auto="1"/>
      </left>
      <right/>
      <top style="hair">
        <color indexed="64"/>
      </top>
      <bottom/>
      <diagonal/>
    </border>
    <border>
      <left/>
      <right style="thin">
        <color auto="1"/>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auto="1"/>
      </left>
      <right style="thin">
        <color auto="1"/>
      </right>
      <top/>
      <bottom style="thin">
        <color indexed="64"/>
      </bottom>
      <diagonal/>
    </border>
    <border>
      <left style="hair">
        <color indexed="64"/>
      </left>
      <right/>
      <top/>
      <bottom style="thin">
        <color indexed="64"/>
      </bottom>
      <diagonal/>
    </border>
    <border>
      <left style="thin">
        <color auto="1"/>
      </left>
      <right style="hair">
        <color auto="1"/>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hair">
        <color auto="1"/>
      </left>
      <right style="thin">
        <color auto="1"/>
      </right>
      <top/>
      <bottom/>
      <diagonal/>
    </border>
    <border>
      <left style="hair">
        <color indexed="64"/>
      </left>
      <right/>
      <top/>
      <bottom/>
      <diagonal/>
    </border>
    <border>
      <left/>
      <right style="hair">
        <color indexed="64"/>
      </right>
      <top/>
      <bottom/>
      <diagonal/>
    </border>
    <border>
      <left style="thin">
        <color auto="1"/>
      </left>
      <right style="hair">
        <color auto="1"/>
      </right>
      <top/>
      <bottom/>
      <diagonal/>
    </border>
    <border>
      <left style="thin">
        <color indexed="64"/>
      </left>
      <right style="thin">
        <color indexed="64"/>
      </right>
      <top/>
      <bottom/>
      <diagonal/>
    </border>
    <border>
      <left style="thin">
        <color auto="1"/>
      </left>
      <right/>
      <top/>
      <bottom/>
      <diagonal/>
    </border>
    <border>
      <left style="hair">
        <color indexed="64"/>
      </left>
      <right style="hair">
        <color indexed="64"/>
      </right>
      <top style="hair">
        <color indexed="64"/>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auto="1"/>
      </left>
      <right/>
      <top/>
      <bottom style="medium">
        <color auto="1"/>
      </bottom>
      <diagonal/>
    </border>
    <border>
      <left/>
      <right style="mediumDashed">
        <color indexed="64"/>
      </right>
      <top/>
      <bottom style="mediumDashed">
        <color indexed="64"/>
      </bottom>
      <diagonal/>
    </border>
    <border>
      <left/>
      <right/>
      <top/>
      <bottom style="mediumDashed">
        <color indexed="64"/>
      </bottom>
      <diagonal/>
    </border>
    <border>
      <left style="mediumDashed">
        <color auto="1"/>
      </left>
      <right/>
      <top/>
      <bottom style="mediumDashed">
        <color auto="1"/>
      </bottom>
      <diagonal/>
    </border>
    <border>
      <left/>
      <right style="medium">
        <color indexed="64"/>
      </right>
      <top/>
      <bottom/>
      <diagonal/>
    </border>
    <border>
      <left style="medium">
        <color indexed="64"/>
      </left>
      <right/>
      <top/>
      <bottom/>
      <diagonal/>
    </border>
    <border>
      <left/>
      <right style="mediumDashed">
        <color indexed="64"/>
      </right>
      <top/>
      <bottom/>
      <diagonal/>
    </border>
    <border>
      <left/>
      <right style="dashed">
        <color indexed="64"/>
      </right>
      <top/>
      <bottom/>
      <diagonal/>
    </border>
    <border>
      <left style="mediumDashed">
        <color auto="1"/>
      </left>
      <right/>
      <top/>
      <bottom/>
      <diagonal/>
    </border>
    <border>
      <left/>
      <right style="medium">
        <color auto="1"/>
      </right>
      <top style="thin">
        <color auto="1"/>
      </top>
      <bottom/>
      <diagonal/>
    </border>
    <border>
      <left style="dashed">
        <color auto="1"/>
      </left>
      <right/>
      <top/>
      <bottom/>
      <diagonal/>
    </border>
    <border>
      <left/>
      <right style="medium">
        <color auto="1"/>
      </right>
      <top/>
      <bottom style="thin">
        <color auto="1"/>
      </bottom>
      <diagonal/>
    </border>
    <border>
      <left/>
      <right/>
      <top style="hair">
        <color indexed="64"/>
      </top>
      <bottom style="thin">
        <color auto="1"/>
      </bottom>
      <diagonal/>
    </border>
    <border>
      <left/>
      <right/>
      <top style="hair">
        <color theme="9" tint="0.39994506668294322"/>
      </top>
      <bottom style="thin">
        <color auto="1"/>
      </bottom>
      <diagonal/>
    </border>
    <border>
      <left style="medium">
        <color indexed="64"/>
      </left>
      <right/>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theme="9" tint="0.39994506668294322"/>
      </top>
      <bottom style="hair">
        <color theme="9" tint="0.39994506668294322"/>
      </bottom>
      <diagonal/>
    </border>
    <border>
      <left/>
      <right style="hair">
        <color indexed="64"/>
      </right>
      <top style="hair">
        <color theme="9" tint="0.39994506668294322"/>
      </top>
      <bottom style="hair">
        <color theme="9" tint="0.39994506668294322"/>
      </bottom>
      <diagonal/>
    </border>
    <border>
      <left style="hair">
        <color indexed="64"/>
      </left>
      <right style="mediumDashed">
        <color indexed="64"/>
      </right>
      <top/>
      <bottom/>
      <diagonal/>
    </border>
    <border>
      <left style="hair">
        <color theme="9" tint="-0.24994659260841701"/>
      </left>
      <right style="hair">
        <color theme="9" tint="-0.24994659260841701"/>
      </right>
      <top style="hair">
        <color theme="9" tint="-0.24994659260841701"/>
      </top>
      <bottom style="hair">
        <color theme="9" tint="-0.24994659260841701"/>
      </bottom>
      <diagonal/>
    </border>
    <border>
      <left style="hair">
        <color auto="1"/>
      </left>
      <right/>
      <top/>
      <bottom style="hair">
        <color auto="1"/>
      </bottom>
      <diagonal/>
    </border>
    <border>
      <left/>
      <right/>
      <top/>
      <bottom style="thin">
        <color theme="9" tint="0.39997558519241921"/>
      </bottom>
      <diagonal/>
    </border>
    <border>
      <left style="hair">
        <color theme="9" tint="0.39994506668294322"/>
      </left>
      <right style="hair">
        <color theme="9" tint="0.39994506668294322"/>
      </right>
      <top/>
      <bottom style="hair">
        <color theme="9" tint="0.39991454817346722"/>
      </bottom>
      <diagonal/>
    </border>
    <border>
      <left style="hair">
        <color auto="1"/>
      </left>
      <right/>
      <top/>
      <bottom style="thin">
        <color theme="9" tint="0.39997558519241921"/>
      </bottom>
      <diagonal/>
    </border>
    <border>
      <left/>
      <right/>
      <top style="hair">
        <color indexed="64"/>
      </top>
      <bottom style="hair">
        <color indexed="64"/>
      </bottom>
      <diagonal/>
    </border>
    <border>
      <left style="hair">
        <color indexed="64"/>
      </left>
      <right style="hair">
        <color indexed="64"/>
      </right>
      <top style="hair">
        <color theme="9" tint="0.39994506668294322"/>
      </top>
      <bottom style="hair">
        <color theme="9" tint="0.39994506668294322"/>
      </bottom>
      <diagonal/>
    </border>
    <border>
      <left style="hair">
        <color theme="9" tint="-0.24994659260841701"/>
      </left>
      <right style="hair">
        <color theme="9" tint="-0.24994659260841701"/>
      </right>
      <top/>
      <bottom style="hair">
        <color theme="9" tint="-0.24994659260841701"/>
      </bottom>
      <diagonal/>
    </border>
    <border>
      <left/>
      <right/>
      <top/>
      <bottom style="hair">
        <color auto="1"/>
      </bottom>
      <diagonal/>
    </border>
    <border>
      <left/>
      <right/>
      <top style="thin">
        <color auto="1"/>
      </top>
      <bottom/>
      <diagonal/>
    </border>
    <border>
      <left style="medium">
        <color indexed="64"/>
      </left>
      <right/>
      <top style="thin">
        <color indexed="64"/>
      </top>
      <bottom/>
      <diagonal/>
    </border>
    <border>
      <left/>
      <right style="mediumDashed">
        <color auto="1"/>
      </right>
      <top/>
      <bottom style="hair">
        <color auto="1"/>
      </bottom>
      <diagonal/>
    </border>
    <border>
      <left style="hair">
        <color indexed="64"/>
      </left>
      <right style="hair">
        <color theme="9" tint="-0.24994659260841701"/>
      </right>
      <top/>
      <bottom style="hair">
        <color theme="9" tint="-0.24994659260841701"/>
      </bottom>
      <diagonal/>
    </border>
    <border>
      <left/>
      <right style="hair">
        <color auto="1"/>
      </right>
      <top/>
      <bottom style="hair">
        <color auto="1"/>
      </bottom>
      <diagonal/>
    </border>
    <border>
      <left style="dashed">
        <color indexed="64"/>
      </left>
      <right/>
      <top/>
      <bottom style="hair">
        <color indexed="64"/>
      </bottom>
      <diagonal/>
    </border>
    <border>
      <left style="hair">
        <color theme="9" tint="-0.24994659260841701"/>
      </left>
      <right style="hair">
        <color theme="9" tint="-0.24994659260841701"/>
      </right>
      <top/>
      <bottom/>
      <diagonal/>
    </border>
    <border>
      <left style="hair">
        <color indexed="64"/>
      </left>
      <right style="hair">
        <color theme="9" tint="-0.24994659260841701"/>
      </right>
      <top/>
      <bottom/>
      <diagonal/>
    </border>
    <border>
      <left/>
      <right style="dashed">
        <color indexed="64"/>
      </right>
      <top style="dashed">
        <color indexed="64"/>
      </top>
      <bottom/>
      <diagonal/>
    </border>
    <border>
      <left/>
      <right/>
      <top style="dashed">
        <color indexed="64"/>
      </top>
      <bottom/>
      <diagonal/>
    </border>
    <border>
      <left style="medium">
        <color indexed="64"/>
      </left>
      <right/>
      <top/>
      <bottom style="hair">
        <color indexed="64"/>
      </bottom>
      <diagonal/>
    </border>
    <border>
      <left/>
      <right style="dashed">
        <color indexed="64"/>
      </right>
      <top style="hair">
        <color indexed="64"/>
      </top>
      <bottom style="hair">
        <color indexed="64"/>
      </bottom>
      <diagonal/>
    </border>
    <border>
      <left/>
      <right/>
      <top style="hair">
        <color auto="1"/>
      </top>
      <bottom/>
      <diagonal/>
    </border>
    <border>
      <left style="medium">
        <color indexed="64"/>
      </left>
      <right/>
      <top style="hair">
        <color indexed="64"/>
      </top>
      <bottom/>
      <diagonal/>
    </border>
    <border>
      <left style="hair">
        <color auto="1"/>
      </left>
      <right style="hair">
        <color auto="1"/>
      </right>
      <top/>
      <bottom style="hair">
        <color theme="9" tint="0.39994506668294322"/>
      </bottom>
      <diagonal/>
    </border>
    <border>
      <left style="hair">
        <color indexed="64"/>
      </left>
      <right style="hair">
        <color indexed="64"/>
      </right>
      <top/>
      <bottom/>
      <diagonal/>
    </border>
    <border>
      <left/>
      <right style="medium">
        <color indexed="64"/>
      </right>
      <top style="medium">
        <color auto="1"/>
      </top>
      <bottom/>
      <diagonal/>
    </border>
    <border>
      <left/>
      <right/>
      <top style="medium">
        <color auto="1"/>
      </top>
      <bottom/>
      <diagonal/>
    </border>
    <border>
      <left style="hair">
        <color indexed="64"/>
      </left>
      <right style="hair">
        <color indexed="64"/>
      </right>
      <top style="medium">
        <color auto="1"/>
      </top>
      <bottom/>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top style="medium">
        <color indexed="64"/>
      </top>
      <bottom/>
      <diagonal/>
    </border>
    <border>
      <left/>
      <right style="mediumDashed">
        <color indexed="64"/>
      </right>
      <top style="mediumDashed">
        <color indexed="64"/>
      </top>
      <bottom/>
      <diagonal/>
    </border>
    <border>
      <left/>
      <right/>
      <top style="mediumDashed">
        <color indexed="64"/>
      </top>
      <bottom/>
      <diagonal/>
    </border>
    <border>
      <left/>
      <right style="dashed">
        <color indexed="64"/>
      </right>
      <top style="mediumDashed">
        <color indexed="64"/>
      </top>
      <bottom/>
      <diagonal/>
    </border>
    <border>
      <left style="mediumDashed">
        <color auto="1"/>
      </left>
      <right/>
      <top style="mediumDashed">
        <color auto="1"/>
      </top>
      <bottom/>
      <diagonal/>
    </border>
    <border>
      <left style="medium">
        <color indexed="64"/>
      </left>
      <right/>
      <top style="mediumDashed">
        <color indexed="64"/>
      </top>
      <bottom/>
      <diagonal/>
    </border>
    <border>
      <left style="medium">
        <color indexed="64"/>
      </left>
      <right style="thin">
        <color indexed="64"/>
      </right>
      <top/>
      <bottom/>
      <diagonal/>
    </border>
    <border>
      <left style="medium">
        <color indexed="64"/>
      </left>
      <right style="hair">
        <color indexed="64"/>
      </right>
      <top style="hair">
        <color indexed="64"/>
      </top>
      <bottom style="hair">
        <color indexed="64"/>
      </bottom>
      <diagonal/>
    </border>
    <border>
      <left style="hair">
        <color auto="1"/>
      </left>
      <right style="thin">
        <color auto="1"/>
      </right>
      <top style="hair">
        <color indexed="64"/>
      </top>
      <bottom/>
      <diagonal/>
    </border>
    <border>
      <left style="hair">
        <color indexed="64"/>
      </left>
      <right/>
      <top style="hair">
        <color indexed="64"/>
      </top>
      <bottom/>
      <diagonal/>
    </border>
    <border>
      <left style="thin">
        <color auto="1"/>
      </left>
      <right style="hair">
        <color auto="1"/>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auto="1"/>
      </left>
      <right/>
      <top/>
      <bottom style="hair">
        <color auto="1"/>
      </bottom>
      <diagonal/>
    </border>
    <border>
      <left/>
      <right style="thin">
        <color indexed="64"/>
      </right>
      <top/>
      <bottom style="hair">
        <color indexed="64"/>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right style="hair">
        <color indexed="64"/>
      </right>
      <top/>
      <bottom style="hair">
        <color theme="9" tint="0.39994506668294322"/>
      </bottom>
      <diagonal/>
    </border>
    <border>
      <left/>
      <right/>
      <top/>
      <bottom style="hair">
        <color theme="9" tint="0.39994506668294322"/>
      </bottom>
      <diagonal/>
    </border>
    <border>
      <left style="dashed">
        <color indexed="64"/>
      </left>
      <right/>
      <top style="mediumDashed">
        <color indexed="64"/>
      </top>
      <bottom/>
      <diagonal/>
    </border>
    <border>
      <left/>
      <right/>
      <top style="double">
        <color theme="9" tint="0.39994506668294322"/>
      </top>
      <bottom/>
      <diagonal/>
    </border>
    <border>
      <left/>
      <right/>
      <top style="thin">
        <color auto="1"/>
      </top>
      <bottom style="medium">
        <color auto="1"/>
      </bottom>
      <diagonal/>
    </border>
    <border>
      <left/>
      <right style="thin">
        <color auto="1"/>
      </right>
      <top/>
      <bottom style="thin">
        <color auto="1"/>
      </bottom>
      <diagonal/>
    </border>
    <border>
      <left style="mediumDashed">
        <color indexed="64"/>
      </left>
      <right style="mediumDashed">
        <color indexed="64"/>
      </right>
      <top/>
      <bottom/>
      <diagonal/>
    </border>
    <border>
      <left/>
      <right/>
      <top style="thin">
        <color indexed="64"/>
      </top>
      <bottom/>
      <diagonal/>
    </border>
    <border>
      <left/>
      <right style="medium">
        <color indexed="64"/>
      </right>
      <top style="thin">
        <color indexed="64"/>
      </top>
      <bottom/>
      <diagonal/>
    </border>
    <border>
      <left/>
      <right style="medium">
        <color auto="1"/>
      </right>
      <top/>
      <bottom style="hair">
        <color indexed="64"/>
      </bottom>
      <diagonal/>
    </border>
    <border>
      <left/>
      <right style="thin">
        <color theme="9" tint="0.39988402966399123"/>
      </right>
      <top/>
      <bottom/>
      <diagonal/>
    </border>
    <border>
      <left/>
      <right style="double">
        <color theme="9" tint="0.39994506668294322"/>
      </right>
      <top/>
      <bottom/>
      <diagonal/>
    </border>
    <border>
      <left style="thin">
        <color theme="9" tint="0.39985351115451523"/>
      </left>
      <right style="hair">
        <color theme="9" tint="0.39994506668294322"/>
      </right>
      <top/>
      <bottom/>
      <diagonal/>
    </border>
    <border>
      <left style="hair">
        <color theme="9" tint="0.39994506668294322"/>
      </left>
      <right style="medium">
        <color auto="1"/>
      </right>
      <top/>
      <bottom/>
      <diagonal/>
    </border>
    <border>
      <left style="hair">
        <color indexed="64"/>
      </left>
      <right/>
      <top style="mediumDashed">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theme="9" tint="-0.24994659260841701"/>
      </left>
      <right/>
      <top style="hair">
        <color indexed="64"/>
      </top>
      <bottom/>
      <diagonal/>
    </border>
    <border>
      <left style="hair">
        <color theme="9" tint="-0.24994659260841701"/>
      </left>
      <right style="hair">
        <color theme="9" tint="-0.24994659260841701"/>
      </right>
      <top style="hair">
        <color indexed="64"/>
      </top>
      <bottom/>
      <diagonal/>
    </border>
    <border>
      <left style="hair">
        <color theme="9" tint="-0.24994659260841701"/>
      </left>
      <right/>
      <top/>
      <bottom style="hair">
        <color auto="1"/>
      </bottom>
      <diagonal/>
    </border>
    <border>
      <left style="hair">
        <color theme="9" tint="-0.24994659260841701"/>
      </left>
      <right style="hair">
        <color theme="9" tint="-0.24994659260841701"/>
      </right>
      <top/>
      <bottom style="hair">
        <color auto="1"/>
      </bottom>
      <diagonal/>
    </border>
    <border>
      <left style="medium">
        <color auto="1"/>
      </left>
      <right/>
      <top/>
      <bottom style="thin">
        <color theme="9" tint="0.39997558519241921"/>
      </bottom>
      <diagonal/>
    </border>
    <border>
      <left/>
      <right style="hair">
        <color theme="9" tint="0.39994506668294322"/>
      </right>
      <top/>
      <bottom style="hair">
        <color theme="9" tint="0.39991454817346722"/>
      </bottom>
      <diagonal/>
    </border>
    <border>
      <left/>
      <right/>
      <top style="thin">
        <color theme="9" tint="0.39994506668294322"/>
      </top>
      <bottom style="thin">
        <color theme="9" tint="0.39997558519241921"/>
      </bottom>
      <diagonal/>
    </border>
    <border>
      <left style="thin">
        <color indexed="64"/>
      </left>
      <right style="thin">
        <color indexed="64"/>
      </right>
      <top style="thin">
        <color indexed="64"/>
      </top>
      <bottom/>
      <diagonal/>
    </border>
    <border>
      <left/>
      <right style="mediumDashed">
        <color auto="1"/>
      </right>
      <top style="thin">
        <color auto="1"/>
      </top>
      <bottom/>
      <diagonal/>
    </border>
    <border>
      <left/>
      <right/>
      <top style="hair">
        <color theme="9"/>
      </top>
      <bottom style="hair">
        <color theme="9"/>
      </bottom>
      <diagonal/>
    </border>
    <border>
      <left style="medium">
        <color auto="1"/>
      </left>
      <right style="hair">
        <color indexed="64"/>
      </right>
      <top/>
      <bottom/>
      <diagonal/>
    </border>
    <border>
      <left/>
      <right/>
      <top style="thin">
        <color theme="9" tint="0.39991454817346722"/>
      </top>
      <bottom style="thin">
        <color theme="9" tint="0.39991454817346722"/>
      </bottom>
      <diagonal/>
    </border>
    <border>
      <left style="mediumDashed">
        <color indexed="64"/>
      </left>
      <right/>
      <top style="thin">
        <color indexed="64"/>
      </top>
      <bottom/>
      <diagonal/>
    </border>
    <border>
      <left/>
      <right/>
      <top style="thin">
        <color theme="9" tint="0.39997558519241921"/>
      </top>
      <bottom style="thin">
        <color theme="9" tint="0.39997558519241921"/>
      </bottom>
      <diagonal/>
    </border>
    <border>
      <left/>
      <right style="thin">
        <color theme="9" tint="0.39994506668294322"/>
      </right>
      <top style="thin">
        <color theme="9" tint="0.39997558519241921"/>
      </top>
      <bottom style="thin">
        <color theme="9" tint="0.39997558519241921"/>
      </bottom>
      <diagonal/>
    </border>
    <border>
      <left style="medium">
        <color theme="9" tint="-0.24994659260841701"/>
      </left>
      <right/>
      <top style="medium">
        <color theme="9" tint="-0.24994659260841701"/>
      </top>
      <bottom/>
      <diagonal/>
    </border>
    <border>
      <left/>
      <right/>
      <top style="medium">
        <color theme="9" tint="-0.24994659260841701"/>
      </top>
      <bottom/>
      <diagonal/>
    </border>
    <border>
      <left/>
      <right style="medium">
        <color theme="9" tint="-0.24994659260841701"/>
      </right>
      <top style="medium">
        <color theme="9" tint="-0.24994659260841701"/>
      </top>
      <bottom/>
      <diagonal/>
    </border>
    <border>
      <left style="medium">
        <color theme="9" tint="-0.24994659260841701"/>
      </left>
      <right/>
      <top style="thin">
        <color theme="9" tint="0.39997558519241921"/>
      </top>
      <bottom style="thin">
        <color theme="9" tint="0.39997558519241921"/>
      </bottom>
      <diagonal/>
    </border>
    <border>
      <left/>
      <right style="medium">
        <color theme="9" tint="-0.24994659260841701"/>
      </right>
      <top/>
      <bottom/>
      <diagonal/>
    </border>
    <border>
      <left style="medium">
        <color theme="9" tint="-0.24994659260841701"/>
      </left>
      <right/>
      <top style="thin">
        <color theme="9" tint="0.39997558519241921"/>
      </top>
      <bottom style="medium">
        <color theme="9" tint="-0.24994659260841701"/>
      </bottom>
      <diagonal/>
    </border>
    <border>
      <left/>
      <right/>
      <top style="thin">
        <color theme="9" tint="0.39997558519241921"/>
      </top>
      <bottom style="medium">
        <color theme="9" tint="-0.24994659260841701"/>
      </bottom>
      <diagonal/>
    </border>
    <border>
      <left/>
      <right style="thin">
        <color theme="9" tint="0.39994506668294322"/>
      </right>
      <top style="thin">
        <color theme="9" tint="0.39997558519241921"/>
      </top>
      <bottom style="medium">
        <color theme="9" tint="-0.24994659260841701"/>
      </bottom>
      <diagonal/>
    </border>
    <border>
      <left/>
      <right/>
      <top/>
      <bottom style="medium">
        <color theme="9" tint="-0.24994659260841701"/>
      </bottom>
      <diagonal/>
    </border>
    <border>
      <left/>
      <right style="medium">
        <color theme="9" tint="-0.24994659260841701"/>
      </right>
      <top/>
      <bottom style="medium">
        <color theme="9" tint="-0.24994659260841701"/>
      </bottom>
      <diagonal/>
    </border>
    <border>
      <left style="dashed">
        <color indexed="64"/>
      </left>
      <right/>
      <top style="dashed">
        <color indexed="64"/>
      </top>
      <bottom/>
      <diagonal/>
    </border>
    <border>
      <left/>
      <right style="mediumDashed">
        <color indexed="64"/>
      </right>
      <top style="medium">
        <color indexed="64"/>
      </top>
      <bottom/>
      <diagonal/>
    </border>
    <border>
      <left style="hair">
        <color theme="9" tint="-0.24994659260841701"/>
      </left>
      <right style="mediumDashed">
        <color auto="1"/>
      </right>
      <top/>
      <bottom/>
      <diagonal/>
    </border>
    <border>
      <left style="hair">
        <color theme="9" tint="-0.24994659260841701"/>
      </left>
      <right style="mediumDashed">
        <color auto="1"/>
      </right>
      <top/>
      <bottom style="hair">
        <color auto="1"/>
      </bottom>
      <diagonal/>
    </border>
    <border>
      <left/>
      <right/>
      <top style="medium">
        <color auto="1"/>
      </top>
      <bottom style="medium">
        <color auto="1"/>
      </bottom>
      <diagonal/>
    </border>
    <border>
      <left style="hair">
        <color indexed="64"/>
      </left>
      <right style="medium">
        <color auto="1"/>
      </right>
      <top/>
      <bottom/>
      <diagonal/>
    </border>
    <border>
      <left style="hair">
        <color theme="9" tint="0.39994506668294322"/>
      </left>
      <right style="hair">
        <color theme="9" tint="0.39994506668294322"/>
      </right>
      <top/>
      <bottom style="medium">
        <color auto="1"/>
      </bottom>
      <diagonal/>
    </border>
    <border>
      <left style="hair">
        <color indexed="64"/>
      </left>
      <right style="hair">
        <color indexed="64"/>
      </right>
      <top style="hair">
        <color indexed="64"/>
      </top>
      <bottom style="medium">
        <color auto="1"/>
      </bottom>
      <diagonal/>
    </border>
    <border>
      <left style="hair">
        <color theme="9" tint="-0.24994659260841701"/>
      </left>
      <right style="hair">
        <color theme="9" tint="-0.24994659260841701"/>
      </right>
      <top style="hair">
        <color theme="9" tint="-0.24994659260841701"/>
      </top>
      <bottom style="medium">
        <color auto="1"/>
      </bottom>
      <diagonal/>
    </border>
    <border>
      <left style="hair">
        <color indexed="64"/>
      </left>
      <right style="medium">
        <color auto="1"/>
      </right>
      <top/>
      <bottom style="medium">
        <color auto="1"/>
      </bottom>
      <diagonal/>
    </border>
    <border>
      <left style="hair">
        <color indexed="64"/>
      </left>
      <right style="thin">
        <color indexed="64"/>
      </right>
      <top style="medium">
        <color auto="1"/>
      </top>
      <bottom/>
      <diagonal/>
    </border>
    <border>
      <left/>
      <right style="thin">
        <color auto="1"/>
      </right>
      <top style="medium">
        <color auto="1"/>
      </top>
      <bottom/>
      <diagonal/>
    </border>
    <border>
      <left style="thin">
        <color indexed="64"/>
      </left>
      <right/>
      <top style="medium">
        <color auto="1"/>
      </top>
      <bottom/>
      <diagonal/>
    </border>
    <border>
      <left style="hair">
        <color indexed="64"/>
      </left>
      <right style="medium">
        <color auto="1"/>
      </right>
      <top style="medium">
        <color auto="1"/>
      </top>
      <bottom/>
      <diagonal/>
    </border>
    <border>
      <left style="hair">
        <color auto="1"/>
      </left>
      <right style="medium">
        <color auto="1"/>
      </right>
      <top style="hair">
        <color indexed="64"/>
      </top>
      <bottom/>
      <diagonal/>
    </border>
    <border>
      <left style="hair">
        <color auto="1"/>
      </left>
      <right style="medium">
        <color auto="1"/>
      </right>
      <top/>
      <bottom style="thin">
        <color indexed="64"/>
      </bottom>
      <diagonal/>
    </border>
    <border>
      <left style="hair">
        <color indexed="64"/>
      </left>
      <right/>
      <top style="thin">
        <color indexed="64"/>
      </top>
      <bottom/>
      <diagonal/>
    </border>
    <border>
      <left style="hair">
        <color indexed="64"/>
      </left>
      <right/>
      <top/>
      <bottom style="mediumDashed">
        <color indexed="64"/>
      </bottom>
      <diagonal/>
    </border>
    <border>
      <left/>
      <right style="hair">
        <color indexed="64"/>
      </right>
      <top style="mediumDashed">
        <color indexed="64"/>
      </top>
      <bottom/>
      <diagonal/>
    </border>
    <border>
      <left style="dashed">
        <color indexed="64"/>
      </left>
      <right/>
      <top style="medium">
        <color auto="1"/>
      </top>
      <bottom/>
      <diagonal/>
    </border>
    <border>
      <left/>
      <right style="mediumDashed">
        <color indexed="64"/>
      </right>
      <top/>
      <bottom style="medium">
        <color auto="1"/>
      </bottom>
      <diagonal/>
    </border>
    <border>
      <left style="medium">
        <color indexed="64"/>
      </left>
      <right style="hair">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medium">
        <color rgb="FFC00000"/>
      </bottom>
      <diagonal/>
    </border>
    <border>
      <left/>
      <right style="medium">
        <color rgb="FFC00000"/>
      </right>
      <top/>
      <bottom/>
      <diagonal/>
    </border>
    <border>
      <left style="medium">
        <color rgb="FFC00000"/>
      </left>
      <right/>
      <top/>
      <bottom/>
      <diagonal/>
    </border>
    <border>
      <left/>
      <right/>
      <top style="medium">
        <color rgb="FFC00000"/>
      </top>
      <bottom/>
      <diagonal/>
    </border>
    <border>
      <left style="medium">
        <color auto="1"/>
      </left>
      <right style="medium">
        <color auto="1"/>
      </right>
      <top/>
      <bottom style="medium">
        <color auto="1"/>
      </bottom>
      <diagonal/>
    </border>
    <border>
      <left style="medium">
        <color indexed="64"/>
      </left>
      <right style="hair">
        <color indexed="64"/>
      </right>
      <top/>
      <bottom style="medium">
        <color auto="1"/>
      </bottom>
      <diagonal/>
    </border>
    <border>
      <left style="hair">
        <color indexed="64"/>
      </left>
      <right/>
      <top style="thin">
        <color auto="1"/>
      </top>
      <bottom style="medium">
        <color indexed="64"/>
      </bottom>
      <diagonal/>
    </border>
  </borders>
  <cellStyleXfs count="35">
    <xf numFmtId="0" fontId="0" fillId="0" borderId="0"/>
    <xf numFmtId="0" fontId="1" fillId="0" borderId="0"/>
    <xf numFmtId="0" fontId="1" fillId="0" borderId="0"/>
    <xf numFmtId="0" fontId="6" fillId="0" borderId="0"/>
    <xf numFmtId="0" fontId="8" fillId="0" borderId="0"/>
    <xf numFmtId="0" fontId="1" fillId="0" borderId="0"/>
    <xf numFmtId="0" fontId="13" fillId="0" borderId="0" applyNumberFormat="0" applyFill="0" applyBorder="0" applyAlignment="0" applyProtection="0"/>
    <xf numFmtId="0" fontId="18" fillId="0" borderId="0"/>
    <xf numFmtId="0" fontId="6" fillId="0" borderId="0"/>
    <xf numFmtId="0" fontId="1" fillId="0" borderId="0"/>
    <xf numFmtId="0" fontId="1" fillId="0" borderId="0"/>
    <xf numFmtId="0" fontId="1" fillId="0" borderId="0"/>
    <xf numFmtId="0" fontId="63" fillId="0" borderId="0"/>
    <xf numFmtId="0" fontId="6" fillId="0" borderId="0"/>
    <xf numFmtId="0" fontId="6" fillId="0" borderId="0"/>
    <xf numFmtId="0" fontId="6" fillId="0" borderId="0"/>
    <xf numFmtId="0" fontId="1" fillId="0" borderId="0"/>
    <xf numFmtId="0" fontId="1" fillId="0" borderId="0"/>
    <xf numFmtId="0" fontId="11" fillId="0" borderId="0"/>
    <xf numFmtId="0" fontId="1" fillId="0" borderId="0"/>
    <xf numFmtId="0" fontId="1" fillId="0" borderId="0"/>
    <xf numFmtId="0" fontId="1" fillId="0" borderId="0"/>
    <xf numFmtId="0" fontId="11" fillId="0" borderId="0"/>
    <xf numFmtId="0" fontId="6" fillId="0" borderId="0"/>
    <xf numFmtId="0" fontId="165" fillId="0" borderId="0" applyNumberFormat="0" applyFill="0" applyBorder="0" applyAlignment="0" applyProtection="0">
      <alignment vertical="top"/>
      <protection locked="0"/>
    </xf>
    <xf numFmtId="0" fontId="166" fillId="0" borderId="0"/>
    <xf numFmtId="0" fontId="170" fillId="0" borderId="0"/>
    <xf numFmtId="0" fontId="6" fillId="0" borderId="0"/>
    <xf numFmtId="0" fontId="173" fillId="0" borderId="0"/>
    <xf numFmtId="0" fontId="1" fillId="0" borderId="0"/>
    <xf numFmtId="0" fontId="1" fillId="0" borderId="0"/>
    <xf numFmtId="0" fontId="8" fillId="0" borderId="0"/>
    <xf numFmtId="0" fontId="1" fillId="0" borderId="0"/>
    <xf numFmtId="0" fontId="1" fillId="0" borderId="0"/>
    <xf numFmtId="0" fontId="11" fillId="0" borderId="0"/>
  </cellStyleXfs>
  <cellXfs count="1834">
    <xf numFmtId="0" fontId="0" fillId="0" borderId="0" xfId="0"/>
    <xf numFmtId="0" fontId="1" fillId="0" borderId="0" xfId="0" applyFont="1" applyAlignment="1">
      <alignment horizontal="center" vertical="center"/>
    </xf>
    <xf numFmtId="0" fontId="1" fillId="0" borderId="0" xfId="1"/>
    <xf numFmtId="0" fontId="1" fillId="0" borderId="0" xfId="0" applyFont="1"/>
    <xf numFmtId="0" fontId="1" fillId="0" borderId="0" xfId="2" applyAlignment="1">
      <alignment horizontal="center"/>
    </xf>
    <xf numFmtId="0" fontId="0" fillId="0" borderId="0" xfId="0" applyAlignment="1">
      <alignment horizontal="center" vertical="center"/>
    </xf>
    <xf numFmtId="0" fontId="5" fillId="2" borderId="0" xfId="1" applyFont="1" applyFill="1" applyAlignment="1">
      <alignment horizontal="center" vertical="center"/>
    </xf>
    <xf numFmtId="0" fontId="0" fillId="2" borderId="0" xfId="0" applyFill="1" applyAlignment="1">
      <alignment vertical="center"/>
    </xf>
    <xf numFmtId="0" fontId="2" fillId="3" borderId="0" xfId="3" applyFont="1" applyFill="1" applyAlignment="1">
      <alignment horizontal="center" vertical="center"/>
    </xf>
    <xf numFmtId="0" fontId="7" fillId="4" borderId="0" xfId="1" applyFont="1" applyFill="1" applyAlignment="1">
      <alignment horizontal="center" vertical="center"/>
    </xf>
    <xf numFmtId="0" fontId="1" fillId="0" borderId="0" xfId="4" applyFont="1"/>
    <xf numFmtId="0" fontId="0" fillId="5" borderId="0" xfId="0" applyFill="1"/>
    <xf numFmtId="0" fontId="1" fillId="5" borderId="0" xfId="5" applyFill="1" applyAlignment="1">
      <alignment vertical="center"/>
    </xf>
    <xf numFmtId="0" fontId="1" fillId="5" borderId="0" xfId="0" applyFont="1" applyFill="1"/>
    <xf numFmtId="0" fontId="1" fillId="5" borderId="0" xfId="0" applyFont="1" applyFill="1" applyAlignment="1">
      <alignment vertical="center"/>
    </xf>
    <xf numFmtId="0" fontId="9" fillId="5" borderId="0" xfId="0" applyFont="1" applyFill="1"/>
    <xf numFmtId="0" fontId="1" fillId="5" borderId="0" xfId="0" applyFont="1" applyFill="1" applyAlignment="1">
      <alignment horizontal="left" vertical="center"/>
    </xf>
    <xf numFmtId="0" fontId="10" fillId="5" borderId="0" xfId="3" applyFont="1" applyFill="1" applyAlignment="1">
      <alignment horizontal="left" vertical="center"/>
    </xf>
    <xf numFmtId="0" fontId="11" fillId="5" borderId="0" xfId="0" applyFont="1" applyFill="1" applyAlignment="1">
      <alignment horizontal="left" vertical="center"/>
    </xf>
    <xf numFmtId="0" fontId="12" fillId="5" borderId="0" xfId="0" applyFont="1" applyFill="1" applyAlignment="1">
      <alignment horizontal="left" vertical="center"/>
    </xf>
    <xf numFmtId="0" fontId="1" fillId="5" borderId="0" xfId="0" applyFont="1" applyFill="1" applyAlignment="1">
      <alignment horizontal="center" vertical="center"/>
    </xf>
    <xf numFmtId="0" fontId="11" fillId="5" borderId="0" xfId="5" applyFont="1" applyFill="1" applyAlignment="1">
      <alignment horizontal="left" vertical="center"/>
    </xf>
    <xf numFmtId="0" fontId="4" fillId="5" borderId="0" xfId="0" applyFont="1" applyFill="1" applyAlignment="1">
      <alignment horizontal="left" vertical="center" indent="1"/>
    </xf>
    <xf numFmtId="0" fontId="0" fillId="5" borderId="0" xfId="0" applyFill="1" applyAlignment="1">
      <alignment horizontal="left" vertical="center" indent="1"/>
    </xf>
    <xf numFmtId="0" fontId="13" fillId="5" borderId="0" xfId="6" applyFill="1" applyAlignment="1">
      <alignment horizontal="left" vertical="center"/>
    </xf>
    <xf numFmtId="0" fontId="14" fillId="5" borderId="0" xfId="0" applyFont="1" applyFill="1" applyAlignment="1">
      <alignment vertical="center"/>
    </xf>
    <xf numFmtId="0" fontId="15" fillId="5" borderId="0" xfId="0" applyFont="1" applyFill="1" applyAlignment="1">
      <alignment horizontal="left" vertical="center"/>
    </xf>
    <xf numFmtId="0" fontId="16" fillId="5" borderId="0" xfId="0" applyFont="1" applyFill="1" applyAlignment="1">
      <alignment horizontal="left" vertical="center"/>
    </xf>
    <xf numFmtId="0" fontId="0" fillId="5" borderId="0" xfId="0" applyFill="1" applyAlignment="1">
      <alignment horizontal="left" vertical="center"/>
    </xf>
    <xf numFmtId="0" fontId="4" fillId="5" borderId="0" xfId="0" applyFont="1" applyFill="1" applyAlignment="1">
      <alignment horizontal="center" vertical="center"/>
    </xf>
    <xf numFmtId="0" fontId="0" fillId="5" borderId="0" xfId="0" applyFill="1" applyAlignment="1">
      <alignment horizontal="center"/>
    </xf>
    <xf numFmtId="0" fontId="0" fillId="0" borderId="0" xfId="0" applyAlignment="1">
      <alignment horizontal="left" vertical="center"/>
    </xf>
    <xf numFmtId="0" fontId="0" fillId="6" borderId="0" xfId="0" applyFill="1" applyAlignment="1">
      <alignment horizontal="left" vertical="center"/>
    </xf>
    <xf numFmtId="0" fontId="0" fillId="7" borderId="0" xfId="0" applyFill="1" applyAlignment="1">
      <alignment horizontal="left" vertical="center"/>
    </xf>
    <xf numFmtId="0" fontId="0" fillId="8" borderId="0" xfId="0" applyFill="1" applyAlignment="1">
      <alignment horizontal="left" vertical="center"/>
    </xf>
    <xf numFmtId="0" fontId="5" fillId="9" borderId="0" xfId="0" applyFont="1" applyFill="1" applyAlignment="1">
      <alignment horizontal="left" vertical="center"/>
    </xf>
    <xf numFmtId="0" fontId="0" fillId="0" borderId="0" xfId="0" applyAlignment="1">
      <alignment vertical="center"/>
    </xf>
    <xf numFmtId="0" fontId="17" fillId="0" borderId="0" xfId="0" applyFont="1" applyAlignment="1">
      <alignment horizontal="left" vertical="center"/>
    </xf>
    <xf numFmtId="0" fontId="4" fillId="10" borderId="0" xfId="0" applyFont="1" applyFill="1" applyAlignment="1">
      <alignment horizontal="left" vertical="center"/>
    </xf>
    <xf numFmtId="0" fontId="5" fillId="11" borderId="0" xfId="0" applyFont="1" applyFill="1" applyAlignment="1">
      <alignment horizontal="left" vertical="center"/>
    </xf>
    <xf numFmtId="0" fontId="0" fillId="12" borderId="0" xfId="0" applyFill="1" applyAlignment="1">
      <alignment horizontal="left" vertical="center"/>
    </xf>
    <xf numFmtId="0" fontId="5" fillId="13" borderId="0" xfId="0" applyFont="1" applyFill="1" applyAlignment="1">
      <alignment horizontal="left" vertical="center"/>
    </xf>
    <xf numFmtId="0" fontId="0" fillId="14" borderId="0" xfId="0" applyFill="1" applyAlignment="1">
      <alignment horizontal="left" vertical="center"/>
    </xf>
    <xf numFmtId="0" fontId="5" fillId="15" borderId="0" xfId="0" applyFont="1" applyFill="1" applyAlignment="1">
      <alignment horizontal="left" vertical="center"/>
    </xf>
    <xf numFmtId="0" fontId="0" fillId="16" borderId="0" xfId="0" applyFill="1" applyAlignment="1">
      <alignment horizontal="left" vertical="center"/>
    </xf>
    <xf numFmtId="0" fontId="5" fillId="17" borderId="0" xfId="0" applyFont="1" applyFill="1" applyAlignment="1">
      <alignment horizontal="left" vertical="center"/>
    </xf>
    <xf numFmtId="0" fontId="4" fillId="18" borderId="0" xfId="0" applyFont="1" applyFill="1" applyAlignment="1">
      <alignment horizontal="left" vertical="center"/>
    </xf>
    <xf numFmtId="0" fontId="0" fillId="19" borderId="0" xfId="0" applyFill="1" applyAlignment="1">
      <alignment horizontal="left" vertical="center"/>
    </xf>
    <xf numFmtId="0" fontId="5" fillId="20" borderId="0" xfId="0" applyFont="1" applyFill="1" applyAlignment="1">
      <alignment horizontal="left" vertical="center"/>
    </xf>
    <xf numFmtId="0" fontId="0" fillId="21" borderId="0" xfId="0" applyFill="1" applyAlignment="1">
      <alignment horizontal="left" vertical="center"/>
    </xf>
    <xf numFmtId="0" fontId="0" fillId="22" borderId="0" xfId="0" applyFill="1" applyAlignment="1">
      <alignment horizontal="left" vertical="center"/>
    </xf>
    <xf numFmtId="0" fontId="5" fillId="23" borderId="0" xfId="0" applyFont="1" applyFill="1" applyAlignment="1">
      <alignment horizontal="left" vertical="center"/>
    </xf>
    <xf numFmtId="0" fontId="20" fillId="5" borderId="0" xfId="0" applyFont="1" applyFill="1" applyAlignment="1">
      <alignment horizontal="left" vertical="center"/>
    </xf>
    <xf numFmtId="0" fontId="5" fillId="25" borderId="0" xfId="0" applyFont="1" applyFill="1" applyAlignment="1">
      <alignment horizontal="left" vertical="center"/>
    </xf>
    <xf numFmtId="0" fontId="5" fillId="26" borderId="0" xfId="0" applyFont="1" applyFill="1" applyAlignment="1">
      <alignment horizontal="left" vertical="center"/>
    </xf>
    <xf numFmtId="0" fontId="0" fillId="27" borderId="0" xfId="0" applyFill="1" applyAlignment="1">
      <alignment horizontal="left" vertical="center"/>
    </xf>
    <xf numFmtId="0" fontId="1" fillId="0" borderId="9" xfId="0" applyFont="1" applyBorder="1" applyAlignment="1">
      <alignment horizontal="left" vertical="center"/>
    </xf>
    <xf numFmtId="164" fontId="21" fillId="28" borderId="10" xfId="3" applyNumberFormat="1" applyFont="1" applyFill="1" applyBorder="1" applyAlignment="1" applyProtection="1">
      <alignment horizontal="center" vertical="center"/>
      <protection hidden="1"/>
    </xf>
    <xf numFmtId="165" fontId="22" fillId="29" borderId="1" xfId="0" applyNumberFormat="1" applyFont="1" applyFill="1" applyBorder="1" applyAlignment="1">
      <alignment horizontal="center" vertical="center"/>
    </xf>
    <xf numFmtId="164" fontId="23" fillId="29" borderId="10" xfId="3" applyNumberFormat="1" applyFont="1" applyFill="1" applyBorder="1" applyAlignment="1" applyProtection="1">
      <alignment horizontal="center" vertical="center"/>
      <protection hidden="1"/>
    </xf>
    <xf numFmtId="164" fontId="23" fillId="29" borderId="11" xfId="3" applyNumberFormat="1" applyFont="1" applyFill="1" applyBorder="1" applyAlignment="1" applyProtection="1">
      <alignment horizontal="center" vertical="center"/>
      <protection hidden="1"/>
    </xf>
    <xf numFmtId="166" fontId="24" fillId="30" borderId="12" xfId="3" applyNumberFormat="1" applyFont="1" applyFill="1" applyBorder="1" applyAlignment="1" applyProtection="1">
      <alignment horizontal="center" vertical="center"/>
      <protection hidden="1"/>
    </xf>
    <xf numFmtId="165" fontId="22" fillId="29" borderId="13" xfId="0" applyNumberFormat="1" applyFont="1" applyFill="1" applyBorder="1" applyAlignment="1">
      <alignment horizontal="center" vertical="center"/>
    </xf>
    <xf numFmtId="1" fontId="22" fillId="29" borderId="1" xfId="0" applyNumberFormat="1" applyFont="1" applyFill="1" applyBorder="1" applyAlignment="1">
      <alignment horizontal="center" vertical="center"/>
    </xf>
    <xf numFmtId="0" fontId="25" fillId="29" borderId="2" xfId="0" applyFont="1" applyFill="1" applyBorder="1" applyAlignment="1">
      <alignment horizontal="center" vertical="center"/>
    </xf>
    <xf numFmtId="167" fontId="25" fillId="29" borderId="13" xfId="0" applyNumberFormat="1" applyFont="1" applyFill="1" applyBorder="1" applyAlignment="1">
      <alignment horizontal="center" vertical="center"/>
    </xf>
    <xf numFmtId="0" fontId="26" fillId="31" borderId="14" xfId="3" applyFont="1" applyFill="1" applyBorder="1" applyAlignment="1" applyProtection="1">
      <alignment horizontal="center" vertical="center"/>
      <protection hidden="1"/>
    </xf>
    <xf numFmtId="0" fontId="0" fillId="0" borderId="0" xfId="0" applyAlignment="1">
      <alignment horizontal="right" vertical="center"/>
    </xf>
    <xf numFmtId="0" fontId="1" fillId="0" borderId="15" xfId="0" applyFont="1" applyBorder="1" applyAlignment="1">
      <alignment horizontal="left" vertical="center"/>
    </xf>
    <xf numFmtId="164" fontId="21" fillId="28" borderId="16" xfId="3" applyNumberFormat="1" applyFont="1" applyFill="1" applyBorder="1" applyAlignment="1" applyProtection="1">
      <alignment horizontal="center" vertical="center"/>
      <protection hidden="1"/>
    </xf>
    <xf numFmtId="165" fontId="22" fillId="29" borderId="17" xfId="0" applyNumberFormat="1" applyFont="1" applyFill="1" applyBorder="1" applyAlignment="1">
      <alignment horizontal="center" vertical="center"/>
    </xf>
    <xf numFmtId="164" fontId="23" fillId="29" borderId="16" xfId="3" applyNumberFormat="1" applyFont="1" applyFill="1" applyBorder="1" applyAlignment="1" applyProtection="1">
      <alignment horizontal="center" vertical="center"/>
      <protection hidden="1"/>
    </xf>
    <xf numFmtId="164" fontId="23" fillId="29" borderId="18" xfId="3" applyNumberFormat="1" applyFont="1" applyFill="1" applyBorder="1" applyAlignment="1" applyProtection="1">
      <alignment horizontal="center" vertical="center"/>
      <protection hidden="1"/>
    </xf>
    <xf numFmtId="166" fontId="24" fillId="30" borderId="19" xfId="3" applyNumberFormat="1" applyFont="1" applyFill="1" applyBorder="1" applyAlignment="1" applyProtection="1">
      <alignment horizontal="center" vertical="center"/>
      <protection hidden="1"/>
    </xf>
    <xf numFmtId="165" fontId="22" fillId="29" borderId="0" xfId="0" applyNumberFormat="1" applyFont="1" applyFill="1" applyAlignment="1">
      <alignment horizontal="center" vertical="center"/>
    </xf>
    <xf numFmtId="1" fontId="22" fillId="29" borderId="17" xfId="0" applyNumberFormat="1" applyFont="1" applyFill="1" applyBorder="1" applyAlignment="1">
      <alignment horizontal="center" vertical="center"/>
    </xf>
    <xf numFmtId="0" fontId="25" fillId="29" borderId="20" xfId="0" applyFont="1" applyFill="1" applyBorder="1" applyAlignment="1">
      <alignment horizontal="center" vertical="center"/>
    </xf>
    <xf numFmtId="167" fontId="25" fillId="29" borderId="0" xfId="0" applyNumberFormat="1" applyFont="1" applyFill="1" applyAlignment="1">
      <alignment horizontal="center" vertical="center"/>
    </xf>
    <xf numFmtId="0" fontId="26" fillId="31" borderId="21" xfId="3" applyFont="1" applyFill="1" applyBorder="1" applyAlignment="1" applyProtection="1">
      <alignment horizontal="center" vertical="center"/>
      <protection hidden="1"/>
    </xf>
    <xf numFmtId="168" fontId="22" fillId="29" borderId="0" xfId="0" applyNumberFormat="1" applyFont="1" applyFill="1" applyAlignment="1">
      <alignment horizontal="center" vertical="center"/>
    </xf>
    <xf numFmtId="0" fontId="25" fillId="29" borderId="0" xfId="0" applyFont="1" applyFill="1" applyAlignment="1">
      <alignment horizontal="center" vertical="center"/>
    </xf>
    <xf numFmtId="0" fontId="1" fillId="0" borderId="15" xfId="0" applyFont="1" applyBorder="1" applyAlignment="1">
      <alignment horizontal="center" vertical="center"/>
    </xf>
    <xf numFmtId="167" fontId="25" fillId="29" borderId="20" xfId="0" applyNumberFormat="1" applyFont="1" applyFill="1" applyBorder="1" applyAlignment="1">
      <alignment horizontal="center" vertical="center"/>
    </xf>
    <xf numFmtId="169" fontId="22" fillId="29" borderId="0" xfId="0" applyNumberFormat="1" applyFont="1" applyFill="1" applyAlignment="1">
      <alignment horizontal="center" vertical="center"/>
    </xf>
    <xf numFmtId="168" fontId="22" fillId="29" borderId="17" xfId="0" applyNumberFormat="1" applyFont="1" applyFill="1" applyBorder="1" applyAlignment="1">
      <alignment horizontal="center" vertical="center"/>
    </xf>
    <xf numFmtId="167" fontId="25" fillId="29" borderId="16" xfId="0" applyNumberFormat="1" applyFont="1" applyFill="1" applyBorder="1" applyAlignment="1">
      <alignment horizontal="center" vertical="center"/>
    </xf>
    <xf numFmtId="0" fontId="29" fillId="34" borderId="21" xfId="3" applyFont="1" applyFill="1" applyBorder="1" applyAlignment="1">
      <alignment horizontal="left" vertical="center"/>
    </xf>
    <xf numFmtId="0" fontId="0" fillId="0" borderId="15" xfId="0" applyBorder="1" applyAlignment="1">
      <alignment vertical="center"/>
    </xf>
    <xf numFmtId="166" fontId="30" fillId="28" borderId="16" xfId="3" applyNumberFormat="1" applyFont="1" applyFill="1" applyBorder="1" applyAlignment="1" applyProtection="1">
      <alignment horizontal="center" vertical="center"/>
      <protection hidden="1"/>
    </xf>
    <xf numFmtId="166" fontId="21" fillId="29" borderId="16" xfId="3" applyNumberFormat="1" applyFont="1" applyFill="1" applyBorder="1" applyAlignment="1" applyProtection="1">
      <alignment horizontal="center" vertical="center"/>
      <protection hidden="1"/>
    </xf>
    <xf numFmtId="166" fontId="21" fillId="29" borderId="18" xfId="3" applyNumberFormat="1" applyFont="1" applyFill="1" applyBorder="1" applyAlignment="1" applyProtection="1">
      <alignment horizontal="center" vertical="center"/>
      <protection hidden="1"/>
    </xf>
    <xf numFmtId="164" fontId="16" fillId="30" borderId="19" xfId="3" applyNumberFormat="1" applyFont="1" applyFill="1" applyBorder="1" applyAlignment="1" applyProtection="1">
      <alignment horizontal="center" vertical="center"/>
      <protection hidden="1"/>
    </xf>
    <xf numFmtId="170" fontId="22" fillId="29" borderId="20" xfId="0" applyNumberFormat="1" applyFont="1" applyFill="1" applyBorder="1" applyAlignment="1">
      <alignment horizontal="center" vertical="center"/>
    </xf>
    <xf numFmtId="170" fontId="25" fillId="29" borderId="0" xfId="0" applyNumberFormat="1" applyFont="1" applyFill="1" applyAlignment="1">
      <alignment horizontal="center" vertical="center"/>
    </xf>
    <xf numFmtId="0" fontId="29" fillId="30" borderId="21" xfId="3" applyFont="1" applyFill="1" applyBorder="1" applyAlignment="1" applyProtection="1">
      <alignment horizontal="left" vertical="center"/>
      <protection hidden="1"/>
    </xf>
    <xf numFmtId="164" fontId="23" fillId="28" borderId="16" xfId="3" applyNumberFormat="1" applyFont="1" applyFill="1" applyBorder="1" applyAlignment="1" applyProtection="1">
      <alignment horizontal="center" vertical="center"/>
      <protection hidden="1"/>
    </xf>
    <xf numFmtId="164" fontId="23" fillId="29" borderId="17" xfId="3" applyNumberFormat="1" applyFont="1" applyFill="1" applyBorder="1" applyAlignment="1" applyProtection="1">
      <alignment horizontal="center" vertical="center"/>
      <protection hidden="1"/>
    </xf>
    <xf numFmtId="164" fontId="23" fillId="28" borderId="0" xfId="3" applyNumberFormat="1" applyFont="1" applyFill="1" applyAlignment="1" applyProtection="1">
      <alignment horizontal="center" vertical="center"/>
      <protection hidden="1"/>
    </xf>
    <xf numFmtId="164" fontId="23" fillId="29" borderId="0" xfId="3" applyNumberFormat="1" applyFont="1" applyFill="1" applyAlignment="1" applyProtection="1">
      <alignment horizontal="center" vertical="center"/>
      <protection hidden="1"/>
    </xf>
    <xf numFmtId="1" fontId="22" fillId="29" borderId="0" xfId="0" applyNumberFormat="1" applyFont="1" applyFill="1" applyAlignment="1">
      <alignment horizontal="center" vertical="center"/>
    </xf>
    <xf numFmtId="170" fontId="22" fillId="29" borderId="0" xfId="0" applyNumberFormat="1" applyFont="1" applyFill="1" applyAlignment="1">
      <alignment horizontal="center" vertical="center"/>
    </xf>
    <xf numFmtId="170" fontId="25" fillId="29" borderId="20" xfId="0" applyNumberFormat="1" applyFont="1" applyFill="1" applyBorder="1" applyAlignment="1">
      <alignment horizontal="center" vertical="center"/>
    </xf>
    <xf numFmtId="170" fontId="25" fillId="29" borderId="16" xfId="0" applyNumberFormat="1" applyFont="1" applyFill="1" applyBorder="1" applyAlignment="1">
      <alignment horizontal="center" vertical="center"/>
    </xf>
    <xf numFmtId="0" fontId="28" fillId="35" borderId="21" xfId="3" applyFont="1" applyFill="1" applyBorder="1" applyAlignment="1" applyProtection="1">
      <alignment horizontal="center" vertical="center"/>
      <protection hidden="1"/>
    </xf>
    <xf numFmtId="0" fontId="25" fillId="29" borderId="17" xfId="0" applyFont="1" applyFill="1" applyBorder="1" applyAlignment="1">
      <alignment horizontal="center" vertical="center"/>
    </xf>
    <xf numFmtId="0" fontId="32" fillId="5" borderId="0" xfId="8" applyFont="1" applyFill="1" applyAlignment="1">
      <alignment horizontal="left" vertical="center"/>
    </xf>
    <xf numFmtId="0" fontId="33" fillId="5" borderId="0" xfId="0" applyFont="1" applyFill="1" applyAlignment="1">
      <alignment horizontal="left" vertical="center"/>
    </xf>
    <xf numFmtId="0" fontId="34" fillId="0" borderId="15" xfId="0" applyFont="1" applyBorder="1" applyAlignment="1">
      <alignment horizontal="left" vertical="center"/>
    </xf>
    <xf numFmtId="0" fontId="23" fillId="37" borderId="22" xfId="3" applyFont="1" applyFill="1" applyBorder="1" applyAlignment="1">
      <alignment horizontal="center" vertical="center"/>
    </xf>
    <xf numFmtId="0" fontId="23" fillId="37" borderId="23" xfId="3" applyFont="1" applyFill="1" applyBorder="1" applyAlignment="1">
      <alignment horizontal="center" vertical="center"/>
    </xf>
    <xf numFmtId="0" fontId="23" fillId="37" borderId="24" xfId="3" applyFont="1" applyFill="1" applyBorder="1" applyAlignment="1">
      <alignment horizontal="center" vertical="center"/>
    </xf>
    <xf numFmtId="0" fontId="23" fillId="29" borderId="28" xfId="9" applyFont="1" applyFill="1" applyBorder="1" applyAlignment="1">
      <alignment horizontal="center" vertical="center"/>
    </xf>
    <xf numFmtId="0" fontId="23" fillId="29" borderId="0" xfId="9" applyFont="1" applyFill="1" applyAlignment="1">
      <alignment horizontal="center" vertical="center"/>
    </xf>
    <xf numFmtId="0" fontId="23" fillId="29" borderId="29" xfId="9" applyFont="1" applyFill="1" applyBorder="1" applyAlignment="1">
      <alignment horizontal="center" vertical="center"/>
    </xf>
    <xf numFmtId="0" fontId="23" fillId="29" borderId="30" xfId="9" applyFont="1" applyFill="1" applyBorder="1" applyAlignment="1">
      <alignment horizontal="center" vertical="center"/>
    </xf>
    <xf numFmtId="0" fontId="35" fillId="33" borderId="31" xfId="5" applyFont="1" applyFill="1" applyBorder="1" applyAlignment="1">
      <alignment horizontal="right" vertical="center"/>
    </xf>
    <xf numFmtId="0" fontId="35" fillId="33" borderId="0" xfId="5" applyFont="1" applyFill="1" applyAlignment="1">
      <alignment horizontal="right" vertical="center"/>
    </xf>
    <xf numFmtId="0" fontId="35" fillId="29" borderId="0" xfId="5" applyFont="1" applyFill="1" applyAlignment="1">
      <alignment horizontal="right" vertical="center"/>
    </xf>
    <xf numFmtId="0" fontId="35" fillId="29" borderId="0" xfId="5" applyFont="1" applyFill="1" applyAlignment="1">
      <alignment horizontal="center" vertical="center"/>
    </xf>
    <xf numFmtId="1" fontId="36" fillId="38" borderId="21" xfId="3" applyNumberFormat="1" applyFont="1" applyFill="1" applyBorder="1" applyAlignment="1" applyProtection="1">
      <alignment horizontal="left" vertical="center"/>
      <protection hidden="1"/>
    </xf>
    <xf numFmtId="0" fontId="26" fillId="5" borderId="30" xfId="0" applyFont="1" applyFill="1" applyBorder="1" applyAlignment="1">
      <alignment vertical="center"/>
    </xf>
    <xf numFmtId="0" fontId="26" fillId="5" borderId="0" xfId="0" applyFont="1" applyFill="1" applyAlignment="1">
      <alignment vertical="center"/>
    </xf>
    <xf numFmtId="164" fontId="38" fillId="40" borderId="13" xfId="0" applyNumberFormat="1" applyFont="1" applyFill="1" applyBorder="1" applyAlignment="1">
      <alignment horizontal="center" vertical="center"/>
    </xf>
    <xf numFmtId="0" fontId="1" fillId="40" borderId="36" xfId="0" applyFont="1" applyFill="1" applyBorder="1" applyAlignment="1">
      <alignment horizontal="center" vertical="center"/>
    </xf>
    <xf numFmtId="2" fontId="34" fillId="40" borderId="37" xfId="0" applyNumberFormat="1" applyFont="1" applyFill="1" applyBorder="1" applyAlignment="1">
      <alignment horizontal="center" vertical="center"/>
    </xf>
    <xf numFmtId="164" fontId="39" fillId="40" borderId="37" xfId="0" applyNumberFormat="1" applyFont="1" applyFill="1" applyBorder="1" applyAlignment="1">
      <alignment horizontal="center" vertical="center"/>
    </xf>
    <xf numFmtId="0" fontId="39" fillId="40" borderId="13" xfId="0" applyFont="1" applyFill="1" applyBorder="1" applyAlignment="1">
      <alignment horizontal="center" vertical="center"/>
    </xf>
    <xf numFmtId="1" fontId="39" fillId="40" borderId="38" xfId="0" applyNumberFormat="1" applyFont="1" applyFill="1" applyBorder="1" applyAlignment="1">
      <alignment horizontal="right" vertical="center"/>
    </xf>
    <xf numFmtId="0" fontId="1" fillId="5" borderId="13" xfId="0" applyFont="1" applyFill="1" applyBorder="1" applyAlignment="1">
      <alignment horizontal="center" vertical="center"/>
    </xf>
    <xf numFmtId="2" fontId="1" fillId="5" borderId="13" xfId="0" applyNumberFormat="1" applyFont="1" applyFill="1" applyBorder="1" applyAlignment="1">
      <alignment horizontal="center" vertical="center"/>
    </xf>
    <xf numFmtId="0" fontId="40" fillId="37" borderId="30" xfId="3" applyFont="1" applyFill="1" applyBorder="1" applyAlignment="1" applyProtection="1">
      <alignment horizontal="center" vertical="center"/>
      <protection hidden="1"/>
    </xf>
    <xf numFmtId="0" fontId="40" fillId="37" borderId="0" xfId="3" applyFont="1" applyFill="1" applyAlignment="1" applyProtection="1">
      <alignment horizontal="center" vertical="center"/>
      <protection hidden="1"/>
    </xf>
    <xf numFmtId="174" fontId="40" fillId="37" borderId="0" xfId="3" applyNumberFormat="1" applyFont="1" applyFill="1" applyAlignment="1" applyProtection="1">
      <alignment horizontal="center" vertical="center"/>
      <protection hidden="1"/>
    </xf>
    <xf numFmtId="0" fontId="28" fillId="37" borderId="32" xfId="5" applyFont="1" applyFill="1" applyBorder="1" applyAlignment="1">
      <alignment horizontal="center" vertical="center"/>
    </xf>
    <xf numFmtId="164" fontId="39" fillId="40" borderId="0" xfId="0" applyNumberFormat="1" applyFont="1" applyFill="1" applyAlignment="1">
      <alignment horizontal="center" vertical="center"/>
    </xf>
    <xf numFmtId="164" fontId="39" fillId="5" borderId="0" xfId="0" applyNumberFormat="1" applyFont="1" applyFill="1" applyAlignment="1">
      <alignment horizontal="center" vertical="center"/>
    </xf>
    <xf numFmtId="0" fontId="43" fillId="37" borderId="39" xfId="0" applyFont="1" applyFill="1" applyBorder="1" applyAlignment="1">
      <alignment horizontal="left" vertical="center"/>
    </xf>
    <xf numFmtId="0" fontId="43" fillId="37" borderId="40" xfId="0" applyFont="1" applyFill="1" applyBorder="1" applyAlignment="1">
      <alignment horizontal="center" vertical="center"/>
    </xf>
    <xf numFmtId="2" fontId="34" fillId="40" borderId="41" xfId="0" applyNumberFormat="1" applyFont="1" applyFill="1" applyBorder="1" applyAlignment="1">
      <alignment horizontal="center" vertical="center"/>
    </xf>
    <xf numFmtId="164" fontId="39" fillId="5" borderId="42" xfId="0" applyNumberFormat="1" applyFont="1" applyFill="1" applyBorder="1" applyAlignment="1">
      <alignment horizontal="center" vertical="center"/>
    </xf>
    <xf numFmtId="0" fontId="39" fillId="5" borderId="16" xfId="0" applyFont="1" applyFill="1" applyBorder="1" applyAlignment="1">
      <alignment horizontal="center" vertical="center"/>
    </xf>
    <xf numFmtId="164" fontId="39" fillId="5" borderId="41" xfId="0" applyNumberFormat="1" applyFont="1" applyFill="1" applyBorder="1" applyAlignment="1">
      <alignment horizontal="center" vertical="center"/>
    </xf>
    <xf numFmtId="1" fontId="39" fillId="5" borderId="29" xfId="0" applyNumberFormat="1" applyFont="1" applyFill="1" applyBorder="1" applyAlignment="1">
      <alignment horizontal="left" vertical="center"/>
    </xf>
    <xf numFmtId="0" fontId="48" fillId="28" borderId="47" xfId="10" applyFont="1" applyFill="1" applyBorder="1" applyAlignment="1">
      <alignment horizontal="center" vertical="center"/>
    </xf>
    <xf numFmtId="0" fontId="43" fillId="37" borderId="21" xfId="0" applyFont="1" applyFill="1" applyBorder="1" applyAlignment="1">
      <alignment horizontal="center" vertical="center"/>
    </xf>
    <xf numFmtId="0" fontId="40" fillId="44" borderId="32" xfId="11" applyFont="1" applyFill="1" applyBorder="1" applyAlignment="1">
      <alignment horizontal="center" vertical="center"/>
    </xf>
    <xf numFmtId="0" fontId="35" fillId="5" borderId="0" xfId="0" applyFont="1" applyFill="1" applyAlignment="1">
      <alignment horizontal="left" vertical="center"/>
    </xf>
    <xf numFmtId="0" fontId="43" fillId="5" borderId="39" xfId="0" applyFont="1" applyFill="1" applyBorder="1" applyAlignment="1">
      <alignment horizontal="left" vertical="center"/>
    </xf>
    <xf numFmtId="0" fontId="43" fillId="5" borderId="40" xfId="0" applyFont="1" applyFill="1" applyBorder="1" applyAlignment="1">
      <alignment horizontal="center" vertical="center"/>
    </xf>
    <xf numFmtId="0" fontId="43" fillId="5" borderId="21" xfId="0" applyFont="1" applyFill="1" applyBorder="1" applyAlignment="1">
      <alignment horizontal="center" vertical="center"/>
    </xf>
    <xf numFmtId="0" fontId="43" fillId="37" borderId="49" xfId="0" applyFont="1" applyFill="1" applyBorder="1" applyAlignment="1">
      <alignment horizontal="center" vertical="center"/>
    </xf>
    <xf numFmtId="2" fontId="34" fillId="40" borderId="50" xfId="0" applyNumberFormat="1" applyFont="1" applyFill="1" applyBorder="1" applyAlignment="1">
      <alignment horizontal="center" vertical="center"/>
    </xf>
    <xf numFmtId="0" fontId="1" fillId="40" borderId="28" xfId="0" applyFont="1" applyFill="1" applyBorder="1" applyAlignment="1">
      <alignment horizontal="center" vertical="center"/>
    </xf>
    <xf numFmtId="0" fontId="1" fillId="40" borderId="0" xfId="0" applyFont="1" applyFill="1" applyAlignment="1">
      <alignment horizontal="center" vertical="center"/>
    </xf>
    <xf numFmtId="0" fontId="49" fillId="40" borderId="0" xfId="0" applyFont="1" applyFill="1" applyAlignment="1">
      <alignment horizontal="right" vertical="center"/>
    </xf>
    <xf numFmtId="0" fontId="1" fillId="5" borderId="0" xfId="1" applyFill="1"/>
    <xf numFmtId="0" fontId="1" fillId="5" borderId="52" xfId="0" applyFont="1" applyFill="1" applyBorder="1" applyAlignment="1">
      <alignment horizontal="center" vertical="center"/>
    </xf>
    <xf numFmtId="0" fontId="16" fillId="5" borderId="53" xfId="4" applyFont="1" applyFill="1" applyBorder="1" applyAlignment="1">
      <alignment vertical="center" wrapText="1"/>
    </xf>
    <xf numFmtId="0" fontId="40" fillId="5" borderId="53" xfId="4" applyFont="1" applyFill="1" applyBorder="1" applyAlignment="1">
      <alignment horizontal="right" vertical="center"/>
    </xf>
    <xf numFmtId="0" fontId="16" fillId="5" borderId="53" xfId="4" applyFont="1" applyFill="1" applyBorder="1" applyAlignment="1">
      <alignment vertical="center"/>
    </xf>
    <xf numFmtId="0" fontId="16" fillId="5" borderId="54" xfId="4" applyFont="1" applyFill="1" applyBorder="1" applyAlignment="1">
      <alignment vertical="center"/>
    </xf>
    <xf numFmtId="0" fontId="52" fillId="5" borderId="55" xfId="4" applyFont="1" applyFill="1" applyBorder="1" applyAlignment="1">
      <alignment horizontal="center" vertical="center"/>
    </xf>
    <xf numFmtId="0" fontId="48" fillId="28" borderId="52" xfId="10" applyFont="1" applyFill="1" applyBorder="1" applyAlignment="1">
      <alignment horizontal="center" vertical="center"/>
    </xf>
    <xf numFmtId="0" fontId="32" fillId="45" borderId="52" xfId="3" applyFont="1" applyFill="1" applyBorder="1" applyAlignment="1" applyProtection="1">
      <alignment horizontal="center" vertical="center"/>
      <protection hidden="1"/>
    </xf>
    <xf numFmtId="0" fontId="48" fillId="45" borderId="58" xfId="10" applyFont="1" applyFill="1" applyBorder="1" applyAlignment="1">
      <alignment horizontal="center" vertical="center"/>
    </xf>
    <xf numFmtId="0" fontId="16" fillId="40" borderId="0" xfId="8" applyFont="1" applyFill="1" applyAlignment="1">
      <alignment horizontal="center" vertical="center"/>
    </xf>
    <xf numFmtId="0" fontId="56" fillId="5" borderId="0" xfId="8" applyFont="1" applyFill="1" applyAlignment="1">
      <alignment horizontal="center" vertical="center"/>
    </xf>
    <xf numFmtId="0" fontId="24" fillId="5" borderId="0" xfId="8" applyFont="1" applyFill="1" applyAlignment="1">
      <alignment horizontal="center" vertical="center"/>
    </xf>
    <xf numFmtId="0" fontId="57" fillId="34" borderId="35" xfId="3" applyFont="1" applyFill="1" applyBorder="1" applyAlignment="1" applyProtection="1">
      <alignment vertical="center"/>
      <protection locked="0"/>
    </xf>
    <xf numFmtId="179" fontId="0" fillId="0" borderId="0" xfId="0" applyNumberFormat="1" applyAlignment="1">
      <alignment horizontal="centerContinuous" vertical="center"/>
    </xf>
    <xf numFmtId="0" fontId="58" fillId="5" borderId="0" xfId="4" applyFont="1" applyFill="1" applyAlignment="1">
      <alignment horizontal="center" vertical="center" wrapText="1"/>
    </xf>
    <xf numFmtId="0" fontId="59" fillId="5" borderId="0" xfId="0" applyFont="1" applyFill="1" applyAlignment="1">
      <alignment horizontal="left" vertical="center"/>
    </xf>
    <xf numFmtId="0" fontId="59" fillId="5" borderId="29" xfId="0" applyFont="1" applyFill="1" applyBorder="1" applyAlignment="1">
      <alignment horizontal="left" vertical="center"/>
    </xf>
    <xf numFmtId="0" fontId="52" fillId="5" borderId="30" xfId="3" applyFont="1" applyFill="1" applyBorder="1" applyAlignment="1">
      <alignment horizontal="center" vertical="center"/>
    </xf>
    <xf numFmtId="0" fontId="60" fillId="28" borderId="0" xfId="3" applyFont="1" applyFill="1" applyAlignment="1" applyProtection="1">
      <alignment horizontal="center" vertical="center"/>
      <protection hidden="1"/>
    </xf>
    <xf numFmtId="0" fontId="32" fillId="45" borderId="0" xfId="3" applyFont="1" applyFill="1" applyAlignment="1" applyProtection="1">
      <alignment horizontal="center"/>
      <protection locked="0"/>
    </xf>
    <xf numFmtId="0" fontId="60" fillId="45" borderId="34" xfId="3" applyFont="1" applyFill="1" applyBorder="1" applyAlignment="1" applyProtection="1">
      <alignment horizontal="center" vertical="center"/>
      <protection hidden="1"/>
    </xf>
    <xf numFmtId="0" fontId="5" fillId="46" borderId="22" xfId="3" applyFont="1" applyFill="1" applyBorder="1" applyAlignment="1" applyProtection="1">
      <alignment horizontal="center" vertical="center"/>
      <protection hidden="1"/>
    </xf>
    <xf numFmtId="0" fontId="5" fillId="46" borderId="23" xfId="3" applyFont="1" applyFill="1" applyBorder="1" applyAlignment="1" applyProtection="1">
      <alignment horizontal="center" vertical="center"/>
      <protection hidden="1"/>
    </xf>
    <xf numFmtId="0" fontId="5" fillId="46" borderId="24" xfId="3" applyFont="1" applyFill="1" applyBorder="1" applyAlignment="1" applyProtection="1">
      <alignment horizontal="center" vertical="center"/>
      <protection hidden="1"/>
    </xf>
    <xf numFmtId="0" fontId="50" fillId="5" borderId="0" xfId="1" applyFont="1" applyFill="1" applyAlignment="1">
      <alignment horizontal="center"/>
    </xf>
    <xf numFmtId="0" fontId="51" fillId="47" borderId="30" xfId="1" applyFont="1" applyFill="1" applyBorder="1" applyAlignment="1">
      <alignment horizontal="center" vertical="center"/>
    </xf>
    <xf numFmtId="0" fontId="51" fillId="47" borderId="0" xfId="1" applyFont="1" applyFill="1" applyAlignment="1">
      <alignment horizontal="center" vertical="center"/>
    </xf>
    <xf numFmtId="170" fontId="61" fillId="33" borderId="0" xfId="0" applyNumberFormat="1" applyFont="1" applyFill="1" applyAlignment="1">
      <alignment horizontal="left" vertical="center"/>
    </xf>
    <xf numFmtId="170" fontId="61" fillId="33" borderId="0" xfId="0" applyNumberFormat="1" applyFont="1" applyFill="1" applyAlignment="1">
      <alignment horizontal="center" vertical="center"/>
    </xf>
    <xf numFmtId="0" fontId="35" fillId="19" borderId="64" xfId="5" applyFont="1" applyFill="1" applyBorder="1" applyAlignment="1">
      <alignment horizontal="right" vertical="center"/>
    </xf>
    <xf numFmtId="0" fontId="35" fillId="19" borderId="49" xfId="5" applyFont="1" applyFill="1" applyBorder="1" applyAlignment="1">
      <alignment horizontal="right" vertical="center"/>
    </xf>
    <xf numFmtId="0" fontId="35" fillId="19" borderId="39" xfId="5" applyFont="1" applyFill="1" applyBorder="1" applyAlignment="1">
      <alignment horizontal="right" vertical="center"/>
    </xf>
    <xf numFmtId="0" fontId="35" fillId="19" borderId="49" xfId="5" applyFont="1" applyFill="1" applyBorder="1" applyAlignment="1">
      <alignment horizontal="center" vertical="center"/>
    </xf>
    <xf numFmtId="0" fontId="35" fillId="48" borderId="40" xfId="5" applyFont="1" applyFill="1" applyBorder="1" applyAlignment="1">
      <alignment horizontal="center" vertical="center"/>
    </xf>
    <xf numFmtId="0" fontId="23" fillId="29" borderId="28" xfId="3" applyFont="1" applyFill="1" applyBorder="1" applyAlignment="1">
      <alignment horizontal="center" vertical="center"/>
    </xf>
    <xf numFmtId="0" fontId="23" fillId="29" borderId="0" xfId="3" applyFont="1" applyFill="1" applyAlignment="1">
      <alignment horizontal="center" vertical="center"/>
    </xf>
    <xf numFmtId="0" fontId="23" fillId="29" borderId="29" xfId="3" applyFont="1" applyFill="1" applyBorder="1" applyAlignment="1">
      <alignment horizontal="center" vertical="center"/>
    </xf>
    <xf numFmtId="0" fontId="43" fillId="5" borderId="0" xfId="0" applyFont="1" applyFill="1" applyAlignment="1">
      <alignment horizontal="center" vertical="center"/>
    </xf>
    <xf numFmtId="0" fontId="11" fillId="5" borderId="28" xfId="0" applyFont="1" applyFill="1" applyBorder="1" applyAlignment="1">
      <alignment horizontal="center" vertical="center"/>
    </xf>
    <xf numFmtId="0" fontId="62" fillId="5" borderId="0" xfId="2" applyFont="1" applyFill="1" applyAlignment="1">
      <alignment horizontal="center"/>
    </xf>
    <xf numFmtId="0" fontId="1" fillId="5" borderId="0" xfId="1" applyFill="1" applyAlignment="1">
      <alignment horizontal="center" vertical="center"/>
    </xf>
    <xf numFmtId="0" fontId="36" fillId="5" borderId="0" xfId="12" applyFont="1" applyFill="1" applyAlignment="1">
      <alignment horizontal="center" vertical="center"/>
    </xf>
    <xf numFmtId="0" fontId="64" fillId="5" borderId="0" xfId="13" applyFont="1" applyFill="1" applyAlignment="1">
      <alignment horizontal="right" vertical="center"/>
    </xf>
    <xf numFmtId="0" fontId="40" fillId="30" borderId="0" xfId="3" applyFont="1" applyFill="1" applyAlignment="1" applyProtection="1">
      <alignment horizontal="center" vertical="center"/>
      <protection hidden="1"/>
    </xf>
    <xf numFmtId="0" fontId="35" fillId="33" borderId="31" xfId="0" applyFont="1" applyFill="1" applyBorder="1" applyAlignment="1">
      <alignment horizontal="right" vertical="center"/>
    </xf>
    <xf numFmtId="0" fontId="35" fillId="33" borderId="0" xfId="0" applyFont="1" applyFill="1" applyAlignment="1">
      <alignment horizontal="right" vertical="center"/>
    </xf>
    <xf numFmtId="1" fontId="35" fillId="33" borderId="0" xfId="0" applyNumberFormat="1" applyFont="1" applyFill="1" applyAlignment="1">
      <alignment horizontal="right" vertical="center"/>
    </xf>
    <xf numFmtId="0" fontId="35" fillId="33" borderId="0" xfId="5" applyFont="1" applyFill="1" applyAlignment="1">
      <alignment horizontal="center" vertical="center"/>
    </xf>
    <xf numFmtId="0" fontId="1" fillId="5" borderId="28" xfId="0" applyFont="1" applyFill="1" applyBorder="1" applyAlignment="1">
      <alignment horizontal="center" vertical="center"/>
    </xf>
    <xf numFmtId="0" fontId="1" fillId="5" borderId="0" xfId="1" applyFill="1" applyAlignment="1">
      <alignment vertical="center"/>
    </xf>
    <xf numFmtId="0" fontId="1" fillId="5" borderId="29" xfId="1" applyFill="1" applyBorder="1"/>
    <xf numFmtId="0" fontId="1" fillId="5" borderId="0" xfId="2" applyFill="1" applyAlignment="1">
      <alignment horizontal="center"/>
    </xf>
    <xf numFmtId="0" fontId="24" fillId="5" borderId="0" xfId="1" applyFont="1" applyFill="1" applyAlignment="1">
      <alignment horizontal="right" vertical="center"/>
    </xf>
    <xf numFmtId="0" fontId="26" fillId="5" borderId="0" xfId="1" applyFont="1" applyFill="1" applyAlignment="1">
      <alignment horizontal="right" vertical="center"/>
    </xf>
    <xf numFmtId="0" fontId="34" fillId="5" borderId="0" xfId="0" applyFont="1" applyFill="1" applyAlignment="1">
      <alignment horizontal="right" vertical="center"/>
    </xf>
    <xf numFmtId="0" fontId="65" fillId="5" borderId="65" xfId="1" applyFont="1" applyFill="1" applyBorder="1" applyAlignment="1">
      <alignment horizontal="right" vertical="center"/>
    </xf>
    <xf numFmtId="0" fontId="4" fillId="5" borderId="0" xfId="0" applyFont="1" applyFill="1" applyAlignment="1">
      <alignment horizontal="right" vertical="center"/>
    </xf>
    <xf numFmtId="0" fontId="38" fillId="5" borderId="0" xfId="0" applyFont="1" applyFill="1" applyAlignment="1">
      <alignment vertical="center"/>
    </xf>
    <xf numFmtId="0" fontId="34" fillId="5" borderId="0" xfId="0" applyFont="1" applyFill="1" applyAlignment="1">
      <alignment horizontal="center" vertical="center"/>
    </xf>
    <xf numFmtId="0" fontId="67" fillId="33" borderId="0" xfId="3" applyFont="1" applyFill="1" applyAlignment="1">
      <alignment horizontal="center" vertical="center"/>
    </xf>
    <xf numFmtId="0" fontId="0" fillId="5" borderId="28" xfId="0" applyFill="1" applyBorder="1"/>
    <xf numFmtId="0" fontId="0" fillId="5" borderId="29" xfId="0" applyFill="1" applyBorder="1"/>
    <xf numFmtId="0" fontId="38" fillId="40" borderId="0" xfId="3" applyFont="1" applyFill="1" applyAlignment="1" applyProtection="1">
      <alignment horizontal="center" vertical="center" wrapText="1"/>
      <protection locked="0"/>
    </xf>
    <xf numFmtId="0" fontId="1" fillId="5" borderId="28" xfId="2" applyFill="1" applyBorder="1" applyAlignment="1">
      <alignment horizontal="center"/>
    </xf>
    <xf numFmtId="0" fontId="24" fillId="30" borderId="17" xfId="3" applyFont="1" applyFill="1" applyBorder="1" applyAlignment="1" applyProtection="1">
      <alignment horizontal="center" vertical="center"/>
      <protection hidden="1"/>
    </xf>
    <xf numFmtId="0" fontId="12" fillId="5" borderId="0" xfId="1" applyFont="1" applyFill="1" applyAlignment="1">
      <alignment horizontal="right" vertical="center"/>
    </xf>
    <xf numFmtId="0" fontId="68" fillId="5" borderId="0" xfId="0" applyFont="1" applyFill="1" applyAlignment="1">
      <alignment horizontal="right" vertical="center"/>
    </xf>
    <xf numFmtId="0" fontId="69" fillId="5" borderId="0" xfId="4" applyFont="1" applyFill="1" applyAlignment="1">
      <alignment horizontal="left" vertical="center"/>
    </xf>
    <xf numFmtId="2" fontId="34" fillId="40" borderId="67" xfId="0" applyNumberFormat="1" applyFont="1" applyFill="1" applyBorder="1" applyAlignment="1">
      <alignment horizontal="center" vertical="center"/>
    </xf>
    <xf numFmtId="164" fontId="39" fillId="30" borderId="57" xfId="0" applyNumberFormat="1" applyFont="1" applyFill="1" applyBorder="1" applyAlignment="1">
      <alignment horizontal="center" vertical="center"/>
    </xf>
    <xf numFmtId="164" fontId="23" fillId="28" borderId="52" xfId="3" applyNumberFormat="1" applyFont="1" applyFill="1" applyBorder="1" applyAlignment="1" applyProtection="1">
      <alignment horizontal="center" vertical="center"/>
      <protection hidden="1"/>
    </xf>
    <xf numFmtId="0" fontId="39" fillId="30" borderId="45" xfId="0" applyFont="1" applyFill="1" applyBorder="1" applyAlignment="1">
      <alignment horizontal="center" vertical="center"/>
    </xf>
    <xf numFmtId="1" fontId="39" fillId="33" borderId="63" xfId="0" applyNumberFormat="1" applyFont="1" applyFill="1" applyBorder="1" applyAlignment="1">
      <alignment horizontal="left" vertical="center"/>
    </xf>
    <xf numFmtId="1" fontId="16" fillId="30" borderId="0" xfId="14" applyNumberFormat="1" applyFont="1" applyFill="1" applyAlignment="1" applyProtection="1">
      <alignment horizontal="center" vertical="center"/>
      <protection hidden="1"/>
    </xf>
    <xf numFmtId="0" fontId="70" fillId="5" borderId="30" xfId="12" applyFont="1" applyFill="1" applyBorder="1" applyAlignment="1">
      <alignment horizontal="left" vertical="center"/>
    </xf>
    <xf numFmtId="0" fontId="70" fillId="5" borderId="0" xfId="12" applyFont="1" applyFill="1" applyAlignment="1">
      <alignment horizontal="left" vertical="center"/>
    </xf>
    <xf numFmtId="0" fontId="38" fillId="5" borderId="0" xfId="8" applyFont="1" applyFill="1" applyAlignment="1">
      <alignment horizontal="center" vertical="center"/>
    </xf>
    <xf numFmtId="0" fontId="24" fillId="40" borderId="68" xfId="8" applyFont="1" applyFill="1" applyBorder="1" applyAlignment="1">
      <alignment horizontal="center" vertical="center"/>
    </xf>
    <xf numFmtId="0" fontId="56" fillId="38" borderId="17" xfId="8" applyFont="1" applyFill="1" applyBorder="1" applyAlignment="1">
      <alignment horizontal="center" vertical="center"/>
    </xf>
    <xf numFmtId="0" fontId="56" fillId="28" borderId="0" xfId="8" applyFont="1" applyFill="1" applyAlignment="1">
      <alignment horizontal="center" vertical="center"/>
    </xf>
    <xf numFmtId="0" fontId="56" fillId="30" borderId="16" xfId="8" applyFont="1" applyFill="1" applyBorder="1" applyAlignment="1">
      <alignment horizontal="center" vertical="center"/>
    </xf>
    <xf numFmtId="0" fontId="56" fillId="38" borderId="0" xfId="8" applyFont="1" applyFill="1" applyAlignment="1">
      <alignment horizontal="center" vertical="center"/>
    </xf>
    <xf numFmtId="0" fontId="56" fillId="33" borderId="29" xfId="8" applyFont="1" applyFill="1" applyBorder="1" applyAlignment="1">
      <alignment horizontal="center" vertical="center"/>
    </xf>
    <xf numFmtId="0" fontId="1" fillId="40" borderId="69" xfId="0" applyFont="1" applyFill="1" applyBorder="1" applyAlignment="1">
      <alignment horizontal="center" vertical="center"/>
    </xf>
    <xf numFmtId="0" fontId="16" fillId="40" borderId="70" xfId="4" applyFont="1" applyFill="1" applyBorder="1" applyAlignment="1">
      <alignment horizontal="left" vertical="center"/>
    </xf>
    <xf numFmtId="0" fontId="16" fillId="40" borderId="70" xfId="4" applyFont="1" applyFill="1" applyBorder="1" applyAlignment="1">
      <alignment horizontal="center" vertical="center"/>
    </xf>
    <xf numFmtId="0" fontId="1" fillId="5" borderId="70" xfId="0" applyFont="1" applyFill="1" applyBorder="1" applyAlignment="1">
      <alignment horizontal="center" vertical="center"/>
    </xf>
    <xf numFmtId="1" fontId="1" fillId="5" borderId="70" xfId="0" applyNumberFormat="1" applyFont="1" applyFill="1" applyBorder="1" applyAlignment="1">
      <alignment horizontal="left" vertical="center"/>
    </xf>
    <xf numFmtId="0" fontId="16" fillId="5" borderId="70" xfId="4" applyFont="1" applyFill="1" applyBorder="1" applyAlignment="1">
      <alignment horizontal="centerContinuous" vertical="center"/>
    </xf>
    <xf numFmtId="0" fontId="24" fillId="5" borderId="70" xfId="4" applyFont="1" applyFill="1" applyBorder="1" applyAlignment="1">
      <alignment horizontal="centerContinuous" vertical="center"/>
    </xf>
    <xf numFmtId="0" fontId="16" fillId="40" borderId="71" xfId="4" applyFont="1" applyFill="1" applyBorder="1" applyAlignment="1">
      <alignment horizontal="centerContinuous" vertical="center"/>
    </xf>
    <xf numFmtId="0" fontId="50" fillId="38" borderId="72" xfId="0" applyFont="1" applyFill="1" applyBorder="1" applyAlignment="1">
      <alignment horizontal="center" vertical="center" wrapText="1"/>
    </xf>
    <xf numFmtId="0" fontId="50" fillId="28" borderId="70" xfId="0" applyFont="1" applyFill="1" applyBorder="1" applyAlignment="1">
      <alignment horizontal="center" vertical="center" wrapText="1"/>
    </xf>
    <xf numFmtId="0" fontId="16" fillId="30" borderId="73" xfId="4" applyFont="1" applyFill="1" applyBorder="1" applyAlignment="1">
      <alignment horizontal="centerContinuous" vertical="center"/>
    </xf>
    <xf numFmtId="0" fontId="50" fillId="38" borderId="70" xfId="0" applyFont="1" applyFill="1" applyBorder="1" applyAlignment="1">
      <alignment horizontal="center" vertical="center" wrapText="1"/>
    </xf>
    <xf numFmtId="0" fontId="16" fillId="33" borderId="74" xfId="4" applyFont="1" applyFill="1" applyBorder="1" applyAlignment="1">
      <alignment horizontal="centerContinuous" vertical="center"/>
    </xf>
    <xf numFmtId="0" fontId="46" fillId="37" borderId="70" xfId="0" applyFont="1" applyFill="1" applyBorder="1" applyAlignment="1">
      <alignment horizontal="center" vertical="center"/>
    </xf>
    <xf numFmtId="0" fontId="35" fillId="33" borderId="77" xfId="0" applyFont="1" applyFill="1" applyBorder="1" applyAlignment="1">
      <alignment horizontal="right" vertical="center"/>
    </xf>
    <xf numFmtId="0" fontId="35" fillId="33" borderId="76" xfId="0" applyFont="1" applyFill="1" applyBorder="1" applyAlignment="1">
      <alignment horizontal="right" vertical="center"/>
    </xf>
    <xf numFmtId="1" fontId="35" fillId="33" borderId="76" xfId="0" applyNumberFormat="1" applyFont="1" applyFill="1" applyBorder="1" applyAlignment="1">
      <alignment horizontal="right" vertical="center"/>
    </xf>
    <xf numFmtId="0" fontId="35" fillId="33" borderId="76" xfId="8" applyFont="1" applyFill="1" applyBorder="1" applyAlignment="1">
      <alignment horizontal="center" vertical="center"/>
    </xf>
    <xf numFmtId="0" fontId="77" fillId="13" borderId="78" xfId="3" applyFont="1" applyFill="1" applyBorder="1" applyAlignment="1" applyProtection="1">
      <alignment horizontal="center" vertical="center" textRotation="90"/>
      <protection locked="0"/>
    </xf>
    <xf numFmtId="0" fontId="4" fillId="5" borderId="0" xfId="0" applyFont="1" applyFill="1"/>
    <xf numFmtId="0" fontId="0" fillId="28" borderId="28" xfId="0" applyFill="1" applyBorder="1"/>
    <xf numFmtId="0" fontId="0" fillId="28" borderId="0" xfId="0" applyFill="1"/>
    <xf numFmtId="0" fontId="0" fillId="28" borderId="29" xfId="0" applyFill="1" applyBorder="1"/>
    <xf numFmtId="0" fontId="0" fillId="5" borderId="28" xfId="0" applyFill="1" applyBorder="1" applyAlignment="1">
      <alignment vertical="center"/>
    </xf>
    <xf numFmtId="0" fontId="0" fillId="5" borderId="0" xfId="0" applyFill="1" applyAlignment="1">
      <alignment vertical="center"/>
    </xf>
    <xf numFmtId="0" fontId="0" fillId="5" borderId="29" xfId="0" applyFill="1" applyBorder="1" applyAlignment="1">
      <alignment vertical="center"/>
    </xf>
    <xf numFmtId="0" fontId="73" fillId="5" borderId="0" xfId="3" applyFont="1" applyFill="1" applyAlignment="1" applyProtection="1">
      <alignment horizontal="left" vertical="center"/>
      <protection hidden="1"/>
    </xf>
    <xf numFmtId="0" fontId="78" fillId="5" borderId="29" xfId="0" applyFont="1" applyFill="1" applyBorder="1" applyAlignment="1">
      <alignment horizontal="center" vertical="center"/>
    </xf>
    <xf numFmtId="0" fontId="1" fillId="0" borderId="0" xfId="0" applyFont="1" applyAlignment="1">
      <alignment horizontal="left" vertical="center"/>
    </xf>
    <xf numFmtId="0" fontId="10" fillId="5" borderId="0" xfId="3" applyFont="1" applyFill="1" applyAlignment="1">
      <alignment horizontal="center" vertical="center"/>
    </xf>
    <xf numFmtId="0" fontId="23" fillId="51" borderId="25" xfId="3" applyFont="1" applyFill="1" applyBorder="1" applyAlignment="1">
      <alignment horizontal="center" vertical="center"/>
    </xf>
    <xf numFmtId="0" fontId="23" fillId="51" borderId="26" xfId="3" applyFont="1" applyFill="1" applyBorder="1" applyAlignment="1">
      <alignment horizontal="center" vertical="center"/>
    </xf>
    <xf numFmtId="0" fontId="26" fillId="51" borderId="27" xfId="5" applyFont="1" applyFill="1" applyBorder="1" applyAlignment="1">
      <alignment horizontal="center" vertical="center"/>
    </xf>
    <xf numFmtId="0" fontId="26" fillId="51" borderId="32" xfId="5" applyFont="1" applyFill="1" applyBorder="1" applyAlignment="1">
      <alignment horizontal="center" vertical="center"/>
    </xf>
    <xf numFmtId="0" fontId="77" fillId="52" borderId="28" xfId="8" applyFont="1" applyFill="1" applyBorder="1" applyAlignment="1">
      <alignment horizontal="center" vertical="center"/>
    </xf>
    <xf numFmtId="0" fontId="19" fillId="39" borderId="0" xfId="7" applyFont="1" applyFill="1" applyAlignment="1">
      <alignment horizontal="right" vertical="center"/>
    </xf>
    <xf numFmtId="0" fontId="25" fillId="5" borderId="0" xfId="0" applyFont="1" applyFill="1" applyAlignment="1">
      <alignment horizontal="center"/>
    </xf>
    <xf numFmtId="0" fontId="80" fillId="40" borderId="30" xfId="0" applyFont="1" applyFill="1" applyBorder="1" applyAlignment="1">
      <alignment vertical="center"/>
    </xf>
    <xf numFmtId="0" fontId="80" fillId="40" borderId="0" xfId="0" applyFont="1" applyFill="1" applyAlignment="1">
      <alignment vertical="center"/>
    </xf>
    <xf numFmtId="0" fontId="4" fillId="5" borderId="0" xfId="0" applyFont="1" applyFill="1" applyAlignment="1">
      <alignment horizontal="left" vertical="center"/>
    </xf>
    <xf numFmtId="0" fontId="66" fillId="5" borderId="30" xfId="0" applyFont="1" applyFill="1" applyBorder="1" applyAlignment="1">
      <alignment horizontal="right" vertical="center"/>
    </xf>
    <xf numFmtId="0" fontId="81" fillId="5" borderId="0" xfId="0" applyFont="1" applyFill="1" applyAlignment="1">
      <alignment horizontal="left" vertical="center"/>
    </xf>
    <xf numFmtId="0" fontId="12" fillId="29" borderId="0" xfId="3" applyFont="1" applyFill="1" applyAlignment="1" applyProtection="1">
      <alignment horizontal="center" vertical="center"/>
      <protection locked="0"/>
    </xf>
    <xf numFmtId="0" fontId="73" fillId="28" borderId="0" xfId="3" applyFont="1" applyFill="1" applyAlignment="1" applyProtection="1">
      <alignment horizontal="center" vertical="center"/>
      <protection hidden="1"/>
    </xf>
    <xf numFmtId="0" fontId="9" fillId="5" borderId="30" xfId="0" applyFont="1" applyFill="1" applyBorder="1" applyAlignment="1">
      <alignment horizontal="right" vertical="center"/>
    </xf>
    <xf numFmtId="0" fontId="38" fillId="29" borderId="0" xfId="3" applyFont="1" applyFill="1" applyAlignment="1" applyProtection="1">
      <alignment horizontal="center" vertical="center"/>
      <protection locked="0"/>
    </xf>
    <xf numFmtId="0" fontId="5" fillId="52" borderId="0" xfId="1" applyFont="1" applyFill="1"/>
    <xf numFmtId="0" fontId="82" fillId="0" borderId="43" xfId="3" applyFont="1" applyBorder="1" applyAlignment="1">
      <alignment horizontal="left" vertical="center"/>
    </xf>
    <xf numFmtId="0" fontId="83" fillId="34" borderId="44" xfId="3" applyFont="1" applyFill="1" applyBorder="1" applyAlignment="1">
      <alignment horizontal="center" vertical="center"/>
    </xf>
    <xf numFmtId="174" fontId="84" fillId="34" borderId="44" xfId="3" applyNumberFormat="1" applyFont="1" applyFill="1" applyBorder="1" applyAlignment="1">
      <alignment horizontal="center" vertical="center"/>
    </xf>
    <xf numFmtId="0" fontId="85" fillId="5" borderId="45" xfId="3" applyFont="1" applyFill="1" applyBorder="1" applyAlignment="1" applyProtection="1">
      <alignment horizontal="center" vertical="center"/>
      <protection hidden="1"/>
    </xf>
    <xf numFmtId="1" fontId="46" fillId="34" borderId="46" xfId="3" applyNumberFormat="1" applyFont="1" applyFill="1" applyBorder="1" applyAlignment="1">
      <alignment horizontal="center" vertical="center"/>
    </xf>
    <xf numFmtId="1" fontId="83" fillId="34" borderId="46" xfId="3" applyNumberFormat="1" applyFont="1" applyFill="1" applyBorder="1" applyAlignment="1">
      <alignment horizontal="center" vertical="center"/>
    </xf>
    <xf numFmtId="176" fontId="83" fillId="43" borderId="48" xfId="3" applyNumberFormat="1" applyFont="1" applyFill="1" applyBorder="1" applyAlignment="1">
      <alignment horizontal="center" vertical="center"/>
    </xf>
    <xf numFmtId="0" fontId="0" fillId="0" borderId="28" xfId="0" applyBorder="1"/>
    <xf numFmtId="0" fontId="82" fillId="0" borderId="43" xfId="7" applyFont="1" applyBorder="1" applyAlignment="1">
      <alignment horizontal="left" vertical="center"/>
    </xf>
    <xf numFmtId="0" fontId="2" fillId="39" borderId="28" xfId="0" applyFont="1" applyFill="1" applyBorder="1" applyAlignment="1">
      <alignment horizontal="left" vertical="center"/>
    </xf>
    <xf numFmtId="0" fontId="1" fillId="28" borderId="80" xfId="0" applyFont="1" applyFill="1" applyBorder="1" applyAlignment="1">
      <alignment horizontal="center" vertical="center"/>
    </xf>
    <xf numFmtId="0" fontId="4" fillId="5" borderId="28" xfId="0" applyFont="1" applyFill="1" applyBorder="1" applyAlignment="1">
      <alignment horizontal="left" vertical="center"/>
    </xf>
    <xf numFmtId="170" fontId="25" fillId="28" borderId="19" xfId="0" applyNumberFormat="1" applyFont="1" applyFill="1" applyBorder="1" applyAlignment="1">
      <alignment horizontal="center" vertical="center"/>
    </xf>
    <xf numFmtId="170" fontId="25" fillId="28" borderId="80" xfId="0" applyNumberFormat="1" applyFont="1" applyFill="1" applyBorder="1" applyAlignment="1">
      <alignment horizontal="center" vertical="center"/>
    </xf>
    <xf numFmtId="0" fontId="85" fillId="30" borderId="21" xfId="3" applyFont="1" applyFill="1" applyBorder="1" applyAlignment="1" applyProtection="1">
      <alignment horizontal="center" vertical="center"/>
      <protection hidden="1"/>
    </xf>
    <xf numFmtId="1" fontId="68" fillId="53" borderId="21" xfId="3" applyNumberFormat="1" applyFont="1" applyFill="1" applyBorder="1" applyAlignment="1" applyProtection="1">
      <alignment horizontal="center" vertical="center"/>
      <protection hidden="1"/>
    </xf>
    <xf numFmtId="0" fontId="55" fillId="34" borderId="21" xfId="3" applyFont="1" applyFill="1" applyBorder="1" applyAlignment="1">
      <alignment horizontal="center" vertical="center"/>
    </xf>
    <xf numFmtId="0" fontId="31" fillId="30" borderId="81" xfId="3" applyFont="1" applyFill="1" applyBorder="1" applyAlignment="1" applyProtection="1">
      <alignment horizontal="center" vertical="center"/>
      <protection hidden="1"/>
    </xf>
    <xf numFmtId="0" fontId="16" fillId="5" borderId="0" xfId="0" applyFont="1" applyFill="1" applyAlignment="1">
      <alignment horizontal="center" vertical="center" wrapText="1"/>
    </xf>
    <xf numFmtId="0" fontId="16" fillId="5" borderId="29" xfId="0" applyFont="1" applyFill="1" applyBorder="1" applyAlignment="1">
      <alignment horizontal="center" vertical="center" wrapText="1"/>
    </xf>
    <xf numFmtId="0" fontId="0" fillId="0" borderId="82" xfId="0" applyBorder="1" applyAlignment="1">
      <alignment vertical="center"/>
    </xf>
    <xf numFmtId="164" fontId="23" fillId="28" borderId="83" xfId="3" applyNumberFormat="1" applyFont="1" applyFill="1" applyBorder="1" applyAlignment="1" applyProtection="1">
      <alignment horizontal="center" vertical="center"/>
      <protection hidden="1"/>
    </xf>
    <xf numFmtId="165" fontId="22" fillId="29" borderId="65" xfId="0" applyNumberFormat="1" applyFont="1" applyFill="1" applyBorder="1" applyAlignment="1">
      <alignment horizontal="center" vertical="center"/>
    </xf>
    <xf numFmtId="164" fontId="23" fillId="29" borderId="83" xfId="3" applyNumberFormat="1" applyFont="1" applyFill="1" applyBorder="1" applyAlignment="1" applyProtection="1">
      <alignment horizontal="center" vertical="center"/>
      <protection hidden="1"/>
    </xf>
    <xf numFmtId="164" fontId="23" fillId="29" borderId="84" xfId="3" applyNumberFormat="1" applyFont="1" applyFill="1" applyBorder="1" applyAlignment="1" applyProtection="1">
      <alignment horizontal="center" vertical="center"/>
      <protection hidden="1"/>
    </xf>
    <xf numFmtId="164" fontId="16" fillId="30" borderId="85" xfId="3" applyNumberFormat="1" applyFont="1" applyFill="1" applyBorder="1" applyAlignment="1" applyProtection="1">
      <alignment horizontal="center" vertical="center"/>
      <protection hidden="1"/>
    </xf>
    <xf numFmtId="1" fontId="22" fillId="29" borderId="3" xfId="0" applyNumberFormat="1" applyFont="1" applyFill="1" applyBorder="1" applyAlignment="1">
      <alignment horizontal="center" vertical="center"/>
    </xf>
    <xf numFmtId="170" fontId="22" fillId="29" borderId="5" xfId="0" applyNumberFormat="1" applyFont="1" applyFill="1" applyBorder="1" applyAlignment="1">
      <alignment horizontal="center" vertical="center"/>
    </xf>
    <xf numFmtId="0" fontId="64" fillId="34" borderId="0" xfId="13" applyFont="1" applyFill="1" applyAlignment="1">
      <alignment horizontal="left" vertical="center"/>
    </xf>
    <xf numFmtId="0" fontId="11" fillId="5" borderId="0" xfId="1" applyFont="1" applyFill="1" applyAlignment="1">
      <alignment horizontal="center" vertical="center"/>
    </xf>
    <xf numFmtId="0" fontId="4" fillId="5" borderId="52" xfId="0" applyFont="1" applyFill="1" applyBorder="1" applyAlignment="1">
      <alignment horizontal="center" vertical="center"/>
    </xf>
    <xf numFmtId="0" fontId="12" fillId="54" borderId="52" xfId="1" applyFont="1" applyFill="1" applyBorder="1" applyAlignment="1">
      <alignment horizontal="left" vertical="center"/>
    </xf>
    <xf numFmtId="0" fontId="11" fillId="5" borderId="0" xfId="0" applyFont="1" applyFill="1" applyAlignment="1">
      <alignment horizontal="right" vertical="center"/>
    </xf>
    <xf numFmtId="0" fontId="11" fillId="5" borderId="0" xfId="0" applyFont="1" applyFill="1" applyAlignment="1">
      <alignment horizontal="center" vertical="center"/>
    </xf>
    <xf numFmtId="0" fontId="40" fillId="5" borderId="0" xfId="1" applyFont="1" applyFill="1" applyAlignment="1">
      <alignment horizontal="left" vertical="center"/>
    </xf>
    <xf numFmtId="0" fontId="4" fillId="0" borderId="53" xfId="0" applyFont="1" applyBorder="1" applyAlignment="1">
      <alignment vertical="center" wrapText="1"/>
    </xf>
    <xf numFmtId="1" fontId="87" fillId="38" borderId="21" xfId="3" applyNumberFormat="1" applyFont="1" applyFill="1" applyBorder="1" applyAlignment="1" applyProtection="1">
      <alignment horizontal="left" vertical="center"/>
      <protection hidden="1"/>
    </xf>
    <xf numFmtId="0" fontId="4" fillId="0" borderId="0" xfId="0" applyFont="1" applyAlignment="1">
      <alignment horizontal="center" vertical="center"/>
    </xf>
    <xf numFmtId="0" fontId="4" fillId="0" borderId="0" xfId="0" applyFont="1" applyAlignment="1">
      <alignment horizontal="left" vertical="center"/>
    </xf>
    <xf numFmtId="0" fontId="77" fillId="55" borderId="0" xfId="0" applyFont="1" applyFill="1" applyAlignment="1">
      <alignment horizontal="center" vertical="center"/>
    </xf>
    <xf numFmtId="0" fontId="16" fillId="5" borderId="0" xfId="0" applyFont="1" applyFill="1" applyAlignment="1">
      <alignment horizontal="right" vertical="center"/>
    </xf>
    <xf numFmtId="164" fontId="39" fillId="5" borderId="92" xfId="0" applyNumberFormat="1" applyFont="1" applyFill="1" applyBorder="1" applyAlignment="1">
      <alignment horizontal="center" vertical="center"/>
    </xf>
    <xf numFmtId="164" fontId="39" fillId="5" borderId="93" xfId="0" applyNumberFormat="1" applyFont="1" applyFill="1" applyBorder="1" applyAlignment="1">
      <alignment horizontal="center" vertical="center"/>
    </xf>
    <xf numFmtId="0" fontId="11" fillId="0" borderId="0" xfId="0" applyFont="1" applyAlignment="1">
      <alignment horizontal="center" vertical="center"/>
    </xf>
    <xf numFmtId="0" fontId="89" fillId="28" borderId="0" xfId="0" applyFont="1" applyFill="1" applyAlignment="1">
      <alignment horizontal="centerContinuous" vertical="center"/>
    </xf>
    <xf numFmtId="0" fontId="26" fillId="5" borderId="0" xfId="12" applyFont="1" applyFill="1" applyAlignment="1">
      <alignment horizontal="right" vertical="center"/>
    </xf>
    <xf numFmtId="0" fontId="26" fillId="5" borderId="0" xfId="12" applyFont="1" applyFill="1" applyAlignment="1">
      <alignment horizontal="center" vertical="center"/>
    </xf>
    <xf numFmtId="0" fontId="59" fillId="29" borderId="0" xfId="1" applyFont="1" applyFill="1" applyAlignment="1">
      <alignment horizontal="center" vertical="center"/>
    </xf>
    <xf numFmtId="0" fontId="90" fillId="5" borderId="0" xfId="0" applyFont="1" applyFill="1" applyAlignment="1">
      <alignment horizontal="left" vertical="center"/>
    </xf>
    <xf numFmtId="0" fontId="1" fillId="29" borderId="0" xfId="0" applyFont="1" applyFill="1"/>
    <xf numFmtId="0" fontId="50" fillId="29" borderId="0" xfId="0" applyFont="1" applyFill="1" applyAlignment="1">
      <alignment vertical="center"/>
    </xf>
    <xf numFmtId="0" fontId="92" fillId="13" borderId="32" xfId="5" applyFont="1" applyFill="1" applyBorder="1" applyAlignment="1">
      <alignment horizontal="center" vertical="center"/>
    </xf>
    <xf numFmtId="0" fontId="77" fillId="52" borderId="23" xfId="8" applyFont="1" applyFill="1" applyBorder="1" applyAlignment="1">
      <alignment horizontal="center" vertical="center"/>
    </xf>
    <xf numFmtId="0" fontId="0" fillId="5" borderId="0" xfId="0" applyFill="1" applyAlignment="1">
      <alignment horizontal="center" vertical="center"/>
    </xf>
    <xf numFmtId="0" fontId="38" fillId="5" borderId="0" xfId="0" applyFont="1" applyFill="1" applyAlignment="1">
      <alignment horizontal="center" vertical="center"/>
    </xf>
    <xf numFmtId="0" fontId="24" fillId="5" borderId="0" xfId="1" applyFont="1" applyFill="1" applyAlignment="1">
      <alignment horizontal="left" vertical="center"/>
    </xf>
    <xf numFmtId="0" fontId="96" fillId="2" borderId="0" xfId="3" applyFont="1" applyFill="1" applyAlignment="1">
      <alignment horizontal="right" vertical="center"/>
    </xf>
    <xf numFmtId="0" fontId="38" fillId="5" borderId="0" xfId="8" applyFont="1" applyFill="1"/>
    <xf numFmtId="180" fontId="97" fillId="5" borderId="0" xfId="15" applyNumberFormat="1" applyFont="1" applyFill="1" applyAlignment="1">
      <alignment horizontal="left" vertical="center"/>
    </xf>
    <xf numFmtId="0" fontId="9" fillId="57" borderId="23" xfId="3" applyFont="1" applyFill="1" applyBorder="1" applyAlignment="1" applyProtection="1">
      <alignment vertical="center"/>
      <protection hidden="1"/>
    </xf>
    <xf numFmtId="0" fontId="9" fillId="57" borderId="0" xfId="3" applyFont="1" applyFill="1" applyAlignment="1" applyProtection="1">
      <alignment vertical="center"/>
      <protection hidden="1"/>
    </xf>
    <xf numFmtId="0" fontId="12" fillId="57" borderId="0" xfId="3" applyFont="1" applyFill="1" applyAlignment="1" applyProtection="1">
      <alignment horizontal="right" vertical="center"/>
      <protection hidden="1"/>
    </xf>
    <xf numFmtId="0" fontId="32" fillId="0" borderId="0" xfId="8" applyFont="1"/>
    <xf numFmtId="0" fontId="32" fillId="5" borderId="0" xfId="8" applyFont="1" applyFill="1"/>
    <xf numFmtId="0" fontId="102" fillId="57" borderId="70" xfId="3" applyFont="1" applyFill="1" applyBorder="1" applyAlignment="1" applyProtection="1">
      <alignment vertical="center"/>
      <protection hidden="1"/>
    </xf>
    <xf numFmtId="0" fontId="103" fillId="2" borderId="0" xfId="3" applyFont="1" applyFill="1" applyAlignment="1">
      <alignment horizontal="left" vertical="center"/>
    </xf>
    <xf numFmtId="0" fontId="23" fillId="28" borderId="23" xfId="3" applyFont="1" applyFill="1" applyBorder="1" applyAlignment="1">
      <alignment horizontal="center" vertical="center"/>
    </xf>
    <xf numFmtId="0" fontId="23" fillId="28" borderId="0" xfId="3" applyFont="1" applyFill="1" applyAlignment="1">
      <alignment horizontal="center" vertical="center"/>
    </xf>
    <xf numFmtId="0" fontId="32" fillId="28" borderId="70" xfId="3" applyFont="1" applyFill="1" applyBorder="1" applyAlignment="1" applyProtection="1">
      <alignment horizontal="center" vertical="center" wrapText="1"/>
      <protection hidden="1"/>
    </xf>
    <xf numFmtId="0" fontId="104" fillId="2" borderId="70" xfId="9" applyFont="1" applyFill="1" applyBorder="1" applyAlignment="1">
      <alignment horizontal="center" vertical="center"/>
    </xf>
    <xf numFmtId="0" fontId="104" fillId="24" borderId="70" xfId="9" applyFont="1" applyFill="1" applyBorder="1" applyAlignment="1">
      <alignment horizontal="center" vertical="center"/>
    </xf>
    <xf numFmtId="0" fontId="105" fillId="52" borderId="95" xfId="9" applyFont="1" applyFill="1" applyBorder="1" applyAlignment="1">
      <alignment horizontal="center" vertical="center"/>
    </xf>
    <xf numFmtId="0" fontId="60" fillId="36" borderId="0" xfId="9" applyFont="1" applyFill="1" applyAlignment="1">
      <alignment horizontal="center" vertical="center"/>
    </xf>
    <xf numFmtId="0" fontId="37" fillId="58" borderId="96" xfId="8" applyFont="1" applyFill="1" applyBorder="1" applyAlignment="1">
      <alignment horizontal="center" vertical="center"/>
    </xf>
    <xf numFmtId="0" fontId="19" fillId="4" borderId="0" xfId="1" applyFont="1" applyFill="1" applyAlignment="1">
      <alignment horizontal="center" vertical="center"/>
    </xf>
    <xf numFmtId="0" fontId="60" fillId="36" borderId="95" xfId="9" applyFont="1" applyFill="1" applyBorder="1" applyAlignment="1">
      <alignment horizontal="center" vertical="center"/>
    </xf>
    <xf numFmtId="0" fontId="32" fillId="28" borderId="0" xfId="3" applyFont="1" applyFill="1" applyAlignment="1" applyProtection="1">
      <alignment horizontal="center" vertical="center" wrapText="1"/>
      <protection hidden="1"/>
    </xf>
    <xf numFmtId="0" fontId="32" fillId="37" borderId="0" xfId="8" applyFont="1" applyFill="1" applyAlignment="1">
      <alignment horizontal="center" vertical="center"/>
    </xf>
    <xf numFmtId="0" fontId="50" fillId="0" borderId="0" xfId="0" applyFont="1" applyAlignment="1">
      <alignment horizontal="left" vertical="center"/>
    </xf>
    <xf numFmtId="0" fontId="12" fillId="5" borderId="0" xfId="1" applyFont="1" applyFill="1" applyAlignment="1">
      <alignment horizontal="left" vertical="center"/>
    </xf>
    <xf numFmtId="0" fontId="16" fillId="5" borderId="0" xfId="1" applyFont="1" applyFill="1" applyAlignment="1">
      <alignment horizontal="left" vertical="center"/>
    </xf>
    <xf numFmtId="0" fontId="12" fillId="5" borderId="29" xfId="1" applyFont="1" applyFill="1" applyBorder="1" applyAlignment="1">
      <alignment horizontal="left" vertical="center"/>
    </xf>
    <xf numFmtId="0" fontId="38" fillId="5" borderId="0" xfId="1" applyFont="1" applyFill="1" applyAlignment="1">
      <alignment vertical="center"/>
    </xf>
    <xf numFmtId="0" fontId="38" fillId="5" borderId="28" xfId="1" applyFont="1" applyFill="1" applyBorder="1" applyAlignment="1">
      <alignment vertical="center"/>
    </xf>
    <xf numFmtId="0" fontId="20" fillId="5" borderId="0" xfId="1" applyFont="1" applyFill="1" applyAlignment="1">
      <alignment horizontal="left" vertical="center"/>
    </xf>
    <xf numFmtId="0" fontId="12" fillId="57" borderId="23" xfId="3" applyFont="1" applyFill="1" applyBorder="1" applyAlignment="1" applyProtection="1">
      <alignment horizontal="right" vertical="center"/>
      <protection hidden="1"/>
    </xf>
    <xf numFmtId="0" fontId="13" fillId="5" borderId="0" xfId="6" applyFill="1" applyBorder="1" applyAlignment="1">
      <alignment vertical="center"/>
    </xf>
    <xf numFmtId="0" fontId="12" fillId="5" borderId="0" xfId="16" applyFont="1" applyFill="1" applyAlignment="1">
      <alignment horizontal="left" vertical="center"/>
    </xf>
    <xf numFmtId="0" fontId="12" fillId="5" borderId="38" xfId="1" applyFont="1" applyFill="1" applyBorder="1" applyAlignment="1">
      <alignment horizontal="left" vertical="center"/>
    </xf>
    <xf numFmtId="0" fontId="38" fillId="5" borderId="13" xfId="1" applyFont="1" applyFill="1" applyBorder="1" applyAlignment="1">
      <alignment vertical="center"/>
    </xf>
    <xf numFmtId="0" fontId="13" fillId="5" borderId="13" xfId="6" applyFill="1" applyBorder="1" applyAlignment="1">
      <alignment vertical="center"/>
    </xf>
    <xf numFmtId="0" fontId="38" fillId="5" borderId="35" xfId="1" applyFont="1" applyFill="1" applyBorder="1" applyAlignment="1">
      <alignment vertical="center"/>
    </xf>
    <xf numFmtId="0" fontId="13" fillId="60" borderId="0" xfId="6" applyFill="1" applyAlignment="1">
      <alignment horizontal="left" vertical="center"/>
    </xf>
    <xf numFmtId="0" fontId="1" fillId="5" borderId="29" xfId="4" applyFont="1" applyFill="1" applyBorder="1"/>
    <xf numFmtId="0" fontId="1" fillId="5" borderId="0" xfId="4" applyFont="1" applyFill="1"/>
    <xf numFmtId="0" fontId="1" fillId="5" borderId="28" xfId="4" applyFont="1" applyFill="1" applyBorder="1"/>
    <xf numFmtId="0" fontId="106" fillId="5" borderId="0" xfId="8" applyFont="1" applyFill="1" applyAlignment="1">
      <alignment horizontal="center" vertical="center"/>
    </xf>
    <xf numFmtId="0" fontId="107" fillId="5" borderId="0" xfId="0" applyFont="1" applyFill="1" applyAlignment="1">
      <alignment horizontal="left" vertical="center"/>
    </xf>
    <xf numFmtId="0" fontId="2" fillId="61" borderId="29" xfId="1" applyFont="1" applyFill="1" applyBorder="1" applyAlignment="1">
      <alignment horizontal="right" vertical="center"/>
    </xf>
    <xf numFmtId="0" fontId="2" fillId="61" borderId="0" xfId="1" applyFont="1" applyFill="1" applyAlignment="1">
      <alignment horizontal="right" vertical="center"/>
    </xf>
    <xf numFmtId="0" fontId="1" fillId="13" borderId="0" xfId="0" applyFont="1" applyFill="1" applyAlignment="1">
      <alignment horizontal="center" vertical="center"/>
    </xf>
    <xf numFmtId="0" fontId="0" fillId="31" borderId="0" xfId="0" applyFill="1" applyAlignment="1">
      <alignment horizontal="center" vertical="center"/>
    </xf>
    <xf numFmtId="0" fontId="0" fillId="62" borderId="0" xfId="0" applyFill="1" applyAlignment="1">
      <alignment horizontal="center" vertical="center"/>
    </xf>
    <xf numFmtId="0" fontId="0" fillId="37" borderId="0" xfId="0" applyFill="1" applyAlignment="1">
      <alignment horizontal="center" vertical="center"/>
    </xf>
    <xf numFmtId="0" fontId="0" fillId="50" borderId="0" xfId="0" applyFill="1" applyAlignment="1">
      <alignment horizontal="center" vertical="center"/>
    </xf>
    <xf numFmtId="0" fontId="0" fillId="49" borderId="0" xfId="0" applyFill="1" applyAlignment="1">
      <alignment horizontal="center" vertical="center"/>
    </xf>
    <xf numFmtId="0" fontId="38" fillId="53" borderId="0" xfId="0" applyFont="1" applyFill="1" applyAlignment="1">
      <alignment horizontal="center" vertical="center"/>
    </xf>
    <xf numFmtId="0" fontId="77" fillId="52" borderId="23" xfId="8" applyFont="1" applyFill="1" applyBorder="1" applyAlignment="1">
      <alignment horizontal="left" vertical="center"/>
    </xf>
    <xf numFmtId="0" fontId="77" fillId="63" borderId="32" xfId="11" applyFont="1" applyFill="1" applyBorder="1" applyAlignment="1">
      <alignment horizontal="center" vertical="center"/>
    </xf>
    <xf numFmtId="0" fontId="35" fillId="37" borderId="0" xfId="0" applyFont="1" applyFill="1" applyAlignment="1">
      <alignment horizontal="left" vertical="center"/>
    </xf>
    <xf numFmtId="0" fontId="0" fillId="5" borderId="28" xfId="0" applyFill="1" applyBorder="1" applyAlignment="1">
      <alignment horizontal="right" vertical="center"/>
    </xf>
    <xf numFmtId="0" fontId="12" fillId="5" borderId="0" xfId="3" applyFont="1" applyFill="1" applyAlignment="1" applyProtection="1">
      <alignment horizontal="left" vertical="center"/>
      <protection hidden="1"/>
    </xf>
    <xf numFmtId="0" fontId="0" fillId="5" borderId="38" xfId="0" applyFill="1" applyBorder="1" applyAlignment="1">
      <alignment horizontal="left" vertical="center"/>
    </xf>
    <xf numFmtId="0" fontId="108" fillId="5" borderId="13" xfId="3" applyFont="1" applyFill="1" applyBorder="1" applyAlignment="1" applyProtection="1">
      <alignment horizontal="left" vertical="center"/>
      <protection locked="0"/>
    </xf>
    <xf numFmtId="0" fontId="1" fillId="5" borderId="35" xfId="0" applyFont="1" applyFill="1" applyBorder="1" applyAlignment="1">
      <alignment horizontal="right" vertical="center"/>
    </xf>
    <xf numFmtId="0" fontId="9" fillId="64" borderId="0" xfId="17" applyFont="1" applyFill="1" applyAlignment="1">
      <alignment vertical="center"/>
    </xf>
    <xf numFmtId="0" fontId="9" fillId="64" borderId="28" xfId="17" applyFont="1" applyFill="1" applyBorder="1" applyAlignment="1">
      <alignment horizontal="right" vertical="center"/>
    </xf>
    <xf numFmtId="0" fontId="108" fillId="0" borderId="29" xfId="3" applyFont="1" applyBorder="1" applyAlignment="1" applyProtection="1">
      <alignment horizontal="left" vertical="center"/>
      <protection locked="0"/>
    </xf>
    <xf numFmtId="0" fontId="108" fillId="0" borderId="0" xfId="3" applyFont="1" applyAlignment="1" applyProtection="1">
      <alignment horizontal="left" vertical="center"/>
      <protection locked="0"/>
    </xf>
    <xf numFmtId="0" fontId="108" fillId="0" borderId="28" xfId="3" applyFont="1" applyBorder="1" applyAlignment="1" applyProtection="1">
      <alignment horizontal="left" vertical="center"/>
      <protection locked="0"/>
    </xf>
    <xf numFmtId="0" fontId="109" fillId="65" borderId="74" xfId="3" applyFont="1" applyFill="1" applyBorder="1" applyAlignment="1" applyProtection="1">
      <alignment horizontal="left" vertical="center"/>
      <protection locked="0"/>
    </xf>
    <xf numFmtId="0" fontId="109" fillId="65" borderId="70" xfId="3" applyFont="1" applyFill="1" applyBorder="1" applyAlignment="1" applyProtection="1">
      <alignment horizontal="left" vertical="center"/>
      <protection locked="0"/>
    </xf>
    <xf numFmtId="0" fontId="109" fillId="65" borderId="69" xfId="3" applyFont="1" applyFill="1" applyBorder="1" applyAlignment="1" applyProtection="1">
      <alignment horizontal="left" vertical="center"/>
      <protection locked="0"/>
    </xf>
    <xf numFmtId="0" fontId="38" fillId="29" borderId="29" xfId="1" applyFont="1" applyFill="1" applyBorder="1" applyAlignment="1">
      <alignment vertical="center"/>
    </xf>
    <xf numFmtId="0" fontId="38" fillId="29" borderId="0" xfId="1" applyFont="1" applyFill="1" applyAlignment="1">
      <alignment vertical="center"/>
    </xf>
    <xf numFmtId="0" fontId="84" fillId="67" borderId="0" xfId="1" applyFont="1" applyFill="1" applyAlignment="1">
      <alignment horizontal="center" vertical="center"/>
    </xf>
    <xf numFmtId="0" fontId="33" fillId="67" borderId="0" xfId="1" applyFont="1" applyFill="1" applyAlignment="1">
      <alignment horizontal="center" vertical="center"/>
    </xf>
    <xf numFmtId="0" fontId="111" fillId="29" borderId="29" xfId="4" applyFont="1" applyFill="1" applyBorder="1" applyAlignment="1">
      <alignment horizontal="right" vertical="center" wrapText="1"/>
    </xf>
    <xf numFmtId="0" fontId="85" fillId="68" borderId="0" xfId="15" applyFont="1" applyFill="1" applyAlignment="1" applyProtection="1">
      <alignment horizontal="center" vertical="center"/>
      <protection locked="0"/>
    </xf>
    <xf numFmtId="0" fontId="23" fillId="29" borderId="29" xfId="4" applyFont="1" applyFill="1" applyBorder="1" applyAlignment="1">
      <alignment horizontal="left" vertical="center"/>
    </xf>
    <xf numFmtId="0" fontId="1" fillId="29" borderId="0" xfId="1" applyFill="1" applyAlignment="1">
      <alignment vertical="center"/>
    </xf>
    <xf numFmtId="0" fontId="52" fillId="29" borderId="29" xfId="1" applyFont="1" applyFill="1" applyBorder="1" applyAlignment="1">
      <alignment horizontal="center" vertical="center"/>
    </xf>
    <xf numFmtId="0" fontId="59" fillId="29" borderId="0" xfId="1" applyFont="1" applyFill="1" applyAlignment="1">
      <alignment horizontal="centerContinuous" vertical="center"/>
    </xf>
    <xf numFmtId="0" fontId="84" fillId="5" borderId="0" xfId="4" applyFont="1" applyFill="1" applyAlignment="1">
      <alignment horizontal="center" vertical="center"/>
    </xf>
    <xf numFmtId="0" fontId="106" fillId="66" borderId="29" xfId="1" applyFont="1" applyFill="1" applyBorder="1" applyAlignment="1">
      <alignment horizontal="left" vertical="center"/>
    </xf>
    <xf numFmtId="0" fontId="112" fillId="66" borderId="0" xfId="1" applyFont="1" applyFill="1" applyAlignment="1">
      <alignment horizontal="right" vertical="center"/>
    </xf>
    <xf numFmtId="0" fontId="9" fillId="66" borderId="0" xfId="0" applyFont="1" applyFill="1" applyAlignment="1">
      <alignment horizontal="center" vertical="center"/>
    </xf>
    <xf numFmtId="0" fontId="60" fillId="66" borderId="0" xfId="15" applyFont="1" applyFill="1" applyAlignment="1" applyProtection="1">
      <alignment horizontal="center" vertical="center"/>
      <protection locked="0"/>
    </xf>
    <xf numFmtId="0" fontId="38" fillId="66" borderId="0" xfId="0" applyFont="1" applyFill="1"/>
    <xf numFmtId="0" fontId="38" fillId="66" borderId="28" xfId="0" applyFont="1" applyFill="1" applyBorder="1"/>
    <xf numFmtId="0" fontId="113" fillId="0" borderId="0" xfId="3" applyFont="1" applyAlignment="1" applyProtection="1">
      <alignment horizontal="left" vertical="center"/>
      <protection locked="0"/>
    </xf>
    <xf numFmtId="0" fontId="52" fillId="66" borderId="0" xfId="3" applyFont="1" applyFill="1" applyAlignment="1">
      <alignment horizontal="left" vertical="center"/>
    </xf>
    <xf numFmtId="0" fontId="52" fillId="66" borderId="0" xfId="3" applyFont="1" applyFill="1" applyAlignment="1">
      <alignment vertical="center" wrapText="1"/>
    </xf>
    <xf numFmtId="0" fontId="32" fillId="66" borderId="0" xfId="1" applyFont="1" applyFill="1" applyAlignment="1">
      <alignment horizontal="right" vertical="center"/>
    </xf>
    <xf numFmtId="181" fontId="52" fillId="66" borderId="28" xfId="0" applyNumberFormat="1" applyFont="1" applyFill="1" applyBorder="1" applyAlignment="1">
      <alignment horizontal="center" vertical="center"/>
    </xf>
    <xf numFmtId="0" fontId="3" fillId="0" borderId="0" xfId="1" applyFont="1" applyAlignment="1">
      <alignment horizontal="left" vertical="center"/>
    </xf>
    <xf numFmtId="181" fontId="52" fillId="66" borderId="0" xfId="0" applyNumberFormat="1" applyFont="1" applyFill="1" applyAlignment="1">
      <alignment horizontal="center" vertical="center"/>
    </xf>
    <xf numFmtId="0" fontId="2" fillId="66" borderId="0" xfId="3" applyFont="1" applyFill="1" applyAlignment="1">
      <alignment horizontal="left" vertical="center"/>
    </xf>
    <xf numFmtId="0" fontId="38" fillId="66" borderId="0" xfId="0" applyFont="1" applyFill="1" applyAlignment="1">
      <alignment horizontal="right" vertical="center"/>
    </xf>
    <xf numFmtId="0" fontId="84" fillId="66" borderId="29" xfId="1" applyFont="1" applyFill="1" applyBorder="1" applyAlignment="1">
      <alignment vertical="center"/>
    </xf>
    <xf numFmtId="0" fontId="9" fillId="66" borderId="0" xfId="1" applyFont="1" applyFill="1" applyAlignment="1">
      <alignment vertical="center"/>
    </xf>
    <xf numFmtId="0" fontId="9" fillId="66" borderId="28" xfId="1" applyFont="1" applyFill="1" applyBorder="1" applyAlignment="1">
      <alignment vertical="center"/>
    </xf>
    <xf numFmtId="0" fontId="34" fillId="28" borderId="29" xfId="0" applyFont="1" applyFill="1" applyBorder="1" applyAlignment="1">
      <alignment horizontal="center" vertical="center" wrapText="1"/>
    </xf>
    <xf numFmtId="0" fontId="2" fillId="13" borderId="0" xfId="3" applyFont="1" applyFill="1" applyAlignment="1" applyProtection="1">
      <alignment horizontal="center" vertical="center"/>
      <protection locked="0"/>
    </xf>
    <xf numFmtId="0" fontId="48" fillId="28" borderId="0" xfId="0" applyFont="1" applyFill="1" applyAlignment="1">
      <alignment vertical="center"/>
    </xf>
    <xf numFmtId="0" fontId="48" fillId="28" borderId="28" xfId="0" applyFont="1" applyFill="1" applyBorder="1" applyAlignment="1">
      <alignment vertical="center"/>
    </xf>
    <xf numFmtId="181" fontId="4" fillId="28" borderId="29" xfId="1" applyNumberFormat="1" applyFont="1" applyFill="1" applyBorder="1" applyAlignment="1">
      <alignment horizontal="center" vertical="center" wrapText="1"/>
    </xf>
    <xf numFmtId="0" fontId="114" fillId="69" borderId="0" xfId="18" applyFont="1" applyFill="1" applyAlignment="1">
      <alignment horizontal="center" vertical="center"/>
    </xf>
    <xf numFmtId="0" fontId="12" fillId="28" borderId="0" xfId="9" applyFont="1" applyFill="1" applyAlignment="1">
      <alignment horizontal="center" vertical="center"/>
    </xf>
    <xf numFmtId="0" fontId="115" fillId="28" borderId="0" xfId="15" applyFont="1" applyFill="1" applyAlignment="1" applyProtection="1">
      <alignment horizontal="center" vertical="center"/>
      <protection locked="0"/>
    </xf>
    <xf numFmtId="0" fontId="35" fillId="28" borderId="0" xfId="0" applyFont="1" applyFill="1" applyAlignment="1">
      <alignment horizontal="right" vertical="center"/>
    </xf>
    <xf numFmtId="0" fontId="115" fillId="28" borderId="0" xfId="0" applyFont="1" applyFill="1" applyAlignment="1">
      <alignment horizontal="right" vertical="center"/>
    </xf>
    <xf numFmtId="0" fontId="48" fillId="28" borderId="28" xfId="0" applyFont="1" applyFill="1" applyBorder="1" applyAlignment="1">
      <alignment vertical="center" wrapText="1"/>
    </xf>
    <xf numFmtId="0" fontId="52" fillId="5" borderId="29" xfId="0" applyFont="1" applyFill="1" applyBorder="1" applyAlignment="1">
      <alignment horizontal="center" vertical="center"/>
    </xf>
    <xf numFmtId="0" fontId="117" fillId="72" borderId="0" xfId="18" applyFont="1" applyFill="1" applyAlignment="1">
      <alignment horizontal="center" vertical="center"/>
    </xf>
    <xf numFmtId="0" fontId="112" fillId="28" borderId="0" xfId="3" applyFont="1" applyFill="1" applyAlignment="1" applyProtection="1">
      <alignment horizontal="center" vertical="center"/>
      <protection locked="0"/>
    </xf>
    <xf numFmtId="0" fontId="118" fillId="73" borderId="0" xfId="18" applyFont="1" applyFill="1" applyAlignment="1">
      <alignment horizontal="right" vertical="center"/>
    </xf>
    <xf numFmtId="181" fontId="119" fillId="71" borderId="0" xfId="18" applyNumberFormat="1" applyFont="1" applyFill="1" applyAlignment="1">
      <alignment horizontal="left" vertical="center"/>
    </xf>
    <xf numFmtId="0" fontId="106" fillId="74" borderId="0" xfId="0" applyFont="1" applyFill="1" applyAlignment="1">
      <alignment horizontal="left" vertical="center"/>
    </xf>
    <xf numFmtId="0" fontId="106" fillId="74" borderId="28" xfId="0" applyFont="1" applyFill="1" applyBorder="1" applyAlignment="1">
      <alignment horizontal="right" vertical="center"/>
    </xf>
    <xf numFmtId="0" fontId="45" fillId="74" borderId="0" xfId="0" applyFont="1" applyFill="1" applyAlignment="1">
      <alignment horizontal="left" vertical="center"/>
    </xf>
    <xf numFmtId="0" fontId="45" fillId="74" borderId="0" xfId="0" applyFont="1" applyFill="1" applyAlignment="1">
      <alignment horizontal="right" vertical="center"/>
    </xf>
    <xf numFmtId="0" fontId="45" fillId="74" borderId="28" xfId="0" applyFont="1" applyFill="1" applyBorder="1" applyAlignment="1">
      <alignment horizontal="right" vertical="center"/>
    </xf>
    <xf numFmtId="181" fontId="120" fillId="71" borderId="0" xfId="18" applyNumberFormat="1" applyFont="1" applyFill="1" applyAlignment="1">
      <alignment horizontal="center" vertical="center"/>
    </xf>
    <xf numFmtId="0" fontId="45" fillId="74" borderId="0" xfId="1" applyFont="1" applyFill="1" applyAlignment="1">
      <alignment horizontal="left" vertical="center"/>
    </xf>
    <xf numFmtId="0" fontId="4" fillId="5" borderId="0" xfId="0" applyFont="1" applyFill="1" applyAlignment="1">
      <alignment vertical="center"/>
    </xf>
    <xf numFmtId="0" fontId="118" fillId="75" borderId="0" xfId="18" applyFont="1" applyFill="1" applyAlignment="1">
      <alignment horizontal="right" vertical="center"/>
    </xf>
    <xf numFmtId="0" fontId="45" fillId="76" borderId="0" xfId="0" applyFont="1" applyFill="1" applyAlignment="1">
      <alignment horizontal="right" vertical="center"/>
    </xf>
    <xf numFmtId="0" fontId="45" fillId="76" borderId="28" xfId="0" applyFont="1" applyFill="1" applyBorder="1" applyAlignment="1">
      <alignment horizontal="right" vertical="center"/>
    </xf>
    <xf numFmtId="0" fontId="45" fillId="76" borderId="0" xfId="0" applyFont="1" applyFill="1" applyAlignment="1">
      <alignment horizontal="left" vertical="center"/>
    </xf>
    <xf numFmtId="0" fontId="45" fillId="76" borderId="0" xfId="1" applyFont="1" applyFill="1" applyAlignment="1">
      <alignment horizontal="left" vertical="center"/>
    </xf>
    <xf numFmtId="0" fontId="112" fillId="28" borderId="13" xfId="3" applyFont="1" applyFill="1" applyBorder="1" applyAlignment="1" applyProtection="1">
      <alignment horizontal="center" vertical="center"/>
      <protection locked="0"/>
    </xf>
    <xf numFmtId="0" fontId="118" fillId="75" borderId="13" xfId="18" applyFont="1" applyFill="1" applyBorder="1" applyAlignment="1">
      <alignment horizontal="right" vertical="center"/>
    </xf>
    <xf numFmtId="0" fontId="45" fillId="76" borderId="13" xfId="1" applyFont="1" applyFill="1" applyBorder="1" applyAlignment="1">
      <alignment horizontal="left" vertical="center"/>
    </xf>
    <xf numFmtId="0" fontId="45" fillId="76" borderId="13" xfId="0" applyFont="1" applyFill="1" applyBorder="1" applyAlignment="1">
      <alignment horizontal="right" vertical="center"/>
    </xf>
    <xf numFmtId="0" fontId="45" fillId="76" borderId="35" xfId="0" applyFont="1" applyFill="1" applyBorder="1" applyAlignment="1">
      <alignment horizontal="right" vertical="center"/>
    </xf>
    <xf numFmtId="0" fontId="23" fillId="77" borderId="54" xfId="3" applyFont="1" applyFill="1" applyBorder="1" applyAlignment="1">
      <alignment horizontal="center" vertical="center"/>
    </xf>
    <xf numFmtId="0" fontId="23" fillId="77" borderId="53" xfId="3" applyFont="1" applyFill="1" applyBorder="1" applyAlignment="1">
      <alignment horizontal="center" vertical="center"/>
    </xf>
    <xf numFmtId="0" fontId="23" fillId="77" borderId="33" xfId="3" applyFont="1" applyFill="1" applyBorder="1" applyAlignment="1">
      <alignment horizontal="center" vertical="center"/>
    </xf>
    <xf numFmtId="0" fontId="38" fillId="28" borderId="24" xfId="3" applyFont="1" applyFill="1" applyBorder="1" applyAlignment="1" applyProtection="1">
      <alignment horizontal="center" vertical="center"/>
      <protection hidden="1"/>
    </xf>
    <xf numFmtId="0" fontId="38" fillId="28" borderId="23" xfId="3" applyFont="1" applyFill="1" applyBorder="1" applyAlignment="1" applyProtection="1">
      <alignment horizontal="center" vertical="center"/>
      <protection hidden="1"/>
    </xf>
    <xf numFmtId="0" fontId="38" fillId="28" borderId="22" xfId="3" applyFont="1" applyFill="1" applyBorder="1" applyAlignment="1" applyProtection="1">
      <alignment horizontal="center" vertical="center"/>
      <protection hidden="1"/>
    </xf>
    <xf numFmtId="0" fontId="1" fillId="5" borderId="0" xfId="4" applyFont="1" applyFill="1" applyAlignment="1">
      <alignment vertical="center"/>
    </xf>
    <xf numFmtId="0" fontId="4" fillId="5" borderId="0" xfId="4" applyFont="1" applyFill="1"/>
    <xf numFmtId="0" fontId="1" fillId="5" borderId="0" xfId="19" applyFill="1"/>
    <xf numFmtId="0" fontId="121" fillId="5" borderId="0" xfId="0" applyFont="1" applyFill="1" applyAlignment="1">
      <alignment vertical="center"/>
    </xf>
    <xf numFmtId="0" fontId="122" fillId="5" borderId="0" xfId="0" applyFont="1" applyFill="1" applyAlignment="1">
      <alignment vertical="center"/>
    </xf>
    <xf numFmtId="0" fontId="123" fillId="5" borderId="0" xfId="0" applyFont="1" applyFill="1" applyAlignment="1">
      <alignment vertical="center"/>
    </xf>
    <xf numFmtId="0" fontId="124" fillId="5" borderId="0" xfId="0" applyFont="1" applyFill="1" applyAlignment="1">
      <alignment vertical="center"/>
    </xf>
    <xf numFmtId="0" fontId="125" fillId="5" borderId="0" xfId="0" applyFont="1" applyFill="1" applyAlignment="1">
      <alignment vertical="center"/>
    </xf>
    <xf numFmtId="0" fontId="126" fillId="5" borderId="0" xfId="0" applyFont="1" applyFill="1" applyAlignment="1">
      <alignment vertical="center"/>
    </xf>
    <xf numFmtId="0" fontId="127" fillId="5" borderId="0" xfId="0" applyFont="1" applyFill="1" applyAlignment="1">
      <alignment vertical="center"/>
    </xf>
    <xf numFmtId="0" fontId="128" fillId="5" borderId="0" xfId="0" applyFont="1" applyFill="1" applyAlignment="1">
      <alignment vertical="center"/>
    </xf>
    <xf numFmtId="0" fontId="23" fillId="28" borderId="0" xfId="1" applyFont="1" applyFill="1" applyAlignment="1">
      <alignment horizontal="center" vertical="center"/>
    </xf>
    <xf numFmtId="0" fontId="1" fillId="0" borderId="98" xfId="0" applyFont="1" applyBorder="1" applyAlignment="1">
      <alignment horizontal="center" vertical="center"/>
    </xf>
    <xf numFmtId="0" fontId="38" fillId="29" borderId="54" xfId="0" applyFont="1" applyFill="1" applyBorder="1" applyAlignment="1">
      <alignment horizontal="center" vertical="center"/>
    </xf>
    <xf numFmtId="0" fontId="38" fillId="29" borderId="99" xfId="0" applyFont="1" applyFill="1" applyBorder="1" applyAlignment="1">
      <alignment horizontal="center" vertical="center"/>
    </xf>
    <xf numFmtId="0" fontId="38" fillId="29" borderId="29" xfId="0" applyFont="1" applyFill="1" applyBorder="1" applyAlignment="1">
      <alignment horizontal="center" vertical="center"/>
    </xf>
    <xf numFmtId="0" fontId="38" fillId="29" borderId="0" xfId="0" applyFont="1" applyFill="1" applyAlignment="1">
      <alignment horizontal="center" vertical="center"/>
    </xf>
    <xf numFmtId="1" fontId="38" fillId="29" borderId="29" xfId="3" applyNumberFormat="1" applyFont="1" applyFill="1" applyBorder="1" applyAlignment="1" applyProtection="1">
      <alignment horizontal="left" vertical="center"/>
      <protection hidden="1"/>
    </xf>
    <xf numFmtId="0" fontId="38" fillId="29" borderId="100" xfId="0" applyFont="1" applyFill="1" applyBorder="1" applyAlignment="1">
      <alignment horizontal="center" vertical="center"/>
    </xf>
    <xf numFmtId="0" fontId="38" fillId="29" borderId="28" xfId="0" applyFont="1" applyFill="1" applyBorder="1" applyAlignment="1">
      <alignment horizontal="center" vertical="center"/>
    </xf>
    <xf numFmtId="0" fontId="72" fillId="5" borderId="53" xfId="4" applyFont="1" applyFill="1" applyBorder="1" applyAlignment="1">
      <alignment horizontal="right" vertical="center"/>
    </xf>
    <xf numFmtId="172" fontId="46" fillId="37" borderId="28" xfId="3" applyNumberFormat="1" applyFont="1" applyFill="1" applyBorder="1" applyAlignment="1" applyProtection="1">
      <alignment vertical="center"/>
      <protection hidden="1"/>
    </xf>
    <xf numFmtId="172" fontId="46" fillId="37" borderId="35" xfId="3" applyNumberFormat="1" applyFont="1" applyFill="1" applyBorder="1" applyAlignment="1" applyProtection="1">
      <alignment vertical="center"/>
      <protection hidden="1"/>
    </xf>
    <xf numFmtId="0" fontId="40" fillId="5" borderId="53" xfId="4" applyFont="1" applyFill="1" applyBorder="1" applyAlignment="1">
      <alignment vertical="center"/>
    </xf>
    <xf numFmtId="0" fontId="11" fillId="5" borderId="53" xfId="1" applyFont="1" applyFill="1" applyBorder="1" applyAlignment="1">
      <alignment horizontal="center"/>
    </xf>
    <xf numFmtId="173" fontId="46" fillId="37" borderId="52" xfId="1" applyNumberFormat="1" applyFont="1" applyFill="1" applyBorder="1" applyAlignment="1">
      <alignment horizontal="center" vertical="center"/>
    </xf>
    <xf numFmtId="0" fontId="1" fillId="5" borderId="38" xfId="0" applyFont="1" applyFill="1" applyBorder="1" applyAlignment="1">
      <alignment horizontal="center" vertical="center"/>
    </xf>
    <xf numFmtId="0" fontId="41" fillId="5" borderId="13" xfId="0" applyFont="1" applyFill="1" applyBorder="1" applyAlignment="1">
      <alignment horizontal="center" vertical="center"/>
    </xf>
    <xf numFmtId="173" fontId="41" fillId="5" borderId="13" xfId="1" applyNumberFormat="1" applyFont="1" applyFill="1" applyBorder="1" applyAlignment="1">
      <alignment horizontal="left" vertical="center"/>
    </xf>
    <xf numFmtId="0" fontId="72" fillId="37" borderId="29" xfId="1" applyFont="1" applyFill="1" applyBorder="1" applyAlignment="1">
      <alignment horizontal="right" vertical="center"/>
    </xf>
    <xf numFmtId="0" fontId="45" fillId="37" borderId="0" xfId="1" applyFont="1" applyFill="1" applyAlignment="1">
      <alignment horizontal="center" vertical="center"/>
    </xf>
    <xf numFmtId="164" fontId="46" fillId="37" borderId="0" xfId="0" applyNumberFormat="1" applyFont="1" applyFill="1" applyAlignment="1">
      <alignment horizontal="center" vertical="center"/>
    </xf>
    <xf numFmtId="164" fontId="46" fillId="37" borderId="102" xfId="0" applyNumberFormat="1" applyFont="1" applyFill="1" applyBorder="1" applyAlignment="1">
      <alignment horizontal="left" vertical="center"/>
    </xf>
    <xf numFmtId="177" fontId="129" fillId="37" borderId="0" xfId="3" applyNumberFormat="1" applyFont="1" applyFill="1" applyAlignment="1">
      <alignment horizontal="center" vertical="center"/>
    </xf>
    <xf numFmtId="2" fontId="46" fillId="37" borderId="0" xfId="2" applyNumberFormat="1" applyFont="1" applyFill="1" applyAlignment="1">
      <alignment horizontal="center"/>
    </xf>
    <xf numFmtId="0" fontId="83" fillId="37" borderId="103" xfId="1" applyFont="1" applyFill="1" applyBorder="1" applyAlignment="1">
      <alignment horizontal="left" vertical="center"/>
    </xf>
    <xf numFmtId="173" fontId="83" fillId="37" borderId="0" xfId="1" applyNumberFormat="1" applyFont="1" applyFill="1" applyAlignment="1">
      <alignment horizontal="right" vertical="center"/>
    </xf>
    <xf numFmtId="172" fontId="44" fillId="42" borderId="104" xfId="3" applyNumberFormat="1" applyFont="1" applyFill="1" applyBorder="1" applyAlignment="1">
      <alignment horizontal="center" vertical="center"/>
    </xf>
    <xf numFmtId="175" fontId="130" fillId="41" borderId="105" xfId="3" applyNumberFormat="1" applyFont="1" applyFill="1" applyBorder="1" applyAlignment="1">
      <alignment horizontal="center" vertical="center"/>
    </xf>
    <xf numFmtId="0" fontId="72" fillId="5" borderId="29" xfId="1" applyFont="1" applyFill="1" applyBorder="1" applyAlignment="1">
      <alignment horizontal="right" vertical="center"/>
    </xf>
    <xf numFmtId="0" fontId="45" fillId="5" borderId="0" xfId="1" applyFont="1" applyFill="1" applyAlignment="1">
      <alignment horizontal="center" vertical="center"/>
    </xf>
    <xf numFmtId="164" fontId="46" fillId="5" borderId="0" xfId="0" applyNumberFormat="1" applyFont="1" applyFill="1" applyAlignment="1">
      <alignment horizontal="center" vertical="center" wrapText="1"/>
    </xf>
    <xf numFmtId="164" fontId="46" fillId="5" borderId="102" xfId="0" applyNumberFormat="1" applyFont="1" applyFill="1" applyBorder="1" applyAlignment="1">
      <alignment horizontal="left" vertical="center"/>
    </xf>
    <xf numFmtId="177" fontId="129" fillId="5" borderId="0" xfId="3" applyNumberFormat="1" applyFont="1" applyFill="1" applyAlignment="1">
      <alignment horizontal="center" vertical="center"/>
    </xf>
    <xf numFmtId="2" fontId="46" fillId="5" borderId="0" xfId="1" applyNumberFormat="1" applyFont="1" applyFill="1" applyAlignment="1">
      <alignment horizontal="center" vertical="center"/>
    </xf>
    <xf numFmtId="0" fontId="83" fillId="5" borderId="103" xfId="1" applyFont="1" applyFill="1" applyBorder="1" applyAlignment="1">
      <alignment horizontal="left" vertical="center"/>
    </xf>
    <xf numFmtId="173" fontId="83" fillId="5" borderId="0" xfId="1" applyNumberFormat="1" applyFont="1" applyFill="1" applyAlignment="1">
      <alignment horizontal="right" vertical="center"/>
    </xf>
    <xf numFmtId="178" fontId="46" fillId="37" borderId="0" xfId="0" applyNumberFormat="1" applyFont="1" applyFill="1" applyAlignment="1">
      <alignment horizontal="center" vertical="center"/>
    </xf>
    <xf numFmtId="178" fontId="46" fillId="37" borderId="102" xfId="0" applyNumberFormat="1" applyFont="1" applyFill="1" applyBorder="1" applyAlignment="1">
      <alignment horizontal="left" vertical="center"/>
    </xf>
    <xf numFmtId="2" fontId="46" fillId="37" borderId="0" xfId="1" applyNumberFormat="1" applyFont="1" applyFill="1" applyAlignment="1">
      <alignment horizontal="center" vertical="center"/>
    </xf>
    <xf numFmtId="1" fontId="83" fillId="37" borderId="0" xfId="1" applyNumberFormat="1" applyFont="1" applyFill="1" applyAlignment="1">
      <alignment horizontal="left" vertical="center"/>
    </xf>
    <xf numFmtId="1" fontId="83" fillId="5" borderId="0" xfId="1" applyNumberFormat="1" applyFont="1" applyFill="1" applyAlignment="1">
      <alignment horizontal="left" vertical="center"/>
    </xf>
    <xf numFmtId="164" fontId="11" fillId="5" borderId="13" xfId="0" applyNumberFormat="1" applyFont="1" applyFill="1" applyBorder="1" applyAlignment="1">
      <alignment horizontal="center" vertical="center"/>
    </xf>
    <xf numFmtId="173" fontId="40" fillId="5" borderId="13" xfId="1" applyNumberFormat="1" applyFont="1" applyFill="1" applyBorder="1" applyAlignment="1">
      <alignment horizontal="left" vertical="center"/>
    </xf>
    <xf numFmtId="0" fontId="16" fillId="5" borderId="0" xfId="3" applyFont="1" applyFill="1" applyAlignment="1">
      <alignment horizontal="right" vertical="center"/>
    </xf>
    <xf numFmtId="0" fontId="11" fillId="5" borderId="29" xfId="2" applyFont="1" applyFill="1" applyBorder="1" applyAlignment="1">
      <alignment horizontal="left" vertical="center"/>
    </xf>
    <xf numFmtId="0" fontId="65" fillId="5" borderId="29" xfId="0" applyFont="1" applyFill="1" applyBorder="1" applyAlignment="1">
      <alignment horizontal="left" vertical="center"/>
    </xf>
    <xf numFmtId="0" fontId="16" fillId="5" borderId="28" xfId="0" applyFont="1" applyFill="1" applyBorder="1" applyAlignment="1">
      <alignment horizontal="right" vertical="center"/>
    </xf>
    <xf numFmtId="0" fontId="16" fillId="34" borderId="13" xfId="3" applyFont="1" applyFill="1" applyBorder="1" applyAlignment="1" applyProtection="1">
      <alignment horizontal="center" vertical="center"/>
      <protection locked="0"/>
    </xf>
    <xf numFmtId="0" fontId="38" fillId="5" borderId="0" xfId="3" applyFont="1" applyFill="1" applyAlignment="1">
      <alignment horizontal="left" vertical="center"/>
    </xf>
    <xf numFmtId="0" fontId="52" fillId="57" borderId="70" xfId="3" applyFont="1" applyFill="1" applyBorder="1" applyAlignment="1" applyProtection="1">
      <alignment vertical="center"/>
      <protection hidden="1"/>
    </xf>
    <xf numFmtId="0" fontId="131" fillId="30" borderId="21" xfId="3" applyFont="1" applyFill="1" applyBorder="1" applyAlignment="1" applyProtection="1">
      <alignment horizontal="center" vertical="center"/>
      <protection hidden="1"/>
    </xf>
    <xf numFmtId="1" fontId="87" fillId="19" borderId="21" xfId="3" applyNumberFormat="1" applyFont="1" applyFill="1" applyBorder="1" applyAlignment="1" applyProtection="1">
      <alignment horizontal="left" vertical="center"/>
      <protection hidden="1"/>
    </xf>
    <xf numFmtId="1" fontId="26" fillId="36" borderId="21" xfId="3" applyNumberFormat="1" applyFont="1" applyFill="1" applyBorder="1" applyAlignment="1" applyProtection="1">
      <alignment horizontal="left" vertical="center"/>
      <protection hidden="1"/>
    </xf>
    <xf numFmtId="0" fontId="28" fillId="34" borderId="21" xfId="3" applyFont="1" applyFill="1" applyBorder="1" applyAlignment="1">
      <alignment horizontal="left" vertical="center"/>
    </xf>
    <xf numFmtId="0" fontId="83" fillId="34" borderId="21" xfId="3" applyFont="1" applyFill="1" applyBorder="1" applyAlignment="1">
      <alignment horizontal="left" vertical="center"/>
    </xf>
    <xf numFmtId="0" fontId="83" fillId="33" borderId="21" xfId="3" applyFont="1" applyFill="1" applyBorder="1" applyAlignment="1" applyProtection="1">
      <alignment horizontal="center" vertical="center"/>
      <protection hidden="1"/>
    </xf>
    <xf numFmtId="0" fontId="80" fillId="32" borderId="21" xfId="3" applyFont="1" applyFill="1" applyBorder="1" applyAlignment="1" applyProtection="1">
      <alignment horizontal="center" vertical="center"/>
      <protection hidden="1"/>
    </xf>
    <xf numFmtId="0" fontId="1" fillId="0" borderId="32" xfId="0" applyFont="1" applyBorder="1" applyAlignment="1">
      <alignment horizontal="center" vertical="center"/>
    </xf>
    <xf numFmtId="174" fontId="84" fillId="34" borderId="51" xfId="3" applyNumberFormat="1" applyFont="1" applyFill="1" applyBorder="1" applyAlignment="1">
      <alignment horizontal="center" vertical="center"/>
    </xf>
    <xf numFmtId="0" fontId="1" fillId="5" borderId="0" xfId="1" applyFill="1" applyAlignment="1">
      <alignment horizontal="left" vertical="center"/>
    </xf>
    <xf numFmtId="0" fontId="1" fillId="0" borderId="0" xfId="1" applyAlignment="1">
      <alignment vertical="center"/>
    </xf>
    <xf numFmtId="0" fontId="1" fillId="0" borderId="0" xfId="1" applyAlignment="1">
      <alignment horizontal="center" vertical="center"/>
    </xf>
    <xf numFmtId="0" fontId="82" fillId="0" borderId="0" xfId="3" applyFont="1" applyAlignment="1">
      <alignment horizontal="left" vertical="center"/>
    </xf>
    <xf numFmtId="0" fontId="1" fillId="5" borderId="110" xfId="0" applyFont="1" applyFill="1" applyBorder="1" applyAlignment="1">
      <alignment horizontal="center" vertical="center"/>
    </xf>
    <xf numFmtId="0" fontId="51" fillId="88" borderId="13" xfId="1" applyFont="1" applyFill="1" applyBorder="1" applyAlignment="1">
      <alignment horizontal="center" vertical="center"/>
    </xf>
    <xf numFmtId="0" fontId="2" fillId="52" borderId="13" xfId="0" applyFont="1" applyFill="1" applyBorder="1" applyAlignment="1">
      <alignment horizontal="center" vertical="center"/>
    </xf>
    <xf numFmtId="0" fontId="5" fillId="52" borderId="97" xfId="0" applyFont="1" applyFill="1" applyBorder="1" applyAlignment="1">
      <alignment horizontal="center" vertical="center"/>
    </xf>
    <xf numFmtId="174" fontId="95" fillId="5" borderId="0" xfId="3" applyNumberFormat="1" applyFont="1" applyFill="1" applyAlignment="1">
      <alignment horizontal="center" vertical="center"/>
    </xf>
    <xf numFmtId="0" fontId="1" fillId="5" borderId="8" xfId="0" applyFont="1" applyFill="1" applyBorder="1" applyAlignment="1">
      <alignment vertical="center"/>
    </xf>
    <xf numFmtId="0" fontId="1" fillId="5" borderId="7" xfId="0" applyFont="1" applyFill="1" applyBorder="1" applyAlignment="1">
      <alignment vertical="center"/>
    </xf>
    <xf numFmtId="0" fontId="1" fillId="5" borderId="7" xfId="1" applyFill="1" applyBorder="1" applyAlignment="1">
      <alignment vertical="center"/>
    </xf>
    <xf numFmtId="0" fontId="1" fillId="5" borderId="6" xfId="0" applyFont="1" applyFill="1" applyBorder="1" applyAlignment="1">
      <alignment horizontal="center" vertical="center"/>
    </xf>
    <xf numFmtId="0" fontId="52" fillId="57" borderId="69" xfId="3" applyFont="1" applyFill="1" applyBorder="1" applyAlignment="1" applyProtection="1">
      <alignment vertical="center"/>
      <protection hidden="1"/>
    </xf>
    <xf numFmtId="0" fontId="38" fillId="57" borderId="28" xfId="3" applyFont="1" applyFill="1" applyBorder="1" applyAlignment="1" applyProtection="1">
      <alignment vertical="center"/>
      <protection hidden="1"/>
    </xf>
    <xf numFmtId="0" fontId="38" fillId="57" borderId="22" xfId="3" applyFont="1" applyFill="1" applyBorder="1" applyAlignment="1" applyProtection="1">
      <alignment vertical="center"/>
      <protection hidden="1"/>
    </xf>
    <xf numFmtId="0" fontId="1" fillId="0" borderId="0" xfId="16"/>
    <xf numFmtId="0" fontId="45" fillId="60" borderId="0" xfId="3" applyFont="1" applyFill="1" applyAlignment="1">
      <alignment horizontal="center" vertical="center"/>
    </xf>
    <xf numFmtId="0" fontId="9" fillId="60" borderId="0" xfId="1" applyFont="1" applyFill="1" applyAlignment="1">
      <alignment horizontal="center" vertical="center"/>
    </xf>
    <xf numFmtId="0" fontId="133" fillId="60" borderId="0" xfId="20" applyFont="1" applyFill="1" applyAlignment="1">
      <alignment horizontal="center" vertical="center"/>
    </xf>
    <xf numFmtId="0" fontId="9" fillId="60" borderId="0" xfId="20" applyFont="1" applyFill="1" applyAlignment="1">
      <alignment horizontal="center" vertical="center"/>
    </xf>
    <xf numFmtId="182" fontId="9" fillId="60" borderId="0" xfId="20" applyNumberFormat="1" applyFont="1" applyFill="1" applyAlignment="1">
      <alignment horizontal="center" vertical="center"/>
    </xf>
    <xf numFmtId="0" fontId="5" fillId="89" borderId="70" xfId="21" applyFont="1" applyFill="1" applyBorder="1" applyAlignment="1">
      <alignment horizontal="center" vertical="center"/>
    </xf>
    <xf numFmtId="0" fontId="12" fillId="60" borderId="0" xfId="1" applyFont="1" applyFill="1" applyAlignment="1">
      <alignment horizontal="center" vertical="center"/>
    </xf>
    <xf numFmtId="0" fontId="16" fillId="60" borderId="0" xfId="1" applyFont="1" applyFill="1" applyAlignment="1">
      <alignment vertical="center"/>
    </xf>
    <xf numFmtId="0" fontId="20" fillId="60" borderId="0" xfId="1" applyFont="1" applyFill="1" applyAlignment="1">
      <alignment horizontal="center" vertical="center"/>
    </xf>
    <xf numFmtId="0" fontId="135" fillId="60" borderId="0" xfId="16" applyFont="1" applyFill="1" applyAlignment="1">
      <alignment horizontal="center" vertical="center"/>
    </xf>
    <xf numFmtId="0" fontId="12" fillId="60" borderId="0" xfId="16" applyFont="1" applyFill="1" applyAlignment="1">
      <alignment horizontal="center" vertical="center"/>
    </xf>
    <xf numFmtId="0" fontId="9" fillId="60" borderId="0" xfId="10" applyFont="1" applyFill="1" applyAlignment="1">
      <alignment horizontal="left" vertical="center"/>
    </xf>
    <xf numFmtId="0" fontId="13" fillId="60" borderId="0" xfId="6" applyFill="1" applyBorder="1" applyAlignment="1" applyProtection="1">
      <alignment vertical="center"/>
      <protection hidden="1"/>
    </xf>
    <xf numFmtId="0" fontId="12" fillId="60" borderId="0" xfId="16" applyFont="1" applyFill="1" applyAlignment="1">
      <alignment horizontal="left" vertical="center"/>
    </xf>
    <xf numFmtId="0" fontId="48" fillId="52" borderId="25" xfId="8" applyFont="1" applyFill="1" applyBorder="1" applyAlignment="1">
      <alignment horizontal="center" vertical="center"/>
    </xf>
    <xf numFmtId="0" fontId="10" fillId="0" borderId="0" xfId="3" applyFont="1" applyAlignment="1">
      <alignment horizontal="center" vertical="center"/>
    </xf>
    <xf numFmtId="0" fontId="45" fillId="0" borderId="0" xfId="3" applyFont="1" applyAlignment="1">
      <alignment horizontal="center" vertical="center"/>
    </xf>
    <xf numFmtId="0" fontId="16" fillId="34" borderId="0" xfId="3" applyFont="1" applyFill="1" applyAlignment="1" applyProtection="1">
      <alignment horizontal="center" vertical="center"/>
      <protection locked="0"/>
    </xf>
    <xf numFmtId="1" fontId="36" fillId="38" borderId="111" xfId="3" applyNumberFormat="1" applyFont="1" applyFill="1" applyBorder="1" applyAlignment="1" applyProtection="1">
      <alignment horizontal="left" vertical="center"/>
      <protection hidden="1"/>
    </xf>
    <xf numFmtId="0" fontId="28" fillId="35" borderId="112" xfId="3" applyFont="1" applyFill="1" applyBorder="1" applyAlignment="1" applyProtection="1">
      <alignment horizontal="left" vertical="center"/>
      <protection hidden="1"/>
    </xf>
    <xf numFmtId="0" fontId="73" fillId="5" borderId="29" xfId="3" applyFont="1" applyFill="1" applyBorder="1" applyAlignment="1" applyProtection="1">
      <alignment horizontal="left" vertical="center"/>
      <protection hidden="1"/>
    </xf>
    <xf numFmtId="0" fontId="11" fillId="5" borderId="0" xfId="0" applyFont="1" applyFill="1" applyAlignment="1">
      <alignment vertical="center"/>
    </xf>
    <xf numFmtId="0" fontId="15" fillId="5" borderId="0" xfId="0" applyFont="1" applyFill="1" applyAlignment="1">
      <alignment vertical="center"/>
    </xf>
    <xf numFmtId="0" fontId="89" fillId="5" borderId="0" xfId="1" applyFont="1" applyFill="1" applyAlignment="1">
      <alignment vertical="center"/>
    </xf>
    <xf numFmtId="0" fontId="138" fillId="90" borderId="29" xfId="22" applyFont="1" applyFill="1" applyBorder="1" applyAlignment="1">
      <alignment horizontal="left" vertical="center"/>
    </xf>
    <xf numFmtId="0" fontId="138" fillId="90" borderId="0" xfId="22" applyFont="1" applyFill="1" applyAlignment="1">
      <alignment horizontal="left" vertical="center"/>
    </xf>
    <xf numFmtId="0" fontId="138" fillId="90" borderId="28" xfId="22" applyFont="1" applyFill="1" applyBorder="1" applyAlignment="1">
      <alignment horizontal="left" vertical="center"/>
    </xf>
    <xf numFmtId="0" fontId="137" fillId="90" borderId="29" xfId="14" applyFont="1" applyFill="1" applyBorder="1" applyAlignment="1">
      <alignment horizontal="left" vertical="center"/>
    </xf>
    <xf numFmtId="0" fontId="138" fillId="90" borderId="0" xfId="14" applyFont="1" applyFill="1" applyAlignment="1">
      <alignment horizontal="left" vertical="center"/>
    </xf>
    <xf numFmtId="0" fontId="138" fillId="90" borderId="28" xfId="14" applyFont="1" applyFill="1" applyBorder="1" applyAlignment="1">
      <alignment horizontal="left" vertical="center"/>
    </xf>
    <xf numFmtId="0" fontId="138" fillId="90" borderId="29" xfId="14" applyFont="1" applyFill="1" applyBorder="1" applyAlignment="1">
      <alignment horizontal="left" vertical="center"/>
    </xf>
    <xf numFmtId="0" fontId="136" fillId="90" borderId="29" xfId="22" applyFont="1" applyFill="1" applyBorder="1" applyAlignment="1">
      <alignment horizontal="left" vertical="center"/>
    </xf>
    <xf numFmtId="171" fontId="83" fillId="34" borderId="44" xfId="3" applyNumberFormat="1" applyFont="1" applyFill="1" applyBorder="1" applyAlignment="1">
      <alignment horizontal="center" vertical="center"/>
    </xf>
    <xf numFmtId="171" fontId="83" fillId="34" borderId="51" xfId="3" applyNumberFormat="1" applyFont="1" applyFill="1" applyBorder="1" applyAlignment="1">
      <alignment horizontal="center" vertical="center"/>
    </xf>
    <xf numFmtId="0" fontId="93" fillId="0" borderId="113" xfId="0" applyFont="1" applyBorder="1" applyAlignment="1">
      <alignment horizontal="center" vertical="center" wrapText="1"/>
    </xf>
    <xf numFmtId="0" fontId="93" fillId="0" borderId="65" xfId="0" applyFont="1" applyBorder="1" applyAlignment="1">
      <alignment horizontal="center" vertical="center" wrapText="1"/>
    </xf>
    <xf numFmtId="0" fontId="51" fillId="88" borderId="115" xfId="1" applyFont="1" applyFill="1" applyBorder="1" applyAlignment="1">
      <alignment horizontal="center" vertical="center"/>
    </xf>
    <xf numFmtId="0" fontId="51" fillId="88" borderId="52" xfId="1" applyFont="1" applyFill="1" applyBorder="1" applyAlignment="1">
      <alignment horizontal="center" vertical="center"/>
    </xf>
    <xf numFmtId="0" fontId="83" fillId="35" borderId="21" xfId="3" applyFont="1" applyFill="1" applyBorder="1" applyAlignment="1" applyProtection="1">
      <alignment horizontal="center" vertical="center"/>
      <protection hidden="1"/>
    </xf>
    <xf numFmtId="0" fontId="13" fillId="5" borderId="0" xfId="6" applyFill="1" applyAlignment="1">
      <alignment vertical="center"/>
    </xf>
    <xf numFmtId="0" fontId="77" fillId="26" borderId="23" xfId="8" applyFont="1" applyFill="1" applyBorder="1" applyAlignment="1">
      <alignment horizontal="left" vertical="center"/>
    </xf>
    <xf numFmtId="170" fontId="140" fillId="29" borderId="28" xfId="0" applyNumberFormat="1" applyFont="1" applyFill="1" applyBorder="1" applyAlignment="1">
      <alignment horizontal="left" vertical="center"/>
    </xf>
    <xf numFmtId="1" fontId="36" fillId="38" borderId="39" xfId="3" applyNumberFormat="1" applyFont="1" applyFill="1" applyBorder="1" applyAlignment="1" applyProtection="1">
      <alignment horizontal="left" vertical="center"/>
      <protection hidden="1"/>
    </xf>
    <xf numFmtId="168" fontId="140" fillId="29" borderId="0" xfId="0" applyNumberFormat="1" applyFont="1" applyFill="1" applyAlignment="1">
      <alignment horizontal="left" vertical="center"/>
    </xf>
    <xf numFmtId="0" fontId="35" fillId="29" borderId="63" xfId="2" applyFont="1" applyFill="1" applyBorder="1" applyAlignment="1">
      <alignment horizontal="left" vertical="center"/>
    </xf>
    <xf numFmtId="168" fontId="141" fillId="5" borderId="28" xfId="0" applyNumberFormat="1" applyFont="1" applyFill="1" applyBorder="1" applyAlignment="1">
      <alignment horizontal="center" vertical="center"/>
    </xf>
    <xf numFmtId="168" fontId="140" fillId="29" borderId="0" xfId="0" applyNumberFormat="1" applyFont="1" applyFill="1" applyAlignment="1">
      <alignment horizontal="right" vertical="center"/>
    </xf>
    <xf numFmtId="168" fontId="140" fillId="29" borderId="0" xfId="0" quotePrefix="1" applyNumberFormat="1" applyFont="1" applyFill="1" applyAlignment="1">
      <alignment horizontal="right" vertical="center"/>
    </xf>
    <xf numFmtId="168" fontId="35" fillId="29" borderId="0" xfId="0" applyNumberFormat="1" applyFont="1" applyFill="1" applyAlignment="1">
      <alignment horizontal="left" vertical="center"/>
    </xf>
    <xf numFmtId="1" fontId="39" fillId="5" borderId="0" xfId="0" applyNumberFormat="1" applyFont="1" applyFill="1" applyAlignment="1">
      <alignment horizontal="center" vertical="center"/>
    </xf>
    <xf numFmtId="1" fontId="38" fillId="40" borderId="13" xfId="0" applyNumberFormat="1" applyFont="1" applyFill="1" applyBorder="1" applyAlignment="1">
      <alignment horizontal="center" vertical="center"/>
    </xf>
    <xf numFmtId="170" fontId="25" fillId="40" borderId="13" xfId="0" applyNumberFormat="1" applyFont="1" applyFill="1" applyBorder="1" applyAlignment="1">
      <alignment horizontal="center" vertical="center"/>
    </xf>
    <xf numFmtId="170" fontId="58" fillId="40" borderId="0" xfId="0" applyNumberFormat="1" applyFont="1" applyFill="1" applyAlignment="1">
      <alignment horizontal="center" vertical="center"/>
    </xf>
    <xf numFmtId="183" fontId="39" fillId="5" borderId="0" xfId="0" applyNumberFormat="1" applyFont="1" applyFill="1" applyAlignment="1">
      <alignment horizontal="center" vertical="center"/>
    </xf>
    <xf numFmtId="170" fontId="58" fillId="5" borderId="0" xfId="0" applyNumberFormat="1" applyFont="1" applyFill="1" applyAlignment="1">
      <alignment horizontal="center" vertical="center"/>
    </xf>
    <xf numFmtId="164" fontId="38" fillId="40" borderId="35" xfId="0" applyNumberFormat="1" applyFont="1" applyFill="1" applyBorder="1" applyAlignment="1">
      <alignment horizontal="center" vertical="center"/>
    </xf>
    <xf numFmtId="170" fontId="32" fillId="40" borderId="0" xfId="0" applyNumberFormat="1" applyFont="1" applyFill="1" applyAlignment="1">
      <alignment horizontal="center" vertical="center"/>
    </xf>
    <xf numFmtId="0" fontId="143" fillId="5" borderId="0" xfId="0" applyFont="1" applyFill="1" applyAlignment="1">
      <alignment horizontal="right" vertical="center"/>
    </xf>
    <xf numFmtId="0" fontId="75" fillId="5" borderId="0" xfId="0" applyFont="1" applyFill="1" applyAlignment="1">
      <alignment horizontal="right" vertical="center"/>
    </xf>
    <xf numFmtId="0" fontId="142" fillId="5" borderId="0" xfId="0" applyFont="1" applyFill="1" applyAlignment="1">
      <alignment horizontal="left" vertical="center"/>
    </xf>
    <xf numFmtId="0" fontId="56" fillId="40" borderId="0" xfId="8" applyFont="1" applyFill="1" applyAlignment="1">
      <alignment horizontal="center" vertical="center"/>
    </xf>
    <xf numFmtId="0" fontId="41" fillId="34" borderId="21" xfId="3" applyFont="1" applyFill="1" applyBorder="1" applyAlignment="1">
      <alignment horizontal="left" vertical="center"/>
    </xf>
    <xf numFmtId="0" fontId="4" fillId="0" borderId="0" xfId="0" applyFont="1"/>
    <xf numFmtId="168" fontId="22" fillId="29" borderId="65" xfId="0" applyNumberFormat="1" applyFont="1" applyFill="1" applyBorder="1" applyAlignment="1">
      <alignment horizontal="center" vertical="center"/>
    </xf>
    <xf numFmtId="0" fontId="47" fillId="0" borderId="0" xfId="0" applyFont="1" applyAlignment="1">
      <alignment horizontal="right" vertical="center"/>
    </xf>
    <xf numFmtId="0" fontId="42" fillId="0" borderId="0" xfId="0" applyFont="1" applyAlignment="1">
      <alignment horizontal="right" vertical="center"/>
    </xf>
    <xf numFmtId="0" fontId="68" fillId="0" borderId="0" xfId="0" applyFont="1" applyAlignment="1">
      <alignment horizontal="right" vertical="center"/>
    </xf>
    <xf numFmtId="0" fontId="145" fillId="0" borderId="0" xfId="0" applyFont="1" applyAlignment="1">
      <alignment horizontal="right" vertical="center"/>
    </xf>
    <xf numFmtId="0" fontId="146" fillId="0" borderId="0" xfId="0" applyFont="1" applyAlignment="1">
      <alignment horizontal="right" vertical="center"/>
    </xf>
    <xf numFmtId="0" fontId="1" fillId="0" borderId="0" xfId="0" applyFont="1" applyAlignment="1">
      <alignment horizontal="right" vertical="center"/>
    </xf>
    <xf numFmtId="0" fontId="4" fillId="5" borderId="0" xfId="0" applyFont="1" applyFill="1" applyAlignment="1">
      <alignment horizontal="center" vertical="center" wrapText="1"/>
    </xf>
    <xf numFmtId="0" fontId="0" fillId="5" borderId="0" xfId="0" applyFill="1" applyAlignment="1">
      <alignment vertical="center" wrapText="1"/>
    </xf>
    <xf numFmtId="0" fontId="13" fillId="0" borderId="0" xfId="6" applyAlignment="1">
      <alignment vertical="center"/>
    </xf>
    <xf numFmtId="0" fontId="12" fillId="57" borderId="0" xfId="3" applyFont="1" applyFill="1" applyAlignment="1" applyProtection="1">
      <alignment horizontal="left" vertical="center"/>
      <protection hidden="1"/>
    </xf>
    <xf numFmtId="0" fontId="16" fillId="57" borderId="0" xfId="3" applyFont="1" applyFill="1" applyAlignment="1">
      <alignment horizontal="left" vertical="center"/>
    </xf>
    <xf numFmtId="0" fontId="12" fillId="57" borderId="0" xfId="1" applyFont="1" applyFill="1" applyAlignment="1">
      <alignment horizontal="left" vertical="center"/>
    </xf>
    <xf numFmtId="0" fontId="16" fillId="57" borderId="0" xfId="3" applyFont="1" applyFill="1" applyAlignment="1" applyProtection="1">
      <alignment horizontal="left" vertical="center"/>
      <protection locked="0"/>
    </xf>
    <xf numFmtId="170" fontId="25" fillId="29" borderId="83" xfId="0" applyNumberFormat="1" applyFont="1" applyFill="1" applyBorder="1" applyAlignment="1">
      <alignment horizontal="center" vertical="center"/>
    </xf>
    <xf numFmtId="0" fontId="5" fillId="5" borderId="97" xfId="0" applyFont="1" applyFill="1" applyBorder="1" applyAlignment="1">
      <alignment horizontal="center" vertical="center"/>
    </xf>
    <xf numFmtId="0" fontId="1" fillId="28" borderId="0" xfId="0" applyFont="1" applyFill="1"/>
    <xf numFmtId="0" fontId="1" fillId="28" borderId="0" xfId="0" applyFont="1" applyFill="1" applyAlignment="1">
      <alignment horizontal="center" vertical="center"/>
    </xf>
    <xf numFmtId="0" fontId="1" fillId="28" borderId="0" xfId="0" applyFont="1" applyFill="1" applyAlignment="1">
      <alignment horizontal="right" vertical="center"/>
    </xf>
    <xf numFmtId="0" fontId="0" fillId="28" borderId="0" xfId="0" applyFill="1" applyAlignment="1">
      <alignment horizontal="right" vertical="center"/>
    </xf>
    <xf numFmtId="0" fontId="1" fillId="28" borderId="0" xfId="1" applyFill="1" applyAlignment="1">
      <alignment vertical="center"/>
    </xf>
    <xf numFmtId="0" fontId="84" fillId="57" borderId="0" xfId="1" applyFont="1" applyFill="1" applyAlignment="1">
      <alignment horizontal="center" vertical="center"/>
    </xf>
    <xf numFmtId="0" fontId="147" fillId="0" borderId="0" xfId="3" applyFont="1" applyAlignment="1" applyProtection="1">
      <alignment horizontal="left" vertical="center"/>
      <protection locked="0"/>
    </xf>
    <xf numFmtId="0" fontId="10" fillId="28" borderId="0" xfId="3" applyFont="1" applyFill="1" applyAlignment="1">
      <alignment horizontal="left" vertical="center"/>
    </xf>
    <xf numFmtId="0" fontId="1" fillId="28" borderId="0" xfId="0" applyFont="1" applyFill="1" applyAlignment="1">
      <alignment horizontal="left" vertical="center"/>
    </xf>
    <xf numFmtId="0" fontId="139" fillId="5" borderId="0" xfId="0" applyFont="1" applyFill="1" applyAlignment="1">
      <alignment horizontal="left" vertical="center"/>
    </xf>
    <xf numFmtId="0" fontId="77" fillId="52" borderId="23" xfId="9" applyFont="1" applyFill="1" applyBorder="1" applyAlignment="1">
      <alignment horizontal="center" vertical="center"/>
    </xf>
    <xf numFmtId="0" fontId="148" fillId="28" borderId="0" xfId="3" applyFont="1" applyFill="1" applyAlignment="1">
      <alignment horizontal="center" vertical="center"/>
    </xf>
    <xf numFmtId="176" fontId="52" fillId="28" borderId="0" xfId="3" applyNumberFormat="1" applyFont="1" applyFill="1" applyAlignment="1">
      <alignment horizontal="center" vertical="center"/>
    </xf>
    <xf numFmtId="176" fontId="38" fillId="5" borderId="0" xfId="3" applyNumberFormat="1" applyFont="1" applyFill="1" applyAlignment="1">
      <alignment horizontal="center" vertical="center"/>
    </xf>
    <xf numFmtId="176" fontId="38" fillId="28" borderId="0" xfId="3" applyNumberFormat="1" applyFont="1" applyFill="1" applyAlignment="1">
      <alignment horizontal="center" vertical="center"/>
    </xf>
    <xf numFmtId="0" fontId="35" fillId="5" borderId="0" xfId="0" applyFont="1" applyFill="1" applyAlignment="1">
      <alignment horizontal="center" vertical="center"/>
    </xf>
    <xf numFmtId="0" fontId="149" fillId="5" borderId="0" xfId="3" applyFont="1" applyFill="1" applyAlignment="1" applyProtection="1">
      <alignment horizontal="center" vertical="center"/>
      <protection hidden="1"/>
    </xf>
    <xf numFmtId="0" fontId="52" fillId="40" borderId="0" xfId="3" applyFont="1" applyFill="1" applyAlignment="1" applyProtection="1">
      <alignment vertical="center" wrapText="1"/>
      <protection locked="0"/>
    </xf>
    <xf numFmtId="0" fontId="0" fillId="0" borderId="31" xfId="0" applyBorder="1" applyAlignment="1">
      <alignment vertical="top"/>
    </xf>
    <xf numFmtId="0" fontId="0" fillId="0" borderId="0" xfId="0" applyAlignment="1">
      <alignment vertical="top"/>
    </xf>
    <xf numFmtId="0" fontId="53" fillId="45" borderId="51" xfId="3" applyFont="1" applyFill="1" applyBorder="1" applyAlignment="1" applyProtection="1">
      <alignment vertical="center" wrapText="1"/>
      <protection hidden="1"/>
    </xf>
    <xf numFmtId="0" fontId="54" fillId="45" borderId="56" xfId="3" applyFont="1" applyFill="1" applyBorder="1" applyAlignment="1" applyProtection="1">
      <alignment vertical="center" wrapText="1"/>
      <protection hidden="1"/>
    </xf>
    <xf numFmtId="0" fontId="32" fillId="45" borderId="57" xfId="3" applyFont="1" applyFill="1" applyBorder="1" applyAlignment="1">
      <alignment vertical="center" wrapText="1"/>
    </xf>
    <xf numFmtId="0" fontId="32" fillId="45" borderId="52" xfId="3" applyFont="1" applyFill="1" applyBorder="1" applyAlignment="1" applyProtection="1">
      <alignment vertical="center" wrapText="1"/>
      <protection locked="0"/>
    </xf>
    <xf numFmtId="0" fontId="55" fillId="45" borderId="52" xfId="3" applyFont="1" applyFill="1" applyBorder="1" applyAlignment="1" applyProtection="1">
      <alignment vertical="center" wrapText="1"/>
      <protection locked="0"/>
    </xf>
    <xf numFmtId="0" fontId="53" fillId="45" borderId="59" xfId="3" applyFont="1" applyFill="1" applyBorder="1" applyAlignment="1" applyProtection="1">
      <alignment vertical="center" wrapText="1"/>
      <protection hidden="1"/>
    </xf>
    <xf numFmtId="0" fontId="54" fillId="45" borderId="60" xfId="3" applyFont="1" applyFill="1" applyBorder="1" applyAlignment="1" applyProtection="1">
      <alignment vertical="center" wrapText="1"/>
      <protection hidden="1"/>
    </xf>
    <xf numFmtId="0" fontId="32" fillId="45" borderId="17" xfId="3" applyFont="1" applyFill="1" applyBorder="1" applyAlignment="1">
      <alignment vertical="center" wrapText="1"/>
    </xf>
    <xf numFmtId="0" fontId="32" fillId="45" borderId="0" xfId="3" applyFont="1" applyFill="1" applyAlignment="1" applyProtection="1">
      <alignment vertical="center" wrapText="1"/>
      <protection locked="0"/>
    </xf>
    <xf numFmtId="0" fontId="55" fillId="45" borderId="0" xfId="3" applyFont="1" applyFill="1" applyAlignment="1" applyProtection="1">
      <alignment vertical="center" wrapText="1"/>
      <protection locked="0"/>
    </xf>
    <xf numFmtId="0" fontId="0" fillId="0" borderId="61" xfId="0" applyBorder="1" applyAlignment="1">
      <alignment vertical="top"/>
    </xf>
    <xf numFmtId="0" fontId="0" fillId="0" borderId="62" xfId="0" applyBorder="1" applyAlignment="1">
      <alignment vertical="top"/>
    </xf>
    <xf numFmtId="0" fontId="132" fillId="5" borderId="30" xfId="0" applyFont="1" applyFill="1" applyBorder="1" applyAlignment="1">
      <alignment vertical="center" wrapText="1"/>
    </xf>
    <xf numFmtId="0" fontId="132" fillId="5" borderId="0" xfId="0" applyFont="1" applyFill="1" applyAlignment="1">
      <alignment vertical="center" wrapText="1"/>
    </xf>
    <xf numFmtId="0" fontId="86" fillId="34" borderId="30" xfId="0" applyFont="1" applyFill="1" applyBorder="1" applyAlignment="1">
      <alignment vertical="top" wrapText="1"/>
    </xf>
    <xf numFmtId="0" fontId="86" fillId="34" borderId="0" xfId="0" applyFont="1" applyFill="1" applyAlignment="1">
      <alignment vertical="top" wrapText="1"/>
    </xf>
    <xf numFmtId="1" fontId="12" fillId="29" borderId="0" xfId="3" applyNumberFormat="1" applyFont="1" applyFill="1" applyAlignment="1" applyProtection="1">
      <alignment vertical="center"/>
      <protection hidden="1"/>
    </xf>
    <xf numFmtId="1" fontId="73" fillId="28" borderId="30" xfId="3" applyNumberFormat="1" applyFont="1" applyFill="1" applyBorder="1" applyAlignment="1" applyProtection="1">
      <alignment vertical="center" wrapText="1"/>
      <protection hidden="1"/>
    </xf>
    <xf numFmtId="1" fontId="9" fillId="49" borderId="0" xfId="3" applyNumberFormat="1" applyFont="1" applyFill="1" applyAlignment="1" applyProtection="1">
      <alignment vertical="center" wrapText="1"/>
      <protection hidden="1"/>
    </xf>
    <xf numFmtId="1" fontId="9" fillId="49" borderId="34" xfId="3" applyNumberFormat="1" applyFont="1" applyFill="1" applyBorder="1" applyAlignment="1" applyProtection="1">
      <alignment vertical="center" wrapText="1"/>
      <protection hidden="1"/>
    </xf>
    <xf numFmtId="1" fontId="73" fillId="28" borderId="75" xfId="3" applyNumberFormat="1" applyFont="1" applyFill="1" applyBorder="1" applyAlignment="1" applyProtection="1">
      <alignment vertical="center" wrapText="1"/>
      <protection hidden="1"/>
    </xf>
    <xf numFmtId="1" fontId="94" fillId="50" borderId="76" xfId="3" applyNumberFormat="1" applyFont="1" applyFill="1" applyBorder="1" applyAlignment="1" applyProtection="1">
      <alignment vertical="center" wrapText="1"/>
      <protection hidden="1"/>
    </xf>
    <xf numFmtId="1" fontId="94" fillId="50" borderId="94" xfId="3" applyNumberFormat="1" applyFont="1" applyFill="1" applyBorder="1" applyAlignment="1" applyProtection="1">
      <alignment vertical="center" wrapText="1"/>
      <protection hidden="1"/>
    </xf>
    <xf numFmtId="0" fontId="35" fillId="37" borderId="0" xfId="0" applyFont="1" applyFill="1" applyAlignment="1">
      <alignment horizontal="center" vertical="center"/>
    </xf>
    <xf numFmtId="0" fontId="150" fillId="5" borderId="0" xfId="3" applyFont="1" applyFill="1" applyAlignment="1" applyProtection="1">
      <alignment horizontal="center" vertical="center"/>
      <protection hidden="1"/>
    </xf>
    <xf numFmtId="180" fontId="98" fillId="5" borderId="0" xfId="15" applyNumberFormat="1" applyFont="1" applyFill="1" applyAlignment="1">
      <alignment vertical="center"/>
    </xf>
    <xf numFmtId="0" fontId="146" fillId="5" borderId="0" xfId="0" applyFont="1" applyFill="1" applyAlignment="1">
      <alignment horizontal="left" vertical="center"/>
    </xf>
    <xf numFmtId="0" fontId="151" fillId="5" borderId="0" xfId="3" applyFont="1" applyFill="1" applyAlignment="1" applyProtection="1">
      <alignment horizontal="left" vertical="center"/>
      <protection hidden="1"/>
    </xf>
    <xf numFmtId="180" fontId="152" fillId="5" borderId="0" xfId="15" applyNumberFormat="1" applyFont="1" applyFill="1" applyAlignment="1">
      <alignment vertical="center"/>
    </xf>
    <xf numFmtId="180" fontId="153" fillId="5" borderId="0" xfId="15" applyNumberFormat="1" applyFont="1" applyFill="1" applyAlignment="1">
      <alignment vertical="center"/>
    </xf>
    <xf numFmtId="0" fontId="150" fillId="5" borderId="70" xfId="3" applyFont="1" applyFill="1" applyBorder="1" applyAlignment="1" applyProtection="1">
      <alignment horizontal="center" vertical="center"/>
      <protection hidden="1"/>
    </xf>
    <xf numFmtId="180" fontId="97" fillId="5" borderId="70" xfId="15" applyNumberFormat="1" applyFont="1" applyFill="1" applyBorder="1" applyAlignment="1">
      <alignment horizontal="left" vertical="center"/>
    </xf>
    <xf numFmtId="180" fontId="98" fillId="56" borderId="70" xfId="15" applyNumberFormat="1" applyFont="1" applyFill="1" applyBorder="1" applyAlignment="1">
      <alignment horizontal="right" vertical="center"/>
    </xf>
    <xf numFmtId="180" fontId="98" fillId="56" borderId="70" xfId="15" applyNumberFormat="1" applyFont="1" applyFill="1" applyBorder="1" applyAlignment="1">
      <alignment vertical="center"/>
    </xf>
    <xf numFmtId="0" fontId="67" fillId="5" borderId="23" xfId="3" applyFont="1" applyFill="1" applyBorder="1" applyAlignment="1" applyProtection="1">
      <alignment vertical="center"/>
      <protection hidden="1"/>
    </xf>
    <xf numFmtId="0" fontId="67" fillId="5" borderId="0" xfId="3" applyFont="1" applyFill="1" applyAlignment="1" applyProtection="1">
      <alignment horizontal="left" vertical="center"/>
      <protection hidden="1"/>
    </xf>
    <xf numFmtId="0" fontId="67" fillId="5" borderId="29" xfId="3" applyFont="1" applyFill="1" applyBorder="1" applyAlignment="1" applyProtection="1">
      <alignment horizontal="left" vertical="center"/>
      <protection hidden="1"/>
    </xf>
    <xf numFmtId="0" fontId="69" fillId="5" borderId="0" xfId="3" applyFont="1" applyFill="1" applyAlignment="1" applyProtection="1">
      <alignment horizontal="right" vertical="center"/>
      <protection hidden="1"/>
    </xf>
    <xf numFmtId="0" fontId="67" fillId="5" borderId="0" xfId="3" applyFont="1" applyFill="1" applyAlignment="1" applyProtection="1">
      <alignment horizontal="center" vertical="center"/>
      <protection hidden="1"/>
    </xf>
    <xf numFmtId="1" fontId="23" fillId="28" borderId="23" xfId="3" applyNumberFormat="1" applyFont="1" applyFill="1" applyBorder="1" applyAlignment="1">
      <alignment horizontal="center" vertical="center"/>
    </xf>
    <xf numFmtId="0" fontId="23" fillId="29" borderId="23" xfId="3" applyFont="1" applyFill="1" applyBorder="1" applyAlignment="1">
      <alignment horizontal="center" vertical="center"/>
    </xf>
    <xf numFmtId="0" fontId="67" fillId="5" borderId="23" xfId="3" applyFont="1" applyFill="1" applyBorder="1" applyAlignment="1" applyProtection="1">
      <alignment horizontal="right" vertical="center"/>
      <protection hidden="1"/>
    </xf>
    <xf numFmtId="0" fontId="154" fillId="5" borderId="0" xfId="0" applyFont="1" applyFill="1" applyAlignment="1">
      <alignment horizontal="right" vertical="center"/>
    </xf>
    <xf numFmtId="0" fontId="28" fillId="35" borderId="4" xfId="3" applyFont="1" applyFill="1" applyBorder="1" applyAlignment="1" applyProtection="1">
      <alignment horizontal="center" vertical="center"/>
      <protection hidden="1"/>
    </xf>
    <xf numFmtId="0" fontId="51" fillId="5" borderId="29" xfId="3" applyFont="1" applyFill="1" applyBorder="1" applyAlignment="1" applyProtection="1">
      <alignment horizontal="left" vertical="center"/>
      <protection hidden="1"/>
    </xf>
    <xf numFmtId="0" fontId="31" fillId="30" borderId="21" xfId="3" applyFont="1" applyFill="1" applyBorder="1" applyAlignment="1" applyProtection="1">
      <alignment horizontal="center" vertical="center"/>
      <protection hidden="1"/>
    </xf>
    <xf numFmtId="0" fontId="52" fillId="5" borderId="28" xfId="3" applyFont="1" applyFill="1" applyBorder="1" applyAlignment="1">
      <alignment horizontal="center" vertical="center"/>
    </xf>
    <xf numFmtId="0" fontId="52" fillId="5" borderId="101" xfId="4" applyFont="1" applyFill="1" applyBorder="1" applyAlignment="1">
      <alignment horizontal="center" vertical="center"/>
    </xf>
    <xf numFmtId="0" fontId="144" fillId="37" borderId="0" xfId="0" applyFont="1" applyFill="1" applyAlignment="1">
      <alignment horizontal="left" vertical="center"/>
    </xf>
    <xf numFmtId="0" fontId="43" fillId="37" borderId="0" xfId="0" applyFont="1" applyFill="1" applyAlignment="1">
      <alignment horizontal="center" vertical="center"/>
    </xf>
    <xf numFmtId="0" fontId="48" fillId="28" borderId="118" xfId="10" applyFont="1" applyFill="1" applyBorder="1" applyAlignment="1">
      <alignment horizontal="center" vertical="center"/>
    </xf>
    <xf numFmtId="0" fontId="12" fillId="5" borderId="0" xfId="3" quotePrefix="1" applyFont="1" applyFill="1" applyAlignment="1" applyProtection="1">
      <alignment vertical="center"/>
      <protection hidden="1"/>
    </xf>
    <xf numFmtId="0" fontId="1" fillId="28" borderId="29" xfId="1" applyFill="1" applyBorder="1"/>
    <xf numFmtId="0" fontId="1" fillId="28" borderId="0" xfId="1" applyFill="1"/>
    <xf numFmtId="0" fontId="1" fillId="28" borderId="28" xfId="1" applyFill="1" applyBorder="1"/>
    <xf numFmtId="0" fontId="13" fillId="5" borderId="0" xfId="6" applyFill="1"/>
    <xf numFmtId="0" fontId="1" fillId="0" borderId="29" xfId="1" applyBorder="1"/>
    <xf numFmtId="0" fontId="1" fillId="0" borderId="28" xfId="0" applyFont="1" applyBorder="1" applyAlignment="1">
      <alignment horizontal="center" vertical="center"/>
    </xf>
    <xf numFmtId="0" fontId="149" fillId="45" borderId="0" xfId="0" applyFont="1" applyFill="1" applyAlignment="1">
      <alignment vertical="center"/>
    </xf>
    <xf numFmtId="0" fontId="0" fillId="45" borderId="0" xfId="0" applyFill="1" applyAlignment="1">
      <alignment vertical="center"/>
    </xf>
    <xf numFmtId="0" fontId="0" fillId="5" borderId="0" xfId="0" applyFill="1" applyAlignment="1">
      <alignment horizontal="right" vertical="center"/>
    </xf>
    <xf numFmtId="0" fontId="88" fillId="57" borderId="0" xfId="3" applyFont="1" applyFill="1" applyAlignment="1" applyProtection="1">
      <alignment vertical="center"/>
      <protection hidden="1"/>
    </xf>
    <xf numFmtId="0" fontId="73" fillId="57" borderId="70" xfId="3" applyFont="1" applyFill="1" applyBorder="1" applyAlignment="1" applyProtection="1">
      <alignment vertical="center"/>
      <protection hidden="1"/>
    </xf>
    <xf numFmtId="0" fontId="77" fillId="13" borderId="32" xfId="11" applyFont="1" applyFill="1" applyBorder="1" applyAlignment="1">
      <alignment horizontal="center" vertical="center"/>
    </xf>
    <xf numFmtId="1" fontId="36" fillId="38" borderId="112" xfId="3" applyNumberFormat="1" applyFont="1" applyFill="1" applyBorder="1" applyAlignment="1" applyProtection="1">
      <alignment horizontal="left" vertical="center"/>
      <protection hidden="1"/>
    </xf>
    <xf numFmtId="0" fontId="100" fillId="57" borderId="23" xfId="3" applyFont="1" applyFill="1" applyBorder="1" applyAlignment="1" applyProtection="1">
      <alignment horizontal="center" vertical="center"/>
      <protection hidden="1"/>
    </xf>
    <xf numFmtId="0" fontId="52" fillId="57" borderId="0" xfId="3" applyFont="1" applyFill="1" applyAlignment="1" applyProtection="1">
      <alignment vertical="center"/>
      <protection hidden="1"/>
    </xf>
    <xf numFmtId="0" fontId="1" fillId="0" borderId="30" xfId="0" applyFont="1" applyBorder="1" applyAlignment="1">
      <alignment horizontal="center" vertical="center"/>
    </xf>
    <xf numFmtId="0" fontId="32" fillId="40" borderId="28" xfId="0" applyFont="1" applyFill="1" applyBorder="1" applyAlignment="1">
      <alignment horizontal="center" vertical="center"/>
    </xf>
    <xf numFmtId="164" fontId="48" fillId="40" borderId="28" xfId="0" applyNumberFormat="1" applyFont="1" applyFill="1" applyBorder="1" applyAlignment="1">
      <alignment horizontal="center" vertical="center"/>
    </xf>
    <xf numFmtId="0" fontId="0" fillId="28" borderId="0" xfId="0" applyFill="1" applyAlignment="1">
      <alignment horizontal="center" vertical="center"/>
    </xf>
    <xf numFmtId="1" fontId="83" fillId="34" borderId="119" xfId="3" applyNumberFormat="1" applyFont="1" applyFill="1" applyBorder="1" applyAlignment="1">
      <alignment horizontal="center" vertical="center"/>
    </xf>
    <xf numFmtId="0" fontId="156" fillId="60" borderId="0" xfId="20" applyFont="1" applyFill="1" applyAlignment="1">
      <alignment horizontal="center" vertical="center"/>
    </xf>
    <xf numFmtId="0" fontId="4" fillId="0" borderId="120" xfId="0" applyFont="1" applyBorder="1" applyAlignment="1">
      <alignment horizontal="center" vertical="center"/>
    </xf>
    <xf numFmtId="0" fontId="1" fillId="0" borderId="12" xfId="0" applyFont="1" applyBorder="1" applyAlignment="1">
      <alignment horizontal="center" vertical="center"/>
    </xf>
    <xf numFmtId="0" fontId="157" fillId="2" borderId="0" xfId="3" applyFont="1" applyFill="1" applyAlignment="1">
      <alignment horizontal="left" vertical="center"/>
    </xf>
    <xf numFmtId="0" fontId="158" fillId="90" borderId="0" xfId="3" applyFont="1" applyFill="1" applyAlignment="1">
      <alignment vertical="center"/>
    </xf>
    <xf numFmtId="0" fontId="159" fillId="90" borderId="0" xfId="3" applyFont="1" applyFill="1" applyAlignment="1">
      <alignment vertical="center"/>
    </xf>
    <xf numFmtId="0" fontId="157" fillId="2" borderId="0" xfId="3" applyFont="1" applyFill="1" applyAlignment="1">
      <alignment horizontal="right" vertical="center"/>
    </xf>
    <xf numFmtId="0" fontId="160" fillId="90" borderId="0" xfId="3" applyFont="1" applyFill="1" applyAlignment="1">
      <alignment horizontal="center" vertical="center"/>
    </xf>
    <xf numFmtId="0" fontId="161" fillId="90" borderId="0" xfId="3" applyFont="1" applyFill="1" applyAlignment="1">
      <alignment vertical="center"/>
    </xf>
    <xf numFmtId="0" fontId="102" fillId="4" borderId="0" xfId="0" applyFont="1" applyFill="1" applyAlignment="1">
      <alignment horizontal="center" vertical="center"/>
    </xf>
    <xf numFmtId="0" fontId="162" fillId="28" borderId="0" xfId="3" applyFont="1" applyFill="1" applyAlignment="1">
      <alignment horizontal="left" vertical="center"/>
    </xf>
    <xf numFmtId="0" fontId="163" fillId="28" borderId="0" xfId="6" applyFont="1" applyFill="1" applyAlignment="1">
      <alignment horizontal="left" vertical="center"/>
    </xf>
    <xf numFmtId="0" fontId="163" fillId="28" borderId="0" xfId="6" applyFont="1" applyFill="1" applyAlignment="1">
      <alignment vertical="center"/>
    </xf>
    <xf numFmtId="0" fontId="164" fillId="28" borderId="0" xfId="3" applyFont="1" applyFill="1" applyAlignment="1">
      <alignment horizontal="left" vertical="center"/>
    </xf>
    <xf numFmtId="0" fontId="116" fillId="29" borderId="0" xfId="1" applyFont="1" applyFill="1" applyAlignment="1">
      <alignment vertical="center"/>
    </xf>
    <xf numFmtId="0" fontId="168" fillId="29" borderId="0" xfId="1" applyFont="1" applyFill="1" applyAlignment="1">
      <alignment vertical="center"/>
    </xf>
    <xf numFmtId="0" fontId="169" fillId="29" borderId="0" xfId="6" applyFont="1" applyFill="1" applyAlignment="1">
      <alignment vertical="center"/>
    </xf>
    <xf numFmtId="0" fontId="116" fillId="29" borderId="0" xfId="0" applyFont="1" applyFill="1" applyAlignment="1">
      <alignment vertical="center"/>
    </xf>
    <xf numFmtId="180" fontId="171" fillId="90" borderId="49" xfId="15" applyNumberFormat="1" applyFont="1" applyFill="1" applyBorder="1" applyAlignment="1">
      <alignment horizontal="center" vertical="center"/>
    </xf>
    <xf numFmtId="173" fontId="172" fillId="101" borderId="122" xfId="22" applyNumberFormat="1" applyFont="1" applyFill="1" applyBorder="1" applyAlignment="1" applyProtection="1">
      <alignment horizontal="center" vertical="center"/>
      <protection locked="0"/>
    </xf>
    <xf numFmtId="0" fontId="161" fillId="90" borderId="0" xfId="3" applyFont="1" applyFill="1" applyAlignment="1">
      <alignment horizontal="right" vertical="center"/>
    </xf>
    <xf numFmtId="187" fontId="174" fillId="5" borderId="0" xfId="27" applyNumberFormat="1" applyFont="1" applyFill="1" applyAlignment="1">
      <alignment vertical="center"/>
    </xf>
    <xf numFmtId="0" fontId="175" fillId="90" borderId="0" xfId="3" applyFont="1" applyFill="1" applyAlignment="1">
      <alignment horizontal="left" vertical="center"/>
    </xf>
    <xf numFmtId="0" fontId="176" fillId="90" borderId="0" xfId="3" applyFont="1" applyFill="1" applyAlignment="1">
      <alignment horizontal="left" vertical="center"/>
    </xf>
    <xf numFmtId="0" fontId="177" fillId="5" borderId="0" xfId="0" applyFont="1" applyFill="1" applyAlignment="1">
      <alignment vertical="center"/>
    </xf>
    <xf numFmtId="1" fontId="112" fillId="33" borderId="63" xfId="0" applyNumberFormat="1" applyFont="1" applyFill="1" applyBorder="1" applyAlignment="1">
      <alignment horizontal="left" vertical="center"/>
    </xf>
    <xf numFmtId="164" fontId="77" fillId="13" borderId="19" xfId="3" applyNumberFormat="1" applyFont="1" applyFill="1" applyBorder="1" applyAlignment="1" applyProtection="1">
      <alignment horizontal="center" vertical="center"/>
      <protection hidden="1"/>
    </xf>
    <xf numFmtId="1" fontId="11" fillId="5" borderId="29" xfId="2" applyNumberFormat="1" applyFont="1" applyFill="1" applyBorder="1" applyAlignment="1">
      <alignment horizontal="left" vertical="center"/>
    </xf>
    <xf numFmtId="1" fontId="75" fillId="5" borderId="70" xfId="0" applyNumberFormat="1" applyFont="1" applyFill="1" applyBorder="1" applyAlignment="1">
      <alignment horizontal="left" vertical="center"/>
    </xf>
    <xf numFmtId="0" fontId="16" fillId="5" borderId="99" xfId="4" applyFont="1" applyFill="1" applyBorder="1" applyAlignment="1">
      <alignment vertical="center"/>
    </xf>
    <xf numFmtId="0" fontId="16" fillId="5" borderId="99" xfId="4" applyFont="1" applyFill="1" applyBorder="1" applyAlignment="1">
      <alignment vertical="center" wrapText="1"/>
    </xf>
    <xf numFmtId="0" fontId="72" fillId="5" borderId="99" xfId="4" applyFont="1" applyFill="1" applyBorder="1" applyAlignment="1">
      <alignment horizontal="right" vertical="center"/>
    </xf>
    <xf numFmtId="0" fontId="40" fillId="5" borderId="99" xfId="4" applyFont="1" applyFill="1" applyBorder="1" applyAlignment="1">
      <alignment horizontal="right" vertical="center"/>
    </xf>
    <xf numFmtId="0" fontId="40" fillId="5" borderId="99" xfId="4" applyFont="1" applyFill="1" applyBorder="1" applyAlignment="1">
      <alignment vertical="center"/>
    </xf>
    <xf numFmtId="0" fontId="11" fillId="5" borderId="99" xfId="1" applyFont="1" applyFill="1" applyBorder="1" applyAlignment="1">
      <alignment horizontal="center"/>
    </xf>
    <xf numFmtId="0" fontId="73" fillId="5" borderId="125" xfId="3" applyFont="1" applyFill="1" applyBorder="1" applyAlignment="1" applyProtection="1">
      <alignment horizontal="left" vertical="center"/>
      <protection hidden="1"/>
    </xf>
    <xf numFmtId="0" fontId="82" fillId="5" borderId="32" xfId="0" applyFont="1" applyFill="1" applyBorder="1" applyAlignment="1">
      <alignment horizontal="left" vertical="center"/>
    </xf>
    <xf numFmtId="0" fontId="80" fillId="40" borderId="32" xfId="0" applyFont="1" applyFill="1" applyBorder="1" applyAlignment="1">
      <alignment vertical="center"/>
    </xf>
    <xf numFmtId="0" fontId="26" fillId="5" borderId="32" xfId="0" applyFont="1" applyFill="1" applyBorder="1" applyAlignment="1">
      <alignment vertical="center"/>
    </xf>
    <xf numFmtId="0" fontId="23" fillId="29" borderId="32" xfId="9" applyFont="1" applyFill="1" applyBorder="1" applyAlignment="1">
      <alignment horizontal="center" vertical="center"/>
    </xf>
    <xf numFmtId="0" fontId="23" fillId="51" borderId="27" xfId="3" applyFont="1" applyFill="1" applyBorder="1" applyAlignment="1">
      <alignment horizontal="center" vertical="center"/>
    </xf>
    <xf numFmtId="0" fontId="167" fillId="106" borderId="126" xfId="0" applyFont="1" applyFill="1" applyBorder="1" applyAlignment="1">
      <alignment vertical="center"/>
    </xf>
    <xf numFmtId="0" fontId="167" fillId="0" borderId="126" xfId="0" applyFont="1" applyBorder="1" applyAlignment="1">
      <alignment vertical="center"/>
    </xf>
    <xf numFmtId="0" fontId="167" fillId="106" borderId="127" xfId="0" applyFont="1" applyFill="1" applyBorder="1" applyAlignment="1">
      <alignment vertical="center"/>
    </xf>
    <xf numFmtId="0" fontId="102" fillId="5" borderId="129" xfId="3" applyFont="1" applyFill="1" applyBorder="1" applyAlignment="1" applyProtection="1">
      <alignment vertical="center"/>
      <protection hidden="1"/>
    </xf>
    <xf numFmtId="0" fontId="167" fillId="106" borderId="131" xfId="0" applyFont="1" applyFill="1" applyBorder="1" applyAlignment="1">
      <alignment vertical="center"/>
    </xf>
    <xf numFmtId="0" fontId="167" fillId="0" borderId="131" xfId="0" applyFont="1" applyBorder="1" applyAlignment="1">
      <alignment vertical="center"/>
    </xf>
    <xf numFmtId="0" fontId="178" fillId="5" borderId="128" xfId="3" applyFont="1" applyFill="1" applyBorder="1" applyAlignment="1" applyProtection="1">
      <alignment vertical="center"/>
      <protection hidden="1"/>
    </xf>
    <xf numFmtId="0" fontId="167" fillId="5" borderId="126" xfId="0" applyFont="1" applyFill="1" applyBorder="1" applyAlignment="1">
      <alignment vertical="center"/>
    </xf>
    <xf numFmtId="0" fontId="167" fillId="5" borderId="127" xfId="0" applyFont="1" applyFill="1" applyBorder="1" applyAlignment="1">
      <alignment vertical="center"/>
    </xf>
    <xf numFmtId="0" fontId="167" fillId="5" borderId="131" xfId="0" applyFont="1" applyFill="1" applyBorder="1" applyAlignment="1">
      <alignment vertical="center"/>
    </xf>
    <xf numFmtId="0" fontId="167" fillId="5" borderId="133" xfId="0" applyFont="1" applyFill="1" applyBorder="1" applyAlignment="1">
      <alignment vertical="center"/>
    </xf>
    <xf numFmtId="0" fontId="167" fillId="5" borderId="134" xfId="0" applyFont="1" applyFill="1" applyBorder="1" applyAlignment="1">
      <alignment vertical="center"/>
    </xf>
    <xf numFmtId="0" fontId="167" fillId="5" borderId="135" xfId="0" applyFont="1" applyFill="1" applyBorder="1" applyAlignment="1">
      <alignment vertical="center"/>
    </xf>
    <xf numFmtId="0" fontId="52" fillId="5" borderId="0" xfId="3" applyFont="1" applyFill="1" applyAlignment="1" applyProtection="1">
      <alignment horizontal="center" vertical="center"/>
      <protection hidden="1"/>
    </xf>
    <xf numFmtId="0" fontId="52" fillId="5" borderId="132" xfId="3" applyFont="1" applyFill="1" applyBorder="1" applyAlignment="1" applyProtection="1">
      <alignment horizontal="center" vertical="center"/>
      <protection hidden="1"/>
    </xf>
    <xf numFmtId="0" fontId="52" fillId="5" borderId="136" xfId="3" applyFont="1" applyFill="1" applyBorder="1" applyAlignment="1" applyProtection="1">
      <alignment horizontal="center" vertical="center"/>
      <protection hidden="1"/>
    </xf>
    <xf numFmtId="0" fontId="52" fillId="5" borderId="137" xfId="3" applyFont="1" applyFill="1" applyBorder="1" applyAlignment="1" applyProtection="1">
      <alignment horizontal="center" vertical="center"/>
      <protection hidden="1"/>
    </xf>
    <xf numFmtId="0" fontId="178" fillId="5" borderId="129" xfId="3" applyFont="1" applyFill="1" applyBorder="1" applyAlignment="1" applyProtection="1">
      <alignment vertical="center"/>
      <protection hidden="1"/>
    </xf>
    <xf numFmtId="0" fontId="179" fillId="5" borderId="130" xfId="3" applyFont="1" applyFill="1" applyBorder="1" applyAlignment="1" applyProtection="1">
      <alignment vertical="center"/>
      <protection hidden="1"/>
    </xf>
    <xf numFmtId="0" fontId="180" fillId="5" borderId="0" xfId="0" applyFont="1" applyFill="1" applyAlignment="1">
      <alignment horizontal="left" vertical="center"/>
    </xf>
    <xf numFmtId="0" fontId="77" fillId="26" borderId="23" xfId="8" applyFont="1" applyFill="1" applyBorder="1" applyAlignment="1">
      <alignment horizontal="right" vertical="center"/>
    </xf>
    <xf numFmtId="0" fontId="91" fillId="37" borderId="76" xfId="3" applyFont="1" applyFill="1" applyBorder="1" applyAlignment="1">
      <alignment vertical="center"/>
    </xf>
    <xf numFmtId="0" fontId="91" fillId="37" borderId="0" xfId="3" applyFont="1" applyFill="1" applyAlignment="1">
      <alignment vertical="center"/>
    </xf>
    <xf numFmtId="0" fontId="10" fillId="5" borderId="99" xfId="3" applyFont="1" applyFill="1" applyBorder="1" applyAlignment="1">
      <alignment horizontal="center" vertical="center"/>
    </xf>
    <xf numFmtId="0" fontId="38" fillId="5" borderId="99" xfId="3" applyFont="1" applyFill="1" applyBorder="1" applyAlignment="1">
      <alignment horizontal="left" vertical="center"/>
    </xf>
    <xf numFmtId="0" fontId="9" fillId="5" borderId="121" xfId="0" applyFont="1" applyFill="1" applyBorder="1" applyAlignment="1">
      <alignment horizontal="right" vertical="center"/>
    </xf>
    <xf numFmtId="0" fontId="81" fillId="5" borderId="32" xfId="0" applyFont="1" applyFill="1" applyBorder="1" applyAlignment="1">
      <alignment horizontal="left" vertical="center"/>
    </xf>
    <xf numFmtId="0" fontId="77" fillId="91" borderId="90" xfId="1" applyFont="1" applyFill="1" applyBorder="1" applyAlignment="1">
      <alignment horizontal="center" vertical="center"/>
    </xf>
    <xf numFmtId="0" fontId="77" fillId="91" borderId="87" xfId="1" applyFont="1" applyFill="1" applyBorder="1" applyAlignment="1">
      <alignment horizontal="center" vertical="center"/>
    </xf>
    <xf numFmtId="164" fontId="23" fillId="29" borderId="15" xfId="3" applyNumberFormat="1" applyFont="1" applyFill="1" applyBorder="1" applyAlignment="1" applyProtection="1">
      <alignment horizontal="center" vertical="center"/>
      <protection hidden="1"/>
    </xf>
    <xf numFmtId="166" fontId="23" fillId="29" borderId="15" xfId="3" applyNumberFormat="1" applyFont="1" applyFill="1" applyBorder="1" applyAlignment="1" applyProtection="1">
      <alignment horizontal="center" vertical="center"/>
      <protection hidden="1"/>
    </xf>
    <xf numFmtId="166" fontId="23" fillId="29" borderId="9" xfId="3" applyNumberFormat="1" applyFont="1" applyFill="1" applyBorder="1" applyAlignment="1" applyProtection="1">
      <alignment horizontal="center" vertical="center"/>
      <protection hidden="1"/>
    </xf>
    <xf numFmtId="0" fontId="38" fillId="0" borderId="82" xfId="0" applyFont="1" applyBorder="1" applyAlignment="1">
      <alignment vertical="center"/>
    </xf>
    <xf numFmtId="0" fontId="38" fillId="0" borderId="15" xfId="0" applyFont="1" applyBorder="1" applyAlignment="1">
      <alignment vertical="center"/>
    </xf>
    <xf numFmtId="0" fontId="38" fillId="0" borderId="0" xfId="0" applyFont="1" applyAlignment="1">
      <alignment vertical="center"/>
    </xf>
    <xf numFmtId="0" fontId="38" fillId="0" borderId="15" xfId="0" applyFont="1" applyBorder="1" applyAlignment="1">
      <alignment horizontal="left" vertical="center"/>
    </xf>
    <xf numFmtId="0" fontId="100" fillId="0" borderId="15" xfId="0" applyFont="1" applyBorder="1" applyAlignment="1">
      <alignment horizontal="left" vertical="center"/>
    </xf>
    <xf numFmtId="0" fontId="38" fillId="0" borderId="15" xfId="0" applyFont="1" applyBorder="1" applyAlignment="1">
      <alignment horizontal="center" vertical="center"/>
    </xf>
    <xf numFmtId="0" fontId="38" fillId="0" borderId="9" xfId="0" applyFont="1" applyBorder="1" applyAlignment="1">
      <alignment horizontal="left" vertical="center"/>
    </xf>
    <xf numFmtId="0" fontId="181" fillId="30" borderId="21" xfId="3" applyFont="1" applyFill="1" applyBorder="1" applyAlignment="1" applyProtection="1">
      <alignment horizontal="center" vertical="center"/>
      <protection hidden="1"/>
    </xf>
    <xf numFmtId="0" fontId="4" fillId="0" borderId="99" xfId="0" applyFont="1" applyBorder="1" applyAlignment="1">
      <alignment horizontal="center" vertical="center" wrapText="1"/>
    </xf>
    <xf numFmtId="0" fontId="16" fillId="60" borderId="0" xfId="1" applyFont="1" applyFill="1" applyAlignment="1">
      <alignment horizontal="center" vertical="center"/>
    </xf>
    <xf numFmtId="0" fontId="13" fillId="60" borderId="0" xfId="6" applyFill="1" applyAlignment="1">
      <alignment horizontal="center" vertical="center"/>
    </xf>
    <xf numFmtId="0" fontId="9" fillId="60" borderId="0" xfId="10" applyFont="1" applyFill="1" applyAlignment="1">
      <alignment horizontal="center" vertical="center"/>
    </xf>
    <xf numFmtId="0" fontId="13" fillId="60" borderId="0" xfId="6" applyFill="1" applyBorder="1" applyAlignment="1" applyProtection="1">
      <alignment horizontal="center" vertical="center"/>
      <protection hidden="1"/>
    </xf>
    <xf numFmtId="0" fontId="45" fillId="60" borderId="0" xfId="6" applyFont="1" applyFill="1" applyAlignment="1">
      <alignment horizontal="center" vertical="center"/>
    </xf>
    <xf numFmtId="0" fontId="86" fillId="0" borderId="0" xfId="0" applyFont="1"/>
    <xf numFmtId="0" fontId="1" fillId="5" borderId="0" xfId="16" applyFill="1"/>
    <xf numFmtId="0" fontId="50" fillId="5" borderId="0" xfId="0" applyFont="1" applyFill="1" applyAlignment="1">
      <alignment horizontal="left" vertical="center"/>
    </xf>
    <xf numFmtId="0" fontId="4" fillId="5" borderId="89" xfId="0" applyFont="1" applyFill="1" applyBorder="1" applyAlignment="1">
      <alignment horizontal="center" vertical="center"/>
    </xf>
    <xf numFmtId="0" fontId="4" fillId="5" borderId="120" xfId="0" applyFont="1" applyFill="1" applyBorder="1" applyAlignment="1">
      <alignment horizontal="center" vertical="center"/>
    </xf>
    <xf numFmtId="0" fontId="0" fillId="5" borderId="9" xfId="0" applyFill="1" applyBorder="1" applyAlignment="1">
      <alignment vertical="center"/>
    </xf>
    <xf numFmtId="0" fontId="1" fillId="5" borderId="12" xfId="0" applyFont="1" applyFill="1" applyBorder="1" applyAlignment="1">
      <alignment horizontal="center" vertical="center"/>
    </xf>
    <xf numFmtId="0" fontId="182" fillId="2" borderId="0" xfId="3" applyFont="1" applyFill="1" applyAlignment="1">
      <alignment horizontal="left" vertical="center"/>
    </xf>
    <xf numFmtId="0" fontId="183" fillId="2" borderId="0" xfId="3" applyFont="1" applyFill="1" applyAlignment="1">
      <alignment horizontal="left" vertical="center"/>
    </xf>
    <xf numFmtId="0" fontId="184" fillId="107" borderId="142" xfId="11" applyFont="1" applyFill="1" applyBorder="1" applyAlignment="1">
      <alignment horizontal="center" vertical="center"/>
    </xf>
    <xf numFmtId="0" fontId="185" fillId="107" borderId="142" xfId="11" applyFont="1" applyFill="1" applyBorder="1" applyAlignment="1">
      <alignment horizontal="center" vertical="center"/>
    </xf>
    <xf numFmtId="0" fontId="186" fillId="107" borderId="142" xfId="3" applyFont="1" applyFill="1" applyBorder="1" applyAlignment="1">
      <alignment vertical="center"/>
    </xf>
    <xf numFmtId="0" fontId="187" fillId="107" borderId="142" xfId="3" applyFont="1" applyFill="1" applyBorder="1" applyAlignment="1">
      <alignment vertical="center"/>
    </xf>
    <xf numFmtId="0" fontId="116" fillId="60" borderId="0" xfId="1" applyFont="1" applyFill="1" applyAlignment="1">
      <alignment horizontal="left" vertical="center"/>
    </xf>
    <xf numFmtId="0" fontId="188" fillId="60" borderId="0" xfId="8" applyFont="1" applyFill="1" applyAlignment="1">
      <alignment horizontal="center" vertical="center"/>
    </xf>
    <xf numFmtId="0" fontId="189" fillId="60" borderId="0" xfId="3" applyFont="1" applyFill="1" applyAlignment="1">
      <alignment horizontal="center" vertical="center"/>
    </xf>
    <xf numFmtId="0" fontId="190" fillId="60" borderId="0" xfId="3" applyFont="1" applyFill="1" applyAlignment="1">
      <alignment horizontal="center" vertical="center"/>
    </xf>
    <xf numFmtId="0" fontId="102" fillId="60" borderId="0" xfId="1" applyFont="1" applyFill="1" applyAlignment="1">
      <alignment horizontal="left" vertical="center"/>
    </xf>
    <xf numFmtId="0" fontId="191" fillId="60" borderId="16" xfId="16" applyFont="1" applyFill="1" applyBorder="1" applyAlignment="1">
      <alignment vertical="center"/>
    </xf>
    <xf numFmtId="0" fontId="192" fillId="60" borderId="0" xfId="1" applyFont="1" applyFill="1"/>
    <xf numFmtId="0" fontId="102" fillId="60" borderId="0" xfId="16" applyFont="1" applyFill="1" applyAlignment="1">
      <alignment vertical="center"/>
    </xf>
    <xf numFmtId="0" fontId="194" fillId="60" borderId="0" xfId="16" applyFont="1" applyFill="1" applyAlignment="1">
      <alignment vertical="center"/>
    </xf>
    <xf numFmtId="0" fontId="23" fillId="28" borderId="0" xfId="3" quotePrefix="1" applyFont="1" applyFill="1" applyAlignment="1">
      <alignment horizontal="center" vertical="center"/>
    </xf>
    <xf numFmtId="0" fontId="23" fillId="4" borderId="23" xfId="3" quotePrefix="1" applyFont="1" applyFill="1" applyBorder="1" applyAlignment="1">
      <alignment horizontal="center" vertical="center"/>
    </xf>
    <xf numFmtId="0" fontId="9" fillId="5" borderId="0" xfId="3" applyFont="1" applyFill="1" applyAlignment="1">
      <alignment horizontal="right" vertical="center"/>
    </xf>
    <xf numFmtId="0" fontId="95" fillId="82" borderId="0" xfId="3" applyFont="1" applyFill="1" applyAlignment="1">
      <alignment horizontal="center" vertical="center"/>
    </xf>
    <xf numFmtId="0" fontId="0" fillId="0" borderId="0" xfId="0" applyAlignment="1">
      <alignment horizontal="center"/>
    </xf>
    <xf numFmtId="0" fontId="12" fillId="5" borderId="0" xfId="1" applyFont="1" applyFill="1" applyAlignment="1">
      <alignment horizontal="left"/>
    </xf>
    <xf numFmtId="0" fontId="196" fillId="5" borderId="0" xfId="1" applyFont="1" applyFill="1" applyAlignment="1">
      <alignment vertical="center"/>
    </xf>
    <xf numFmtId="0" fontId="90" fillId="5" borderId="0" xfId="1" applyFont="1" applyFill="1" applyAlignment="1">
      <alignment vertical="center"/>
    </xf>
    <xf numFmtId="0" fontId="5" fillId="90" borderId="0" xfId="3" applyFont="1" applyFill="1" applyAlignment="1" applyProtection="1">
      <alignment horizontal="left" vertical="center"/>
      <protection hidden="1"/>
    </xf>
    <xf numFmtId="0" fontId="5" fillId="90" borderId="0" xfId="3" applyFont="1" applyFill="1" applyAlignment="1" applyProtection="1">
      <alignment vertical="center"/>
      <protection hidden="1"/>
    </xf>
    <xf numFmtId="0" fontId="4" fillId="5" borderId="0" xfId="0" applyFont="1" applyFill="1" applyAlignment="1">
      <alignment horizontal="left" vertical="center" indent="2"/>
    </xf>
    <xf numFmtId="0" fontId="5" fillId="90" borderId="0" xfId="22" applyFont="1" applyFill="1" applyAlignment="1">
      <alignment horizontal="left" vertical="center"/>
    </xf>
    <xf numFmtId="0" fontId="2" fillId="90" borderId="0" xfId="27" applyFont="1" applyFill="1" applyAlignment="1">
      <alignment horizontal="left" vertical="center"/>
    </xf>
    <xf numFmtId="0" fontId="16" fillId="5" borderId="0" xfId="0" applyFont="1" applyFill="1"/>
    <xf numFmtId="0" fontId="11" fillId="5" borderId="0" xfId="0" applyFont="1" applyFill="1"/>
    <xf numFmtId="0" fontId="0" fillId="5" borderId="0" xfId="0" applyFill="1" applyAlignment="1">
      <alignment horizontal="left" vertical="center" indent="2"/>
    </xf>
    <xf numFmtId="0" fontId="38" fillId="5" borderId="0" xfId="2" applyFont="1" applyFill="1" applyAlignment="1">
      <alignment horizontal="left" vertical="center"/>
    </xf>
    <xf numFmtId="0" fontId="197" fillId="5" borderId="0" xfId="0" applyFont="1" applyFill="1" applyAlignment="1">
      <alignment horizontal="left" vertical="center" indent="1"/>
    </xf>
    <xf numFmtId="0" fontId="51" fillId="47" borderId="29" xfId="1" applyFont="1" applyFill="1" applyBorder="1" applyAlignment="1">
      <alignment horizontal="center" vertical="center"/>
    </xf>
    <xf numFmtId="0" fontId="51" fillId="47" borderId="28" xfId="1" applyFont="1" applyFill="1" applyBorder="1" applyAlignment="1">
      <alignment horizontal="center" vertical="center"/>
    </xf>
    <xf numFmtId="0" fontId="32" fillId="45" borderId="29" xfId="3" applyFont="1" applyFill="1" applyBorder="1" applyAlignment="1" applyProtection="1">
      <alignment horizontal="center"/>
      <protection locked="0"/>
    </xf>
    <xf numFmtId="0" fontId="32" fillId="45" borderId="63" xfId="3" applyFont="1" applyFill="1" applyBorder="1" applyAlignment="1" applyProtection="1">
      <alignment horizontal="center" vertical="center"/>
      <protection hidden="1"/>
    </xf>
    <xf numFmtId="176" fontId="83" fillId="43" borderId="117" xfId="3" applyNumberFormat="1" applyFont="1" applyFill="1" applyBorder="1" applyAlignment="1">
      <alignment horizontal="center" vertical="center"/>
    </xf>
    <xf numFmtId="176" fontId="83" fillId="43" borderId="24" xfId="3" applyNumberFormat="1" applyFont="1" applyFill="1" applyBorder="1" applyAlignment="1">
      <alignment horizontal="center" vertical="center"/>
    </xf>
    <xf numFmtId="1" fontId="83" fillId="34" borderId="23" xfId="3" applyNumberFormat="1" applyFont="1" applyFill="1" applyBorder="1" applyAlignment="1">
      <alignment horizontal="center" vertical="center"/>
    </xf>
    <xf numFmtId="0" fontId="48" fillId="28" borderId="144" xfId="10" applyFont="1" applyFill="1" applyBorder="1" applyAlignment="1">
      <alignment horizontal="center" vertical="center"/>
    </xf>
    <xf numFmtId="0" fontId="40" fillId="5" borderId="29" xfId="1" applyFont="1" applyFill="1" applyBorder="1" applyAlignment="1">
      <alignment horizontal="left" vertical="center"/>
    </xf>
    <xf numFmtId="0" fontId="40" fillId="30" borderId="29" xfId="3" applyFont="1" applyFill="1" applyBorder="1" applyAlignment="1" applyProtection="1">
      <alignment horizontal="center" vertical="center"/>
      <protection hidden="1"/>
    </xf>
    <xf numFmtId="0" fontId="3" fillId="5" borderId="0" xfId="0" applyFont="1" applyFill="1" applyAlignment="1">
      <alignment horizontal="left" vertical="center"/>
    </xf>
    <xf numFmtId="170" fontId="61" fillId="33" borderId="29" xfId="0" applyNumberFormat="1" applyFont="1" applyFill="1" applyBorder="1" applyAlignment="1">
      <alignment horizontal="center" vertical="center"/>
    </xf>
    <xf numFmtId="0" fontId="12" fillId="5" borderId="29" xfId="3" quotePrefix="1" applyFont="1" applyFill="1" applyBorder="1" applyAlignment="1" applyProtection="1">
      <alignment vertical="center"/>
      <protection hidden="1"/>
    </xf>
    <xf numFmtId="0" fontId="2" fillId="39" borderId="0" xfId="0" applyFont="1" applyFill="1" applyAlignment="1">
      <alignment horizontal="left" vertical="center"/>
    </xf>
    <xf numFmtId="0" fontId="0" fillId="28" borderId="70" xfId="0" applyFill="1" applyBorder="1"/>
    <xf numFmtId="0" fontId="77" fillId="52" borderId="24" xfId="8" applyFont="1" applyFill="1" applyBorder="1" applyAlignment="1">
      <alignment horizontal="left" vertical="center"/>
    </xf>
    <xf numFmtId="0" fontId="0" fillId="28" borderId="69" xfId="0" applyFill="1" applyBorder="1"/>
    <xf numFmtId="0" fontId="80" fillId="0" borderId="143" xfId="3" applyFont="1" applyBorder="1" applyAlignment="1">
      <alignment horizontal="left" vertical="center"/>
    </xf>
    <xf numFmtId="0" fontId="80" fillId="0" borderId="143" xfId="7" applyFont="1" applyBorder="1" applyAlignment="1">
      <alignment horizontal="left" vertical="center"/>
    </xf>
    <xf numFmtId="0" fontId="80" fillId="0" borderId="147" xfId="7" applyFont="1" applyBorder="1" applyAlignment="1">
      <alignment horizontal="left" vertical="center"/>
    </xf>
    <xf numFmtId="1" fontId="40" fillId="34" borderId="46" xfId="3" applyNumberFormat="1" applyFont="1" applyFill="1" applyBorder="1" applyAlignment="1">
      <alignment horizontal="center" vertical="center"/>
    </xf>
    <xf numFmtId="174" fontId="16" fillId="34" borderId="44" xfId="3" applyNumberFormat="1" applyFont="1" applyFill="1" applyBorder="1" applyAlignment="1">
      <alignment horizontal="center" vertical="center"/>
    </xf>
    <xf numFmtId="0" fontId="28" fillId="34" borderId="51" xfId="3" applyFont="1" applyFill="1" applyBorder="1" applyAlignment="1">
      <alignment horizontal="center" vertical="center"/>
    </xf>
    <xf numFmtId="0" fontId="28" fillId="34" borderId="44" xfId="3" applyFont="1" applyFill="1" applyBorder="1" applyAlignment="1">
      <alignment horizontal="center" vertical="center"/>
    </xf>
    <xf numFmtId="1" fontId="40" fillId="34" borderId="23" xfId="3" applyNumberFormat="1" applyFont="1" applyFill="1" applyBorder="1" applyAlignment="1">
      <alignment horizontal="center" vertical="center"/>
    </xf>
    <xf numFmtId="0" fontId="181" fillId="30" borderId="145" xfId="3" applyFont="1" applyFill="1" applyBorder="1" applyAlignment="1" applyProtection="1">
      <alignment horizontal="center" vertical="center"/>
      <protection hidden="1"/>
    </xf>
    <xf numFmtId="174" fontId="16" fillId="34" borderId="146" xfId="3" applyNumberFormat="1" applyFont="1" applyFill="1" applyBorder="1" applyAlignment="1">
      <alignment horizontal="center" vertical="center"/>
    </xf>
    <xf numFmtId="0" fontId="28" fillId="34" borderId="146" xfId="3" applyFont="1" applyFill="1" applyBorder="1" applyAlignment="1">
      <alignment horizontal="center" vertical="center"/>
    </xf>
    <xf numFmtId="0" fontId="4" fillId="5" borderId="108" xfId="0" applyFont="1" applyFill="1" applyBorder="1" applyAlignment="1">
      <alignment vertical="center" wrapText="1"/>
    </xf>
    <xf numFmtId="0" fontId="0" fillId="5" borderId="0" xfId="0" applyFill="1" applyAlignment="1">
      <alignment horizontal="right"/>
    </xf>
    <xf numFmtId="0" fontId="89" fillId="5" borderId="0" xfId="0" applyFont="1" applyFill="1" applyAlignment="1">
      <alignment vertical="center"/>
    </xf>
    <xf numFmtId="0" fontId="198" fillId="5" borderId="0" xfId="6" applyFont="1" applyFill="1" applyAlignment="1">
      <alignment vertical="center"/>
    </xf>
    <xf numFmtId="0" fontId="199" fillId="5" borderId="0" xfId="0" applyFont="1" applyFill="1" applyAlignment="1">
      <alignment vertical="center"/>
    </xf>
    <xf numFmtId="0" fontId="168" fillId="5" borderId="0" xfId="0" applyFont="1" applyFill="1" applyAlignment="1">
      <alignment vertical="center"/>
    </xf>
    <xf numFmtId="0" fontId="47" fillId="0" borderId="0" xfId="0" applyFont="1"/>
    <xf numFmtId="0" fontId="47" fillId="5" borderId="0" xfId="1" applyFont="1" applyFill="1"/>
    <xf numFmtId="0" fontId="12" fillId="28" borderId="0" xfId="8" applyFont="1" applyFill="1" applyAlignment="1">
      <alignment horizontal="center" vertical="center"/>
    </xf>
    <xf numFmtId="0" fontId="38" fillId="28" borderId="0" xfId="0" applyFont="1" applyFill="1" applyAlignment="1">
      <alignment horizontal="center" vertical="center"/>
    </xf>
    <xf numFmtId="0" fontId="52" fillId="28" borderId="0" xfId="0" applyFont="1" applyFill="1" applyAlignment="1">
      <alignment horizontal="left" vertical="center"/>
    </xf>
    <xf numFmtId="0" fontId="26" fillId="28" borderId="0" xfId="8" applyFont="1" applyFill="1" applyAlignment="1">
      <alignment horizontal="center" vertical="center"/>
    </xf>
    <xf numFmtId="0" fontId="4" fillId="0" borderId="70" xfId="0" applyFont="1" applyBorder="1" applyAlignment="1">
      <alignment vertical="center" wrapText="1"/>
    </xf>
    <xf numFmtId="0" fontId="1" fillId="0" borderId="143" xfId="0" applyFont="1" applyBorder="1" applyAlignment="1">
      <alignment horizontal="left" vertical="center"/>
    </xf>
    <xf numFmtId="0" fontId="34" fillId="0" borderId="143" xfId="0" applyFont="1" applyBorder="1" applyAlignment="1">
      <alignment horizontal="left" vertical="center"/>
    </xf>
    <xf numFmtId="0" fontId="1" fillId="0" borderId="143" xfId="0" applyFont="1" applyBorder="1" applyAlignment="1">
      <alignment horizontal="center" vertical="center"/>
    </xf>
    <xf numFmtId="0" fontId="1" fillId="0" borderId="153" xfId="0" applyFont="1" applyBorder="1" applyAlignment="1">
      <alignment horizontal="left" vertical="center"/>
    </xf>
    <xf numFmtId="0" fontId="1" fillId="5" borderId="23" xfId="0" applyFont="1" applyFill="1" applyBorder="1" applyAlignment="1">
      <alignment vertical="center"/>
    </xf>
    <xf numFmtId="0" fontId="1" fillId="5" borderId="23" xfId="0" applyFont="1" applyFill="1" applyBorder="1"/>
    <xf numFmtId="0" fontId="1" fillId="5" borderId="22" xfId="0" applyFont="1" applyFill="1" applyBorder="1" applyAlignment="1">
      <alignment horizontal="center" vertical="center"/>
    </xf>
    <xf numFmtId="0" fontId="200" fillId="30" borderId="21" xfId="3" applyFont="1" applyFill="1" applyBorder="1" applyAlignment="1" applyProtection="1">
      <alignment horizontal="center" vertical="center"/>
      <protection hidden="1"/>
    </xf>
    <xf numFmtId="0" fontId="15" fillId="5" borderId="0" xfId="0" applyFont="1" applyFill="1" applyAlignment="1">
      <alignment horizontal="center" vertical="center"/>
    </xf>
    <xf numFmtId="170" fontId="23" fillId="5" borderId="0" xfId="0" applyNumberFormat="1" applyFont="1" applyFill="1" applyAlignment="1">
      <alignment horizontal="left" vertical="center"/>
    </xf>
    <xf numFmtId="170" fontId="23" fillId="5" borderId="0" xfId="0" applyNumberFormat="1" applyFont="1" applyFill="1" applyAlignment="1">
      <alignment horizontal="right" vertical="center"/>
    </xf>
    <xf numFmtId="0" fontId="16" fillId="5" borderId="0" xfId="3" applyFont="1" applyFill="1" applyAlignment="1">
      <alignment horizontal="left" vertical="center"/>
    </xf>
    <xf numFmtId="0" fontId="139" fillId="57" borderId="23" xfId="0" applyFont="1" applyFill="1" applyBorder="1" applyAlignment="1">
      <alignment horizontal="left" vertical="center"/>
    </xf>
    <xf numFmtId="0" fontId="139" fillId="57" borderId="70" xfId="0" applyFont="1" applyFill="1" applyBorder="1" applyAlignment="1">
      <alignment horizontal="left" vertical="center"/>
    </xf>
    <xf numFmtId="0" fontId="16" fillId="57" borderId="0" xfId="0" applyFont="1" applyFill="1" applyAlignment="1">
      <alignment horizontal="left" vertical="center"/>
    </xf>
    <xf numFmtId="0" fontId="73" fillId="5" borderId="154" xfId="3" applyFont="1" applyFill="1" applyBorder="1" applyAlignment="1" applyProtection="1">
      <alignment horizontal="left" vertical="center"/>
      <protection hidden="1"/>
    </xf>
    <xf numFmtId="0" fontId="81" fillId="5" borderId="16" xfId="0" applyFont="1" applyFill="1" applyBorder="1" applyAlignment="1">
      <alignment horizontal="left" vertical="center"/>
    </xf>
    <xf numFmtId="0" fontId="80" fillId="40" borderId="16" xfId="0" applyFont="1" applyFill="1" applyBorder="1" applyAlignment="1">
      <alignment vertical="center"/>
    </xf>
    <xf numFmtId="0" fontId="26" fillId="5" borderId="16" xfId="0" applyFont="1" applyFill="1" applyBorder="1" applyAlignment="1">
      <alignment vertical="center"/>
    </xf>
    <xf numFmtId="0" fontId="23" fillId="29" borderId="16" xfId="9" applyFont="1" applyFill="1" applyBorder="1" applyAlignment="1">
      <alignment horizontal="center" vertical="center"/>
    </xf>
    <xf numFmtId="0" fontId="23" fillId="51" borderId="155" xfId="3" applyFont="1" applyFill="1" applyBorder="1" applyAlignment="1">
      <alignment horizontal="center" vertical="center"/>
    </xf>
    <xf numFmtId="0" fontId="202" fillId="5" borderId="0" xfId="3" applyFont="1" applyFill="1" applyAlignment="1" applyProtection="1">
      <alignment horizontal="center" vertical="center"/>
      <protection hidden="1"/>
    </xf>
    <xf numFmtId="0" fontId="44" fillId="5" borderId="0" xfId="0" applyFont="1" applyFill="1" applyAlignment="1">
      <alignment vertical="center"/>
    </xf>
    <xf numFmtId="0" fontId="26" fillId="5" borderId="0" xfId="3" applyFont="1" applyFill="1" applyAlignment="1" applyProtection="1">
      <alignment horizontal="left" vertical="center"/>
      <protection hidden="1"/>
    </xf>
    <xf numFmtId="0" fontId="26" fillId="5" borderId="0" xfId="0" applyFont="1" applyFill="1" applyAlignment="1">
      <alignment horizontal="left"/>
    </xf>
    <xf numFmtId="0" fontId="26" fillId="5" borderId="0" xfId="0" applyFont="1" applyFill="1" applyAlignment="1">
      <alignment horizontal="left" vertical="center"/>
    </xf>
    <xf numFmtId="0" fontId="26" fillId="5" borderId="0" xfId="1" applyFont="1" applyFill="1" applyAlignment="1">
      <alignment horizontal="left"/>
    </xf>
    <xf numFmtId="0" fontId="16" fillId="5" borderId="0" xfId="3" applyFont="1" applyFill="1" applyAlignment="1" applyProtection="1">
      <alignment horizontal="left" vertical="center"/>
      <protection locked="0"/>
    </xf>
    <xf numFmtId="0" fontId="20" fillId="5" borderId="0" xfId="0" applyFont="1" applyFill="1" applyAlignment="1">
      <alignment vertical="center"/>
    </xf>
    <xf numFmtId="0" fontId="32" fillId="5" borderId="0" xfId="8" applyFont="1" applyFill="1" applyAlignment="1">
      <alignment vertical="center"/>
    </xf>
    <xf numFmtId="0" fontId="26" fillId="5" borderId="0" xfId="1" applyFont="1" applyFill="1" applyAlignment="1">
      <alignment horizontal="left" vertical="center"/>
    </xf>
    <xf numFmtId="0" fontId="1" fillId="57" borderId="0" xfId="2" applyFill="1" applyAlignment="1">
      <alignment horizontal="center"/>
    </xf>
    <xf numFmtId="180" fontId="203" fillId="56" borderId="0" xfId="15" applyNumberFormat="1" applyFont="1" applyFill="1" applyAlignment="1">
      <alignment vertical="center"/>
    </xf>
    <xf numFmtId="180" fontId="204" fillId="5" borderId="0" xfId="15" applyNumberFormat="1" applyFont="1" applyFill="1" applyAlignment="1">
      <alignment horizontal="left" vertical="center"/>
    </xf>
    <xf numFmtId="1" fontId="27" fillId="5" borderId="70" xfId="0" applyNumberFormat="1" applyFont="1" applyFill="1" applyBorder="1" applyAlignment="1">
      <alignment horizontal="left" vertical="center"/>
    </xf>
    <xf numFmtId="0" fontId="41" fillId="5" borderId="0" xfId="0" applyFont="1" applyFill="1" applyAlignment="1">
      <alignment horizontal="center" vertical="center"/>
    </xf>
    <xf numFmtId="0" fontId="27" fillId="5" borderId="0" xfId="0" applyFont="1" applyFill="1" applyAlignment="1">
      <alignment horizontal="right" vertical="center"/>
    </xf>
    <xf numFmtId="0" fontId="142" fillId="37" borderId="0" xfId="0" applyFont="1" applyFill="1" applyAlignment="1">
      <alignment horizontal="left" vertical="center"/>
    </xf>
    <xf numFmtId="0" fontId="41" fillId="37" borderId="0" xfId="0" applyFont="1" applyFill="1" applyAlignment="1">
      <alignment horizontal="center" vertical="center"/>
    </xf>
    <xf numFmtId="0" fontId="47" fillId="5" borderId="0" xfId="0" applyFont="1" applyFill="1" applyAlignment="1">
      <alignment horizontal="right" vertical="center"/>
    </xf>
    <xf numFmtId="0" fontId="1" fillId="0" borderId="152" xfId="0" applyFont="1" applyBorder="1" applyAlignment="1">
      <alignment vertical="center"/>
    </xf>
    <xf numFmtId="0" fontId="1" fillId="0" borderId="143" xfId="0" applyFont="1" applyBorder="1" applyAlignment="1">
      <alignment vertical="center"/>
    </xf>
    <xf numFmtId="179" fontId="1" fillId="0" borderId="0" xfId="0" applyNumberFormat="1" applyFont="1" applyAlignment="1">
      <alignment horizontal="centerContinuous" vertical="center"/>
    </xf>
    <xf numFmtId="0" fontId="41" fillId="37" borderId="21" xfId="0" applyFont="1" applyFill="1" applyBorder="1" applyAlignment="1">
      <alignment horizontal="center" vertical="center"/>
    </xf>
    <xf numFmtId="177" fontId="46" fillId="37" borderId="0" xfId="3" applyNumberFormat="1" applyFont="1" applyFill="1" applyAlignment="1">
      <alignment horizontal="center" vertical="center"/>
    </xf>
    <xf numFmtId="0" fontId="41" fillId="37" borderId="49" xfId="0" applyFont="1" applyFill="1" applyBorder="1" applyAlignment="1">
      <alignment horizontal="center" vertical="center"/>
    </xf>
    <xf numFmtId="0" fontId="41" fillId="37" borderId="39" xfId="0" applyFont="1" applyFill="1" applyBorder="1" applyAlignment="1">
      <alignment horizontal="left" vertical="center"/>
    </xf>
    <xf numFmtId="0" fontId="41" fillId="5" borderId="21" xfId="0" applyFont="1" applyFill="1" applyBorder="1" applyAlignment="1">
      <alignment horizontal="center" vertical="center"/>
    </xf>
    <xf numFmtId="177" fontId="46" fillId="5" borderId="0" xfId="3" applyNumberFormat="1" applyFont="1" applyFill="1" applyAlignment="1">
      <alignment horizontal="center" vertical="center"/>
    </xf>
    <xf numFmtId="0" fontId="41" fillId="5" borderId="40" xfId="0" applyFont="1" applyFill="1" applyBorder="1" applyAlignment="1">
      <alignment horizontal="center" vertical="center"/>
    </xf>
    <xf numFmtId="0" fontId="41" fillId="5" borderId="39" xfId="0" applyFont="1" applyFill="1" applyBorder="1" applyAlignment="1">
      <alignment horizontal="left" vertical="center"/>
    </xf>
    <xf numFmtId="0" fontId="41" fillId="37" borderId="40" xfId="0" applyFont="1" applyFill="1" applyBorder="1" applyAlignment="1">
      <alignment horizontal="center" vertical="center"/>
    </xf>
    <xf numFmtId="0" fontId="1" fillId="0" borderId="28" xfId="0" applyFont="1" applyBorder="1" applyAlignment="1">
      <alignment vertical="center"/>
    </xf>
    <xf numFmtId="0" fontId="1" fillId="2" borderId="0" xfId="0" applyFont="1" applyFill="1" applyAlignment="1">
      <alignment vertical="center"/>
    </xf>
    <xf numFmtId="1" fontId="27" fillId="5" borderId="70" xfId="0" applyNumberFormat="1" applyFont="1" applyFill="1" applyBorder="1" applyAlignment="1">
      <alignment horizontal="center" vertical="center"/>
    </xf>
    <xf numFmtId="0" fontId="1" fillId="0" borderId="82" xfId="0" applyFont="1" applyBorder="1" applyAlignment="1">
      <alignment vertical="center"/>
    </xf>
    <xf numFmtId="0" fontId="1" fillId="0" borderId="15" xfId="0" applyFont="1" applyBorder="1" applyAlignment="1">
      <alignment vertical="center"/>
    </xf>
    <xf numFmtId="0" fontId="1" fillId="0" borderId="0" xfId="0" applyFont="1" applyAlignment="1">
      <alignment vertical="center"/>
    </xf>
    <xf numFmtId="0" fontId="9" fillId="57" borderId="0" xfId="3" applyFont="1" applyFill="1" applyAlignment="1" applyProtection="1">
      <alignment horizontal="left" vertical="center"/>
      <protection hidden="1"/>
    </xf>
    <xf numFmtId="0" fontId="73" fillId="5" borderId="0" xfId="0" applyFont="1" applyFill="1" applyAlignment="1">
      <alignment horizontal="left" vertical="center"/>
    </xf>
    <xf numFmtId="0" fontId="12" fillId="5" borderId="0" xfId="0" applyFont="1" applyFill="1" applyAlignment="1">
      <alignment horizontal="right" vertical="center"/>
    </xf>
    <xf numFmtId="0" fontId="38" fillId="28" borderId="0" xfId="8" applyFont="1" applyFill="1" applyAlignment="1">
      <alignment horizontal="center" vertical="center"/>
    </xf>
    <xf numFmtId="0" fontId="23" fillId="109" borderId="0" xfId="1" applyFont="1" applyFill="1" applyAlignment="1">
      <alignment horizontal="center" vertical="center"/>
    </xf>
    <xf numFmtId="0" fontId="205" fillId="45" borderId="76" xfId="8" applyFont="1" applyFill="1" applyBorder="1" applyAlignment="1">
      <alignment horizontal="center" vertical="center"/>
    </xf>
    <xf numFmtId="1" fontId="205" fillId="45" borderId="76" xfId="0" applyNumberFormat="1" applyFont="1" applyFill="1" applyBorder="1" applyAlignment="1">
      <alignment horizontal="right" vertical="center"/>
    </xf>
    <xf numFmtId="0" fontId="205" fillId="45" borderId="76" xfId="0" applyFont="1" applyFill="1" applyBorder="1" applyAlignment="1">
      <alignment horizontal="right" vertical="center"/>
    </xf>
    <xf numFmtId="0" fontId="205" fillId="45" borderId="156" xfId="0" applyFont="1" applyFill="1" applyBorder="1" applyAlignment="1">
      <alignment horizontal="right" vertical="center"/>
    </xf>
    <xf numFmtId="0" fontId="205" fillId="45" borderId="0" xfId="5" applyFont="1" applyFill="1" applyAlignment="1">
      <alignment horizontal="center" vertical="center"/>
    </xf>
    <xf numFmtId="1" fontId="205" fillId="45" borderId="0" xfId="0" applyNumberFormat="1" applyFont="1" applyFill="1" applyAlignment="1">
      <alignment horizontal="right" vertical="center"/>
    </xf>
    <xf numFmtId="0" fontId="205" fillId="45" borderId="0" xfId="0" applyFont="1" applyFill="1" applyAlignment="1">
      <alignment horizontal="right" vertical="center"/>
    </xf>
    <xf numFmtId="0" fontId="205" fillId="45" borderId="17" xfId="0" applyFont="1" applyFill="1" applyBorder="1" applyAlignment="1">
      <alignment horizontal="right" vertical="center"/>
    </xf>
    <xf numFmtId="0" fontId="45" fillId="19" borderId="49" xfId="5" applyFont="1" applyFill="1" applyBorder="1" applyAlignment="1">
      <alignment horizontal="center" vertical="center"/>
    </xf>
    <xf numFmtId="0" fontId="45" fillId="19" borderId="49" xfId="5" applyFont="1" applyFill="1" applyBorder="1" applyAlignment="1">
      <alignment horizontal="right" vertical="center"/>
    </xf>
    <xf numFmtId="0" fontId="45" fillId="19" borderId="39" xfId="5" applyFont="1" applyFill="1" applyBorder="1" applyAlignment="1">
      <alignment horizontal="right" vertical="center"/>
    </xf>
    <xf numFmtId="0" fontId="90" fillId="57" borderId="0" xfId="0" applyFont="1" applyFill="1" applyAlignment="1">
      <alignment horizontal="left" vertical="center"/>
    </xf>
    <xf numFmtId="0" fontId="16" fillId="28" borderId="0" xfId="8" applyFont="1" applyFill="1" applyAlignment="1">
      <alignment horizontal="left" vertical="center"/>
    </xf>
    <xf numFmtId="0" fontId="206" fillId="28" borderId="0" xfId="0" applyFont="1" applyFill="1" applyAlignment="1">
      <alignment horizontal="center" vertical="center"/>
    </xf>
    <xf numFmtId="0" fontId="16" fillId="28" borderId="0" xfId="8" applyFont="1" applyFill="1" applyAlignment="1">
      <alignment horizontal="center" vertical="center"/>
    </xf>
    <xf numFmtId="0" fontId="33" fillId="5" borderId="0" xfId="0" applyFont="1" applyFill="1" applyAlignment="1">
      <alignment vertical="center"/>
    </xf>
    <xf numFmtId="0" fontId="206" fillId="5" borderId="0" xfId="0" applyFont="1" applyFill="1" applyAlignment="1">
      <alignment vertical="center"/>
    </xf>
    <xf numFmtId="0" fontId="47" fillId="5" borderId="0" xfId="0" applyFont="1" applyFill="1" applyAlignment="1">
      <alignment vertical="center"/>
    </xf>
    <xf numFmtId="0" fontId="146" fillId="5" borderId="0" xfId="0" applyFont="1" applyFill="1"/>
    <xf numFmtId="0" fontId="146" fillId="5" borderId="0" xfId="0" applyFont="1" applyFill="1" applyAlignment="1">
      <alignment vertical="top"/>
    </xf>
    <xf numFmtId="0" fontId="42" fillId="5" borderId="0" xfId="0" applyFont="1" applyFill="1" applyAlignment="1">
      <alignment vertical="center"/>
    </xf>
    <xf numFmtId="0" fontId="52" fillId="5" borderId="0" xfId="0" applyFont="1" applyFill="1"/>
    <xf numFmtId="0" fontId="52" fillId="5" borderId="0" xfId="0" applyFont="1" applyFill="1" applyAlignment="1">
      <alignment vertical="top"/>
    </xf>
    <xf numFmtId="0" fontId="23" fillId="51" borderId="23" xfId="3" applyFont="1" applyFill="1" applyBorder="1" applyAlignment="1">
      <alignment horizontal="center" vertical="center"/>
    </xf>
    <xf numFmtId="0" fontId="23" fillId="51" borderId="158" xfId="3" applyFont="1" applyFill="1" applyBorder="1" applyAlignment="1">
      <alignment horizontal="center" vertical="center"/>
    </xf>
    <xf numFmtId="0" fontId="26" fillId="57" borderId="29" xfId="3" applyFont="1" applyFill="1" applyBorder="1" applyAlignment="1" applyProtection="1">
      <alignment vertical="center"/>
      <protection hidden="1"/>
    </xf>
    <xf numFmtId="0" fontId="26" fillId="57" borderId="74" xfId="0" applyFont="1" applyFill="1" applyBorder="1" applyAlignment="1">
      <alignment horizontal="left" vertical="center"/>
    </xf>
    <xf numFmtId="0" fontId="26" fillId="57" borderId="29" xfId="3" applyFont="1" applyFill="1" applyBorder="1" applyAlignment="1" applyProtection="1">
      <alignment horizontal="left" vertical="center"/>
      <protection hidden="1"/>
    </xf>
    <xf numFmtId="0" fontId="26" fillId="57" borderId="29" xfId="0" applyFont="1" applyFill="1" applyBorder="1" applyAlignment="1">
      <alignment horizontal="left" vertical="center"/>
    </xf>
    <xf numFmtId="0" fontId="26" fillId="57" borderId="29" xfId="3" applyFont="1" applyFill="1" applyBorder="1" applyAlignment="1">
      <alignment horizontal="left" vertical="center"/>
    </xf>
    <xf numFmtId="0" fontId="26" fillId="57" borderId="24" xfId="0" applyFont="1" applyFill="1" applyBorder="1" applyAlignment="1">
      <alignment horizontal="left" vertical="center"/>
    </xf>
    <xf numFmtId="0" fontId="38" fillId="57" borderId="29" xfId="3" applyFont="1" applyFill="1" applyBorder="1" applyAlignment="1" applyProtection="1">
      <alignment vertical="center"/>
      <protection hidden="1"/>
    </xf>
    <xf numFmtId="0" fontId="38" fillId="57" borderId="74" xfId="0" applyFont="1" applyFill="1" applyBorder="1" applyAlignment="1">
      <alignment horizontal="left" vertical="center"/>
    </xf>
    <xf numFmtId="0" fontId="38" fillId="57" borderId="29" xfId="3" applyFont="1" applyFill="1" applyBorder="1" applyAlignment="1" applyProtection="1">
      <alignment horizontal="left" vertical="center"/>
      <protection hidden="1"/>
    </xf>
    <xf numFmtId="0" fontId="38" fillId="57" borderId="29" xfId="0" applyFont="1" applyFill="1" applyBorder="1" applyAlignment="1">
      <alignment horizontal="left" vertical="center"/>
    </xf>
    <xf numFmtId="0" fontId="38" fillId="57" borderId="29" xfId="3" applyFont="1" applyFill="1" applyBorder="1" applyAlignment="1">
      <alignment horizontal="left" vertical="center"/>
    </xf>
    <xf numFmtId="0" fontId="38" fillId="57" borderId="24" xfId="0" applyFont="1" applyFill="1" applyBorder="1" applyAlignment="1">
      <alignment horizontal="left" vertical="center"/>
    </xf>
    <xf numFmtId="0" fontId="66" fillId="57" borderId="74" xfId="0" applyFont="1" applyFill="1" applyBorder="1" applyAlignment="1">
      <alignment horizontal="left" vertical="center"/>
    </xf>
    <xf numFmtId="0" fontId="66" fillId="57" borderId="29" xfId="0" applyFont="1" applyFill="1" applyBorder="1" applyAlignment="1">
      <alignment horizontal="left" vertical="center"/>
    </xf>
    <xf numFmtId="0" fontId="44" fillId="57" borderId="29" xfId="3" applyFont="1" applyFill="1" applyBorder="1" applyAlignment="1">
      <alignment horizontal="left" vertical="center"/>
    </xf>
    <xf numFmtId="0" fontId="44" fillId="57" borderId="29" xfId="0" applyFont="1" applyFill="1" applyBorder="1" applyAlignment="1">
      <alignment horizontal="left" vertical="center"/>
    </xf>
    <xf numFmtId="0" fontId="66" fillId="57" borderId="24" xfId="0" applyFont="1" applyFill="1" applyBorder="1" applyAlignment="1">
      <alignment horizontal="left" vertical="center"/>
    </xf>
    <xf numFmtId="0" fontId="16" fillId="28" borderId="23" xfId="8" applyFont="1" applyFill="1" applyBorder="1" applyAlignment="1">
      <alignment horizontal="left" vertical="center"/>
    </xf>
    <xf numFmtId="0" fontId="16" fillId="28" borderId="23" xfId="8" applyFont="1" applyFill="1" applyBorder="1" applyAlignment="1">
      <alignment horizontal="center" vertical="center"/>
    </xf>
    <xf numFmtId="0" fontId="24" fillId="28" borderId="0" xfId="8" applyFont="1" applyFill="1" applyAlignment="1">
      <alignment horizontal="center" vertical="center"/>
    </xf>
    <xf numFmtId="0" fontId="4" fillId="0" borderId="159" xfId="0" applyFont="1" applyBorder="1" applyAlignment="1">
      <alignment horizontal="center" vertical="center"/>
    </xf>
    <xf numFmtId="0" fontId="0" fillId="5" borderId="123" xfId="0" applyFill="1" applyBorder="1" applyAlignment="1">
      <alignment vertical="center"/>
    </xf>
    <xf numFmtId="0" fontId="47" fillId="5" borderId="123" xfId="0" applyFont="1" applyFill="1" applyBorder="1" applyAlignment="1">
      <alignment horizontal="right" vertical="center"/>
    </xf>
    <xf numFmtId="0" fontId="42" fillId="5" borderId="123" xfId="0" applyFont="1" applyFill="1" applyBorder="1" applyAlignment="1">
      <alignment horizontal="right" vertical="center"/>
    </xf>
    <xf numFmtId="0" fontId="68" fillId="5" borderId="123" xfId="0" applyFont="1" applyFill="1" applyBorder="1" applyAlignment="1">
      <alignment horizontal="right" vertical="center"/>
    </xf>
    <xf numFmtId="0" fontId="145" fillId="5" borderId="123" xfId="0" applyFont="1" applyFill="1" applyBorder="1" applyAlignment="1">
      <alignment horizontal="right" vertical="center"/>
    </xf>
    <xf numFmtId="0" fontId="146" fillId="5" borderId="123" xfId="0" applyFont="1" applyFill="1" applyBorder="1" applyAlignment="1">
      <alignment horizontal="right" vertical="center"/>
    </xf>
    <xf numFmtId="0" fontId="1" fillId="5" borderId="123" xfId="0" applyFont="1" applyFill="1" applyBorder="1" applyAlignment="1">
      <alignment horizontal="right" vertical="center"/>
    </xf>
    <xf numFmtId="0" fontId="0" fillId="5" borderId="123" xfId="0" applyFill="1" applyBorder="1" applyAlignment="1">
      <alignment horizontal="right" vertical="center"/>
    </xf>
    <xf numFmtId="0" fontId="1" fillId="5" borderId="123" xfId="0" applyFont="1" applyFill="1" applyBorder="1" applyAlignment="1">
      <alignment horizontal="center" vertical="center"/>
    </xf>
    <xf numFmtId="0" fontId="0" fillId="0" borderId="24" xfId="0" applyBorder="1"/>
    <xf numFmtId="164" fontId="23" fillId="29" borderId="9" xfId="3" applyNumberFormat="1" applyFont="1" applyFill="1" applyBorder="1" applyAlignment="1" applyProtection="1">
      <alignment horizontal="center" vertical="center"/>
      <protection hidden="1"/>
    </xf>
    <xf numFmtId="0" fontId="52" fillId="28" borderId="13" xfId="0" applyFont="1" applyFill="1" applyBorder="1" applyAlignment="1">
      <alignment horizontal="center" vertical="center"/>
    </xf>
    <xf numFmtId="0" fontId="38" fillId="28" borderId="97" xfId="0" applyFont="1" applyFill="1" applyBorder="1" applyAlignment="1">
      <alignment horizontal="center" vertical="center"/>
    </xf>
    <xf numFmtId="0" fontId="77" fillId="26" borderId="23" xfId="8" applyFont="1" applyFill="1" applyBorder="1" applyAlignment="1">
      <alignment horizontal="center" vertical="center"/>
    </xf>
    <xf numFmtId="0" fontId="191" fillId="60" borderId="0" xfId="16" applyFont="1" applyFill="1" applyAlignment="1">
      <alignment horizontal="left" vertical="center" wrapText="1"/>
    </xf>
    <xf numFmtId="0" fontId="160" fillId="90" borderId="0" xfId="3" applyFont="1" applyFill="1" applyAlignment="1">
      <alignment vertical="center"/>
    </xf>
    <xf numFmtId="0" fontId="71" fillId="3" borderId="0" xfId="3" applyFont="1" applyFill="1" applyAlignment="1">
      <alignment horizontal="center" vertical="center"/>
    </xf>
    <xf numFmtId="0" fontId="207" fillId="90" borderId="0" xfId="3" applyFont="1" applyFill="1" applyProtection="1">
      <protection hidden="1"/>
    </xf>
    <xf numFmtId="0" fontId="192" fillId="90" borderId="0" xfId="10" applyFont="1" applyFill="1"/>
    <xf numFmtId="0" fontId="207" fillId="90" borderId="0" xfId="3" applyFont="1" applyFill="1" applyAlignment="1">
      <alignment vertical="center"/>
    </xf>
    <xf numFmtId="0" fontId="159" fillId="90" borderId="0" xfId="3" applyFont="1" applyFill="1"/>
    <xf numFmtId="0" fontId="136" fillId="4" borderId="0" xfId="0" applyFont="1" applyFill="1" applyAlignment="1">
      <alignment horizontal="center" vertical="center"/>
    </xf>
    <xf numFmtId="0" fontId="208" fillId="24" borderId="70" xfId="9" applyFont="1" applyFill="1" applyBorder="1" applyAlignment="1">
      <alignment horizontal="center" vertical="center"/>
    </xf>
    <xf numFmtId="0" fontId="208" fillId="2" borderId="70" xfId="9" applyFont="1" applyFill="1" applyBorder="1" applyAlignment="1">
      <alignment horizontal="center" vertical="center"/>
    </xf>
    <xf numFmtId="0" fontId="207" fillId="0" borderId="0" xfId="3" applyFont="1"/>
    <xf numFmtId="0" fontId="209" fillId="90" borderId="0" xfId="3" applyFont="1" applyFill="1" applyAlignment="1">
      <alignment vertical="center"/>
    </xf>
    <xf numFmtId="0" fontId="192" fillId="0" borderId="0" xfId="1" applyFont="1" applyAlignment="1">
      <alignment vertical="center"/>
    </xf>
    <xf numFmtId="0" fontId="210" fillId="90" borderId="0" xfId="3" applyFont="1" applyFill="1" applyAlignment="1">
      <alignment horizontal="left" vertical="center"/>
    </xf>
    <xf numFmtId="0" fontId="211" fillId="90" borderId="0" xfId="3" applyFont="1" applyFill="1" applyAlignment="1">
      <alignment vertical="center"/>
    </xf>
    <xf numFmtId="0" fontId="212" fillId="90" borderId="0" xfId="3" applyFont="1" applyFill="1" applyAlignment="1">
      <alignment vertical="center"/>
    </xf>
    <xf numFmtId="0" fontId="213" fillId="13" borderId="0" xfId="2" applyFont="1" applyFill="1" applyAlignment="1">
      <alignment horizontal="center" vertical="center"/>
    </xf>
    <xf numFmtId="0" fontId="214" fillId="52" borderId="70" xfId="2" applyFont="1" applyFill="1" applyBorder="1" applyAlignment="1">
      <alignment horizontal="left" vertical="center"/>
    </xf>
    <xf numFmtId="0" fontId="71" fillId="52" borderId="76" xfId="8" applyFont="1" applyFill="1" applyBorder="1" applyAlignment="1">
      <alignment horizontal="left" vertical="center"/>
    </xf>
    <xf numFmtId="0" fontId="71" fillId="52" borderId="76" xfId="3" applyFont="1" applyFill="1" applyBorder="1" applyAlignment="1">
      <alignment horizontal="left" vertical="center"/>
    </xf>
    <xf numFmtId="0" fontId="215" fillId="5" borderId="90" xfId="0" applyFont="1" applyFill="1" applyBorder="1" applyAlignment="1">
      <alignment horizontal="left" vertical="center"/>
    </xf>
    <xf numFmtId="0" fontId="215" fillId="5" borderId="99" xfId="0" applyFont="1" applyFill="1" applyBorder="1" applyAlignment="1">
      <alignment horizontal="left" vertical="center"/>
    </xf>
    <xf numFmtId="0" fontId="215" fillId="5" borderId="91" xfId="0" applyFont="1" applyFill="1" applyBorder="1" applyAlignment="1">
      <alignment horizontal="left" vertical="center"/>
    </xf>
    <xf numFmtId="0" fontId="71" fillId="63" borderId="32" xfId="11" applyFont="1" applyFill="1" applyBorder="1" applyAlignment="1">
      <alignment horizontal="center" vertical="center"/>
    </xf>
    <xf numFmtId="0" fontId="207" fillId="5" borderId="107" xfId="3" applyFont="1" applyFill="1" applyBorder="1" applyProtection="1">
      <protection hidden="1"/>
    </xf>
    <xf numFmtId="0" fontId="192" fillId="92" borderId="109" xfId="0" applyFont="1" applyFill="1" applyBorder="1" applyAlignment="1">
      <alignment vertical="top"/>
    </xf>
    <xf numFmtId="0" fontId="192" fillId="92" borderId="107" xfId="0" applyFont="1" applyFill="1" applyBorder="1" applyAlignment="1">
      <alignment vertical="top"/>
    </xf>
    <xf numFmtId="0" fontId="192" fillId="92" borderId="108" xfId="0" applyFont="1" applyFill="1" applyBorder="1" applyAlignment="1">
      <alignment vertical="top"/>
    </xf>
    <xf numFmtId="0" fontId="192" fillId="90" borderId="0" xfId="11" applyFont="1" applyFill="1"/>
    <xf numFmtId="0" fontId="216" fillId="90" borderId="0" xfId="3" applyFont="1" applyFill="1" applyAlignment="1">
      <alignment vertical="center"/>
    </xf>
    <xf numFmtId="0" fontId="190" fillId="59" borderId="8" xfId="23" applyFont="1" applyFill="1" applyBorder="1" applyAlignment="1">
      <alignment horizontal="left" vertical="center"/>
    </xf>
    <xf numFmtId="0" fontId="190" fillId="59" borderId="7" xfId="23" applyFont="1" applyFill="1" applyBorder="1" applyAlignment="1">
      <alignment horizontal="left" vertical="center"/>
    </xf>
    <xf numFmtId="0" fontId="190" fillId="59" borderId="6" xfId="23" applyFont="1" applyFill="1" applyBorder="1" applyAlignment="1">
      <alignment horizontal="left" vertical="center"/>
    </xf>
    <xf numFmtId="0" fontId="217" fillId="90" borderId="0" xfId="3" applyFont="1" applyFill="1" applyAlignment="1">
      <alignment horizontal="left" vertical="center"/>
    </xf>
    <xf numFmtId="0" fontId="190" fillId="5" borderId="16" xfId="23" applyFont="1" applyFill="1" applyBorder="1" applyAlignment="1">
      <alignment vertical="center"/>
    </xf>
    <xf numFmtId="0" fontId="190" fillId="5" borderId="110" xfId="23" applyFont="1" applyFill="1" applyBorder="1" applyAlignment="1">
      <alignment vertical="center"/>
    </xf>
    <xf numFmtId="0" fontId="190" fillId="5" borderId="10" xfId="23" applyFont="1" applyFill="1" applyBorder="1" applyAlignment="1">
      <alignment vertical="center"/>
    </xf>
    <xf numFmtId="0" fontId="190" fillId="5" borderId="97" xfId="23" applyFont="1" applyFill="1" applyBorder="1" applyAlignment="1">
      <alignment vertical="center"/>
    </xf>
    <xf numFmtId="0" fontId="218" fillId="28" borderId="0" xfId="3" applyFont="1" applyFill="1" applyAlignment="1">
      <alignment horizontal="left" vertical="center"/>
    </xf>
    <xf numFmtId="0" fontId="102" fillId="94" borderId="20" xfId="0" applyFont="1" applyFill="1" applyBorder="1" applyAlignment="1">
      <alignment vertical="center"/>
    </xf>
    <xf numFmtId="0" fontId="219" fillId="90" borderId="0" xfId="24" applyFont="1" applyFill="1" applyAlignment="1" applyProtection="1">
      <alignment vertical="center"/>
    </xf>
    <xf numFmtId="0" fontId="207" fillId="0" borderId="0" xfId="3" applyFont="1" applyAlignment="1">
      <alignment vertical="center"/>
    </xf>
    <xf numFmtId="0" fontId="192" fillId="90" borderId="0" xfId="9" applyFont="1" applyFill="1"/>
    <xf numFmtId="0" fontId="159" fillId="90" borderId="0" xfId="3" applyFont="1" applyFill="1" applyAlignment="1" applyProtection="1">
      <alignment horizontal="center" vertical="center"/>
      <protection hidden="1"/>
    </xf>
    <xf numFmtId="0" fontId="102" fillId="28" borderId="0" xfId="3" quotePrefix="1" applyFont="1" applyFill="1" applyAlignment="1">
      <alignment horizontal="center" vertical="center"/>
    </xf>
    <xf numFmtId="0" fontId="220" fillId="95" borderId="20" xfId="25" applyFont="1" applyFill="1" applyBorder="1" applyAlignment="1" applyProtection="1">
      <alignment horizontal="center" vertical="center" wrapText="1"/>
      <protection locked="0"/>
    </xf>
    <xf numFmtId="0" fontId="190" fillId="95" borderId="0" xfId="25" applyFont="1" applyFill="1" applyAlignment="1" applyProtection="1">
      <alignment horizontal="center" vertical="center" wrapText="1"/>
      <protection locked="0"/>
    </xf>
    <xf numFmtId="0" fontId="192" fillId="5" borderId="0" xfId="0" applyFont="1" applyFill="1"/>
    <xf numFmtId="0" fontId="221" fillId="95" borderId="0" xfId="25" applyFont="1" applyFill="1" applyAlignment="1" applyProtection="1">
      <alignment vertical="center"/>
      <protection locked="0"/>
    </xf>
    <xf numFmtId="0" fontId="192" fillId="5" borderId="0" xfId="0" applyFont="1" applyFill="1" applyAlignment="1">
      <alignment horizontal="center" vertical="center"/>
    </xf>
    <xf numFmtId="0" fontId="196" fillId="96" borderId="0" xfId="25" applyFont="1" applyFill="1" applyAlignment="1" applyProtection="1">
      <alignment horizontal="right" vertical="center"/>
      <protection locked="0"/>
    </xf>
    <xf numFmtId="0" fontId="190" fillId="95" borderId="0" xfId="25" applyFont="1" applyFill="1" applyAlignment="1" applyProtection="1">
      <alignment vertical="center"/>
      <protection locked="0"/>
    </xf>
    <xf numFmtId="0" fontId="192" fillId="0" borderId="0" xfId="0" applyFont="1"/>
    <xf numFmtId="0" fontId="192" fillId="5" borderId="0" xfId="0" applyFont="1" applyFill="1" applyAlignment="1">
      <alignment vertical="center"/>
    </xf>
    <xf numFmtId="186" fontId="190" fillId="98" borderId="0" xfId="3" applyNumberFormat="1" applyFont="1" applyFill="1" applyAlignment="1">
      <alignment horizontal="center" vertical="center"/>
    </xf>
    <xf numFmtId="0" fontId="178" fillId="5" borderId="110" xfId="3" applyFont="1" applyFill="1" applyBorder="1" applyAlignment="1" applyProtection="1">
      <alignment horizontal="left" vertical="center"/>
      <protection locked="0"/>
    </xf>
    <xf numFmtId="0" fontId="196" fillId="97" borderId="0" xfId="3" applyFont="1" applyFill="1" applyAlignment="1">
      <alignment horizontal="center" vertical="center"/>
    </xf>
    <xf numFmtId="0" fontId="190" fillId="5" borderId="0" xfId="3" applyFont="1" applyFill="1" applyAlignment="1">
      <alignment horizontal="left" vertical="center"/>
    </xf>
    <xf numFmtId="0" fontId="196" fillId="95" borderId="0" xfId="25" applyFont="1" applyFill="1" applyAlignment="1" applyProtection="1">
      <alignment vertical="center"/>
      <protection locked="0"/>
    </xf>
    <xf numFmtId="176" fontId="222" fillId="96" borderId="0" xfId="25" applyNumberFormat="1" applyFont="1" applyFill="1" applyAlignment="1" applyProtection="1">
      <alignment horizontal="center" vertical="center"/>
      <protection locked="0"/>
    </xf>
    <xf numFmtId="0" fontId="102" fillId="5" borderId="0" xfId="25" applyFont="1" applyFill="1" applyAlignment="1" applyProtection="1">
      <alignment horizontal="center" vertical="center"/>
      <protection locked="0"/>
    </xf>
    <xf numFmtId="0" fontId="102" fillId="33" borderId="0" xfId="25" applyFont="1" applyFill="1" applyAlignment="1" applyProtection="1">
      <alignment vertical="center"/>
      <protection locked="0"/>
    </xf>
    <xf numFmtId="0" fontId="102" fillId="33" borderId="110" xfId="25" applyFont="1" applyFill="1" applyBorder="1" applyAlignment="1" applyProtection="1">
      <alignment vertical="center"/>
      <protection locked="0"/>
    </xf>
    <xf numFmtId="166" fontId="196" fillId="96" borderId="0" xfId="3" applyNumberFormat="1" applyFont="1" applyFill="1" applyAlignment="1">
      <alignment horizontal="center" vertical="center"/>
    </xf>
    <xf numFmtId="0" fontId="190" fillId="5" borderId="0" xfId="0" applyFont="1" applyFill="1" applyAlignment="1">
      <alignment vertical="center"/>
    </xf>
    <xf numFmtId="0" fontId="221" fillId="5" borderId="0" xfId="0" applyFont="1" applyFill="1" applyAlignment="1">
      <alignment vertical="center"/>
    </xf>
    <xf numFmtId="180" fontId="222" fillId="96" borderId="0" xfId="25" applyNumberFormat="1" applyFont="1" applyFill="1" applyAlignment="1" applyProtection="1">
      <alignment horizontal="center" vertical="center"/>
      <protection locked="0"/>
    </xf>
    <xf numFmtId="0" fontId="192" fillId="5" borderId="0" xfId="0" applyFont="1" applyFill="1" applyAlignment="1">
      <alignment horizontal="left" vertical="center"/>
    </xf>
    <xf numFmtId="0" fontId="168" fillId="108" borderId="0" xfId="0" applyFont="1" applyFill="1" applyAlignment="1">
      <alignment vertical="center"/>
    </xf>
    <xf numFmtId="0" fontId="168" fillId="108" borderId="110" xfId="0" applyFont="1" applyFill="1" applyBorder="1" applyAlignment="1">
      <alignment vertical="center"/>
    </xf>
    <xf numFmtId="1" fontId="196" fillId="5" borderId="20" xfId="12" applyNumberFormat="1" applyFont="1" applyFill="1" applyBorder="1" applyAlignment="1">
      <alignment vertical="center"/>
    </xf>
    <xf numFmtId="0" fontId="223" fillId="5" borderId="0" xfId="3" applyFont="1" applyFill="1" applyAlignment="1">
      <alignment horizontal="center" vertical="center"/>
    </xf>
    <xf numFmtId="0" fontId="224" fillId="5" borderId="0" xfId="0" applyFont="1" applyFill="1" applyAlignment="1">
      <alignment vertical="center"/>
    </xf>
    <xf numFmtId="0" fontId="224" fillId="5" borderId="110" xfId="0" applyFont="1" applyFill="1" applyBorder="1" applyAlignment="1">
      <alignment vertical="center"/>
    </xf>
    <xf numFmtId="1" fontId="116" fillId="28" borderId="2" xfId="12" applyNumberFormat="1" applyFont="1" applyFill="1" applyBorder="1" applyAlignment="1">
      <alignment vertical="center"/>
    </xf>
    <xf numFmtId="166" fontId="196" fillId="99" borderId="13" xfId="3" applyNumberFormat="1" applyFont="1" applyFill="1" applyBorder="1" applyAlignment="1">
      <alignment vertical="center"/>
    </xf>
    <xf numFmtId="0" fontId="221" fillId="28" borderId="13" xfId="0" applyFont="1" applyFill="1" applyBorder="1" applyAlignment="1">
      <alignment vertical="center"/>
    </xf>
    <xf numFmtId="186" fontId="190" fillId="100" borderId="13" xfId="3" applyNumberFormat="1" applyFont="1" applyFill="1" applyBorder="1" applyAlignment="1">
      <alignment vertical="center"/>
    </xf>
    <xf numFmtId="0" fontId="168" fillId="28" borderId="13" xfId="0" applyFont="1" applyFill="1" applyBorder="1" applyAlignment="1">
      <alignment vertical="center"/>
    </xf>
    <xf numFmtId="0" fontId="102" fillId="100" borderId="13" xfId="3" applyFont="1" applyFill="1" applyBorder="1" applyAlignment="1">
      <alignment vertical="center"/>
    </xf>
    <xf numFmtId="0" fontId="192" fillId="28" borderId="13" xfId="0" applyFont="1" applyFill="1" applyBorder="1" applyAlignment="1">
      <alignment vertical="center"/>
    </xf>
    <xf numFmtId="0" fontId="192" fillId="28" borderId="13" xfId="0" applyFont="1" applyFill="1" applyBorder="1" applyAlignment="1">
      <alignment horizontal="center" vertical="center"/>
    </xf>
    <xf numFmtId="0" fontId="223" fillId="28" borderId="13" xfId="3" applyFont="1" applyFill="1" applyBorder="1" applyAlignment="1">
      <alignment horizontal="center" vertical="center"/>
    </xf>
    <xf numFmtId="0" fontId="224" fillId="28" borderId="13" xfId="0" applyFont="1" applyFill="1" applyBorder="1" applyAlignment="1">
      <alignment vertical="center" wrapText="1"/>
    </xf>
    <xf numFmtId="0" fontId="224" fillId="28" borderId="97" xfId="0" applyFont="1" applyFill="1" applyBorder="1" applyAlignment="1">
      <alignment vertical="center" wrapText="1"/>
    </xf>
    <xf numFmtId="0" fontId="225" fillId="90" borderId="0" xfId="3" applyFont="1" applyFill="1" applyAlignment="1">
      <alignment vertical="center"/>
    </xf>
    <xf numFmtId="0" fontId="207" fillId="29" borderId="0" xfId="3" applyFont="1" applyFill="1" applyAlignment="1">
      <alignment vertical="center"/>
    </xf>
    <xf numFmtId="0" fontId="71" fillId="90" borderId="0" xfId="0" applyFont="1" applyFill="1" applyAlignment="1">
      <alignment vertical="center"/>
    </xf>
    <xf numFmtId="0" fontId="136" fillId="90" borderId="0" xfId="1" applyFont="1" applyFill="1" applyAlignment="1">
      <alignment horizontal="center" vertical="center"/>
    </xf>
    <xf numFmtId="0" fontId="136" fillId="90" borderId="0" xfId="0" applyFont="1" applyFill="1"/>
    <xf numFmtId="0" fontId="226" fillId="90" borderId="0" xfId="3" applyFont="1" applyFill="1" applyAlignment="1" applyProtection="1">
      <alignment horizontal="center" vertical="center"/>
      <protection hidden="1"/>
    </xf>
    <xf numFmtId="0" fontId="169" fillId="28" borderId="0" xfId="6" applyFont="1" applyFill="1" applyAlignment="1">
      <alignment horizontal="left" vertical="center"/>
    </xf>
    <xf numFmtId="0" fontId="188" fillId="28" borderId="0" xfId="1" applyFont="1" applyFill="1" applyAlignment="1">
      <alignment horizontal="center" vertical="center"/>
    </xf>
    <xf numFmtId="0" fontId="192" fillId="28" borderId="0" xfId="0" applyFont="1" applyFill="1"/>
    <xf numFmtId="0" fontId="226" fillId="28" borderId="0" xfId="3" applyFont="1" applyFill="1" applyAlignment="1" applyProtection="1">
      <alignment horizontal="center" vertical="center"/>
      <protection hidden="1"/>
    </xf>
    <xf numFmtId="0" fontId="190" fillId="28" borderId="0" xfId="1" applyFont="1" applyFill="1" applyAlignment="1">
      <alignment horizontal="left" vertical="center"/>
    </xf>
    <xf numFmtId="0" fontId="71" fillId="90" borderId="0" xfId="1" applyFont="1" applyFill="1" applyAlignment="1">
      <alignment horizontal="left" vertical="center"/>
    </xf>
    <xf numFmtId="0" fontId="136" fillId="90" borderId="0" xfId="1" applyFont="1" applyFill="1"/>
    <xf numFmtId="0" fontId="171" fillId="90" borderId="0" xfId="0" applyFont="1" applyFill="1" applyAlignment="1">
      <alignment horizontal="left" vertical="center"/>
    </xf>
    <xf numFmtId="0" fontId="71" fillId="90" borderId="0" xfId="16" applyFont="1" applyFill="1" applyAlignment="1">
      <alignment horizontal="center" vertical="center"/>
    </xf>
    <xf numFmtId="0" fontId="71" fillId="90" borderId="0" xfId="3" applyFont="1" applyFill="1" applyAlignment="1">
      <alignment horizontal="left" vertical="center"/>
    </xf>
    <xf numFmtId="0" fontId="171" fillId="90" borderId="0" xfId="0" applyFont="1" applyFill="1" applyAlignment="1">
      <alignment horizontal="center" vertical="center"/>
    </xf>
    <xf numFmtId="0" fontId="136" fillId="90" borderId="0" xfId="1" applyFont="1" applyFill="1" applyAlignment="1">
      <alignment horizontal="left" vertical="center"/>
    </xf>
    <xf numFmtId="0" fontId="136" fillId="90" borderId="0" xfId="0" applyFont="1" applyFill="1" applyAlignment="1">
      <alignment horizontal="center" vertical="center"/>
    </xf>
    <xf numFmtId="0" fontId="192" fillId="19" borderId="0" xfId="0" applyFont="1" applyFill="1" applyAlignment="1">
      <alignment horizontal="center" vertical="center"/>
    </xf>
    <xf numFmtId="0" fontId="227" fillId="90" borderId="0" xfId="26" applyFont="1" applyFill="1" applyAlignment="1">
      <alignment vertical="center"/>
    </xf>
    <xf numFmtId="0" fontId="207" fillId="90" borderId="0" xfId="27" applyFont="1" applyFill="1" applyAlignment="1">
      <alignment vertical="center"/>
    </xf>
    <xf numFmtId="0" fontId="159" fillId="90" borderId="0" xfId="27" applyFont="1" applyFill="1"/>
    <xf numFmtId="0" fontId="136" fillId="90" borderId="0" xfId="3" applyFont="1" applyFill="1" applyAlignment="1">
      <alignment vertical="center"/>
    </xf>
    <xf numFmtId="0" fontId="228" fillId="90" borderId="0" xfId="18" applyFont="1" applyFill="1" applyAlignment="1">
      <alignment horizontal="left" vertical="center"/>
    </xf>
    <xf numFmtId="0" fontId="136" fillId="90" borderId="0" xfId="3" applyFont="1" applyFill="1" applyAlignment="1">
      <alignment horizontal="center" vertical="center"/>
    </xf>
    <xf numFmtId="0" fontId="159" fillId="90" borderId="0" xfId="3" applyFont="1" applyFill="1" applyAlignment="1">
      <alignment horizontal="center" vertical="center"/>
    </xf>
    <xf numFmtId="0" fontId="229" fillId="90" borderId="0" xfId="22" applyFont="1" applyFill="1" applyAlignment="1">
      <alignment horizontal="left" vertical="center"/>
    </xf>
    <xf numFmtId="0" fontId="230" fillId="90" borderId="0" xfId="22" applyFont="1" applyFill="1" applyAlignment="1">
      <alignment horizontal="left" vertical="center"/>
    </xf>
    <xf numFmtId="0" fontId="231" fillId="90" borderId="0" xfId="22" applyFont="1" applyFill="1" applyAlignment="1">
      <alignment horizontal="left" vertical="center"/>
    </xf>
    <xf numFmtId="0" fontId="232" fillId="90" borderId="0" xfId="22" applyFont="1" applyFill="1" applyAlignment="1">
      <alignment horizontal="left" vertical="center"/>
    </xf>
    <xf numFmtId="0" fontId="233" fillId="90" borderId="0" xfId="22" applyFont="1" applyFill="1" applyAlignment="1">
      <alignment horizontal="left" vertical="center"/>
    </xf>
    <xf numFmtId="0" fontId="234" fillId="90" borderId="0" xfId="22" applyFont="1" applyFill="1" applyAlignment="1">
      <alignment horizontal="left" vertical="center"/>
    </xf>
    <xf numFmtId="0" fontId="235" fillId="90" borderId="0" xfId="22" applyFont="1" applyFill="1" applyAlignment="1">
      <alignment horizontal="left" vertical="center"/>
    </xf>
    <xf numFmtId="0" fontId="236" fillId="90" borderId="0" xfId="22" applyFont="1" applyFill="1" applyAlignment="1">
      <alignment horizontal="left" vertical="center"/>
    </xf>
    <xf numFmtId="0" fontId="237" fillId="90" borderId="0" xfId="22" applyFont="1" applyFill="1" applyAlignment="1">
      <alignment horizontal="left" vertical="center"/>
    </xf>
    <xf numFmtId="0" fontId="238" fillId="5" borderId="0" xfId="0" applyFont="1" applyFill="1"/>
    <xf numFmtId="0" fontId="239" fillId="5" borderId="0" xfId="6" applyFont="1" applyFill="1" applyAlignment="1">
      <alignment vertical="center"/>
    </xf>
    <xf numFmtId="0" fontId="240" fillId="5" borderId="0" xfId="0" applyFont="1" applyFill="1" applyAlignment="1">
      <alignment vertical="center"/>
    </xf>
    <xf numFmtId="0" fontId="240" fillId="5" borderId="0" xfId="0" applyFont="1" applyFill="1"/>
    <xf numFmtId="0" fontId="169" fillId="5" borderId="0" xfId="6" applyFont="1" applyFill="1"/>
    <xf numFmtId="0" fontId="169" fillId="5" borderId="0" xfId="6" applyFont="1" applyFill="1" applyAlignment="1">
      <alignment vertical="center"/>
    </xf>
    <xf numFmtId="0" fontId="168" fillId="5" borderId="0" xfId="0" applyFont="1" applyFill="1"/>
    <xf numFmtId="0" fontId="241" fillId="5" borderId="0" xfId="0" applyFont="1" applyFill="1" applyAlignment="1">
      <alignment vertical="center"/>
    </xf>
    <xf numFmtId="0" fontId="242" fillId="5" borderId="0" xfId="0" applyFont="1" applyFill="1"/>
    <xf numFmtId="0" fontId="242" fillId="5" borderId="0" xfId="0" applyFont="1" applyFill="1" applyAlignment="1">
      <alignment vertical="center"/>
    </xf>
    <xf numFmtId="0" fontId="243" fillId="5" borderId="0" xfId="6" applyFont="1" applyFill="1" applyAlignment="1">
      <alignment vertical="center"/>
    </xf>
    <xf numFmtId="0" fontId="243" fillId="5" borderId="0" xfId="6" applyFont="1" applyFill="1"/>
    <xf numFmtId="0" fontId="244" fillId="5" borderId="0" xfId="0" applyFont="1" applyFill="1"/>
    <xf numFmtId="0" fontId="207" fillId="90" borderId="0" xfId="27" applyFont="1" applyFill="1" applyProtection="1">
      <protection hidden="1"/>
    </xf>
    <xf numFmtId="0" fontId="192" fillId="5" borderId="70" xfId="0" applyFont="1" applyFill="1" applyBorder="1"/>
    <xf numFmtId="0" fontId="192" fillId="5" borderId="69" xfId="0" applyFont="1" applyFill="1" applyBorder="1"/>
    <xf numFmtId="0" fontId="116" fillId="5" borderId="74" xfId="27" applyFont="1" applyFill="1" applyBorder="1" applyAlignment="1">
      <alignment vertical="center"/>
    </xf>
    <xf numFmtId="0" fontId="116" fillId="5" borderId="70" xfId="27" applyFont="1" applyFill="1" applyBorder="1" applyAlignment="1">
      <alignment vertical="center"/>
    </xf>
    <xf numFmtId="0" fontId="116" fillId="5" borderId="69" xfId="27" applyFont="1" applyFill="1" applyBorder="1" applyAlignment="1">
      <alignment vertical="center"/>
    </xf>
    <xf numFmtId="0" fontId="207" fillId="0" borderId="0" xfId="27" applyFont="1"/>
    <xf numFmtId="0" fontId="168" fillId="5" borderId="29" xfId="9" applyFont="1" applyFill="1" applyBorder="1" applyAlignment="1">
      <alignment vertical="center"/>
    </xf>
    <xf numFmtId="0" fontId="102" fillId="5" borderId="0" xfId="9" applyFont="1" applyFill="1" applyAlignment="1">
      <alignment horizontal="center"/>
    </xf>
    <xf numFmtId="0" fontId="192" fillId="5" borderId="28" xfId="0" applyFont="1" applyFill="1" applyBorder="1"/>
    <xf numFmtId="0" fontId="116" fillId="5" borderId="29" xfId="27" applyFont="1" applyFill="1" applyBorder="1" applyAlignment="1">
      <alignment vertical="center"/>
    </xf>
    <xf numFmtId="0" fontId="116" fillId="5" borderId="0" xfId="27" applyFont="1" applyFill="1" applyAlignment="1">
      <alignment vertical="center"/>
    </xf>
    <xf numFmtId="0" fontId="116" fillId="5" borderId="28" xfId="27" applyFont="1" applyFill="1" applyBorder="1" applyAlignment="1">
      <alignment vertical="center"/>
    </xf>
    <xf numFmtId="0" fontId="168" fillId="5" borderId="0" xfId="9" applyFont="1" applyFill="1" applyAlignment="1">
      <alignment vertical="center" wrapText="1"/>
    </xf>
    <xf numFmtId="0" fontId="168" fillId="5" borderId="28" xfId="9" applyFont="1" applyFill="1" applyBorder="1" applyAlignment="1">
      <alignment vertical="center" wrapText="1"/>
    </xf>
    <xf numFmtId="0" fontId="207" fillId="5" borderId="29" xfId="27" applyFont="1" applyFill="1" applyBorder="1"/>
    <xf numFmtId="0" fontId="207" fillId="5" borderId="0" xfId="27" applyFont="1" applyFill="1"/>
    <xf numFmtId="0" fontId="207" fillId="5" borderId="28" xfId="27" applyFont="1" applyFill="1" applyBorder="1"/>
    <xf numFmtId="0" fontId="192" fillId="5" borderId="0" xfId="9" applyFont="1" applyFill="1" applyAlignment="1">
      <alignment vertical="center"/>
    </xf>
    <xf numFmtId="0" fontId="192" fillId="5" borderId="29" xfId="0" applyFont="1" applyFill="1" applyBorder="1"/>
    <xf numFmtId="0" fontId="168" fillId="5" borderId="0" xfId="9" applyFont="1" applyFill="1" applyAlignment="1">
      <alignment vertical="center"/>
    </xf>
    <xf numFmtId="0" fontId="192" fillId="5" borderId="0" xfId="9" applyFont="1" applyFill="1"/>
    <xf numFmtId="0" fontId="192" fillId="5" borderId="22" xfId="0" applyFont="1" applyFill="1" applyBorder="1"/>
    <xf numFmtId="0" fontId="192" fillId="5" borderId="24" xfId="0" applyFont="1" applyFill="1" applyBorder="1"/>
    <xf numFmtId="0" fontId="192" fillId="5" borderId="23" xfId="0" applyFont="1" applyFill="1" applyBorder="1"/>
    <xf numFmtId="180" fontId="245" fillId="29" borderId="0" xfId="15" applyNumberFormat="1" applyFont="1" applyFill="1" applyAlignment="1">
      <alignment horizontal="left" vertical="center"/>
    </xf>
    <xf numFmtId="0" fontId="207" fillId="29" borderId="0" xfId="3" applyFont="1" applyFill="1" applyAlignment="1" applyProtection="1">
      <alignment horizontal="left"/>
      <protection hidden="1"/>
    </xf>
    <xf numFmtId="0" fontId="192" fillId="29" borderId="0" xfId="10" applyFont="1" applyFill="1" applyAlignment="1">
      <alignment horizontal="left"/>
    </xf>
    <xf numFmtId="180" fontId="245" fillId="35" borderId="0" xfId="15" applyNumberFormat="1" applyFont="1" applyFill="1" applyAlignment="1">
      <alignment vertical="center"/>
    </xf>
    <xf numFmtId="0" fontId="136" fillId="90" borderId="0" xfId="3" applyFont="1" applyFill="1" applyAlignment="1" applyProtection="1">
      <alignment horizontal="left" vertical="center"/>
      <protection hidden="1"/>
    </xf>
    <xf numFmtId="0" fontId="136" fillId="90" borderId="0" xfId="9" applyFont="1" applyFill="1" applyAlignment="1">
      <alignment vertical="center"/>
    </xf>
    <xf numFmtId="0" fontId="71" fillId="90" borderId="0" xfId="3" applyFont="1" applyFill="1" applyAlignment="1" applyProtection="1">
      <alignment vertical="center"/>
      <protection hidden="1"/>
    </xf>
    <xf numFmtId="0" fontId="136" fillId="90" borderId="0" xfId="22" applyFont="1" applyFill="1" applyAlignment="1">
      <alignment horizontal="left" vertical="center"/>
    </xf>
    <xf numFmtId="0" fontId="136" fillId="90" borderId="0" xfId="14" applyFont="1" applyFill="1" applyAlignment="1">
      <alignment horizontal="left" vertical="center"/>
    </xf>
    <xf numFmtId="0" fontId="169" fillId="29" borderId="0" xfId="6" applyFont="1" applyFill="1" applyBorder="1" applyAlignment="1">
      <alignment vertical="center"/>
    </xf>
    <xf numFmtId="0" fontId="221" fillId="28" borderId="0" xfId="0" applyFont="1" applyFill="1" applyAlignment="1">
      <alignment horizontal="center" vertical="center"/>
    </xf>
    <xf numFmtId="0" fontId="221" fillId="28" borderId="0" xfId="14" applyFont="1" applyFill="1" applyAlignment="1">
      <alignment horizontal="center" vertical="center"/>
    </xf>
    <xf numFmtId="0" fontId="221" fillId="28" borderId="0" xfId="22" applyFont="1" applyFill="1" applyAlignment="1">
      <alignment horizontal="center" vertical="center"/>
    </xf>
    <xf numFmtId="0" fontId="246" fillId="90" borderId="0" xfId="3" applyFont="1" applyFill="1" applyAlignment="1">
      <alignment vertical="center"/>
    </xf>
    <xf numFmtId="0" fontId="246" fillId="90" borderId="0" xfId="3" applyFont="1" applyFill="1" applyAlignment="1">
      <alignment horizontal="center" vertical="center"/>
    </xf>
    <xf numFmtId="0" fontId="210" fillId="90" borderId="0" xfId="26" applyFont="1" applyFill="1" applyAlignment="1">
      <alignment vertical="center"/>
    </xf>
    <xf numFmtId="0" fontId="210" fillId="90" borderId="0" xfId="26" applyFont="1" applyFill="1" applyAlignment="1">
      <alignment horizontal="right" vertical="center"/>
    </xf>
    <xf numFmtId="0" fontId="169" fillId="28" borderId="0" xfId="6" applyFont="1" applyFill="1" applyAlignment="1">
      <alignment vertical="center"/>
    </xf>
    <xf numFmtId="0" fontId="207" fillId="28" borderId="0" xfId="27" applyFont="1" applyFill="1" applyAlignment="1">
      <alignment vertical="center"/>
    </xf>
    <xf numFmtId="0" fontId="207" fillId="28" borderId="0" xfId="3" applyFont="1" applyFill="1" applyAlignment="1">
      <alignment vertical="center"/>
    </xf>
    <xf numFmtId="0" fontId="207" fillId="0" borderId="0" xfId="27" applyFont="1" applyAlignment="1">
      <alignment vertical="center"/>
    </xf>
    <xf numFmtId="0" fontId="172" fillId="90" borderId="0" xfId="27" applyFont="1" applyFill="1" applyAlignment="1">
      <alignment horizontal="center" vertical="center"/>
    </xf>
    <xf numFmtId="0" fontId="172" fillId="90" borderId="0" xfId="27" quotePrefix="1" applyFont="1" applyFill="1" applyAlignment="1">
      <alignment horizontal="center" vertical="center"/>
    </xf>
    <xf numFmtId="0" fontId="247" fillId="90" borderId="0" xfId="0" applyFont="1" applyFill="1" applyAlignment="1">
      <alignment horizontal="right" vertical="center"/>
    </xf>
    <xf numFmtId="0" fontId="248" fillId="90" borderId="0" xfId="0" applyFont="1" applyFill="1" applyAlignment="1">
      <alignment vertical="center"/>
    </xf>
    <xf numFmtId="0" fontId="71" fillId="90" borderId="0" xfId="0" applyFont="1" applyFill="1" applyAlignment="1">
      <alignment horizontal="center" vertical="center"/>
    </xf>
    <xf numFmtId="0" fontId="136" fillId="90" borderId="0" xfId="27" applyFont="1" applyFill="1" applyAlignment="1" applyProtection="1">
      <alignment vertical="center"/>
      <protection hidden="1"/>
    </xf>
    <xf numFmtId="0" fontId="71" fillId="90" borderId="0" xfId="0" applyFont="1" applyFill="1" applyAlignment="1">
      <alignment horizontal="left" vertical="top"/>
    </xf>
    <xf numFmtId="0" fontId="249" fillId="93" borderId="0" xfId="3" applyFont="1" applyFill="1" applyAlignment="1">
      <alignment horizontal="center" vertical="center"/>
    </xf>
    <xf numFmtId="0" fontId="250" fillId="93" borderId="0" xfId="3" applyFont="1" applyFill="1" applyAlignment="1">
      <alignment horizontal="center" vertical="center"/>
    </xf>
    <xf numFmtId="0" fontId="251" fillId="93" borderId="0" xfId="3" applyFont="1" applyFill="1" applyAlignment="1">
      <alignment horizontal="center" vertical="center"/>
    </xf>
    <xf numFmtId="0" fontId="252" fillId="93" borderId="0" xfId="3" applyFont="1" applyFill="1" applyAlignment="1">
      <alignment horizontal="center" vertical="center"/>
    </xf>
    <xf numFmtId="0" fontId="253" fillId="93" borderId="0" xfId="3" applyFont="1" applyFill="1" applyAlignment="1">
      <alignment horizontal="center" vertical="center"/>
    </xf>
    <xf numFmtId="0" fontId="254" fillId="93" borderId="0" xfId="3" applyFont="1" applyFill="1" applyAlignment="1">
      <alignment horizontal="center" vertical="center"/>
    </xf>
    <xf numFmtId="0" fontId="255" fillId="93" borderId="0" xfId="3" applyFont="1" applyFill="1" applyAlignment="1">
      <alignment horizontal="center" vertical="center"/>
    </xf>
    <xf numFmtId="0" fontId="256" fillId="93" borderId="0" xfId="3" applyFont="1" applyFill="1" applyAlignment="1">
      <alignment horizontal="center" vertical="center"/>
    </xf>
    <xf numFmtId="0" fontId="257" fillId="93" borderId="0" xfId="3" applyFont="1" applyFill="1" applyAlignment="1">
      <alignment horizontal="center" vertical="center"/>
    </xf>
    <xf numFmtId="0" fontId="258" fillId="93" borderId="0" xfId="3" applyFont="1" applyFill="1" applyAlignment="1">
      <alignment horizontal="center" vertical="center"/>
    </xf>
    <xf numFmtId="0" fontId="259" fillId="93" borderId="0" xfId="3" applyFont="1" applyFill="1" applyAlignment="1">
      <alignment horizontal="center" vertical="center"/>
    </xf>
    <xf numFmtId="0" fontId="260" fillId="93" borderId="0" xfId="3" applyFont="1" applyFill="1" applyAlignment="1">
      <alignment horizontal="center" vertical="center"/>
    </xf>
    <xf numFmtId="0" fontId="261" fillId="93" borderId="0" xfId="3" applyFont="1" applyFill="1" applyAlignment="1">
      <alignment horizontal="center" vertical="center"/>
    </xf>
    <xf numFmtId="0" fontId="262" fillId="93" borderId="0" xfId="3" applyFont="1" applyFill="1" applyAlignment="1">
      <alignment horizontal="center" vertical="center"/>
    </xf>
    <xf numFmtId="0" fontId="263" fillId="93" borderId="0" xfId="3" applyFont="1" applyFill="1" applyAlignment="1">
      <alignment horizontal="center" vertical="center"/>
    </xf>
    <xf numFmtId="0" fontId="264" fillId="93" borderId="0" xfId="3" applyFont="1" applyFill="1" applyAlignment="1">
      <alignment horizontal="center" vertical="center"/>
    </xf>
    <xf numFmtId="0" fontId="265" fillId="93" borderId="0" xfId="3" applyFont="1" applyFill="1" applyAlignment="1">
      <alignment horizontal="center" vertical="center"/>
    </xf>
    <xf numFmtId="0" fontId="266" fillId="93" borderId="0" xfId="3" applyFont="1" applyFill="1" applyAlignment="1">
      <alignment horizontal="center" vertical="center"/>
    </xf>
    <xf numFmtId="0" fontId="221" fillId="5" borderId="29" xfId="3" applyFont="1" applyFill="1" applyBorder="1" applyAlignment="1">
      <alignment horizontal="center" vertical="center"/>
    </xf>
    <xf numFmtId="0" fontId="267" fillId="0" borderId="123" xfId="28" applyFont="1" applyBorder="1" applyAlignment="1">
      <alignment horizontal="center" vertical="center"/>
    </xf>
    <xf numFmtId="172" fontId="171" fillId="102" borderId="124" xfId="3" applyNumberFormat="1" applyFont="1" applyFill="1" applyBorder="1" applyAlignment="1">
      <alignment horizontal="center" vertical="center"/>
    </xf>
    <xf numFmtId="0" fontId="215" fillId="103" borderId="29" xfId="3" applyFont="1" applyFill="1" applyBorder="1" applyAlignment="1">
      <alignment horizontal="center" vertical="center"/>
    </xf>
    <xf numFmtId="0" fontId="215" fillId="104" borderId="29" xfId="3" applyFont="1" applyFill="1" applyBorder="1" applyAlignment="1">
      <alignment horizontal="center" vertical="center"/>
    </xf>
    <xf numFmtId="0" fontId="225" fillId="90" borderId="0" xfId="27" applyFont="1" applyFill="1" applyAlignment="1">
      <alignment vertical="center"/>
    </xf>
    <xf numFmtId="0" fontId="174" fillId="5" borderId="0" xfId="27" applyFont="1" applyFill="1" applyAlignment="1">
      <alignment vertical="center"/>
    </xf>
    <xf numFmtId="0" fontId="207" fillId="5" borderId="0" xfId="27" applyFont="1" applyFill="1" applyProtection="1">
      <protection hidden="1"/>
    </xf>
    <xf numFmtId="0" fontId="268" fillId="5" borderId="29" xfId="27" applyFont="1" applyFill="1" applyBorder="1" applyAlignment="1">
      <alignment vertical="center"/>
    </xf>
    <xf numFmtId="0" fontId="207" fillId="5" borderId="0" xfId="27" applyFont="1" applyFill="1" applyAlignment="1">
      <alignment vertical="center"/>
    </xf>
    <xf numFmtId="0" fontId="136" fillId="61" borderId="0" xfId="0" applyFont="1" applyFill="1" applyAlignment="1">
      <alignment horizontal="center" vertical="center"/>
    </xf>
    <xf numFmtId="0" fontId="268" fillId="5" borderId="0" xfId="27" applyFont="1" applyFill="1" applyAlignment="1">
      <alignment horizontal="left" vertical="center"/>
    </xf>
    <xf numFmtId="0" fontId="207" fillId="0" borderId="0" xfId="27" applyFont="1" applyProtection="1">
      <protection hidden="1"/>
    </xf>
    <xf numFmtId="0" fontId="269" fillId="105" borderId="0" xfId="27" applyFont="1" applyFill="1" applyAlignment="1">
      <alignment horizontal="center" vertical="center"/>
    </xf>
    <xf numFmtId="0" fontId="270" fillId="4" borderId="28" xfId="27" applyFont="1" applyFill="1" applyBorder="1" applyAlignment="1">
      <alignment horizontal="center" vertical="center"/>
    </xf>
    <xf numFmtId="0" fontId="270" fillId="4" borderId="0" xfId="27" applyFont="1" applyFill="1" applyAlignment="1">
      <alignment horizontal="center" vertical="center"/>
    </xf>
    <xf numFmtId="0" fontId="159" fillId="90" borderId="0" xfId="27" applyFont="1" applyFill="1" applyAlignment="1">
      <alignment vertical="center"/>
    </xf>
    <xf numFmtId="0" fontId="159" fillId="90" borderId="29" xfId="27" applyFont="1" applyFill="1" applyBorder="1" applyAlignment="1">
      <alignment vertical="center"/>
    </xf>
    <xf numFmtId="0" fontId="102" fillId="5" borderId="0" xfId="27" applyFont="1" applyFill="1" applyAlignment="1">
      <alignment horizontal="center" vertical="center"/>
    </xf>
    <xf numFmtId="0" fontId="159" fillId="90" borderId="0" xfId="27" applyFont="1" applyFill="1" applyAlignment="1">
      <alignment horizontal="right" vertical="center"/>
    </xf>
    <xf numFmtId="0" fontId="102" fillId="29" borderId="0" xfId="3" applyFont="1" applyFill="1" applyAlignment="1">
      <alignment horizontal="center" vertical="center"/>
    </xf>
    <xf numFmtId="0" fontId="192" fillId="0" borderId="0" xfId="0" applyFont="1" applyAlignment="1">
      <alignment vertical="center"/>
    </xf>
    <xf numFmtId="0" fontId="192" fillId="2" borderId="0" xfId="0" applyFont="1" applyFill="1" applyAlignment="1">
      <alignment vertical="center"/>
    </xf>
    <xf numFmtId="0" fontId="136" fillId="2" borderId="0" xfId="1" applyFont="1" applyFill="1" applyAlignment="1">
      <alignment horizontal="center" vertical="center"/>
    </xf>
    <xf numFmtId="0" fontId="192" fillId="5" borderId="0" xfId="9" applyFont="1" applyFill="1" applyAlignment="1">
      <alignment vertical="top"/>
    </xf>
    <xf numFmtId="0" fontId="271" fillId="24" borderId="70" xfId="9" applyFont="1" applyFill="1" applyBorder="1" applyAlignment="1">
      <alignment horizontal="center" vertical="center"/>
    </xf>
    <xf numFmtId="0" fontId="271" fillId="2" borderId="70" xfId="9" applyFont="1" applyFill="1" applyBorder="1" applyAlignment="1">
      <alignment horizontal="center" vertical="center"/>
    </xf>
    <xf numFmtId="0" fontId="161" fillId="90" borderId="0" xfId="3" applyFont="1" applyFill="1" applyAlignment="1">
      <alignment horizontal="left" vertical="center"/>
    </xf>
    <xf numFmtId="0" fontId="158" fillId="90" borderId="0" xfId="3" applyFont="1" applyFill="1" applyAlignment="1">
      <alignment horizontal="left" vertical="center"/>
    </xf>
    <xf numFmtId="0" fontId="207" fillId="90" borderId="0" xfId="3" applyFont="1" applyFill="1" applyAlignment="1" applyProtection="1">
      <alignment horizontal="left" vertical="center"/>
      <protection hidden="1"/>
    </xf>
    <xf numFmtId="0" fontId="169" fillId="29" borderId="0" xfId="6" applyFont="1" applyFill="1" applyAlignment="1" applyProtection="1">
      <alignment horizontal="left" vertical="center"/>
      <protection hidden="1"/>
    </xf>
    <xf numFmtId="0" fontId="207" fillId="29" borderId="0" xfId="3" applyFont="1" applyFill="1" applyAlignment="1" applyProtection="1">
      <alignment horizontal="left" vertical="center"/>
      <protection hidden="1"/>
    </xf>
    <xf numFmtId="0" fontId="192" fillId="29" borderId="0" xfId="10" applyFont="1" applyFill="1" applyAlignment="1">
      <alignment horizontal="left" vertical="center"/>
    </xf>
    <xf numFmtId="0" fontId="192" fillId="29" borderId="0" xfId="10" applyFont="1" applyFill="1"/>
    <xf numFmtId="0" fontId="159" fillId="90" borderId="0" xfId="3" applyFont="1" applyFill="1" applyProtection="1">
      <protection hidden="1"/>
    </xf>
    <xf numFmtId="184" fontId="273" fillId="90" borderId="0" xfId="3" applyNumberFormat="1" applyFont="1" applyFill="1" applyAlignment="1">
      <alignment horizontal="center" vertical="center"/>
    </xf>
    <xf numFmtId="185" fontId="274" fillId="90" borderId="0" xfId="3" applyNumberFormat="1" applyFont="1" applyFill="1" applyAlignment="1">
      <alignment horizontal="center" vertical="center"/>
    </xf>
    <xf numFmtId="0" fontId="159" fillId="90" borderId="0" xfId="3" applyFont="1" applyFill="1" applyAlignment="1" applyProtection="1">
      <alignment horizontal="left" vertical="center"/>
      <protection hidden="1"/>
    </xf>
    <xf numFmtId="0" fontId="160" fillId="90" borderId="0" xfId="3" applyFont="1" applyFill="1" applyAlignment="1">
      <alignment horizontal="right" vertical="center"/>
    </xf>
    <xf numFmtId="0" fontId="207" fillId="28" borderId="0" xfId="3" applyFont="1" applyFill="1" applyProtection="1">
      <protection hidden="1"/>
    </xf>
    <xf numFmtId="0" fontId="275" fillId="28" borderId="0" xfId="6" applyFont="1" applyFill="1" applyAlignment="1">
      <alignment vertical="center"/>
    </xf>
    <xf numFmtId="0" fontId="276" fillId="28" borderId="0" xfId="3" applyFont="1" applyFill="1" applyAlignment="1">
      <alignment vertical="center"/>
    </xf>
    <xf numFmtId="0" fontId="277" fillId="28" borderId="0" xfId="3" applyFont="1" applyFill="1" applyProtection="1">
      <protection hidden="1"/>
    </xf>
    <xf numFmtId="0" fontId="278" fillId="90" borderId="0" xfId="3" applyFont="1" applyFill="1" applyAlignment="1">
      <alignment vertical="center"/>
    </xf>
    <xf numFmtId="0" fontId="163" fillId="29" borderId="0" xfId="6" applyFont="1" applyFill="1" applyAlignment="1">
      <alignment vertical="center"/>
    </xf>
    <xf numFmtId="0" fontId="207" fillId="29" borderId="0" xfId="3" applyFont="1" applyFill="1" applyProtection="1">
      <protection hidden="1"/>
    </xf>
    <xf numFmtId="0" fontId="190" fillId="93" borderId="20" xfId="23" applyFont="1" applyFill="1" applyBorder="1" applyAlignment="1">
      <alignment horizontal="left" vertical="center"/>
    </xf>
    <xf numFmtId="0" fontId="190" fillId="93" borderId="0" xfId="23" applyFont="1" applyFill="1" applyAlignment="1">
      <alignment horizontal="left" vertical="center"/>
    </xf>
    <xf numFmtId="0" fontId="190" fillId="93" borderId="110" xfId="23" applyFont="1" applyFill="1" applyBorder="1" applyAlignment="1">
      <alignment horizontal="left" vertical="center"/>
    </xf>
    <xf numFmtId="0" fontId="190" fillId="93" borderId="2" xfId="23" applyFont="1" applyFill="1" applyBorder="1" applyAlignment="1">
      <alignment horizontal="left" vertical="center"/>
    </xf>
    <xf numFmtId="0" fontId="190" fillId="93" borderId="13" xfId="23" applyFont="1" applyFill="1" applyBorder="1" applyAlignment="1">
      <alignment horizontal="left" vertical="center"/>
    </xf>
    <xf numFmtId="0" fontId="190" fillId="93" borderId="97" xfId="23" applyFont="1" applyFill="1" applyBorder="1" applyAlignment="1">
      <alignment horizontal="left" vertical="center"/>
    </xf>
    <xf numFmtId="0" fontId="190" fillId="93" borderId="8" xfId="23" applyFont="1" applyFill="1" applyBorder="1" applyAlignment="1">
      <alignment horizontal="left" vertical="center"/>
    </xf>
    <xf numFmtId="0" fontId="190" fillId="93" borderId="7" xfId="23" applyFont="1" applyFill="1" applyBorder="1" applyAlignment="1">
      <alignment horizontal="left" vertical="center"/>
    </xf>
    <xf numFmtId="0" fontId="190" fillId="93" borderId="6" xfId="23" applyFont="1" applyFill="1" applyBorder="1" applyAlignment="1">
      <alignment horizontal="left" vertical="center"/>
    </xf>
    <xf numFmtId="0" fontId="207" fillId="36" borderId="0" xfId="3" applyFont="1" applyFill="1" applyAlignment="1">
      <alignment horizontal="right" vertical="center"/>
    </xf>
    <xf numFmtId="0" fontId="284" fillId="90" borderId="0" xfId="3" applyFont="1" applyFill="1" applyAlignment="1">
      <alignment horizontal="left" vertical="center"/>
    </xf>
    <xf numFmtId="0" fontId="159" fillId="90" borderId="0" xfId="3" applyFont="1" applyFill="1" applyAlignment="1">
      <alignment horizontal="left" vertical="center"/>
    </xf>
    <xf numFmtId="0" fontId="190" fillId="28" borderId="99" xfId="25" applyFont="1" applyFill="1" applyBorder="1" applyAlignment="1">
      <alignment horizontal="center" vertical="center"/>
    </xf>
    <xf numFmtId="0" fontId="102" fillId="28" borderId="99" xfId="3" applyFont="1" applyFill="1" applyBorder="1"/>
    <xf numFmtId="0" fontId="190" fillId="28" borderId="99" xfId="3" applyFont="1" applyFill="1" applyBorder="1" applyAlignment="1">
      <alignment horizontal="center" vertical="center"/>
    </xf>
    <xf numFmtId="0" fontId="178" fillId="28" borderId="99" xfId="3" applyFont="1" applyFill="1" applyBorder="1" applyAlignment="1" applyProtection="1">
      <alignment horizontal="left" vertical="center"/>
      <protection locked="0"/>
    </xf>
    <xf numFmtId="0" fontId="178" fillId="28" borderId="121" xfId="3" applyFont="1" applyFill="1" applyBorder="1" applyAlignment="1" applyProtection="1">
      <alignment horizontal="left" vertical="center"/>
      <protection locked="0"/>
    </xf>
    <xf numFmtId="0" fontId="220" fillId="95" borderId="0" xfId="25" applyFont="1" applyFill="1" applyAlignment="1" applyProtection="1">
      <alignment horizontal="center" vertical="center" wrapText="1"/>
      <protection locked="0"/>
    </xf>
    <xf numFmtId="0" fontId="221" fillId="95" borderId="0" xfId="25" applyFont="1" applyFill="1" applyAlignment="1" applyProtection="1">
      <alignment horizontal="center" vertical="center"/>
      <protection locked="0"/>
    </xf>
    <xf numFmtId="0" fontId="196" fillId="96" borderId="0" xfId="25" applyFont="1" applyFill="1" applyAlignment="1" applyProtection="1">
      <alignment horizontal="center" vertical="center"/>
      <protection locked="0"/>
    </xf>
    <xf numFmtId="0" fontId="192" fillId="5" borderId="0" xfId="4" applyFont="1" applyFill="1" applyAlignment="1">
      <alignment vertical="center"/>
    </xf>
    <xf numFmtId="0" fontId="178" fillId="5" borderId="0" xfId="3" applyFont="1" applyFill="1" applyAlignment="1" applyProtection="1">
      <alignment horizontal="left" vertical="center"/>
      <protection locked="0"/>
    </xf>
    <xf numFmtId="0" fontId="178" fillId="5" borderId="30" xfId="3" applyFont="1" applyFill="1" applyBorder="1" applyAlignment="1" applyProtection="1">
      <alignment horizontal="left" vertical="center"/>
      <protection locked="0"/>
    </xf>
    <xf numFmtId="0" fontId="102" fillId="5" borderId="0" xfId="25" applyFont="1" applyFill="1" applyAlignment="1" applyProtection="1">
      <alignment horizontal="left" vertical="center"/>
      <protection locked="0"/>
    </xf>
    <xf numFmtId="0" fontId="102" fillId="5" borderId="0" xfId="9" applyFont="1" applyFill="1" applyAlignment="1">
      <alignment horizontal="center" vertical="center"/>
    </xf>
    <xf numFmtId="0" fontId="192" fillId="5" borderId="30" xfId="0" applyFont="1" applyFill="1" applyBorder="1" applyAlignment="1">
      <alignment vertical="center"/>
    </xf>
    <xf numFmtId="0" fontId="102" fillId="98" borderId="0" xfId="3" applyFont="1" applyFill="1" applyAlignment="1">
      <alignment vertical="center"/>
    </xf>
    <xf numFmtId="186" fontId="222" fillId="96" borderId="0" xfId="25" applyNumberFormat="1" applyFont="1" applyFill="1" applyAlignment="1" applyProtection="1">
      <alignment horizontal="center" vertical="center"/>
      <protection locked="0"/>
    </xf>
    <xf numFmtId="1" fontId="196" fillId="5" borderId="0" xfId="12" applyNumberFormat="1" applyFont="1" applyFill="1" applyAlignment="1">
      <alignment vertical="center"/>
    </xf>
    <xf numFmtId="0" fontId="224" fillId="5" borderId="0" xfId="0" applyFont="1" applyFill="1" applyAlignment="1">
      <alignment vertical="center" wrapText="1"/>
    </xf>
    <xf numFmtId="0" fontId="224" fillId="5" borderId="30" xfId="0" applyFont="1" applyFill="1" applyBorder="1" applyAlignment="1">
      <alignment vertical="center" wrapText="1"/>
    </xf>
    <xf numFmtId="1" fontId="116" fillId="28" borderId="52" xfId="12" applyNumberFormat="1" applyFont="1" applyFill="1" applyBorder="1" applyAlignment="1">
      <alignment vertical="center"/>
    </xf>
    <xf numFmtId="166" fontId="196" fillId="99" borderId="52" xfId="3" applyNumberFormat="1" applyFont="1" applyFill="1" applyBorder="1" applyAlignment="1">
      <alignment vertical="center"/>
    </xf>
    <xf numFmtId="0" fontId="221" fillId="28" borderId="52" xfId="0" applyFont="1" applyFill="1" applyBorder="1" applyAlignment="1">
      <alignment vertical="center"/>
    </xf>
    <xf numFmtId="186" fontId="190" fillId="100" borderId="52" xfId="3" applyNumberFormat="1" applyFont="1" applyFill="1" applyBorder="1" applyAlignment="1">
      <alignment vertical="center"/>
    </xf>
    <xf numFmtId="0" fontId="168" fillId="28" borderId="52" xfId="0" applyFont="1" applyFill="1" applyBorder="1" applyAlignment="1">
      <alignment vertical="center"/>
    </xf>
    <xf numFmtId="0" fontId="102" fillId="100" borderId="52" xfId="3" applyFont="1" applyFill="1" applyBorder="1" applyAlignment="1">
      <alignment vertical="center"/>
    </xf>
    <xf numFmtId="0" fontId="192" fillId="28" borderId="52" xfId="0" applyFont="1" applyFill="1" applyBorder="1" applyAlignment="1">
      <alignment vertical="center"/>
    </xf>
    <xf numFmtId="0" fontId="192" fillId="28" borderId="52" xfId="0" applyFont="1" applyFill="1" applyBorder="1" applyAlignment="1">
      <alignment horizontal="center" vertical="center"/>
    </xf>
    <xf numFmtId="0" fontId="223" fillId="28" borderId="52" xfId="3" applyFont="1" applyFill="1" applyBorder="1" applyAlignment="1">
      <alignment horizontal="center" vertical="center"/>
    </xf>
    <xf numFmtId="0" fontId="224" fillId="28" borderId="52" xfId="0" applyFont="1" applyFill="1" applyBorder="1" applyAlignment="1">
      <alignment vertical="center" wrapText="1"/>
    </xf>
    <xf numFmtId="0" fontId="224" fillId="28" borderId="55" xfId="0" applyFont="1" applyFill="1" applyBorder="1" applyAlignment="1">
      <alignment vertical="center" wrapText="1"/>
    </xf>
    <xf numFmtId="0" fontId="23" fillId="4" borderId="0" xfId="3" applyFont="1" applyFill="1" applyAlignment="1">
      <alignment horizontal="center" vertical="center"/>
    </xf>
    <xf numFmtId="0" fontId="12" fillId="0" borderId="0" xfId="0" applyFont="1" applyAlignment="1">
      <alignment horizontal="left" vertical="center"/>
    </xf>
    <xf numFmtId="0" fontId="4" fillId="0" borderId="99" xfId="0" applyFont="1" applyBorder="1" applyAlignment="1">
      <alignment horizontal="right" vertical="center" wrapText="1"/>
    </xf>
    <xf numFmtId="0" fontId="28" fillId="35" borderId="21" xfId="3" applyFont="1" applyFill="1" applyBorder="1" applyAlignment="1" applyProtection="1">
      <alignment horizontal="right" vertical="center"/>
      <protection hidden="1"/>
    </xf>
    <xf numFmtId="0" fontId="181" fillId="30" borderId="21" xfId="3" applyFont="1" applyFill="1" applyBorder="1" applyAlignment="1" applyProtection="1">
      <alignment horizontal="right" vertical="center"/>
      <protection hidden="1"/>
    </xf>
    <xf numFmtId="0" fontId="131" fillId="30" borderId="21" xfId="3" applyFont="1" applyFill="1" applyBorder="1" applyAlignment="1" applyProtection="1">
      <alignment horizontal="right" vertical="center"/>
      <protection hidden="1"/>
    </xf>
    <xf numFmtId="0" fontId="28" fillId="34" borderId="21" xfId="3" applyFont="1" applyFill="1" applyBorder="1" applyAlignment="1">
      <alignment horizontal="right" vertical="center"/>
    </xf>
    <xf numFmtId="0" fontId="29" fillId="34" borderId="21" xfId="3" applyFont="1" applyFill="1" applyBorder="1" applyAlignment="1">
      <alignment horizontal="right" vertical="center"/>
    </xf>
    <xf numFmtId="0" fontId="41" fillId="34" borderId="21" xfId="3" applyFont="1" applyFill="1" applyBorder="1" applyAlignment="1">
      <alignment horizontal="right" vertical="center"/>
    </xf>
    <xf numFmtId="0" fontId="29" fillId="30" borderId="21" xfId="3" applyFont="1" applyFill="1" applyBorder="1" applyAlignment="1" applyProtection="1">
      <alignment horizontal="right" vertical="center"/>
      <protection hidden="1"/>
    </xf>
    <xf numFmtId="0" fontId="83" fillId="33" borderId="21" xfId="3" applyFont="1" applyFill="1" applyBorder="1" applyAlignment="1" applyProtection="1">
      <alignment horizontal="right" vertical="center"/>
      <protection hidden="1"/>
    </xf>
    <xf numFmtId="0" fontId="80" fillId="32" borderId="21" xfId="3" applyFont="1" applyFill="1" applyBorder="1" applyAlignment="1" applyProtection="1">
      <alignment horizontal="right" vertical="center"/>
      <protection hidden="1"/>
    </xf>
    <xf numFmtId="1" fontId="83" fillId="34" borderId="119" xfId="3" applyNumberFormat="1" applyFont="1" applyFill="1" applyBorder="1" applyAlignment="1">
      <alignment horizontal="right" vertical="center"/>
    </xf>
    <xf numFmtId="0" fontId="26" fillId="31" borderId="21" xfId="3" applyFont="1" applyFill="1" applyBorder="1" applyAlignment="1" applyProtection="1">
      <alignment horizontal="right" vertical="center"/>
      <protection hidden="1"/>
    </xf>
    <xf numFmtId="0" fontId="26" fillId="31" borderId="14" xfId="3" applyFont="1" applyFill="1" applyBorder="1" applyAlignment="1" applyProtection="1">
      <alignment horizontal="right" vertical="center"/>
      <protection hidden="1"/>
    </xf>
    <xf numFmtId="1" fontId="36" fillId="38" borderId="21" xfId="3" applyNumberFormat="1" applyFont="1" applyFill="1" applyBorder="1" applyAlignment="1" applyProtection="1">
      <alignment horizontal="right" vertical="center"/>
      <protection hidden="1"/>
    </xf>
    <xf numFmtId="1" fontId="87" fillId="19" borderId="21" xfId="3" applyNumberFormat="1" applyFont="1" applyFill="1" applyBorder="1" applyAlignment="1" applyProtection="1">
      <alignment horizontal="right" vertical="center"/>
      <protection hidden="1"/>
    </xf>
    <xf numFmtId="1" fontId="26" fillId="36" borderId="21" xfId="3" applyNumberFormat="1" applyFont="1" applyFill="1" applyBorder="1" applyAlignment="1" applyProtection="1">
      <alignment horizontal="right" vertical="center"/>
      <protection hidden="1"/>
    </xf>
    <xf numFmtId="0" fontId="83" fillId="34" borderId="21" xfId="3" applyFont="1" applyFill="1" applyBorder="1" applyAlignment="1">
      <alignment horizontal="right" vertical="center"/>
    </xf>
    <xf numFmtId="0" fontId="167" fillId="5" borderId="0" xfId="0" applyFont="1" applyFill="1" applyAlignment="1">
      <alignment horizontal="right" vertical="center"/>
    </xf>
    <xf numFmtId="0" fontId="90" fillId="5" borderId="0" xfId="0" applyFont="1" applyFill="1" applyAlignment="1">
      <alignment vertical="center"/>
    </xf>
    <xf numFmtId="0" fontId="90" fillId="5" borderId="0" xfId="0" applyFont="1" applyFill="1" applyAlignment="1">
      <alignment horizontal="right" vertical="center"/>
    </xf>
    <xf numFmtId="0" fontId="0" fillId="0" borderId="0" xfId="0" applyAlignment="1">
      <alignment horizontal="right"/>
    </xf>
    <xf numFmtId="0" fontId="1" fillId="5" borderId="0" xfId="1" applyFill="1" applyAlignment="1">
      <alignment horizontal="right" vertical="center"/>
    </xf>
    <xf numFmtId="0" fontId="1" fillId="0" borderId="0" xfId="1" applyAlignment="1">
      <alignment horizontal="right" vertical="center"/>
    </xf>
    <xf numFmtId="0" fontId="82" fillId="0" borderId="43" xfId="3" applyFont="1" applyBorder="1" applyAlignment="1">
      <alignment horizontal="right" vertical="center"/>
    </xf>
    <xf numFmtId="0" fontId="52" fillId="5" borderId="55" xfId="4" applyFont="1" applyFill="1" applyBorder="1" applyAlignment="1">
      <alignment horizontal="right" vertical="center"/>
    </xf>
    <xf numFmtId="0" fontId="1" fillId="5" borderId="99" xfId="1" applyFill="1" applyBorder="1" applyAlignment="1">
      <alignment vertical="center"/>
    </xf>
    <xf numFmtId="0" fontId="1" fillId="5" borderId="91" xfId="0" applyFont="1" applyFill="1" applyBorder="1" applyAlignment="1">
      <alignment horizontal="center" vertical="center"/>
    </xf>
    <xf numFmtId="0" fontId="4" fillId="5" borderId="90" xfId="0" applyFont="1" applyFill="1" applyBorder="1" applyAlignment="1">
      <alignment horizontal="right" vertical="center"/>
    </xf>
    <xf numFmtId="0" fontId="4" fillId="5" borderId="91" xfId="0" applyFont="1" applyFill="1" applyBorder="1" applyAlignment="1">
      <alignment horizontal="right" vertical="center"/>
    </xf>
    <xf numFmtId="0" fontId="2" fillId="5" borderId="2" xfId="0" applyFont="1" applyFill="1" applyBorder="1" applyAlignment="1">
      <alignment horizontal="center" vertical="center"/>
    </xf>
    <xf numFmtId="0" fontId="1" fillId="5" borderId="0" xfId="0" applyFont="1" applyFill="1" applyAlignment="1">
      <alignment horizontal="right" vertical="center"/>
    </xf>
    <xf numFmtId="0" fontId="14" fillId="0" borderId="0" xfId="0" applyFont="1" applyAlignment="1">
      <alignment vertical="center"/>
    </xf>
    <xf numFmtId="0" fontId="0" fillId="0" borderId="0" xfId="0" applyAlignment="1">
      <alignment horizontal="left" vertical="center" indent="1"/>
    </xf>
    <xf numFmtId="0" fontId="167" fillId="5" borderId="0" xfId="0" applyFont="1" applyFill="1" applyAlignment="1">
      <alignment horizontal="right" vertical="center" indent="1"/>
    </xf>
    <xf numFmtId="0" fontId="89" fillId="5" borderId="0" xfId="0" applyFont="1" applyFill="1" applyAlignment="1">
      <alignment horizontal="right" vertical="center" indent="1"/>
    </xf>
    <xf numFmtId="0" fontId="287" fillId="5" borderId="0" xfId="0" applyFont="1" applyFill="1" applyAlignment="1">
      <alignment horizontal="right" vertical="center" indent="1"/>
    </xf>
    <xf numFmtId="1" fontId="94" fillId="50" borderId="94" xfId="3" applyNumberFormat="1" applyFont="1" applyFill="1" applyBorder="1" applyAlignment="1" applyProtection="1">
      <alignment vertical="center"/>
      <protection hidden="1"/>
    </xf>
    <xf numFmtId="1" fontId="94" fillId="50" borderId="76" xfId="3" applyNumberFormat="1" applyFont="1" applyFill="1" applyBorder="1" applyAlignment="1" applyProtection="1">
      <alignment vertical="center"/>
      <protection hidden="1"/>
    </xf>
    <xf numFmtId="1" fontId="76" fillId="50" borderId="106" xfId="3" applyNumberFormat="1" applyFont="1" applyFill="1" applyBorder="1" applyAlignment="1" applyProtection="1">
      <alignment vertical="center"/>
      <protection hidden="1"/>
    </xf>
    <xf numFmtId="1" fontId="76" fillId="50" borderId="76" xfId="3" applyNumberFormat="1" applyFont="1" applyFill="1" applyBorder="1" applyAlignment="1" applyProtection="1">
      <alignment vertical="center"/>
      <protection hidden="1"/>
    </xf>
    <xf numFmtId="1" fontId="9" fillId="49" borderId="0" xfId="3" applyNumberFormat="1" applyFont="1" applyFill="1" applyAlignment="1" applyProtection="1">
      <alignment vertical="center"/>
      <protection hidden="1"/>
    </xf>
    <xf numFmtId="1" fontId="12" fillId="49" borderId="0" xfId="3" applyNumberFormat="1" applyFont="1" applyFill="1" applyAlignment="1" applyProtection="1">
      <alignment vertical="center"/>
      <protection hidden="1"/>
    </xf>
    <xf numFmtId="1" fontId="52" fillId="29" borderId="0" xfId="3" applyNumberFormat="1" applyFont="1" applyFill="1" applyAlignment="1" applyProtection="1">
      <alignment vertical="center"/>
      <protection hidden="1"/>
    </xf>
    <xf numFmtId="0" fontId="11" fillId="0" borderId="0" xfId="0" applyFont="1" applyAlignment="1">
      <alignment horizontal="right"/>
    </xf>
    <xf numFmtId="0" fontId="20" fillId="0" borderId="0" xfId="0" applyFont="1"/>
    <xf numFmtId="0" fontId="33" fillId="0" borderId="0" xfId="0" applyFont="1"/>
    <xf numFmtId="0" fontId="15" fillId="0" borderId="0" xfId="0" applyFont="1" applyAlignment="1">
      <alignment horizontal="right" vertical="center"/>
    </xf>
    <xf numFmtId="0" fontId="15" fillId="0" borderId="0" xfId="0" applyFont="1"/>
    <xf numFmtId="0" fontId="15" fillId="0" borderId="0" xfId="0" applyFont="1" applyAlignment="1">
      <alignment horizontal="right"/>
    </xf>
    <xf numFmtId="0" fontId="16" fillId="0" borderId="0" xfId="0" applyFont="1" applyAlignment="1">
      <alignment horizontal="right" vertical="center"/>
    </xf>
    <xf numFmtId="0" fontId="11" fillId="0" borderId="0" xfId="0" applyFont="1" applyAlignment="1">
      <alignment horizontal="right" vertical="center"/>
    </xf>
    <xf numFmtId="0" fontId="14" fillId="5" borderId="0" xfId="0" applyFont="1" applyFill="1" applyAlignment="1">
      <alignment horizontal="right" vertical="center"/>
    </xf>
    <xf numFmtId="0" fontId="0" fillId="28" borderId="0" xfId="0" applyFill="1" applyAlignment="1">
      <alignment vertical="center"/>
    </xf>
    <xf numFmtId="0" fontId="23" fillId="28" borderId="70" xfId="3" applyFont="1" applyFill="1" applyBorder="1" applyAlignment="1">
      <alignment horizontal="center" vertical="center"/>
    </xf>
    <xf numFmtId="0" fontId="23" fillId="28" borderId="69" xfId="3" applyFont="1" applyFill="1" applyBorder="1" applyAlignment="1">
      <alignment horizontal="center" vertical="center"/>
    </xf>
    <xf numFmtId="0" fontId="23" fillId="4" borderId="28" xfId="3" applyFont="1" applyFill="1" applyBorder="1" applyAlignment="1">
      <alignment horizontal="center" vertical="center"/>
    </xf>
    <xf numFmtId="0" fontId="12" fillId="110" borderId="0" xfId="3" applyFont="1" applyFill="1" applyAlignment="1">
      <alignment horizontal="center" vertical="center"/>
    </xf>
    <xf numFmtId="0" fontId="12" fillId="111" borderId="0" xfId="3" applyFont="1" applyFill="1" applyAlignment="1">
      <alignment horizontal="center" vertical="center"/>
    </xf>
    <xf numFmtId="0" fontId="12" fillId="110" borderId="28" xfId="3" applyFont="1" applyFill="1" applyBorder="1" applyAlignment="1">
      <alignment vertical="center"/>
    </xf>
    <xf numFmtId="0" fontId="11" fillId="28" borderId="0" xfId="0" applyFont="1" applyFill="1" applyAlignment="1">
      <alignment horizontal="right" vertical="center"/>
    </xf>
    <xf numFmtId="181" fontId="33" fillId="19" borderId="28" xfId="18" applyNumberFormat="1" applyFont="1" applyFill="1" applyBorder="1" applyAlignment="1">
      <alignment horizontal="center" vertical="center"/>
    </xf>
    <xf numFmtId="0" fontId="1" fillId="29" borderId="0" xfId="0" applyFont="1" applyFill="1" applyAlignment="1">
      <alignment horizontal="center" vertical="center"/>
    </xf>
    <xf numFmtId="0" fontId="1" fillId="29" borderId="28" xfId="0" applyFont="1" applyFill="1" applyBorder="1" applyAlignment="1">
      <alignment horizontal="center" vertical="center"/>
    </xf>
    <xf numFmtId="0" fontId="1" fillId="29" borderId="96" xfId="0" applyFont="1" applyFill="1" applyBorder="1" applyAlignment="1">
      <alignment horizontal="left" vertical="center"/>
    </xf>
    <xf numFmtId="0" fontId="26" fillId="29" borderId="96" xfId="0" applyFont="1" applyFill="1" applyBorder="1" applyAlignment="1">
      <alignment horizontal="left" vertical="center"/>
    </xf>
    <xf numFmtId="0" fontId="20" fillId="29" borderId="161" xfId="3" applyFont="1" applyFill="1" applyBorder="1" applyAlignment="1">
      <alignment horizontal="right" vertical="center"/>
    </xf>
    <xf numFmtId="0" fontId="23" fillId="29" borderId="70" xfId="3" applyFont="1" applyFill="1" applyBorder="1" applyAlignment="1">
      <alignment horizontal="center" vertical="center"/>
    </xf>
    <xf numFmtId="0" fontId="23" fillId="29" borderId="69" xfId="3" applyFont="1" applyFill="1" applyBorder="1" applyAlignment="1">
      <alignment horizontal="center" vertical="center"/>
    </xf>
    <xf numFmtId="0" fontId="12" fillId="110" borderId="0" xfId="3" applyFont="1" applyFill="1" applyAlignment="1">
      <alignment vertical="center"/>
    </xf>
    <xf numFmtId="181" fontId="38" fillId="29" borderId="0" xfId="0" applyNumberFormat="1" applyFont="1" applyFill="1" applyAlignment="1">
      <alignment horizontal="center" vertical="center"/>
    </xf>
    <xf numFmtId="0" fontId="286" fillId="29" borderId="0" xfId="11" applyFont="1" applyFill="1" applyAlignment="1">
      <alignment horizontal="right" vertical="center"/>
    </xf>
    <xf numFmtId="0" fontId="20" fillId="29" borderId="96" xfId="3" applyFont="1" applyFill="1" applyBorder="1" applyAlignment="1">
      <alignment horizontal="right" vertical="center"/>
    </xf>
    <xf numFmtId="0" fontId="10" fillId="29" borderId="161" xfId="3" applyFont="1" applyFill="1" applyBorder="1" applyAlignment="1">
      <alignment horizontal="right" vertical="center"/>
    </xf>
    <xf numFmtId="0" fontId="12" fillId="111" borderId="0" xfId="3" applyFont="1" applyFill="1" applyAlignment="1">
      <alignment vertical="center"/>
    </xf>
    <xf numFmtId="0" fontId="12" fillId="111" borderId="28" xfId="3" applyFont="1" applyFill="1" applyBorder="1" applyAlignment="1">
      <alignment vertical="center"/>
    </xf>
    <xf numFmtId="0" fontId="2" fillId="29" borderId="0" xfId="3" applyFont="1" applyFill="1" applyAlignment="1">
      <alignment horizontal="center" vertical="center"/>
    </xf>
    <xf numFmtId="0" fontId="23" fillId="111" borderId="0" xfId="3" applyFont="1" applyFill="1" applyAlignment="1">
      <alignment horizontal="center" vertical="center"/>
    </xf>
    <xf numFmtId="0" fontId="23" fillId="111" borderId="28" xfId="3" applyFont="1" applyFill="1" applyBorder="1" applyAlignment="1">
      <alignment horizontal="center" vertical="center"/>
    </xf>
    <xf numFmtId="0" fontId="288" fillId="29" borderId="0" xfId="0" applyFont="1" applyFill="1" applyAlignment="1">
      <alignment vertical="center"/>
    </xf>
    <xf numFmtId="0" fontId="0" fillId="29" borderId="0" xfId="0" applyFill="1" applyAlignment="1">
      <alignment vertical="center"/>
    </xf>
    <xf numFmtId="0" fontId="77" fillId="13" borderId="74" xfId="3" applyFont="1" applyFill="1" applyBorder="1" applyAlignment="1" applyProtection="1">
      <alignment horizontal="center" vertical="center"/>
      <protection locked="0"/>
    </xf>
    <xf numFmtId="0" fontId="60" fillId="36" borderId="73" xfId="9" applyFont="1" applyFill="1" applyBorder="1" applyAlignment="1">
      <alignment horizontal="center" vertical="center"/>
    </xf>
    <xf numFmtId="0" fontId="60" fillId="36" borderId="70" xfId="9" applyFont="1" applyFill="1" applyBorder="1" applyAlignment="1">
      <alignment horizontal="center" vertical="center"/>
    </xf>
    <xf numFmtId="0" fontId="12" fillId="36" borderId="70" xfId="9" applyFont="1" applyFill="1" applyBorder="1" applyAlignment="1">
      <alignment horizontal="center" vertical="center"/>
    </xf>
    <xf numFmtId="0" fontId="60" fillId="36" borderId="69" xfId="9" applyFont="1" applyFill="1" applyBorder="1" applyAlignment="1">
      <alignment horizontal="center" vertical="center"/>
    </xf>
    <xf numFmtId="0" fontId="9" fillId="29" borderId="162" xfId="0" applyFont="1" applyFill="1" applyBorder="1" applyAlignment="1">
      <alignment horizontal="center" vertical="center"/>
    </xf>
    <xf numFmtId="0" fontId="23" fillId="28" borderId="16" xfId="3" applyFont="1" applyFill="1" applyBorder="1" applyAlignment="1">
      <alignment horizontal="center" vertical="center"/>
    </xf>
    <xf numFmtId="0" fontId="23" fillId="28" borderId="28" xfId="3" applyFont="1" applyFill="1" applyBorder="1" applyAlignment="1">
      <alignment horizontal="center" vertical="center"/>
    </xf>
    <xf numFmtId="0" fontId="16" fillId="88" borderId="160" xfId="1" applyFont="1" applyFill="1" applyBorder="1" applyAlignment="1">
      <alignment horizontal="left" vertical="center"/>
    </xf>
    <xf numFmtId="0" fontId="23" fillId="4" borderId="16" xfId="3" applyFont="1" applyFill="1" applyBorder="1" applyAlignment="1">
      <alignment horizontal="center" vertical="center"/>
    </xf>
    <xf numFmtId="0" fontId="9" fillId="4" borderId="0" xfId="3" applyFont="1" applyFill="1" applyAlignment="1" applyProtection="1">
      <alignment horizontal="center" vertical="center"/>
      <protection hidden="1"/>
    </xf>
    <xf numFmtId="0" fontId="0" fillId="5" borderId="160" xfId="0" applyFill="1" applyBorder="1" applyAlignment="1">
      <alignment vertical="center"/>
    </xf>
    <xf numFmtId="0" fontId="23" fillId="111" borderId="16" xfId="3" applyFont="1" applyFill="1" applyBorder="1" applyAlignment="1">
      <alignment horizontal="center" vertical="center"/>
    </xf>
    <xf numFmtId="0" fontId="12" fillId="111" borderId="0" xfId="3" applyFont="1" applyFill="1" applyAlignment="1">
      <alignment horizontal="right" vertical="center"/>
    </xf>
    <xf numFmtId="0" fontId="12" fillId="111" borderId="28" xfId="3" applyFont="1" applyFill="1" applyBorder="1" applyAlignment="1">
      <alignment horizontal="right" vertical="center"/>
    </xf>
    <xf numFmtId="0" fontId="15" fillId="5" borderId="160" xfId="0" applyFont="1" applyFill="1" applyBorder="1" applyAlignment="1">
      <alignment horizontal="center" vertical="center"/>
    </xf>
    <xf numFmtId="0" fontId="0" fillId="5" borderId="16" xfId="0" applyFill="1" applyBorder="1" applyAlignment="1">
      <alignment horizontal="left" vertical="center"/>
    </xf>
    <xf numFmtId="0" fontId="289" fillId="5" borderId="0" xfId="3" applyFont="1" applyFill="1" applyAlignment="1" applyProtection="1">
      <alignment horizontal="center" vertical="center"/>
      <protection locked="0"/>
    </xf>
    <xf numFmtId="0" fontId="12" fillId="28" borderId="0" xfId="0" applyFont="1" applyFill="1" applyAlignment="1">
      <alignment horizontal="center" vertical="center"/>
    </xf>
    <xf numFmtId="0" fontId="73" fillId="28" borderId="0" xfId="0" applyFont="1" applyFill="1" applyAlignment="1">
      <alignment horizontal="center" vertical="center"/>
    </xf>
    <xf numFmtId="0" fontId="73" fillId="28" borderId="28" xfId="0" applyFont="1" applyFill="1" applyBorder="1" applyAlignment="1">
      <alignment horizontal="center" vertical="center"/>
    </xf>
    <xf numFmtId="0" fontId="20" fillId="5" borderId="160" xfId="0" applyFont="1" applyFill="1" applyBorder="1" applyAlignment="1">
      <alignment horizontal="left" vertical="center"/>
    </xf>
    <xf numFmtId="0" fontId="20" fillId="0" borderId="0" xfId="0" applyFont="1" applyAlignment="1">
      <alignment horizontal="right" vertical="center"/>
    </xf>
    <xf numFmtId="181" fontId="290" fillId="71" borderId="0" xfId="18" applyNumberFormat="1" applyFont="1" applyFill="1" applyAlignment="1">
      <alignment horizontal="left" vertical="center"/>
    </xf>
    <xf numFmtId="0" fontId="20" fillId="5" borderId="160" xfId="0" applyFont="1" applyFill="1" applyBorder="1" applyAlignment="1">
      <alignment horizontal="center" vertical="center"/>
    </xf>
    <xf numFmtId="0" fontId="0" fillId="4" borderId="16" xfId="0" applyFill="1" applyBorder="1" applyAlignment="1">
      <alignment horizontal="left" vertical="center"/>
    </xf>
    <xf numFmtId="0" fontId="20" fillId="4" borderId="0" xfId="0" applyFont="1" applyFill="1" applyAlignment="1">
      <alignment horizontal="left" vertical="center"/>
    </xf>
    <xf numFmtId="0" fontId="291" fillId="4" borderId="0" xfId="3" applyFont="1" applyFill="1" applyAlignment="1" applyProtection="1">
      <alignment horizontal="center" vertical="center"/>
      <protection locked="0"/>
    </xf>
    <xf numFmtId="0" fontId="20" fillId="5" borderId="0" xfId="0" applyFont="1" applyFill="1" applyAlignment="1">
      <alignment horizontal="right" vertical="center"/>
    </xf>
    <xf numFmtId="0" fontId="290" fillId="71" borderId="0" xfId="0" applyFont="1" applyFill="1" applyAlignment="1">
      <alignment horizontal="center" vertical="center"/>
    </xf>
    <xf numFmtId="0" fontId="16" fillId="5" borderId="160" xfId="0" applyFont="1" applyFill="1" applyBorder="1" applyAlignment="1">
      <alignment horizontal="left" vertical="center"/>
    </xf>
    <xf numFmtId="0" fontId="292" fillId="19" borderId="16" xfId="0" applyFont="1" applyFill="1" applyBorder="1" applyAlignment="1">
      <alignment horizontal="center" vertical="center"/>
    </xf>
    <xf numFmtId="0" fontId="293" fillId="5" borderId="0" xfId="3" applyFont="1" applyFill="1" applyAlignment="1" applyProtection="1">
      <alignment horizontal="center" vertical="center"/>
      <protection locked="0"/>
    </xf>
    <xf numFmtId="0" fontId="12" fillId="5" borderId="163" xfId="0" applyFont="1" applyFill="1" applyBorder="1" applyAlignment="1">
      <alignment vertical="center"/>
    </xf>
    <xf numFmtId="0" fontId="16" fillId="88" borderId="0" xfId="1" applyFont="1" applyFill="1" applyAlignment="1">
      <alignment horizontal="right" vertical="center"/>
    </xf>
    <xf numFmtId="0" fontId="0" fillId="5" borderId="16" xfId="0" applyFill="1" applyBorder="1" applyAlignment="1">
      <alignment vertical="center"/>
    </xf>
    <xf numFmtId="0" fontId="289" fillId="5" borderId="164" xfId="3" applyFont="1" applyFill="1" applyBorder="1" applyAlignment="1" applyProtection="1">
      <alignment horizontal="center" vertical="center"/>
      <protection locked="0"/>
    </xf>
    <xf numFmtId="0" fontId="113" fillId="5" borderId="0" xfId="4" applyFont="1" applyFill="1" applyAlignment="1">
      <alignment horizontal="left" vertical="center"/>
    </xf>
    <xf numFmtId="0" fontId="100" fillId="5" borderId="165" xfId="1" applyFont="1" applyFill="1" applyBorder="1" applyAlignment="1">
      <alignment horizontal="center" vertical="center"/>
    </xf>
    <xf numFmtId="0" fontId="100" fillId="5" borderId="28" xfId="0" applyFont="1" applyFill="1" applyBorder="1" applyAlignment="1">
      <alignment horizontal="right" vertical="center"/>
    </xf>
    <xf numFmtId="0" fontId="26" fillId="69" borderId="16" xfId="18" applyFont="1" applyFill="1" applyBorder="1" applyAlignment="1">
      <alignment horizontal="center" vertical="center"/>
    </xf>
    <xf numFmtId="0" fontId="48" fillId="69" borderId="0" xfId="18" applyFont="1" applyFill="1" applyAlignment="1">
      <alignment horizontal="left" vertical="center"/>
    </xf>
    <xf numFmtId="0" fontId="12" fillId="72" borderId="0" xfId="18" applyFont="1" applyFill="1" applyAlignment="1">
      <alignment horizontal="center" vertical="center"/>
    </xf>
    <xf numFmtId="0" fontId="12" fillId="28" borderId="166" xfId="0" applyFont="1" applyFill="1" applyBorder="1" applyAlignment="1">
      <alignment horizontal="center" vertical="center"/>
    </xf>
    <xf numFmtId="0" fontId="0" fillId="28" borderId="28" xfId="0" applyFill="1" applyBorder="1" applyAlignment="1">
      <alignment vertical="center"/>
    </xf>
    <xf numFmtId="0" fontId="286" fillId="55" borderId="16" xfId="3" applyFont="1" applyFill="1" applyBorder="1" applyAlignment="1">
      <alignment horizontal="left" vertical="center"/>
    </xf>
    <xf numFmtId="0" fontId="106" fillId="84" borderId="0" xfId="0" applyFont="1" applyFill="1" applyAlignment="1">
      <alignment horizontal="left" vertical="center"/>
    </xf>
    <xf numFmtId="0" fontId="106" fillId="84" borderId="0" xfId="0" applyFont="1" applyFill="1" applyAlignment="1">
      <alignment horizontal="right" vertical="center"/>
    </xf>
    <xf numFmtId="0" fontId="106" fillId="112" borderId="0" xfId="0" applyFont="1" applyFill="1" applyAlignment="1">
      <alignment horizontal="right" vertical="center"/>
    </xf>
    <xf numFmtId="0" fontId="294" fillId="113" borderId="0" xfId="0" applyFont="1" applyFill="1" applyAlignment="1">
      <alignment horizontal="center" vertical="center"/>
    </xf>
    <xf numFmtId="0" fontId="100" fillId="28" borderId="0" xfId="1" applyFont="1" applyFill="1" applyAlignment="1">
      <alignment horizontal="center" vertical="center"/>
    </xf>
    <xf numFmtId="0" fontId="100" fillId="28" borderId="28" xfId="0" applyFont="1" applyFill="1" applyBorder="1" applyAlignment="1">
      <alignment horizontal="right" vertical="center"/>
    </xf>
    <xf numFmtId="0" fontId="106" fillId="84" borderId="16" xfId="0" applyFont="1" applyFill="1" applyBorder="1" applyAlignment="1">
      <alignment vertical="center"/>
    </xf>
    <xf numFmtId="0" fontId="0" fillId="5" borderId="160" xfId="0" applyFill="1" applyBorder="1" applyAlignment="1">
      <alignment horizontal="left" vertical="center"/>
    </xf>
    <xf numFmtId="181" fontId="100" fillId="71" borderId="16" xfId="18" applyNumberFormat="1" applyFont="1" applyFill="1" applyBorder="1" applyAlignment="1">
      <alignment horizontal="center" vertical="center"/>
    </xf>
    <xf numFmtId="0" fontId="0" fillId="4" borderId="167" xfId="0" applyFill="1" applyBorder="1" applyAlignment="1">
      <alignment horizontal="left" vertical="center"/>
    </xf>
    <xf numFmtId="0" fontId="106" fillId="84" borderId="16" xfId="0" applyFont="1" applyFill="1" applyBorder="1" applyAlignment="1">
      <alignment horizontal="left" vertical="center"/>
    </xf>
    <xf numFmtId="0" fontId="106" fillId="84" borderId="0" xfId="0" applyFont="1" applyFill="1" applyAlignment="1">
      <alignment vertical="center"/>
    </xf>
    <xf numFmtId="0" fontId="12" fillId="5" borderId="0" xfId="18" applyFont="1" applyFill="1" applyAlignment="1">
      <alignment horizontal="center" vertical="center"/>
    </xf>
    <xf numFmtId="0" fontId="295" fillId="5" borderId="0" xfId="3" applyFont="1" applyFill="1" applyAlignment="1" applyProtection="1">
      <alignment horizontal="center" vertical="center"/>
      <protection hidden="1"/>
    </xf>
    <xf numFmtId="0" fontId="0" fillId="5" borderId="23" xfId="0" applyFill="1" applyBorder="1" applyAlignment="1">
      <alignment vertical="center"/>
    </xf>
    <xf numFmtId="0" fontId="0" fillId="5" borderId="22" xfId="0" applyFill="1" applyBorder="1" applyAlignment="1">
      <alignment vertical="center"/>
    </xf>
    <xf numFmtId="0" fontId="296" fillId="84" borderId="0" xfId="0" applyFont="1" applyFill="1" applyAlignment="1">
      <alignment horizontal="right" vertical="center"/>
    </xf>
    <xf numFmtId="0" fontId="23" fillId="29" borderId="73" xfId="3" applyFont="1" applyFill="1" applyBorder="1" applyAlignment="1">
      <alignment horizontal="center" vertical="center"/>
    </xf>
    <xf numFmtId="0" fontId="12" fillId="111" borderId="16" xfId="3" applyFont="1" applyFill="1" applyBorder="1" applyAlignment="1">
      <alignment vertical="center"/>
    </xf>
    <xf numFmtId="0" fontId="32" fillId="29" borderId="16" xfId="1" applyFont="1" applyFill="1" applyBorder="1" applyAlignment="1">
      <alignment horizontal="center" vertical="center"/>
    </xf>
    <xf numFmtId="0" fontId="45" fillId="28" borderId="16" xfId="0" applyFont="1" applyFill="1" applyBorder="1" applyAlignment="1">
      <alignment vertical="center"/>
    </xf>
    <xf numFmtId="0" fontId="59" fillId="28" borderId="0" xfId="0" applyFont="1" applyFill="1" applyAlignment="1">
      <alignment horizontal="right" vertical="center"/>
    </xf>
    <xf numFmtId="0" fontId="297" fillId="29" borderId="28" xfId="11" applyFont="1" applyFill="1" applyBorder="1" applyAlignment="1">
      <alignment horizontal="right" vertical="center"/>
    </xf>
    <xf numFmtId="0" fontId="45" fillId="28" borderId="16" xfId="0" applyFont="1" applyFill="1" applyBorder="1" applyAlignment="1">
      <alignment horizontal="left" vertical="center"/>
    </xf>
    <xf numFmtId="0" fontId="59" fillId="28" borderId="0" xfId="11" applyFont="1" applyFill="1" applyAlignment="1">
      <alignment horizontal="right" vertical="center"/>
    </xf>
    <xf numFmtId="0" fontId="59" fillId="28" borderId="28" xfId="11" applyFont="1" applyFill="1" applyBorder="1" applyAlignment="1">
      <alignment horizontal="right" vertical="center"/>
    </xf>
    <xf numFmtId="0" fontId="298" fillId="28" borderId="16" xfId="1" applyFont="1" applyFill="1" applyBorder="1" applyAlignment="1">
      <alignment horizontal="center" vertical="center"/>
    </xf>
    <xf numFmtId="0" fontId="1" fillId="29" borderId="169" xfId="0" applyFont="1" applyFill="1" applyBorder="1" applyAlignment="1">
      <alignment horizontal="left" vertical="center"/>
    </xf>
    <xf numFmtId="0" fontId="12" fillId="110" borderId="16" xfId="3" applyFont="1" applyFill="1" applyBorder="1" applyAlignment="1">
      <alignment vertical="center"/>
    </xf>
    <xf numFmtId="0" fontId="286" fillId="29" borderId="16" xfId="1" applyFont="1" applyFill="1" applyBorder="1" applyAlignment="1">
      <alignment horizontal="left" vertical="center"/>
    </xf>
    <xf numFmtId="0" fontId="40" fillId="44" borderId="0" xfId="11" applyFont="1" applyFill="1" applyAlignment="1">
      <alignment horizontal="center" vertical="center"/>
    </xf>
    <xf numFmtId="0" fontId="1" fillId="29" borderId="0" xfId="0" applyFont="1" applyFill="1" applyAlignment="1">
      <alignment horizontal="left" vertical="center"/>
    </xf>
    <xf numFmtId="0" fontId="26" fillId="29" borderId="0" xfId="0" applyFont="1" applyFill="1" applyAlignment="1">
      <alignment horizontal="left" vertical="center"/>
    </xf>
    <xf numFmtId="0" fontId="20" fillId="29" borderId="0" xfId="3" applyFont="1" applyFill="1" applyAlignment="1">
      <alignment horizontal="right" vertical="center"/>
    </xf>
    <xf numFmtId="0" fontId="10" fillId="29" borderId="0" xfId="3" applyFont="1" applyFill="1" applyAlignment="1">
      <alignment horizontal="right" vertical="center"/>
    </xf>
    <xf numFmtId="0" fontId="106" fillId="69" borderId="16" xfId="0" applyFont="1" applyFill="1" applyBorder="1" applyAlignment="1">
      <alignment horizontal="left" vertical="center"/>
    </xf>
    <xf numFmtId="0" fontId="106" fillId="69" borderId="0" xfId="0" applyFont="1" applyFill="1" applyAlignment="1">
      <alignment horizontal="right" vertical="center"/>
    </xf>
    <xf numFmtId="0" fontId="77" fillId="13" borderId="159" xfId="3" applyFont="1" applyFill="1" applyBorder="1" applyAlignment="1" applyProtection="1">
      <alignment horizontal="center" vertical="center"/>
      <protection locked="0"/>
    </xf>
    <xf numFmtId="0" fontId="106" fillId="69" borderId="0" xfId="0" applyFont="1" applyFill="1" applyAlignment="1">
      <alignment horizontal="left" vertical="center"/>
    </xf>
    <xf numFmtId="0" fontId="32" fillId="5" borderId="16" xfId="1" applyFont="1" applyFill="1" applyBorder="1" applyAlignment="1">
      <alignment horizontal="center" vertical="center"/>
    </xf>
    <xf numFmtId="0" fontId="59" fillId="28" borderId="0" xfId="0" applyFont="1" applyFill="1" applyAlignment="1">
      <alignment horizontal="left" vertical="top"/>
    </xf>
    <xf numFmtId="0" fontId="59" fillId="28" borderId="0" xfId="0" applyFont="1" applyFill="1" applyAlignment="1">
      <alignment horizontal="left"/>
    </xf>
    <xf numFmtId="0" fontId="10" fillId="5" borderId="23" xfId="3" applyFont="1" applyFill="1" applyBorder="1" applyAlignment="1">
      <alignment horizontal="left" vertical="center"/>
    </xf>
    <xf numFmtId="0" fontId="106" fillId="69" borderId="23" xfId="0" applyFont="1" applyFill="1" applyBorder="1" applyAlignment="1">
      <alignment horizontal="left" vertical="center"/>
    </xf>
    <xf numFmtId="0" fontId="299" fillId="5" borderId="0" xfId="14" applyFont="1" applyFill="1" applyAlignment="1">
      <alignment vertical="center"/>
    </xf>
    <xf numFmtId="0" fontId="0" fillId="5" borderId="0" xfId="0" applyFill="1" applyAlignment="1">
      <alignment horizontal="left" vertical="center" wrapText="1"/>
    </xf>
    <xf numFmtId="0" fontId="13" fillId="5" borderId="0" xfId="6" applyFill="1" applyAlignment="1">
      <alignment horizontal="left" vertical="center" wrapText="1"/>
    </xf>
    <xf numFmtId="180" fontId="245" fillId="35" borderId="0" xfId="15" applyNumberFormat="1" applyFont="1" applyFill="1" applyAlignment="1">
      <alignment horizontal="center" vertical="center"/>
    </xf>
    <xf numFmtId="0" fontId="157" fillId="90" borderId="0" xfId="3" applyFont="1" applyFill="1" applyAlignment="1">
      <alignment horizontal="center" vertical="center"/>
    </xf>
    <xf numFmtId="0" fontId="272" fillId="90" borderId="0" xfId="3" applyFont="1" applyFill="1" applyAlignment="1">
      <alignment horizontal="center" vertical="center" wrapText="1"/>
    </xf>
    <xf numFmtId="0" fontId="190" fillId="5" borderId="20" xfId="23" applyFont="1" applyFill="1" applyBorder="1" applyAlignment="1">
      <alignment horizontal="center" vertical="center" wrapText="1"/>
    </xf>
    <xf numFmtId="0" fontId="190" fillId="5" borderId="2" xfId="23" applyFont="1" applyFill="1" applyBorder="1" applyAlignment="1">
      <alignment horizontal="center" vertical="center" wrapText="1"/>
    </xf>
    <xf numFmtId="0" fontId="102" fillId="28" borderId="99" xfId="3" applyFont="1" applyFill="1" applyBorder="1" applyAlignment="1">
      <alignment horizontal="center" vertical="center"/>
    </xf>
    <xf numFmtId="0" fontId="221" fillId="95" borderId="0" xfId="25" applyFont="1" applyFill="1" applyAlignment="1" applyProtection="1">
      <alignment horizontal="center" vertical="center"/>
      <protection locked="0"/>
    </xf>
    <xf numFmtId="1" fontId="116" fillId="34" borderId="0" xfId="12" applyNumberFormat="1" applyFont="1" applyFill="1" applyAlignment="1">
      <alignment horizontal="center" vertical="center"/>
    </xf>
    <xf numFmtId="0" fontId="196" fillId="96" borderId="0" xfId="25" applyFont="1" applyFill="1" applyAlignment="1" applyProtection="1">
      <alignment horizontal="center" vertical="center"/>
      <protection locked="0"/>
    </xf>
    <xf numFmtId="0" fontId="102" fillId="5" borderId="74" xfId="9" applyFont="1" applyFill="1" applyBorder="1" applyAlignment="1">
      <alignment horizontal="center"/>
    </xf>
    <xf numFmtId="0" fontId="102" fillId="5" borderId="70" xfId="9" applyFont="1" applyFill="1" applyBorder="1" applyAlignment="1">
      <alignment horizontal="center"/>
    </xf>
    <xf numFmtId="0" fontId="168" fillId="5" borderId="29" xfId="9" applyFont="1" applyFill="1" applyBorder="1" applyAlignment="1">
      <alignment horizontal="left" vertical="center" wrapText="1"/>
    </xf>
    <xf numFmtId="0" fontId="168" fillId="5" borderId="0" xfId="9" applyFont="1" applyFill="1" applyAlignment="1">
      <alignment horizontal="left" vertical="center" wrapText="1"/>
    </xf>
    <xf numFmtId="0" fontId="168" fillId="5" borderId="28" xfId="9" applyFont="1" applyFill="1" applyBorder="1" applyAlignment="1">
      <alignment horizontal="left" vertical="center" wrapText="1"/>
    </xf>
    <xf numFmtId="0" fontId="168" fillId="5" borderId="24" xfId="9" applyFont="1" applyFill="1" applyBorder="1" applyAlignment="1">
      <alignment horizontal="left" vertical="center" wrapText="1"/>
    </xf>
    <xf numFmtId="0" fontId="168" fillId="5" borderId="23" xfId="9" applyFont="1" applyFill="1" applyBorder="1" applyAlignment="1">
      <alignment horizontal="left" vertical="center" wrapText="1"/>
    </xf>
    <xf numFmtId="0" fontId="168" fillId="5" borderId="22" xfId="9" applyFont="1" applyFill="1" applyBorder="1" applyAlignment="1">
      <alignment horizontal="left" vertical="center" wrapText="1"/>
    </xf>
    <xf numFmtId="0" fontId="191" fillId="60" borderId="0" xfId="16" applyFont="1" applyFill="1" applyAlignment="1">
      <alignment horizontal="left" vertical="center" wrapText="1"/>
    </xf>
    <xf numFmtId="0" fontId="102" fillId="28" borderId="90" xfId="3" applyFont="1" applyFill="1" applyBorder="1" applyAlignment="1">
      <alignment horizontal="center" vertical="center"/>
    </xf>
    <xf numFmtId="0" fontId="102" fillId="28" borderId="91" xfId="3" applyFont="1" applyFill="1" applyBorder="1" applyAlignment="1">
      <alignment horizontal="center" vertical="center"/>
    </xf>
    <xf numFmtId="1" fontId="116" fillId="34" borderId="20" xfId="12" applyNumberFormat="1" applyFont="1" applyFill="1" applyBorder="1" applyAlignment="1">
      <alignment horizontal="center" vertical="center"/>
    </xf>
    <xf numFmtId="0" fontId="102" fillId="60" borderId="0" xfId="1" applyFont="1" applyFill="1" applyAlignment="1">
      <alignment horizontal="center" vertical="center" wrapText="1"/>
    </xf>
    <xf numFmtId="0" fontId="102" fillId="60" borderId="0" xfId="16" applyFont="1" applyFill="1" applyAlignment="1">
      <alignment horizontal="left" vertical="center" wrapText="1"/>
    </xf>
    <xf numFmtId="0" fontId="193" fillId="60" borderId="0" xfId="16" applyFont="1" applyFill="1" applyAlignment="1">
      <alignment horizontal="left" vertical="center" wrapText="1"/>
    </xf>
    <xf numFmtId="0" fontId="116" fillId="0" borderId="107" xfId="12" applyFont="1" applyBorder="1" applyAlignment="1">
      <alignment horizontal="center" vertical="center"/>
    </xf>
    <xf numFmtId="0" fontId="116" fillId="0" borderId="108" xfId="12" applyFont="1" applyBorder="1" applyAlignment="1">
      <alignment horizontal="center" vertical="center"/>
    </xf>
    <xf numFmtId="0" fontId="116" fillId="0" borderId="109" xfId="12" applyFont="1" applyBorder="1" applyAlignment="1">
      <alignment horizontal="center" vertical="center"/>
    </xf>
    <xf numFmtId="0" fontId="195" fillId="90" borderId="28" xfId="3" applyFont="1" applyFill="1" applyBorder="1" applyAlignment="1">
      <alignment horizontal="center" vertical="center"/>
    </xf>
    <xf numFmtId="0" fontId="79" fillId="26" borderId="74" xfId="1" applyFont="1" applyFill="1" applyBorder="1" applyAlignment="1">
      <alignment horizontal="center" vertical="center"/>
    </xf>
    <xf numFmtId="0" fontId="79" fillId="26" borderId="70" xfId="1" applyFont="1" applyFill="1" applyBorder="1" applyAlignment="1">
      <alignment horizontal="center" vertical="center"/>
    </xf>
    <xf numFmtId="0" fontId="79" fillId="26" borderId="69" xfId="1" applyFont="1" applyFill="1" applyBorder="1" applyAlignment="1">
      <alignment horizontal="center" vertical="center"/>
    </xf>
    <xf numFmtId="0" fontId="79" fillId="26" borderId="29" xfId="1" applyFont="1" applyFill="1" applyBorder="1" applyAlignment="1">
      <alignment horizontal="center" vertical="center"/>
    </xf>
    <xf numFmtId="0" fontId="79" fillId="26" borderId="0" xfId="1" applyFont="1" applyFill="1" applyAlignment="1">
      <alignment horizontal="center" vertical="center"/>
    </xf>
    <xf numFmtId="0" fontId="79" fillId="26" borderId="28" xfId="1" applyFont="1" applyFill="1" applyBorder="1" applyAlignment="1">
      <alignment horizontal="center" vertical="center"/>
    </xf>
    <xf numFmtId="0" fontId="85" fillId="19" borderId="0" xfId="3" applyFont="1" applyFill="1" applyAlignment="1" applyProtection="1">
      <alignment horizontal="center" vertical="center"/>
      <protection hidden="1"/>
    </xf>
    <xf numFmtId="1" fontId="9" fillId="49" borderId="34" xfId="3" applyNumberFormat="1" applyFont="1" applyFill="1" applyBorder="1" applyAlignment="1" applyProtection="1">
      <alignment horizontal="center" vertical="center" wrapText="1"/>
      <protection hidden="1"/>
    </xf>
    <xf numFmtId="1" fontId="9" fillId="49" borderId="0" xfId="3" applyNumberFormat="1" applyFont="1" applyFill="1" applyAlignment="1" applyProtection="1">
      <alignment horizontal="center" vertical="center" wrapText="1"/>
      <protection hidden="1"/>
    </xf>
    <xf numFmtId="1" fontId="12" fillId="29" borderId="34" xfId="3" applyNumberFormat="1" applyFont="1" applyFill="1" applyBorder="1" applyAlignment="1" applyProtection="1">
      <alignment horizontal="left" vertical="center"/>
      <protection hidden="1"/>
    </xf>
    <xf numFmtId="1" fontId="12" fillId="29" borderId="0" xfId="3" applyNumberFormat="1" applyFont="1" applyFill="1" applyAlignment="1" applyProtection="1">
      <alignment horizontal="left" vertical="center"/>
      <protection hidden="1"/>
    </xf>
    <xf numFmtId="0" fontId="201" fillId="5" borderId="0" xfId="4" applyFont="1" applyFill="1" applyAlignment="1">
      <alignment horizontal="center" vertical="center" wrapText="1"/>
    </xf>
    <xf numFmtId="0" fontId="201" fillId="5" borderId="52" xfId="4" applyFont="1" applyFill="1" applyBorder="1" applyAlignment="1">
      <alignment horizontal="center" vertical="center" wrapText="1"/>
    </xf>
    <xf numFmtId="0" fontId="51" fillId="5" borderId="0" xfId="1" applyFont="1" applyFill="1" applyAlignment="1">
      <alignment horizontal="center" vertical="center" wrapText="1"/>
    </xf>
    <xf numFmtId="0" fontId="51" fillId="5" borderId="52" xfId="1" applyFont="1" applyFill="1" applyBorder="1" applyAlignment="1">
      <alignment horizontal="center" vertical="center" wrapText="1"/>
    </xf>
    <xf numFmtId="0" fontId="23" fillId="54" borderId="0" xfId="1" applyFont="1" applyFill="1" applyAlignment="1">
      <alignment horizontal="center" vertical="center" wrapText="1"/>
    </xf>
    <xf numFmtId="0" fontId="23" fillId="54" borderId="52" xfId="1" applyFont="1" applyFill="1" applyBorder="1" applyAlignment="1">
      <alignment horizontal="center" vertical="center" wrapText="1"/>
    </xf>
    <xf numFmtId="0" fontId="86" fillId="34" borderId="0" xfId="0" applyFont="1" applyFill="1" applyAlignment="1">
      <alignment horizontal="left" vertical="top" wrapText="1"/>
    </xf>
    <xf numFmtId="0" fontId="86" fillId="34" borderId="30" xfId="0" applyFont="1" applyFill="1" applyBorder="1" applyAlignment="1">
      <alignment horizontal="left" vertical="top" wrapText="1"/>
    </xf>
    <xf numFmtId="0" fontId="4" fillId="0" borderId="148" xfId="0" applyFont="1" applyBorder="1" applyAlignment="1">
      <alignment horizontal="center" vertical="center" wrapText="1"/>
    </xf>
    <xf numFmtId="0" fontId="4" fillId="0" borderId="86" xfId="0" applyFont="1" applyBorder="1" applyAlignment="1">
      <alignment horizontal="center" vertical="center" wrapText="1"/>
    </xf>
    <xf numFmtId="0" fontId="4" fillId="5" borderId="70" xfId="0" applyFont="1" applyFill="1" applyBorder="1" applyAlignment="1">
      <alignment horizontal="center" vertical="center" wrapText="1"/>
    </xf>
    <xf numFmtId="0" fontId="4" fillId="5" borderId="52" xfId="0" applyFont="1" applyFill="1" applyBorder="1" applyAlignment="1">
      <alignment horizontal="center" vertical="center" wrapText="1"/>
    </xf>
    <xf numFmtId="0" fontId="101" fillId="58" borderId="74" xfId="3" applyFont="1" applyFill="1" applyBorder="1" applyAlignment="1" applyProtection="1">
      <alignment horizontal="center" vertical="center" textRotation="90"/>
      <protection locked="0"/>
    </xf>
    <xf numFmtId="0" fontId="101" fillId="58" borderId="29" xfId="3" applyFont="1" applyFill="1" applyBorder="1" applyAlignment="1" applyProtection="1">
      <alignment horizontal="center" vertical="center" textRotation="90"/>
      <protection locked="0"/>
    </xf>
    <xf numFmtId="0" fontId="101" fillId="58" borderId="24" xfId="3" applyFont="1" applyFill="1" applyBorder="1" applyAlignment="1" applyProtection="1">
      <alignment horizontal="center" vertical="center" textRotation="90"/>
      <protection locked="0"/>
    </xf>
    <xf numFmtId="0" fontId="102" fillId="33" borderId="70" xfId="3" applyFont="1" applyFill="1" applyBorder="1" applyAlignment="1" applyProtection="1">
      <alignment horizontal="center" vertical="center"/>
      <protection hidden="1"/>
    </xf>
    <xf numFmtId="0" fontId="102" fillId="33" borderId="69" xfId="3" applyFont="1" applyFill="1" applyBorder="1" applyAlignment="1" applyProtection="1">
      <alignment horizontal="center" vertical="center"/>
      <protection hidden="1"/>
    </xf>
    <xf numFmtId="0" fontId="99" fillId="33" borderId="0" xfId="3" applyFont="1" applyFill="1" applyAlignment="1" applyProtection="1">
      <alignment horizontal="center" vertical="center"/>
      <protection hidden="1"/>
    </xf>
    <xf numFmtId="0" fontId="99" fillId="33" borderId="28" xfId="3" applyFont="1" applyFill="1" applyBorder="1" applyAlignment="1" applyProtection="1">
      <alignment horizontal="center" vertical="center"/>
      <protection hidden="1"/>
    </xf>
    <xf numFmtId="0" fontId="99" fillId="33" borderId="23" xfId="3" applyFont="1" applyFill="1" applyBorder="1" applyAlignment="1" applyProtection="1">
      <alignment horizontal="center" vertical="center"/>
      <protection hidden="1"/>
    </xf>
    <xf numFmtId="0" fontId="99" fillId="33" borderId="22" xfId="3" applyFont="1" applyFill="1" applyBorder="1" applyAlignment="1" applyProtection="1">
      <alignment horizontal="center" vertical="center"/>
      <protection hidden="1"/>
    </xf>
    <xf numFmtId="1" fontId="94" fillId="50" borderId="157" xfId="3" applyNumberFormat="1" applyFont="1" applyFill="1" applyBorder="1" applyAlignment="1" applyProtection="1">
      <alignment horizontal="center" vertical="center" wrapText="1"/>
      <protection hidden="1"/>
    </xf>
    <xf numFmtId="1" fontId="94" fillId="50" borderId="70" xfId="3" applyNumberFormat="1" applyFont="1" applyFill="1" applyBorder="1" applyAlignment="1" applyProtection="1">
      <alignment horizontal="center" vertical="center" wrapText="1"/>
      <protection hidden="1"/>
    </xf>
    <xf numFmtId="0" fontId="91" fillId="37" borderId="70" xfId="3" applyFont="1" applyFill="1" applyBorder="1" applyAlignment="1">
      <alignment horizontal="center" vertical="center" wrapText="1"/>
    </xf>
    <xf numFmtId="0" fontId="91" fillId="37" borderId="0" xfId="3" applyFont="1" applyFill="1" applyAlignment="1">
      <alignment horizontal="center" vertical="center" wrapText="1"/>
    </xf>
    <xf numFmtId="1" fontId="73" fillId="28" borderId="139" xfId="3" applyNumberFormat="1" applyFont="1" applyFill="1" applyBorder="1" applyAlignment="1" applyProtection="1">
      <alignment horizontal="center" vertical="center" wrapText="1"/>
      <protection hidden="1"/>
    </xf>
    <xf numFmtId="1" fontId="73" fillId="28" borderId="30" xfId="3" applyNumberFormat="1" applyFont="1" applyFill="1" applyBorder="1" applyAlignment="1" applyProtection="1">
      <alignment horizontal="center" vertical="center" wrapText="1"/>
      <protection hidden="1"/>
    </xf>
    <xf numFmtId="0" fontId="72" fillId="37" borderId="74" xfId="3" applyFont="1" applyFill="1" applyBorder="1" applyAlignment="1" applyProtection="1">
      <alignment horizontal="right" vertical="center" wrapText="1"/>
      <protection hidden="1"/>
    </xf>
    <xf numFmtId="0" fontId="72" fillId="37" borderId="70" xfId="3" applyFont="1" applyFill="1" applyBorder="1" applyAlignment="1" applyProtection="1">
      <alignment horizontal="right" vertical="center" wrapText="1"/>
      <protection hidden="1"/>
    </xf>
    <xf numFmtId="0" fontId="72" fillId="37" borderId="63" xfId="3" applyFont="1" applyFill="1" applyBorder="1" applyAlignment="1" applyProtection="1">
      <alignment horizontal="right" vertical="center" wrapText="1"/>
      <protection hidden="1"/>
    </xf>
    <xf numFmtId="0" fontId="72" fillId="37" borderId="52" xfId="3" applyFont="1" applyFill="1" applyBorder="1" applyAlignment="1" applyProtection="1">
      <alignment horizontal="right" vertical="center" wrapText="1"/>
      <protection hidden="1"/>
    </xf>
    <xf numFmtId="1" fontId="95" fillId="4" borderId="70" xfId="1" applyNumberFormat="1" applyFont="1" applyFill="1" applyBorder="1" applyAlignment="1">
      <alignment horizontal="center" vertical="center"/>
    </xf>
    <xf numFmtId="1" fontId="95" fillId="4" borderId="69" xfId="1" applyNumberFormat="1" applyFont="1" applyFill="1" applyBorder="1" applyAlignment="1">
      <alignment horizontal="center" vertical="center"/>
    </xf>
    <xf numFmtId="1" fontId="95" fillId="4" borderId="52" xfId="1" applyNumberFormat="1" applyFont="1" applyFill="1" applyBorder="1" applyAlignment="1">
      <alignment horizontal="center" vertical="center"/>
    </xf>
    <xf numFmtId="1" fontId="95" fillId="4" borderId="101" xfId="1" applyNumberFormat="1" applyFont="1" applyFill="1" applyBorder="1" applyAlignment="1">
      <alignment horizontal="center" vertical="center"/>
    </xf>
    <xf numFmtId="1" fontId="76" fillId="50" borderId="106" xfId="3" applyNumberFormat="1" applyFont="1" applyFill="1" applyBorder="1" applyAlignment="1" applyProtection="1">
      <alignment horizontal="center" vertical="center" wrapText="1"/>
      <protection hidden="1"/>
    </xf>
    <xf numFmtId="1" fontId="76" fillId="50" borderId="76" xfId="3" applyNumberFormat="1" applyFont="1" applyFill="1" applyBorder="1" applyAlignment="1" applyProtection="1">
      <alignment horizontal="center" vertical="center" wrapText="1"/>
      <protection hidden="1"/>
    </xf>
    <xf numFmtId="1" fontId="12" fillId="28" borderId="0" xfId="3" applyNumberFormat="1" applyFont="1" applyFill="1" applyAlignment="1" applyProtection="1">
      <alignment horizontal="center" vertical="center" wrapText="1"/>
      <protection hidden="1"/>
    </xf>
    <xf numFmtId="1" fontId="12" fillId="29" borderId="16" xfId="3" applyNumberFormat="1" applyFont="1" applyFill="1" applyBorder="1" applyAlignment="1" applyProtection="1">
      <alignment horizontal="left" vertical="center"/>
      <protection hidden="1"/>
    </xf>
    <xf numFmtId="0" fontId="54" fillId="45" borderId="60" xfId="3" applyFont="1" applyFill="1" applyBorder="1" applyAlignment="1" applyProtection="1">
      <alignment horizontal="center" vertical="center" wrapText="1"/>
      <protection hidden="1"/>
    </xf>
    <xf numFmtId="0" fontId="54" fillId="45" borderId="56" xfId="3" applyFont="1" applyFill="1" applyBorder="1" applyAlignment="1" applyProtection="1">
      <alignment horizontal="center" vertical="center" wrapText="1"/>
      <protection hidden="1"/>
    </xf>
    <xf numFmtId="0" fontId="53" fillId="45" borderId="114" xfId="3" applyFont="1" applyFill="1" applyBorder="1" applyAlignment="1" applyProtection="1">
      <alignment horizontal="center" vertical="center" wrapText="1"/>
      <protection hidden="1"/>
    </xf>
    <xf numFmtId="0" fontId="53" fillId="45" borderId="116" xfId="3" applyFont="1" applyFill="1" applyBorder="1" applyAlignment="1" applyProtection="1">
      <alignment horizontal="center" vertical="center" wrapText="1"/>
      <protection hidden="1"/>
    </xf>
    <xf numFmtId="1" fontId="73" fillId="28" borderId="139" xfId="3" applyNumberFormat="1" applyFont="1" applyFill="1" applyBorder="1" applyAlignment="1" applyProtection="1">
      <alignment horizontal="center" vertical="center"/>
      <protection hidden="1"/>
    </xf>
    <xf numFmtId="1" fontId="73" fillId="28" borderId="30" xfId="3" applyNumberFormat="1" applyFont="1" applyFill="1" applyBorder="1" applyAlignment="1" applyProtection="1">
      <alignment horizontal="center" vertical="center"/>
      <protection hidden="1"/>
    </xf>
    <xf numFmtId="1" fontId="94" fillId="50" borderId="94" xfId="3" applyNumberFormat="1" applyFont="1" applyFill="1" applyBorder="1" applyAlignment="1" applyProtection="1">
      <alignment horizontal="center" vertical="center" wrapText="1"/>
      <protection hidden="1"/>
    </xf>
    <xf numFmtId="1" fontId="94" fillId="50" borderId="76" xfId="3" applyNumberFormat="1" applyFont="1" applyFill="1" applyBorder="1" applyAlignment="1" applyProtection="1">
      <alignment horizontal="center" vertical="center" wrapText="1"/>
      <protection hidden="1"/>
    </xf>
    <xf numFmtId="0" fontId="52" fillId="40" borderId="34" xfId="3" applyFont="1" applyFill="1" applyBorder="1" applyAlignment="1" applyProtection="1">
      <alignment horizontal="right" vertical="center" wrapText="1"/>
      <protection locked="0"/>
    </xf>
    <xf numFmtId="0" fontId="53" fillId="45" borderId="59" xfId="3" applyFont="1" applyFill="1" applyBorder="1" applyAlignment="1" applyProtection="1">
      <alignment horizontal="center" vertical="center" wrapText="1"/>
      <protection hidden="1"/>
    </xf>
    <xf numFmtId="0" fontId="53" fillId="45" borderId="51" xfId="3" applyFont="1" applyFill="1" applyBorder="1" applyAlignment="1" applyProtection="1">
      <alignment horizontal="center" vertical="center" wrapText="1"/>
      <protection hidden="1"/>
    </xf>
    <xf numFmtId="0" fontId="1" fillId="0" borderId="34" xfId="0" applyFont="1" applyBorder="1" applyAlignment="1">
      <alignment horizontal="center" vertical="top"/>
    </xf>
    <xf numFmtId="0" fontId="1" fillId="0" borderId="0" xfId="0" applyFont="1" applyAlignment="1">
      <alignment horizontal="center" vertical="top"/>
    </xf>
    <xf numFmtId="0" fontId="1" fillId="0" borderId="31" xfId="0" applyFont="1" applyBorder="1" applyAlignment="1">
      <alignment horizontal="center" vertical="top"/>
    </xf>
    <xf numFmtId="1" fontId="12" fillId="50" borderId="29" xfId="3" applyNumberFormat="1" applyFont="1" applyFill="1" applyBorder="1" applyAlignment="1" applyProtection="1">
      <alignment horizontal="center" vertical="center" wrapText="1"/>
      <protection hidden="1"/>
    </xf>
    <xf numFmtId="1" fontId="12" fillId="50" borderId="0" xfId="3" applyNumberFormat="1" applyFont="1" applyFill="1" applyAlignment="1" applyProtection="1">
      <alignment horizontal="center" vertical="center" wrapText="1"/>
      <protection hidden="1"/>
    </xf>
    <xf numFmtId="1" fontId="9" fillId="49" borderId="29" xfId="3" applyNumberFormat="1" applyFont="1" applyFill="1" applyBorder="1" applyAlignment="1" applyProtection="1">
      <alignment horizontal="center" vertical="center" wrapText="1"/>
      <protection hidden="1"/>
    </xf>
    <xf numFmtId="1" fontId="12" fillId="49" borderId="29" xfId="3" applyNumberFormat="1" applyFont="1" applyFill="1" applyBorder="1" applyAlignment="1" applyProtection="1">
      <alignment horizontal="center" vertical="center" wrapText="1"/>
      <protection hidden="1"/>
    </xf>
    <xf numFmtId="1" fontId="12" fillId="49" borderId="0" xfId="3" applyNumberFormat="1" applyFont="1" applyFill="1" applyAlignment="1" applyProtection="1">
      <alignment horizontal="center" vertical="center" wrapText="1"/>
      <protection hidden="1"/>
    </xf>
    <xf numFmtId="0" fontId="4" fillId="0" borderId="151" xfId="0" applyFont="1" applyBorder="1" applyAlignment="1">
      <alignment horizontal="center" vertical="center" wrapText="1"/>
    </xf>
    <xf numFmtId="0" fontId="4" fillId="0" borderId="111" xfId="0" applyFont="1" applyBorder="1" applyAlignment="1">
      <alignment horizontal="center" vertical="center" wrapText="1"/>
    </xf>
    <xf numFmtId="0" fontId="132" fillId="5" borderId="0" xfId="0" applyFont="1" applyFill="1" applyAlignment="1">
      <alignment horizontal="left" vertical="center" wrapText="1"/>
    </xf>
    <xf numFmtId="0" fontId="132" fillId="5" borderId="30" xfId="0" applyFont="1" applyFill="1" applyBorder="1" applyAlignment="1">
      <alignment horizontal="left" vertical="center" wrapText="1"/>
    </xf>
    <xf numFmtId="0" fontId="11" fillId="0" borderId="66" xfId="2" applyFont="1" applyBorder="1" applyAlignment="1">
      <alignment horizontal="left" vertical="top"/>
    </xf>
    <xf numFmtId="0" fontId="11" fillId="0" borderId="65" xfId="2" applyFont="1" applyBorder="1" applyAlignment="1">
      <alignment horizontal="left" vertical="top"/>
    </xf>
    <xf numFmtId="0" fontId="11" fillId="0" borderId="3" xfId="2" applyFont="1" applyBorder="1" applyAlignment="1">
      <alignment horizontal="left" vertical="top"/>
    </xf>
    <xf numFmtId="0" fontId="11" fillId="0" borderId="63" xfId="2" applyFont="1" applyBorder="1" applyAlignment="1">
      <alignment horizontal="left" vertical="top"/>
    </xf>
    <xf numFmtId="0" fontId="11" fillId="0" borderId="52" xfId="2" applyFont="1" applyBorder="1" applyAlignment="1">
      <alignment horizontal="left" vertical="top"/>
    </xf>
    <xf numFmtId="0" fontId="11" fillId="0" borderId="57" xfId="2" applyFont="1" applyBorder="1" applyAlignment="1">
      <alignment horizontal="left" vertical="top"/>
    </xf>
    <xf numFmtId="0" fontId="41" fillId="5" borderId="0" xfId="0" applyFont="1" applyFill="1" applyAlignment="1">
      <alignment horizontal="right" vertical="center" wrapText="1"/>
    </xf>
    <xf numFmtId="0" fontId="1" fillId="0" borderId="138" xfId="0" applyFont="1" applyBorder="1" applyAlignment="1">
      <alignment horizontal="center" vertical="top"/>
    </xf>
    <xf numFmtId="0" fontId="1" fillId="0" borderId="62" xfId="0" applyFont="1" applyBorder="1" applyAlignment="1">
      <alignment horizontal="center" vertical="top"/>
    </xf>
    <xf numFmtId="0" fontId="1" fillId="0" borderId="61" xfId="0" applyFont="1" applyBorder="1" applyAlignment="1">
      <alignment horizontal="center" vertical="top"/>
    </xf>
    <xf numFmtId="0" fontId="55" fillId="45" borderId="0" xfId="3" applyFont="1" applyFill="1" applyAlignment="1" applyProtection="1">
      <alignment horizontal="center" vertical="center" wrapText="1"/>
      <protection locked="0"/>
    </xf>
    <xf numFmtId="0" fontId="55" fillId="45" borderId="52" xfId="3" applyFont="1" applyFill="1" applyBorder="1" applyAlignment="1" applyProtection="1">
      <alignment horizontal="center" vertical="center" wrapText="1"/>
      <protection locked="0"/>
    </xf>
    <xf numFmtId="0" fontId="32" fillId="45" borderId="0" xfId="3" applyFont="1" applyFill="1" applyAlignment="1" applyProtection="1">
      <alignment horizontal="center" vertical="center" wrapText="1"/>
      <protection locked="0"/>
    </xf>
    <xf numFmtId="0" fontId="32" fillId="45" borderId="52" xfId="3" applyFont="1" applyFill="1" applyBorder="1" applyAlignment="1" applyProtection="1">
      <alignment horizontal="center" vertical="center" wrapText="1"/>
      <protection locked="0"/>
    </xf>
    <xf numFmtId="0" fontId="32" fillId="45" borderId="17" xfId="3" applyFont="1" applyFill="1" applyBorder="1" applyAlignment="1">
      <alignment horizontal="center" vertical="center" wrapText="1"/>
    </xf>
    <xf numFmtId="0" fontId="32" fillId="45" borderId="57" xfId="3" applyFont="1" applyFill="1" applyBorder="1" applyAlignment="1">
      <alignment horizontal="center" vertical="center" wrapText="1"/>
    </xf>
    <xf numFmtId="0" fontId="4" fillId="5" borderId="149" xfId="0" applyFont="1" applyFill="1" applyBorder="1" applyAlignment="1">
      <alignment horizontal="center" vertical="center" wrapText="1"/>
    </xf>
    <xf numFmtId="0" fontId="4" fillId="5" borderId="88" xfId="0" applyFont="1" applyFill="1" applyBorder="1" applyAlignment="1">
      <alignment horizontal="center" vertical="center" wrapText="1"/>
    </xf>
    <xf numFmtId="0" fontId="4" fillId="0" borderId="149" xfId="0" applyFont="1" applyBorder="1" applyAlignment="1">
      <alignment horizontal="center" vertical="top" wrapText="1"/>
    </xf>
    <xf numFmtId="0" fontId="4" fillId="0" borderId="88" xfId="0" applyFont="1" applyBorder="1" applyAlignment="1">
      <alignment horizontal="center" vertical="top" wrapText="1"/>
    </xf>
    <xf numFmtId="0" fontId="4" fillId="5" borderId="150" xfId="0" applyFont="1" applyFill="1" applyBorder="1" applyAlignment="1">
      <alignment horizontal="center" vertical="center" wrapText="1"/>
    </xf>
    <xf numFmtId="0" fontId="4" fillId="5" borderId="87" xfId="0" applyFont="1" applyFill="1" applyBorder="1" applyAlignment="1">
      <alignment horizontal="center" vertical="center" wrapText="1"/>
    </xf>
    <xf numFmtId="0" fontId="4" fillId="5" borderId="70" xfId="0" applyFont="1" applyFill="1" applyBorder="1" applyAlignment="1">
      <alignment horizontal="center" vertical="center"/>
    </xf>
    <xf numFmtId="0" fontId="4" fillId="0" borderId="70" xfId="0" applyFont="1" applyBorder="1" applyAlignment="1">
      <alignment horizontal="center" vertical="center" wrapText="1"/>
    </xf>
    <xf numFmtId="0" fontId="4" fillId="0" borderId="52" xfId="0" applyFont="1" applyBorder="1" applyAlignment="1">
      <alignment horizontal="center" vertical="center" wrapText="1"/>
    </xf>
    <xf numFmtId="0" fontId="88" fillId="36" borderId="74" xfId="3" applyFont="1" applyFill="1" applyBorder="1" applyAlignment="1">
      <alignment horizontal="center" vertical="center" wrapText="1"/>
    </xf>
    <xf numFmtId="0" fontId="88" fillId="36" borderId="70" xfId="3" applyFont="1" applyFill="1" applyBorder="1" applyAlignment="1">
      <alignment horizontal="center" vertical="center" wrapText="1"/>
    </xf>
    <xf numFmtId="0" fontId="88" fillId="36" borderId="69" xfId="3" applyFont="1" applyFill="1" applyBorder="1" applyAlignment="1">
      <alignment horizontal="center" vertical="center" wrapText="1"/>
    </xf>
    <xf numFmtId="0" fontId="88" fillId="36" borderId="29" xfId="3" applyFont="1" applyFill="1" applyBorder="1" applyAlignment="1">
      <alignment horizontal="center" vertical="center" wrapText="1"/>
    </xf>
    <xf numFmtId="0" fontId="88" fillId="36" borderId="0" xfId="3" applyFont="1" applyFill="1" applyAlignment="1">
      <alignment horizontal="center" vertical="center" wrapText="1"/>
    </xf>
    <xf numFmtId="0" fontId="88" fillId="36" borderId="28" xfId="3" applyFont="1" applyFill="1" applyBorder="1" applyAlignment="1">
      <alignment horizontal="center" vertical="center" wrapText="1"/>
    </xf>
    <xf numFmtId="0" fontId="4" fillId="5" borderId="107" xfId="0" applyFont="1" applyFill="1" applyBorder="1" applyAlignment="1">
      <alignment horizontal="center" vertical="center" wrapText="1"/>
    </xf>
    <xf numFmtId="0" fontId="4" fillId="5" borderId="108" xfId="0" applyFont="1" applyFill="1" applyBorder="1" applyAlignment="1">
      <alignment horizontal="center" vertical="center" wrapText="1"/>
    </xf>
    <xf numFmtId="0" fontId="4" fillId="5" borderId="109" xfId="0" applyFont="1" applyFill="1" applyBorder="1" applyAlignment="1">
      <alignment horizontal="center" vertical="center" wrapText="1"/>
    </xf>
    <xf numFmtId="0" fontId="1" fillId="5" borderId="0" xfId="0" applyFont="1" applyFill="1" applyAlignment="1">
      <alignment horizontal="left" vertical="center" wrapText="1"/>
    </xf>
    <xf numFmtId="0" fontId="1" fillId="5" borderId="28" xfId="0" applyFont="1" applyFill="1" applyBorder="1" applyAlignment="1">
      <alignment horizontal="left" vertical="center" wrapText="1"/>
    </xf>
    <xf numFmtId="0" fontId="9" fillId="5" borderId="29" xfId="3" applyFont="1" applyFill="1" applyBorder="1" applyAlignment="1">
      <alignment horizontal="center" vertical="center" wrapText="1"/>
    </xf>
    <xf numFmtId="0" fontId="9" fillId="5" borderId="0" xfId="3" applyFont="1" applyFill="1" applyAlignment="1">
      <alignment horizontal="center" vertical="center" wrapText="1"/>
    </xf>
    <xf numFmtId="0" fontId="9" fillId="5" borderId="28" xfId="3"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28" xfId="0" applyFont="1" applyFill="1" applyBorder="1" applyAlignment="1">
      <alignment horizontal="center" vertical="center" wrapText="1"/>
    </xf>
    <xf numFmtId="1" fontId="94" fillId="50" borderId="74" xfId="3" applyNumberFormat="1" applyFont="1" applyFill="1" applyBorder="1" applyAlignment="1" applyProtection="1">
      <alignment horizontal="center" vertical="center" wrapText="1"/>
      <protection hidden="1"/>
    </xf>
    <xf numFmtId="1" fontId="95" fillId="11" borderId="69" xfId="3" applyNumberFormat="1" applyFont="1" applyFill="1" applyBorder="1" applyAlignment="1" applyProtection="1">
      <alignment horizontal="center" vertical="center" wrapText="1"/>
      <protection hidden="1"/>
    </xf>
    <xf numFmtId="1" fontId="95" fillId="11" borderId="28" xfId="3" applyNumberFormat="1" applyFont="1" applyFill="1" applyBorder="1" applyAlignment="1" applyProtection="1">
      <alignment horizontal="center" vertical="center" wrapText="1"/>
      <protection hidden="1"/>
    </xf>
    <xf numFmtId="0" fontId="66" fillId="34" borderId="28" xfId="0" applyFont="1" applyFill="1" applyBorder="1" applyAlignment="1">
      <alignment horizontal="left" vertical="top" wrapText="1"/>
    </xf>
    <xf numFmtId="1" fontId="52" fillId="29" borderId="29" xfId="3" applyNumberFormat="1" applyFont="1" applyFill="1" applyBorder="1" applyAlignment="1" applyProtection="1">
      <alignment horizontal="left" vertical="center"/>
      <protection hidden="1"/>
    </xf>
    <xf numFmtId="1" fontId="52" fillId="29" borderId="0" xfId="3" applyNumberFormat="1" applyFont="1" applyFill="1" applyAlignment="1" applyProtection="1">
      <alignment horizontal="left" vertical="center"/>
      <protection hidden="1"/>
    </xf>
    <xf numFmtId="0" fontId="155" fillId="5" borderId="28" xfId="0" applyFont="1" applyFill="1" applyBorder="1" applyAlignment="1">
      <alignment horizontal="left" vertical="top" wrapText="1"/>
    </xf>
    <xf numFmtId="1" fontId="71" fillId="78" borderId="139" xfId="3" applyNumberFormat="1" applyFont="1" applyFill="1" applyBorder="1" applyAlignment="1" applyProtection="1">
      <alignment horizontal="center" vertical="center" wrapText="1"/>
      <protection hidden="1"/>
    </xf>
    <xf numFmtId="1" fontId="71" fillId="78" borderId="30" xfId="3" applyNumberFormat="1" applyFont="1" applyFill="1" applyBorder="1" applyAlignment="1" applyProtection="1">
      <alignment horizontal="center" vertical="center" wrapText="1"/>
      <protection hidden="1"/>
    </xf>
    <xf numFmtId="1" fontId="71" fillId="78" borderId="75" xfId="3" applyNumberFormat="1" applyFont="1" applyFill="1" applyBorder="1" applyAlignment="1" applyProtection="1">
      <alignment horizontal="center" vertical="center" wrapText="1"/>
      <protection hidden="1"/>
    </xf>
    <xf numFmtId="0" fontId="0" fillId="0" borderId="32" xfId="0" applyBorder="1" applyAlignment="1">
      <alignment horizontal="left" vertical="center" wrapText="1"/>
    </xf>
    <xf numFmtId="1" fontId="12" fillId="49" borderId="16" xfId="3" applyNumberFormat="1" applyFont="1" applyFill="1" applyBorder="1" applyAlignment="1" applyProtection="1">
      <alignment horizontal="center" vertical="center" wrapText="1"/>
      <protection hidden="1"/>
    </xf>
    <xf numFmtId="1" fontId="71" fillId="11" borderId="139" xfId="3" applyNumberFormat="1" applyFont="1" applyFill="1" applyBorder="1" applyAlignment="1" applyProtection="1">
      <alignment horizontal="center" vertical="center" wrapText="1"/>
      <protection hidden="1"/>
    </xf>
    <xf numFmtId="1" fontId="71" fillId="11" borderId="30" xfId="3" applyNumberFormat="1" applyFont="1" applyFill="1" applyBorder="1" applyAlignment="1" applyProtection="1">
      <alignment horizontal="center" vertical="center" wrapText="1"/>
      <protection hidden="1"/>
    </xf>
    <xf numFmtId="1" fontId="71" fillId="11" borderId="75" xfId="3" applyNumberFormat="1" applyFont="1" applyFill="1" applyBorder="1" applyAlignment="1" applyProtection="1">
      <alignment horizontal="center" vertical="center" wrapText="1"/>
      <protection hidden="1"/>
    </xf>
    <xf numFmtId="1" fontId="102" fillId="59" borderId="139" xfId="3" applyNumberFormat="1" applyFont="1" applyFill="1" applyBorder="1" applyAlignment="1" applyProtection="1">
      <alignment horizontal="center" vertical="center" wrapText="1"/>
      <protection hidden="1"/>
    </xf>
    <xf numFmtId="1" fontId="102" fillId="59" borderId="30" xfId="3" applyNumberFormat="1" applyFont="1" applyFill="1" applyBorder="1" applyAlignment="1" applyProtection="1">
      <alignment horizontal="center" vertical="center" wrapText="1"/>
      <protection hidden="1"/>
    </xf>
    <xf numFmtId="1" fontId="102" fillId="59" borderId="75" xfId="3" applyNumberFormat="1" applyFont="1" applyFill="1" applyBorder="1" applyAlignment="1" applyProtection="1">
      <alignment horizontal="center" vertical="center" wrapText="1"/>
      <protection hidden="1"/>
    </xf>
    <xf numFmtId="1" fontId="102" fillId="83" borderId="139" xfId="3" applyNumberFormat="1" applyFont="1" applyFill="1" applyBorder="1" applyAlignment="1" applyProtection="1">
      <alignment horizontal="center" vertical="center" wrapText="1"/>
      <protection hidden="1"/>
    </xf>
    <xf numFmtId="1" fontId="102" fillId="83" borderId="30" xfId="3" applyNumberFormat="1" applyFont="1" applyFill="1" applyBorder="1" applyAlignment="1" applyProtection="1">
      <alignment horizontal="center" vertical="center" wrapText="1"/>
      <protection hidden="1"/>
    </xf>
    <xf numFmtId="1" fontId="102" fillId="83" borderId="75" xfId="3" applyNumberFormat="1" applyFont="1" applyFill="1" applyBorder="1" applyAlignment="1" applyProtection="1">
      <alignment horizontal="center" vertical="center" wrapText="1"/>
      <protection hidden="1"/>
    </xf>
    <xf numFmtId="1" fontId="102" fillId="81" borderId="139" xfId="3" applyNumberFormat="1" applyFont="1" applyFill="1" applyBorder="1" applyAlignment="1" applyProtection="1">
      <alignment horizontal="center" vertical="center" wrapText="1"/>
      <protection hidden="1"/>
    </xf>
    <xf numFmtId="1" fontId="102" fillId="81" borderId="30" xfId="3" applyNumberFormat="1" applyFont="1" applyFill="1" applyBorder="1" applyAlignment="1" applyProtection="1">
      <alignment horizontal="center" vertical="center" wrapText="1"/>
      <protection hidden="1"/>
    </xf>
    <xf numFmtId="1" fontId="102" fillId="81" borderId="75" xfId="3" applyNumberFormat="1" applyFont="1" applyFill="1" applyBorder="1" applyAlignment="1" applyProtection="1">
      <alignment horizontal="center" vertical="center" wrapText="1"/>
      <protection hidden="1"/>
    </xf>
    <xf numFmtId="1" fontId="102" fillId="84" borderId="139" xfId="3" applyNumberFormat="1" applyFont="1" applyFill="1" applyBorder="1" applyAlignment="1" applyProtection="1">
      <alignment horizontal="center" vertical="center" wrapText="1"/>
      <protection hidden="1"/>
    </xf>
    <xf numFmtId="1" fontId="102" fillId="84" borderId="30" xfId="3" applyNumberFormat="1" applyFont="1" applyFill="1" applyBorder="1" applyAlignment="1" applyProtection="1">
      <alignment horizontal="center" vertical="center" wrapText="1"/>
      <protection hidden="1"/>
    </xf>
    <xf numFmtId="1" fontId="102" fillId="84" borderId="75" xfId="3" applyNumberFormat="1" applyFont="1" applyFill="1" applyBorder="1" applyAlignment="1" applyProtection="1">
      <alignment horizontal="center" vertical="center" wrapText="1"/>
      <protection hidden="1"/>
    </xf>
    <xf numFmtId="1" fontId="71" fillId="80" borderId="139" xfId="3" applyNumberFormat="1" applyFont="1" applyFill="1" applyBorder="1" applyAlignment="1" applyProtection="1">
      <alignment horizontal="center" vertical="center" wrapText="1"/>
      <protection hidden="1"/>
    </xf>
    <xf numFmtId="1" fontId="71" fillId="80" borderId="30" xfId="3" applyNumberFormat="1" applyFont="1" applyFill="1" applyBorder="1" applyAlignment="1" applyProtection="1">
      <alignment horizontal="center" vertical="center" wrapText="1"/>
      <protection hidden="1"/>
    </xf>
    <xf numFmtId="1" fontId="71" fillId="80" borderId="75" xfId="3" applyNumberFormat="1" applyFont="1" applyFill="1" applyBorder="1" applyAlignment="1" applyProtection="1">
      <alignment horizontal="center" vertical="center" wrapText="1"/>
      <protection hidden="1"/>
    </xf>
    <xf numFmtId="1" fontId="102" fillId="79" borderId="139" xfId="3" applyNumberFormat="1" applyFont="1" applyFill="1" applyBorder="1" applyAlignment="1" applyProtection="1">
      <alignment horizontal="center" vertical="center" wrapText="1"/>
      <protection hidden="1"/>
    </xf>
    <xf numFmtId="1" fontId="102" fillId="79" borderId="30" xfId="3" applyNumberFormat="1" applyFont="1" applyFill="1" applyBorder="1" applyAlignment="1" applyProtection="1">
      <alignment horizontal="center" vertical="center" wrapText="1"/>
      <protection hidden="1"/>
    </xf>
    <xf numFmtId="1" fontId="102" fillId="79" borderId="75" xfId="3" applyNumberFormat="1" applyFont="1" applyFill="1" applyBorder="1" applyAlignment="1" applyProtection="1">
      <alignment horizontal="center" vertical="center" wrapText="1"/>
      <protection hidden="1"/>
    </xf>
    <xf numFmtId="1" fontId="102" fillId="86" borderId="139" xfId="3" applyNumberFormat="1" applyFont="1" applyFill="1" applyBorder="1" applyAlignment="1" applyProtection="1">
      <alignment horizontal="center" vertical="center" wrapText="1"/>
      <protection hidden="1"/>
    </xf>
    <xf numFmtId="1" fontId="102" fillId="86" borderId="30" xfId="3" applyNumberFormat="1" applyFont="1" applyFill="1" applyBorder="1" applyAlignment="1" applyProtection="1">
      <alignment horizontal="center" vertical="center" wrapText="1"/>
      <protection hidden="1"/>
    </xf>
    <xf numFmtId="1" fontId="102" fillId="86" borderId="75" xfId="3" applyNumberFormat="1" applyFont="1" applyFill="1" applyBorder="1" applyAlignment="1" applyProtection="1">
      <alignment horizontal="center" vertical="center" wrapText="1"/>
      <protection hidden="1"/>
    </xf>
    <xf numFmtId="1" fontId="71" fillId="87" borderId="139" xfId="3" applyNumberFormat="1" applyFont="1" applyFill="1" applyBorder="1" applyAlignment="1" applyProtection="1">
      <alignment horizontal="center" vertical="center" wrapText="1"/>
      <protection hidden="1"/>
    </xf>
    <xf numFmtId="1" fontId="71" fillId="87" borderId="30" xfId="3" applyNumberFormat="1" applyFont="1" applyFill="1" applyBorder="1" applyAlignment="1" applyProtection="1">
      <alignment horizontal="center" vertical="center" wrapText="1"/>
      <protection hidden="1"/>
    </xf>
    <xf numFmtId="1" fontId="71" fillId="87" borderId="75" xfId="3" applyNumberFormat="1" applyFont="1" applyFill="1" applyBorder="1" applyAlignment="1" applyProtection="1">
      <alignment horizontal="center" vertical="center" wrapText="1"/>
      <protection hidden="1"/>
    </xf>
    <xf numFmtId="1" fontId="71" fillId="82" borderId="139" xfId="3" applyNumberFormat="1" applyFont="1" applyFill="1" applyBorder="1" applyAlignment="1" applyProtection="1">
      <alignment horizontal="center" vertical="center" wrapText="1"/>
      <protection hidden="1"/>
    </xf>
    <xf numFmtId="1" fontId="71" fillId="82" borderId="30" xfId="3" applyNumberFormat="1" applyFont="1" applyFill="1" applyBorder="1" applyAlignment="1" applyProtection="1">
      <alignment horizontal="center" vertical="center" wrapText="1"/>
      <protection hidden="1"/>
    </xf>
    <xf numFmtId="1" fontId="71" fillId="82" borderId="75" xfId="3" applyNumberFormat="1" applyFont="1" applyFill="1" applyBorder="1" applyAlignment="1" applyProtection="1">
      <alignment horizontal="center" vertical="center" wrapText="1"/>
      <protection hidden="1"/>
    </xf>
    <xf numFmtId="1" fontId="71" fillId="13" borderId="139" xfId="3" applyNumberFormat="1" applyFont="1" applyFill="1" applyBorder="1" applyAlignment="1" applyProtection="1">
      <alignment horizontal="center" vertical="center" wrapText="1"/>
      <protection hidden="1"/>
    </xf>
    <xf numFmtId="1" fontId="71" fillId="13" borderId="30" xfId="3" applyNumberFormat="1" applyFont="1" applyFill="1" applyBorder="1" applyAlignment="1" applyProtection="1">
      <alignment horizontal="center" vertical="center" wrapText="1"/>
      <protection hidden="1"/>
    </xf>
    <xf numFmtId="1" fontId="71" fillId="13" borderId="75" xfId="3" applyNumberFormat="1" applyFont="1" applyFill="1" applyBorder="1" applyAlignment="1" applyProtection="1">
      <alignment horizontal="center" vertical="center" wrapText="1"/>
      <protection hidden="1"/>
    </xf>
    <xf numFmtId="1" fontId="71" fillId="26" borderId="139" xfId="3" applyNumberFormat="1" applyFont="1" applyFill="1" applyBorder="1" applyAlignment="1" applyProtection="1">
      <alignment horizontal="center" vertical="center" wrapText="1"/>
      <protection hidden="1"/>
    </xf>
    <xf numFmtId="1" fontId="71" fillId="26" borderId="30" xfId="3" applyNumberFormat="1" applyFont="1" applyFill="1" applyBorder="1" applyAlignment="1" applyProtection="1">
      <alignment horizontal="center" vertical="center" wrapText="1"/>
      <protection hidden="1"/>
    </xf>
    <xf numFmtId="1" fontId="71" fillId="26" borderId="75" xfId="3" applyNumberFormat="1" applyFont="1" applyFill="1" applyBorder="1" applyAlignment="1" applyProtection="1">
      <alignment horizontal="center" vertical="center" wrapText="1"/>
      <protection hidden="1"/>
    </xf>
    <xf numFmtId="1" fontId="102" fillId="85" borderId="139" xfId="3" applyNumberFormat="1" applyFont="1" applyFill="1" applyBorder="1" applyAlignment="1" applyProtection="1">
      <alignment horizontal="center" vertical="center" wrapText="1"/>
      <protection hidden="1"/>
    </xf>
    <xf numFmtId="1" fontId="102" fillId="85" borderId="30" xfId="3" applyNumberFormat="1" applyFont="1" applyFill="1" applyBorder="1" applyAlignment="1" applyProtection="1">
      <alignment horizontal="center" vertical="center" wrapText="1"/>
      <protection hidden="1"/>
    </xf>
    <xf numFmtId="1" fontId="102" fillId="85" borderId="75" xfId="3" applyNumberFormat="1" applyFont="1" applyFill="1" applyBorder="1" applyAlignment="1" applyProtection="1">
      <alignment horizontal="center" vertical="center" wrapText="1"/>
      <protection hidden="1"/>
    </xf>
    <xf numFmtId="1" fontId="71" fillId="39" borderId="139" xfId="3" applyNumberFormat="1" applyFont="1" applyFill="1" applyBorder="1" applyAlignment="1" applyProtection="1">
      <alignment horizontal="center" vertical="center" wrapText="1"/>
      <protection hidden="1"/>
    </xf>
    <xf numFmtId="1" fontId="71" fillId="39" borderId="30" xfId="3" applyNumberFormat="1" applyFont="1" applyFill="1" applyBorder="1" applyAlignment="1" applyProtection="1">
      <alignment horizontal="center" vertical="center" wrapText="1"/>
      <protection hidden="1"/>
    </xf>
    <xf numFmtId="1" fontId="71" fillId="39" borderId="75" xfId="3" applyNumberFormat="1" applyFont="1" applyFill="1" applyBorder="1" applyAlignment="1" applyProtection="1">
      <alignment horizontal="center" vertical="center" wrapText="1"/>
      <protection hidden="1"/>
    </xf>
    <xf numFmtId="1" fontId="102" fillId="50" borderId="139" xfId="3" applyNumberFormat="1" applyFont="1" applyFill="1" applyBorder="1" applyAlignment="1" applyProtection="1">
      <alignment horizontal="center" vertical="center" wrapText="1"/>
      <protection hidden="1"/>
    </xf>
    <xf numFmtId="1" fontId="102" fillId="50" borderId="30" xfId="3" applyNumberFormat="1" applyFont="1" applyFill="1" applyBorder="1" applyAlignment="1" applyProtection="1">
      <alignment horizontal="center" vertical="center" wrapText="1"/>
      <protection hidden="1"/>
    </xf>
    <xf numFmtId="1" fontId="102" fillId="50" borderId="75" xfId="3" applyNumberFormat="1" applyFont="1" applyFill="1" applyBorder="1" applyAlignment="1" applyProtection="1">
      <alignment horizontal="center" vertical="center" wrapText="1"/>
      <protection hidden="1"/>
    </xf>
    <xf numFmtId="0" fontId="22" fillId="0" borderId="89" xfId="0" applyFont="1" applyBorder="1" applyAlignment="1">
      <alignment horizontal="center" vertical="top" wrapText="1"/>
    </xf>
    <xf numFmtId="0" fontId="22" fillId="0" borderId="86" xfId="0" applyFont="1" applyBorder="1" applyAlignment="1">
      <alignment horizontal="center" vertical="top" wrapText="1"/>
    </xf>
    <xf numFmtId="0" fontId="22" fillId="0" borderId="89" xfId="0" applyFont="1" applyBorder="1" applyAlignment="1">
      <alignment horizontal="center" vertical="center" wrapText="1"/>
    </xf>
    <xf numFmtId="0" fontId="22" fillId="0" borderId="86" xfId="0" applyFont="1" applyBorder="1" applyAlignment="1">
      <alignment horizontal="center" vertical="center" wrapText="1"/>
    </xf>
    <xf numFmtId="0" fontId="15" fillId="28" borderId="0" xfId="0" applyFont="1" applyFill="1" applyAlignment="1">
      <alignment horizontal="center"/>
    </xf>
    <xf numFmtId="0" fontId="91" fillId="37" borderId="76" xfId="3" applyFont="1" applyFill="1" applyBorder="1" applyAlignment="1">
      <alignment horizontal="center" vertical="center" wrapText="1"/>
    </xf>
    <xf numFmtId="1" fontId="73" fillId="28" borderId="75" xfId="3" applyNumberFormat="1" applyFont="1" applyFill="1" applyBorder="1" applyAlignment="1" applyProtection="1">
      <alignment horizontal="center" vertical="center" wrapText="1"/>
      <protection hidden="1"/>
    </xf>
    <xf numFmtId="0" fontId="52" fillId="40" borderId="0" xfId="3" applyFont="1" applyFill="1" applyAlignment="1" applyProtection="1">
      <alignment horizontal="right" vertical="center" wrapText="1"/>
      <protection locked="0"/>
    </xf>
    <xf numFmtId="0" fontId="0" fillId="0" borderId="62" xfId="0" applyBorder="1" applyAlignment="1">
      <alignment horizontal="center" vertical="top"/>
    </xf>
    <xf numFmtId="0" fontId="0" fillId="0" borderId="61" xfId="0" applyBorder="1" applyAlignment="1">
      <alignment horizontal="center" vertical="top"/>
    </xf>
    <xf numFmtId="0" fontId="0" fillId="0" borderId="0" xfId="0" applyAlignment="1">
      <alignment horizontal="center" vertical="top"/>
    </xf>
    <xf numFmtId="0" fontId="0" fillId="0" borderId="31" xfId="0" applyBorder="1" applyAlignment="1">
      <alignment horizontal="center" vertical="top"/>
    </xf>
    <xf numFmtId="0" fontId="4" fillId="0" borderId="89" xfId="0" applyFont="1" applyBorder="1" applyAlignment="1">
      <alignment horizontal="center" vertical="center" wrapText="1"/>
    </xf>
    <xf numFmtId="0" fontId="1" fillId="5" borderId="53"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4" fillId="0" borderId="53" xfId="0" applyFont="1" applyBorder="1" applyAlignment="1">
      <alignment horizontal="center" vertical="center" wrapText="1"/>
    </xf>
    <xf numFmtId="0" fontId="32" fillId="45" borderId="29" xfId="3" applyFont="1" applyFill="1" applyBorder="1" applyAlignment="1" applyProtection="1">
      <alignment horizontal="center" vertical="center" wrapText="1"/>
      <protection locked="0"/>
    </xf>
    <xf numFmtId="0" fontId="32" fillId="45" borderId="63" xfId="3" applyFont="1" applyFill="1" applyBorder="1" applyAlignment="1" applyProtection="1">
      <alignment horizontal="center" vertical="center" wrapText="1"/>
      <protection locked="0"/>
    </xf>
    <xf numFmtId="0" fontId="4" fillId="5" borderId="91" xfId="0" applyFont="1" applyFill="1" applyBorder="1" applyAlignment="1">
      <alignment horizontal="center" vertical="center" wrapText="1"/>
    </xf>
    <xf numFmtId="0" fontId="4" fillId="0" borderId="91" xfId="0" applyFont="1" applyBorder="1" applyAlignment="1">
      <alignment horizontal="center" vertical="top" wrapText="1"/>
    </xf>
    <xf numFmtId="0" fontId="4" fillId="5" borderId="90" xfId="0" applyFont="1" applyFill="1" applyBorder="1" applyAlignment="1">
      <alignment horizontal="center" vertical="center" wrapText="1"/>
    </xf>
    <xf numFmtId="0" fontId="4" fillId="5" borderId="53" xfId="0" applyFont="1" applyFill="1" applyBorder="1" applyAlignment="1">
      <alignment horizontal="center" vertical="center"/>
    </xf>
    <xf numFmtId="1" fontId="12" fillId="29" borderId="29" xfId="3" applyNumberFormat="1" applyFont="1" applyFill="1" applyBorder="1" applyAlignment="1" applyProtection="1">
      <alignment horizontal="left" vertical="center"/>
      <protection hidden="1"/>
    </xf>
    <xf numFmtId="1" fontId="79" fillId="11" borderId="69" xfId="3" applyNumberFormat="1" applyFont="1" applyFill="1" applyBorder="1" applyAlignment="1" applyProtection="1">
      <alignment horizontal="center" vertical="center" wrapText="1"/>
      <protection hidden="1"/>
    </xf>
    <xf numFmtId="1" fontId="79" fillId="11" borderId="28" xfId="3" applyNumberFormat="1" applyFont="1" applyFill="1" applyBorder="1" applyAlignment="1" applyProtection="1">
      <alignment horizontal="center" vertical="center" wrapText="1"/>
      <protection hidden="1"/>
    </xf>
    <xf numFmtId="1" fontId="71" fillId="11" borderId="69" xfId="3" applyNumberFormat="1" applyFont="1" applyFill="1" applyBorder="1" applyAlignment="1" applyProtection="1">
      <alignment horizontal="center" vertical="center" wrapText="1"/>
      <protection hidden="1"/>
    </xf>
    <xf numFmtId="1" fontId="71" fillId="11" borderId="28" xfId="3" applyNumberFormat="1" applyFont="1" applyFill="1" applyBorder="1" applyAlignment="1" applyProtection="1">
      <alignment horizontal="center" vertical="center" wrapText="1"/>
      <protection hidden="1"/>
    </xf>
    <xf numFmtId="0" fontId="32" fillId="45" borderId="0" xfId="3" applyFont="1" applyFill="1" applyAlignment="1" applyProtection="1">
      <alignment horizontal="center" vertical="center"/>
      <protection locked="0"/>
    </xf>
    <xf numFmtId="0" fontId="32" fillId="45" borderId="52" xfId="3" applyFont="1" applyFill="1" applyBorder="1" applyAlignment="1" applyProtection="1">
      <alignment horizontal="center" vertical="center"/>
      <protection locked="0"/>
    </xf>
    <xf numFmtId="0" fontId="52" fillId="5" borderId="140" xfId="3" applyFont="1" applyFill="1" applyBorder="1" applyAlignment="1">
      <alignment horizontal="center" vertical="center"/>
    </xf>
    <xf numFmtId="0" fontId="52" fillId="5" borderId="141" xfId="3" applyFont="1" applyFill="1" applyBorder="1" applyAlignment="1">
      <alignment horizontal="center" vertical="center"/>
    </xf>
    <xf numFmtId="0" fontId="32" fillId="45" borderId="29" xfId="3" applyFont="1" applyFill="1" applyBorder="1" applyAlignment="1" applyProtection="1">
      <alignment horizontal="center" vertical="center"/>
      <protection locked="0"/>
    </xf>
    <xf numFmtId="0" fontId="32" fillId="45" borderId="63" xfId="3" applyFont="1" applyFill="1" applyBorder="1" applyAlignment="1" applyProtection="1">
      <alignment horizontal="center" vertical="center"/>
      <protection locked="0"/>
    </xf>
    <xf numFmtId="0" fontId="25" fillId="0" borderId="91" xfId="0" applyFont="1" applyBorder="1" applyAlignment="1">
      <alignment horizontal="center" vertical="top" wrapText="1"/>
    </xf>
    <xf numFmtId="0" fontId="25" fillId="0" borderId="88" xfId="0" applyFont="1" applyBorder="1" applyAlignment="1">
      <alignment horizontal="center" vertical="top" wrapText="1"/>
    </xf>
    <xf numFmtId="1" fontId="52" fillId="49" borderId="16" xfId="3" applyNumberFormat="1" applyFont="1" applyFill="1" applyBorder="1" applyAlignment="1" applyProtection="1">
      <alignment horizontal="center" vertical="center" wrapText="1"/>
      <protection hidden="1"/>
    </xf>
    <xf numFmtId="1" fontId="52" fillId="49" borderId="0" xfId="3" applyNumberFormat="1" applyFont="1" applyFill="1" applyAlignment="1" applyProtection="1">
      <alignment horizontal="center" vertical="center" wrapText="1"/>
      <protection hidden="1"/>
    </xf>
    <xf numFmtId="0" fontId="179" fillId="5" borderId="0" xfId="3" applyFont="1" applyFill="1" applyAlignment="1" applyProtection="1">
      <alignment horizontal="center" vertical="center"/>
      <protection hidden="1"/>
    </xf>
    <xf numFmtId="0" fontId="179" fillId="5" borderId="132" xfId="3" applyFont="1" applyFill="1" applyBorder="1" applyAlignment="1" applyProtection="1">
      <alignment horizontal="center" vertical="center"/>
      <protection hidden="1"/>
    </xf>
    <xf numFmtId="0" fontId="4" fillId="5" borderId="99" xfId="0" applyFont="1" applyFill="1" applyBorder="1" applyAlignment="1">
      <alignment horizontal="center" vertical="center" wrapText="1"/>
    </xf>
    <xf numFmtId="0" fontId="4" fillId="5" borderId="99" xfId="0" applyFont="1" applyFill="1" applyBorder="1" applyAlignment="1">
      <alignment horizontal="center" vertical="center"/>
    </xf>
    <xf numFmtId="0" fontId="4" fillId="0" borderId="99" xfId="0" applyFont="1" applyBorder="1" applyAlignment="1">
      <alignment horizontal="center" vertical="center" wrapText="1"/>
    </xf>
    <xf numFmtId="0" fontId="43" fillId="5" borderId="0" xfId="0" applyFont="1" applyFill="1" applyAlignment="1">
      <alignment horizontal="right" vertical="center" wrapText="1"/>
    </xf>
    <xf numFmtId="0" fontId="12" fillId="60" borderId="0" xfId="16" applyFont="1" applyFill="1" applyAlignment="1">
      <alignment horizontal="center" vertical="center" wrapText="1"/>
    </xf>
    <xf numFmtId="0" fontId="134" fillId="60" borderId="0" xfId="16" applyFont="1" applyFill="1" applyAlignment="1">
      <alignment horizontal="center" vertical="center" wrapText="1"/>
    </xf>
    <xf numFmtId="1" fontId="76" fillId="50" borderId="79" xfId="3" applyNumberFormat="1" applyFont="1" applyFill="1" applyBorder="1" applyAlignment="1" applyProtection="1">
      <alignment horizontal="center" vertical="center" wrapText="1"/>
      <protection hidden="1"/>
    </xf>
    <xf numFmtId="0" fontId="74" fillId="37" borderId="76" xfId="3" applyFont="1" applyFill="1" applyBorder="1" applyAlignment="1">
      <alignment horizontal="center" vertical="center"/>
    </xf>
    <xf numFmtId="0" fontId="74" fillId="37" borderId="0" xfId="3" applyFont="1" applyFill="1" applyAlignment="1">
      <alignment horizontal="center" vertical="center"/>
    </xf>
    <xf numFmtId="1" fontId="79" fillId="11" borderId="75" xfId="3" applyNumberFormat="1" applyFont="1" applyFill="1" applyBorder="1" applyAlignment="1" applyProtection="1">
      <alignment horizontal="center" vertical="center" wrapText="1"/>
      <protection hidden="1"/>
    </xf>
    <xf numFmtId="1" fontId="79" fillId="11" borderId="30" xfId="3" applyNumberFormat="1" applyFont="1" applyFill="1" applyBorder="1" applyAlignment="1" applyProtection="1">
      <alignment horizontal="center" vertical="center" wrapText="1"/>
      <protection hidden="1"/>
    </xf>
    <xf numFmtId="0" fontId="50" fillId="29" borderId="0" xfId="0" applyFont="1" applyFill="1" applyAlignment="1">
      <alignment horizontal="left" vertical="center" wrapText="1"/>
    </xf>
    <xf numFmtId="0" fontId="40" fillId="44" borderId="123" xfId="11" applyFont="1" applyFill="1" applyBorder="1" applyAlignment="1">
      <alignment horizontal="center" vertical="center"/>
    </xf>
    <xf numFmtId="0" fontId="40" fillId="44" borderId="168" xfId="11" applyFont="1" applyFill="1" applyBorder="1" applyAlignment="1">
      <alignment horizontal="center" vertical="center"/>
    </xf>
    <xf numFmtId="0" fontId="150" fillId="5" borderId="74" xfId="3" applyFont="1" applyFill="1" applyBorder="1" applyAlignment="1" applyProtection="1">
      <alignment horizontal="center" vertical="center"/>
      <protection hidden="1"/>
    </xf>
    <xf numFmtId="0" fontId="150" fillId="5" borderId="70" xfId="3" applyFont="1" applyFill="1" applyBorder="1" applyAlignment="1" applyProtection="1">
      <alignment horizontal="center" vertical="center"/>
      <protection hidden="1"/>
    </xf>
    <xf numFmtId="0" fontId="150" fillId="5" borderId="29" xfId="3" applyFont="1" applyFill="1" applyBorder="1" applyAlignment="1" applyProtection="1">
      <alignment horizontal="center" vertical="center"/>
      <protection hidden="1"/>
    </xf>
    <xf numFmtId="0" fontId="150" fillId="5" borderId="0" xfId="3" applyFont="1" applyFill="1" applyAlignment="1" applyProtection="1">
      <alignment horizontal="center" vertical="center"/>
      <protection hidden="1"/>
    </xf>
    <xf numFmtId="0" fontId="99" fillId="33" borderId="69" xfId="3" applyFont="1" applyFill="1" applyBorder="1" applyAlignment="1" applyProtection="1">
      <alignment horizontal="center" vertical="center"/>
      <protection hidden="1"/>
    </xf>
    <xf numFmtId="0" fontId="40" fillId="44" borderId="29" xfId="11" applyFont="1" applyFill="1" applyBorder="1" applyAlignment="1">
      <alignment horizontal="center" vertical="center"/>
    </xf>
    <xf numFmtId="0" fontId="40" fillId="44" borderId="24" xfId="11" applyFont="1" applyFill="1" applyBorder="1" applyAlignment="1">
      <alignment horizontal="center" vertical="center"/>
    </xf>
    <xf numFmtId="0" fontId="38" fillId="5" borderId="160" xfId="0" applyFont="1" applyFill="1" applyBorder="1" applyAlignment="1">
      <alignment horizontal="left" vertical="center" wrapText="1"/>
    </xf>
    <xf numFmtId="0" fontId="9" fillId="5" borderId="74" xfId="3" applyFont="1" applyFill="1" applyBorder="1" applyAlignment="1">
      <alignment horizontal="center" vertical="center"/>
    </xf>
    <xf numFmtId="0" fontId="9" fillId="5" borderId="70" xfId="3" applyFont="1" applyFill="1" applyBorder="1" applyAlignment="1">
      <alignment horizontal="center" vertical="center"/>
    </xf>
    <xf numFmtId="0" fontId="9" fillId="5" borderId="69" xfId="3" applyFont="1" applyFill="1" applyBorder="1" applyAlignment="1">
      <alignment horizontal="center" vertical="center"/>
    </xf>
    <xf numFmtId="0" fontId="9" fillId="5" borderId="29" xfId="3" applyFont="1" applyFill="1" applyBorder="1" applyAlignment="1">
      <alignment horizontal="center" vertical="center"/>
    </xf>
    <xf numFmtId="0" fontId="9" fillId="5" borderId="0" xfId="3" applyFont="1" applyFill="1" applyAlignment="1">
      <alignment horizontal="center" vertical="center"/>
    </xf>
    <xf numFmtId="0" fontId="9" fillId="5" borderId="28" xfId="3" applyFont="1" applyFill="1" applyBorder="1" applyAlignment="1">
      <alignment horizontal="center" vertical="center"/>
    </xf>
    <xf numFmtId="0" fontId="12" fillId="5" borderId="29" xfId="1" applyFont="1" applyFill="1" applyBorder="1" applyAlignment="1">
      <alignment horizontal="center" vertical="center"/>
    </xf>
    <xf numFmtId="0" fontId="12" fillId="5" borderId="0" xfId="1" applyFont="1" applyFill="1" applyAlignment="1">
      <alignment horizontal="center" vertical="center"/>
    </xf>
    <xf numFmtId="0" fontId="12" fillId="5" borderId="28" xfId="1" applyFont="1" applyFill="1" applyBorder="1" applyAlignment="1">
      <alignment horizontal="center" vertical="center"/>
    </xf>
    <xf numFmtId="0" fontId="73" fillId="64" borderId="54" xfId="15" applyFont="1" applyFill="1" applyBorder="1" applyAlignment="1" applyProtection="1">
      <alignment horizontal="center" vertical="center"/>
      <protection locked="0"/>
    </xf>
    <xf numFmtId="0" fontId="73" fillId="64" borderId="53" xfId="15" applyFont="1" applyFill="1" applyBorder="1" applyAlignment="1" applyProtection="1">
      <alignment horizontal="center" vertical="center"/>
      <protection locked="0"/>
    </xf>
    <xf numFmtId="0" fontId="73" fillId="64" borderId="33" xfId="15" applyFont="1" applyFill="1" applyBorder="1" applyAlignment="1" applyProtection="1">
      <alignment horizontal="center" vertical="center"/>
      <protection locked="0"/>
    </xf>
    <xf numFmtId="0" fontId="73" fillId="64" borderId="29" xfId="15" applyFont="1" applyFill="1" applyBorder="1" applyAlignment="1" applyProtection="1">
      <alignment horizontal="center" vertical="center"/>
      <protection locked="0"/>
    </xf>
    <xf numFmtId="0" fontId="73" fillId="64" borderId="0" xfId="15" applyFont="1" applyFill="1" applyAlignment="1" applyProtection="1">
      <alignment horizontal="center" vertical="center"/>
      <protection locked="0"/>
    </xf>
    <xf numFmtId="0" fontId="73" fillId="64" borderId="28" xfId="15" applyFont="1" applyFill="1" applyBorder="1" applyAlignment="1" applyProtection="1">
      <alignment horizontal="center" vertical="center"/>
      <protection locked="0"/>
    </xf>
    <xf numFmtId="0" fontId="9" fillId="64" borderId="29" xfId="17" applyFont="1" applyFill="1" applyBorder="1" applyAlignment="1">
      <alignment horizontal="right" vertical="center"/>
    </xf>
    <xf numFmtId="0" fontId="9" fillId="64" borderId="0" xfId="17" applyFont="1" applyFill="1" applyAlignment="1">
      <alignment horizontal="right" vertical="center"/>
    </xf>
    <xf numFmtId="0" fontId="9" fillId="66" borderId="29" xfId="15" applyFont="1" applyFill="1" applyBorder="1" applyAlignment="1" applyProtection="1">
      <alignment horizontal="center" vertical="center"/>
      <protection locked="0"/>
    </xf>
    <xf numFmtId="0" fontId="9" fillId="66" borderId="0" xfId="15" applyFont="1" applyFill="1" applyAlignment="1" applyProtection="1">
      <alignment horizontal="center" vertical="center"/>
      <protection locked="0"/>
    </xf>
    <xf numFmtId="0" fontId="9" fillId="66" borderId="28" xfId="15" applyFont="1" applyFill="1" applyBorder="1" applyAlignment="1" applyProtection="1">
      <alignment horizontal="center" vertical="center"/>
      <protection locked="0"/>
    </xf>
    <xf numFmtId="0" fontId="12" fillId="66" borderId="29" xfId="0" applyFont="1" applyFill="1" applyBorder="1" applyAlignment="1">
      <alignment horizontal="center" vertical="center" wrapText="1"/>
    </xf>
    <xf numFmtId="0" fontId="12" fillId="66" borderId="0" xfId="0" applyFont="1" applyFill="1" applyAlignment="1">
      <alignment horizontal="center" vertical="center" wrapText="1"/>
    </xf>
    <xf numFmtId="1" fontId="94" fillId="50" borderId="94" xfId="3" applyNumberFormat="1" applyFont="1" applyFill="1" applyBorder="1" applyAlignment="1" applyProtection="1">
      <alignment horizontal="right" vertical="center"/>
      <protection hidden="1"/>
    </xf>
    <xf numFmtId="1" fontId="94" fillId="50" borderId="76" xfId="3" applyNumberFormat="1" applyFont="1" applyFill="1" applyBorder="1" applyAlignment="1" applyProtection="1">
      <alignment horizontal="right" vertical="center"/>
      <protection hidden="1"/>
    </xf>
    <xf numFmtId="1" fontId="12" fillId="28" borderId="0" xfId="3" applyNumberFormat="1" applyFont="1" applyFill="1" applyAlignment="1" applyProtection="1">
      <alignment horizontal="right" vertical="center" wrapText="1"/>
      <protection hidden="1"/>
    </xf>
    <xf numFmtId="0" fontId="9" fillId="64" borderId="29" xfId="17" applyFont="1" applyFill="1" applyBorder="1" applyAlignment="1">
      <alignment horizontal="center" vertical="center"/>
    </xf>
    <xf numFmtId="0" fontId="9" fillId="64" borderId="0" xfId="17" applyFont="1" applyFill="1" applyAlignment="1">
      <alignment horizontal="center" vertical="center"/>
    </xf>
    <xf numFmtId="0" fontId="9" fillId="64" borderId="28" xfId="17" applyFont="1" applyFill="1" applyBorder="1" applyAlignment="1">
      <alignment horizontal="center" vertical="center"/>
    </xf>
    <xf numFmtId="1" fontId="9" fillId="49" borderId="0" xfId="3" applyNumberFormat="1" applyFont="1" applyFill="1" applyAlignment="1" applyProtection="1">
      <alignment horizontal="right" vertical="center"/>
      <protection hidden="1"/>
    </xf>
    <xf numFmtId="1" fontId="71" fillId="78" borderId="75" xfId="3" applyNumberFormat="1" applyFont="1" applyFill="1" applyBorder="1" applyAlignment="1" applyProtection="1">
      <alignment horizontal="right" vertical="center" wrapText="1"/>
      <protection hidden="1"/>
    </xf>
    <xf numFmtId="1" fontId="71" fillId="78" borderId="30" xfId="3" applyNumberFormat="1" applyFont="1" applyFill="1" applyBorder="1" applyAlignment="1" applyProtection="1">
      <alignment horizontal="right" vertical="center" wrapText="1"/>
      <protection hidden="1"/>
    </xf>
    <xf numFmtId="1" fontId="71" fillId="11" borderId="75" xfId="3" applyNumberFormat="1" applyFont="1" applyFill="1" applyBorder="1" applyAlignment="1" applyProtection="1">
      <alignment horizontal="right" vertical="center" wrapText="1"/>
      <protection hidden="1"/>
    </xf>
    <xf numFmtId="1" fontId="71" fillId="11" borderId="30" xfId="3" applyNumberFormat="1" applyFont="1" applyFill="1" applyBorder="1" applyAlignment="1" applyProtection="1">
      <alignment horizontal="right" vertical="center" wrapText="1"/>
      <protection hidden="1"/>
    </xf>
    <xf numFmtId="1" fontId="52" fillId="29" borderId="0" xfId="3" applyNumberFormat="1" applyFont="1" applyFill="1" applyAlignment="1" applyProtection="1">
      <alignment horizontal="right" vertical="center"/>
      <protection hidden="1"/>
    </xf>
    <xf numFmtId="1" fontId="102" fillId="59" borderId="75" xfId="3" applyNumberFormat="1" applyFont="1" applyFill="1" applyBorder="1" applyAlignment="1" applyProtection="1">
      <alignment horizontal="right" vertical="center" wrapText="1"/>
      <protection hidden="1"/>
    </xf>
    <xf numFmtId="1" fontId="102" fillId="59" borderId="30" xfId="3" applyNumberFormat="1" applyFont="1" applyFill="1" applyBorder="1" applyAlignment="1" applyProtection="1">
      <alignment horizontal="right" vertical="center" wrapText="1"/>
      <protection hidden="1"/>
    </xf>
    <xf numFmtId="1" fontId="12" fillId="29" borderId="16" xfId="3" applyNumberFormat="1" applyFont="1" applyFill="1" applyBorder="1" applyAlignment="1" applyProtection="1">
      <alignment horizontal="right" vertical="center"/>
      <protection hidden="1"/>
    </xf>
    <xf numFmtId="1" fontId="12" fillId="29" borderId="0" xfId="3" applyNumberFormat="1" applyFont="1" applyFill="1" applyAlignment="1" applyProtection="1">
      <alignment horizontal="right" vertical="center"/>
      <protection hidden="1"/>
    </xf>
    <xf numFmtId="1" fontId="102" fillId="81" borderId="75" xfId="3" applyNumberFormat="1" applyFont="1" applyFill="1" applyBorder="1" applyAlignment="1" applyProtection="1">
      <alignment horizontal="right" vertical="center" wrapText="1"/>
      <protection hidden="1"/>
    </xf>
    <xf numFmtId="1" fontId="102" fillId="81" borderId="30" xfId="3" applyNumberFormat="1" applyFont="1" applyFill="1" applyBorder="1" applyAlignment="1" applyProtection="1">
      <alignment horizontal="right" vertical="center" wrapText="1"/>
      <protection hidden="1"/>
    </xf>
    <xf numFmtId="1" fontId="102" fillId="83" borderId="75" xfId="3" applyNumberFormat="1" applyFont="1" applyFill="1" applyBorder="1" applyAlignment="1" applyProtection="1">
      <alignment horizontal="right" vertical="center" wrapText="1"/>
      <protection hidden="1"/>
    </xf>
    <xf numFmtId="1" fontId="102" fillId="83" borderId="30" xfId="3" applyNumberFormat="1" applyFont="1" applyFill="1" applyBorder="1" applyAlignment="1" applyProtection="1">
      <alignment horizontal="right" vertical="center" wrapText="1"/>
      <protection hidden="1"/>
    </xf>
    <xf numFmtId="0" fontId="110" fillId="66" borderId="29" xfId="15" applyFont="1" applyFill="1" applyBorder="1" applyAlignment="1" applyProtection="1">
      <alignment horizontal="center" vertical="center"/>
      <protection locked="0"/>
    </xf>
    <xf numFmtId="0" fontId="110" fillId="66" borderId="0" xfId="15" applyFont="1" applyFill="1" applyAlignment="1" applyProtection="1">
      <alignment horizontal="center" vertical="center"/>
      <protection locked="0"/>
    </xf>
    <xf numFmtId="0" fontId="110" fillId="66" borderId="28" xfId="15" applyFont="1" applyFill="1" applyBorder="1" applyAlignment="1" applyProtection="1">
      <alignment horizontal="center" vertical="center"/>
      <protection locked="0"/>
    </xf>
    <xf numFmtId="0" fontId="38" fillId="29" borderId="0" xfId="3" applyFont="1" applyFill="1" applyAlignment="1" applyProtection="1">
      <alignment horizontal="center" vertical="center" wrapText="1"/>
      <protection hidden="1"/>
    </xf>
    <xf numFmtId="0" fontId="38" fillId="29" borderId="28" xfId="3" applyFont="1" applyFill="1" applyBorder="1" applyAlignment="1" applyProtection="1">
      <alignment horizontal="center" vertical="center" wrapText="1"/>
      <protection hidden="1"/>
    </xf>
    <xf numFmtId="0" fontId="4" fillId="0" borderId="0" xfId="0" applyFont="1" applyAlignment="1">
      <alignment horizontal="left" vertical="center" wrapText="1"/>
    </xf>
    <xf numFmtId="181" fontId="116" fillId="71" borderId="0" xfId="18" applyNumberFormat="1" applyFont="1" applyFill="1" applyAlignment="1">
      <alignment horizontal="center" vertical="center"/>
    </xf>
    <xf numFmtId="0" fontId="9" fillId="70" borderId="0" xfId="3" applyFont="1" applyFill="1" applyAlignment="1" applyProtection="1">
      <alignment horizontal="center" vertical="center" wrapText="1"/>
      <protection hidden="1"/>
    </xf>
    <xf numFmtId="0" fontId="4" fillId="5" borderId="90" xfId="0" applyFont="1" applyFill="1" applyBorder="1" applyAlignment="1">
      <alignment horizontal="center" vertical="center"/>
    </xf>
    <xf numFmtId="0" fontId="4" fillId="5" borderId="9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97" xfId="0" applyFont="1" applyFill="1" applyBorder="1" applyAlignment="1">
      <alignment horizontal="center" vertical="center"/>
    </xf>
    <xf numFmtId="1" fontId="102" fillId="84" borderId="75" xfId="3" applyNumberFormat="1" applyFont="1" applyFill="1" applyBorder="1" applyAlignment="1" applyProtection="1">
      <alignment horizontal="right" vertical="center" wrapText="1"/>
      <protection hidden="1"/>
    </xf>
    <xf numFmtId="1" fontId="102" fillId="84" borderId="30" xfId="3" applyNumberFormat="1" applyFont="1" applyFill="1" applyBorder="1" applyAlignment="1" applyProtection="1">
      <alignment horizontal="right" vertical="center" wrapText="1"/>
      <protection hidden="1"/>
    </xf>
    <xf numFmtId="1" fontId="71" fillId="80" borderId="75" xfId="3" applyNumberFormat="1" applyFont="1" applyFill="1" applyBorder="1" applyAlignment="1" applyProtection="1">
      <alignment horizontal="right" vertical="center" wrapText="1"/>
      <protection hidden="1"/>
    </xf>
    <xf numFmtId="1" fontId="71" fillId="80" borderId="30" xfId="3" applyNumberFormat="1" applyFont="1" applyFill="1" applyBorder="1" applyAlignment="1" applyProtection="1">
      <alignment horizontal="right" vertical="center" wrapText="1"/>
      <protection hidden="1"/>
    </xf>
    <xf numFmtId="1" fontId="102" fillId="79" borderId="75" xfId="3" applyNumberFormat="1" applyFont="1" applyFill="1" applyBorder="1" applyAlignment="1" applyProtection="1">
      <alignment horizontal="right" vertical="center" wrapText="1"/>
      <protection hidden="1"/>
    </xf>
    <xf numFmtId="1" fontId="102" fillId="79" borderId="30" xfId="3" applyNumberFormat="1" applyFont="1" applyFill="1" applyBorder="1" applyAlignment="1" applyProtection="1">
      <alignment horizontal="right" vertical="center" wrapText="1"/>
      <protection hidden="1"/>
    </xf>
    <xf numFmtId="1" fontId="71" fillId="87" borderId="75" xfId="3" applyNumberFormat="1" applyFont="1" applyFill="1" applyBorder="1" applyAlignment="1" applyProtection="1">
      <alignment horizontal="right" vertical="center" wrapText="1"/>
      <protection hidden="1"/>
    </xf>
    <xf numFmtId="1" fontId="71" fillId="87" borderId="30" xfId="3" applyNumberFormat="1" applyFont="1" applyFill="1" applyBorder="1" applyAlignment="1" applyProtection="1">
      <alignment horizontal="right" vertical="center" wrapText="1"/>
      <protection hidden="1"/>
    </xf>
    <xf numFmtId="1" fontId="102" fillId="86" borderId="75" xfId="3" applyNumberFormat="1" applyFont="1" applyFill="1" applyBorder="1" applyAlignment="1" applyProtection="1">
      <alignment horizontal="right" vertical="center" wrapText="1"/>
      <protection hidden="1"/>
    </xf>
    <xf numFmtId="1" fontId="102" fillId="86" borderId="30" xfId="3" applyNumberFormat="1" applyFont="1" applyFill="1" applyBorder="1" applyAlignment="1" applyProtection="1">
      <alignment horizontal="right" vertical="center" wrapText="1"/>
      <protection hidden="1"/>
    </xf>
    <xf numFmtId="1" fontId="71" fillId="13" borderId="75" xfId="3" applyNumberFormat="1" applyFont="1" applyFill="1" applyBorder="1" applyAlignment="1" applyProtection="1">
      <alignment horizontal="right" vertical="center" wrapText="1"/>
      <protection hidden="1"/>
    </xf>
    <xf numFmtId="1" fontId="71" fillId="13" borderId="30" xfId="3" applyNumberFormat="1" applyFont="1" applyFill="1" applyBorder="1" applyAlignment="1" applyProtection="1">
      <alignment horizontal="right" vertical="center" wrapText="1"/>
      <protection hidden="1"/>
    </xf>
    <xf numFmtId="1" fontId="71" fillId="82" borderId="75" xfId="3" applyNumberFormat="1" applyFont="1" applyFill="1" applyBorder="1" applyAlignment="1" applyProtection="1">
      <alignment horizontal="right" vertical="center" wrapText="1"/>
      <protection hidden="1"/>
    </xf>
    <xf numFmtId="1" fontId="71" fillId="82" borderId="30" xfId="3" applyNumberFormat="1" applyFont="1" applyFill="1" applyBorder="1" applyAlignment="1" applyProtection="1">
      <alignment horizontal="right" vertical="center" wrapText="1"/>
      <protection hidden="1"/>
    </xf>
    <xf numFmtId="1" fontId="71" fillId="26" borderId="75" xfId="3" applyNumberFormat="1" applyFont="1" applyFill="1" applyBorder="1" applyAlignment="1" applyProtection="1">
      <alignment horizontal="right" vertical="center" wrapText="1"/>
      <protection hidden="1"/>
    </xf>
    <xf numFmtId="1" fontId="71" fillId="26" borderId="30" xfId="3" applyNumberFormat="1" applyFont="1" applyFill="1" applyBorder="1" applyAlignment="1" applyProtection="1">
      <alignment horizontal="right" vertical="center" wrapText="1"/>
      <protection hidden="1"/>
    </xf>
    <xf numFmtId="1" fontId="71" fillId="39" borderId="75" xfId="3" applyNumberFormat="1" applyFont="1" applyFill="1" applyBorder="1" applyAlignment="1" applyProtection="1">
      <alignment horizontal="right" vertical="center" wrapText="1"/>
      <protection hidden="1"/>
    </xf>
    <xf numFmtId="1" fontId="71" fillId="39" borderId="30" xfId="3" applyNumberFormat="1" applyFont="1" applyFill="1" applyBorder="1" applyAlignment="1" applyProtection="1">
      <alignment horizontal="right" vertical="center" wrapText="1"/>
      <protection hidden="1"/>
    </xf>
    <xf numFmtId="1" fontId="102" fillId="85" borderId="75" xfId="3" applyNumberFormat="1" applyFont="1" applyFill="1" applyBorder="1" applyAlignment="1" applyProtection="1">
      <alignment horizontal="right" vertical="center" wrapText="1"/>
      <protection hidden="1"/>
    </xf>
    <xf numFmtId="1" fontId="102" fillId="85" borderId="30" xfId="3" applyNumberFormat="1" applyFont="1" applyFill="1" applyBorder="1" applyAlignment="1" applyProtection="1">
      <alignment horizontal="right" vertical="center" wrapText="1"/>
      <protection hidden="1"/>
    </xf>
    <xf numFmtId="1" fontId="102" fillId="50" borderId="75" xfId="3" applyNumberFormat="1" applyFont="1" applyFill="1" applyBorder="1" applyAlignment="1" applyProtection="1">
      <alignment horizontal="right" vertical="center" wrapText="1"/>
      <protection hidden="1"/>
    </xf>
    <xf numFmtId="1" fontId="102" fillId="50" borderId="30" xfId="3" applyNumberFormat="1" applyFont="1" applyFill="1" applyBorder="1" applyAlignment="1" applyProtection="1">
      <alignment horizontal="right" vertical="center" wrapText="1"/>
      <protection hidden="1"/>
    </xf>
    <xf numFmtId="0" fontId="0" fillId="19" borderId="32" xfId="0" applyFill="1" applyBorder="1" applyAlignment="1">
      <alignment horizontal="left" vertical="center" wrapText="1"/>
    </xf>
    <xf numFmtId="0" fontId="11" fillId="0" borderId="32" xfId="0" applyFont="1" applyBorder="1" applyAlignment="1">
      <alignment horizontal="right" vertical="center" wrapText="1"/>
    </xf>
  </cellXfs>
  <cellStyles count="35">
    <cellStyle name="Lien hypertexte" xfId="6" builtinId="8"/>
    <cellStyle name="Lien hypertexte_PG Positionnement 2009 2" xfId="24" xr:uid="{2F79BCF2-BA60-4E54-8418-27EADDE4DB20}"/>
    <cellStyle name="Normal" xfId="0" builtinId="0"/>
    <cellStyle name="Normal 10 2 2 2 2 3 2 3 2 2 4 2" xfId="1" xr:uid="{93546425-EA56-41EC-8BD0-041D9A866484}"/>
    <cellStyle name="Normal 11 2 3 2 3 2 2 4 2" xfId="2" xr:uid="{782502D7-CDEF-44E0-B28D-36CF2F145CE1}"/>
    <cellStyle name="Normal 12 2" xfId="8" xr:uid="{897CEA6C-8D79-4939-9529-501B64C18FF1}"/>
    <cellStyle name="Normal 2 2 2 2 2" xfId="3" xr:uid="{A2E4C7D7-62CA-49CE-B342-210C605AD212}"/>
    <cellStyle name="Normal 2 2 2 2 3" xfId="27" xr:uid="{8247D08F-4B98-4C0E-8EF7-F5A97B022D16}"/>
    <cellStyle name="Normal 2 2 4" xfId="4" xr:uid="{70B85181-8866-4830-9B7A-9D1ADFF84DDB}"/>
    <cellStyle name="Normal 2 2 5" xfId="22" xr:uid="{7BF53173-777C-4C74-856E-17AB296D2FC8}"/>
    <cellStyle name="Normal 2 3" xfId="14" xr:uid="{E44B8048-D725-4BC2-BC75-997BFE0E1DA9}"/>
    <cellStyle name="Normal 3 2" xfId="34" xr:uid="{EBF08787-C694-4D12-AE16-955FD96AA57A}"/>
    <cellStyle name="Normal 3 3 2" xfId="18" xr:uid="{E9D4DC5D-8E06-45E6-B7BB-EAB453D008D0}"/>
    <cellStyle name="Normal 4 2 2 2 2 2 2 2 3 3 2" xfId="5" xr:uid="{2E4F4510-7746-4E8F-B1EF-93C6368A9727}"/>
    <cellStyle name="Normal 4 2 2 2 2 2 2 2 4 3" xfId="30" xr:uid="{B47A7D31-93F2-46FB-92F7-D34411715401}"/>
    <cellStyle name="Normal 4 2 2 2 2 2 2 2 4 3 6 2" xfId="32" xr:uid="{DD285DD3-4760-4A66-BF56-A4F4BEF5C2DE}"/>
    <cellStyle name="Normal 4 2 2 2 2 2 2 2 4 5 2" xfId="21" xr:uid="{00BDA8B3-B7D5-4586-BB5E-668D99A09E14}"/>
    <cellStyle name="Normal 4 2 2 2 2 2 2 5 4 2 3 2 2 3 2 2 4 2" xfId="33" xr:uid="{2F26B464-F56D-47A5-B2F1-A0036D9A09CA}"/>
    <cellStyle name="Normal 4 2 2 2 2 2 2 6 2 2 3 2 3 3 2 2 4 2" xfId="11" xr:uid="{00798952-712E-4622-9592-A089496D1F30}"/>
    <cellStyle name="Normal 4 2 2 2 3 2 2 3 2 2" xfId="17" xr:uid="{6F19EC04-5C3D-4E3F-84FB-6DF0C0248B9C}"/>
    <cellStyle name="Normal 4 2 2 2 3 2 7 3 4 2 2" xfId="29" xr:uid="{1C891459-C41B-4A2E-AE71-E18B0B9C7288}"/>
    <cellStyle name="Normal 4 2 4 2 2 4 2 2 2 2 3 2" xfId="10" xr:uid="{E2362126-BDD7-41E9-958C-FA2439B25DC9}"/>
    <cellStyle name="Normal 4 2 5" xfId="31" xr:uid="{B1D024E6-A96E-4EEE-A448-335DD5958C2C}"/>
    <cellStyle name="Normal 4 3 4 2 2 2" xfId="9" xr:uid="{6B555ACA-E1BC-4934-BDA1-2A5C9487244C}"/>
    <cellStyle name="Normal 4 7" xfId="19" xr:uid="{97116E87-53CA-4620-B360-5B500B461682}"/>
    <cellStyle name="Normal 9 2 2 2 3 3 2 2 2 2 4 2" xfId="16" xr:uid="{43BAED85-82BE-48D9-BC09-F4CBFAB09F94}"/>
    <cellStyle name="Normal 9 2 2 2 5 2 2" xfId="20" xr:uid="{186D255A-2736-4BFD-94F5-B73DE5253013}"/>
    <cellStyle name="Normal_Bases Cuisine 2" xfId="13" xr:uid="{8ED3E833-A3A3-40D1-B188-1BFC84F514EB}"/>
    <cellStyle name="Normal_Bons de commande livraison" xfId="25" xr:uid="{3EC478EF-9FC1-4959-B167-6531C82C6386}"/>
    <cellStyle name="Normal_Comparer recettes 2009 OK 2 2" xfId="15" xr:uid="{62C0B9FB-5E56-49EC-B398-F3F1D5DBC54A}"/>
    <cellStyle name="Normal_Forum Marais 15 09 2001 2 2 2" xfId="12" xr:uid="{E6BC487E-012D-4037-AE68-9C8E7221ECA1}"/>
    <cellStyle name="Normal_Forum Marais 15 09 2001_Fiche technique C2 Mars 2008 " xfId="28" xr:uid="{6A8C5B69-D8D1-4B70-BCBD-47433B37442C}"/>
    <cellStyle name="Normal_FT Cuisson Evolutive" xfId="23" xr:uid="{91AA1DD9-F97E-4D2F-91AB-0248AE4D725F}"/>
    <cellStyle name="Normal_GERMCN UPC brouillon" xfId="7" xr:uid="{285E5763-0F89-4991-A3F8-9D30589664B4}"/>
    <cellStyle name="Normal_space" xfId="26" xr:uid="{D8575CAF-2960-4365-AE88-0B86AC46A9CB}"/>
  </cellStyles>
  <dxfs count="0"/>
  <tableStyles count="0" defaultTableStyle="TableStyleMedium2" defaultPivotStyle="PivotStyleLight16"/>
  <colors>
    <mruColors>
      <color rgb="FFEADCF4"/>
      <color rgb="FFCC00FF"/>
      <color rgb="FFFFFFB7"/>
      <color rgb="FF0033CC"/>
      <color rgb="FF0000FF"/>
      <color rgb="FFC199DF"/>
      <color rgb="FFDEC8EE"/>
      <color rgb="FFFFFFB9"/>
      <color rgb="FFED7D3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23.png"/><Relationship Id="rId5" Type="http://schemas.openxmlformats.org/officeDocument/2006/relationships/image" Target="../media/image17.png"/><Relationship Id="rId4" Type="http://schemas.openxmlformats.org/officeDocument/2006/relationships/image" Target="../media/image2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8.png"/><Relationship Id="rId7" Type="http://schemas.openxmlformats.org/officeDocument/2006/relationships/image" Target="../media/image25.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23.png"/><Relationship Id="rId5" Type="http://schemas.openxmlformats.org/officeDocument/2006/relationships/image" Target="../media/image17.png"/><Relationship Id="rId4" Type="http://schemas.openxmlformats.org/officeDocument/2006/relationships/image" Target="../media/image2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17.png"/><Relationship Id="rId1" Type="http://schemas.openxmlformats.org/officeDocument/2006/relationships/image" Target="../media/image2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0.png"/><Relationship Id="rId1" Type="http://schemas.openxmlformats.org/officeDocument/2006/relationships/image" Target="../media/image19.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17.png"/><Relationship Id="rId1" Type="http://schemas.openxmlformats.org/officeDocument/2006/relationships/image" Target="../media/image23.png"/><Relationship Id="rId4" Type="http://schemas.openxmlformats.org/officeDocument/2006/relationships/image" Target="../media/image26.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hotellerie-restauration.ac-versailles.fr/IMG/pdf/tableau_des_cocktails_du_socle.pdf" TargetMode="External"/><Relationship Id="rId2" Type="http://schemas.openxmlformats.org/officeDocument/2006/relationships/hyperlink" Target="https://www.hotellerie-restauration.ac-versailles.fr/IMG/pdf/cocktails_de_re_fe_rence_le_guide_approfondi.pdf" TargetMode="External"/><Relationship Id="rId1" Type="http://schemas.openxmlformats.org/officeDocument/2006/relationships/image" Target="../media/image3.png"/><Relationship Id="rId5" Type="http://schemas.openxmlformats.org/officeDocument/2006/relationships/image" Target="../media/image4.png"/><Relationship Id="rId4" Type="http://schemas.openxmlformats.org/officeDocument/2006/relationships/hyperlink" Target="https://gemini.google.com/share/913a61544a12" TargetMode="External"/></Relationships>
</file>

<file path=xl/drawings/_rels/drawing3.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media/image16.png"/><Relationship Id="rId2" Type="http://schemas.openxmlformats.org/officeDocument/2006/relationships/image" Target="../media/image6.png"/><Relationship Id="rId1" Type="http://schemas.openxmlformats.org/officeDocument/2006/relationships/image" Target="../media/image5.emf"/><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5.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media/image17.png"/><Relationship Id="rId2" Type="http://schemas.openxmlformats.org/officeDocument/2006/relationships/image" Target="../media/image6.png"/><Relationship Id="rId16" Type="http://schemas.openxmlformats.org/officeDocument/2006/relationships/image" Target="../media/image20.png"/><Relationship Id="rId1" Type="http://schemas.openxmlformats.org/officeDocument/2006/relationships/image" Target="../media/image5.emf"/><Relationship Id="rId6" Type="http://schemas.openxmlformats.org/officeDocument/2006/relationships/image" Target="../media/image10.png"/><Relationship Id="rId11" Type="http://schemas.openxmlformats.org/officeDocument/2006/relationships/image" Target="../media/image16.png"/><Relationship Id="rId5" Type="http://schemas.openxmlformats.org/officeDocument/2006/relationships/image" Target="../media/image9.png"/><Relationship Id="rId15" Type="http://schemas.openxmlformats.org/officeDocument/2006/relationships/image" Target="../media/image1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 Id="rId14" Type="http://schemas.openxmlformats.org/officeDocument/2006/relationships/image" Target="../media/image18.png"/></Relationships>
</file>

<file path=xl/drawings/_rels/drawing5.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21.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media/image16.png"/><Relationship Id="rId2" Type="http://schemas.openxmlformats.org/officeDocument/2006/relationships/image" Target="../media/image6.png"/><Relationship Id="rId16" Type="http://schemas.openxmlformats.org/officeDocument/2006/relationships/image" Target="../media/image20.png"/><Relationship Id="rId1" Type="http://schemas.openxmlformats.org/officeDocument/2006/relationships/image" Target="../media/image5.emf"/><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5" Type="http://schemas.openxmlformats.org/officeDocument/2006/relationships/image" Target="../media/image1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 Id="rId14" Type="http://schemas.openxmlformats.org/officeDocument/2006/relationships/image" Target="../media/image1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23.png"/><Relationship Id="rId1" Type="http://schemas.openxmlformats.org/officeDocument/2006/relationships/image" Target="../media/image22.png"/><Relationship Id="rId4" Type="http://schemas.openxmlformats.org/officeDocument/2006/relationships/image" Target="../media/image24.png"/></Relationships>
</file>

<file path=xl/drawings/_rels/drawing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9.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67</xdr:row>
      <xdr:rowOff>1</xdr:rowOff>
    </xdr:from>
    <xdr:to>
      <xdr:col>2</xdr:col>
      <xdr:colOff>314325</xdr:colOff>
      <xdr:row>72</xdr:row>
      <xdr:rowOff>117209</xdr:rowOff>
    </xdr:to>
    <xdr:pic>
      <xdr:nvPicPr>
        <xdr:cNvPr id="2" name="Image 1">
          <a:extLst>
            <a:ext uri="{FF2B5EF4-FFF2-40B4-BE49-F238E27FC236}">
              <a16:creationId xmlns:a16="http://schemas.microsoft.com/office/drawing/2014/main" id="{70A5D72C-19C0-4C10-A2A8-B79A408D4B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3287376"/>
          <a:ext cx="1076325" cy="1069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657225</xdr:colOff>
      <xdr:row>0</xdr:row>
      <xdr:rowOff>133350</xdr:rowOff>
    </xdr:from>
    <xdr:to>
      <xdr:col>11</xdr:col>
      <xdr:colOff>391658</xdr:colOff>
      <xdr:row>6</xdr:row>
      <xdr:rowOff>57304</xdr:rowOff>
    </xdr:to>
    <xdr:pic>
      <xdr:nvPicPr>
        <xdr:cNvPr id="3" name="Image 2">
          <a:extLst>
            <a:ext uri="{FF2B5EF4-FFF2-40B4-BE49-F238E27FC236}">
              <a16:creationId xmlns:a16="http://schemas.microsoft.com/office/drawing/2014/main" id="{D03F7C8E-6072-4C6C-AC24-6780EC6A218A}"/>
            </a:ext>
          </a:extLst>
        </xdr:cNvPr>
        <xdr:cNvPicPr>
          <a:picLocks noChangeAspect="1"/>
        </xdr:cNvPicPr>
      </xdr:nvPicPr>
      <xdr:blipFill>
        <a:blip xmlns:r="http://schemas.openxmlformats.org/officeDocument/2006/relationships" r:embed="rId2"/>
        <a:stretch>
          <a:fillRect/>
        </a:stretch>
      </xdr:blipFill>
      <xdr:spPr>
        <a:xfrm>
          <a:off x="657225" y="133350"/>
          <a:ext cx="8116433" cy="11050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74</xdr:col>
      <xdr:colOff>400050</xdr:colOff>
      <xdr:row>25</xdr:row>
      <xdr:rowOff>203199</xdr:rowOff>
    </xdr:from>
    <xdr:ext cx="1781175" cy="1063625"/>
    <xdr:pic>
      <xdr:nvPicPr>
        <xdr:cNvPr id="2" name="Image 1">
          <a:extLst>
            <a:ext uri="{FF2B5EF4-FFF2-40B4-BE49-F238E27FC236}">
              <a16:creationId xmlns:a16="http://schemas.microsoft.com/office/drawing/2014/main" id="{03E7DCE8-EA4A-4FD5-9458-C50A5EAA345F}"/>
            </a:ext>
          </a:extLst>
        </xdr:cNvPr>
        <xdr:cNvPicPr>
          <a:picLocks noChangeAspect="1"/>
        </xdr:cNvPicPr>
      </xdr:nvPicPr>
      <xdr:blipFill>
        <a:blip xmlns:r="http://schemas.openxmlformats.org/officeDocument/2006/relationships" r:embed="rId1"/>
        <a:stretch>
          <a:fillRect/>
        </a:stretch>
      </xdr:blipFill>
      <xdr:spPr>
        <a:xfrm>
          <a:off x="60731400" y="7385049"/>
          <a:ext cx="1781175" cy="1063625"/>
        </a:xfrm>
        <a:prstGeom prst="rect">
          <a:avLst/>
        </a:prstGeom>
      </xdr:spPr>
    </xdr:pic>
    <xdr:clientData/>
  </xdr:oneCellAnchor>
  <xdr:oneCellAnchor>
    <xdr:from>
      <xdr:col>74</xdr:col>
      <xdr:colOff>942975</xdr:colOff>
      <xdr:row>50</xdr:row>
      <xdr:rowOff>47625</xdr:rowOff>
    </xdr:from>
    <xdr:ext cx="1190625" cy="857251"/>
    <xdr:pic>
      <xdr:nvPicPr>
        <xdr:cNvPr id="3" name="Image 2">
          <a:extLst>
            <a:ext uri="{FF2B5EF4-FFF2-40B4-BE49-F238E27FC236}">
              <a16:creationId xmlns:a16="http://schemas.microsoft.com/office/drawing/2014/main" id="{29E48094-4486-41C5-920A-741DF45E3DD9}"/>
            </a:ext>
          </a:extLst>
        </xdr:cNvPr>
        <xdr:cNvPicPr>
          <a:picLocks noChangeAspect="1"/>
        </xdr:cNvPicPr>
      </xdr:nvPicPr>
      <xdr:blipFill>
        <a:blip xmlns:r="http://schemas.openxmlformats.org/officeDocument/2006/relationships" r:embed="rId2"/>
        <a:stretch>
          <a:fillRect/>
        </a:stretch>
      </xdr:blipFill>
      <xdr:spPr>
        <a:xfrm>
          <a:off x="61274325" y="13896975"/>
          <a:ext cx="1190625" cy="857251"/>
        </a:xfrm>
        <a:prstGeom prst="rect">
          <a:avLst/>
        </a:prstGeom>
      </xdr:spPr>
    </xdr:pic>
    <xdr:clientData/>
  </xdr:oneCellAnchor>
  <xdr:oneCellAnchor>
    <xdr:from>
      <xdr:col>74</xdr:col>
      <xdr:colOff>457200</xdr:colOff>
      <xdr:row>41</xdr:row>
      <xdr:rowOff>19050</xdr:rowOff>
    </xdr:from>
    <xdr:ext cx="1832699" cy="847725"/>
    <xdr:pic>
      <xdr:nvPicPr>
        <xdr:cNvPr id="4" name="Image 3">
          <a:extLst>
            <a:ext uri="{FF2B5EF4-FFF2-40B4-BE49-F238E27FC236}">
              <a16:creationId xmlns:a16="http://schemas.microsoft.com/office/drawing/2014/main" id="{EB4BAE53-92FE-48C9-9221-4FA4281933C6}"/>
            </a:ext>
          </a:extLst>
        </xdr:cNvPr>
        <xdr:cNvPicPr>
          <a:picLocks noChangeAspect="1"/>
        </xdr:cNvPicPr>
      </xdr:nvPicPr>
      <xdr:blipFill>
        <a:blip xmlns:r="http://schemas.openxmlformats.org/officeDocument/2006/relationships" r:embed="rId3"/>
        <a:stretch>
          <a:fillRect/>
        </a:stretch>
      </xdr:blipFill>
      <xdr:spPr>
        <a:xfrm>
          <a:off x="60788550" y="11468100"/>
          <a:ext cx="1832699" cy="847725"/>
        </a:xfrm>
        <a:prstGeom prst="rect">
          <a:avLst/>
        </a:prstGeom>
      </xdr:spPr>
    </xdr:pic>
    <xdr:clientData/>
  </xdr:oneCellAnchor>
  <xdr:twoCellAnchor editAs="oneCell">
    <xdr:from>
      <xdr:col>100</xdr:col>
      <xdr:colOff>885825</xdr:colOff>
      <xdr:row>15</xdr:row>
      <xdr:rowOff>95250</xdr:rowOff>
    </xdr:from>
    <xdr:to>
      <xdr:col>100</xdr:col>
      <xdr:colOff>1949308</xdr:colOff>
      <xdr:row>17</xdr:row>
      <xdr:rowOff>142875</xdr:rowOff>
    </xdr:to>
    <xdr:pic>
      <xdr:nvPicPr>
        <xdr:cNvPr id="5" name="Image 4">
          <a:extLst>
            <a:ext uri="{FF2B5EF4-FFF2-40B4-BE49-F238E27FC236}">
              <a16:creationId xmlns:a16="http://schemas.microsoft.com/office/drawing/2014/main" id="{967A5877-4327-474E-905F-DBDB2B23A2CC}"/>
            </a:ext>
          </a:extLst>
        </xdr:cNvPr>
        <xdr:cNvPicPr>
          <a:picLocks noChangeAspect="1"/>
        </xdr:cNvPicPr>
      </xdr:nvPicPr>
      <xdr:blipFill>
        <a:blip xmlns:r="http://schemas.openxmlformats.org/officeDocument/2006/relationships" r:embed="rId4"/>
        <a:stretch>
          <a:fillRect/>
        </a:stretch>
      </xdr:blipFill>
      <xdr:spPr>
        <a:xfrm>
          <a:off x="98612325" y="4610100"/>
          <a:ext cx="1063483" cy="581025"/>
        </a:xfrm>
        <a:prstGeom prst="rect">
          <a:avLst/>
        </a:prstGeom>
      </xdr:spPr>
    </xdr:pic>
    <xdr:clientData/>
  </xdr:twoCellAnchor>
  <xdr:twoCellAnchor editAs="oneCell">
    <xdr:from>
      <xdr:col>92</xdr:col>
      <xdr:colOff>1209675</xdr:colOff>
      <xdr:row>15</xdr:row>
      <xdr:rowOff>66675</xdr:rowOff>
    </xdr:from>
    <xdr:to>
      <xdr:col>92</xdr:col>
      <xdr:colOff>2057813</xdr:colOff>
      <xdr:row>17</xdr:row>
      <xdr:rowOff>142875</xdr:rowOff>
    </xdr:to>
    <xdr:pic>
      <xdr:nvPicPr>
        <xdr:cNvPr id="7" name="Image 6">
          <a:extLst>
            <a:ext uri="{FF2B5EF4-FFF2-40B4-BE49-F238E27FC236}">
              <a16:creationId xmlns:a16="http://schemas.microsoft.com/office/drawing/2014/main" id="{F191C8B7-849E-4131-B943-612C9E02E3DD}"/>
            </a:ext>
          </a:extLst>
        </xdr:cNvPr>
        <xdr:cNvPicPr>
          <a:picLocks noChangeAspect="1"/>
        </xdr:cNvPicPr>
      </xdr:nvPicPr>
      <xdr:blipFill>
        <a:blip xmlns:r="http://schemas.openxmlformats.org/officeDocument/2006/relationships" r:embed="rId5"/>
        <a:stretch>
          <a:fillRect/>
        </a:stretch>
      </xdr:blipFill>
      <xdr:spPr>
        <a:xfrm>
          <a:off x="90506550" y="4581525"/>
          <a:ext cx="848138" cy="609600"/>
        </a:xfrm>
        <a:prstGeom prst="rect">
          <a:avLst/>
        </a:prstGeom>
      </xdr:spPr>
    </xdr:pic>
    <xdr:clientData/>
  </xdr:twoCellAnchor>
  <xdr:twoCellAnchor editAs="oneCell">
    <xdr:from>
      <xdr:col>84</xdr:col>
      <xdr:colOff>1381125</xdr:colOff>
      <xdr:row>15</xdr:row>
      <xdr:rowOff>171450</xdr:rowOff>
    </xdr:from>
    <xdr:to>
      <xdr:col>84</xdr:col>
      <xdr:colOff>2087656</xdr:colOff>
      <xdr:row>17</xdr:row>
      <xdr:rowOff>133350</xdr:rowOff>
    </xdr:to>
    <xdr:pic>
      <xdr:nvPicPr>
        <xdr:cNvPr id="8" name="Image 7">
          <a:extLst>
            <a:ext uri="{FF2B5EF4-FFF2-40B4-BE49-F238E27FC236}">
              <a16:creationId xmlns:a16="http://schemas.microsoft.com/office/drawing/2014/main" id="{9179F646-8558-4C3A-94C7-851701E630D9}"/>
            </a:ext>
          </a:extLst>
        </xdr:cNvPr>
        <xdr:cNvPicPr>
          <a:picLocks noChangeAspect="1"/>
        </xdr:cNvPicPr>
      </xdr:nvPicPr>
      <xdr:blipFill>
        <a:blip xmlns:r="http://schemas.openxmlformats.org/officeDocument/2006/relationships" r:embed="rId6"/>
        <a:stretch>
          <a:fillRect/>
        </a:stretch>
      </xdr:blipFill>
      <xdr:spPr>
        <a:xfrm>
          <a:off x="82248375" y="4686300"/>
          <a:ext cx="706531" cy="495300"/>
        </a:xfrm>
        <a:prstGeom prst="rect">
          <a:avLst/>
        </a:prstGeom>
      </xdr:spPr>
    </xdr:pic>
    <xdr:clientData/>
  </xdr:twoCellAnchor>
  <xdr:twoCellAnchor editAs="oneCell">
    <xdr:from>
      <xdr:col>56</xdr:col>
      <xdr:colOff>600075</xdr:colOff>
      <xdr:row>16</xdr:row>
      <xdr:rowOff>209550</xdr:rowOff>
    </xdr:from>
    <xdr:to>
      <xdr:col>56</xdr:col>
      <xdr:colOff>1306606</xdr:colOff>
      <xdr:row>18</xdr:row>
      <xdr:rowOff>171450</xdr:rowOff>
    </xdr:to>
    <xdr:pic>
      <xdr:nvPicPr>
        <xdr:cNvPr id="9" name="Image 8">
          <a:extLst>
            <a:ext uri="{FF2B5EF4-FFF2-40B4-BE49-F238E27FC236}">
              <a16:creationId xmlns:a16="http://schemas.microsoft.com/office/drawing/2014/main" id="{D53E05B1-10D0-4A4A-87FC-F0CBC0F48D47}"/>
            </a:ext>
          </a:extLst>
        </xdr:cNvPr>
        <xdr:cNvPicPr>
          <a:picLocks noChangeAspect="1"/>
        </xdr:cNvPicPr>
      </xdr:nvPicPr>
      <xdr:blipFill>
        <a:blip xmlns:r="http://schemas.openxmlformats.org/officeDocument/2006/relationships" r:embed="rId6"/>
        <a:stretch>
          <a:fillRect/>
        </a:stretch>
      </xdr:blipFill>
      <xdr:spPr>
        <a:xfrm>
          <a:off x="45053250" y="4991100"/>
          <a:ext cx="706531" cy="495300"/>
        </a:xfrm>
        <a:prstGeom prst="rect">
          <a:avLst/>
        </a:prstGeom>
      </xdr:spPr>
    </xdr:pic>
    <xdr:clientData/>
  </xdr:twoCellAnchor>
  <xdr:twoCellAnchor editAs="oneCell">
    <xdr:from>
      <xdr:col>57</xdr:col>
      <xdr:colOff>571500</xdr:colOff>
      <xdr:row>16</xdr:row>
      <xdr:rowOff>114300</xdr:rowOff>
    </xdr:from>
    <xdr:to>
      <xdr:col>57</xdr:col>
      <xdr:colOff>1285875</xdr:colOff>
      <xdr:row>18</xdr:row>
      <xdr:rowOff>94358</xdr:rowOff>
    </xdr:to>
    <xdr:pic>
      <xdr:nvPicPr>
        <xdr:cNvPr id="10" name="Image 9">
          <a:extLst>
            <a:ext uri="{FF2B5EF4-FFF2-40B4-BE49-F238E27FC236}">
              <a16:creationId xmlns:a16="http://schemas.microsoft.com/office/drawing/2014/main" id="{816EB0A1-35EC-4C5A-948E-EA07F4624F05}"/>
            </a:ext>
          </a:extLst>
        </xdr:cNvPr>
        <xdr:cNvPicPr>
          <a:picLocks noChangeAspect="1"/>
        </xdr:cNvPicPr>
      </xdr:nvPicPr>
      <xdr:blipFill>
        <a:blip xmlns:r="http://schemas.openxmlformats.org/officeDocument/2006/relationships" r:embed="rId5"/>
        <a:stretch>
          <a:fillRect/>
        </a:stretch>
      </xdr:blipFill>
      <xdr:spPr>
        <a:xfrm>
          <a:off x="46815375" y="4895850"/>
          <a:ext cx="714375" cy="513458"/>
        </a:xfrm>
        <a:prstGeom prst="rect">
          <a:avLst/>
        </a:prstGeom>
      </xdr:spPr>
    </xdr:pic>
    <xdr:clientData/>
  </xdr:twoCellAnchor>
  <xdr:twoCellAnchor editAs="oneCell">
    <xdr:from>
      <xdr:col>58</xdr:col>
      <xdr:colOff>485776</xdr:colOff>
      <xdr:row>16</xdr:row>
      <xdr:rowOff>219076</xdr:rowOff>
    </xdr:from>
    <xdr:to>
      <xdr:col>58</xdr:col>
      <xdr:colOff>1323976</xdr:colOff>
      <xdr:row>18</xdr:row>
      <xdr:rowOff>143620</xdr:rowOff>
    </xdr:to>
    <xdr:pic>
      <xdr:nvPicPr>
        <xdr:cNvPr id="11" name="Image 10">
          <a:extLst>
            <a:ext uri="{FF2B5EF4-FFF2-40B4-BE49-F238E27FC236}">
              <a16:creationId xmlns:a16="http://schemas.microsoft.com/office/drawing/2014/main" id="{75845E15-AE00-40E3-855B-F7E754A9CACA}"/>
            </a:ext>
          </a:extLst>
        </xdr:cNvPr>
        <xdr:cNvPicPr>
          <a:picLocks noChangeAspect="1"/>
        </xdr:cNvPicPr>
      </xdr:nvPicPr>
      <xdr:blipFill>
        <a:blip xmlns:r="http://schemas.openxmlformats.org/officeDocument/2006/relationships" r:embed="rId4"/>
        <a:stretch>
          <a:fillRect/>
        </a:stretch>
      </xdr:blipFill>
      <xdr:spPr>
        <a:xfrm>
          <a:off x="48520351" y="5000626"/>
          <a:ext cx="838200" cy="45794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74</xdr:col>
      <xdr:colOff>400050</xdr:colOff>
      <xdr:row>25</xdr:row>
      <xdr:rowOff>203199</xdr:rowOff>
    </xdr:from>
    <xdr:ext cx="1781175" cy="1063625"/>
    <xdr:pic>
      <xdr:nvPicPr>
        <xdr:cNvPr id="2" name="Image 1">
          <a:extLst>
            <a:ext uri="{FF2B5EF4-FFF2-40B4-BE49-F238E27FC236}">
              <a16:creationId xmlns:a16="http://schemas.microsoft.com/office/drawing/2014/main" id="{22CD88A7-092D-4437-BF86-E1F0B78D6DCD}"/>
            </a:ext>
          </a:extLst>
        </xdr:cNvPr>
        <xdr:cNvPicPr>
          <a:picLocks noChangeAspect="1"/>
        </xdr:cNvPicPr>
      </xdr:nvPicPr>
      <xdr:blipFill>
        <a:blip xmlns:r="http://schemas.openxmlformats.org/officeDocument/2006/relationships" r:embed="rId1"/>
        <a:stretch>
          <a:fillRect/>
        </a:stretch>
      </xdr:blipFill>
      <xdr:spPr>
        <a:xfrm>
          <a:off x="67208400" y="7385049"/>
          <a:ext cx="1781175" cy="1063625"/>
        </a:xfrm>
        <a:prstGeom prst="rect">
          <a:avLst/>
        </a:prstGeom>
      </xdr:spPr>
    </xdr:pic>
    <xdr:clientData/>
  </xdr:oneCellAnchor>
  <xdr:oneCellAnchor>
    <xdr:from>
      <xdr:col>74</xdr:col>
      <xdr:colOff>942975</xdr:colOff>
      <xdr:row>50</xdr:row>
      <xdr:rowOff>47625</xdr:rowOff>
    </xdr:from>
    <xdr:ext cx="1190625" cy="857251"/>
    <xdr:pic>
      <xdr:nvPicPr>
        <xdr:cNvPr id="3" name="Image 2">
          <a:extLst>
            <a:ext uri="{FF2B5EF4-FFF2-40B4-BE49-F238E27FC236}">
              <a16:creationId xmlns:a16="http://schemas.microsoft.com/office/drawing/2014/main" id="{3018605D-2DC9-4C60-9993-2875C7A47366}"/>
            </a:ext>
          </a:extLst>
        </xdr:cNvPr>
        <xdr:cNvPicPr>
          <a:picLocks noChangeAspect="1"/>
        </xdr:cNvPicPr>
      </xdr:nvPicPr>
      <xdr:blipFill>
        <a:blip xmlns:r="http://schemas.openxmlformats.org/officeDocument/2006/relationships" r:embed="rId2"/>
        <a:stretch>
          <a:fillRect/>
        </a:stretch>
      </xdr:blipFill>
      <xdr:spPr>
        <a:xfrm>
          <a:off x="67751325" y="13896975"/>
          <a:ext cx="1190625" cy="857251"/>
        </a:xfrm>
        <a:prstGeom prst="rect">
          <a:avLst/>
        </a:prstGeom>
      </xdr:spPr>
    </xdr:pic>
    <xdr:clientData/>
  </xdr:oneCellAnchor>
  <xdr:oneCellAnchor>
    <xdr:from>
      <xdr:col>74</xdr:col>
      <xdr:colOff>457200</xdr:colOff>
      <xdr:row>41</xdr:row>
      <xdr:rowOff>19050</xdr:rowOff>
    </xdr:from>
    <xdr:ext cx="1832699" cy="847725"/>
    <xdr:pic>
      <xdr:nvPicPr>
        <xdr:cNvPr id="4" name="Image 3">
          <a:extLst>
            <a:ext uri="{FF2B5EF4-FFF2-40B4-BE49-F238E27FC236}">
              <a16:creationId xmlns:a16="http://schemas.microsoft.com/office/drawing/2014/main" id="{E486F0FC-EA93-43B7-8C92-B33F0B8FB1C0}"/>
            </a:ext>
          </a:extLst>
        </xdr:cNvPr>
        <xdr:cNvPicPr>
          <a:picLocks noChangeAspect="1"/>
        </xdr:cNvPicPr>
      </xdr:nvPicPr>
      <xdr:blipFill>
        <a:blip xmlns:r="http://schemas.openxmlformats.org/officeDocument/2006/relationships" r:embed="rId3"/>
        <a:stretch>
          <a:fillRect/>
        </a:stretch>
      </xdr:blipFill>
      <xdr:spPr>
        <a:xfrm>
          <a:off x="67265550" y="11468100"/>
          <a:ext cx="1832699" cy="847725"/>
        </a:xfrm>
        <a:prstGeom prst="rect">
          <a:avLst/>
        </a:prstGeom>
      </xdr:spPr>
    </xdr:pic>
    <xdr:clientData/>
  </xdr:oneCellAnchor>
  <xdr:twoCellAnchor editAs="oneCell">
    <xdr:from>
      <xdr:col>100</xdr:col>
      <xdr:colOff>885825</xdr:colOff>
      <xdr:row>15</xdr:row>
      <xdr:rowOff>95250</xdr:rowOff>
    </xdr:from>
    <xdr:to>
      <xdr:col>100</xdr:col>
      <xdr:colOff>1949308</xdr:colOff>
      <xdr:row>17</xdr:row>
      <xdr:rowOff>142875</xdr:rowOff>
    </xdr:to>
    <xdr:pic>
      <xdr:nvPicPr>
        <xdr:cNvPr id="5" name="Image 4">
          <a:extLst>
            <a:ext uri="{FF2B5EF4-FFF2-40B4-BE49-F238E27FC236}">
              <a16:creationId xmlns:a16="http://schemas.microsoft.com/office/drawing/2014/main" id="{1B0750AC-CA07-49DE-868B-6E6719F55834}"/>
            </a:ext>
          </a:extLst>
        </xdr:cNvPr>
        <xdr:cNvPicPr>
          <a:picLocks noChangeAspect="1"/>
        </xdr:cNvPicPr>
      </xdr:nvPicPr>
      <xdr:blipFill>
        <a:blip xmlns:r="http://schemas.openxmlformats.org/officeDocument/2006/relationships" r:embed="rId4"/>
        <a:stretch>
          <a:fillRect/>
        </a:stretch>
      </xdr:blipFill>
      <xdr:spPr>
        <a:xfrm>
          <a:off x="98612325" y="4610100"/>
          <a:ext cx="1063483" cy="581025"/>
        </a:xfrm>
        <a:prstGeom prst="rect">
          <a:avLst/>
        </a:prstGeom>
      </xdr:spPr>
    </xdr:pic>
    <xdr:clientData/>
  </xdr:twoCellAnchor>
  <xdr:twoCellAnchor editAs="oneCell">
    <xdr:from>
      <xdr:col>92</xdr:col>
      <xdr:colOff>1209675</xdr:colOff>
      <xdr:row>15</xdr:row>
      <xdr:rowOff>66675</xdr:rowOff>
    </xdr:from>
    <xdr:to>
      <xdr:col>92</xdr:col>
      <xdr:colOff>2057813</xdr:colOff>
      <xdr:row>17</xdr:row>
      <xdr:rowOff>142875</xdr:rowOff>
    </xdr:to>
    <xdr:pic>
      <xdr:nvPicPr>
        <xdr:cNvPr id="6" name="Image 5">
          <a:extLst>
            <a:ext uri="{FF2B5EF4-FFF2-40B4-BE49-F238E27FC236}">
              <a16:creationId xmlns:a16="http://schemas.microsoft.com/office/drawing/2014/main" id="{69DB803F-4EFA-462C-85FF-EACEA19608CB}"/>
            </a:ext>
          </a:extLst>
        </xdr:cNvPr>
        <xdr:cNvPicPr>
          <a:picLocks noChangeAspect="1"/>
        </xdr:cNvPicPr>
      </xdr:nvPicPr>
      <xdr:blipFill>
        <a:blip xmlns:r="http://schemas.openxmlformats.org/officeDocument/2006/relationships" r:embed="rId5"/>
        <a:stretch>
          <a:fillRect/>
        </a:stretch>
      </xdr:blipFill>
      <xdr:spPr>
        <a:xfrm>
          <a:off x="90506550" y="4581525"/>
          <a:ext cx="848138" cy="609600"/>
        </a:xfrm>
        <a:prstGeom prst="rect">
          <a:avLst/>
        </a:prstGeom>
      </xdr:spPr>
    </xdr:pic>
    <xdr:clientData/>
  </xdr:twoCellAnchor>
  <xdr:twoCellAnchor editAs="oneCell">
    <xdr:from>
      <xdr:col>84</xdr:col>
      <xdr:colOff>1381125</xdr:colOff>
      <xdr:row>15</xdr:row>
      <xdr:rowOff>171450</xdr:rowOff>
    </xdr:from>
    <xdr:to>
      <xdr:col>84</xdr:col>
      <xdr:colOff>2087656</xdr:colOff>
      <xdr:row>17</xdr:row>
      <xdr:rowOff>133350</xdr:rowOff>
    </xdr:to>
    <xdr:pic>
      <xdr:nvPicPr>
        <xdr:cNvPr id="7" name="Image 6">
          <a:extLst>
            <a:ext uri="{FF2B5EF4-FFF2-40B4-BE49-F238E27FC236}">
              <a16:creationId xmlns:a16="http://schemas.microsoft.com/office/drawing/2014/main" id="{3E83FAC1-CBB3-480D-AC23-169981A00D6C}"/>
            </a:ext>
          </a:extLst>
        </xdr:cNvPr>
        <xdr:cNvPicPr>
          <a:picLocks noChangeAspect="1"/>
        </xdr:cNvPicPr>
      </xdr:nvPicPr>
      <xdr:blipFill>
        <a:blip xmlns:r="http://schemas.openxmlformats.org/officeDocument/2006/relationships" r:embed="rId6"/>
        <a:stretch>
          <a:fillRect/>
        </a:stretch>
      </xdr:blipFill>
      <xdr:spPr>
        <a:xfrm>
          <a:off x="82248375" y="4686300"/>
          <a:ext cx="706531" cy="495300"/>
        </a:xfrm>
        <a:prstGeom prst="rect">
          <a:avLst/>
        </a:prstGeom>
      </xdr:spPr>
    </xdr:pic>
    <xdr:clientData/>
  </xdr:twoCellAnchor>
  <xdr:twoCellAnchor editAs="oneCell">
    <xdr:from>
      <xdr:col>56</xdr:col>
      <xdr:colOff>600075</xdr:colOff>
      <xdr:row>16</xdr:row>
      <xdr:rowOff>209550</xdr:rowOff>
    </xdr:from>
    <xdr:to>
      <xdr:col>56</xdr:col>
      <xdr:colOff>1306606</xdr:colOff>
      <xdr:row>18</xdr:row>
      <xdr:rowOff>171450</xdr:rowOff>
    </xdr:to>
    <xdr:pic>
      <xdr:nvPicPr>
        <xdr:cNvPr id="8" name="Image 7">
          <a:extLst>
            <a:ext uri="{FF2B5EF4-FFF2-40B4-BE49-F238E27FC236}">
              <a16:creationId xmlns:a16="http://schemas.microsoft.com/office/drawing/2014/main" id="{8B1CBBDD-1868-4CF8-88A8-AD13AAA20791}"/>
            </a:ext>
          </a:extLst>
        </xdr:cNvPr>
        <xdr:cNvPicPr>
          <a:picLocks noChangeAspect="1"/>
        </xdr:cNvPicPr>
      </xdr:nvPicPr>
      <xdr:blipFill>
        <a:blip xmlns:r="http://schemas.openxmlformats.org/officeDocument/2006/relationships" r:embed="rId6"/>
        <a:stretch>
          <a:fillRect/>
        </a:stretch>
      </xdr:blipFill>
      <xdr:spPr>
        <a:xfrm>
          <a:off x="45053250" y="4991100"/>
          <a:ext cx="706531" cy="495300"/>
        </a:xfrm>
        <a:prstGeom prst="rect">
          <a:avLst/>
        </a:prstGeom>
      </xdr:spPr>
    </xdr:pic>
    <xdr:clientData/>
  </xdr:twoCellAnchor>
  <xdr:twoCellAnchor editAs="oneCell">
    <xdr:from>
      <xdr:col>57</xdr:col>
      <xdr:colOff>571500</xdr:colOff>
      <xdr:row>16</xdr:row>
      <xdr:rowOff>114300</xdr:rowOff>
    </xdr:from>
    <xdr:to>
      <xdr:col>57</xdr:col>
      <xdr:colOff>1285875</xdr:colOff>
      <xdr:row>18</xdr:row>
      <xdr:rowOff>94358</xdr:rowOff>
    </xdr:to>
    <xdr:pic>
      <xdr:nvPicPr>
        <xdr:cNvPr id="9" name="Image 8">
          <a:extLst>
            <a:ext uri="{FF2B5EF4-FFF2-40B4-BE49-F238E27FC236}">
              <a16:creationId xmlns:a16="http://schemas.microsoft.com/office/drawing/2014/main" id="{B8E3EE69-8F94-4C01-9C89-E364AB777287}"/>
            </a:ext>
          </a:extLst>
        </xdr:cNvPr>
        <xdr:cNvPicPr>
          <a:picLocks noChangeAspect="1"/>
        </xdr:cNvPicPr>
      </xdr:nvPicPr>
      <xdr:blipFill>
        <a:blip xmlns:r="http://schemas.openxmlformats.org/officeDocument/2006/relationships" r:embed="rId5"/>
        <a:stretch>
          <a:fillRect/>
        </a:stretch>
      </xdr:blipFill>
      <xdr:spPr>
        <a:xfrm>
          <a:off x="46815375" y="4895850"/>
          <a:ext cx="714375" cy="513458"/>
        </a:xfrm>
        <a:prstGeom prst="rect">
          <a:avLst/>
        </a:prstGeom>
      </xdr:spPr>
    </xdr:pic>
    <xdr:clientData/>
  </xdr:twoCellAnchor>
  <xdr:twoCellAnchor editAs="oneCell">
    <xdr:from>
      <xdr:col>58</xdr:col>
      <xdr:colOff>485776</xdr:colOff>
      <xdr:row>16</xdr:row>
      <xdr:rowOff>219076</xdr:rowOff>
    </xdr:from>
    <xdr:to>
      <xdr:col>58</xdr:col>
      <xdr:colOff>1323976</xdr:colOff>
      <xdr:row>18</xdr:row>
      <xdr:rowOff>143620</xdr:rowOff>
    </xdr:to>
    <xdr:pic>
      <xdr:nvPicPr>
        <xdr:cNvPr id="10" name="Image 9">
          <a:extLst>
            <a:ext uri="{FF2B5EF4-FFF2-40B4-BE49-F238E27FC236}">
              <a16:creationId xmlns:a16="http://schemas.microsoft.com/office/drawing/2014/main" id="{F886C653-F3C1-48CF-ADBF-69B22DDF0A17}"/>
            </a:ext>
          </a:extLst>
        </xdr:cNvPr>
        <xdr:cNvPicPr>
          <a:picLocks noChangeAspect="1"/>
        </xdr:cNvPicPr>
      </xdr:nvPicPr>
      <xdr:blipFill>
        <a:blip xmlns:r="http://schemas.openxmlformats.org/officeDocument/2006/relationships" r:embed="rId4"/>
        <a:stretch>
          <a:fillRect/>
        </a:stretch>
      </xdr:blipFill>
      <xdr:spPr>
        <a:xfrm>
          <a:off x="48520351" y="5000626"/>
          <a:ext cx="838200" cy="457944"/>
        </a:xfrm>
        <a:prstGeom prst="rect">
          <a:avLst/>
        </a:prstGeom>
      </xdr:spPr>
    </xdr:pic>
    <xdr:clientData/>
  </xdr:twoCellAnchor>
  <xdr:twoCellAnchor editAs="oneCell">
    <xdr:from>
      <xdr:col>15</xdr:col>
      <xdr:colOff>542925</xdr:colOff>
      <xdr:row>24</xdr:row>
      <xdr:rowOff>47624</xdr:rowOff>
    </xdr:from>
    <xdr:to>
      <xdr:col>17</xdr:col>
      <xdr:colOff>200710</xdr:colOff>
      <xdr:row>31</xdr:row>
      <xdr:rowOff>152399</xdr:rowOff>
    </xdr:to>
    <xdr:pic>
      <xdr:nvPicPr>
        <xdr:cNvPr id="12" name="Image 11">
          <a:extLst>
            <a:ext uri="{FF2B5EF4-FFF2-40B4-BE49-F238E27FC236}">
              <a16:creationId xmlns:a16="http://schemas.microsoft.com/office/drawing/2014/main" id="{45863B35-801E-4ACC-8D99-C7CA98042E77}"/>
            </a:ext>
          </a:extLst>
        </xdr:cNvPr>
        <xdr:cNvPicPr>
          <a:picLocks noChangeAspect="1"/>
        </xdr:cNvPicPr>
      </xdr:nvPicPr>
      <xdr:blipFill>
        <a:blip xmlns:r="http://schemas.openxmlformats.org/officeDocument/2006/relationships" r:embed="rId7"/>
        <a:stretch>
          <a:fillRect/>
        </a:stretch>
      </xdr:blipFill>
      <xdr:spPr>
        <a:xfrm>
          <a:off x="5457825" y="6962774"/>
          <a:ext cx="1219885" cy="1971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552450</xdr:colOff>
      <xdr:row>10</xdr:row>
      <xdr:rowOff>95250</xdr:rowOff>
    </xdr:from>
    <xdr:to>
      <xdr:col>5</xdr:col>
      <xdr:colOff>481741</xdr:colOff>
      <xdr:row>12</xdr:row>
      <xdr:rowOff>55245</xdr:rowOff>
    </xdr:to>
    <xdr:pic>
      <xdr:nvPicPr>
        <xdr:cNvPr id="3" name="Image 2">
          <a:extLst>
            <a:ext uri="{FF2B5EF4-FFF2-40B4-BE49-F238E27FC236}">
              <a16:creationId xmlns:a16="http://schemas.microsoft.com/office/drawing/2014/main" id="{18E89D7F-8B51-4D58-B04B-ABAEFEE765BC}"/>
            </a:ext>
          </a:extLst>
        </xdr:cNvPr>
        <xdr:cNvPicPr>
          <a:picLocks noChangeAspect="1"/>
        </xdr:cNvPicPr>
      </xdr:nvPicPr>
      <xdr:blipFill>
        <a:blip xmlns:r="http://schemas.openxmlformats.org/officeDocument/2006/relationships" r:embed="rId1"/>
        <a:stretch>
          <a:fillRect/>
        </a:stretch>
      </xdr:blipFill>
      <xdr:spPr>
        <a:xfrm>
          <a:off x="10039350" y="3590925"/>
          <a:ext cx="710341" cy="493395"/>
        </a:xfrm>
        <a:prstGeom prst="rect">
          <a:avLst/>
        </a:prstGeom>
      </xdr:spPr>
    </xdr:pic>
    <xdr:clientData/>
  </xdr:twoCellAnchor>
  <xdr:twoCellAnchor editAs="oneCell">
    <xdr:from>
      <xdr:col>11</xdr:col>
      <xdr:colOff>495300</xdr:colOff>
      <xdr:row>10</xdr:row>
      <xdr:rowOff>171450</xdr:rowOff>
    </xdr:from>
    <xdr:to>
      <xdr:col>12</xdr:col>
      <xdr:colOff>562388</xdr:colOff>
      <xdr:row>12</xdr:row>
      <xdr:rowOff>243840</xdr:rowOff>
    </xdr:to>
    <xdr:pic>
      <xdr:nvPicPr>
        <xdr:cNvPr id="5" name="Image 4">
          <a:extLst>
            <a:ext uri="{FF2B5EF4-FFF2-40B4-BE49-F238E27FC236}">
              <a16:creationId xmlns:a16="http://schemas.microsoft.com/office/drawing/2014/main" id="{32A67058-9CA0-4905-85C9-25D370F71778}"/>
            </a:ext>
          </a:extLst>
        </xdr:cNvPr>
        <xdr:cNvPicPr>
          <a:picLocks noChangeAspect="1"/>
        </xdr:cNvPicPr>
      </xdr:nvPicPr>
      <xdr:blipFill>
        <a:blip xmlns:r="http://schemas.openxmlformats.org/officeDocument/2006/relationships" r:embed="rId2"/>
        <a:stretch>
          <a:fillRect/>
        </a:stretch>
      </xdr:blipFill>
      <xdr:spPr>
        <a:xfrm>
          <a:off x="22145625" y="3667125"/>
          <a:ext cx="848138" cy="605790"/>
        </a:xfrm>
        <a:prstGeom prst="rect">
          <a:avLst/>
        </a:prstGeom>
      </xdr:spPr>
    </xdr:pic>
    <xdr:clientData/>
  </xdr:twoCellAnchor>
  <xdr:twoCellAnchor editAs="oneCell">
    <xdr:from>
      <xdr:col>18</xdr:col>
      <xdr:colOff>142875</xdr:colOff>
      <xdr:row>10</xdr:row>
      <xdr:rowOff>209550</xdr:rowOff>
    </xdr:from>
    <xdr:to>
      <xdr:col>19</xdr:col>
      <xdr:colOff>408163</xdr:colOff>
      <xdr:row>12</xdr:row>
      <xdr:rowOff>253365</xdr:rowOff>
    </xdr:to>
    <xdr:pic>
      <xdr:nvPicPr>
        <xdr:cNvPr id="6" name="Image 5">
          <a:extLst>
            <a:ext uri="{FF2B5EF4-FFF2-40B4-BE49-F238E27FC236}">
              <a16:creationId xmlns:a16="http://schemas.microsoft.com/office/drawing/2014/main" id="{160D5837-E33C-4E45-99A3-B9FEE05FC19B}"/>
            </a:ext>
          </a:extLst>
        </xdr:cNvPr>
        <xdr:cNvPicPr>
          <a:picLocks noChangeAspect="1"/>
        </xdr:cNvPicPr>
      </xdr:nvPicPr>
      <xdr:blipFill>
        <a:blip xmlns:r="http://schemas.openxmlformats.org/officeDocument/2006/relationships" r:embed="rId3"/>
        <a:stretch>
          <a:fillRect/>
        </a:stretch>
      </xdr:blipFill>
      <xdr:spPr>
        <a:xfrm>
          <a:off x="33956625" y="3705225"/>
          <a:ext cx="1046338" cy="57721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55</xdr:col>
      <xdr:colOff>400050</xdr:colOff>
      <xdr:row>20</xdr:row>
      <xdr:rowOff>203200</xdr:rowOff>
    </xdr:from>
    <xdr:ext cx="1781175" cy="870412"/>
    <xdr:pic>
      <xdr:nvPicPr>
        <xdr:cNvPr id="2" name="Image 1">
          <a:extLst>
            <a:ext uri="{FF2B5EF4-FFF2-40B4-BE49-F238E27FC236}">
              <a16:creationId xmlns:a16="http://schemas.microsoft.com/office/drawing/2014/main" id="{7A0F75AA-5038-4BB4-8C7A-B642A54A5183}"/>
            </a:ext>
          </a:extLst>
        </xdr:cNvPr>
        <xdr:cNvPicPr>
          <a:picLocks noChangeAspect="1"/>
        </xdr:cNvPicPr>
      </xdr:nvPicPr>
      <xdr:blipFill>
        <a:blip xmlns:r="http://schemas.openxmlformats.org/officeDocument/2006/relationships" r:embed="rId1"/>
        <a:stretch>
          <a:fillRect/>
        </a:stretch>
      </xdr:blipFill>
      <xdr:spPr>
        <a:xfrm>
          <a:off x="42310050" y="4003675"/>
          <a:ext cx="1781175" cy="870412"/>
        </a:xfrm>
        <a:prstGeom prst="rect">
          <a:avLst/>
        </a:prstGeom>
      </xdr:spPr>
    </xdr:pic>
    <xdr:clientData/>
  </xdr:oneCellAnchor>
  <xdr:oneCellAnchor>
    <xdr:from>
      <xdr:col>55</xdr:col>
      <xdr:colOff>942975</xdr:colOff>
      <xdr:row>45</xdr:row>
      <xdr:rowOff>47625</xdr:rowOff>
    </xdr:from>
    <xdr:ext cx="1190625" cy="857251"/>
    <xdr:pic>
      <xdr:nvPicPr>
        <xdr:cNvPr id="3" name="Image 2">
          <a:extLst>
            <a:ext uri="{FF2B5EF4-FFF2-40B4-BE49-F238E27FC236}">
              <a16:creationId xmlns:a16="http://schemas.microsoft.com/office/drawing/2014/main" id="{5934C113-150E-4DB6-AFDF-5F01600701DB}"/>
            </a:ext>
          </a:extLst>
        </xdr:cNvPr>
        <xdr:cNvPicPr>
          <a:picLocks noChangeAspect="1"/>
        </xdr:cNvPicPr>
      </xdr:nvPicPr>
      <xdr:blipFill>
        <a:blip xmlns:r="http://schemas.openxmlformats.org/officeDocument/2006/relationships" r:embed="rId2"/>
        <a:stretch>
          <a:fillRect/>
        </a:stretch>
      </xdr:blipFill>
      <xdr:spPr>
        <a:xfrm>
          <a:off x="42672000" y="8620125"/>
          <a:ext cx="1190625" cy="857251"/>
        </a:xfrm>
        <a:prstGeom prst="rect">
          <a:avLst/>
        </a:prstGeom>
      </xdr:spPr>
    </xdr:pic>
    <xdr:clientData/>
  </xdr:oneCellAnchor>
  <xdr:oneCellAnchor>
    <xdr:from>
      <xdr:col>55</xdr:col>
      <xdr:colOff>457200</xdr:colOff>
      <xdr:row>36</xdr:row>
      <xdr:rowOff>19050</xdr:rowOff>
    </xdr:from>
    <xdr:ext cx="1832699" cy="847725"/>
    <xdr:pic>
      <xdr:nvPicPr>
        <xdr:cNvPr id="4" name="Image 3">
          <a:extLst>
            <a:ext uri="{FF2B5EF4-FFF2-40B4-BE49-F238E27FC236}">
              <a16:creationId xmlns:a16="http://schemas.microsoft.com/office/drawing/2014/main" id="{B211B6E8-AA14-414B-8D53-E3DC6DF2B985}"/>
            </a:ext>
          </a:extLst>
        </xdr:cNvPr>
        <xdr:cNvPicPr>
          <a:picLocks noChangeAspect="1"/>
        </xdr:cNvPicPr>
      </xdr:nvPicPr>
      <xdr:blipFill>
        <a:blip xmlns:r="http://schemas.openxmlformats.org/officeDocument/2006/relationships" r:embed="rId3"/>
        <a:stretch>
          <a:fillRect/>
        </a:stretch>
      </xdr:blipFill>
      <xdr:spPr>
        <a:xfrm>
          <a:off x="42367200" y="6877050"/>
          <a:ext cx="1832699" cy="847725"/>
        </a:xfrm>
        <a:prstGeom prst="rect">
          <a:avLst/>
        </a:prstGeom>
      </xdr:spPr>
    </xdr:pic>
    <xdr:clientData/>
  </xdr:oneCellAnchor>
  <xdr:oneCellAnchor>
    <xdr:from>
      <xdr:col>58</xdr:col>
      <xdr:colOff>400050</xdr:colOff>
      <xdr:row>20</xdr:row>
      <xdr:rowOff>203200</xdr:rowOff>
    </xdr:from>
    <xdr:ext cx="1781175" cy="870412"/>
    <xdr:pic>
      <xdr:nvPicPr>
        <xdr:cNvPr id="5" name="Image 4">
          <a:extLst>
            <a:ext uri="{FF2B5EF4-FFF2-40B4-BE49-F238E27FC236}">
              <a16:creationId xmlns:a16="http://schemas.microsoft.com/office/drawing/2014/main" id="{E2F56E81-A22C-42AF-A7B1-B3E53959E953}"/>
            </a:ext>
          </a:extLst>
        </xdr:cNvPr>
        <xdr:cNvPicPr>
          <a:picLocks noChangeAspect="1"/>
        </xdr:cNvPicPr>
      </xdr:nvPicPr>
      <xdr:blipFill>
        <a:blip xmlns:r="http://schemas.openxmlformats.org/officeDocument/2006/relationships" r:embed="rId1"/>
        <a:stretch>
          <a:fillRect/>
        </a:stretch>
      </xdr:blipFill>
      <xdr:spPr>
        <a:xfrm>
          <a:off x="35671125" y="4822825"/>
          <a:ext cx="1781175" cy="870412"/>
        </a:xfrm>
        <a:prstGeom prst="rect">
          <a:avLst/>
        </a:prstGeom>
      </xdr:spPr>
    </xdr:pic>
    <xdr:clientData/>
  </xdr:oneCellAnchor>
  <xdr:oneCellAnchor>
    <xdr:from>
      <xdr:col>58</xdr:col>
      <xdr:colOff>942975</xdr:colOff>
      <xdr:row>45</xdr:row>
      <xdr:rowOff>47625</xdr:rowOff>
    </xdr:from>
    <xdr:ext cx="1190625" cy="857251"/>
    <xdr:pic>
      <xdr:nvPicPr>
        <xdr:cNvPr id="6" name="Image 5">
          <a:extLst>
            <a:ext uri="{FF2B5EF4-FFF2-40B4-BE49-F238E27FC236}">
              <a16:creationId xmlns:a16="http://schemas.microsoft.com/office/drawing/2014/main" id="{16BBF4F5-9C7C-4A20-BF4D-775A1DA0C6C6}"/>
            </a:ext>
          </a:extLst>
        </xdr:cNvPr>
        <xdr:cNvPicPr>
          <a:picLocks noChangeAspect="1"/>
        </xdr:cNvPicPr>
      </xdr:nvPicPr>
      <xdr:blipFill>
        <a:blip xmlns:r="http://schemas.openxmlformats.org/officeDocument/2006/relationships" r:embed="rId2"/>
        <a:stretch>
          <a:fillRect/>
        </a:stretch>
      </xdr:blipFill>
      <xdr:spPr>
        <a:xfrm>
          <a:off x="36214050" y="9972675"/>
          <a:ext cx="1190625" cy="857251"/>
        </a:xfrm>
        <a:prstGeom prst="rect">
          <a:avLst/>
        </a:prstGeom>
      </xdr:spPr>
    </xdr:pic>
    <xdr:clientData/>
  </xdr:oneCellAnchor>
  <xdr:oneCellAnchor>
    <xdr:from>
      <xdr:col>58</xdr:col>
      <xdr:colOff>457200</xdr:colOff>
      <xdr:row>36</xdr:row>
      <xdr:rowOff>19050</xdr:rowOff>
    </xdr:from>
    <xdr:ext cx="1832699" cy="847725"/>
    <xdr:pic>
      <xdr:nvPicPr>
        <xdr:cNvPr id="7" name="Image 6">
          <a:extLst>
            <a:ext uri="{FF2B5EF4-FFF2-40B4-BE49-F238E27FC236}">
              <a16:creationId xmlns:a16="http://schemas.microsoft.com/office/drawing/2014/main" id="{64DF0497-B7A1-4AC7-9459-AB8741FBC886}"/>
            </a:ext>
          </a:extLst>
        </xdr:cNvPr>
        <xdr:cNvPicPr>
          <a:picLocks noChangeAspect="1"/>
        </xdr:cNvPicPr>
      </xdr:nvPicPr>
      <xdr:blipFill>
        <a:blip xmlns:r="http://schemas.openxmlformats.org/officeDocument/2006/relationships" r:embed="rId3"/>
        <a:stretch>
          <a:fillRect/>
        </a:stretch>
      </xdr:blipFill>
      <xdr:spPr>
        <a:xfrm>
          <a:off x="35728275" y="7962900"/>
          <a:ext cx="1832699" cy="847725"/>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55</xdr:col>
      <xdr:colOff>400050</xdr:colOff>
      <xdr:row>20</xdr:row>
      <xdr:rowOff>203200</xdr:rowOff>
    </xdr:from>
    <xdr:ext cx="1781175" cy="870412"/>
    <xdr:pic>
      <xdr:nvPicPr>
        <xdr:cNvPr id="2" name="Image 1">
          <a:extLst>
            <a:ext uri="{FF2B5EF4-FFF2-40B4-BE49-F238E27FC236}">
              <a16:creationId xmlns:a16="http://schemas.microsoft.com/office/drawing/2014/main" id="{34436CBC-B614-48EA-AB0D-040AA4964962}"/>
            </a:ext>
          </a:extLst>
        </xdr:cNvPr>
        <xdr:cNvPicPr>
          <a:picLocks noChangeAspect="1"/>
        </xdr:cNvPicPr>
      </xdr:nvPicPr>
      <xdr:blipFill>
        <a:blip xmlns:r="http://schemas.openxmlformats.org/officeDocument/2006/relationships" r:embed="rId1"/>
        <a:stretch>
          <a:fillRect/>
        </a:stretch>
      </xdr:blipFill>
      <xdr:spPr>
        <a:xfrm>
          <a:off x="35661600" y="4822825"/>
          <a:ext cx="1781175" cy="870412"/>
        </a:xfrm>
        <a:prstGeom prst="rect">
          <a:avLst/>
        </a:prstGeom>
      </xdr:spPr>
    </xdr:pic>
    <xdr:clientData/>
  </xdr:oneCellAnchor>
  <xdr:oneCellAnchor>
    <xdr:from>
      <xdr:col>55</xdr:col>
      <xdr:colOff>942975</xdr:colOff>
      <xdr:row>45</xdr:row>
      <xdr:rowOff>47625</xdr:rowOff>
    </xdr:from>
    <xdr:ext cx="1190625" cy="857251"/>
    <xdr:pic>
      <xdr:nvPicPr>
        <xdr:cNvPr id="3" name="Image 2">
          <a:extLst>
            <a:ext uri="{FF2B5EF4-FFF2-40B4-BE49-F238E27FC236}">
              <a16:creationId xmlns:a16="http://schemas.microsoft.com/office/drawing/2014/main" id="{F69F05D2-7081-407F-A6AC-ADB484E75113}"/>
            </a:ext>
          </a:extLst>
        </xdr:cNvPr>
        <xdr:cNvPicPr>
          <a:picLocks noChangeAspect="1"/>
        </xdr:cNvPicPr>
      </xdr:nvPicPr>
      <xdr:blipFill>
        <a:blip xmlns:r="http://schemas.openxmlformats.org/officeDocument/2006/relationships" r:embed="rId2"/>
        <a:stretch>
          <a:fillRect/>
        </a:stretch>
      </xdr:blipFill>
      <xdr:spPr>
        <a:xfrm>
          <a:off x="36204525" y="9972675"/>
          <a:ext cx="1190625" cy="857251"/>
        </a:xfrm>
        <a:prstGeom prst="rect">
          <a:avLst/>
        </a:prstGeom>
      </xdr:spPr>
    </xdr:pic>
    <xdr:clientData/>
  </xdr:oneCellAnchor>
  <xdr:oneCellAnchor>
    <xdr:from>
      <xdr:col>55</xdr:col>
      <xdr:colOff>457200</xdr:colOff>
      <xdr:row>36</xdr:row>
      <xdr:rowOff>19050</xdr:rowOff>
    </xdr:from>
    <xdr:ext cx="1832699" cy="847725"/>
    <xdr:pic>
      <xdr:nvPicPr>
        <xdr:cNvPr id="4" name="Image 3">
          <a:extLst>
            <a:ext uri="{FF2B5EF4-FFF2-40B4-BE49-F238E27FC236}">
              <a16:creationId xmlns:a16="http://schemas.microsoft.com/office/drawing/2014/main" id="{34FB999B-0B5E-411A-B152-0A8F7EF70642}"/>
            </a:ext>
          </a:extLst>
        </xdr:cNvPr>
        <xdr:cNvPicPr>
          <a:picLocks noChangeAspect="1"/>
        </xdr:cNvPicPr>
      </xdr:nvPicPr>
      <xdr:blipFill>
        <a:blip xmlns:r="http://schemas.openxmlformats.org/officeDocument/2006/relationships" r:embed="rId3"/>
        <a:stretch>
          <a:fillRect/>
        </a:stretch>
      </xdr:blipFill>
      <xdr:spPr>
        <a:xfrm>
          <a:off x="35718750" y="7962900"/>
          <a:ext cx="1832699" cy="847725"/>
        </a:xfrm>
        <a:prstGeom prst="rect">
          <a:avLst/>
        </a:prstGeom>
      </xdr:spPr>
    </xdr:pic>
    <xdr:clientData/>
  </xdr:oneCellAnchor>
  <xdr:oneCellAnchor>
    <xdr:from>
      <xdr:col>58</xdr:col>
      <xdr:colOff>400050</xdr:colOff>
      <xdr:row>20</xdr:row>
      <xdr:rowOff>203200</xdr:rowOff>
    </xdr:from>
    <xdr:ext cx="1781175" cy="870412"/>
    <xdr:pic>
      <xdr:nvPicPr>
        <xdr:cNvPr id="5" name="Image 4">
          <a:extLst>
            <a:ext uri="{FF2B5EF4-FFF2-40B4-BE49-F238E27FC236}">
              <a16:creationId xmlns:a16="http://schemas.microsoft.com/office/drawing/2014/main" id="{95D0420C-0561-4F27-9036-8D0E256D88FC}"/>
            </a:ext>
          </a:extLst>
        </xdr:cNvPr>
        <xdr:cNvPicPr>
          <a:picLocks noChangeAspect="1"/>
        </xdr:cNvPicPr>
      </xdr:nvPicPr>
      <xdr:blipFill>
        <a:blip xmlns:r="http://schemas.openxmlformats.org/officeDocument/2006/relationships" r:embed="rId1"/>
        <a:stretch>
          <a:fillRect/>
        </a:stretch>
      </xdr:blipFill>
      <xdr:spPr>
        <a:xfrm>
          <a:off x="39576375" y="4822825"/>
          <a:ext cx="1781175" cy="870412"/>
        </a:xfrm>
        <a:prstGeom prst="rect">
          <a:avLst/>
        </a:prstGeom>
      </xdr:spPr>
    </xdr:pic>
    <xdr:clientData/>
  </xdr:oneCellAnchor>
  <xdr:oneCellAnchor>
    <xdr:from>
      <xdr:col>58</xdr:col>
      <xdr:colOff>942975</xdr:colOff>
      <xdr:row>45</xdr:row>
      <xdr:rowOff>47625</xdr:rowOff>
    </xdr:from>
    <xdr:ext cx="1190625" cy="857251"/>
    <xdr:pic>
      <xdr:nvPicPr>
        <xdr:cNvPr id="6" name="Image 5">
          <a:extLst>
            <a:ext uri="{FF2B5EF4-FFF2-40B4-BE49-F238E27FC236}">
              <a16:creationId xmlns:a16="http://schemas.microsoft.com/office/drawing/2014/main" id="{C60AF15B-097E-404A-9564-7629D9B733BA}"/>
            </a:ext>
          </a:extLst>
        </xdr:cNvPr>
        <xdr:cNvPicPr>
          <a:picLocks noChangeAspect="1"/>
        </xdr:cNvPicPr>
      </xdr:nvPicPr>
      <xdr:blipFill>
        <a:blip xmlns:r="http://schemas.openxmlformats.org/officeDocument/2006/relationships" r:embed="rId2"/>
        <a:stretch>
          <a:fillRect/>
        </a:stretch>
      </xdr:blipFill>
      <xdr:spPr>
        <a:xfrm>
          <a:off x="40119300" y="9972675"/>
          <a:ext cx="1190625" cy="857251"/>
        </a:xfrm>
        <a:prstGeom prst="rect">
          <a:avLst/>
        </a:prstGeom>
      </xdr:spPr>
    </xdr:pic>
    <xdr:clientData/>
  </xdr:oneCellAnchor>
  <xdr:oneCellAnchor>
    <xdr:from>
      <xdr:col>58</xdr:col>
      <xdr:colOff>457200</xdr:colOff>
      <xdr:row>36</xdr:row>
      <xdr:rowOff>19050</xdr:rowOff>
    </xdr:from>
    <xdr:ext cx="1832699" cy="847725"/>
    <xdr:pic>
      <xdr:nvPicPr>
        <xdr:cNvPr id="7" name="Image 6">
          <a:extLst>
            <a:ext uri="{FF2B5EF4-FFF2-40B4-BE49-F238E27FC236}">
              <a16:creationId xmlns:a16="http://schemas.microsoft.com/office/drawing/2014/main" id="{D5800CAD-2ED4-4093-8DC4-A07610F3886C}"/>
            </a:ext>
          </a:extLst>
        </xdr:cNvPr>
        <xdr:cNvPicPr>
          <a:picLocks noChangeAspect="1"/>
        </xdr:cNvPicPr>
      </xdr:nvPicPr>
      <xdr:blipFill>
        <a:blip xmlns:r="http://schemas.openxmlformats.org/officeDocument/2006/relationships" r:embed="rId3"/>
        <a:stretch>
          <a:fillRect/>
        </a:stretch>
      </xdr:blipFill>
      <xdr:spPr>
        <a:xfrm>
          <a:off x="39633525" y="7962900"/>
          <a:ext cx="1832699" cy="847725"/>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1</xdr:col>
      <xdr:colOff>676276</xdr:colOff>
      <xdr:row>19</xdr:row>
      <xdr:rowOff>209550</xdr:rowOff>
    </xdr:from>
    <xdr:to>
      <xdr:col>1</xdr:col>
      <xdr:colOff>1143000</xdr:colOff>
      <xdr:row>20</xdr:row>
      <xdr:rowOff>235255</xdr:rowOff>
    </xdr:to>
    <xdr:pic>
      <xdr:nvPicPr>
        <xdr:cNvPr id="2" name="Image 1">
          <a:extLst>
            <a:ext uri="{FF2B5EF4-FFF2-40B4-BE49-F238E27FC236}">
              <a16:creationId xmlns:a16="http://schemas.microsoft.com/office/drawing/2014/main" id="{D21511E9-9412-4AE7-89A2-32F795F30DE4}"/>
            </a:ext>
          </a:extLst>
        </xdr:cNvPr>
        <xdr:cNvPicPr>
          <a:picLocks noChangeAspect="1"/>
        </xdr:cNvPicPr>
      </xdr:nvPicPr>
      <xdr:blipFill>
        <a:blip xmlns:r="http://schemas.openxmlformats.org/officeDocument/2006/relationships" r:embed="rId1"/>
        <a:stretch>
          <a:fillRect/>
        </a:stretch>
      </xdr:blipFill>
      <xdr:spPr>
        <a:xfrm>
          <a:off x="973456" y="4415790"/>
          <a:ext cx="466724" cy="292405"/>
        </a:xfrm>
        <a:prstGeom prst="rect">
          <a:avLst/>
        </a:prstGeom>
      </xdr:spPr>
    </xdr:pic>
    <xdr:clientData/>
  </xdr:twoCellAnchor>
  <xdr:twoCellAnchor editAs="oneCell">
    <xdr:from>
      <xdr:col>2</xdr:col>
      <xdr:colOff>685801</xdr:colOff>
      <xdr:row>19</xdr:row>
      <xdr:rowOff>209550</xdr:rowOff>
    </xdr:from>
    <xdr:to>
      <xdr:col>2</xdr:col>
      <xdr:colOff>1112343</xdr:colOff>
      <xdr:row>21</xdr:row>
      <xdr:rowOff>0</xdr:rowOff>
    </xdr:to>
    <xdr:pic>
      <xdr:nvPicPr>
        <xdr:cNvPr id="3" name="Image 2">
          <a:extLst>
            <a:ext uri="{FF2B5EF4-FFF2-40B4-BE49-F238E27FC236}">
              <a16:creationId xmlns:a16="http://schemas.microsoft.com/office/drawing/2014/main" id="{6FFDE8B4-CB31-469E-81F7-D128CB845422}"/>
            </a:ext>
          </a:extLst>
        </xdr:cNvPr>
        <xdr:cNvPicPr>
          <a:picLocks noChangeAspect="1"/>
        </xdr:cNvPicPr>
      </xdr:nvPicPr>
      <xdr:blipFill>
        <a:blip xmlns:r="http://schemas.openxmlformats.org/officeDocument/2006/relationships" r:embed="rId2"/>
        <a:stretch>
          <a:fillRect/>
        </a:stretch>
      </xdr:blipFill>
      <xdr:spPr>
        <a:xfrm>
          <a:off x="2827021" y="4415790"/>
          <a:ext cx="426542" cy="323850"/>
        </a:xfrm>
        <a:prstGeom prst="rect">
          <a:avLst/>
        </a:prstGeom>
      </xdr:spPr>
    </xdr:pic>
    <xdr:clientData/>
  </xdr:twoCellAnchor>
  <xdr:twoCellAnchor editAs="oneCell">
    <xdr:from>
      <xdr:col>3</xdr:col>
      <xdr:colOff>742951</xdr:colOff>
      <xdr:row>19</xdr:row>
      <xdr:rowOff>209551</xdr:rowOff>
    </xdr:from>
    <xdr:to>
      <xdr:col>3</xdr:col>
      <xdr:colOff>1145930</xdr:colOff>
      <xdr:row>20</xdr:row>
      <xdr:rowOff>257175</xdr:rowOff>
    </xdr:to>
    <xdr:pic>
      <xdr:nvPicPr>
        <xdr:cNvPr id="4" name="Image 3">
          <a:extLst>
            <a:ext uri="{FF2B5EF4-FFF2-40B4-BE49-F238E27FC236}">
              <a16:creationId xmlns:a16="http://schemas.microsoft.com/office/drawing/2014/main" id="{52980B1B-8C69-4C50-86E7-58E44371737C}"/>
            </a:ext>
          </a:extLst>
        </xdr:cNvPr>
        <xdr:cNvPicPr>
          <a:picLocks noChangeAspect="1"/>
        </xdr:cNvPicPr>
      </xdr:nvPicPr>
      <xdr:blipFill>
        <a:blip xmlns:r="http://schemas.openxmlformats.org/officeDocument/2006/relationships" r:embed="rId3"/>
        <a:stretch>
          <a:fillRect/>
        </a:stretch>
      </xdr:blipFill>
      <xdr:spPr>
        <a:xfrm>
          <a:off x="4728211" y="4415791"/>
          <a:ext cx="402979" cy="314324"/>
        </a:xfrm>
        <a:prstGeom prst="rect">
          <a:avLst/>
        </a:prstGeom>
      </xdr:spPr>
    </xdr:pic>
    <xdr:clientData/>
  </xdr:twoCellAnchor>
  <xdr:twoCellAnchor editAs="oneCell">
    <xdr:from>
      <xdr:col>4</xdr:col>
      <xdr:colOff>624840</xdr:colOff>
      <xdr:row>19</xdr:row>
      <xdr:rowOff>116832</xdr:rowOff>
    </xdr:from>
    <xdr:to>
      <xdr:col>4</xdr:col>
      <xdr:colOff>1135380</xdr:colOff>
      <xdr:row>20</xdr:row>
      <xdr:rowOff>243840</xdr:rowOff>
    </xdr:to>
    <xdr:pic>
      <xdr:nvPicPr>
        <xdr:cNvPr id="5" name="Image 4" descr="Quel drapeau trouves-tu le plus approprié pour représenter la langue arabe  ? : r/vexillology">
          <a:extLst>
            <a:ext uri="{FF2B5EF4-FFF2-40B4-BE49-F238E27FC236}">
              <a16:creationId xmlns:a16="http://schemas.microsoft.com/office/drawing/2014/main" id="{F8504F5A-3B26-4F77-946D-B1DCA5A2629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54140" y="4323072"/>
          <a:ext cx="510540" cy="393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1</xdr:row>
      <xdr:rowOff>66675</xdr:rowOff>
    </xdr:from>
    <xdr:to>
      <xdr:col>11</xdr:col>
      <xdr:colOff>639320</xdr:colOff>
      <xdr:row>6</xdr:row>
      <xdr:rowOff>190656</xdr:rowOff>
    </xdr:to>
    <xdr:pic>
      <xdr:nvPicPr>
        <xdr:cNvPr id="3" name="Image 2">
          <a:extLst>
            <a:ext uri="{FF2B5EF4-FFF2-40B4-BE49-F238E27FC236}">
              <a16:creationId xmlns:a16="http://schemas.microsoft.com/office/drawing/2014/main" id="{4D675050-2402-53B9-7B84-E0B492AA6410}"/>
            </a:ext>
          </a:extLst>
        </xdr:cNvPr>
        <xdr:cNvPicPr>
          <a:picLocks noChangeAspect="1"/>
        </xdr:cNvPicPr>
      </xdr:nvPicPr>
      <xdr:blipFill>
        <a:blip xmlns:r="http://schemas.openxmlformats.org/officeDocument/2006/relationships" r:embed="rId1"/>
        <a:stretch>
          <a:fillRect/>
        </a:stretch>
      </xdr:blipFill>
      <xdr:spPr>
        <a:xfrm>
          <a:off x="819150" y="257175"/>
          <a:ext cx="8202170" cy="1114581"/>
        </a:xfrm>
        <a:prstGeom prst="rect">
          <a:avLst/>
        </a:prstGeom>
      </xdr:spPr>
    </xdr:pic>
    <xdr:clientData/>
  </xdr:twoCellAnchor>
  <xdr:twoCellAnchor editAs="oneCell">
    <xdr:from>
      <xdr:col>1</xdr:col>
      <xdr:colOff>0</xdr:colOff>
      <xdr:row>49</xdr:row>
      <xdr:rowOff>0</xdr:rowOff>
    </xdr:from>
    <xdr:to>
      <xdr:col>1</xdr:col>
      <xdr:colOff>609600</xdr:colOff>
      <xdr:row>52</xdr:row>
      <xdr:rowOff>38100</xdr:rowOff>
    </xdr:to>
    <xdr:sp macro="" textlink="">
      <xdr:nvSpPr>
        <xdr:cNvPr id="17409" name="AutoShape 1">
          <a:hlinkClick xmlns:r="http://schemas.openxmlformats.org/officeDocument/2006/relationships" r:id="rId2" tooltip="PDF - 5.4 Mo"/>
          <a:extLst>
            <a:ext uri="{FF2B5EF4-FFF2-40B4-BE49-F238E27FC236}">
              <a16:creationId xmlns:a16="http://schemas.microsoft.com/office/drawing/2014/main" id="{F2FE4101-8A88-3A59-9710-4B68FC22A072}"/>
            </a:ext>
          </a:extLst>
        </xdr:cNvPr>
        <xdr:cNvSpPr>
          <a:spLocks noChangeAspect="1" noChangeArrowheads="1"/>
        </xdr:cNvSpPr>
      </xdr:nvSpPr>
      <xdr:spPr bwMode="auto">
        <a:xfrm>
          <a:off x="762000" y="8143875"/>
          <a:ext cx="609600" cy="609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65</xdr:row>
      <xdr:rowOff>0</xdr:rowOff>
    </xdr:from>
    <xdr:to>
      <xdr:col>1</xdr:col>
      <xdr:colOff>609600</xdr:colOff>
      <xdr:row>68</xdr:row>
      <xdr:rowOff>38100</xdr:rowOff>
    </xdr:to>
    <xdr:sp macro="" textlink="">
      <xdr:nvSpPr>
        <xdr:cNvPr id="17410" name="AutoShape 2">
          <a:hlinkClick xmlns:r="http://schemas.openxmlformats.org/officeDocument/2006/relationships" r:id="rId3" tooltip="PDF - 77.9 ko"/>
          <a:extLst>
            <a:ext uri="{FF2B5EF4-FFF2-40B4-BE49-F238E27FC236}">
              <a16:creationId xmlns:a16="http://schemas.microsoft.com/office/drawing/2014/main" id="{EE89E1EA-873D-BB30-1A2E-D1F52EB1B5BD}"/>
            </a:ext>
          </a:extLst>
        </xdr:cNvPr>
        <xdr:cNvSpPr>
          <a:spLocks noChangeAspect="1" noChangeArrowheads="1"/>
        </xdr:cNvSpPr>
      </xdr:nvSpPr>
      <xdr:spPr bwMode="auto">
        <a:xfrm>
          <a:off x="762000" y="11487150"/>
          <a:ext cx="609600" cy="609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77</xdr:row>
      <xdr:rowOff>0</xdr:rowOff>
    </xdr:from>
    <xdr:to>
      <xdr:col>11</xdr:col>
      <xdr:colOff>0</xdr:colOff>
      <xdr:row>96</xdr:row>
      <xdr:rowOff>57150</xdr:rowOff>
    </xdr:to>
    <xdr:pic>
      <xdr:nvPicPr>
        <xdr:cNvPr id="4" name="Image 3">
          <a:hlinkClick xmlns:r="http://schemas.openxmlformats.org/officeDocument/2006/relationships" r:id="rId4" tgtFrame="_blank"/>
          <a:extLst>
            <a:ext uri="{FF2B5EF4-FFF2-40B4-BE49-F238E27FC236}">
              <a16:creationId xmlns:a16="http://schemas.microsoft.com/office/drawing/2014/main" id="{7D67529B-99A6-83F9-5239-09ADE72BCF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2000" y="14068425"/>
          <a:ext cx="7620000" cy="3676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33</xdr:col>
      <xdr:colOff>355600</xdr:colOff>
      <xdr:row>278</xdr:row>
      <xdr:rowOff>317500</xdr:rowOff>
    </xdr:from>
    <xdr:ext cx="1781299" cy="1686185"/>
    <xdr:pic>
      <xdr:nvPicPr>
        <xdr:cNvPr id="2" name="Picture 1">
          <a:extLst>
            <a:ext uri="{FF2B5EF4-FFF2-40B4-BE49-F238E27FC236}">
              <a16:creationId xmlns:a16="http://schemas.microsoft.com/office/drawing/2014/main" id="{648433E5-7E37-44D5-98B0-6DDEA82063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787975" y="112864900"/>
          <a:ext cx="1781299" cy="1686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749301</xdr:colOff>
      <xdr:row>265</xdr:row>
      <xdr:rowOff>469900</xdr:rowOff>
    </xdr:from>
    <xdr:ext cx="558799" cy="562381"/>
    <xdr:pic>
      <xdr:nvPicPr>
        <xdr:cNvPr id="3" name="Image 2">
          <a:extLst>
            <a:ext uri="{FF2B5EF4-FFF2-40B4-BE49-F238E27FC236}">
              <a16:creationId xmlns:a16="http://schemas.microsoft.com/office/drawing/2014/main" id="{031E655D-A1D4-4DF4-8840-31FF39ED1B21}"/>
            </a:ext>
          </a:extLst>
        </xdr:cNvPr>
        <xdr:cNvPicPr>
          <a:picLocks noChangeAspect="1"/>
        </xdr:cNvPicPr>
      </xdr:nvPicPr>
      <xdr:blipFill>
        <a:blip xmlns:r="http://schemas.openxmlformats.org/officeDocument/2006/relationships" r:embed="rId2"/>
        <a:stretch>
          <a:fillRect/>
        </a:stretch>
      </xdr:blipFill>
      <xdr:spPr>
        <a:xfrm>
          <a:off x="14951076" y="106330750"/>
          <a:ext cx="558799" cy="562381"/>
        </a:xfrm>
        <a:prstGeom prst="rect">
          <a:avLst/>
        </a:prstGeom>
        <a:solidFill>
          <a:srgbClr val="000000"/>
        </a:solidFill>
      </xdr:spPr>
    </xdr:pic>
    <xdr:clientData/>
  </xdr:oneCellAnchor>
  <xdr:oneCellAnchor>
    <xdr:from>
      <xdr:col>17</xdr:col>
      <xdr:colOff>215900</xdr:colOff>
      <xdr:row>265</xdr:row>
      <xdr:rowOff>457200</xdr:rowOff>
    </xdr:from>
    <xdr:ext cx="533400" cy="536755"/>
    <xdr:pic>
      <xdr:nvPicPr>
        <xdr:cNvPr id="4" name="Image 3">
          <a:extLst>
            <a:ext uri="{FF2B5EF4-FFF2-40B4-BE49-F238E27FC236}">
              <a16:creationId xmlns:a16="http://schemas.microsoft.com/office/drawing/2014/main" id="{34BF8548-063C-4921-A935-421F0191A65F}"/>
            </a:ext>
          </a:extLst>
        </xdr:cNvPr>
        <xdr:cNvPicPr>
          <a:picLocks noChangeAspect="1"/>
        </xdr:cNvPicPr>
      </xdr:nvPicPr>
      <xdr:blipFill>
        <a:blip xmlns:r="http://schemas.openxmlformats.org/officeDocument/2006/relationships" r:embed="rId3"/>
        <a:stretch>
          <a:fillRect/>
        </a:stretch>
      </xdr:blipFill>
      <xdr:spPr>
        <a:xfrm>
          <a:off x="16122650" y="106318050"/>
          <a:ext cx="533400" cy="536755"/>
        </a:xfrm>
        <a:prstGeom prst="rect">
          <a:avLst/>
        </a:prstGeom>
      </xdr:spPr>
    </xdr:pic>
    <xdr:clientData/>
  </xdr:oneCellAnchor>
  <xdr:oneCellAnchor>
    <xdr:from>
      <xdr:col>18</xdr:col>
      <xdr:colOff>381001</xdr:colOff>
      <xdr:row>265</xdr:row>
      <xdr:rowOff>431801</xdr:rowOff>
    </xdr:from>
    <xdr:ext cx="584200" cy="556214"/>
    <xdr:pic>
      <xdr:nvPicPr>
        <xdr:cNvPr id="5" name="Image 4">
          <a:extLst>
            <a:ext uri="{FF2B5EF4-FFF2-40B4-BE49-F238E27FC236}">
              <a16:creationId xmlns:a16="http://schemas.microsoft.com/office/drawing/2014/main" id="{6A2EF640-0657-434D-9089-FFF0900FB86E}"/>
            </a:ext>
          </a:extLst>
        </xdr:cNvPr>
        <xdr:cNvPicPr>
          <a:picLocks noChangeAspect="1"/>
        </xdr:cNvPicPr>
      </xdr:nvPicPr>
      <xdr:blipFill>
        <a:blip xmlns:r="http://schemas.openxmlformats.org/officeDocument/2006/relationships" r:embed="rId4"/>
        <a:stretch>
          <a:fillRect/>
        </a:stretch>
      </xdr:blipFill>
      <xdr:spPr>
        <a:xfrm>
          <a:off x="17049751" y="106292651"/>
          <a:ext cx="584200" cy="556214"/>
        </a:xfrm>
        <a:prstGeom prst="rect">
          <a:avLst/>
        </a:prstGeom>
      </xdr:spPr>
    </xdr:pic>
    <xdr:clientData/>
  </xdr:oneCellAnchor>
  <xdr:oneCellAnchor>
    <xdr:from>
      <xdr:col>19</xdr:col>
      <xdr:colOff>622301</xdr:colOff>
      <xdr:row>265</xdr:row>
      <xdr:rowOff>457200</xdr:rowOff>
    </xdr:from>
    <xdr:ext cx="647700" cy="505624"/>
    <xdr:pic>
      <xdr:nvPicPr>
        <xdr:cNvPr id="6" name="Image 5">
          <a:extLst>
            <a:ext uri="{FF2B5EF4-FFF2-40B4-BE49-F238E27FC236}">
              <a16:creationId xmlns:a16="http://schemas.microsoft.com/office/drawing/2014/main" id="{410342A5-0ED1-476E-81C8-3CDD8088DFCE}"/>
            </a:ext>
          </a:extLst>
        </xdr:cNvPr>
        <xdr:cNvPicPr>
          <a:picLocks noChangeAspect="1"/>
        </xdr:cNvPicPr>
      </xdr:nvPicPr>
      <xdr:blipFill>
        <a:blip xmlns:r="http://schemas.openxmlformats.org/officeDocument/2006/relationships" r:embed="rId5"/>
        <a:stretch>
          <a:fillRect/>
        </a:stretch>
      </xdr:blipFill>
      <xdr:spPr>
        <a:xfrm>
          <a:off x="18053051" y="106318050"/>
          <a:ext cx="647700" cy="505624"/>
        </a:xfrm>
        <a:prstGeom prst="rect">
          <a:avLst/>
        </a:prstGeom>
      </xdr:spPr>
    </xdr:pic>
    <xdr:clientData/>
  </xdr:oneCellAnchor>
  <xdr:oneCellAnchor>
    <xdr:from>
      <xdr:col>21</xdr:col>
      <xdr:colOff>127000</xdr:colOff>
      <xdr:row>265</xdr:row>
      <xdr:rowOff>431800</xdr:rowOff>
    </xdr:from>
    <xdr:ext cx="518583" cy="533400"/>
    <xdr:pic>
      <xdr:nvPicPr>
        <xdr:cNvPr id="7" name="Image 6">
          <a:extLst>
            <a:ext uri="{FF2B5EF4-FFF2-40B4-BE49-F238E27FC236}">
              <a16:creationId xmlns:a16="http://schemas.microsoft.com/office/drawing/2014/main" id="{436BEE53-FCB9-4ED3-BD17-DA1DED466DB6}"/>
            </a:ext>
          </a:extLst>
        </xdr:cNvPr>
        <xdr:cNvPicPr>
          <a:picLocks noChangeAspect="1"/>
        </xdr:cNvPicPr>
      </xdr:nvPicPr>
      <xdr:blipFill>
        <a:blip xmlns:r="http://schemas.openxmlformats.org/officeDocument/2006/relationships" r:embed="rId6"/>
        <a:stretch>
          <a:fillRect/>
        </a:stretch>
      </xdr:blipFill>
      <xdr:spPr>
        <a:xfrm>
          <a:off x="19119850" y="106292650"/>
          <a:ext cx="518583" cy="533400"/>
        </a:xfrm>
        <a:prstGeom prst="rect">
          <a:avLst/>
        </a:prstGeom>
      </xdr:spPr>
    </xdr:pic>
    <xdr:clientData/>
  </xdr:oneCellAnchor>
  <xdr:oneCellAnchor>
    <xdr:from>
      <xdr:col>21</xdr:col>
      <xdr:colOff>990600</xdr:colOff>
      <xdr:row>265</xdr:row>
      <xdr:rowOff>444500</xdr:rowOff>
    </xdr:from>
    <xdr:ext cx="508000" cy="508000"/>
    <xdr:pic>
      <xdr:nvPicPr>
        <xdr:cNvPr id="8" name="Image 7">
          <a:extLst>
            <a:ext uri="{FF2B5EF4-FFF2-40B4-BE49-F238E27FC236}">
              <a16:creationId xmlns:a16="http://schemas.microsoft.com/office/drawing/2014/main" id="{717B8C8D-7699-4EBC-AC1A-02A39436D471}"/>
            </a:ext>
          </a:extLst>
        </xdr:cNvPr>
        <xdr:cNvPicPr>
          <a:picLocks noChangeAspect="1"/>
        </xdr:cNvPicPr>
      </xdr:nvPicPr>
      <xdr:blipFill>
        <a:blip xmlns:r="http://schemas.openxmlformats.org/officeDocument/2006/relationships" r:embed="rId7"/>
        <a:stretch>
          <a:fillRect/>
        </a:stretch>
      </xdr:blipFill>
      <xdr:spPr>
        <a:xfrm>
          <a:off x="19983450" y="106305350"/>
          <a:ext cx="508000" cy="508000"/>
        </a:xfrm>
        <a:prstGeom prst="rect">
          <a:avLst/>
        </a:prstGeom>
      </xdr:spPr>
    </xdr:pic>
    <xdr:clientData/>
  </xdr:oneCellAnchor>
  <xdr:oneCellAnchor>
    <xdr:from>
      <xdr:col>23</xdr:col>
      <xdr:colOff>558800</xdr:colOff>
      <xdr:row>265</xdr:row>
      <xdr:rowOff>469900</xdr:rowOff>
    </xdr:from>
    <xdr:ext cx="516579" cy="469900"/>
    <xdr:pic>
      <xdr:nvPicPr>
        <xdr:cNvPr id="9" name="Image 8">
          <a:extLst>
            <a:ext uri="{FF2B5EF4-FFF2-40B4-BE49-F238E27FC236}">
              <a16:creationId xmlns:a16="http://schemas.microsoft.com/office/drawing/2014/main" id="{02B1F27C-46DB-4F83-8B07-F54C8AEFACB6}"/>
            </a:ext>
          </a:extLst>
        </xdr:cNvPr>
        <xdr:cNvPicPr>
          <a:picLocks noChangeAspect="1"/>
        </xdr:cNvPicPr>
      </xdr:nvPicPr>
      <xdr:blipFill>
        <a:blip xmlns:r="http://schemas.openxmlformats.org/officeDocument/2006/relationships" r:embed="rId8"/>
        <a:stretch>
          <a:fillRect/>
        </a:stretch>
      </xdr:blipFill>
      <xdr:spPr>
        <a:xfrm>
          <a:off x="21828125" y="106330750"/>
          <a:ext cx="516579" cy="469900"/>
        </a:xfrm>
        <a:prstGeom prst="rect">
          <a:avLst/>
        </a:prstGeom>
      </xdr:spPr>
    </xdr:pic>
    <xdr:clientData/>
  </xdr:oneCellAnchor>
  <xdr:oneCellAnchor>
    <xdr:from>
      <xdr:col>22</xdr:col>
      <xdr:colOff>673100</xdr:colOff>
      <xdr:row>265</xdr:row>
      <xdr:rowOff>457200</xdr:rowOff>
    </xdr:from>
    <xdr:ext cx="495299" cy="495299"/>
    <xdr:pic>
      <xdr:nvPicPr>
        <xdr:cNvPr id="10" name="Image 9">
          <a:extLst>
            <a:ext uri="{FF2B5EF4-FFF2-40B4-BE49-F238E27FC236}">
              <a16:creationId xmlns:a16="http://schemas.microsoft.com/office/drawing/2014/main" id="{FF22436B-6FC7-4BBA-ABC0-A37A631B352B}"/>
            </a:ext>
          </a:extLst>
        </xdr:cNvPr>
        <xdr:cNvPicPr>
          <a:picLocks noChangeAspect="1"/>
        </xdr:cNvPicPr>
      </xdr:nvPicPr>
      <xdr:blipFill>
        <a:blip xmlns:r="http://schemas.openxmlformats.org/officeDocument/2006/relationships" r:embed="rId9"/>
        <a:stretch>
          <a:fillRect/>
        </a:stretch>
      </xdr:blipFill>
      <xdr:spPr>
        <a:xfrm>
          <a:off x="20875625" y="106318050"/>
          <a:ext cx="495299" cy="495299"/>
        </a:xfrm>
        <a:prstGeom prst="rect">
          <a:avLst/>
        </a:prstGeom>
      </xdr:spPr>
    </xdr:pic>
    <xdr:clientData/>
  </xdr:oneCellAnchor>
  <xdr:oneCellAnchor>
    <xdr:from>
      <xdr:col>3</xdr:col>
      <xdr:colOff>73025</xdr:colOff>
      <xdr:row>166</xdr:row>
      <xdr:rowOff>15875</xdr:rowOff>
    </xdr:from>
    <xdr:ext cx="2562583" cy="276253"/>
    <xdr:pic>
      <xdr:nvPicPr>
        <xdr:cNvPr id="15" name="Image 14">
          <a:extLst>
            <a:ext uri="{FF2B5EF4-FFF2-40B4-BE49-F238E27FC236}">
              <a16:creationId xmlns:a16="http://schemas.microsoft.com/office/drawing/2014/main" id="{B14A56DD-5D75-4E3D-AF71-EF9F7C2A550B}"/>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3387725" y="63312675"/>
          <a:ext cx="2562583" cy="276253"/>
        </a:xfrm>
        <a:prstGeom prst="rect">
          <a:avLst/>
        </a:prstGeom>
      </xdr:spPr>
    </xdr:pic>
    <xdr:clientData/>
  </xdr:oneCellAnchor>
  <xdr:oneCellAnchor>
    <xdr:from>
      <xdr:col>5</xdr:col>
      <xdr:colOff>139700</xdr:colOff>
      <xdr:row>166</xdr:row>
      <xdr:rowOff>298449</xdr:rowOff>
    </xdr:from>
    <xdr:ext cx="2235200" cy="1197925"/>
    <xdr:pic>
      <xdr:nvPicPr>
        <xdr:cNvPr id="16" name="Image 15">
          <a:extLst>
            <a:ext uri="{FF2B5EF4-FFF2-40B4-BE49-F238E27FC236}">
              <a16:creationId xmlns:a16="http://schemas.microsoft.com/office/drawing/2014/main" id="{F42BAB22-F7E4-4599-815C-45830F34513F}"/>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5283200" y="63595249"/>
          <a:ext cx="2235200" cy="1197925"/>
        </a:xfrm>
        <a:prstGeom prst="rect">
          <a:avLst/>
        </a:prstGeom>
      </xdr:spPr>
    </xdr:pic>
    <xdr:clientData/>
  </xdr:oneCellAnchor>
  <xdr:oneCellAnchor>
    <xdr:from>
      <xdr:col>11</xdr:col>
      <xdr:colOff>657225</xdr:colOff>
      <xdr:row>166</xdr:row>
      <xdr:rowOff>3175</xdr:rowOff>
    </xdr:from>
    <xdr:ext cx="5105400" cy="2000250"/>
    <xdr:pic>
      <xdr:nvPicPr>
        <xdr:cNvPr id="18" name="Image 17">
          <a:extLst>
            <a:ext uri="{FF2B5EF4-FFF2-40B4-BE49-F238E27FC236}">
              <a16:creationId xmlns:a16="http://schemas.microsoft.com/office/drawing/2014/main" id="{EEB3A018-6320-45E7-BCFF-F7AA7E1761BA}"/>
            </a:ext>
          </a:extLst>
        </xdr:cNvPr>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0791825" y="63299975"/>
          <a:ext cx="5105400" cy="20002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33</xdr:col>
      <xdr:colOff>355600</xdr:colOff>
      <xdr:row>270</xdr:row>
      <xdr:rowOff>317500</xdr:rowOff>
    </xdr:from>
    <xdr:ext cx="1781299" cy="1686185"/>
    <xdr:pic>
      <xdr:nvPicPr>
        <xdr:cNvPr id="2" name="Picture 1">
          <a:extLst>
            <a:ext uri="{FF2B5EF4-FFF2-40B4-BE49-F238E27FC236}">
              <a16:creationId xmlns:a16="http://schemas.microsoft.com/office/drawing/2014/main" id="{102D8A55-DE75-4421-994B-0B609F60FE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550225" y="108683425"/>
          <a:ext cx="1781299" cy="1686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749301</xdr:colOff>
      <xdr:row>257</xdr:row>
      <xdr:rowOff>469900</xdr:rowOff>
    </xdr:from>
    <xdr:ext cx="558799" cy="562381"/>
    <xdr:pic>
      <xdr:nvPicPr>
        <xdr:cNvPr id="3" name="Image 2">
          <a:extLst>
            <a:ext uri="{FF2B5EF4-FFF2-40B4-BE49-F238E27FC236}">
              <a16:creationId xmlns:a16="http://schemas.microsoft.com/office/drawing/2014/main" id="{4918C898-672D-42FC-BAF3-A2C65FA968E8}"/>
            </a:ext>
          </a:extLst>
        </xdr:cNvPr>
        <xdr:cNvPicPr>
          <a:picLocks noChangeAspect="1"/>
        </xdr:cNvPicPr>
      </xdr:nvPicPr>
      <xdr:blipFill>
        <a:blip xmlns:r="http://schemas.openxmlformats.org/officeDocument/2006/relationships" r:embed="rId2"/>
        <a:stretch>
          <a:fillRect/>
        </a:stretch>
      </xdr:blipFill>
      <xdr:spPr>
        <a:xfrm>
          <a:off x="17713326" y="102149275"/>
          <a:ext cx="558799" cy="562381"/>
        </a:xfrm>
        <a:prstGeom prst="rect">
          <a:avLst/>
        </a:prstGeom>
        <a:solidFill>
          <a:srgbClr val="000000"/>
        </a:solidFill>
      </xdr:spPr>
    </xdr:pic>
    <xdr:clientData/>
  </xdr:oneCellAnchor>
  <xdr:oneCellAnchor>
    <xdr:from>
      <xdr:col>17</xdr:col>
      <xdr:colOff>215900</xdr:colOff>
      <xdr:row>257</xdr:row>
      <xdr:rowOff>457200</xdr:rowOff>
    </xdr:from>
    <xdr:ext cx="533400" cy="536755"/>
    <xdr:pic>
      <xdr:nvPicPr>
        <xdr:cNvPr id="4" name="Image 3">
          <a:extLst>
            <a:ext uri="{FF2B5EF4-FFF2-40B4-BE49-F238E27FC236}">
              <a16:creationId xmlns:a16="http://schemas.microsoft.com/office/drawing/2014/main" id="{D676943F-CF73-4FDE-A68B-27879609FAE4}"/>
            </a:ext>
          </a:extLst>
        </xdr:cNvPr>
        <xdr:cNvPicPr>
          <a:picLocks noChangeAspect="1"/>
        </xdr:cNvPicPr>
      </xdr:nvPicPr>
      <xdr:blipFill>
        <a:blip xmlns:r="http://schemas.openxmlformats.org/officeDocument/2006/relationships" r:embed="rId3"/>
        <a:stretch>
          <a:fillRect/>
        </a:stretch>
      </xdr:blipFill>
      <xdr:spPr>
        <a:xfrm>
          <a:off x="18884900" y="102136575"/>
          <a:ext cx="533400" cy="536755"/>
        </a:xfrm>
        <a:prstGeom prst="rect">
          <a:avLst/>
        </a:prstGeom>
      </xdr:spPr>
    </xdr:pic>
    <xdr:clientData/>
  </xdr:oneCellAnchor>
  <xdr:oneCellAnchor>
    <xdr:from>
      <xdr:col>18</xdr:col>
      <xdr:colOff>381001</xdr:colOff>
      <xdr:row>257</xdr:row>
      <xdr:rowOff>431801</xdr:rowOff>
    </xdr:from>
    <xdr:ext cx="584200" cy="556214"/>
    <xdr:pic>
      <xdr:nvPicPr>
        <xdr:cNvPr id="5" name="Image 4">
          <a:extLst>
            <a:ext uri="{FF2B5EF4-FFF2-40B4-BE49-F238E27FC236}">
              <a16:creationId xmlns:a16="http://schemas.microsoft.com/office/drawing/2014/main" id="{53C45FA6-9F5A-403D-B01C-6CD1004A7ABF}"/>
            </a:ext>
          </a:extLst>
        </xdr:cNvPr>
        <xdr:cNvPicPr>
          <a:picLocks noChangeAspect="1"/>
        </xdr:cNvPicPr>
      </xdr:nvPicPr>
      <xdr:blipFill>
        <a:blip xmlns:r="http://schemas.openxmlformats.org/officeDocument/2006/relationships" r:embed="rId4"/>
        <a:stretch>
          <a:fillRect/>
        </a:stretch>
      </xdr:blipFill>
      <xdr:spPr>
        <a:xfrm>
          <a:off x="19812001" y="102111176"/>
          <a:ext cx="584200" cy="556214"/>
        </a:xfrm>
        <a:prstGeom prst="rect">
          <a:avLst/>
        </a:prstGeom>
      </xdr:spPr>
    </xdr:pic>
    <xdr:clientData/>
  </xdr:oneCellAnchor>
  <xdr:oneCellAnchor>
    <xdr:from>
      <xdr:col>19</xdr:col>
      <xdr:colOff>622301</xdr:colOff>
      <xdr:row>257</xdr:row>
      <xdr:rowOff>457200</xdr:rowOff>
    </xdr:from>
    <xdr:ext cx="647700" cy="505624"/>
    <xdr:pic>
      <xdr:nvPicPr>
        <xdr:cNvPr id="6" name="Image 5">
          <a:extLst>
            <a:ext uri="{FF2B5EF4-FFF2-40B4-BE49-F238E27FC236}">
              <a16:creationId xmlns:a16="http://schemas.microsoft.com/office/drawing/2014/main" id="{76E09680-159F-47B4-8E2D-D9CBF5FE0062}"/>
            </a:ext>
          </a:extLst>
        </xdr:cNvPr>
        <xdr:cNvPicPr>
          <a:picLocks noChangeAspect="1"/>
        </xdr:cNvPicPr>
      </xdr:nvPicPr>
      <xdr:blipFill>
        <a:blip xmlns:r="http://schemas.openxmlformats.org/officeDocument/2006/relationships" r:embed="rId5"/>
        <a:stretch>
          <a:fillRect/>
        </a:stretch>
      </xdr:blipFill>
      <xdr:spPr>
        <a:xfrm>
          <a:off x="20815301" y="102136575"/>
          <a:ext cx="647700" cy="505624"/>
        </a:xfrm>
        <a:prstGeom prst="rect">
          <a:avLst/>
        </a:prstGeom>
      </xdr:spPr>
    </xdr:pic>
    <xdr:clientData/>
  </xdr:oneCellAnchor>
  <xdr:oneCellAnchor>
    <xdr:from>
      <xdr:col>21</xdr:col>
      <xdr:colOff>127000</xdr:colOff>
      <xdr:row>257</xdr:row>
      <xdr:rowOff>431800</xdr:rowOff>
    </xdr:from>
    <xdr:ext cx="518583" cy="533400"/>
    <xdr:pic>
      <xdr:nvPicPr>
        <xdr:cNvPr id="7" name="Image 6">
          <a:extLst>
            <a:ext uri="{FF2B5EF4-FFF2-40B4-BE49-F238E27FC236}">
              <a16:creationId xmlns:a16="http://schemas.microsoft.com/office/drawing/2014/main" id="{3E7FFB4B-1B77-4808-BF5C-0447D958D5C7}"/>
            </a:ext>
          </a:extLst>
        </xdr:cNvPr>
        <xdr:cNvPicPr>
          <a:picLocks noChangeAspect="1"/>
        </xdr:cNvPicPr>
      </xdr:nvPicPr>
      <xdr:blipFill>
        <a:blip xmlns:r="http://schemas.openxmlformats.org/officeDocument/2006/relationships" r:embed="rId6"/>
        <a:stretch>
          <a:fillRect/>
        </a:stretch>
      </xdr:blipFill>
      <xdr:spPr>
        <a:xfrm>
          <a:off x="21882100" y="102111175"/>
          <a:ext cx="518583" cy="533400"/>
        </a:xfrm>
        <a:prstGeom prst="rect">
          <a:avLst/>
        </a:prstGeom>
      </xdr:spPr>
    </xdr:pic>
    <xdr:clientData/>
  </xdr:oneCellAnchor>
  <xdr:oneCellAnchor>
    <xdr:from>
      <xdr:col>21</xdr:col>
      <xdr:colOff>990600</xdr:colOff>
      <xdr:row>257</xdr:row>
      <xdr:rowOff>444500</xdr:rowOff>
    </xdr:from>
    <xdr:ext cx="508000" cy="508000"/>
    <xdr:pic>
      <xdr:nvPicPr>
        <xdr:cNvPr id="8" name="Image 7">
          <a:extLst>
            <a:ext uri="{FF2B5EF4-FFF2-40B4-BE49-F238E27FC236}">
              <a16:creationId xmlns:a16="http://schemas.microsoft.com/office/drawing/2014/main" id="{1AB45D36-87A2-4223-A758-C1911D9B52C4}"/>
            </a:ext>
          </a:extLst>
        </xdr:cNvPr>
        <xdr:cNvPicPr>
          <a:picLocks noChangeAspect="1"/>
        </xdr:cNvPicPr>
      </xdr:nvPicPr>
      <xdr:blipFill>
        <a:blip xmlns:r="http://schemas.openxmlformats.org/officeDocument/2006/relationships" r:embed="rId7"/>
        <a:stretch>
          <a:fillRect/>
        </a:stretch>
      </xdr:blipFill>
      <xdr:spPr>
        <a:xfrm>
          <a:off x="22745700" y="102123875"/>
          <a:ext cx="508000" cy="508000"/>
        </a:xfrm>
        <a:prstGeom prst="rect">
          <a:avLst/>
        </a:prstGeom>
      </xdr:spPr>
    </xdr:pic>
    <xdr:clientData/>
  </xdr:oneCellAnchor>
  <xdr:oneCellAnchor>
    <xdr:from>
      <xdr:col>23</xdr:col>
      <xdr:colOff>558800</xdr:colOff>
      <xdr:row>257</xdr:row>
      <xdr:rowOff>469900</xdr:rowOff>
    </xdr:from>
    <xdr:ext cx="516579" cy="469900"/>
    <xdr:pic>
      <xdr:nvPicPr>
        <xdr:cNvPr id="9" name="Image 8">
          <a:extLst>
            <a:ext uri="{FF2B5EF4-FFF2-40B4-BE49-F238E27FC236}">
              <a16:creationId xmlns:a16="http://schemas.microsoft.com/office/drawing/2014/main" id="{3145DE29-2E0B-4F71-BF29-D331BD53B219}"/>
            </a:ext>
          </a:extLst>
        </xdr:cNvPr>
        <xdr:cNvPicPr>
          <a:picLocks noChangeAspect="1"/>
        </xdr:cNvPicPr>
      </xdr:nvPicPr>
      <xdr:blipFill>
        <a:blip xmlns:r="http://schemas.openxmlformats.org/officeDocument/2006/relationships" r:embed="rId8"/>
        <a:stretch>
          <a:fillRect/>
        </a:stretch>
      </xdr:blipFill>
      <xdr:spPr>
        <a:xfrm>
          <a:off x="24590375" y="102149275"/>
          <a:ext cx="516579" cy="469900"/>
        </a:xfrm>
        <a:prstGeom prst="rect">
          <a:avLst/>
        </a:prstGeom>
      </xdr:spPr>
    </xdr:pic>
    <xdr:clientData/>
  </xdr:oneCellAnchor>
  <xdr:oneCellAnchor>
    <xdr:from>
      <xdr:col>22</xdr:col>
      <xdr:colOff>673100</xdr:colOff>
      <xdr:row>257</xdr:row>
      <xdr:rowOff>457200</xdr:rowOff>
    </xdr:from>
    <xdr:ext cx="495299" cy="495299"/>
    <xdr:pic>
      <xdr:nvPicPr>
        <xdr:cNvPr id="10" name="Image 9">
          <a:extLst>
            <a:ext uri="{FF2B5EF4-FFF2-40B4-BE49-F238E27FC236}">
              <a16:creationId xmlns:a16="http://schemas.microsoft.com/office/drawing/2014/main" id="{87F3596F-B204-4702-B883-19CAF80DB1AD}"/>
            </a:ext>
          </a:extLst>
        </xdr:cNvPr>
        <xdr:cNvPicPr>
          <a:picLocks noChangeAspect="1"/>
        </xdr:cNvPicPr>
      </xdr:nvPicPr>
      <xdr:blipFill>
        <a:blip xmlns:r="http://schemas.openxmlformats.org/officeDocument/2006/relationships" r:embed="rId9"/>
        <a:stretch>
          <a:fillRect/>
        </a:stretch>
      </xdr:blipFill>
      <xdr:spPr>
        <a:xfrm>
          <a:off x="23637875" y="102136575"/>
          <a:ext cx="495299" cy="495299"/>
        </a:xfrm>
        <a:prstGeom prst="rect">
          <a:avLst/>
        </a:prstGeom>
      </xdr:spPr>
    </xdr:pic>
    <xdr:clientData/>
  </xdr:oneCellAnchor>
  <xdr:oneCellAnchor>
    <xdr:from>
      <xdr:col>4</xdr:col>
      <xdr:colOff>25400</xdr:colOff>
      <xdr:row>210</xdr:row>
      <xdr:rowOff>12700</xdr:rowOff>
    </xdr:from>
    <xdr:ext cx="2562583" cy="276253"/>
    <xdr:pic>
      <xdr:nvPicPr>
        <xdr:cNvPr id="11" name="Image 10">
          <a:extLst>
            <a:ext uri="{FF2B5EF4-FFF2-40B4-BE49-F238E27FC236}">
              <a16:creationId xmlns:a16="http://schemas.microsoft.com/office/drawing/2014/main" id="{B853A35A-06FB-495E-8D77-6A90791FD543}"/>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016500" y="79689325"/>
          <a:ext cx="2562583" cy="276253"/>
        </a:xfrm>
        <a:prstGeom prst="rect">
          <a:avLst/>
        </a:prstGeom>
      </xdr:spPr>
    </xdr:pic>
    <xdr:clientData/>
  </xdr:oneCellAnchor>
  <xdr:oneCellAnchor>
    <xdr:from>
      <xdr:col>16</xdr:col>
      <xdr:colOff>85725</xdr:colOff>
      <xdr:row>210</xdr:row>
      <xdr:rowOff>238125</xdr:rowOff>
    </xdr:from>
    <xdr:ext cx="5105400" cy="2000250"/>
    <xdr:pic>
      <xdr:nvPicPr>
        <xdr:cNvPr id="12" name="Image 11">
          <a:extLst>
            <a:ext uri="{FF2B5EF4-FFF2-40B4-BE49-F238E27FC236}">
              <a16:creationId xmlns:a16="http://schemas.microsoft.com/office/drawing/2014/main" id="{FFF83497-7C3D-4D0F-9D29-C15D569EB809}"/>
            </a:ext>
          </a:extLst>
        </xdr:cNvPr>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7992725" y="79914750"/>
          <a:ext cx="5105400" cy="2000250"/>
        </a:xfrm>
        <a:prstGeom prst="rect">
          <a:avLst/>
        </a:prstGeom>
      </xdr:spPr>
    </xdr:pic>
    <xdr:clientData/>
  </xdr:oneCellAnchor>
  <xdr:twoCellAnchor editAs="oneCell">
    <xdr:from>
      <xdr:col>20</xdr:col>
      <xdr:colOff>330200</xdr:colOff>
      <xdr:row>8</xdr:row>
      <xdr:rowOff>12700</xdr:rowOff>
    </xdr:from>
    <xdr:to>
      <xdr:col>22</xdr:col>
      <xdr:colOff>266701</xdr:colOff>
      <xdr:row>10</xdr:row>
      <xdr:rowOff>368300</xdr:rowOff>
    </xdr:to>
    <xdr:pic>
      <xdr:nvPicPr>
        <xdr:cNvPr id="13" name="Image 12">
          <a:extLst>
            <a:ext uri="{FF2B5EF4-FFF2-40B4-BE49-F238E27FC236}">
              <a16:creationId xmlns:a16="http://schemas.microsoft.com/office/drawing/2014/main" id="{DC93774B-1FE2-4DD8-9A3B-A7751CEDBF20}"/>
            </a:ext>
          </a:extLst>
        </xdr:cNvPr>
        <xdr:cNvPicPr>
          <a:picLocks noChangeAspect="1"/>
        </xdr:cNvPicPr>
      </xdr:nvPicPr>
      <xdr:blipFill>
        <a:blip xmlns:r="http://schemas.openxmlformats.org/officeDocument/2006/relationships" r:embed="rId12"/>
        <a:stretch>
          <a:fillRect/>
        </a:stretch>
      </xdr:blipFill>
      <xdr:spPr>
        <a:xfrm>
          <a:off x="21304250" y="3060700"/>
          <a:ext cx="1927226" cy="1117600"/>
        </a:xfrm>
        <a:prstGeom prst="rect">
          <a:avLst/>
        </a:prstGeom>
      </xdr:spPr>
    </xdr:pic>
    <xdr:clientData/>
  </xdr:twoCellAnchor>
  <xdr:oneCellAnchor>
    <xdr:from>
      <xdr:col>4</xdr:col>
      <xdr:colOff>596900</xdr:colOff>
      <xdr:row>213</xdr:row>
      <xdr:rowOff>25399</xdr:rowOff>
    </xdr:from>
    <xdr:ext cx="2235200" cy="1197925"/>
    <xdr:pic>
      <xdr:nvPicPr>
        <xdr:cNvPr id="14" name="Image 13">
          <a:extLst>
            <a:ext uri="{FF2B5EF4-FFF2-40B4-BE49-F238E27FC236}">
              <a16:creationId xmlns:a16="http://schemas.microsoft.com/office/drawing/2014/main" id="{23EEC876-33EA-4A84-B5F9-A92DA3025DAE}"/>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5588000" y="80845024"/>
          <a:ext cx="2235200" cy="1197925"/>
        </a:xfrm>
        <a:prstGeom prst="rect">
          <a:avLst/>
        </a:prstGeom>
      </xdr:spPr>
    </xdr:pic>
    <xdr:clientData/>
  </xdr:oneCellAnchor>
  <xdr:oneCellAnchor>
    <xdr:from>
      <xdr:col>5</xdr:col>
      <xdr:colOff>476250</xdr:colOff>
      <xdr:row>79</xdr:row>
      <xdr:rowOff>0</xdr:rowOff>
    </xdr:from>
    <xdr:ext cx="2289175" cy="1058870"/>
    <xdr:pic>
      <xdr:nvPicPr>
        <xdr:cNvPr id="15" name="Image 14">
          <a:extLst>
            <a:ext uri="{FF2B5EF4-FFF2-40B4-BE49-F238E27FC236}">
              <a16:creationId xmlns:a16="http://schemas.microsoft.com/office/drawing/2014/main" id="{E3AD5F78-3302-4654-9E8E-64BB46F561C1}"/>
            </a:ext>
          </a:extLst>
        </xdr:cNvPr>
        <xdr:cNvPicPr>
          <a:picLocks noChangeAspect="1"/>
        </xdr:cNvPicPr>
      </xdr:nvPicPr>
      <xdr:blipFill>
        <a:blip xmlns:r="http://schemas.openxmlformats.org/officeDocument/2006/relationships" r:embed="rId14"/>
        <a:stretch>
          <a:fillRect/>
        </a:stretch>
      </xdr:blipFill>
      <xdr:spPr>
        <a:xfrm>
          <a:off x="6229350" y="30099000"/>
          <a:ext cx="2289175" cy="1058870"/>
        </a:xfrm>
        <a:prstGeom prst="rect">
          <a:avLst/>
        </a:prstGeom>
      </xdr:spPr>
    </xdr:pic>
    <xdr:clientData/>
  </xdr:oneCellAnchor>
  <xdr:oneCellAnchor>
    <xdr:from>
      <xdr:col>5</xdr:col>
      <xdr:colOff>622300</xdr:colOff>
      <xdr:row>90</xdr:row>
      <xdr:rowOff>288925</xdr:rowOff>
    </xdr:from>
    <xdr:ext cx="2248026" cy="1098550"/>
    <xdr:pic>
      <xdr:nvPicPr>
        <xdr:cNvPr id="16" name="Image 15">
          <a:extLst>
            <a:ext uri="{FF2B5EF4-FFF2-40B4-BE49-F238E27FC236}">
              <a16:creationId xmlns:a16="http://schemas.microsoft.com/office/drawing/2014/main" id="{5BC3F215-D6EE-4561-BBE7-30AE9F21FE31}"/>
            </a:ext>
          </a:extLst>
        </xdr:cNvPr>
        <xdr:cNvPicPr>
          <a:picLocks noChangeAspect="1"/>
        </xdr:cNvPicPr>
      </xdr:nvPicPr>
      <xdr:blipFill>
        <a:blip xmlns:r="http://schemas.openxmlformats.org/officeDocument/2006/relationships" r:embed="rId15"/>
        <a:stretch>
          <a:fillRect/>
        </a:stretch>
      </xdr:blipFill>
      <xdr:spPr>
        <a:xfrm>
          <a:off x="6375400" y="34578925"/>
          <a:ext cx="2248026" cy="1098550"/>
        </a:xfrm>
        <a:prstGeom prst="rect">
          <a:avLst/>
        </a:prstGeom>
      </xdr:spPr>
    </xdr:pic>
    <xdr:clientData/>
  </xdr:oneCellAnchor>
  <xdr:oneCellAnchor>
    <xdr:from>
      <xdr:col>6</xdr:col>
      <xdr:colOff>63500</xdr:colOff>
      <xdr:row>102</xdr:row>
      <xdr:rowOff>158750</xdr:rowOff>
    </xdr:from>
    <xdr:ext cx="1057275" cy="1120810"/>
    <xdr:pic>
      <xdr:nvPicPr>
        <xdr:cNvPr id="17" name="Image 16">
          <a:extLst>
            <a:ext uri="{FF2B5EF4-FFF2-40B4-BE49-F238E27FC236}">
              <a16:creationId xmlns:a16="http://schemas.microsoft.com/office/drawing/2014/main" id="{92037567-18F6-48EC-941E-DB183D195B62}"/>
            </a:ext>
          </a:extLst>
        </xdr:cNvPr>
        <xdr:cNvPicPr>
          <a:picLocks noChangeAspect="1"/>
        </xdr:cNvPicPr>
      </xdr:nvPicPr>
      <xdr:blipFill>
        <a:blip xmlns:r="http://schemas.openxmlformats.org/officeDocument/2006/relationships" r:embed="rId16"/>
        <a:stretch>
          <a:fillRect/>
        </a:stretch>
      </xdr:blipFill>
      <xdr:spPr>
        <a:xfrm>
          <a:off x="6797675" y="39020750"/>
          <a:ext cx="1057275" cy="112081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33</xdr:col>
      <xdr:colOff>355600</xdr:colOff>
      <xdr:row>275</xdr:row>
      <xdr:rowOff>317500</xdr:rowOff>
    </xdr:from>
    <xdr:ext cx="1781299" cy="1686185"/>
    <xdr:pic>
      <xdr:nvPicPr>
        <xdr:cNvPr id="2" name="Picture 1">
          <a:extLst>
            <a:ext uri="{FF2B5EF4-FFF2-40B4-BE49-F238E27FC236}">
              <a16:creationId xmlns:a16="http://schemas.microsoft.com/office/drawing/2014/main" id="{E5BA4BFF-6120-48FD-BF1A-3069ACB021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54675" y="110636050"/>
          <a:ext cx="1781299" cy="1686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749301</xdr:colOff>
      <xdr:row>262</xdr:row>
      <xdr:rowOff>469900</xdr:rowOff>
    </xdr:from>
    <xdr:ext cx="558799" cy="562381"/>
    <xdr:pic>
      <xdr:nvPicPr>
        <xdr:cNvPr id="3" name="Image 2">
          <a:extLst>
            <a:ext uri="{FF2B5EF4-FFF2-40B4-BE49-F238E27FC236}">
              <a16:creationId xmlns:a16="http://schemas.microsoft.com/office/drawing/2014/main" id="{73DAACC3-FCDB-4D90-8D55-DFFF639E5345}"/>
            </a:ext>
          </a:extLst>
        </xdr:cNvPr>
        <xdr:cNvPicPr>
          <a:picLocks noChangeAspect="1"/>
        </xdr:cNvPicPr>
      </xdr:nvPicPr>
      <xdr:blipFill>
        <a:blip xmlns:r="http://schemas.openxmlformats.org/officeDocument/2006/relationships" r:embed="rId2"/>
        <a:stretch>
          <a:fillRect/>
        </a:stretch>
      </xdr:blipFill>
      <xdr:spPr>
        <a:xfrm>
          <a:off x="15217776" y="104101900"/>
          <a:ext cx="558799" cy="562381"/>
        </a:xfrm>
        <a:prstGeom prst="rect">
          <a:avLst/>
        </a:prstGeom>
        <a:solidFill>
          <a:srgbClr val="000000"/>
        </a:solidFill>
      </xdr:spPr>
    </xdr:pic>
    <xdr:clientData/>
  </xdr:oneCellAnchor>
  <xdr:oneCellAnchor>
    <xdr:from>
      <xdr:col>17</xdr:col>
      <xdr:colOff>215900</xdr:colOff>
      <xdr:row>262</xdr:row>
      <xdr:rowOff>457200</xdr:rowOff>
    </xdr:from>
    <xdr:ext cx="533400" cy="536755"/>
    <xdr:pic>
      <xdr:nvPicPr>
        <xdr:cNvPr id="4" name="Image 3">
          <a:extLst>
            <a:ext uri="{FF2B5EF4-FFF2-40B4-BE49-F238E27FC236}">
              <a16:creationId xmlns:a16="http://schemas.microsoft.com/office/drawing/2014/main" id="{CA40E800-4000-4986-9632-6AEB7E771295}"/>
            </a:ext>
          </a:extLst>
        </xdr:cNvPr>
        <xdr:cNvPicPr>
          <a:picLocks noChangeAspect="1"/>
        </xdr:cNvPicPr>
      </xdr:nvPicPr>
      <xdr:blipFill>
        <a:blip xmlns:r="http://schemas.openxmlformats.org/officeDocument/2006/relationships" r:embed="rId3"/>
        <a:stretch>
          <a:fillRect/>
        </a:stretch>
      </xdr:blipFill>
      <xdr:spPr>
        <a:xfrm>
          <a:off x="16389350" y="104089200"/>
          <a:ext cx="533400" cy="536755"/>
        </a:xfrm>
        <a:prstGeom prst="rect">
          <a:avLst/>
        </a:prstGeom>
      </xdr:spPr>
    </xdr:pic>
    <xdr:clientData/>
  </xdr:oneCellAnchor>
  <xdr:oneCellAnchor>
    <xdr:from>
      <xdr:col>18</xdr:col>
      <xdr:colOff>381001</xdr:colOff>
      <xdr:row>262</xdr:row>
      <xdr:rowOff>431801</xdr:rowOff>
    </xdr:from>
    <xdr:ext cx="584200" cy="556214"/>
    <xdr:pic>
      <xdr:nvPicPr>
        <xdr:cNvPr id="5" name="Image 4">
          <a:extLst>
            <a:ext uri="{FF2B5EF4-FFF2-40B4-BE49-F238E27FC236}">
              <a16:creationId xmlns:a16="http://schemas.microsoft.com/office/drawing/2014/main" id="{F4813E06-3E4C-4D28-B6B3-CD606CE34AFC}"/>
            </a:ext>
          </a:extLst>
        </xdr:cNvPr>
        <xdr:cNvPicPr>
          <a:picLocks noChangeAspect="1"/>
        </xdr:cNvPicPr>
      </xdr:nvPicPr>
      <xdr:blipFill>
        <a:blip xmlns:r="http://schemas.openxmlformats.org/officeDocument/2006/relationships" r:embed="rId4"/>
        <a:stretch>
          <a:fillRect/>
        </a:stretch>
      </xdr:blipFill>
      <xdr:spPr>
        <a:xfrm>
          <a:off x="17316451" y="104063801"/>
          <a:ext cx="584200" cy="556214"/>
        </a:xfrm>
        <a:prstGeom prst="rect">
          <a:avLst/>
        </a:prstGeom>
      </xdr:spPr>
    </xdr:pic>
    <xdr:clientData/>
  </xdr:oneCellAnchor>
  <xdr:oneCellAnchor>
    <xdr:from>
      <xdr:col>19</xdr:col>
      <xdr:colOff>622301</xdr:colOff>
      <xdr:row>262</xdr:row>
      <xdr:rowOff>457200</xdr:rowOff>
    </xdr:from>
    <xdr:ext cx="647700" cy="505624"/>
    <xdr:pic>
      <xdr:nvPicPr>
        <xdr:cNvPr id="6" name="Image 5">
          <a:extLst>
            <a:ext uri="{FF2B5EF4-FFF2-40B4-BE49-F238E27FC236}">
              <a16:creationId xmlns:a16="http://schemas.microsoft.com/office/drawing/2014/main" id="{B5F786B0-5F8A-4419-A0E1-DB24042E2209}"/>
            </a:ext>
          </a:extLst>
        </xdr:cNvPr>
        <xdr:cNvPicPr>
          <a:picLocks noChangeAspect="1"/>
        </xdr:cNvPicPr>
      </xdr:nvPicPr>
      <xdr:blipFill>
        <a:blip xmlns:r="http://schemas.openxmlformats.org/officeDocument/2006/relationships" r:embed="rId5"/>
        <a:stretch>
          <a:fillRect/>
        </a:stretch>
      </xdr:blipFill>
      <xdr:spPr>
        <a:xfrm>
          <a:off x="18319751" y="104089200"/>
          <a:ext cx="647700" cy="505624"/>
        </a:xfrm>
        <a:prstGeom prst="rect">
          <a:avLst/>
        </a:prstGeom>
      </xdr:spPr>
    </xdr:pic>
    <xdr:clientData/>
  </xdr:oneCellAnchor>
  <xdr:oneCellAnchor>
    <xdr:from>
      <xdr:col>21</xdr:col>
      <xdr:colOff>127000</xdr:colOff>
      <xdr:row>262</xdr:row>
      <xdr:rowOff>431800</xdr:rowOff>
    </xdr:from>
    <xdr:ext cx="518583" cy="533400"/>
    <xdr:pic>
      <xdr:nvPicPr>
        <xdr:cNvPr id="7" name="Image 6">
          <a:extLst>
            <a:ext uri="{FF2B5EF4-FFF2-40B4-BE49-F238E27FC236}">
              <a16:creationId xmlns:a16="http://schemas.microsoft.com/office/drawing/2014/main" id="{CD02B798-D906-48F4-9663-83129D4C4AE4}"/>
            </a:ext>
          </a:extLst>
        </xdr:cNvPr>
        <xdr:cNvPicPr>
          <a:picLocks noChangeAspect="1"/>
        </xdr:cNvPicPr>
      </xdr:nvPicPr>
      <xdr:blipFill>
        <a:blip xmlns:r="http://schemas.openxmlformats.org/officeDocument/2006/relationships" r:embed="rId6"/>
        <a:stretch>
          <a:fillRect/>
        </a:stretch>
      </xdr:blipFill>
      <xdr:spPr>
        <a:xfrm>
          <a:off x="19386550" y="104063800"/>
          <a:ext cx="518583" cy="533400"/>
        </a:xfrm>
        <a:prstGeom prst="rect">
          <a:avLst/>
        </a:prstGeom>
      </xdr:spPr>
    </xdr:pic>
    <xdr:clientData/>
  </xdr:oneCellAnchor>
  <xdr:oneCellAnchor>
    <xdr:from>
      <xdr:col>21</xdr:col>
      <xdr:colOff>990600</xdr:colOff>
      <xdr:row>262</xdr:row>
      <xdr:rowOff>444500</xdr:rowOff>
    </xdr:from>
    <xdr:ext cx="508000" cy="508000"/>
    <xdr:pic>
      <xdr:nvPicPr>
        <xdr:cNvPr id="8" name="Image 7">
          <a:extLst>
            <a:ext uri="{FF2B5EF4-FFF2-40B4-BE49-F238E27FC236}">
              <a16:creationId xmlns:a16="http://schemas.microsoft.com/office/drawing/2014/main" id="{4EF37FE9-5949-4297-AE76-1F0157EBCC83}"/>
            </a:ext>
          </a:extLst>
        </xdr:cNvPr>
        <xdr:cNvPicPr>
          <a:picLocks noChangeAspect="1"/>
        </xdr:cNvPicPr>
      </xdr:nvPicPr>
      <xdr:blipFill>
        <a:blip xmlns:r="http://schemas.openxmlformats.org/officeDocument/2006/relationships" r:embed="rId7"/>
        <a:stretch>
          <a:fillRect/>
        </a:stretch>
      </xdr:blipFill>
      <xdr:spPr>
        <a:xfrm>
          <a:off x="20250150" y="104076500"/>
          <a:ext cx="508000" cy="508000"/>
        </a:xfrm>
        <a:prstGeom prst="rect">
          <a:avLst/>
        </a:prstGeom>
      </xdr:spPr>
    </xdr:pic>
    <xdr:clientData/>
  </xdr:oneCellAnchor>
  <xdr:oneCellAnchor>
    <xdr:from>
      <xdr:col>23</xdr:col>
      <xdr:colOff>558800</xdr:colOff>
      <xdr:row>262</xdr:row>
      <xdr:rowOff>469900</xdr:rowOff>
    </xdr:from>
    <xdr:ext cx="516579" cy="469900"/>
    <xdr:pic>
      <xdr:nvPicPr>
        <xdr:cNvPr id="9" name="Image 8">
          <a:extLst>
            <a:ext uri="{FF2B5EF4-FFF2-40B4-BE49-F238E27FC236}">
              <a16:creationId xmlns:a16="http://schemas.microsoft.com/office/drawing/2014/main" id="{55A336BE-5723-472A-AB50-DEAA2FA195C4}"/>
            </a:ext>
          </a:extLst>
        </xdr:cNvPr>
        <xdr:cNvPicPr>
          <a:picLocks noChangeAspect="1"/>
        </xdr:cNvPicPr>
      </xdr:nvPicPr>
      <xdr:blipFill>
        <a:blip xmlns:r="http://schemas.openxmlformats.org/officeDocument/2006/relationships" r:embed="rId8"/>
        <a:stretch>
          <a:fillRect/>
        </a:stretch>
      </xdr:blipFill>
      <xdr:spPr>
        <a:xfrm>
          <a:off x="22094825" y="104101900"/>
          <a:ext cx="516579" cy="469900"/>
        </a:xfrm>
        <a:prstGeom prst="rect">
          <a:avLst/>
        </a:prstGeom>
      </xdr:spPr>
    </xdr:pic>
    <xdr:clientData/>
  </xdr:oneCellAnchor>
  <xdr:oneCellAnchor>
    <xdr:from>
      <xdr:col>22</xdr:col>
      <xdr:colOff>673100</xdr:colOff>
      <xdr:row>262</xdr:row>
      <xdr:rowOff>457200</xdr:rowOff>
    </xdr:from>
    <xdr:ext cx="495299" cy="495299"/>
    <xdr:pic>
      <xdr:nvPicPr>
        <xdr:cNvPr id="10" name="Image 9">
          <a:extLst>
            <a:ext uri="{FF2B5EF4-FFF2-40B4-BE49-F238E27FC236}">
              <a16:creationId xmlns:a16="http://schemas.microsoft.com/office/drawing/2014/main" id="{C54D70E7-217A-4004-8FD3-12F1C473E36E}"/>
            </a:ext>
          </a:extLst>
        </xdr:cNvPr>
        <xdr:cNvPicPr>
          <a:picLocks noChangeAspect="1"/>
        </xdr:cNvPicPr>
      </xdr:nvPicPr>
      <xdr:blipFill>
        <a:blip xmlns:r="http://schemas.openxmlformats.org/officeDocument/2006/relationships" r:embed="rId9"/>
        <a:stretch>
          <a:fillRect/>
        </a:stretch>
      </xdr:blipFill>
      <xdr:spPr>
        <a:xfrm>
          <a:off x="21142325" y="104089200"/>
          <a:ext cx="495299" cy="495299"/>
        </a:xfrm>
        <a:prstGeom prst="rect">
          <a:avLst/>
        </a:prstGeom>
      </xdr:spPr>
    </xdr:pic>
    <xdr:clientData/>
  </xdr:oneCellAnchor>
  <xdr:oneCellAnchor>
    <xdr:from>
      <xdr:col>4</xdr:col>
      <xdr:colOff>120650</xdr:colOff>
      <xdr:row>216</xdr:row>
      <xdr:rowOff>79375</xdr:rowOff>
    </xdr:from>
    <xdr:ext cx="2562583" cy="276253"/>
    <xdr:pic>
      <xdr:nvPicPr>
        <xdr:cNvPr id="11" name="Image 10">
          <a:extLst>
            <a:ext uri="{FF2B5EF4-FFF2-40B4-BE49-F238E27FC236}">
              <a16:creationId xmlns:a16="http://schemas.microsoft.com/office/drawing/2014/main" id="{DE46D5D2-D208-496D-A703-EDFB71EA1BA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502150" y="82222975"/>
          <a:ext cx="2562583" cy="276253"/>
        </a:xfrm>
        <a:prstGeom prst="rect">
          <a:avLst/>
        </a:prstGeom>
      </xdr:spPr>
    </xdr:pic>
    <xdr:clientData/>
  </xdr:oneCellAnchor>
  <xdr:oneCellAnchor>
    <xdr:from>
      <xdr:col>4</xdr:col>
      <xdr:colOff>596900</xdr:colOff>
      <xdr:row>219</xdr:row>
      <xdr:rowOff>25399</xdr:rowOff>
    </xdr:from>
    <xdr:ext cx="2235200" cy="1197925"/>
    <xdr:pic>
      <xdr:nvPicPr>
        <xdr:cNvPr id="12" name="Image 11">
          <a:extLst>
            <a:ext uri="{FF2B5EF4-FFF2-40B4-BE49-F238E27FC236}">
              <a16:creationId xmlns:a16="http://schemas.microsoft.com/office/drawing/2014/main" id="{BBCF1E75-3B38-42E5-8C1C-F15A800D646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4978400" y="83311999"/>
          <a:ext cx="2235200" cy="1197925"/>
        </a:xfrm>
        <a:prstGeom prst="rect">
          <a:avLst/>
        </a:prstGeom>
      </xdr:spPr>
    </xdr:pic>
    <xdr:clientData/>
  </xdr:oneCellAnchor>
  <xdr:oneCellAnchor>
    <xdr:from>
      <xdr:col>16</xdr:col>
      <xdr:colOff>85725</xdr:colOff>
      <xdr:row>216</xdr:row>
      <xdr:rowOff>238125</xdr:rowOff>
    </xdr:from>
    <xdr:ext cx="5105400" cy="2000250"/>
    <xdr:pic>
      <xdr:nvPicPr>
        <xdr:cNvPr id="13" name="Image 12">
          <a:extLst>
            <a:ext uri="{FF2B5EF4-FFF2-40B4-BE49-F238E27FC236}">
              <a16:creationId xmlns:a16="http://schemas.microsoft.com/office/drawing/2014/main" id="{B372807A-E244-45F1-A892-751CBB9AA0E3}"/>
            </a:ext>
          </a:extLst>
        </xdr:cNvPr>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497175" y="82381725"/>
          <a:ext cx="5105400" cy="2000250"/>
        </a:xfrm>
        <a:prstGeom prst="rect">
          <a:avLst/>
        </a:prstGeom>
      </xdr:spPr>
    </xdr:pic>
    <xdr:clientData/>
  </xdr:oneCellAnchor>
  <xdr:twoCellAnchor editAs="oneCell">
    <xdr:from>
      <xdr:col>21</xdr:col>
      <xdr:colOff>266700</xdr:colOff>
      <xdr:row>7</xdr:row>
      <xdr:rowOff>266700</xdr:rowOff>
    </xdr:from>
    <xdr:to>
      <xdr:col>22</xdr:col>
      <xdr:colOff>749300</xdr:colOff>
      <xdr:row>10</xdr:row>
      <xdr:rowOff>293077</xdr:rowOff>
    </xdr:to>
    <xdr:pic>
      <xdr:nvPicPr>
        <xdr:cNvPr id="14" name="Image 13">
          <a:extLst>
            <a:ext uri="{FF2B5EF4-FFF2-40B4-BE49-F238E27FC236}">
              <a16:creationId xmlns:a16="http://schemas.microsoft.com/office/drawing/2014/main" id="{0C2D556D-7A4C-4A35-B0D8-4FDBE66B51E9}"/>
            </a:ext>
          </a:extLst>
        </xdr:cNvPr>
        <xdr:cNvPicPr>
          <a:picLocks noChangeAspect="1"/>
        </xdr:cNvPicPr>
      </xdr:nvPicPr>
      <xdr:blipFill>
        <a:blip xmlns:r="http://schemas.openxmlformats.org/officeDocument/2006/relationships" r:embed="rId13"/>
        <a:stretch>
          <a:fillRect/>
        </a:stretch>
      </xdr:blipFill>
      <xdr:spPr>
        <a:xfrm>
          <a:off x="19526250" y="2933700"/>
          <a:ext cx="1692275" cy="1169377"/>
        </a:xfrm>
        <a:prstGeom prst="rect">
          <a:avLst/>
        </a:prstGeom>
      </xdr:spPr>
    </xdr:pic>
    <xdr:clientData/>
  </xdr:twoCellAnchor>
  <xdr:oneCellAnchor>
    <xdr:from>
      <xdr:col>5</xdr:col>
      <xdr:colOff>476250</xdr:colOff>
      <xdr:row>80</xdr:row>
      <xdr:rowOff>0</xdr:rowOff>
    </xdr:from>
    <xdr:ext cx="2289175" cy="1058870"/>
    <xdr:pic>
      <xdr:nvPicPr>
        <xdr:cNvPr id="15" name="Image 14">
          <a:extLst>
            <a:ext uri="{FF2B5EF4-FFF2-40B4-BE49-F238E27FC236}">
              <a16:creationId xmlns:a16="http://schemas.microsoft.com/office/drawing/2014/main" id="{7ED86795-A7E2-495D-BE93-4D106BBA0822}"/>
            </a:ext>
          </a:extLst>
        </xdr:cNvPr>
        <xdr:cNvPicPr>
          <a:picLocks noChangeAspect="1"/>
        </xdr:cNvPicPr>
      </xdr:nvPicPr>
      <xdr:blipFill>
        <a:blip xmlns:r="http://schemas.openxmlformats.org/officeDocument/2006/relationships" r:embed="rId14"/>
        <a:stretch>
          <a:fillRect/>
        </a:stretch>
      </xdr:blipFill>
      <xdr:spPr>
        <a:xfrm>
          <a:off x="5619750" y="30480000"/>
          <a:ext cx="2289175" cy="1058870"/>
        </a:xfrm>
        <a:prstGeom prst="rect">
          <a:avLst/>
        </a:prstGeom>
      </xdr:spPr>
    </xdr:pic>
    <xdr:clientData/>
  </xdr:oneCellAnchor>
  <xdr:oneCellAnchor>
    <xdr:from>
      <xdr:col>5</xdr:col>
      <xdr:colOff>622300</xdr:colOff>
      <xdr:row>92</xdr:row>
      <xdr:rowOff>288925</xdr:rowOff>
    </xdr:from>
    <xdr:ext cx="2248026" cy="1098550"/>
    <xdr:pic>
      <xdr:nvPicPr>
        <xdr:cNvPr id="16" name="Image 15">
          <a:extLst>
            <a:ext uri="{FF2B5EF4-FFF2-40B4-BE49-F238E27FC236}">
              <a16:creationId xmlns:a16="http://schemas.microsoft.com/office/drawing/2014/main" id="{3B5A3EEC-C2F1-4309-8A0F-0C6CFC6E6CCC}"/>
            </a:ext>
          </a:extLst>
        </xdr:cNvPr>
        <xdr:cNvPicPr>
          <a:picLocks noChangeAspect="1"/>
        </xdr:cNvPicPr>
      </xdr:nvPicPr>
      <xdr:blipFill>
        <a:blip xmlns:r="http://schemas.openxmlformats.org/officeDocument/2006/relationships" r:embed="rId15"/>
        <a:stretch>
          <a:fillRect/>
        </a:stretch>
      </xdr:blipFill>
      <xdr:spPr>
        <a:xfrm>
          <a:off x="5765800" y="35340925"/>
          <a:ext cx="2248026" cy="1098550"/>
        </a:xfrm>
        <a:prstGeom prst="rect">
          <a:avLst/>
        </a:prstGeom>
      </xdr:spPr>
    </xdr:pic>
    <xdr:clientData/>
  </xdr:oneCellAnchor>
  <xdr:oneCellAnchor>
    <xdr:from>
      <xdr:col>6</xdr:col>
      <xdr:colOff>63500</xdr:colOff>
      <xdr:row>104</xdr:row>
      <xdr:rowOff>158750</xdr:rowOff>
    </xdr:from>
    <xdr:ext cx="1057275" cy="1120810"/>
    <xdr:pic>
      <xdr:nvPicPr>
        <xdr:cNvPr id="17" name="Image 16">
          <a:extLst>
            <a:ext uri="{FF2B5EF4-FFF2-40B4-BE49-F238E27FC236}">
              <a16:creationId xmlns:a16="http://schemas.microsoft.com/office/drawing/2014/main" id="{0BC4AB97-C800-43C7-B2C3-6B5889BF02F7}"/>
            </a:ext>
          </a:extLst>
        </xdr:cNvPr>
        <xdr:cNvPicPr>
          <a:picLocks noChangeAspect="1"/>
        </xdr:cNvPicPr>
      </xdr:nvPicPr>
      <xdr:blipFill>
        <a:blip xmlns:r="http://schemas.openxmlformats.org/officeDocument/2006/relationships" r:embed="rId16"/>
        <a:stretch>
          <a:fillRect/>
        </a:stretch>
      </xdr:blipFill>
      <xdr:spPr>
        <a:xfrm>
          <a:off x="6235700" y="39782750"/>
          <a:ext cx="1057275" cy="112081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13</xdr:col>
      <xdr:colOff>0</xdr:colOff>
      <xdr:row>10</xdr:row>
      <xdr:rowOff>0</xdr:rowOff>
    </xdr:from>
    <xdr:ext cx="3857625" cy="2128665"/>
    <xdr:pic>
      <xdr:nvPicPr>
        <xdr:cNvPr id="2" name="Image 1">
          <a:extLst>
            <a:ext uri="{FF2B5EF4-FFF2-40B4-BE49-F238E27FC236}">
              <a16:creationId xmlns:a16="http://schemas.microsoft.com/office/drawing/2014/main" id="{0957BC1A-2FBF-40EC-A2F0-F454D121B996}"/>
            </a:ext>
          </a:extLst>
        </xdr:cNvPr>
        <xdr:cNvPicPr>
          <a:picLocks noChangeAspect="1"/>
        </xdr:cNvPicPr>
      </xdr:nvPicPr>
      <xdr:blipFill>
        <a:blip xmlns:r="http://schemas.openxmlformats.org/officeDocument/2006/relationships" r:embed="rId1"/>
        <a:stretch>
          <a:fillRect/>
        </a:stretch>
      </xdr:blipFill>
      <xdr:spPr>
        <a:xfrm>
          <a:off x="19250025" y="2590800"/>
          <a:ext cx="3857625" cy="2128665"/>
        </a:xfrm>
        <a:prstGeom prst="rect">
          <a:avLst/>
        </a:prstGeom>
      </xdr:spPr>
    </xdr:pic>
    <xdr:clientData/>
  </xdr:oneCellAnchor>
  <xdr:twoCellAnchor editAs="oneCell">
    <xdr:from>
      <xdr:col>3</xdr:col>
      <xdr:colOff>800100</xdr:colOff>
      <xdr:row>8</xdr:row>
      <xdr:rowOff>114300</xdr:rowOff>
    </xdr:from>
    <xdr:to>
      <xdr:col>3</xdr:col>
      <xdr:colOff>1506631</xdr:colOff>
      <xdr:row>8</xdr:row>
      <xdr:rowOff>609600</xdr:rowOff>
    </xdr:to>
    <xdr:pic>
      <xdr:nvPicPr>
        <xdr:cNvPr id="3" name="Image 2">
          <a:extLst>
            <a:ext uri="{FF2B5EF4-FFF2-40B4-BE49-F238E27FC236}">
              <a16:creationId xmlns:a16="http://schemas.microsoft.com/office/drawing/2014/main" id="{8A41CD75-BC94-4786-B256-AEE576B28094}"/>
            </a:ext>
          </a:extLst>
        </xdr:cNvPr>
        <xdr:cNvPicPr>
          <a:picLocks noChangeAspect="1"/>
        </xdr:cNvPicPr>
      </xdr:nvPicPr>
      <xdr:blipFill>
        <a:blip xmlns:r="http://schemas.openxmlformats.org/officeDocument/2006/relationships" r:embed="rId2"/>
        <a:stretch>
          <a:fillRect/>
        </a:stretch>
      </xdr:blipFill>
      <xdr:spPr>
        <a:xfrm>
          <a:off x="4648200" y="1733550"/>
          <a:ext cx="706531" cy="495300"/>
        </a:xfrm>
        <a:prstGeom prst="rect">
          <a:avLst/>
        </a:prstGeom>
      </xdr:spPr>
    </xdr:pic>
    <xdr:clientData/>
  </xdr:twoCellAnchor>
  <xdr:twoCellAnchor editAs="oneCell">
    <xdr:from>
      <xdr:col>7</xdr:col>
      <xdr:colOff>685800</xdr:colOff>
      <xdr:row>8</xdr:row>
      <xdr:rowOff>76200</xdr:rowOff>
    </xdr:from>
    <xdr:to>
      <xdr:col>7</xdr:col>
      <xdr:colOff>1705841</xdr:colOff>
      <xdr:row>8</xdr:row>
      <xdr:rowOff>666750</xdr:rowOff>
    </xdr:to>
    <xdr:pic>
      <xdr:nvPicPr>
        <xdr:cNvPr id="4" name="Image 3">
          <a:extLst>
            <a:ext uri="{FF2B5EF4-FFF2-40B4-BE49-F238E27FC236}">
              <a16:creationId xmlns:a16="http://schemas.microsoft.com/office/drawing/2014/main" id="{01437D68-AE6A-48C8-A817-E51F917E3945}"/>
            </a:ext>
          </a:extLst>
        </xdr:cNvPr>
        <xdr:cNvPicPr>
          <a:picLocks noChangeAspect="1"/>
        </xdr:cNvPicPr>
      </xdr:nvPicPr>
      <xdr:blipFill>
        <a:blip xmlns:r="http://schemas.openxmlformats.org/officeDocument/2006/relationships" r:embed="rId3"/>
        <a:stretch>
          <a:fillRect/>
        </a:stretch>
      </xdr:blipFill>
      <xdr:spPr>
        <a:xfrm>
          <a:off x="10801350" y="1695450"/>
          <a:ext cx="1020041" cy="590550"/>
        </a:xfrm>
        <a:prstGeom prst="rect">
          <a:avLst/>
        </a:prstGeom>
      </xdr:spPr>
    </xdr:pic>
    <xdr:clientData/>
  </xdr:twoCellAnchor>
  <xdr:twoCellAnchor editAs="oneCell">
    <xdr:from>
      <xdr:col>11</xdr:col>
      <xdr:colOff>904875</xdr:colOff>
      <xdr:row>8</xdr:row>
      <xdr:rowOff>104775</xdr:rowOff>
    </xdr:from>
    <xdr:to>
      <xdr:col>11</xdr:col>
      <xdr:colOff>1968358</xdr:colOff>
      <xdr:row>8</xdr:row>
      <xdr:rowOff>685800</xdr:rowOff>
    </xdr:to>
    <xdr:pic>
      <xdr:nvPicPr>
        <xdr:cNvPr id="5" name="Image 4">
          <a:extLst>
            <a:ext uri="{FF2B5EF4-FFF2-40B4-BE49-F238E27FC236}">
              <a16:creationId xmlns:a16="http://schemas.microsoft.com/office/drawing/2014/main" id="{DCA08609-F9B0-45A5-B963-BD8C5E13C0D3}"/>
            </a:ext>
          </a:extLst>
        </xdr:cNvPr>
        <xdr:cNvPicPr>
          <a:picLocks noChangeAspect="1"/>
        </xdr:cNvPicPr>
      </xdr:nvPicPr>
      <xdr:blipFill>
        <a:blip xmlns:r="http://schemas.openxmlformats.org/officeDocument/2006/relationships" r:embed="rId4"/>
        <a:stretch>
          <a:fillRect/>
        </a:stretch>
      </xdr:blipFill>
      <xdr:spPr>
        <a:xfrm>
          <a:off x="17002125" y="1724025"/>
          <a:ext cx="1063483" cy="5810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1171575</xdr:colOff>
      <xdr:row>2</xdr:row>
      <xdr:rowOff>171450</xdr:rowOff>
    </xdr:from>
    <xdr:to>
      <xdr:col>18</xdr:col>
      <xdr:colOff>1878106</xdr:colOff>
      <xdr:row>4</xdr:row>
      <xdr:rowOff>38100</xdr:rowOff>
    </xdr:to>
    <xdr:pic>
      <xdr:nvPicPr>
        <xdr:cNvPr id="2" name="Image 1">
          <a:extLst>
            <a:ext uri="{FF2B5EF4-FFF2-40B4-BE49-F238E27FC236}">
              <a16:creationId xmlns:a16="http://schemas.microsoft.com/office/drawing/2014/main" id="{38163C44-4DC2-4A09-BE38-F4E801EFB3ED}"/>
            </a:ext>
          </a:extLst>
        </xdr:cNvPr>
        <xdr:cNvPicPr>
          <a:picLocks noChangeAspect="1"/>
        </xdr:cNvPicPr>
      </xdr:nvPicPr>
      <xdr:blipFill>
        <a:blip xmlns:r="http://schemas.openxmlformats.org/officeDocument/2006/relationships" r:embed="rId1"/>
        <a:stretch>
          <a:fillRect/>
        </a:stretch>
      </xdr:blipFill>
      <xdr:spPr>
        <a:xfrm>
          <a:off x="9867900" y="619125"/>
          <a:ext cx="706531" cy="4953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1152525</xdr:colOff>
      <xdr:row>3</xdr:row>
      <xdr:rowOff>161925</xdr:rowOff>
    </xdr:from>
    <xdr:to>
      <xdr:col>18</xdr:col>
      <xdr:colOff>2000663</xdr:colOff>
      <xdr:row>5</xdr:row>
      <xdr:rowOff>142875</xdr:rowOff>
    </xdr:to>
    <xdr:pic>
      <xdr:nvPicPr>
        <xdr:cNvPr id="2" name="Image 1">
          <a:extLst>
            <a:ext uri="{FF2B5EF4-FFF2-40B4-BE49-F238E27FC236}">
              <a16:creationId xmlns:a16="http://schemas.microsoft.com/office/drawing/2014/main" id="{20B6DED2-3B50-4CF3-A5B5-FB39854DD19A}"/>
            </a:ext>
          </a:extLst>
        </xdr:cNvPr>
        <xdr:cNvPicPr>
          <a:picLocks noChangeAspect="1"/>
        </xdr:cNvPicPr>
      </xdr:nvPicPr>
      <xdr:blipFill>
        <a:blip xmlns:r="http://schemas.openxmlformats.org/officeDocument/2006/relationships" r:embed="rId1"/>
        <a:stretch>
          <a:fillRect/>
        </a:stretch>
      </xdr:blipFill>
      <xdr:spPr>
        <a:xfrm>
          <a:off x="10315575" y="923925"/>
          <a:ext cx="848138" cy="609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18</xdr:col>
      <xdr:colOff>1038225</xdr:colOff>
      <xdr:row>2</xdr:row>
      <xdr:rowOff>228600</xdr:rowOff>
    </xdr:from>
    <xdr:to>
      <xdr:col>18</xdr:col>
      <xdr:colOff>2101708</xdr:colOff>
      <xdr:row>4</xdr:row>
      <xdr:rowOff>180975</xdr:rowOff>
    </xdr:to>
    <xdr:pic>
      <xdr:nvPicPr>
        <xdr:cNvPr id="2" name="Image 1">
          <a:extLst>
            <a:ext uri="{FF2B5EF4-FFF2-40B4-BE49-F238E27FC236}">
              <a16:creationId xmlns:a16="http://schemas.microsoft.com/office/drawing/2014/main" id="{70FAF025-57F5-4086-9EE5-E619101D342B}"/>
            </a:ext>
          </a:extLst>
        </xdr:cNvPr>
        <xdr:cNvPicPr>
          <a:picLocks noChangeAspect="1"/>
        </xdr:cNvPicPr>
      </xdr:nvPicPr>
      <xdr:blipFill>
        <a:blip xmlns:r="http://schemas.openxmlformats.org/officeDocument/2006/relationships" r:embed="rId1"/>
        <a:stretch>
          <a:fillRect/>
        </a:stretch>
      </xdr:blipFill>
      <xdr:spPr>
        <a:xfrm>
          <a:off x="10182225" y="676275"/>
          <a:ext cx="1063483" cy="58102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cuisine-centrale17.fr/" TargetMode="External"/><Relationship Id="rId7" Type="http://schemas.openxmlformats.org/officeDocument/2006/relationships/hyperlink" Target="https://www.hotellerie-restauration.ac-versailles.fr/spip.php?article4551" TargetMode="External"/><Relationship Id="rId2" Type="http://schemas.openxmlformats.org/officeDocument/2006/relationships/hyperlink" Target="https://cuisine-centrale17.fr/" TargetMode="External"/><Relationship Id="rId1" Type="http://schemas.openxmlformats.org/officeDocument/2006/relationships/hyperlink" Target="https://www.hotellerie-restauration.ac-versailles.fr/spip.php?auteur69" TargetMode="External"/><Relationship Id="rId6" Type="http://schemas.openxmlformats.org/officeDocument/2006/relationships/hyperlink" Target="https://www.facebook.com/UPRT.fr" TargetMode="External"/><Relationship Id="rId5" Type="http://schemas.openxmlformats.org/officeDocument/2006/relationships/hyperlink" Target="https://cuisine-centrale17.fr/" TargetMode="External"/><Relationship Id="rId4" Type="http://schemas.openxmlformats.org/officeDocument/2006/relationships/hyperlink" Target="mailto:%20cuisine.centrale17@gmail.com" TargetMode="Externa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s://support.microsoft.com/fr-fr/office/filtrer-les-donn%C3%A9es-d-une-plage-ou-d-un-tableau-01832226-31b5-4568-8806-38c37dcc180e" TargetMode="External"/><Relationship Id="rId7" Type="http://schemas.openxmlformats.org/officeDocument/2006/relationships/hyperlink" Target="https://www.excel-pratique.com/fr/fonctions/joindre-texte" TargetMode="External"/><Relationship Id="rId2" Type="http://schemas.openxmlformats.org/officeDocument/2006/relationships/hyperlink" Target="https://www.youtube.com/watch?v=8NMinBfc9EU" TargetMode="External"/><Relationship Id="rId1" Type="http://schemas.openxmlformats.org/officeDocument/2006/relationships/hyperlink" Target="https://fr.wikipedia.org/wiki/Once_liquide" TargetMode="External"/><Relationship Id="rId6" Type="http://schemas.openxmlformats.org/officeDocument/2006/relationships/hyperlink" Target="https://www.youtube.com/@Astuces_Excel/videos" TargetMode="External"/><Relationship Id="rId5" Type="http://schemas.openxmlformats.org/officeDocument/2006/relationships/hyperlink" Target="https://excel-exercice.com/filtres-intelligents-dans-excel/" TargetMode="External"/><Relationship Id="rId4" Type="http://schemas.openxmlformats.org/officeDocument/2006/relationships/hyperlink" Target="https://www.youtube.com/watch?v=q-52-9FshWw" TargetMode="External"/><Relationship Id="rId9"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s://www.destinationcocktails.fr/recette/americano-cocktail/" TargetMode="External"/><Relationship Id="rId3" Type="http://schemas.openxmlformats.org/officeDocument/2006/relationships/hyperlink" Target="https://support.microsoft.com/fr-fr/office/filtrer-les-donn%C3%A9es-d-une-plage-ou-d-un-tableau-01832226-31b5-4568-8806-38c37dcc180e" TargetMode="External"/><Relationship Id="rId7" Type="http://schemas.openxmlformats.org/officeDocument/2006/relationships/hyperlink" Target="https://www.excel-pratique.com/fr/fonctions/joindre-texte" TargetMode="External"/><Relationship Id="rId2" Type="http://schemas.openxmlformats.org/officeDocument/2006/relationships/hyperlink" Target="https://www.youtube.com/watch?v=8NMinBfc9EU" TargetMode="External"/><Relationship Id="rId1" Type="http://schemas.openxmlformats.org/officeDocument/2006/relationships/hyperlink" Target="https://fr.wikipedia.org/wiki/Once_liquide" TargetMode="External"/><Relationship Id="rId6" Type="http://schemas.openxmlformats.org/officeDocument/2006/relationships/hyperlink" Target="https://www.youtube.com/@Astuces_Excel/videos" TargetMode="External"/><Relationship Id="rId5" Type="http://schemas.openxmlformats.org/officeDocument/2006/relationships/hyperlink" Target="https://excel-exercice.com/filtres-intelligents-dans-excel/" TargetMode="External"/><Relationship Id="rId10" Type="http://schemas.openxmlformats.org/officeDocument/2006/relationships/drawing" Target="../drawings/drawing11.xml"/><Relationship Id="rId4" Type="http://schemas.openxmlformats.org/officeDocument/2006/relationships/hyperlink" Target="https://www.youtube.com/watch?v=q-52-9FshWw" TargetMode="External"/><Relationship Id="rId9"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youtube.com/watch?v=8NMinBfc9EU" TargetMode="External"/><Relationship Id="rId13" Type="http://schemas.openxmlformats.org/officeDocument/2006/relationships/hyperlink" Target="https://www.excel-pratique.com/fr/fonctions/joindre-texte" TargetMode="External"/><Relationship Id="rId3" Type="http://schemas.openxmlformats.org/officeDocument/2006/relationships/hyperlink" Target="https://support.microsoft.com/fr-fr/office/filtrer-les-donn%C3%A9es-d-une-plage-ou-d-un-tableau-01832226-31b5-4568-8806-38c37dcc180e" TargetMode="External"/><Relationship Id="rId7" Type="http://schemas.openxmlformats.org/officeDocument/2006/relationships/hyperlink" Target="https://www.excel-pratique.com/fr/fonctions/joindre-texte" TargetMode="External"/><Relationship Id="rId12" Type="http://schemas.openxmlformats.org/officeDocument/2006/relationships/hyperlink" Target="https://www.youtube.com/@Astuces_Excel/videos" TargetMode="External"/><Relationship Id="rId2" Type="http://schemas.openxmlformats.org/officeDocument/2006/relationships/hyperlink" Target="https://www.youtube.com/watch?v=8NMinBfc9EU" TargetMode="External"/><Relationship Id="rId1" Type="http://schemas.openxmlformats.org/officeDocument/2006/relationships/hyperlink" Target="https://excel-exercice.com/filtres-intelligents-dans-excel/" TargetMode="External"/><Relationship Id="rId6" Type="http://schemas.openxmlformats.org/officeDocument/2006/relationships/hyperlink" Target="https://www.youtube.com/@Astuces_Excel/videos" TargetMode="External"/><Relationship Id="rId11" Type="http://schemas.openxmlformats.org/officeDocument/2006/relationships/hyperlink" Target="https://excel-exercice.com/filtres-intelligents-dans-excel/" TargetMode="External"/><Relationship Id="rId5" Type="http://schemas.openxmlformats.org/officeDocument/2006/relationships/hyperlink" Target="https://excel-exercice.com/filtres-intelligents-dans-excel/" TargetMode="External"/><Relationship Id="rId10" Type="http://schemas.openxmlformats.org/officeDocument/2006/relationships/hyperlink" Target="https://www.youtube.com/watch?v=q-52-9FshWw" TargetMode="External"/><Relationship Id="rId4" Type="http://schemas.openxmlformats.org/officeDocument/2006/relationships/hyperlink" Target="https://www.youtube.com/watch?v=q-52-9FshWw" TargetMode="External"/><Relationship Id="rId9" Type="http://schemas.openxmlformats.org/officeDocument/2006/relationships/hyperlink" Target="https://support.microsoft.com/fr-fr/office/filtrer-les-donn%C3%A9es-d-une-plage-ou-d-un-tableau-01832226-31b5-4568-8806-38c37dcc180e" TargetMode="External"/><Relationship Id="rId14"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8" Type="http://schemas.openxmlformats.org/officeDocument/2006/relationships/hyperlink" Target="https://www.youtube.com/watch?v=8NMinBfc9EU" TargetMode="External"/><Relationship Id="rId13" Type="http://schemas.openxmlformats.org/officeDocument/2006/relationships/hyperlink" Target="https://www.excel-pratique.com/fr/fonctions/joindre-texte" TargetMode="External"/><Relationship Id="rId3" Type="http://schemas.openxmlformats.org/officeDocument/2006/relationships/hyperlink" Target="https://support.microsoft.com/fr-fr/office/filtrer-les-donn%C3%A9es-d-une-plage-ou-d-un-tableau-01832226-31b5-4568-8806-38c37dcc180e" TargetMode="External"/><Relationship Id="rId7" Type="http://schemas.openxmlformats.org/officeDocument/2006/relationships/hyperlink" Target="https://www.excel-pratique.com/fr/fonctions/joindre-texte" TargetMode="External"/><Relationship Id="rId12" Type="http://schemas.openxmlformats.org/officeDocument/2006/relationships/hyperlink" Target="https://www.youtube.com/@Astuces_Excel/videos" TargetMode="External"/><Relationship Id="rId2" Type="http://schemas.openxmlformats.org/officeDocument/2006/relationships/hyperlink" Target="https://www.youtube.com/watch?v=8NMinBfc9EU" TargetMode="External"/><Relationship Id="rId1" Type="http://schemas.openxmlformats.org/officeDocument/2006/relationships/hyperlink" Target="https://excel-exercice.com/filtres-intelligents-dans-excel/" TargetMode="External"/><Relationship Id="rId6" Type="http://schemas.openxmlformats.org/officeDocument/2006/relationships/hyperlink" Target="https://www.youtube.com/@Astuces_Excel/videos" TargetMode="External"/><Relationship Id="rId11" Type="http://schemas.openxmlformats.org/officeDocument/2006/relationships/hyperlink" Target="https://excel-exercice.com/filtres-intelligents-dans-excel/" TargetMode="External"/><Relationship Id="rId5" Type="http://schemas.openxmlformats.org/officeDocument/2006/relationships/hyperlink" Target="https://excel-exercice.com/filtres-intelligents-dans-excel/" TargetMode="External"/><Relationship Id="rId10" Type="http://schemas.openxmlformats.org/officeDocument/2006/relationships/hyperlink" Target="https://www.youtube.com/watch?v=q-52-9FshWw" TargetMode="External"/><Relationship Id="rId4" Type="http://schemas.openxmlformats.org/officeDocument/2006/relationships/hyperlink" Target="https://www.youtube.com/watch?v=q-52-9FshWw" TargetMode="External"/><Relationship Id="rId9" Type="http://schemas.openxmlformats.org/officeDocument/2006/relationships/hyperlink" Target="https://support.microsoft.com/fr-fr/office/filtrer-les-donn%C3%A9es-d-une-plage-ou-d-un-tableau-01832226-31b5-4568-8806-38c37dcc180e" TargetMode="External"/><Relationship Id="rId14"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8" Type="http://schemas.openxmlformats.org/officeDocument/2006/relationships/hyperlink" Target="https://www.google.com/search?q=ambiance+bar+%C3%A0+cocktail+chic&amp;client=firefox-b-d&amp;sxsrf=AJOqlzVEiEJaAfiPksk2m0DNcA5tfwxmgw:1674116619047&amp;source=lnms&amp;tbm=isch&amp;sa=X&amp;ved=2ahUKEwj6_o-zmtP8AhXHUKQEHUKRDNEQ_AUoAXoECAEQAw&amp;biw=1472&amp;bih=726&amp;dpr=1.3" TargetMode="External"/><Relationship Id="rId3" Type="http://schemas.openxmlformats.org/officeDocument/2006/relationships/hyperlink" Target="https://fr.wikipedia.org/wiki/Portail:Boisson" TargetMode="External"/><Relationship Id="rId7" Type="http://schemas.openxmlformats.org/officeDocument/2006/relationships/hyperlink" Target="https://www.1001cocktails.com/recettes/selections.aspx" TargetMode="External"/><Relationship Id="rId12" Type="http://schemas.openxmlformats.org/officeDocument/2006/relationships/drawing" Target="../drawings/drawing15.xml"/><Relationship Id="rId2" Type="http://schemas.openxmlformats.org/officeDocument/2006/relationships/hyperlink" Target="https://fr.differbetween.com/article/difference_between_fluid_ounces_and_ounces" TargetMode="External"/><Relationship Id="rId1" Type="http://schemas.openxmlformats.org/officeDocument/2006/relationships/hyperlink" Target="https://fr.wikipedia.org/wiki/Once_liquide" TargetMode="External"/><Relationship Id="rId6" Type="http://schemas.openxmlformats.org/officeDocument/2006/relationships/hyperlink" Target="http://technoresto.org/tp/ta_cocktail/ta_fp.html" TargetMode="External"/><Relationship Id="rId11" Type="http://schemas.openxmlformats.org/officeDocument/2006/relationships/hyperlink" Target="https://fr.wikipedia.org/wiki/Portail:Boisson" TargetMode="External"/><Relationship Id="rId5" Type="http://schemas.openxmlformats.org/officeDocument/2006/relationships/hyperlink" Target="http://www.spiritueuxmagazine.com/" TargetMode="External"/><Relationship Id="rId10" Type="http://schemas.openxmlformats.org/officeDocument/2006/relationships/hyperlink" Target="https://fr.wikipedia.org/wiki/Portail:Boisson" TargetMode="External"/><Relationship Id="rId4" Type="http://schemas.openxmlformats.org/officeDocument/2006/relationships/hyperlink" Target="https://www.frenchbar.com/index.php" TargetMode="External"/><Relationship Id="rId9" Type="http://schemas.openxmlformats.org/officeDocument/2006/relationships/hyperlink" Target="https://fr.wikipedia.org/wiki/Cat%C3%A9gorie:Cocktail"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https://fr.differbetween.com/article/difference_between_fluid_ounces_and_ounces" TargetMode="External"/><Relationship Id="rId1" Type="http://schemas.openxmlformats.org/officeDocument/2006/relationships/hyperlink" Target="https://fr.wikipedia.org/wiki/Once_liqui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ssociationdesbarmendefrance.fr/" TargetMode="External"/><Relationship Id="rId13" Type="http://schemas.openxmlformats.org/officeDocument/2006/relationships/hyperlink" Target="https://www.hotellerie-restauration.ac-versailles.fr/spip.php?article4339" TargetMode="External"/><Relationship Id="rId3" Type="http://schemas.openxmlformats.org/officeDocument/2006/relationships/hyperlink" Target="https://www.hotellerie-restauration.ac-versailles.fr/spip.php?article3396" TargetMode="External"/><Relationship Id="rId7" Type="http://schemas.openxmlformats.org/officeDocument/2006/relationships/hyperlink" Target="http://www.apeb-mcb.fr/" TargetMode="External"/><Relationship Id="rId12" Type="http://schemas.openxmlformats.org/officeDocument/2006/relationships/hyperlink" Target="https://www.hotellerie-restauration.ac-versailles.fr/spip.php?article2802" TargetMode="External"/><Relationship Id="rId2" Type="http://schemas.openxmlformats.org/officeDocument/2006/relationships/hyperlink" Target="https://www.hotellerie-restauration.ac-versailles.fr/spip.php?page=carte" TargetMode="External"/><Relationship Id="rId1" Type="http://schemas.openxmlformats.org/officeDocument/2006/relationships/hyperlink" Target="https://www.hotellerie-restauration.ac-versailles.fr/spip.php?auteur69" TargetMode="External"/><Relationship Id="rId6" Type="http://schemas.openxmlformats.org/officeDocument/2006/relationships/hyperlink" Target="https://www.ac-nice.fr/" TargetMode="External"/><Relationship Id="rId11" Type="http://schemas.openxmlformats.org/officeDocument/2006/relationships/hyperlink" Target="https://www.hotellerie-restauration.ac-versailles.fr/spip.php?article4286" TargetMode="External"/><Relationship Id="rId5" Type="http://schemas.openxmlformats.org/officeDocument/2006/relationships/hyperlink" Target="https://www.lyc-anne-sophie-pic.ac-nice.fr/" TargetMode="External"/><Relationship Id="rId15" Type="http://schemas.openxmlformats.org/officeDocument/2006/relationships/drawing" Target="../drawings/drawing2.xml"/><Relationship Id="rId10" Type="http://schemas.openxmlformats.org/officeDocument/2006/relationships/hyperlink" Target="https://www.hotellerie-restauration.ac-versailles.fr/spip.php?article4278" TargetMode="External"/><Relationship Id="rId4" Type="http://schemas.openxmlformats.org/officeDocument/2006/relationships/hyperlink" Target="mailto:joelgazagnaire@yahoo.fr" TargetMode="External"/><Relationship Id="rId9" Type="http://schemas.openxmlformats.org/officeDocument/2006/relationships/hyperlink" Target="https://www.hotellerie-restauration.ac-versailles.fr/spip.php?article3396" TargetMode="External"/><Relationship Id="rId14" Type="http://schemas.openxmlformats.org/officeDocument/2006/relationships/hyperlink" Target="https://www.hotellerie-restauration.ac-versailles.fr/spip.php?article4549"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youtube.com/watch?app=desktop&amp;v=Yuy1jisXErY" TargetMode="External"/><Relationship Id="rId18" Type="http://schemas.openxmlformats.org/officeDocument/2006/relationships/hyperlink" Target="https://www.google.com/search?client=firefox-b-d&amp;q=Mondial+de+la+Pifom%C3%A9trie" TargetMode="External"/><Relationship Id="rId26" Type="http://schemas.openxmlformats.org/officeDocument/2006/relationships/hyperlink" Target="https://annuaire-entreprises.data.gouv.fr/entreprise/association-des-professeurs-enseignants-en-bar-808572176" TargetMode="External"/><Relationship Id="rId39" Type="http://schemas.openxmlformats.org/officeDocument/2006/relationships/hyperlink" Target="https://mediadubar.fr/" TargetMode="External"/><Relationship Id="rId21" Type="http://schemas.openxmlformats.org/officeDocument/2006/relationships/hyperlink" Target="https://www.associationdesbarmendefrance.fr/" TargetMode="External"/><Relationship Id="rId34" Type="http://schemas.openxmlformats.org/officeDocument/2006/relationships/hyperlink" Target="https://www.youtube.com/watch?v=QHzHq0SJRl4" TargetMode="External"/><Relationship Id="rId42" Type="http://schemas.openxmlformats.org/officeDocument/2006/relationships/hyperlink" Target="https://www.youtube.com/@Cocktailpro" TargetMode="External"/><Relationship Id="rId7" Type="http://schemas.openxmlformats.org/officeDocument/2006/relationships/hyperlink" Target="https://www.google.com/search?client=firefox-b-d&amp;cs=1&amp;sxsrf=AJOqlzWtAThXL_uLX0Izw5bcGDDqWJW1UA:1673858052794&amp;q=Quelle+est+la+police+d%27%C3%A9criture+la+plus+classe+%3F&amp;sa=X&amp;ved=2ahUKEwjYj4iV18v8AhXtTaQEHYpNBZ0Qzmd6BAgBEAU" TargetMode="External"/><Relationship Id="rId2" Type="http://schemas.openxmlformats.org/officeDocument/2006/relationships/hyperlink" Target="https://fr.wikipedia.org/wiki/Calibri" TargetMode="External"/><Relationship Id="rId16" Type="http://schemas.openxmlformats.org/officeDocument/2006/relationships/hyperlink" Target="https://excel-exercice.com/comment-faire-une-liste-alphabetique-automatique/" TargetMode="External"/><Relationship Id="rId20" Type="http://schemas.openxmlformats.org/officeDocument/2006/relationships/hyperlink" Target="https://fr.extendoffice.com/documents/excel/4027-excel-increase-letter-by-one.html" TargetMode="External"/><Relationship Id="rId29" Type="http://schemas.openxmlformats.org/officeDocument/2006/relationships/hyperlink" Target="https://www.scafrance.coffee/championnats-barista" TargetMode="External"/><Relationship Id="rId41" Type="http://schemas.openxmlformats.org/officeDocument/2006/relationships/hyperlink" Target="https://www.tropheesdubar.com/" TargetMode="External"/><Relationship Id="rId1" Type="http://schemas.openxmlformats.org/officeDocument/2006/relationships/hyperlink" Target="https://www.extensis.com/fr-fr/blog/les-10-polices-alternatives-%C3%A0-helvetica" TargetMode="External"/><Relationship Id="rId6" Type="http://schemas.openxmlformats.org/officeDocument/2006/relationships/hyperlink" Target="https://laruche.wizbii.com/17703-meilleure-police-ecriture-cv" TargetMode="External"/><Relationship Id="rId11" Type="http://schemas.openxmlformats.org/officeDocument/2006/relationships/hyperlink" Target="https://savour.eu/portfolio/pifometrie/" TargetMode="External"/><Relationship Id="rId24" Type="http://schemas.openxmlformats.org/officeDocument/2006/relationships/hyperlink" Target="https://www.youtube.com/watch?v=PcOa-r9Erew" TargetMode="External"/><Relationship Id="rId32" Type="http://schemas.openxmlformats.org/officeDocument/2006/relationships/hyperlink" Target="https://www.blmhd.com/fr/bartenders-society-concours/" TargetMode="External"/><Relationship Id="rId37" Type="http://schemas.openxmlformats.org/officeDocument/2006/relationships/hyperlink" Target="https://www.youtube.com/watch?app=desktop&amp;v=4SBkCmigEck" TargetMode="External"/><Relationship Id="rId40" Type="http://schemas.openxmlformats.org/officeDocument/2006/relationships/hyperlink" Target="https://www.facebook.com/people/Concours-de-barmans-et-barmaids/100064446562259/" TargetMode="External"/><Relationship Id="rId5" Type="http://schemas.openxmlformats.org/officeDocument/2006/relationships/hyperlink" Target="https://laruche.wizbii.com/17703-meilleure-police-ecriture-cv" TargetMode="External"/><Relationship Id="rId15" Type="http://schemas.openxmlformats.org/officeDocument/2006/relationships/hyperlink" Target="https://cellulexcel.blogspot.com/p/blog-page_16.html" TargetMode="External"/><Relationship Id="rId23" Type="http://schemas.openxmlformats.org/officeDocument/2006/relationships/hyperlink" Target="https://www.youtube.com/channel/UC72D0FRFOj0uHdNfLQmaHRw" TargetMode="External"/><Relationship Id="rId28" Type="http://schemas.openxmlformats.org/officeDocument/2006/relationships/hyperlink" Target="https://www.hotellerie-restauration.ac-versailles.fr/spip.php?article3965" TargetMode="External"/><Relationship Id="rId36" Type="http://schemas.openxmlformats.org/officeDocument/2006/relationships/hyperlink" Target="https://www.facebook.com/cciformationeesc/videos/barmans-%C3%A0-vos-shakers-la-deuxi%C3%A8me-%C3%A9dition-du-concours-les-fous-de-shaker-vous-do/1174683330748114/" TargetMode="External"/><Relationship Id="rId10" Type="http://schemas.openxmlformats.org/officeDocument/2006/relationships/hyperlink" Target="https://www.automateexcel.com/fr/how-to/que-signifient-les-symboles-etc-dans-les-formules-excel-et-google-sheets/" TargetMode="External"/><Relationship Id="rId19" Type="http://schemas.openxmlformats.org/officeDocument/2006/relationships/hyperlink" Target="https://www.deepl.com/fr/translator" TargetMode="External"/><Relationship Id="rId31" Type="http://schemas.openxmlformats.org/officeDocument/2006/relationships/hyperlink" Target="https://www.columbuscafe.com/notre-cafe/" TargetMode="External"/><Relationship Id="rId44" Type="http://schemas.openxmlformats.org/officeDocument/2006/relationships/drawing" Target="../drawings/drawing3.xml"/><Relationship Id="rId4" Type="http://schemas.openxmlformats.org/officeDocument/2006/relationships/hyperlink" Target="https://fr.wikipedia.org/wiki/Helvetica" TargetMode="External"/><Relationship Id="rId9" Type="http://schemas.openxmlformats.org/officeDocument/2006/relationships/hyperlink" Target="https://dupala.be/upload/files/141_Pages-de-D-un-e-prof-a-l-autre-Numero-71-Octobre-2014-page15-16.pdf" TargetMode="External"/><Relationship Id="rId14" Type="http://schemas.openxmlformats.org/officeDocument/2006/relationships/hyperlink" Target="https://www.youtube.com/watch?v=FZwdUZUwnuI" TargetMode="External"/><Relationship Id="rId22" Type="http://schemas.openxmlformats.org/officeDocument/2006/relationships/hyperlink" Target="https://fr.wikipedia.org/wiki/Association_internationale_des_barmen" TargetMode="External"/><Relationship Id="rId27" Type="http://schemas.openxmlformats.org/officeDocument/2006/relationships/hyperlink" Target="https://www.hotellerie-restauration.ac-versailles.fr/spip.php?article3396" TargetMode="External"/><Relationship Id="rId30" Type="http://schemas.openxmlformats.org/officeDocument/2006/relationships/hyperlink" Target="https://www.coffee-spirit.maxicoffee.com/article/championnat-de-france-de-latte-art/" TargetMode="External"/><Relationship Id="rId35" Type="http://schemas.openxmlformats.org/officeDocument/2006/relationships/hyperlink" Target="https://www.facebook.com/neotvofficiel/videos/concours-international-de-mixologie-3-la-r%C3%A9alisation-des-cocktails/1212692746067733/" TargetMode="External"/><Relationship Id="rId43" Type="http://schemas.openxmlformats.org/officeDocument/2006/relationships/printerSettings" Target="../printerSettings/printerSettings1.bin"/><Relationship Id="rId8" Type="http://schemas.openxmlformats.org/officeDocument/2006/relationships/hyperlink" Target="https://fr.maisfontes.com/aktiv-grotesk-w01.police" TargetMode="External"/><Relationship Id="rId3" Type="http://schemas.openxmlformats.org/officeDocument/2006/relationships/hyperlink" Target="https://kulturegeek.fr/news-224456/microsoft-police-voudriez-remplacer-calibri" TargetMode="External"/><Relationship Id="rId12" Type="http://schemas.openxmlformats.org/officeDocument/2006/relationships/hyperlink" Target="https://fr.vecteezy.com/video/5480445-appuyer-sur-la-touche-entree-sur-le-clavier-d-un-ordinateur-de-bureau" TargetMode="External"/><Relationship Id="rId17" Type="http://schemas.openxmlformats.org/officeDocument/2006/relationships/hyperlink" Target="https://www.bonbache.fr/syntheses-graphiques-excel-avec-les-emoticones-499.html" TargetMode="External"/><Relationship Id="rId25" Type="http://schemas.openxmlformats.org/officeDocument/2006/relationships/hyperlink" Target="https://www.apeb-mcb.fr/pages/l-association/l-a-p-e-b/" TargetMode="External"/><Relationship Id="rId33" Type="http://schemas.openxmlformats.org/officeDocument/2006/relationships/hyperlink" Target="https://www.forgeorges.fr/" TargetMode="External"/><Relationship Id="rId38" Type="http://schemas.openxmlformats.org/officeDocument/2006/relationships/hyperlink" Target="https://barnews.fr/tag/competition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fr.maisfontes.com/aktiv-grotesk-w01.police" TargetMode="External"/><Relationship Id="rId13" Type="http://schemas.openxmlformats.org/officeDocument/2006/relationships/hyperlink" Target="https://cellulexcel.blogspot.com/p/blog-page_16.html" TargetMode="External"/><Relationship Id="rId18" Type="http://schemas.openxmlformats.org/officeDocument/2006/relationships/printerSettings" Target="../printerSettings/printerSettings2.bin"/><Relationship Id="rId3" Type="http://schemas.openxmlformats.org/officeDocument/2006/relationships/hyperlink" Target="https://kulturegeek.fr/news-224456/microsoft-police-voudriez-remplacer-calibri" TargetMode="External"/><Relationship Id="rId7" Type="http://schemas.openxmlformats.org/officeDocument/2006/relationships/hyperlink" Target="https://www.google.com/search?client=firefox-b-d&amp;cs=1&amp;sxsrf=AJOqlzWtAThXL_uLX0Izw5bcGDDqWJW1UA:1673858052794&amp;q=Quelle+est+la+police+d%27%C3%A9criture+la+plus+classe+%3F&amp;sa=X&amp;ved=2ahUKEwjYj4iV18v8AhXtTaQEHYpNBZ0Qzmd6BAgBEAU" TargetMode="External"/><Relationship Id="rId12" Type="http://schemas.openxmlformats.org/officeDocument/2006/relationships/hyperlink" Target="https://www.youtube.com/watch?v=FZwdUZUwnuI" TargetMode="External"/><Relationship Id="rId17" Type="http://schemas.openxmlformats.org/officeDocument/2006/relationships/hyperlink" Target="https://www.automateexcel.com/fr/how-to/que-signifient-les-symboles-etc-dans-les-formules-excel-et-google-sheets/" TargetMode="External"/><Relationship Id="rId2" Type="http://schemas.openxmlformats.org/officeDocument/2006/relationships/hyperlink" Target="https://fr.wikipedia.org/wiki/Calibri" TargetMode="External"/><Relationship Id="rId16" Type="http://schemas.openxmlformats.org/officeDocument/2006/relationships/hyperlink" Target="https://fr.extendoffice.com/documents/excel/4027-excel-increase-letter-by-one.html" TargetMode="External"/><Relationship Id="rId1" Type="http://schemas.openxmlformats.org/officeDocument/2006/relationships/hyperlink" Target="https://www.extensis.com/fr-fr/blog/les-10-polices-alternatives-%C3%A0-helvetica" TargetMode="External"/><Relationship Id="rId6" Type="http://schemas.openxmlformats.org/officeDocument/2006/relationships/hyperlink" Target="https://laruche.wizbii.com/17703-meilleure-police-ecriture-cv" TargetMode="External"/><Relationship Id="rId11" Type="http://schemas.openxmlformats.org/officeDocument/2006/relationships/hyperlink" Target="https://www.youtube.com/watch?app=desktop&amp;v=Yuy1jisXErY" TargetMode="External"/><Relationship Id="rId5" Type="http://schemas.openxmlformats.org/officeDocument/2006/relationships/hyperlink" Target="https://laruche.wizbii.com/17703-meilleure-police-ecriture-cv" TargetMode="External"/><Relationship Id="rId15" Type="http://schemas.openxmlformats.org/officeDocument/2006/relationships/hyperlink" Target="https://www.bonbache.fr/syntheses-graphiques-excel-avec-les-emoticones-499.html" TargetMode="External"/><Relationship Id="rId10" Type="http://schemas.openxmlformats.org/officeDocument/2006/relationships/hyperlink" Target="https://fr.vecteezy.com/video/5480445-appuyer-sur-la-touche-entree-sur-le-clavier-d-un-ordinateur-de-bureau" TargetMode="External"/><Relationship Id="rId19" Type="http://schemas.openxmlformats.org/officeDocument/2006/relationships/drawing" Target="../drawings/drawing4.xml"/><Relationship Id="rId4" Type="http://schemas.openxmlformats.org/officeDocument/2006/relationships/hyperlink" Target="https://fr.wikipedia.org/wiki/Helvetica" TargetMode="External"/><Relationship Id="rId9" Type="http://schemas.openxmlformats.org/officeDocument/2006/relationships/hyperlink" Target="https://dupala.be/upload/files/141_Pages-de-D-un-e-prof-a-l-autre-Numero-71-Octobre-2014-page15-16.pdf" TargetMode="External"/><Relationship Id="rId14" Type="http://schemas.openxmlformats.org/officeDocument/2006/relationships/hyperlink" Target="https://excel-exercice.com/comment-faire-une-liste-alphabetique-automatiqu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fr.maisfontes.com/aktiv-grotesk-w01.police" TargetMode="External"/><Relationship Id="rId13" Type="http://schemas.openxmlformats.org/officeDocument/2006/relationships/hyperlink" Target="https://www.youtube.com/watch?v=FZwdUZUwnuI" TargetMode="External"/><Relationship Id="rId18" Type="http://schemas.openxmlformats.org/officeDocument/2006/relationships/printerSettings" Target="../printerSettings/printerSettings3.bin"/><Relationship Id="rId3" Type="http://schemas.openxmlformats.org/officeDocument/2006/relationships/hyperlink" Target="https://kulturegeek.fr/news-224456/microsoft-police-voudriez-remplacer-calibri" TargetMode="External"/><Relationship Id="rId7" Type="http://schemas.openxmlformats.org/officeDocument/2006/relationships/hyperlink" Target="https://www.google.com/search?client=firefox-b-d&amp;cs=1&amp;sxsrf=AJOqlzWtAThXL_uLX0Izw5bcGDDqWJW1UA:1673858052794&amp;q=Quelle+est+la+police+d%27%C3%A9criture+la+plus+classe+%3F&amp;sa=X&amp;ved=2ahUKEwjYj4iV18v8AhXtTaQEHYpNBZ0Qzmd6BAgBEAU" TargetMode="External"/><Relationship Id="rId12" Type="http://schemas.openxmlformats.org/officeDocument/2006/relationships/hyperlink" Target="https://www.youtube.com/watch?app=desktop&amp;v=Yuy1jisXErY" TargetMode="External"/><Relationship Id="rId17" Type="http://schemas.openxmlformats.org/officeDocument/2006/relationships/hyperlink" Target="https://fr.extendoffice.com/documents/excel/4027-excel-increase-letter-by-one.html" TargetMode="External"/><Relationship Id="rId2" Type="http://schemas.openxmlformats.org/officeDocument/2006/relationships/hyperlink" Target="https://fr.wikipedia.org/wiki/Calibri" TargetMode="External"/><Relationship Id="rId16" Type="http://schemas.openxmlformats.org/officeDocument/2006/relationships/hyperlink" Target="https://www.bonbache.fr/syntheses-graphiques-excel-avec-les-emoticones-499.html" TargetMode="External"/><Relationship Id="rId1" Type="http://schemas.openxmlformats.org/officeDocument/2006/relationships/hyperlink" Target="https://www.extensis.com/fr-fr/blog/les-10-polices-alternatives-%C3%A0-helvetica" TargetMode="External"/><Relationship Id="rId6" Type="http://schemas.openxmlformats.org/officeDocument/2006/relationships/hyperlink" Target="https://laruche.wizbii.com/17703-meilleure-police-ecriture-cv" TargetMode="External"/><Relationship Id="rId11" Type="http://schemas.openxmlformats.org/officeDocument/2006/relationships/hyperlink" Target="https://fr.vecteezy.com/video/5480445-appuyer-sur-la-touche-entree-sur-le-clavier-d-un-ordinateur-de-bureau" TargetMode="External"/><Relationship Id="rId5" Type="http://schemas.openxmlformats.org/officeDocument/2006/relationships/hyperlink" Target="https://laruche.wizbii.com/17703-meilleure-police-ecriture-cv" TargetMode="External"/><Relationship Id="rId15" Type="http://schemas.openxmlformats.org/officeDocument/2006/relationships/hyperlink" Target="https://excel-exercice.com/comment-faire-une-liste-alphabetique-automatique/" TargetMode="External"/><Relationship Id="rId10" Type="http://schemas.openxmlformats.org/officeDocument/2006/relationships/hyperlink" Target="https://www.automateexcel.com/fr/how-to/que-signifient-les-symboles-etc-dans-les-formules-excel-et-google-sheets/" TargetMode="External"/><Relationship Id="rId19" Type="http://schemas.openxmlformats.org/officeDocument/2006/relationships/drawing" Target="../drawings/drawing5.xml"/><Relationship Id="rId4" Type="http://schemas.openxmlformats.org/officeDocument/2006/relationships/hyperlink" Target="https://fr.wikipedia.org/wiki/Helvetica" TargetMode="External"/><Relationship Id="rId9" Type="http://schemas.openxmlformats.org/officeDocument/2006/relationships/hyperlink" Target="https://dupala.be/upload/files/141_Pages-de-D-un-e-prof-a-l-autre-Numero-71-Octobre-2014-page15-16.pdf" TargetMode="External"/><Relationship Id="rId14" Type="http://schemas.openxmlformats.org/officeDocument/2006/relationships/hyperlink" Target="https://cellulexcel.blogspot.com/p/blog-page_16.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fr.wikipedia.org/wiki/Portail:Boisson" TargetMode="External"/><Relationship Id="rId1" Type="http://schemas.openxmlformats.org/officeDocument/2006/relationships/hyperlink" Target="https://goody.buzz/fr/comment-reussir-ses-cocktails-a-etages/?utm_source=chatgpt.com"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fr.wikipedia.org/wiki/Portail:Boisson" TargetMode="External"/><Relationship Id="rId1" Type="http://schemas.openxmlformats.org/officeDocument/2006/relationships/hyperlink" Target="https://goody.buzz/fr/comment-reussir-ses-cocktails-a-etages/?utm_source=chatgpt.com"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fr.wikipedia.org/wiki/Portail:Boisson" TargetMode="External"/><Relationship Id="rId1" Type="http://schemas.openxmlformats.org/officeDocument/2006/relationships/hyperlink" Target="https://goody.buzz/fr/comment-reussir-ses-cocktails-a-etages/?utm_source=chatgpt.com"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4A13F-D783-40AB-9C12-3C15A976F114}">
  <dimension ref="A1:O107"/>
  <sheetViews>
    <sheetView workbookViewId="0">
      <selection activeCell="O24" sqref="O24"/>
    </sheetView>
  </sheetViews>
  <sheetFormatPr baseColWidth="10" defaultColWidth="11.42578125" defaultRowHeight="15"/>
  <cols>
    <col min="1" max="12" width="11.42578125" style="36"/>
    <col min="13" max="14" width="11.5703125"/>
    <col min="15" max="15" width="86" customWidth="1"/>
    <col min="16" max="16384" width="11.42578125" style="36"/>
  </cols>
  <sheetData>
    <row r="1" spans="1:15">
      <c r="A1" s="8" t="str">
        <f>ADDRESS(ROW(),COLUMN(),4)</f>
        <v>A1</v>
      </c>
      <c r="B1" s="263"/>
      <c r="C1" s="263"/>
      <c r="D1" s="263"/>
      <c r="E1" s="263"/>
      <c r="F1" s="263"/>
      <c r="G1" s="263"/>
      <c r="H1" s="263"/>
      <c r="I1" s="263"/>
      <c r="J1" s="263"/>
      <c r="K1" s="263"/>
      <c r="L1" s="263"/>
      <c r="M1" s="9">
        <v>1</v>
      </c>
      <c r="N1" s="356" t="str">
        <f>SUBSTITUTE(ADDRESS(1,COLUMN(),4),"1","")</f>
        <v>N</v>
      </c>
      <c r="O1" s="355" t="str">
        <f>SUBSTITUTE(ADDRESS(1,COLUMN(),4),"1","")</f>
        <v>O</v>
      </c>
    </row>
    <row r="2" spans="1:15">
      <c r="A2" s="263"/>
      <c r="B2" s="263"/>
      <c r="C2" s="263"/>
      <c r="D2" s="263"/>
      <c r="E2" s="263"/>
      <c r="F2" s="263"/>
      <c r="G2" s="263"/>
      <c r="H2" s="263"/>
      <c r="I2" s="263"/>
      <c r="J2" s="263"/>
      <c r="K2" s="263"/>
      <c r="L2" s="263"/>
      <c r="M2" s="9">
        <v>1</v>
      </c>
      <c r="N2" s="830" t="s">
        <v>2011</v>
      </c>
      <c r="O2" s="351"/>
    </row>
    <row r="3" spans="1:15" ht="15.75">
      <c r="A3" s="263"/>
      <c r="B3" s="263"/>
      <c r="C3" s="263"/>
      <c r="D3" s="263"/>
      <c r="E3" s="263"/>
      <c r="F3" s="263"/>
      <c r="G3" s="263"/>
      <c r="H3" s="263"/>
      <c r="I3" s="263"/>
      <c r="J3" s="263"/>
      <c r="K3" s="263"/>
      <c r="L3" s="263"/>
      <c r="M3" s="9">
        <v>1</v>
      </c>
      <c r="N3" s="342">
        <f>COUNTA(A1:M107) + COUNTBLANK(A1:M107)</f>
        <v>1391</v>
      </c>
      <c r="O3" s="831" t="str">
        <f>"cellules entre -cells -celdas  "&amp;" " &amp;A1&amp;" et  "&amp;M107</f>
        <v>cellules entre -cells -celdas   A1 et  M107</v>
      </c>
    </row>
    <row r="4" spans="1:15" ht="15.75">
      <c r="A4" s="263"/>
      <c r="B4" s="263"/>
      <c r="C4" s="263"/>
      <c r="D4" s="263"/>
      <c r="E4" s="263"/>
      <c r="F4" s="263"/>
      <c r="G4" s="263"/>
      <c r="H4" s="263"/>
      <c r="I4" s="263"/>
      <c r="J4" s="263"/>
      <c r="K4" s="263"/>
      <c r="L4" s="263"/>
      <c r="M4" s="9">
        <v>1</v>
      </c>
      <c r="N4" s="342">
        <f>COUNTA(A1:M107)</f>
        <v>172</v>
      </c>
      <c r="O4" s="831" t="s">
        <v>2012</v>
      </c>
    </row>
    <row r="5" spans="1:15" ht="15.75">
      <c r="A5" s="263"/>
      <c r="B5" s="263"/>
      <c r="C5" s="263"/>
      <c r="D5" s="263"/>
      <c r="E5" s="263"/>
      <c r="F5" s="263"/>
      <c r="G5" s="263"/>
      <c r="H5" s="263"/>
      <c r="I5" s="263"/>
      <c r="J5" s="263"/>
      <c r="K5" s="263"/>
      <c r="L5" s="263"/>
      <c r="M5" s="9">
        <v>1</v>
      </c>
      <c r="N5" s="342">
        <f>COUNTBLANK(A1:M107)</f>
        <v>1219</v>
      </c>
      <c r="O5" s="831" t="s">
        <v>2013</v>
      </c>
    </row>
    <row r="6" spans="1:15" ht="15.75">
      <c r="A6" s="263"/>
      <c r="B6" s="263"/>
      <c r="C6" s="263"/>
      <c r="D6" s="263"/>
      <c r="E6" s="263"/>
      <c r="F6" s="263"/>
      <c r="G6" s="263"/>
      <c r="H6" s="263"/>
      <c r="I6" s="263"/>
      <c r="J6" s="263"/>
      <c r="K6" s="263"/>
      <c r="L6" s="263"/>
      <c r="M6" s="9">
        <v>1</v>
      </c>
      <c r="N6" s="342">
        <f>SUM(M1:M105)+2</f>
        <v>107</v>
      </c>
      <c r="O6" s="831" t="s">
        <v>2014</v>
      </c>
    </row>
    <row r="7" spans="1:15" ht="15.75">
      <c r="A7" s="263"/>
      <c r="B7" s="263"/>
      <c r="C7" s="263"/>
      <c r="D7" s="263"/>
      <c r="E7" s="263"/>
      <c r="F7" s="263"/>
      <c r="G7" s="263"/>
      <c r="H7" s="263"/>
      <c r="I7" s="263"/>
      <c r="J7" s="263"/>
      <c r="K7" s="263"/>
      <c r="L7" s="263"/>
      <c r="M7" s="9">
        <v>1</v>
      </c>
      <c r="N7" s="342" cm="1">
        <f t="array" ref="N7">SUM(A107:L107+1)</f>
        <v>24</v>
      </c>
      <c r="O7" s="831" t="s">
        <v>2015</v>
      </c>
    </row>
    <row r="8" spans="1:15" ht="18.75">
      <c r="A8" s="893"/>
      <c r="B8" s="894" t="s">
        <v>2684</v>
      </c>
      <c r="C8" s="263"/>
      <c r="D8" s="263"/>
      <c r="E8" s="263"/>
      <c r="F8" s="263"/>
      <c r="G8" s="263"/>
      <c r="H8" s="263"/>
      <c r="I8" s="263"/>
      <c r="J8" s="263"/>
      <c r="K8" s="263"/>
      <c r="L8" s="263"/>
      <c r="M8" s="9">
        <v>1</v>
      </c>
      <c r="N8" s="342"/>
      <c r="O8" s="831"/>
    </row>
    <row r="9" spans="1:15" ht="31.5">
      <c r="A9" s="263"/>
      <c r="B9" s="895" t="s">
        <v>2685</v>
      </c>
      <c r="C9" s="263"/>
      <c r="D9" s="263"/>
      <c r="E9" s="263"/>
      <c r="F9" s="263"/>
      <c r="G9" s="263"/>
      <c r="H9" s="263"/>
      <c r="I9" s="263"/>
      <c r="J9" s="263"/>
      <c r="K9" s="263"/>
      <c r="L9" s="263"/>
      <c r="M9" s="9">
        <v>1</v>
      </c>
    </row>
    <row r="10" spans="1:15">
      <c r="A10" s="263"/>
      <c r="B10" s="263"/>
      <c r="C10" s="263"/>
      <c r="D10" s="263"/>
      <c r="E10" s="263"/>
      <c r="F10" s="263"/>
      <c r="G10" s="263"/>
      <c r="H10" s="263"/>
      <c r="I10" s="263"/>
      <c r="J10" s="263"/>
      <c r="K10" s="263"/>
      <c r="L10" s="263"/>
      <c r="M10" s="9">
        <v>1</v>
      </c>
    </row>
    <row r="11" spans="1:15" ht="23.25">
      <c r="A11" s="263"/>
      <c r="B11" s="896" t="s">
        <v>2686</v>
      </c>
      <c r="C11" s="263"/>
      <c r="D11" s="263"/>
      <c r="E11" s="263"/>
      <c r="F11" s="263"/>
      <c r="G11" s="263"/>
      <c r="H11" s="263"/>
      <c r="I11" s="263"/>
      <c r="J11" s="263"/>
      <c r="K11" s="263"/>
      <c r="L11" s="263"/>
      <c r="M11" s="9">
        <v>1</v>
      </c>
    </row>
    <row r="12" spans="1:15">
      <c r="A12" s="263"/>
      <c r="B12" s="263"/>
      <c r="C12" s="263"/>
      <c r="D12" s="263"/>
      <c r="E12" s="263"/>
      <c r="F12" s="263"/>
      <c r="G12" s="263"/>
      <c r="H12" s="263"/>
      <c r="I12" s="263"/>
      <c r="J12" s="263"/>
      <c r="K12" s="263"/>
      <c r="L12" s="263"/>
      <c r="M12" s="9">
        <v>1</v>
      </c>
    </row>
    <row r="13" spans="1:15">
      <c r="A13" s="263"/>
      <c r="B13" s="263" t="s">
        <v>2687</v>
      </c>
      <c r="C13" s="263"/>
      <c r="D13" s="263"/>
      <c r="E13" s="263"/>
      <c r="F13" s="263"/>
      <c r="G13" s="263"/>
      <c r="H13" s="263"/>
      <c r="I13" s="263"/>
      <c r="J13" s="263"/>
      <c r="K13" s="263"/>
      <c r="L13" s="263"/>
      <c r="M13" s="9">
        <v>1</v>
      </c>
    </row>
    <row r="14" spans="1:15">
      <c r="A14" s="263"/>
      <c r="B14" s="263"/>
      <c r="C14" s="263"/>
      <c r="D14" s="263"/>
      <c r="E14" s="263"/>
      <c r="F14" s="263"/>
      <c r="G14" s="263"/>
      <c r="H14" s="263"/>
      <c r="I14" s="263"/>
      <c r="J14" s="263"/>
      <c r="K14" s="263"/>
      <c r="L14" s="263"/>
      <c r="M14" s="9">
        <v>1</v>
      </c>
    </row>
    <row r="15" spans="1:15">
      <c r="A15" s="263"/>
      <c r="B15" s="604" t="s">
        <v>2688</v>
      </c>
      <c r="C15" s="263"/>
      <c r="D15" s="263"/>
      <c r="E15" s="263"/>
      <c r="F15" s="263"/>
      <c r="G15" s="263"/>
      <c r="H15" s="263"/>
      <c r="I15" s="263"/>
      <c r="J15" s="263"/>
      <c r="K15" s="263"/>
      <c r="L15" s="263"/>
      <c r="M15" s="9">
        <v>1</v>
      </c>
    </row>
    <row r="16" spans="1:15">
      <c r="A16" s="263"/>
      <c r="B16" s="263"/>
      <c r="C16" s="263"/>
      <c r="D16" s="263"/>
      <c r="E16" s="263"/>
      <c r="F16" s="263"/>
      <c r="G16" s="263"/>
      <c r="H16" s="263"/>
      <c r="I16" s="263"/>
      <c r="J16" s="263"/>
      <c r="K16" s="263"/>
      <c r="L16" s="263"/>
      <c r="M16" s="9">
        <v>1</v>
      </c>
    </row>
    <row r="17" spans="1:13">
      <c r="A17" s="263"/>
      <c r="B17" s="1494" t="s">
        <v>2689</v>
      </c>
      <c r="C17" s="1494"/>
      <c r="D17" s="1494"/>
      <c r="E17" s="1494"/>
      <c r="F17" s="1494"/>
      <c r="G17" s="1494"/>
      <c r="H17" s="1494"/>
      <c r="I17" s="1494"/>
      <c r="J17" s="1494"/>
      <c r="K17" s="1494"/>
      <c r="L17" s="263"/>
      <c r="M17" s="9">
        <v>1</v>
      </c>
    </row>
    <row r="18" spans="1:13">
      <c r="A18" s="263"/>
      <c r="B18" s="1494"/>
      <c r="C18" s="1494"/>
      <c r="D18" s="1494"/>
      <c r="E18" s="1494"/>
      <c r="F18" s="1494"/>
      <c r="G18" s="1494"/>
      <c r="H18" s="1494"/>
      <c r="I18" s="1494"/>
      <c r="J18" s="1494"/>
      <c r="K18" s="1494"/>
      <c r="L18" s="263"/>
      <c r="M18" s="9">
        <v>1</v>
      </c>
    </row>
    <row r="19" spans="1:13">
      <c r="A19" s="263"/>
      <c r="B19" s="1494"/>
      <c r="C19" s="1494"/>
      <c r="D19" s="1494"/>
      <c r="E19" s="1494"/>
      <c r="F19" s="1494"/>
      <c r="G19" s="1494"/>
      <c r="H19" s="1494"/>
      <c r="I19" s="1494"/>
      <c r="J19" s="1494"/>
      <c r="K19" s="1494"/>
      <c r="L19" s="263"/>
      <c r="M19" s="9">
        <v>1</v>
      </c>
    </row>
    <row r="20" spans="1:13">
      <c r="A20" s="263"/>
      <c r="B20" s="263"/>
      <c r="C20" s="263"/>
      <c r="D20" s="263"/>
      <c r="E20" s="263"/>
      <c r="F20" s="263"/>
      <c r="G20" s="263"/>
      <c r="H20" s="263"/>
      <c r="I20" s="263"/>
      <c r="J20" s="263"/>
      <c r="K20" s="263"/>
      <c r="L20" s="263"/>
      <c r="M20" s="9">
        <v>1</v>
      </c>
    </row>
    <row r="21" spans="1:13">
      <c r="A21" s="263"/>
      <c r="B21" s="1493" t="s">
        <v>2690</v>
      </c>
      <c r="C21" s="1493"/>
      <c r="D21" s="1493"/>
      <c r="E21" s="1493"/>
      <c r="F21" s="1493"/>
      <c r="G21" s="1493"/>
      <c r="H21" s="1493"/>
      <c r="I21" s="1493"/>
      <c r="J21" s="1493"/>
      <c r="K21" s="1493"/>
      <c r="L21" s="263"/>
      <c r="M21" s="9">
        <v>1</v>
      </c>
    </row>
    <row r="22" spans="1:13">
      <c r="A22" s="263"/>
      <c r="B22" s="1493"/>
      <c r="C22" s="1493"/>
      <c r="D22" s="1493"/>
      <c r="E22" s="1493"/>
      <c r="F22" s="1493"/>
      <c r="G22" s="1493"/>
      <c r="H22" s="1493"/>
      <c r="I22" s="1493"/>
      <c r="J22" s="1493"/>
      <c r="K22" s="1493"/>
      <c r="L22" s="263"/>
      <c r="M22" s="9">
        <v>1</v>
      </c>
    </row>
    <row r="23" spans="1:13">
      <c r="A23" s="263"/>
      <c r="B23" s="1493"/>
      <c r="C23" s="1493"/>
      <c r="D23" s="1493"/>
      <c r="E23" s="1493"/>
      <c r="F23" s="1493"/>
      <c r="G23" s="1493"/>
      <c r="H23" s="1493"/>
      <c r="I23" s="1493"/>
      <c r="J23" s="1493"/>
      <c r="K23" s="1493"/>
      <c r="L23" s="263"/>
      <c r="M23" s="9">
        <v>1</v>
      </c>
    </row>
    <row r="24" spans="1:13">
      <c r="A24" s="263"/>
      <c r="B24" s="1493"/>
      <c r="C24" s="1493"/>
      <c r="D24" s="1493"/>
      <c r="E24" s="1493"/>
      <c r="F24" s="1493"/>
      <c r="G24" s="1493"/>
      <c r="H24" s="1493"/>
      <c r="I24" s="1493"/>
      <c r="J24" s="1493"/>
      <c r="K24" s="1493"/>
      <c r="L24" s="263"/>
      <c r="M24" s="9">
        <v>1</v>
      </c>
    </row>
    <row r="25" spans="1:13">
      <c r="A25" s="263"/>
      <c r="B25" s="1493"/>
      <c r="C25" s="1493"/>
      <c r="D25" s="1493"/>
      <c r="E25" s="1493"/>
      <c r="F25" s="1493"/>
      <c r="G25" s="1493"/>
      <c r="H25" s="1493"/>
      <c r="I25" s="1493"/>
      <c r="J25" s="1493"/>
      <c r="K25" s="1493"/>
      <c r="L25" s="263"/>
      <c r="M25" s="9">
        <v>1</v>
      </c>
    </row>
    <row r="26" spans="1:13">
      <c r="A26" s="263"/>
      <c r="B26" s="263"/>
      <c r="C26" s="263"/>
      <c r="D26" s="263"/>
      <c r="E26" s="263"/>
      <c r="F26" s="263"/>
      <c r="G26" s="263"/>
      <c r="H26" s="263"/>
      <c r="I26" s="263"/>
      <c r="J26" s="263"/>
      <c r="K26" s="263"/>
      <c r="L26" s="263"/>
      <c r="M26" s="9">
        <v>1</v>
      </c>
    </row>
    <row r="27" spans="1:13" ht="18">
      <c r="A27" s="263"/>
      <c r="B27" s="25" t="s">
        <v>2686</v>
      </c>
      <c r="C27" s="263"/>
      <c r="D27" s="263"/>
      <c r="E27" s="263"/>
      <c r="F27" s="263"/>
      <c r="G27" s="263"/>
      <c r="H27" s="263"/>
      <c r="I27" s="263"/>
      <c r="J27" s="263"/>
      <c r="K27" s="263"/>
      <c r="L27" s="263"/>
      <c r="M27" s="9">
        <v>1</v>
      </c>
    </row>
    <row r="28" spans="1:13">
      <c r="A28" s="263"/>
      <c r="B28" s="263"/>
      <c r="C28" s="263"/>
      <c r="D28" s="263"/>
      <c r="E28" s="263"/>
      <c r="F28" s="263"/>
      <c r="G28" s="263"/>
      <c r="H28" s="263"/>
      <c r="I28" s="263"/>
      <c r="J28" s="263"/>
      <c r="K28" s="263"/>
      <c r="L28" s="263"/>
      <c r="M28" s="9">
        <v>1</v>
      </c>
    </row>
    <row r="29" spans="1:13">
      <c r="A29" s="263"/>
      <c r="B29" s="263" t="s">
        <v>2691</v>
      </c>
      <c r="C29" s="263"/>
      <c r="D29" s="263"/>
      <c r="E29" s="263"/>
      <c r="F29" s="263"/>
      <c r="G29" s="263"/>
      <c r="H29" s="263"/>
      <c r="I29" s="263"/>
      <c r="J29" s="263"/>
      <c r="K29" s="263"/>
      <c r="L29" s="263"/>
      <c r="M29" s="9">
        <v>1</v>
      </c>
    </row>
    <row r="30" spans="1:13">
      <c r="A30" s="263"/>
      <c r="B30" s="28"/>
      <c r="C30" s="263"/>
      <c r="D30" s="263"/>
      <c r="E30" s="263"/>
      <c r="F30" s="263"/>
      <c r="G30" s="263"/>
      <c r="H30" s="263"/>
      <c r="I30" s="263"/>
      <c r="J30" s="263"/>
      <c r="K30" s="263"/>
      <c r="L30" s="263"/>
      <c r="M30" s="9">
        <v>1</v>
      </c>
    </row>
    <row r="31" spans="1:13">
      <c r="A31" s="263"/>
      <c r="B31" s="28" t="s">
        <v>2692</v>
      </c>
      <c r="C31" s="263"/>
      <c r="D31" s="263"/>
      <c r="E31" s="263"/>
      <c r="F31" s="263"/>
      <c r="G31" s="263"/>
      <c r="H31" s="263"/>
      <c r="I31" s="263"/>
      <c r="J31" s="263"/>
      <c r="K31" s="263"/>
      <c r="L31" s="263"/>
      <c r="M31" s="9">
        <v>1</v>
      </c>
    </row>
    <row r="32" spans="1:13">
      <c r="A32" s="263"/>
      <c r="B32" s="28" t="s">
        <v>2693</v>
      </c>
      <c r="C32" s="263"/>
      <c r="D32" s="263"/>
      <c r="E32" s="263"/>
      <c r="F32" s="263"/>
      <c r="G32" s="263"/>
      <c r="H32" s="263"/>
      <c r="I32" s="263"/>
      <c r="J32" s="263"/>
      <c r="K32" s="263"/>
      <c r="L32" s="263"/>
      <c r="M32" s="9">
        <v>1</v>
      </c>
    </row>
    <row r="33" spans="1:13">
      <c r="A33" s="263"/>
      <c r="B33" s="28" t="s">
        <v>2694</v>
      </c>
      <c r="C33" s="263"/>
      <c r="D33" s="263"/>
      <c r="E33" s="263"/>
      <c r="F33" s="263"/>
      <c r="G33" s="263"/>
      <c r="H33" s="263"/>
      <c r="I33" s="263"/>
      <c r="J33" s="263"/>
      <c r="K33" s="263"/>
      <c r="L33" s="263"/>
      <c r="M33" s="9">
        <v>1</v>
      </c>
    </row>
    <row r="34" spans="1:13">
      <c r="A34" s="263"/>
      <c r="B34" s="28" t="s">
        <v>2695</v>
      </c>
      <c r="C34" s="263"/>
      <c r="D34" s="263"/>
      <c r="E34" s="263"/>
      <c r="F34" s="263"/>
      <c r="G34" s="263"/>
      <c r="H34" s="263"/>
      <c r="I34" s="263"/>
      <c r="J34" s="263"/>
      <c r="K34" s="263"/>
      <c r="L34" s="263"/>
      <c r="M34" s="9">
        <v>1</v>
      </c>
    </row>
    <row r="35" spans="1:13">
      <c r="A35" s="263"/>
      <c r="B35" s="28" t="s">
        <v>2696</v>
      </c>
      <c r="C35" s="263"/>
      <c r="D35" s="263"/>
      <c r="E35" s="263"/>
      <c r="F35" s="263"/>
      <c r="G35" s="263"/>
      <c r="H35" s="263"/>
      <c r="I35" s="263"/>
      <c r="J35" s="263"/>
      <c r="K35" s="263"/>
      <c r="L35" s="263"/>
      <c r="M35" s="9">
        <v>1</v>
      </c>
    </row>
    <row r="36" spans="1:13">
      <c r="A36" s="263"/>
      <c r="B36" s="28" t="s">
        <v>2697</v>
      </c>
      <c r="C36" s="263"/>
      <c r="D36" s="263"/>
      <c r="E36" s="263"/>
      <c r="F36" s="263"/>
      <c r="G36" s="263"/>
      <c r="H36" s="263"/>
      <c r="I36" s="263"/>
      <c r="J36" s="263"/>
      <c r="K36" s="263"/>
      <c r="L36" s="263"/>
      <c r="M36" s="9">
        <v>1</v>
      </c>
    </row>
    <row r="37" spans="1:13">
      <c r="A37" s="263"/>
      <c r="B37" s="263"/>
      <c r="C37" s="263"/>
      <c r="D37" s="263"/>
      <c r="E37" s="263"/>
      <c r="F37" s="263"/>
      <c r="G37" s="263"/>
      <c r="H37" s="263"/>
      <c r="I37" s="263"/>
      <c r="J37" s="263"/>
      <c r="K37" s="263"/>
      <c r="L37" s="263"/>
      <c r="M37" s="9">
        <v>1</v>
      </c>
    </row>
    <row r="38" spans="1:13">
      <c r="A38" s="263"/>
      <c r="B38" s="1493" t="s">
        <v>2698</v>
      </c>
      <c r="C38" s="1493"/>
      <c r="D38" s="1493"/>
      <c r="E38" s="1493"/>
      <c r="F38" s="1493"/>
      <c r="G38" s="1493"/>
      <c r="H38" s="1493"/>
      <c r="I38" s="1493"/>
      <c r="J38" s="1493"/>
      <c r="K38" s="1493"/>
      <c r="L38" s="263"/>
      <c r="M38" s="9">
        <v>1</v>
      </c>
    </row>
    <row r="39" spans="1:13">
      <c r="A39" s="263"/>
      <c r="B39" s="1493"/>
      <c r="C39" s="1493"/>
      <c r="D39" s="1493"/>
      <c r="E39" s="1493"/>
      <c r="F39" s="1493"/>
      <c r="G39" s="1493"/>
      <c r="H39" s="1493"/>
      <c r="I39" s="1493"/>
      <c r="J39" s="1493"/>
      <c r="K39" s="1493"/>
      <c r="L39" s="263"/>
      <c r="M39" s="9">
        <v>1</v>
      </c>
    </row>
    <row r="40" spans="1:13">
      <c r="A40" s="263"/>
      <c r="B40" s="28"/>
      <c r="C40" s="263"/>
      <c r="D40" s="263"/>
      <c r="E40" s="263"/>
      <c r="F40" s="263"/>
      <c r="G40" s="263"/>
      <c r="H40" s="263"/>
      <c r="I40" s="263"/>
      <c r="J40" s="263"/>
      <c r="K40" s="263"/>
      <c r="L40" s="263"/>
      <c r="M40" s="9">
        <v>1</v>
      </c>
    </row>
    <row r="41" spans="1:13">
      <c r="A41" s="263"/>
      <c r="B41" s="278" t="s">
        <v>2699</v>
      </c>
      <c r="C41" s="263"/>
      <c r="D41" s="263"/>
      <c r="E41" s="263"/>
      <c r="F41" s="263"/>
      <c r="G41" s="263"/>
      <c r="H41" s="263"/>
      <c r="I41" s="263"/>
      <c r="J41" s="263"/>
      <c r="K41" s="263"/>
      <c r="L41" s="263"/>
      <c r="M41" s="9">
        <v>1</v>
      </c>
    </row>
    <row r="42" spans="1:13">
      <c r="A42" s="263"/>
      <c r="B42" s="278" t="s">
        <v>2700</v>
      </c>
      <c r="C42" s="263"/>
      <c r="D42" s="263"/>
      <c r="E42" s="263"/>
      <c r="F42" s="263"/>
      <c r="G42" s="263"/>
      <c r="H42" s="263"/>
      <c r="I42" s="263"/>
      <c r="J42" s="263"/>
      <c r="K42" s="263"/>
      <c r="L42" s="263"/>
      <c r="M42" s="9">
        <v>1</v>
      </c>
    </row>
    <row r="43" spans="1:13">
      <c r="A43" s="263"/>
      <c r="B43" s="278" t="s">
        <v>2701</v>
      </c>
      <c r="C43" s="263"/>
      <c r="D43" s="263"/>
      <c r="E43" s="263"/>
      <c r="F43" s="263"/>
      <c r="G43" s="263"/>
      <c r="H43" s="263"/>
      <c r="I43" s="263"/>
      <c r="J43" s="263"/>
      <c r="K43" s="263"/>
      <c r="L43" s="263"/>
      <c r="M43" s="9">
        <v>1</v>
      </c>
    </row>
    <row r="44" spans="1:13">
      <c r="A44" s="263"/>
      <c r="B44" s="278" t="s">
        <v>2702</v>
      </c>
      <c r="C44" s="263"/>
      <c r="D44" s="263"/>
      <c r="E44" s="263"/>
      <c r="F44" s="263"/>
      <c r="G44" s="263"/>
      <c r="H44" s="263"/>
      <c r="I44" s="263"/>
      <c r="J44" s="263"/>
      <c r="K44" s="263"/>
      <c r="L44" s="263"/>
      <c r="M44" s="9">
        <v>1</v>
      </c>
    </row>
    <row r="45" spans="1:13">
      <c r="A45" s="263"/>
      <c r="B45" s="278" t="s">
        <v>2703</v>
      </c>
      <c r="C45" s="263"/>
      <c r="D45" s="263"/>
      <c r="E45" s="263"/>
      <c r="F45" s="263"/>
      <c r="G45" s="263"/>
      <c r="H45" s="263"/>
      <c r="I45" s="263"/>
      <c r="J45" s="263"/>
      <c r="K45" s="263"/>
      <c r="L45" s="263"/>
      <c r="M45" s="9">
        <v>1</v>
      </c>
    </row>
    <row r="46" spans="1:13">
      <c r="A46" s="263"/>
      <c r="B46" s="278" t="s">
        <v>2704</v>
      </c>
      <c r="C46" s="263"/>
      <c r="D46" s="263"/>
      <c r="E46" s="263"/>
      <c r="F46" s="263"/>
      <c r="G46" s="263"/>
      <c r="H46" s="263"/>
      <c r="I46" s="263"/>
      <c r="J46" s="263"/>
      <c r="K46" s="263"/>
      <c r="L46" s="263"/>
      <c r="M46" s="9">
        <v>1</v>
      </c>
    </row>
    <row r="47" spans="1:13">
      <c r="A47" s="263"/>
      <c r="B47" s="278" t="s">
        <v>2705</v>
      </c>
      <c r="C47" s="263"/>
      <c r="D47" s="263"/>
      <c r="E47" s="263"/>
      <c r="F47" s="263"/>
      <c r="G47" s="263"/>
      <c r="H47" s="263"/>
      <c r="I47" s="263"/>
      <c r="J47" s="263"/>
      <c r="K47" s="263"/>
      <c r="L47" s="263"/>
      <c r="M47" s="9">
        <v>1</v>
      </c>
    </row>
    <row r="48" spans="1:13">
      <c r="A48" s="263"/>
      <c r="B48" s="263"/>
      <c r="C48" s="263"/>
      <c r="D48" s="263"/>
      <c r="E48" s="263"/>
      <c r="F48" s="263"/>
      <c r="G48" s="263"/>
      <c r="H48" s="263"/>
      <c r="I48" s="263"/>
      <c r="J48" s="263"/>
      <c r="K48" s="263"/>
      <c r="L48" s="263"/>
      <c r="M48" s="9">
        <v>1</v>
      </c>
    </row>
    <row r="49" spans="1:13">
      <c r="A49" s="263"/>
      <c r="B49" s="263" t="s">
        <v>2706</v>
      </c>
      <c r="C49" s="263"/>
      <c r="D49" s="263"/>
      <c r="E49" s="263"/>
      <c r="F49" s="263"/>
      <c r="G49" s="263"/>
      <c r="H49" s="263"/>
      <c r="I49" s="263"/>
      <c r="J49" s="263"/>
      <c r="K49" s="263"/>
      <c r="L49" s="263"/>
      <c r="M49" s="9">
        <v>1</v>
      </c>
    </row>
    <row r="50" spans="1:13">
      <c r="A50" s="263"/>
      <c r="B50" s="263" t="s">
        <v>2707</v>
      </c>
      <c r="C50" s="263"/>
      <c r="D50" s="263"/>
      <c r="E50" s="263"/>
      <c r="F50" s="263"/>
      <c r="G50" s="263"/>
      <c r="H50" s="263"/>
      <c r="I50" s="263"/>
      <c r="J50" s="263"/>
      <c r="K50" s="263"/>
      <c r="L50" s="263"/>
      <c r="M50" s="9">
        <v>1</v>
      </c>
    </row>
    <row r="51" spans="1:13">
      <c r="A51" s="263"/>
      <c r="B51" s="263"/>
      <c r="C51" s="263"/>
      <c r="D51" s="263"/>
      <c r="E51" s="263"/>
      <c r="F51" s="263"/>
      <c r="G51" s="263"/>
      <c r="H51" s="263"/>
      <c r="I51" s="263"/>
      <c r="J51" s="263"/>
      <c r="K51" s="263"/>
      <c r="L51" s="263"/>
      <c r="M51" s="9">
        <v>1</v>
      </c>
    </row>
    <row r="52" spans="1:13" ht="18">
      <c r="A52" s="263"/>
      <c r="B52" s="25" t="s">
        <v>2708</v>
      </c>
      <c r="C52" s="263"/>
      <c r="D52" s="263"/>
      <c r="E52" s="263"/>
      <c r="F52" s="263"/>
      <c r="G52" s="263"/>
      <c r="H52" s="263"/>
      <c r="I52" s="263"/>
      <c r="J52" s="263"/>
      <c r="K52" s="263"/>
      <c r="L52" s="263"/>
      <c r="M52" s="9">
        <v>1</v>
      </c>
    </row>
    <row r="53" spans="1:13">
      <c r="A53" s="263"/>
      <c r="B53" s="263"/>
      <c r="C53" s="263"/>
      <c r="D53" s="263"/>
      <c r="E53" s="263"/>
      <c r="F53" s="263"/>
      <c r="G53" s="263"/>
      <c r="H53" s="263"/>
      <c r="I53" s="263"/>
      <c r="J53" s="263"/>
      <c r="K53" s="263"/>
      <c r="L53" s="263"/>
      <c r="M53" s="9">
        <v>1</v>
      </c>
    </row>
    <row r="54" spans="1:13">
      <c r="A54" s="263"/>
      <c r="B54" s="263" t="s">
        <v>2709</v>
      </c>
      <c r="C54" s="263"/>
      <c r="D54" s="263"/>
      <c r="E54" s="263"/>
      <c r="F54" s="263"/>
      <c r="G54" s="263"/>
      <c r="H54" s="263"/>
      <c r="I54" s="263"/>
      <c r="J54" s="263"/>
      <c r="K54" s="263"/>
      <c r="L54" s="263"/>
      <c r="M54" s="9">
        <v>1</v>
      </c>
    </row>
    <row r="55" spans="1:13">
      <c r="A55" s="263"/>
      <c r="B55" s="28" t="s">
        <v>2710</v>
      </c>
      <c r="C55" s="263"/>
      <c r="D55" s="263"/>
      <c r="E55" s="263"/>
      <c r="F55" s="263"/>
      <c r="G55" s="263"/>
      <c r="H55" s="263"/>
      <c r="I55" s="263"/>
      <c r="J55" s="263"/>
      <c r="K55" s="263"/>
      <c r="L55" s="263"/>
      <c r="M55" s="9">
        <v>1</v>
      </c>
    </row>
    <row r="56" spans="1:13">
      <c r="A56" s="263"/>
      <c r="B56" s="28"/>
      <c r="C56" s="263"/>
      <c r="D56" s="263"/>
      <c r="E56" s="263"/>
      <c r="F56" s="263"/>
      <c r="G56" s="263"/>
      <c r="H56" s="263"/>
      <c r="I56" s="263"/>
      <c r="J56" s="263"/>
      <c r="K56" s="263"/>
      <c r="L56" s="263"/>
      <c r="M56" s="9">
        <v>1</v>
      </c>
    </row>
    <row r="57" spans="1:13">
      <c r="A57" s="263"/>
      <c r="B57" s="28" t="s">
        <v>2711</v>
      </c>
      <c r="C57" s="263"/>
      <c r="D57" s="263"/>
      <c r="E57" s="263"/>
      <c r="F57" s="263"/>
      <c r="G57" s="263"/>
      <c r="H57" s="263"/>
      <c r="I57" s="263"/>
      <c r="J57" s="263"/>
      <c r="K57" s="263"/>
      <c r="L57" s="263"/>
      <c r="M57" s="9">
        <v>1</v>
      </c>
    </row>
    <row r="58" spans="1:13">
      <c r="A58" s="263"/>
      <c r="B58" s="28" t="s">
        <v>2712</v>
      </c>
      <c r="C58" s="263"/>
      <c r="D58" s="263"/>
      <c r="E58" s="263"/>
      <c r="F58" s="263"/>
      <c r="G58" s="263"/>
      <c r="H58" s="263"/>
      <c r="I58" s="263"/>
      <c r="J58" s="263"/>
      <c r="K58" s="263"/>
      <c r="L58" s="263"/>
      <c r="M58" s="9">
        <v>1</v>
      </c>
    </row>
    <row r="59" spans="1:13">
      <c r="A59" s="263"/>
      <c r="B59" s="28" t="s">
        <v>2713</v>
      </c>
      <c r="C59" s="263"/>
      <c r="D59" s="263"/>
      <c r="E59" s="263"/>
      <c r="F59" s="263"/>
      <c r="G59" s="263"/>
      <c r="H59" s="263"/>
      <c r="I59" s="263"/>
      <c r="J59" s="263"/>
      <c r="K59" s="263"/>
      <c r="L59" s="263"/>
      <c r="M59" s="9">
        <v>1</v>
      </c>
    </row>
    <row r="60" spans="1:13">
      <c r="A60" s="263"/>
      <c r="B60" s="263"/>
      <c r="C60" s="263"/>
      <c r="D60" s="263"/>
      <c r="E60" s="263"/>
      <c r="F60" s="263"/>
      <c r="G60" s="263"/>
      <c r="H60" s="263"/>
      <c r="I60" s="263"/>
      <c r="J60" s="263"/>
      <c r="K60" s="263"/>
      <c r="L60" s="263"/>
      <c r="M60" s="9">
        <v>1</v>
      </c>
    </row>
    <row r="61" spans="1:13">
      <c r="A61" s="263"/>
      <c r="B61" s="461" t="s">
        <v>2714</v>
      </c>
      <c r="C61" s="263"/>
      <c r="D61" s="263"/>
      <c r="E61" s="263"/>
      <c r="F61" s="263"/>
      <c r="G61" s="263"/>
      <c r="H61" s="263"/>
      <c r="I61" s="263"/>
      <c r="J61" s="263"/>
      <c r="K61" s="263"/>
      <c r="L61" s="263"/>
      <c r="M61" s="9">
        <v>1</v>
      </c>
    </row>
    <row r="62" spans="1:13">
      <c r="A62" s="263"/>
      <c r="B62" s="263" t="s">
        <v>2715</v>
      </c>
      <c r="C62" s="263"/>
      <c r="D62" s="263"/>
      <c r="E62" s="263"/>
      <c r="F62" s="263"/>
      <c r="G62" s="263"/>
      <c r="H62" s="263"/>
      <c r="I62" s="263"/>
      <c r="J62" s="263"/>
      <c r="K62" s="263"/>
      <c r="L62" s="263"/>
      <c r="M62" s="9">
        <v>1</v>
      </c>
    </row>
    <row r="63" spans="1:13">
      <c r="A63" s="263"/>
      <c r="B63" s="263"/>
      <c r="C63" s="263"/>
      <c r="D63" s="263"/>
      <c r="E63" s="263"/>
      <c r="F63" s="263"/>
      <c r="G63" s="263"/>
      <c r="H63" s="263"/>
      <c r="I63" s="263"/>
      <c r="J63" s="263"/>
      <c r="K63" s="263"/>
      <c r="L63" s="263"/>
      <c r="M63" s="9">
        <v>1</v>
      </c>
    </row>
    <row r="64" spans="1:13">
      <c r="A64" s="263"/>
      <c r="B64" s="263" t="s">
        <v>2716</v>
      </c>
      <c r="C64" s="263"/>
      <c r="D64" s="263"/>
      <c r="E64" s="263"/>
      <c r="F64" s="263"/>
      <c r="G64" s="263"/>
      <c r="H64" s="263"/>
      <c r="I64" s="263"/>
      <c r="J64" s="263"/>
      <c r="K64" s="263"/>
      <c r="L64" s="263"/>
      <c r="M64" s="9">
        <v>1</v>
      </c>
    </row>
    <row r="65" spans="1:13">
      <c r="A65" s="263"/>
      <c r="B65" s="263"/>
      <c r="C65" s="263"/>
      <c r="D65" s="263"/>
      <c r="E65" s="263"/>
      <c r="F65" s="263"/>
      <c r="G65" s="263"/>
      <c r="H65" s="263"/>
      <c r="I65" s="263"/>
      <c r="J65" s="263"/>
      <c r="K65" s="263"/>
      <c r="L65" s="263"/>
      <c r="M65" s="9">
        <v>1</v>
      </c>
    </row>
    <row r="66" spans="1:13" ht="18">
      <c r="A66" s="263"/>
      <c r="B66" s="25" t="s">
        <v>2717</v>
      </c>
      <c r="C66" s="263"/>
      <c r="D66" s="263"/>
      <c r="E66" s="263"/>
      <c r="F66" s="263"/>
      <c r="G66" s="263"/>
      <c r="H66" s="263"/>
      <c r="I66" s="263"/>
      <c r="J66" s="263"/>
      <c r="K66" s="263"/>
      <c r="L66" s="263"/>
      <c r="M66" s="9">
        <v>1</v>
      </c>
    </row>
    <row r="67" spans="1:13">
      <c r="A67" s="263"/>
      <c r="B67" s="263"/>
      <c r="C67" s="263"/>
      <c r="D67" s="263"/>
      <c r="E67" s="263"/>
      <c r="F67" s="263"/>
      <c r="G67" s="263"/>
      <c r="H67" s="263"/>
      <c r="I67" s="263"/>
      <c r="J67" s="263"/>
      <c r="K67" s="263"/>
      <c r="L67" s="263"/>
      <c r="M67" s="9">
        <v>1</v>
      </c>
    </row>
    <row r="68" spans="1:13">
      <c r="A68" s="263"/>
      <c r="B68" s="263"/>
      <c r="C68" s="263"/>
      <c r="D68" s="263"/>
      <c r="E68" s="263"/>
      <c r="F68" s="263"/>
      <c r="G68" s="263"/>
      <c r="H68" s="263"/>
      <c r="I68" s="263"/>
      <c r="J68" s="263"/>
      <c r="K68" s="263"/>
      <c r="L68" s="263"/>
      <c r="M68" s="9">
        <v>1</v>
      </c>
    </row>
    <row r="69" spans="1:13">
      <c r="A69" s="263"/>
      <c r="B69" s="263"/>
      <c r="C69" s="263"/>
      <c r="D69" s="263"/>
      <c r="E69" s="263"/>
      <c r="F69" s="263"/>
      <c r="G69" s="263"/>
      <c r="H69" s="263"/>
      <c r="I69" s="263"/>
      <c r="J69" s="263"/>
      <c r="K69" s="263"/>
      <c r="L69" s="263"/>
      <c r="M69" s="9">
        <v>1</v>
      </c>
    </row>
    <row r="70" spans="1:13">
      <c r="A70" s="263"/>
      <c r="B70" s="263"/>
      <c r="C70" s="263"/>
      <c r="D70" s="263"/>
      <c r="E70" s="263"/>
      <c r="F70" s="263"/>
      <c r="G70" s="263"/>
      <c r="H70" s="263"/>
      <c r="I70" s="263"/>
      <c r="J70" s="263"/>
      <c r="K70" s="263"/>
      <c r="L70" s="263"/>
      <c r="M70" s="9">
        <v>1</v>
      </c>
    </row>
    <row r="71" spans="1:13">
      <c r="A71" s="263"/>
      <c r="B71" s="263"/>
      <c r="C71" s="263"/>
      <c r="D71" s="263"/>
      <c r="E71" s="263"/>
      <c r="F71" s="263"/>
      <c r="G71" s="263"/>
      <c r="H71" s="263"/>
      <c r="I71" s="263"/>
      <c r="J71" s="263"/>
      <c r="K71" s="263"/>
      <c r="L71" s="263"/>
      <c r="M71" s="9">
        <v>1</v>
      </c>
    </row>
    <row r="72" spans="1:13">
      <c r="A72" s="263"/>
      <c r="B72" s="263"/>
      <c r="C72" s="263"/>
      <c r="D72" s="263"/>
      <c r="E72" s="263"/>
      <c r="F72" s="263"/>
      <c r="G72" s="263"/>
      <c r="H72" s="263"/>
      <c r="I72" s="263"/>
      <c r="J72" s="263"/>
      <c r="K72" s="263"/>
      <c r="L72" s="263"/>
      <c r="M72" s="9">
        <v>1</v>
      </c>
    </row>
    <row r="73" spans="1:13">
      <c r="A73" s="263"/>
      <c r="B73" s="263"/>
      <c r="C73" s="263"/>
      <c r="D73" s="263"/>
      <c r="E73" s="263"/>
      <c r="F73" s="263"/>
      <c r="G73" s="263"/>
      <c r="H73" s="263"/>
      <c r="I73" s="263"/>
      <c r="J73" s="263"/>
      <c r="K73" s="263"/>
      <c r="L73" s="263"/>
      <c r="M73" s="9">
        <v>1</v>
      </c>
    </row>
    <row r="74" spans="1:13">
      <c r="A74" s="263"/>
      <c r="B74" s="1494" t="s">
        <v>2718</v>
      </c>
      <c r="C74" s="1494"/>
      <c r="D74" s="1494"/>
      <c r="E74" s="1494"/>
      <c r="F74" s="1494"/>
      <c r="G74" s="1494"/>
      <c r="H74" s="1494"/>
      <c r="I74" s="1494"/>
      <c r="J74" s="1494"/>
      <c r="K74" s="1494"/>
      <c r="L74" s="263"/>
      <c r="M74" s="9">
        <v>1</v>
      </c>
    </row>
    <row r="75" spans="1:13">
      <c r="A75" s="263"/>
      <c r="B75" s="1494"/>
      <c r="C75" s="1494"/>
      <c r="D75" s="1494"/>
      <c r="E75" s="1494"/>
      <c r="F75" s="1494"/>
      <c r="G75" s="1494"/>
      <c r="H75" s="1494"/>
      <c r="I75" s="1494"/>
      <c r="J75" s="1494"/>
      <c r="K75" s="1494"/>
      <c r="L75" s="263"/>
      <c r="M75" s="9">
        <v>1</v>
      </c>
    </row>
    <row r="76" spans="1:13">
      <c r="A76" s="263"/>
      <c r="B76" s="1494"/>
      <c r="C76" s="1494"/>
      <c r="D76" s="1494"/>
      <c r="E76" s="1494"/>
      <c r="F76" s="1494"/>
      <c r="G76" s="1494"/>
      <c r="H76" s="1494"/>
      <c r="I76" s="1494"/>
      <c r="J76" s="1494"/>
      <c r="K76" s="1494"/>
      <c r="L76" s="263"/>
      <c r="M76" s="9">
        <v>1</v>
      </c>
    </row>
    <row r="77" spans="1:13">
      <c r="A77" s="263"/>
      <c r="B77" s="1494"/>
      <c r="C77" s="1494"/>
      <c r="D77" s="1494"/>
      <c r="E77" s="1494"/>
      <c r="F77" s="1494"/>
      <c r="G77" s="1494"/>
      <c r="H77" s="1494"/>
      <c r="I77" s="1494"/>
      <c r="J77" s="1494"/>
      <c r="K77" s="1494"/>
      <c r="L77" s="263"/>
      <c r="M77" s="9">
        <v>1</v>
      </c>
    </row>
    <row r="78" spans="1:13">
      <c r="A78" s="263"/>
      <c r="B78" s="28"/>
      <c r="C78" s="263"/>
      <c r="D78" s="263"/>
      <c r="E78" s="263"/>
      <c r="F78" s="263"/>
      <c r="G78" s="263"/>
      <c r="H78" s="263"/>
      <c r="I78" s="263"/>
      <c r="J78" s="263"/>
      <c r="K78" s="263"/>
      <c r="L78" s="263"/>
      <c r="M78" s="9">
        <v>1</v>
      </c>
    </row>
    <row r="79" spans="1:13">
      <c r="A79" s="263"/>
      <c r="B79" s="28" t="s">
        <v>2719</v>
      </c>
      <c r="C79" s="263"/>
      <c r="D79" s="263"/>
      <c r="E79" s="263"/>
      <c r="F79" s="263"/>
      <c r="G79" s="263"/>
      <c r="H79" s="263"/>
      <c r="I79" s="263"/>
      <c r="J79" s="263"/>
      <c r="K79" s="263"/>
      <c r="L79" s="263"/>
      <c r="M79" s="9">
        <v>1</v>
      </c>
    </row>
    <row r="80" spans="1:13">
      <c r="A80" s="263"/>
      <c r="B80" s="28" t="s">
        <v>2720</v>
      </c>
      <c r="C80" s="263"/>
      <c r="D80" s="263"/>
      <c r="E80" s="263"/>
      <c r="F80" s="263"/>
      <c r="G80" s="263"/>
      <c r="H80" s="263"/>
      <c r="I80" s="263"/>
      <c r="J80" s="263"/>
      <c r="K80" s="263"/>
      <c r="L80" s="263"/>
      <c r="M80" s="9">
        <v>1</v>
      </c>
    </row>
    <row r="81" spans="1:13">
      <c r="A81" s="263"/>
      <c r="B81" s="28" t="s">
        <v>2721</v>
      </c>
      <c r="C81" s="263"/>
      <c r="D81" s="263"/>
      <c r="E81" s="263"/>
      <c r="F81" s="263"/>
      <c r="G81" s="263"/>
      <c r="H81" s="263"/>
      <c r="I81" s="263"/>
      <c r="J81" s="263"/>
      <c r="K81" s="263"/>
      <c r="L81" s="263"/>
      <c r="M81" s="9">
        <v>1</v>
      </c>
    </row>
    <row r="82" spans="1:13">
      <c r="A82" s="263"/>
      <c r="B82" s="28" t="s">
        <v>2722</v>
      </c>
      <c r="C82" s="263"/>
      <c r="D82" s="263"/>
      <c r="E82" s="263"/>
      <c r="F82" s="263"/>
      <c r="G82" s="263"/>
      <c r="H82" s="263"/>
      <c r="I82" s="263"/>
      <c r="J82" s="263"/>
      <c r="K82" s="263"/>
      <c r="L82" s="263"/>
      <c r="M82" s="9">
        <v>1</v>
      </c>
    </row>
    <row r="83" spans="1:13">
      <c r="A83" s="263"/>
      <c r="B83" s="263"/>
      <c r="C83" s="263"/>
      <c r="D83" s="263"/>
      <c r="E83" s="263"/>
      <c r="F83" s="263"/>
      <c r="G83" s="263"/>
      <c r="H83" s="263"/>
      <c r="I83" s="263"/>
      <c r="J83" s="263"/>
      <c r="K83" s="263"/>
      <c r="L83" s="263"/>
      <c r="M83" s="9">
        <v>1</v>
      </c>
    </row>
    <row r="84" spans="1:13">
      <c r="A84" s="263"/>
      <c r="B84" s="263" t="s">
        <v>2723</v>
      </c>
      <c r="C84" s="263"/>
      <c r="D84" s="263"/>
      <c r="E84" s="263"/>
      <c r="F84" s="263"/>
      <c r="G84" s="263"/>
      <c r="H84" s="263"/>
      <c r="I84" s="263"/>
      <c r="J84" s="263"/>
      <c r="K84" s="263"/>
      <c r="L84" s="263"/>
      <c r="M84" s="9">
        <v>1</v>
      </c>
    </row>
    <row r="85" spans="1:13">
      <c r="A85" s="263"/>
      <c r="B85" s="1493" t="s">
        <v>2724</v>
      </c>
      <c r="C85" s="1493"/>
      <c r="D85" s="1493"/>
      <c r="E85" s="1493"/>
      <c r="F85" s="1493"/>
      <c r="G85" s="1493"/>
      <c r="H85" s="1493"/>
      <c r="I85" s="1493"/>
      <c r="J85" s="1493"/>
      <c r="K85" s="1493"/>
      <c r="L85" s="263"/>
      <c r="M85" s="9">
        <v>1</v>
      </c>
    </row>
    <row r="86" spans="1:13">
      <c r="A86" s="263"/>
      <c r="B86" s="1493"/>
      <c r="C86" s="1493"/>
      <c r="D86" s="1493"/>
      <c r="E86" s="1493"/>
      <c r="F86" s="1493"/>
      <c r="G86" s="1493"/>
      <c r="H86" s="1493"/>
      <c r="I86" s="1493"/>
      <c r="J86" s="1493"/>
      <c r="K86" s="1493"/>
      <c r="L86" s="263"/>
      <c r="M86" s="9">
        <v>1</v>
      </c>
    </row>
    <row r="87" spans="1:13">
      <c r="A87" s="263"/>
      <c r="B87" s="1493"/>
      <c r="C87" s="1493"/>
      <c r="D87" s="1493"/>
      <c r="E87" s="1493"/>
      <c r="F87" s="1493"/>
      <c r="G87" s="1493"/>
      <c r="H87" s="1493"/>
      <c r="I87" s="1493"/>
      <c r="J87" s="1493"/>
      <c r="K87" s="1493"/>
      <c r="L87" s="263"/>
      <c r="M87" s="9">
        <v>1</v>
      </c>
    </row>
    <row r="88" spans="1:13" ht="18">
      <c r="A88" s="263"/>
      <c r="B88" s="25" t="s">
        <v>2725</v>
      </c>
      <c r="C88" s="263"/>
      <c r="D88" s="263"/>
      <c r="E88" s="263"/>
      <c r="F88" s="263"/>
      <c r="G88" s="263"/>
      <c r="H88" s="263"/>
      <c r="I88" s="263"/>
      <c r="J88" s="263"/>
      <c r="K88" s="263"/>
      <c r="L88" s="263"/>
      <c r="M88" s="9">
        <v>1</v>
      </c>
    </row>
    <row r="89" spans="1:13">
      <c r="A89" s="263"/>
      <c r="B89" s="263"/>
      <c r="C89" s="263"/>
      <c r="D89" s="263"/>
      <c r="E89" s="263"/>
      <c r="F89" s="263"/>
      <c r="G89" s="263"/>
      <c r="H89" s="263"/>
      <c r="I89" s="263"/>
      <c r="J89" s="263"/>
      <c r="K89" s="263"/>
      <c r="L89" s="263"/>
      <c r="M89" s="9">
        <v>1</v>
      </c>
    </row>
    <row r="90" spans="1:13">
      <c r="A90" s="263"/>
      <c r="B90" s="1493" t="s">
        <v>2726</v>
      </c>
      <c r="C90" s="1493"/>
      <c r="D90" s="1493"/>
      <c r="E90" s="1493"/>
      <c r="F90" s="1493"/>
      <c r="G90" s="1493"/>
      <c r="H90" s="1493"/>
      <c r="I90" s="1493"/>
      <c r="J90" s="1493"/>
      <c r="K90" s="1493"/>
      <c r="L90" s="263"/>
      <c r="M90" s="9">
        <v>1</v>
      </c>
    </row>
    <row r="91" spans="1:13">
      <c r="A91" s="263"/>
      <c r="B91" s="1493"/>
      <c r="C91" s="1493"/>
      <c r="D91" s="1493"/>
      <c r="E91" s="1493"/>
      <c r="F91" s="1493"/>
      <c r="G91" s="1493"/>
      <c r="H91" s="1493"/>
      <c r="I91" s="1493"/>
      <c r="J91" s="1493"/>
      <c r="K91" s="1493"/>
      <c r="L91" s="263"/>
      <c r="M91" s="9">
        <v>1</v>
      </c>
    </row>
    <row r="92" spans="1:13">
      <c r="A92" s="263"/>
      <c r="B92" s="1493"/>
      <c r="C92" s="1493"/>
      <c r="D92" s="1493"/>
      <c r="E92" s="1493"/>
      <c r="F92" s="1493"/>
      <c r="G92" s="1493"/>
      <c r="H92" s="1493"/>
      <c r="I92" s="1493"/>
      <c r="J92" s="1493"/>
      <c r="K92" s="1493"/>
      <c r="L92" s="263"/>
      <c r="M92" s="9">
        <v>1</v>
      </c>
    </row>
    <row r="93" spans="1:13">
      <c r="A93" s="263"/>
      <c r="B93" s="28"/>
      <c r="C93" s="263"/>
      <c r="D93" s="263"/>
      <c r="E93" s="263"/>
      <c r="F93" s="263"/>
      <c r="G93" s="263"/>
      <c r="H93" s="263"/>
      <c r="I93" s="263"/>
      <c r="J93" s="263"/>
      <c r="K93" s="263"/>
      <c r="L93" s="263"/>
      <c r="M93" s="9">
        <v>1</v>
      </c>
    </row>
    <row r="94" spans="1:13">
      <c r="A94" s="263"/>
      <c r="B94" s="28" t="s">
        <v>2727</v>
      </c>
      <c r="C94" s="263"/>
      <c r="D94" s="263"/>
      <c r="E94" s="263"/>
      <c r="F94" s="263"/>
      <c r="G94" s="263"/>
      <c r="H94" s="263"/>
      <c r="I94" s="263"/>
      <c r="J94" s="263"/>
      <c r="K94" s="263"/>
      <c r="L94" s="263"/>
      <c r="M94" s="9">
        <v>1</v>
      </c>
    </row>
    <row r="95" spans="1:13">
      <c r="A95" s="263"/>
      <c r="B95" s="28" t="s">
        <v>2728</v>
      </c>
      <c r="C95" s="263"/>
      <c r="D95" s="263"/>
      <c r="E95" s="263"/>
      <c r="F95" s="263"/>
      <c r="G95" s="263"/>
      <c r="H95" s="263"/>
      <c r="I95" s="263"/>
      <c r="J95" s="263"/>
      <c r="K95" s="263"/>
      <c r="L95" s="263"/>
      <c r="M95" s="9">
        <v>1</v>
      </c>
    </row>
    <row r="96" spans="1:13">
      <c r="A96" s="263"/>
      <c r="B96" s="28" t="s">
        <v>2729</v>
      </c>
      <c r="C96" s="263"/>
      <c r="D96" s="263"/>
      <c r="E96" s="263"/>
      <c r="F96" s="263"/>
      <c r="G96" s="263"/>
      <c r="H96" s="263"/>
      <c r="I96" s="263"/>
      <c r="J96" s="263"/>
      <c r="K96" s="263"/>
      <c r="L96" s="263"/>
      <c r="M96" s="9">
        <v>1</v>
      </c>
    </row>
    <row r="97" spans="1:15">
      <c r="A97" s="263"/>
      <c r="B97" s="263"/>
      <c r="C97" s="263"/>
      <c r="D97" s="263"/>
      <c r="E97" s="263"/>
      <c r="F97" s="263"/>
      <c r="G97" s="263"/>
      <c r="H97" s="263"/>
      <c r="I97" s="263"/>
      <c r="J97" s="263"/>
      <c r="K97" s="263"/>
      <c r="L97" s="263"/>
      <c r="M97" s="9">
        <v>1</v>
      </c>
    </row>
    <row r="98" spans="1:15">
      <c r="A98" s="263"/>
      <c r="B98" s="1493" t="s">
        <v>2730</v>
      </c>
      <c r="C98" s="1493"/>
      <c r="D98" s="1493"/>
      <c r="E98" s="1493"/>
      <c r="F98" s="1493"/>
      <c r="G98" s="1493"/>
      <c r="H98" s="1493"/>
      <c r="I98" s="1493"/>
      <c r="J98" s="1493"/>
      <c r="K98" s="1493"/>
      <c r="L98" s="1493"/>
      <c r="M98" s="9">
        <v>1</v>
      </c>
    </row>
    <row r="99" spans="1:15">
      <c r="A99" s="263"/>
      <c r="B99" s="1493"/>
      <c r="C99" s="1493"/>
      <c r="D99" s="1493"/>
      <c r="E99" s="1493"/>
      <c r="F99" s="1493"/>
      <c r="G99" s="1493"/>
      <c r="H99" s="1493"/>
      <c r="I99" s="1493"/>
      <c r="J99" s="1493"/>
      <c r="K99" s="1493"/>
      <c r="L99" s="1493"/>
      <c r="M99" s="9">
        <v>1</v>
      </c>
    </row>
    <row r="100" spans="1:15" ht="23.25">
      <c r="A100" s="263"/>
      <c r="B100" s="896" t="s">
        <v>2731</v>
      </c>
      <c r="C100" s="263"/>
      <c r="D100" s="263"/>
      <c r="E100" s="263"/>
      <c r="F100" s="263"/>
      <c r="G100" s="263"/>
      <c r="H100" s="263"/>
      <c r="I100" s="263"/>
      <c r="J100" s="263"/>
      <c r="K100" s="263"/>
      <c r="L100" s="263"/>
      <c r="M100" s="9">
        <v>1</v>
      </c>
    </row>
    <row r="101" spans="1:15">
      <c r="A101" s="263"/>
      <c r="B101" s="263"/>
      <c r="C101" s="263"/>
      <c r="D101" s="263"/>
      <c r="E101" s="263"/>
      <c r="F101" s="263"/>
      <c r="G101" s="263"/>
      <c r="H101" s="263"/>
      <c r="I101" s="263"/>
      <c r="J101" s="263"/>
      <c r="K101" s="263"/>
      <c r="L101" s="263"/>
      <c r="M101" s="9">
        <v>1</v>
      </c>
    </row>
    <row r="102" spans="1:15">
      <c r="A102" s="263"/>
      <c r="B102" s="604" t="s">
        <v>2732</v>
      </c>
      <c r="C102" s="263"/>
      <c r="D102" s="263"/>
      <c r="E102" s="263"/>
      <c r="F102" s="263"/>
      <c r="G102" s="263"/>
      <c r="H102" s="263"/>
      <c r="I102" s="263"/>
      <c r="J102" s="263"/>
      <c r="K102" s="263"/>
      <c r="L102" s="263"/>
      <c r="M102" s="9">
        <v>1</v>
      </c>
    </row>
    <row r="103" spans="1:15">
      <c r="A103" s="263"/>
      <c r="B103" s="604" t="s">
        <v>2733</v>
      </c>
      <c r="C103" s="263"/>
      <c r="D103" s="263"/>
      <c r="E103" s="263"/>
      <c r="F103" s="263"/>
      <c r="G103" s="263"/>
      <c r="H103" s="263"/>
      <c r="I103" s="263"/>
      <c r="J103" s="263"/>
      <c r="K103" s="263"/>
      <c r="L103" s="263"/>
      <c r="M103" s="9">
        <v>1</v>
      </c>
    </row>
    <row r="104" spans="1:15">
      <c r="A104" s="263"/>
      <c r="B104" s="604" t="s">
        <v>2734</v>
      </c>
      <c r="C104" s="263"/>
      <c r="D104" s="263"/>
      <c r="E104" s="263"/>
      <c r="F104" s="263"/>
      <c r="G104" s="263"/>
      <c r="H104" s="263"/>
      <c r="I104" s="263"/>
      <c r="J104" s="263"/>
      <c r="K104" s="263"/>
      <c r="L104" s="263"/>
      <c r="M104" s="9">
        <v>1</v>
      </c>
    </row>
    <row r="105" spans="1:15">
      <c r="A105" s="263"/>
      <c r="B105" s="263"/>
      <c r="C105" s="263"/>
      <c r="D105" s="263"/>
      <c r="E105" s="263"/>
      <c r="F105" s="263"/>
      <c r="G105" s="263"/>
      <c r="H105" s="263"/>
      <c r="I105" s="263"/>
      <c r="J105" s="263"/>
      <c r="K105" s="263"/>
      <c r="L105" s="263"/>
      <c r="M105" s="9">
        <v>1</v>
      </c>
    </row>
    <row r="106" spans="1:15">
      <c r="A106" s="263"/>
      <c r="B106" s="263"/>
      <c r="C106" s="263"/>
      <c r="D106" s="263"/>
      <c r="E106" s="263"/>
      <c r="F106" s="263"/>
      <c r="G106" s="263"/>
      <c r="H106" s="263"/>
      <c r="I106" s="263"/>
      <c r="J106" s="263"/>
      <c r="K106" s="263"/>
      <c r="L106" s="263"/>
      <c r="M106" s="489" t="s">
        <v>663</v>
      </c>
    </row>
    <row r="107" spans="1:15">
      <c r="A107" s="9">
        <v>1</v>
      </c>
      <c r="B107" s="9">
        <v>1</v>
      </c>
      <c r="C107" s="9">
        <v>1</v>
      </c>
      <c r="D107" s="9">
        <v>1</v>
      </c>
      <c r="E107" s="9">
        <v>1</v>
      </c>
      <c r="F107" s="9">
        <v>1</v>
      </c>
      <c r="G107" s="9">
        <v>1</v>
      </c>
      <c r="H107" s="9">
        <v>1</v>
      </c>
      <c r="I107" s="9">
        <v>1</v>
      </c>
      <c r="J107" s="9">
        <v>1</v>
      </c>
      <c r="K107" s="9">
        <v>1</v>
      </c>
      <c r="L107" s="9">
        <v>1</v>
      </c>
      <c r="M107" s="8" t="str">
        <f>ADDRESS(ROW(),COLUMN(),4)</f>
        <v>M107</v>
      </c>
      <c r="N107" s="7"/>
      <c r="O107" s="6" t="str">
        <f>ADDRESS(ROW(),COLUMN(),4)</f>
        <v>O107</v>
      </c>
    </row>
  </sheetData>
  <mergeCells count="7">
    <mergeCell ref="B98:L99"/>
    <mergeCell ref="B17:K19"/>
    <mergeCell ref="B21:K25"/>
    <mergeCell ref="B38:K39"/>
    <mergeCell ref="B74:K77"/>
    <mergeCell ref="B85:K87"/>
    <mergeCell ref="B90:K92"/>
  </mergeCells>
  <hyperlinks>
    <hyperlink ref="B15" r:id="rId1" display="https://www.hotellerie-restauration.ac-versailles.fr/spip.php?auteur69" xr:uid="{53676908-9955-4D02-8076-A42884AAF933}"/>
    <hyperlink ref="B17" r:id="rId2" display="https://cuisine-centrale17.fr/" xr:uid="{CBAF4140-7844-4E52-8C0B-4B3EAADE23C7}"/>
    <hyperlink ref="B74" r:id="rId3" display="https://cuisine-centrale17.fr/" xr:uid="{5F9B77A7-4437-4B25-A6A0-807C6931A53F}"/>
    <hyperlink ref="B102" r:id="rId4" display="mailto: cuisine.centrale17@gmail.com" xr:uid="{A67D5604-86EE-4B62-BACF-7EFCC8101D4E}"/>
    <hyperlink ref="B103" r:id="rId5" display="https://cuisine-centrale17.fr/" xr:uid="{15DD7D92-C8EC-4EB1-8196-77B4AD292642}"/>
    <hyperlink ref="B104" r:id="rId6" display="https://www.facebook.com/UPRT.fr" xr:uid="{9B96A088-D17A-4617-BCB9-13F58DA91B69}"/>
    <hyperlink ref="B8" r:id="rId7" xr:uid="{985E0B30-CECC-4F57-87AB-73EF620FBF0A}"/>
  </hyperlinks>
  <pageMargins left="0.7" right="0.7" top="0.75" bottom="0.75" header="0.3" footer="0.3"/>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91562-21C0-4F45-9A6C-C7B0C1B817EF}">
  <sheetPr>
    <pageSetUpPr fitToPage="1"/>
  </sheetPr>
  <dimension ref="A1:DF356"/>
  <sheetViews>
    <sheetView showZeros="0" zoomScaleNormal="100" workbookViewId="0">
      <selection activeCell="R11" sqref="R11"/>
    </sheetView>
  </sheetViews>
  <sheetFormatPr baseColWidth="10" defaultColWidth="11.42578125" defaultRowHeight="15"/>
  <cols>
    <col min="1" max="2" width="4.42578125" style="1" customWidth="1"/>
    <col min="3" max="7" width="5.7109375" style="5" customWidth="1"/>
    <col min="8" max="8" width="5.7109375" style="1" customWidth="1"/>
    <col min="9" max="9" width="3.85546875" style="5" customWidth="1"/>
    <col min="10" max="10" width="3.7109375" style="5" customWidth="1"/>
    <col min="11" max="12" width="2.7109375" style="5" customWidth="1"/>
    <col min="13" max="13" width="12.140625" style="5" customWidth="1"/>
    <col min="14" max="15" width="2.7109375" style="5" customWidth="1"/>
    <col min="16" max="16" width="10.7109375" style="1" customWidth="1"/>
    <col min="17" max="17" width="12.7109375" style="1" customWidth="1"/>
    <col min="18" max="18" width="10.7109375" style="1" customWidth="1"/>
    <col min="19" max="19" width="3.85546875" style="1" customWidth="1"/>
    <col min="20" max="21" width="11.7109375" style="1" customWidth="1"/>
    <col min="22" max="22" width="4.5703125" style="1" customWidth="1"/>
    <col min="23" max="23" width="12" style="1" customWidth="1"/>
    <col min="24" max="25" width="11.7109375" style="1" customWidth="1"/>
    <col min="26" max="26" width="8.140625" style="1" customWidth="1"/>
    <col min="27" max="27" width="40.7109375" style="1" customWidth="1"/>
    <col min="28" max="28" width="11.42578125" style="1"/>
    <col min="29" max="29" width="40.7109375" style="4" customWidth="1"/>
    <col min="30" max="30" width="6.140625" style="4" customWidth="1"/>
    <col min="31" max="31" width="12.7109375" style="4" customWidth="1"/>
    <col min="32" max="32" width="25.7109375" style="4" customWidth="1"/>
    <col min="33" max="33" width="23.7109375" style="4" customWidth="1"/>
    <col min="34" max="34" width="7.7109375" style="4" customWidth="1"/>
    <col min="35" max="35" width="13.5703125" style="4" customWidth="1"/>
    <col min="36" max="36" width="12.7109375" style="4" customWidth="1"/>
    <col min="37" max="37" width="9.85546875" style="4" customWidth="1"/>
    <col min="38" max="38" width="11.7109375" style="4" customWidth="1"/>
    <col min="39" max="39" width="13.85546875" style="4" customWidth="1"/>
    <col min="40" max="40" width="11.42578125" style="1"/>
    <col min="41" max="41" width="14.7109375" style="1" customWidth="1"/>
    <col min="42" max="42" width="11.42578125" style="1" customWidth="1"/>
    <col min="43" max="43" width="17.42578125" style="1" customWidth="1"/>
    <col min="44" max="45" width="18" style="1" customWidth="1"/>
    <col min="46" max="46" width="14.42578125" style="1" customWidth="1"/>
    <col min="47" max="47" width="11.42578125" style="1" customWidth="1"/>
    <col min="48" max="48" width="14.7109375" style="2" customWidth="1"/>
    <col min="49" max="49" width="21.7109375" style="2" customWidth="1"/>
    <col min="50" max="50" width="18.85546875" style="2" customWidth="1"/>
    <col min="51" max="51" width="17.42578125" style="1" customWidth="1"/>
    <col min="52" max="54" width="11.42578125" style="1"/>
    <col min="55" max="55" width="17.5703125" style="1" customWidth="1"/>
    <col min="56" max="56" width="11.42578125" style="1"/>
    <col min="57" max="59" width="26.85546875" style="1" customWidth="1"/>
    <col min="60" max="62" width="21.7109375" style="3" customWidth="1"/>
    <col min="63" max="63" width="17.42578125" style="3" customWidth="1"/>
    <col min="64" max="64" width="27" style="3" customWidth="1"/>
    <col min="65" max="65" width="9.7109375" style="3" customWidth="1"/>
    <col min="66" max="66" width="11.7109375" style="3" customWidth="1"/>
    <col min="67" max="67" width="11.140625" style="3" customWidth="1"/>
    <col min="68" max="71" width="9.7109375" style="3" customWidth="1"/>
    <col min="72" max="72" width="56.7109375" style="1" customWidth="1"/>
    <col min="73" max="73" width="11.42578125" style="1" customWidth="1"/>
    <col min="74" max="74" width="5.5703125" style="10" customWidth="1"/>
    <col min="75" max="75" width="41.7109375" style="564" customWidth="1"/>
    <col min="76" max="77" width="41.7109375" style="1" customWidth="1"/>
    <col min="78" max="78" width="11.42578125" style="1" customWidth="1"/>
    <col min="79" max="79" width="11.7109375" style="2" customWidth="1"/>
    <col min="80" max="80" width="14.7109375" style="2" customWidth="1"/>
    <col min="81" max="82" width="11.7109375" style="2" customWidth="1"/>
    <col min="83" max="83" width="11.7109375" style="1" customWidth="1"/>
    <col min="84" max="84" width="12.7109375" style="1" customWidth="1"/>
    <col min="85" max="85" width="40.7109375" style="1" customWidth="1"/>
    <col min="86" max="86" width="11.42578125" style="1"/>
    <col min="87" max="87" width="11.7109375" style="2" customWidth="1"/>
    <col min="88" max="88" width="14.7109375" style="2" customWidth="1"/>
    <col min="89" max="90" width="11.7109375" style="2" customWidth="1"/>
    <col min="91" max="91" width="11.7109375" style="1" customWidth="1"/>
    <col min="92" max="92" width="12.7109375" style="1" customWidth="1"/>
    <col min="93" max="93" width="40.7109375" style="1" customWidth="1"/>
    <col min="94" max="94" width="11.42578125" style="1"/>
    <col min="95" max="95" width="11.7109375" style="2" customWidth="1"/>
    <col min="96" max="96" width="14.7109375" style="2" customWidth="1"/>
    <col min="97" max="98" width="11.7109375" style="2" customWidth="1"/>
    <col min="99" max="99" width="11.7109375" style="1" customWidth="1"/>
    <col min="100" max="100" width="12.7109375" style="1" customWidth="1"/>
    <col min="101" max="101" width="40.7109375" style="1" customWidth="1"/>
    <col min="102" max="102" width="4.85546875" style="1" customWidth="1"/>
    <col min="107" max="107" width="4.85546875" style="1" customWidth="1"/>
    <col min="108" max="108" width="8.140625" style="1" customWidth="1"/>
    <col min="109" max="109" width="11.42578125" style="1"/>
    <col min="110" max="110" width="42.28515625" style="1" customWidth="1"/>
    <col min="111" max="16384" width="11.42578125" style="1"/>
  </cols>
  <sheetData>
    <row r="1" spans="1:110" ht="17.25" thickTop="1" thickBot="1">
      <c r="A1" s="8" t="str">
        <f>ADDRESS(ROW(),COLUMN(),4)</f>
        <v>A1</v>
      </c>
      <c r="B1" s="360" t="s">
        <v>587</v>
      </c>
      <c r="C1" s="360" t="str">
        <f>SUBSTITUTE(ADDRESS(1,COLUMN(),4),"1","")</f>
        <v>C</v>
      </c>
      <c r="D1" s="360" t="str">
        <f t="shared" ref="D1:H1" si="0">SUBSTITUTE(ADDRESS(1,COLUMN(),4),"1","")</f>
        <v>D</v>
      </c>
      <c r="E1" s="360" t="str">
        <f t="shared" si="0"/>
        <v>E</v>
      </c>
      <c r="F1" s="360" t="str">
        <f t="shared" si="0"/>
        <v>F</v>
      </c>
      <c r="G1" s="360" t="str">
        <f t="shared" si="0"/>
        <v>G</v>
      </c>
      <c r="H1" s="360" t="str">
        <f t="shared" si="0"/>
        <v>H</v>
      </c>
      <c r="I1" s="20"/>
      <c r="J1" s="359" t="str">
        <f>SUBSTITUTE(ADDRESS(1,COLUMN(),4),"1","")</f>
        <v>J</v>
      </c>
      <c r="K1" s="359" t="str">
        <f>SUBSTITUTE(ADDRESS(1,COLUMN(),4),"1","")</f>
        <v>K</v>
      </c>
      <c r="L1" s="359" t="str">
        <f>SUBSTITUTE(ADDRESS(1,COLUMN(),4),"1","")</f>
        <v>L</v>
      </c>
      <c r="M1" s="359" t="str">
        <f>SUBSTITUTE(ADDRESS(1,COLUMN(),4),"1","")</f>
        <v>M</v>
      </c>
      <c r="N1" s="359" t="str">
        <f t="shared" ref="N1:AA1" si="1">SUBSTITUTE(ADDRESS(1,COLUMN(),4),"1","")</f>
        <v>N</v>
      </c>
      <c r="O1" s="359" t="str">
        <f t="shared" si="1"/>
        <v>O</v>
      </c>
      <c r="P1" s="359" t="str">
        <f t="shared" si="1"/>
        <v>P</v>
      </c>
      <c r="Q1" s="359" t="str">
        <f t="shared" si="1"/>
        <v>Q</v>
      </c>
      <c r="R1" s="359" t="str">
        <f t="shared" si="1"/>
        <v>R</v>
      </c>
      <c r="S1" s="359" t="str">
        <f t="shared" si="1"/>
        <v>S</v>
      </c>
      <c r="T1" s="359" t="str">
        <f t="shared" si="1"/>
        <v>T</v>
      </c>
      <c r="U1" s="359" t="str">
        <f t="shared" si="1"/>
        <v>U</v>
      </c>
      <c r="V1" s="359" t="str">
        <f t="shared" si="1"/>
        <v>V</v>
      </c>
      <c r="W1" s="359" t="str">
        <f t="shared" si="1"/>
        <v>W</v>
      </c>
      <c r="X1" s="359" t="str">
        <f t="shared" si="1"/>
        <v>X</v>
      </c>
      <c r="Y1" s="359" t="str">
        <f t="shared" si="1"/>
        <v>Y</v>
      </c>
      <c r="Z1" s="359" t="str">
        <f t="shared" si="1"/>
        <v>Z</v>
      </c>
      <c r="AA1" s="359" t="str">
        <f t="shared" si="1"/>
        <v>AA</v>
      </c>
      <c r="AC1" s="357" t="str">
        <f>SUBSTITUTE(ADDRESS(1,COLUMN(),4),"1","")</f>
        <v>AC</v>
      </c>
      <c r="AD1" s="357" t="str">
        <f t="shared" ref="AD1:AM1" si="2">SUBSTITUTE(ADDRESS(1,COLUMN(),4),"1","")</f>
        <v>AD</v>
      </c>
      <c r="AE1" s="357" t="str">
        <f t="shared" si="2"/>
        <v>AE</v>
      </c>
      <c r="AF1" s="357" t="str">
        <f t="shared" si="2"/>
        <v>AF</v>
      </c>
      <c r="AG1" s="357" t="str">
        <f t="shared" si="2"/>
        <v>AG</v>
      </c>
      <c r="AH1" s="357" t="str">
        <f t="shared" si="2"/>
        <v>AH</v>
      </c>
      <c r="AI1" s="357" t="str">
        <f t="shared" si="2"/>
        <v>AI</v>
      </c>
      <c r="AJ1" s="357" t="str">
        <f t="shared" si="2"/>
        <v>AJ</v>
      </c>
      <c r="AK1" s="357" t="str">
        <f t="shared" si="2"/>
        <v>AK</v>
      </c>
      <c r="AL1" s="357" t="str">
        <f t="shared" si="2"/>
        <v>AL</v>
      </c>
      <c r="AM1" s="357" t="str">
        <f t="shared" si="2"/>
        <v>AM</v>
      </c>
      <c r="AO1" s="358" t="str">
        <f t="shared" ref="AO1:BC1" si="3">SUBSTITUTE(ADDRESS(1,COLUMN(),4),"1","")</f>
        <v>AO</v>
      </c>
      <c r="AP1" s="358" t="str">
        <f t="shared" si="3"/>
        <v>AP</v>
      </c>
      <c r="AQ1" s="358" t="str">
        <f t="shared" si="3"/>
        <v>AQ</v>
      </c>
      <c r="AR1" s="358" t="str">
        <f t="shared" si="3"/>
        <v>AR</v>
      </c>
      <c r="AS1" s="358" t="str">
        <f t="shared" si="3"/>
        <v>AS</v>
      </c>
      <c r="AT1" s="358" t="str">
        <f t="shared" si="3"/>
        <v>AT</v>
      </c>
      <c r="AU1" s="358" t="str">
        <f t="shared" si="3"/>
        <v>AU</v>
      </c>
      <c r="AV1" s="358" t="str">
        <f t="shared" si="3"/>
        <v>AV</v>
      </c>
      <c r="AW1" s="358" t="str">
        <f t="shared" si="3"/>
        <v>AW</v>
      </c>
      <c r="AX1" s="358" t="str">
        <f t="shared" si="3"/>
        <v>AX</v>
      </c>
      <c r="AY1" s="358" t="str">
        <f t="shared" si="3"/>
        <v>AY</v>
      </c>
      <c r="AZ1" s="358" t="str">
        <f t="shared" si="3"/>
        <v>AZ</v>
      </c>
      <c r="BA1" s="358" t="str">
        <f t="shared" si="3"/>
        <v>BA</v>
      </c>
      <c r="BB1" s="358" t="str">
        <f t="shared" si="3"/>
        <v>BB</v>
      </c>
      <c r="BC1" s="358" t="str">
        <f t="shared" si="3"/>
        <v>BC</v>
      </c>
      <c r="BE1" s="358" t="str">
        <f t="shared" ref="BE1:BG1" si="4">SUBSTITUTE(ADDRESS(1,COLUMN(),4),"1","")</f>
        <v>BE</v>
      </c>
      <c r="BF1" s="358" t="str">
        <f t="shared" si="4"/>
        <v>BF</v>
      </c>
      <c r="BG1" s="358" t="str">
        <f t="shared" si="4"/>
        <v>BG</v>
      </c>
      <c r="BH1" s="358" t="str">
        <f t="shared" ref="BH1:BY1" si="5">SUBSTITUTE(ADDRESS(1,COLUMN(),4),"1","")</f>
        <v>BH</v>
      </c>
      <c r="BI1" s="358"/>
      <c r="BJ1" s="358"/>
      <c r="BK1" s="358" t="str">
        <f t="shared" si="5"/>
        <v>BK</v>
      </c>
      <c r="BL1" s="358" t="str">
        <f t="shared" si="5"/>
        <v>BL</v>
      </c>
      <c r="BM1" s="358" t="str">
        <f t="shared" si="5"/>
        <v>BM</v>
      </c>
      <c r="BN1" s="358" t="str">
        <f t="shared" si="5"/>
        <v>BN</v>
      </c>
      <c r="BO1" s="358" t="str">
        <f t="shared" si="5"/>
        <v>BO</v>
      </c>
      <c r="BP1" s="358" t="str">
        <f t="shared" si="5"/>
        <v>BP</v>
      </c>
      <c r="BQ1" s="358" t="str">
        <f t="shared" si="5"/>
        <v>BQ</v>
      </c>
      <c r="BR1" s="358" t="str">
        <f t="shared" si="5"/>
        <v>BR</v>
      </c>
      <c r="BS1" s="358" t="str">
        <f t="shared" si="5"/>
        <v>BS</v>
      </c>
      <c r="BT1" s="358" t="str">
        <f t="shared" si="5"/>
        <v>BT</v>
      </c>
      <c r="BV1" s="358" t="str">
        <f t="shared" si="5"/>
        <v>BV</v>
      </c>
      <c r="BW1" s="358" t="str">
        <f t="shared" si="5"/>
        <v>BW</v>
      </c>
      <c r="BX1" s="358" t="str">
        <f t="shared" si="5"/>
        <v>BX</v>
      </c>
      <c r="BY1" s="358" t="str">
        <f t="shared" si="5"/>
        <v>BY</v>
      </c>
      <c r="CA1" s="358" t="str">
        <f t="shared" ref="CA1:CW1" si="6">SUBSTITUTE(ADDRESS(1,COLUMN(),4),"1","")</f>
        <v>CA</v>
      </c>
      <c r="CB1" s="358" t="str">
        <f t="shared" si="6"/>
        <v>CB</v>
      </c>
      <c r="CC1" s="358" t="str">
        <f t="shared" si="6"/>
        <v>CC</v>
      </c>
      <c r="CD1" s="358" t="str">
        <f t="shared" si="6"/>
        <v>CD</v>
      </c>
      <c r="CE1" s="358" t="str">
        <f t="shared" si="6"/>
        <v>CE</v>
      </c>
      <c r="CF1" s="358" t="str">
        <f t="shared" si="6"/>
        <v>CF</v>
      </c>
      <c r="CG1" s="358" t="str">
        <f t="shared" si="6"/>
        <v>CG</v>
      </c>
      <c r="CH1" s="348"/>
      <c r="CI1" s="358" t="str">
        <f t="shared" si="6"/>
        <v>CI</v>
      </c>
      <c r="CJ1" s="358" t="str">
        <f t="shared" si="6"/>
        <v>CJ</v>
      </c>
      <c r="CK1" s="358" t="str">
        <f t="shared" si="6"/>
        <v>CK</v>
      </c>
      <c r="CL1" s="358" t="str">
        <f t="shared" si="6"/>
        <v>CL</v>
      </c>
      <c r="CM1" s="358" t="str">
        <f t="shared" si="6"/>
        <v>CM</v>
      </c>
      <c r="CN1" s="358" t="str">
        <f t="shared" si="6"/>
        <v>CN</v>
      </c>
      <c r="CO1" s="358" t="str">
        <f t="shared" si="6"/>
        <v>CO</v>
      </c>
      <c r="CP1" s="348"/>
      <c r="CQ1" s="358" t="str">
        <f t="shared" si="6"/>
        <v>CQ</v>
      </c>
      <c r="CR1" s="358" t="str">
        <f t="shared" si="6"/>
        <v>CR</v>
      </c>
      <c r="CS1" s="358" t="str">
        <f t="shared" si="6"/>
        <v>CS</v>
      </c>
      <c r="CT1" s="358" t="str">
        <f t="shared" si="6"/>
        <v>CT</v>
      </c>
      <c r="CU1" s="358" t="str">
        <f t="shared" si="6"/>
        <v>CU</v>
      </c>
      <c r="CV1" s="358" t="str">
        <f t="shared" si="6"/>
        <v>CV</v>
      </c>
      <c r="CW1" s="358" t="str">
        <f t="shared" si="6"/>
        <v>CW</v>
      </c>
      <c r="CX1"/>
      <c r="CY1" s="349"/>
      <c r="CZ1" s="349"/>
      <c r="DA1" s="349"/>
      <c r="DB1" s="349"/>
      <c r="DC1"/>
      <c r="DD1" s="9">
        <v>1</v>
      </c>
      <c r="DE1" s="356" t="str">
        <f>SUBSTITUTE(ADDRESS(1,COLUMN(),4),"1","")</f>
        <v>DE</v>
      </c>
      <c r="DF1" s="355" t="str">
        <f>SUBSTITUTE(ADDRESS(1,COLUMN(),4),"1","")</f>
        <v>DF</v>
      </c>
    </row>
    <row r="2" spans="1:110" ht="18" customHeight="1" thickBot="1">
      <c r="B2" s="20"/>
      <c r="C2" s="362">
        <f ca="1">CELL("largeur",C2)</f>
        <v>5</v>
      </c>
      <c r="D2" s="362">
        <f t="shared" ref="D2:H2" ca="1" si="7">CELL("largeur",D2)</f>
        <v>5</v>
      </c>
      <c r="E2" s="362">
        <f t="shared" ca="1" si="7"/>
        <v>5</v>
      </c>
      <c r="F2" s="362">
        <f t="shared" ca="1" si="7"/>
        <v>5</v>
      </c>
      <c r="G2" s="362">
        <f t="shared" ca="1" si="7"/>
        <v>5</v>
      </c>
      <c r="H2" s="362">
        <f t="shared" ca="1" si="7"/>
        <v>5</v>
      </c>
      <c r="J2" s="354">
        <f ca="1">CELL("largeur",J2)</f>
        <v>3</v>
      </c>
      <c r="K2" s="354">
        <f ca="1">CELL("largeur",K2)</f>
        <v>2</v>
      </c>
      <c r="L2" s="354">
        <f ca="1">CELL("largeur",L2)</f>
        <v>2</v>
      </c>
      <c r="M2" s="354">
        <f ca="1">CELL("largeur",M2)</f>
        <v>11</v>
      </c>
      <c r="N2" s="354">
        <f t="shared" ref="N2:AA2" ca="1" si="8">CELL("largeur",N2)</f>
        <v>2</v>
      </c>
      <c r="O2" s="354">
        <f t="shared" ca="1" si="8"/>
        <v>2</v>
      </c>
      <c r="P2" s="354">
        <f t="shared" ca="1" si="8"/>
        <v>10</v>
      </c>
      <c r="Q2" s="354">
        <f t="shared" ca="1" si="8"/>
        <v>12</v>
      </c>
      <c r="R2" s="354">
        <f t="shared" ca="1" si="8"/>
        <v>10</v>
      </c>
      <c r="S2" s="354">
        <f t="shared" ca="1" si="8"/>
        <v>3</v>
      </c>
      <c r="T2" s="354">
        <f t="shared" ca="1" si="8"/>
        <v>11</v>
      </c>
      <c r="U2" s="354">
        <f t="shared" ca="1" si="8"/>
        <v>11</v>
      </c>
      <c r="V2" s="354">
        <f t="shared" ca="1" si="8"/>
        <v>4</v>
      </c>
      <c r="W2" s="354">
        <f t="shared" ca="1" si="8"/>
        <v>11</v>
      </c>
      <c r="X2" s="354">
        <f t="shared" ca="1" si="8"/>
        <v>11</v>
      </c>
      <c r="Y2" s="354">
        <f t="shared" ca="1" si="8"/>
        <v>11</v>
      </c>
      <c r="Z2" s="354">
        <f t="shared" ca="1" si="8"/>
        <v>7</v>
      </c>
      <c r="AA2" s="354">
        <f t="shared" ca="1" si="8"/>
        <v>40</v>
      </c>
      <c r="AC2" s="353">
        <f ca="1">CELL("largeur",AC2)</f>
        <v>40</v>
      </c>
      <c r="AD2" s="353">
        <f t="shared" ref="AD2:AM2" ca="1" si="9">CELL("largeur",AD2)</f>
        <v>5</v>
      </c>
      <c r="AE2" s="353">
        <f t="shared" ca="1" si="9"/>
        <v>12</v>
      </c>
      <c r="AF2" s="353">
        <f t="shared" ca="1" si="9"/>
        <v>25</v>
      </c>
      <c r="AG2" s="353">
        <f t="shared" ca="1" si="9"/>
        <v>23</v>
      </c>
      <c r="AH2" s="353">
        <f t="shared" ca="1" si="9"/>
        <v>7</v>
      </c>
      <c r="AI2" s="353">
        <f t="shared" ca="1" si="9"/>
        <v>13</v>
      </c>
      <c r="AJ2" s="353">
        <f t="shared" ca="1" si="9"/>
        <v>12</v>
      </c>
      <c r="AK2" s="353">
        <f t="shared" ca="1" si="9"/>
        <v>9</v>
      </c>
      <c r="AL2" s="353">
        <f t="shared" ca="1" si="9"/>
        <v>11</v>
      </c>
      <c r="AM2" s="353">
        <f t="shared" ca="1" si="9"/>
        <v>13</v>
      </c>
      <c r="AO2" s="353">
        <f t="shared" ref="AO2:BC2" ca="1" si="10">CELL("largeur",AO2)</f>
        <v>14</v>
      </c>
      <c r="AP2" s="353">
        <f t="shared" ca="1" si="10"/>
        <v>11</v>
      </c>
      <c r="AQ2" s="353">
        <f t="shared" ca="1" si="10"/>
        <v>17</v>
      </c>
      <c r="AR2" s="353">
        <f t="shared" ca="1" si="10"/>
        <v>17</v>
      </c>
      <c r="AS2" s="353">
        <f t="shared" ca="1" si="10"/>
        <v>17</v>
      </c>
      <c r="AT2" s="353">
        <f t="shared" ca="1" si="10"/>
        <v>14</v>
      </c>
      <c r="AU2" s="353">
        <f t="shared" ca="1" si="10"/>
        <v>11</v>
      </c>
      <c r="AV2" s="353">
        <f t="shared" ca="1" si="10"/>
        <v>14</v>
      </c>
      <c r="AW2" s="353">
        <f t="shared" ca="1" si="10"/>
        <v>21</v>
      </c>
      <c r="AX2" s="353">
        <f t="shared" ca="1" si="10"/>
        <v>18</v>
      </c>
      <c r="AY2" s="353">
        <f t="shared" ca="1" si="10"/>
        <v>17</v>
      </c>
      <c r="AZ2" s="353">
        <f t="shared" ca="1" si="10"/>
        <v>11</v>
      </c>
      <c r="BA2" s="353">
        <f t="shared" ca="1" si="10"/>
        <v>11</v>
      </c>
      <c r="BB2" s="353">
        <f t="shared" ca="1" si="10"/>
        <v>11</v>
      </c>
      <c r="BC2" s="353">
        <f t="shared" ca="1" si="10"/>
        <v>17</v>
      </c>
      <c r="BE2" s="353">
        <f t="shared" ref="BE2:BG2" ca="1" si="11">CELL("largeur",BE2)</f>
        <v>26</v>
      </c>
      <c r="BF2" s="353">
        <f t="shared" ca="1" si="11"/>
        <v>26</v>
      </c>
      <c r="BG2" s="353">
        <f t="shared" ca="1" si="11"/>
        <v>26</v>
      </c>
      <c r="BH2" s="353">
        <f t="shared" ref="BH2:BY2" ca="1" si="12">CELL("largeur",BH2)</f>
        <v>21</v>
      </c>
      <c r="BI2" s="353"/>
      <c r="BJ2" s="353"/>
      <c r="BK2" s="353">
        <f t="shared" ca="1" si="12"/>
        <v>17</v>
      </c>
      <c r="BL2" s="353">
        <f t="shared" ca="1" si="12"/>
        <v>26</v>
      </c>
      <c r="BM2" s="353">
        <f t="shared" ca="1" si="12"/>
        <v>9</v>
      </c>
      <c r="BN2" s="353">
        <f t="shared" ca="1" si="12"/>
        <v>11</v>
      </c>
      <c r="BO2" s="353">
        <f t="shared" ca="1" si="12"/>
        <v>10</v>
      </c>
      <c r="BP2" s="353">
        <f t="shared" ca="1" si="12"/>
        <v>9</v>
      </c>
      <c r="BQ2" s="353">
        <f t="shared" ca="1" si="12"/>
        <v>9</v>
      </c>
      <c r="BR2" s="353">
        <f t="shared" ca="1" si="12"/>
        <v>9</v>
      </c>
      <c r="BS2" s="353">
        <f t="shared" ca="1" si="12"/>
        <v>9</v>
      </c>
      <c r="BT2" s="353">
        <f t="shared" ca="1" si="12"/>
        <v>56</v>
      </c>
      <c r="BU2" s="20"/>
      <c r="BV2" s="353">
        <f t="shared" ca="1" si="12"/>
        <v>5</v>
      </c>
      <c r="BW2" s="353">
        <f t="shared" ca="1" si="12"/>
        <v>41</v>
      </c>
      <c r="BX2" s="353">
        <f t="shared" ca="1" si="12"/>
        <v>41</v>
      </c>
      <c r="BY2" s="353">
        <f t="shared" ca="1" si="12"/>
        <v>41</v>
      </c>
      <c r="CA2" s="353">
        <f t="shared" ref="CA2:CW2" ca="1" si="13">CELL("largeur",CA2)</f>
        <v>11</v>
      </c>
      <c r="CB2" s="353">
        <f t="shared" ca="1" si="13"/>
        <v>14</v>
      </c>
      <c r="CC2" s="353">
        <f t="shared" ca="1" si="13"/>
        <v>11</v>
      </c>
      <c r="CD2" s="353">
        <f t="shared" ca="1" si="13"/>
        <v>11</v>
      </c>
      <c r="CE2" s="353">
        <f t="shared" ca="1" si="13"/>
        <v>11</v>
      </c>
      <c r="CF2" s="353">
        <f t="shared" ca="1" si="13"/>
        <v>12</v>
      </c>
      <c r="CG2" s="353">
        <f t="shared" ca="1" si="13"/>
        <v>40</v>
      </c>
      <c r="CH2" s="348"/>
      <c r="CI2" s="353">
        <f t="shared" ca="1" si="13"/>
        <v>11</v>
      </c>
      <c r="CJ2" s="353">
        <f t="shared" ca="1" si="13"/>
        <v>14</v>
      </c>
      <c r="CK2" s="353">
        <f t="shared" ca="1" si="13"/>
        <v>11</v>
      </c>
      <c r="CL2" s="353">
        <f t="shared" ca="1" si="13"/>
        <v>11</v>
      </c>
      <c r="CM2" s="353">
        <f t="shared" ca="1" si="13"/>
        <v>11</v>
      </c>
      <c r="CN2" s="353">
        <f t="shared" ca="1" si="13"/>
        <v>12</v>
      </c>
      <c r="CO2" s="353">
        <f t="shared" ca="1" si="13"/>
        <v>40</v>
      </c>
      <c r="CP2" s="348"/>
      <c r="CQ2" s="353">
        <f t="shared" ca="1" si="13"/>
        <v>11</v>
      </c>
      <c r="CR2" s="353">
        <f t="shared" ca="1" si="13"/>
        <v>14</v>
      </c>
      <c r="CS2" s="353">
        <f t="shared" ca="1" si="13"/>
        <v>11</v>
      </c>
      <c r="CT2" s="353">
        <f t="shared" ca="1" si="13"/>
        <v>11</v>
      </c>
      <c r="CU2" s="353">
        <f t="shared" ca="1" si="13"/>
        <v>11</v>
      </c>
      <c r="CV2" s="353">
        <f t="shared" ca="1" si="13"/>
        <v>12</v>
      </c>
      <c r="CW2" s="353">
        <f t="shared" ca="1" si="13"/>
        <v>40</v>
      </c>
      <c r="CX2"/>
      <c r="CY2" s="349"/>
      <c r="CZ2" s="349"/>
      <c r="DA2" s="349"/>
      <c r="DB2" s="349"/>
      <c r="DC2"/>
      <c r="DD2" s="9">
        <v>1</v>
      </c>
      <c r="DE2" s="830" t="s">
        <v>2011</v>
      </c>
      <c r="DF2" s="351"/>
    </row>
    <row r="3" spans="1:110" s="348" customFormat="1" ht="24.95" customHeight="1">
      <c r="C3" s="363">
        <v>5</v>
      </c>
      <c r="D3" s="363">
        <v>5</v>
      </c>
      <c r="E3" s="363">
        <v>5</v>
      </c>
      <c r="F3" s="363">
        <v>5</v>
      </c>
      <c r="G3" s="363">
        <v>5</v>
      </c>
      <c r="H3" s="363">
        <v>5</v>
      </c>
      <c r="I3" s="5"/>
      <c r="J3" s="363">
        <v>3</v>
      </c>
      <c r="K3" s="363">
        <v>2</v>
      </c>
      <c r="L3" s="363">
        <v>2</v>
      </c>
      <c r="M3" s="363">
        <v>11</v>
      </c>
      <c r="N3" s="363">
        <v>2</v>
      </c>
      <c r="O3" s="363">
        <v>2</v>
      </c>
      <c r="P3" s="363">
        <v>10</v>
      </c>
      <c r="Q3" s="363">
        <v>12</v>
      </c>
      <c r="R3" s="363">
        <v>10</v>
      </c>
      <c r="S3" s="363">
        <v>3</v>
      </c>
      <c r="T3" s="363">
        <v>11</v>
      </c>
      <c r="U3" s="363">
        <v>11</v>
      </c>
      <c r="V3" s="363">
        <v>4</v>
      </c>
      <c r="W3" s="363">
        <v>11</v>
      </c>
      <c r="X3" s="363">
        <v>11</v>
      </c>
      <c r="Y3" s="363">
        <v>11</v>
      </c>
      <c r="Z3" s="363">
        <v>7</v>
      </c>
      <c r="AA3" s="363">
        <v>40</v>
      </c>
      <c r="AC3" s="783" t="s">
        <v>1691</v>
      </c>
      <c r="AD3" s="780"/>
      <c r="AE3" s="780"/>
      <c r="AF3" s="780"/>
      <c r="AG3" s="780"/>
      <c r="AH3" s="780"/>
      <c r="AI3" s="780"/>
      <c r="AJ3" s="780"/>
      <c r="AK3" s="780"/>
      <c r="AL3" s="794" t="s">
        <v>588</v>
      </c>
      <c r="AM3" s="795"/>
      <c r="AO3" s="349"/>
      <c r="AP3" s="349"/>
      <c r="AQ3" s="349"/>
      <c r="AR3" s="349"/>
      <c r="AS3" s="349"/>
      <c r="AT3" s="349"/>
      <c r="AU3" s="349"/>
      <c r="AV3" s="349"/>
      <c r="AW3" s="349"/>
      <c r="AX3" s="349"/>
      <c r="AY3" s="349"/>
      <c r="AZ3" s="349"/>
      <c r="BA3" s="349"/>
      <c r="BB3" s="349"/>
      <c r="BC3" s="349"/>
      <c r="BE3" s="349"/>
      <c r="BF3" s="349"/>
      <c r="BG3" s="349"/>
      <c r="BH3" s="349"/>
      <c r="BI3" s="349"/>
      <c r="BJ3" s="349"/>
      <c r="BK3" s="349"/>
      <c r="BL3" s="349"/>
      <c r="BM3" s="349"/>
      <c r="BN3" s="349"/>
      <c r="BO3" s="349"/>
      <c r="BP3" s="349"/>
      <c r="BQ3" s="349"/>
      <c r="BR3" s="349"/>
      <c r="BS3" s="349"/>
      <c r="BT3" s="349"/>
      <c r="BV3" s="349"/>
      <c r="BW3" s="349"/>
      <c r="BX3" s="349"/>
      <c r="BY3" s="349"/>
      <c r="CX3"/>
      <c r="CY3" s="349"/>
      <c r="CZ3" s="349"/>
      <c r="DA3" s="349"/>
      <c r="DB3" s="349"/>
      <c r="DC3"/>
      <c r="DD3" s="9">
        <v>1</v>
      </c>
      <c r="DE3" s="342" cm="1">
        <f t="array" aca="1" ref="DE3" ca="1">COUNTA(A1:DD356+COUNTBLANK(A1:DD356))</f>
        <v>38448</v>
      </c>
      <c r="DF3" s="831" t="str">
        <f>"cellules entre -cells -celdas "&amp;" " &amp;B1&amp;" et  "&amp;DD356</f>
        <v>cellules entre -cells -celdas  A1 et  DD356</v>
      </c>
    </row>
    <row r="4" spans="1:110" customFormat="1" ht="24.95" customHeight="1">
      <c r="B4" s="11"/>
      <c r="C4" s="339"/>
      <c r="D4" s="339"/>
      <c r="E4" s="339"/>
      <c r="F4" s="339"/>
      <c r="G4" s="339"/>
      <c r="H4" s="334" t="s">
        <v>2887</v>
      </c>
      <c r="I4" s="339"/>
      <c r="J4" s="334"/>
      <c r="K4" s="339"/>
      <c r="L4" s="339"/>
      <c r="M4" s="339"/>
      <c r="N4" s="339"/>
      <c r="O4" s="339"/>
      <c r="P4" s="20"/>
      <c r="Q4" s="20"/>
      <c r="R4" s="796"/>
      <c r="S4" s="339"/>
      <c r="T4" s="339"/>
      <c r="U4" s="339"/>
      <c r="V4" s="339"/>
      <c r="W4" s="339"/>
      <c r="X4" s="339"/>
      <c r="Y4" s="339"/>
      <c r="Z4" s="339"/>
      <c r="AA4" s="20"/>
      <c r="AB4" s="348"/>
      <c r="AC4" s="781" t="str">
        <f>X21</f>
        <v>POSTIT 1</v>
      </c>
      <c r="AD4" s="777"/>
      <c r="AE4" s="777"/>
      <c r="AF4" s="777"/>
      <c r="AG4" s="777"/>
      <c r="AH4" s="777"/>
      <c r="AI4" s="777"/>
      <c r="AJ4" s="777"/>
      <c r="AK4" s="779"/>
      <c r="AL4" s="1732">
        <v>1</v>
      </c>
      <c r="AM4" s="1733"/>
      <c r="AO4" s="11"/>
      <c r="AP4" s="11"/>
      <c r="AQ4" s="11"/>
      <c r="AR4" s="11"/>
      <c r="AS4" s="11"/>
      <c r="AT4" s="11"/>
      <c r="AU4" s="11"/>
      <c r="AV4" s="11"/>
      <c r="AW4" s="11"/>
      <c r="AX4" s="11"/>
      <c r="AY4" s="11"/>
      <c r="AZ4" s="11"/>
      <c r="BA4" s="11"/>
      <c r="BB4" s="11"/>
      <c r="BC4" s="11"/>
      <c r="BE4" s="11"/>
      <c r="BF4" s="11"/>
      <c r="BG4" s="11"/>
      <c r="BH4" s="11"/>
      <c r="BI4" s="11"/>
      <c r="BJ4" s="11"/>
      <c r="BK4" s="11"/>
      <c r="BL4" s="11"/>
      <c r="BM4" s="11"/>
      <c r="BN4" s="11"/>
      <c r="BO4" s="11"/>
      <c r="BP4" s="11"/>
      <c r="BQ4" s="11"/>
      <c r="BR4" s="11"/>
      <c r="BS4" s="11"/>
      <c r="BT4" s="11"/>
      <c r="BV4" s="380"/>
      <c r="BW4" s="824"/>
      <c r="BX4" s="825"/>
      <c r="BY4" s="825"/>
      <c r="BZ4" s="364"/>
      <c r="CY4" s="11"/>
      <c r="CZ4" s="11"/>
      <c r="DA4" s="11"/>
      <c r="DB4" s="11"/>
      <c r="DD4" s="9">
        <v>1</v>
      </c>
      <c r="DE4" s="342">
        <f ca="1">COUNTA(A1:DD356)</f>
        <v>10037</v>
      </c>
      <c r="DF4" s="831" t="s">
        <v>2012</v>
      </c>
    </row>
    <row r="5" spans="1:110" customFormat="1" ht="24.95" customHeight="1">
      <c r="B5" s="11"/>
      <c r="C5" s="365" t="s">
        <v>2006</v>
      </c>
      <c r="D5" s="339"/>
      <c r="E5" s="339"/>
      <c r="F5" s="339"/>
      <c r="G5" s="339"/>
      <c r="H5" s="20"/>
      <c r="I5" s="339"/>
      <c r="J5" s="339"/>
      <c r="K5" s="339"/>
      <c r="L5" s="339"/>
      <c r="M5" s="339"/>
      <c r="N5" s="339"/>
      <c r="O5" s="339"/>
      <c r="P5" s="20"/>
      <c r="Q5" s="20"/>
      <c r="R5" s="1"/>
      <c r="S5" s="339"/>
      <c r="T5" s="963" t="s">
        <v>2831</v>
      </c>
      <c r="U5" s="339"/>
      <c r="V5" s="339"/>
      <c r="W5" s="339"/>
      <c r="X5" s="339"/>
      <c r="Y5" s="339"/>
      <c r="Z5" s="339"/>
      <c r="AA5" s="20"/>
      <c r="AB5" s="348"/>
      <c r="AC5" s="786" t="str">
        <f>X55</f>
        <v>POSTIT 2</v>
      </c>
      <c r="AD5" s="784"/>
      <c r="AE5" s="784"/>
      <c r="AF5" s="784"/>
      <c r="AG5" s="784"/>
      <c r="AH5" s="784"/>
      <c r="AI5" s="784"/>
      <c r="AJ5" s="784"/>
      <c r="AK5" s="785"/>
      <c r="AL5" s="1732"/>
      <c r="AM5" s="1733"/>
      <c r="AO5" s="963" t="s">
        <v>2878</v>
      </c>
      <c r="AP5" s="11"/>
      <c r="AQ5" s="11"/>
      <c r="AR5" s="11"/>
      <c r="AS5" s="11"/>
      <c r="AT5" s="11"/>
      <c r="AU5" s="11"/>
      <c r="AV5" s="963" t="s">
        <v>2883</v>
      </c>
      <c r="AW5" s="11"/>
      <c r="AX5" s="11"/>
      <c r="AY5" s="11"/>
      <c r="AZ5" s="11"/>
      <c r="BA5" s="11"/>
      <c r="BB5" s="11"/>
      <c r="BC5" s="11"/>
      <c r="BE5" s="11"/>
      <c r="BF5" s="11"/>
      <c r="BG5" s="11"/>
      <c r="BH5" s="11"/>
      <c r="BI5" s="11"/>
      <c r="BJ5" s="11"/>
      <c r="BK5" s="11"/>
      <c r="BL5" s="11"/>
      <c r="BM5" s="11"/>
      <c r="BN5" s="11"/>
      <c r="BO5" s="11"/>
      <c r="BP5" s="11"/>
      <c r="BQ5" s="11"/>
      <c r="BR5" s="11"/>
      <c r="BS5" s="11"/>
      <c r="BT5" s="11"/>
      <c r="BV5" s="380"/>
      <c r="BW5" s="824"/>
      <c r="BX5" s="825"/>
      <c r="BY5" s="825"/>
      <c r="BZ5" s="364"/>
      <c r="CB5" s="2"/>
      <c r="CJ5" s="2"/>
      <c r="CR5" s="2"/>
      <c r="CY5" s="11"/>
      <c r="CZ5" s="11"/>
      <c r="DA5" s="11"/>
      <c r="DB5" s="11"/>
      <c r="DD5" s="9">
        <v>1</v>
      </c>
      <c r="DE5" s="342">
        <f ca="1">COUNTBLANK(A1:DD356)</f>
        <v>29673</v>
      </c>
      <c r="DF5" s="831" t="s">
        <v>2013</v>
      </c>
    </row>
    <row r="6" spans="1:110" customFormat="1" ht="24.95" customHeight="1">
      <c r="B6" s="11"/>
      <c r="C6" s="366" t="s">
        <v>2008</v>
      </c>
      <c r="D6" s="339"/>
      <c r="E6" s="339"/>
      <c r="F6" s="339"/>
      <c r="G6" s="339"/>
      <c r="H6" s="20"/>
      <c r="I6" s="339"/>
      <c r="J6" s="339"/>
      <c r="K6" s="339"/>
      <c r="L6" s="339"/>
      <c r="M6" s="339"/>
      <c r="N6" s="339"/>
      <c r="O6" s="339"/>
      <c r="P6" s="20"/>
      <c r="Q6" s="20"/>
      <c r="R6" s="796"/>
      <c r="S6" s="339"/>
      <c r="T6" s="963" t="s">
        <v>2805</v>
      </c>
      <c r="U6" s="339"/>
      <c r="V6" s="339"/>
      <c r="W6" s="339"/>
      <c r="X6" s="339"/>
      <c r="Y6" s="339"/>
      <c r="Z6" s="339"/>
      <c r="AA6" s="964" t="str">
        <f>"MODE D'EMPLOI "&amp;CA15</f>
        <v>MODE D'EMPLOI  colonne CA</v>
      </c>
      <c r="AB6" s="348"/>
      <c r="AC6" s="781" t="str">
        <f>X89</f>
        <v>POSTIT 3</v>
      </c>
      <c r="AD6" s="777"/>
      <c r="AE6" s="777"/>
      <c r="AF6" s="777"/>
      <c r="AG6" s="777"/>
      <c r="AH6" s="777"/>
      <c r="AI6" s="777"/>
      <c r="AJ6" s="777"/>
      <c r="AK6" s="779"/>
      <c r="AL6" s="1732"/>
      <c r="AM6" s="1733"/>
      <c r="AO6" s="963" t="s">
        <v>2879</v>
      </c>
      <c r="AP6" s="11"/>
      <c r="AQ6" s="11"/>
      <c r="AR6" s="11"/>
      <c r="AS6" s="11"/>
      <c r="AT6" s="11"/>
      <c r="AU6" s="11"/>
      <c r="AV6" s="963" t="s">
        <v>2884</v>
      </c>
      <c r="AW6" s="11"/>
      <c r="AX6" s="11"/>
      <c r="AY6" s="11"/>
      <c r="AZ6" s="11"/>
      <c r="BA6" s="11"/>
      <c r="BB6" s="11"/>
      <c r="BC6" s="11"/>
      <c r="BE6" s="11"/>
      <c r="BF6" s="11"/>
      <c r="BG6" s="11"/>
      <c r="BH6" s="11"/>
      <c r="BI6" s="11"/>
      <c r="BJ6" s="11"/>
      <c r="BK6" s="11"/>
      <c r="BL6" s="11"/>
      <c r="BM6" s="11"/>
      <c r="BN6" s="11"/>
      <c r="BO6" s="11"/>
      <c r="BP6" s="11"/>
      <c r="BQ6" s="11"/>
      <c r="BR6" s="11"/>
      <c r="BS6" s="11"/>
      <c r="BT6" s="11"/>
      <c r="BV6" s="380"/>
      <c r="BW6" s="824"/>
      <c r="BX6" s="825"/>
      <c r="BY6" s="825"/>
      <c r="BZ6" s="364"/>
      <c r="CB6" s="2"/>
      <c r="CJ6" s="2"/>
      <c r="CR6" s="2"/>
      <c r="CY6" s="11"/>
      <c r="CZ6" s="11"/>
      <c r="DA6" s="11"/>
      <c r="DB6" s="11"/>
      <c r="DD6" s="9">
        <v>1</v>
      </c>
      <c r="DE6" s="342">
        <f>SUM(DD1:DD354)+2</f>
        <v>356</v>
      </c>
      <c r="DF6" s="831" t="s">
        <v>2014</v>
      </c>
    </row>
    <row r="7" spans="1:110" customFormat="1" ht="24.95" customHeight="1">
      <c r="B7" s="11"/>
      <c r="C7" s="370" t="s">
        <v>2007</v>
      </c>
      <c r="D7" s="339"/>
      <c r="E7" s="339"/>
      <c r="F7" s="339"/>
      <c r="G7" s="339"/>
      <c r="H7" s="20"/>
      <c r="I7" s="339"/>
      <c r="J7" s="339"/>
      <c r="K7" s="339"/>
      <c r="L7" s="339"/>
      <c r="M7" s="339"/>
      <c r="N7" s="339"/>
      <c r="O7" s="339"/>
      <c r="P7" s="20"/>
      <c r="Q7" s="20"/>
      <c r="R7" s="1"/>
      <c r="S7" s="339"/>
      <c r="T7" s="915" t="s">
        <v>416</v>
      </c>
      <c r="U7" s="339"/>
      <c r="V7" s="339"/>
      <c r="W7" s="339"/>
      <c r="X7" s="339"/>
      <c r="Y7" s="339"/>
      <c r="Z7" s="339"/>
      <c r="AA7" s="964" t="str">
        <f>"INSTRUCTIONS  "&amp;CI15</f>
        <v>INSTRUCTIONS  column  CI</v>
      </c>
      <c r="AB7" s="348"/>
      <c r="AC7" s="786" t="str">
        <f>X123</f>
        <v>POSTIT 4</v>
      </c>
      <c r="AD7" s="784"/>
      <c r="AE7" s="784"/>
      <c r="AF7" s="784"/>
      <c r="AG7" s="784"/>
      <c r="AH7" s="784"/>
      <c r="AI7" s="784"/>
      <c r="AJ7" s="784"/>
      <c r="AK7" s="785"/>
      <c r="AL7" s="1732"/>
      <c r="AM7" s="1733"/>
      <c r="AO7" s="915" t="s">
        <v>2880</v>
      </c>
      <c r="AP7" s="11"/>
      <c r="AQ7" s="11"/>
      <c r="AR7" s="11"/>
      <c r="AS7" s="11"/>
      <c r="AT7" s="11"/>
      <c r="AU7" s="11"/>
      <c r="AV7" s="915" t="s">
        <v>2885</v>
      </c>
      <c r="AW7" s="11"/>
      <c r="AX7" s="11"/>
      <c r="AY7" s="11"/>
      <c r="AZ7" s="11"/>
      <c r="BA7" s="11"/>
      <c r="BB7" s="11"/>
      <c r="BC7" s="11"/>
      <c r="BE7" s="653" t="str">
        <f>"MODE D'EMPLOI "&amp;CA15</f>
        <v>MODE D'EMPLOI  colonne CA</v>
      </c>
      <c r="BF7" s="20"/>
      <c r="BG7" s="339"/>
      <c r="BH7" s="339"/>
      <c r="BI7" s="339"/>
      <c r="BJ7" s="653" t="str">
        <f>"INSTRUCTIONS  "&amp;CI15</f>
        <v>INSTRUCTIONS  column  CI</v>
      </c>
      <c r="BK7" s="339"/>
      <c r="BL7" s="339"/>
      <c r="BM7" s="339"/>
      <c r="BN7" s="653" t="str">
        <f>"MODO DE EMPLEO "&amp;CQ15</f>
        <v>MODO DE EMPLEO columna CQ</v>
      </c>
      <c r="BO7" s="339"/>
      <c r="BP7" s="11"/>
      <c r="BQ7" s="11"/>
      <c r="BR7" s="11"/>
      <c r="BS7" s="11"/>
      <c r="BT7" s="11"/>
      <c r="BV7" s="341" t="s">
        <v>604</v>
      </c>
      <c r="BW7" s="824"/>
      <c r="BX7" s="825"/>
      <c r="BY7" s="825"/>
      <c r="BZ7" s="364"/>
      <c r="CB7" s="2"/>
      <c r="CJ7" s="2"/>
      <c r="CR7" s="2"/>
      <c r="CY7" s="11"/>
      <c r="CZ7" s="11"/>
      <c r="DA7" s="11"/>
      <c r="DB7" s="11"/>
      <c r="DD7" s="9">
        <v>1</v>
      </c>
      <c r="DE7" s="342">
        <f>SUM(A356:CH356)+1</f>
        <v>87</v>
      </c>
      <c r="DF7" s="831" t="s">
        <v>2015</v>
      </c>
    </row>
    <row r="8" spans="1:110" customFormat="1" ht="24.95" customHeight="1">
      <c r="B8" s="11"/>
      <c r="C8" s="365" t="s">
        <v>2009</v>
      </c>
      <c r="D8" s="339"/>
      <c r="E8" s="339"/>
      <c r="F8" s="339"/>
      <c r="G8" s="339"/>
      <c r="H8" s="20"/>
      <c r="I8" s="339"/>
      <c r="J8" s="339"/>
      <c r="K8" s="339"/>
      <c r="L8" s="339"/>
      <c r="M8" s="339"/>
      <c r="N8" s="339"/>
      <c r="O8" s="339"/>
      <c r="P8" s="20"/>
      <c r="Q8" s="20"/>
      <c r="R8" s="796"/>
      <c r="S8" s="339"/>
      <c r="T8" s="365" t="s">
        <v>2832</v>
      </c>
      <c r="U8" s="339"/>
      <c r="V8" s="339"/>
      <c r="W8" s="339"/>
      <c r="X8" s="339"/>
      <c r="Y8" s="339"/>
      <c r="Z8" s="339"/>
      <c r="AA8" s="964" t="str">
        <f>"MODO DE EMPLEO "&amp;CQ15</f>
        <v>MODO DE EMPLEO columna CQ</v>
      </c>
      <c r="AB8" s="348"/>
      <c r="AC8" s="781" t="str">
        <f>X157</f>
        <v>POSTIT 5</v>
      </c>
      <c r="AD8" s="777"/>
      <c r="AE8" s="777"/>
      <c r="AF8" s="777"/>
      <c r="AG8" s="777"/>
      <c r="AH8" s="777"/>
      <c r="AI8" s="777"/>
      <c r="AJ8" s="777"/>
      <c r="AK8" s="779"/>
      <c r="AL8" s="1732"/>
      <c r="AM8" s="1733"/>
      <c r="AO8" s="365" t="s">
        <v>2881</v>
      </c>
      <c r="AP8" s="11"/>
      <c r="AQ8" s="11"/>
      <c r="AR8" s="11"/>
      <c r="AS8" s="11"/>
      <c r="AT8" s="11"/>
      <c r="AU8" s="11"/>
      <c r="AV8" s="365" t="s">
        <v>2886</v>
      </c>
      <c r="AW8" s="11"/>
      <c r="AX8" s="11"/>
      <c r="AY8" s="11"/>
      <c r="AZ8" s="11"/>
      <c r="BA8" s="11"/>
      <c r="BB8" s="11"/>
      <c r="BC8" s="11"/>
      <c r="BE8" s="11"/>
      <c r="BF8" s="11"/>
      <c r="BG8" s="11"/>
      <c r="BH8" s="11"/>
      <c r="BI8" s="11"/>
      <c r="BJ8" s="11"/>
      <c r="BK8" s="11"/>
      <c r="BL8" s="11"/>
      <c r="BM8" s="11"/>
      <c r="BN8" s="11"/>
      <c r="BO8" s="11"/>
      <c r="BP8" s="11"/>
      <c r="BQ8" s="11"/>
      <c r="BR8" s="11"/>
      <c r="BS8" s="11"/>
      <c r="BT8" s="11"/>
      <c r="BV8" s="341" t="s">
        <v>1912</v>
      </c>
      <c r="BW8" s="824"/>
      <c r="BX8" s="825"/>
      <c r="BY8" s="825"/>
      <c r="BZ8" s="364"/>
      <c r="CB8" s="2"/>
      <c r="CJ8" s="2"/>
      <c r="CR8" s="2"/>
      <c r="CY8" s="20"/>
      <c r="CZ8" s="20"/>
      <c r="DA8" s="20"/>
      <c r="DB8" s="20"/>
      <c r="DD8" s="9">
        <v>1</v>
      </c>
    </row>
    <row r="9" spans="1:110" customFormat="1" ht="24.95" customHeight="1">
      <c r="B9" s="11"/>
      <c r="C9" s="365" t="s">
        <v>2010</v>
      </c>
      <c r="D9" s="339"/>
      <c r="E9" s="339"/>
      <c r="F9" s="339"/>
      <c r="G9" s="339"/>
      <c r="H9" s="339"/>
      <c r="I9" s="339"/>
      <c r="J9" s="339"/>
      <c r="K9" s="339"/>
      <c r="L9" s="339"/>
      <c r="M9" s="339"/>
      <c r="N9" s="339"/>
      <c r="O9" s="339"/>
      <c r="P9" s="20"/>
      <c r="Q9" s="20"/>
      <c r="R9" s="20"/>
      <c r="S9" s="20"/>
      <c r="T9" s="27" t="s">
        <v>384</v>
      </c>
      <c r="U9" s="20"/>
      <c r="V9" s="20"/>
      <c r="W9" s="20"/>
      <c r="X9" s="20"/>
      <c r="Y9" s="20"/>
      <c r="Z9" s="20"/>
      <c r="AA9" s="20"/>
      <c r="AB9" s="348"/>
      <c r="AC9" s="782" t="str">
        <f>X191</f>
        <v>POSTIT 6</v>
      </c>
      <c r="AD9" s="778"/>
      <c r="AE9" s="778"/>
      <c r="AF9" s="778"/>
      <c r="AG9" s="778"/>
      <c r="AH9" s="778"/>
      <c r="AI9" s="778"/>
      <c r="AJ9" s="784"/>
      <c r="AK9" s="785"/>
      <c r="AL9" s="691" t="s">
        <v>1694</v>
      </c>
      <c r="AM9" s="791"/>
      <c r="AO9" s="27" t="s">
        <v>2882</v>
      </c>
      <c r="AP9" s="11"/>
      <c r="AQ9" s="11"/>
      <c r="AR9" s="11"/>
      <c r="AS9" s="11"/>
      <c r="AT9" s="11"/>
      <c r="AU9" s="11"/>
      <c r="AV9" s="27" t="s">
        <v>2854</v>
      </c>
      <c r="AW9" s="11"/>
      <c r="AX9" s="11"/>
      <c r="AY9" s="11"/>
      <c r="AZ9" s="11"/>
      <c r="BA9" s="11"/>
      <c r="BB9" s="11"/>
      <c r="BC9" s="11"/>
      <c r="BE9" s="11"/>
      <c r="BF9" s="11"/>
      <c r="BG9" s="11"/>
      <c r="BH9" s="11"/>
      <c r="BI9" s="11"/>
      <c r="BJ9" s="11"/>
      <c r="BK9" s="11"/>
      <c r="BL9" s="11"/>
      <c r="BM9" s="11"/>
      <c r="BN9" s="11"/>
      <c r="BO9" s="11"/>
      <c r="BP9" s="11"/>
      <c r="BQ9" s="11"/>
      <c r="BR9" s="11"/>
      <c r="BS9" s="11"/>
      <c r="BT9" s="11"/>
      <c r="BV9" s="341" t="s">
        <v>1913</v>
      </c>
      <c r="BW9" s="824"/>
      <c r="BX9" s="825"/>
      <c r="BY9" s="825"/>
      <c r="BZ9" s="364"/>
      <c r="CB9" s="2"/>
      <c r="CJ9" s="2"/>
      <c r="CR9" s="2"/>
      <c r="CY9" s="20"/>
      <c r="CZ9" s="20"/>
      <c r="DA9" s="20"/>
      <c r="DB9" s="20"/>
      <c r="DD9" s="9">
        <v>1</v>
      </c>
    </row>
    <row r="10" spans="1:110" customFormat="1" ht="24.95" customHeight="1">
      <c r="B10" s="11"/>
      <c r="C10" s="365"/>
      <c r="D10" s="339"/>
      <c r="E10" s="339"/>
      <c r="F10" s="339"/>
      <c r="G10" s="339"/>
      <c r="H10" s="339"/>
      <c r="I10" s="339"/>
      <c r="J10" s="339"/>
      <c r="K10" s="339"/>
      <c r="L10" s="339"/>
      <c r="M10" s="339"/>
      <c r="N10" s="339"/>
      <c r="O10" s="339"/>
      <c r="P10" s="20"/>
      <c r="Q10" s="20"/>
      <c r="R10" s="20"/>
      <c r="S10" s="339"/>
      <c r="T10" s="339"/>
      <c r="U10" s="339"/>
      <c r="V10" s="339"/>
      <c r="W10" s="339"/>
      <c r="X10" s="339"/>
      <c r="Y10" s="339"/>
      <c r="Z10" s="339"/>
      <c r="AA10" s="339"/>
      <c r="AB10" s="348"/>
      <c r="AC10" s="781" t="str">
        <f>X225</f>
        <v>POSTIT 7</v>
      </c>
      <c r="AD10" s="777"/>
      <c r="AE10" s="777"/>
      <c r="AF10" s="777"/>
      <c r="AG10" s="777"/>
      <c r="AH10" s="777"/>
      <c r="AI10" s="777"/>
      <c r="AJ10" s="777"/>
      <c r="AK10" s="779"/>
      <c r="AL10" s="790"/>
      <c r="AM10" s="791"/>
      <c r="AO10" s="11"/>
      <c r="AP10" s="11"/>
      <c r="AQ10" s="11"/>
      <c r="AR10" s="11"/>
      <c r="AS10" s="11"/>
      <c r="AT10" s="11"/>
      <c r="AU10" s="11"/>
      <c r="AV10" s="11"/>
      <c r="AW10" s="11"/>
      <c r="AX10" s="11"/>
      <c r="AY10" s="11"/>
      <c r="AZ10" s="11"/>
      <c r="BA10" s="11"/>
      <c r="BB10" s="11"/>
      <c r="BC10" s="11"/>
      <c r="BE10" s="11"/>
      <c r="BF10" s="11"/>
      <c r="BG10" s="11"/>
      <c r="BH10" s="11"/>
      <c r="BI10" s="11"/>
      <c r="BJ10" s="11"/>
      <c r="BK10" s="11"/>
      <c r="BL10" s="11"/>
      <c r="BM10" s="11"/>
      <c r="BN10" s="11"/>
      <c r="BO10" s="11"/>
      <c r="BP10" s="11"/>
      <c r="BQ10" s="11"/>
      <c r="BR10" s="11"/>
      <c r="BS10" s="11"/>
      <c r="BT10" s="11"/>
      <c r="BV10" s="565"/>
      <c r="BW10" s="566" t="s">
        <v>765</v>
      </c>
      <c r="BX10" s="566" t="s">
        <v>1914</v>
      </c>
      <c r="BY10" s="566" t="s">
        <v>1915</v>
      </c>
      <c r="BZ10" s="364"/>
      <c r="CB10" s="2"/>
      <c r="CJ10" s="2"/>
      <c r="CR10" s="2"/>
      <c r="CX10" s="1"/>
      <c r="CY10" s="20"/>
      <c r="CZ10" s="20"/>
      <c r="DA10" s="20"/>
      <c r="DB10" s="20"/>
      <c r="DC10" s="1"/>
      <c r="DD10" s="9">
        <v>1</v>
      </c>
    </row>
    <row r="11" spans="1:110" customFormat="1" ht="24.95" customHeight="1">
      <c r="B11" s="11"/>
      <c r="C11" s="1492" t="s">
        <v>3879</v>
      </c>
      <c r="D11" s="339"/>
      <c r="E11" s="339"/>
      <c r="F11" s="339"/>
      <c r="G11" s="339"/>
      <c r="H11" s="339"/>
      <c r="I11" s="339"/>
      <c r="J11" s="339"/>
      <c r="K11" s="339"/>
      <c r="L11" s="339"/>
      <c r="M11" s="339"/>
      <c r="N11" s="339"/>
      <c r="O11" s="339"/>
      <c r="P11" s="20"/>
      <c r="Q11" s="1"/>
      <c r="R11" s="20"/>
      <c r="S11" s="339"/>
      <c r="T11" s="339"/>
      <c r="U11" s="339"/>
      <c r="V11" s="1"/>
      <c r="W11" s="339"/>
      <c r="X11" s="339"/>
      <c r="Y11" s="339"/>
      <c r="Z11" s="1"/>
      <c r="AA11" s="339"/>
      <c r="AB11" s="348"/>
      <c r="AC11" s="786" t="str">
        <f>X259</f>
        <v>POSTIT 8</v>
      </c>
      <c r="AD11" s="784"/>
      <c r="AE11" s="784"/>
      <c r="AF11" s="784"/>
      <c r="AG11" s="784"/>
      <c r="AH11" s="784"/>
      <c r="AI11" s="784"/>
      <c r="AJ11" s="784"/>
      <c r="AK11" s="785"/>
      <c r="AL11" s="790"/>
      <c r="AM11" s="791"/>
      <c r="AO11" s="11"/>
      <c r="AP11" s="11"/>
      <c r="AQ11" s="11"/>
      <c r="AR11" s="11"/>
      <c r="AS11" s="11"/>
      <c r="AT11" s="11"/>
      <c r="AU11" s="11"/>
      <c r="AV11" s="11"/>
      <c r="AW11" s="11"/>
      <c r="AX11" s="11"/>
      <c r="AY11" s="11"/>
      <c r="AZ11" s="11"/>
      <c r="BA11" s="11"/>
      <c r="BB11" s="11"/>
      <c r="BC11" s="11"/>
      <c r="BE11" s="11"/>
      <c r="BF11" s="11"/>
      <c r="BG11" s="11"/>
      <c r="BH11" s="11"/>
      <c r="BI11" s="11"/>
      <c r="BJ11" s="11"/>
      <c r="BK11" s="11"/>
      <c r="BL11" s="11"/>
      <c r="BM11" s="11"/>
      <c r="BN11" s="11"/>
      <c r="BO11" s="11"/>
      <c r="BP11" s="11"/>
      <c r="BQ11" s="11"/>
      <c r="BR11" s="11"/>
      <c r="BS11" s="11"/>
      <c r="BT11" s="11"/>
      <c r="BV11" s="736">
        <f>BW15-SUBTOTAL(103,BV16:BV354)</f>
        <v>0</v>
      </c>
      <c r="BW11" s="567" t="str">
        <f>BW15-SUBTOTAL(103,BV16:BV354)&amp;" "&amp;"Lignes masquées"</f>
        <v>0 Lignes masquées</v>
      </c>
      <c r="BX11" s="567" t="s">
        <v>1916</v>
      </c>
      <c r="BY11" s="567" t="s">
        <v>1917</v>
      </c>
      <c r="BZ11" s="364"/>
      <c r="CX11" s="1"/>
      <c r="CY11" s="20"/>
      <c r="CZ11" s="20"/>
      <c r="DA11" s="20"/>
      <c r="DB11" s="20"/>
      <c r="DC11" s="1"/>
      <c r="DD11" s="9">
        <v>1</v>
      </c>
    </row>
    <row r="12" spans="1:110" customFormat="1" ht="24.95" customHeight="1">
      <c r="B12" s="11"/>
      <c r="C12" s="365"/>
      <c r="D12" s="339"/>
      <c r="E12" s="339"/>
      <c r="F12" s="339"/>
      <c r="G12" s="339"/>
      <c r="H12" s="339"/>
      <c r="I12" s="339"/>
      <c r="J12" s="339"/>
      <c r="K12" s="339"/>
      <c r="L12" s="339"/>
      <c r="M12" s="339"/>
      <c r="N12" s="339"/>
      <c r="O12" s="339"/>
      <c r="P12" s="20"/>
      <c r="Q12" s="339"/>
      <c r="R12" s="339"/>
      <c r="S12" s="339"/>
      <c r="T12" s="339"/>
      <c r="U12" s="339"/>
      <c r="V12" s="339"/>
      <c r="W12" s="339"/>
      <c r="X12" s="339"/>
      <c r="Y12" s="339"/>
      <c r="Z12" s="339"/>
      <c r="AA12" s="339"/>
      <c r="AB12" s="348"/>
      <c r="AC12" s="781" t="str">
        <f>X293</f>
        <v>POSTIT 9</v>
      </c>
      <c r="AD12" s="777"/>
      <c r="AE12" s="777"/>
      <c r="AF12" s="777"/>
      <c r="AG12" s="777"/>
      <c r="AH12" s="777"/>
      <c r="AI12" s="777"/>
      <c r="AJ12" s="777"/>
      <c r="AK12" s="779"/>
      <c r="AL12" s="790"/>
      <c r="AM12" s="791"/>
      <c r="AO12" s="11"/>
      <c r="AP12" s="11"/>
      <c r="AQ12" s="11"/>
      <c r="AR12" s="11"/>
      <c r="AS12" s="11"/>
      <c r="AT12" s="11"/>
      <c r="AU12" s="11"/>
      <c r="AV12" s="11"/>
      <c r="AW12" s="11"/>
      <c r="AX12" s="11"/>
      <c r="AY12" s="11"/>
      <c r="AZ12" s="11"/>
      <c r="BA12" s="11"/>
      <c r="BB12" s="11"/>
      <c r="BC12" s="11"/>
      <c r="BE12" s="11"/>
      <c r="BF12" s="11"/>
      <c r="BG12" s="11"/>
      <c r="BH12" s="11"/>
      <c r="BI12" s="11"/>
      <c r="BJ12" s="11"/>
      <c r="BK12" s="11"/>
      <c r="BL12" s="11"/>
      <c r="BM12" s="11"/>
      <c r="BN12" s="11"/>
      <c r="BO12" s="11"/>
      <c r="BP12" s="11"/>
      <c r="BQ12" s="11"/>
      <c r="BR12" s="11"/>
      <c r="BS12" s="11"/>
      <c r="BT12" s="11"/>
      <c r="BV12" s="565"/>
      <c r="BW12" s="568" t="str">
        <f>COUNTIF(BV16:BV354,"A")&amp;" "&amp;"Lignes"&amp;" "&amp;"A"</f>
        <v>19 Lignes A</v>
      </c>
      <c r="BX12" s="568" t="s">
        <v>1918</v>
      </c>
      <c r="BY12" s="568" t="s">
        <v>1919</v>
      </c>
      <c r="BZ12" s="364"/>
      <c r="CX12" s="1"/>
      <c r="CY12" s="20"/>
      <c r="CZ12" s="20"/>
      <c r="DA12" s="20"/>
      <c r="DB12" s="20"/>
      <c r="DC12" s="1"/>
      <c r="DD12" s="9">
        <v>1</v>
      </c>
    </row>
    <row r="13" spans="1:110" customFormat="1" ht="24.95" customHeight="1" thickBot="1">
      <c r="B13" s="11"/>
      <c r="C13" s="365"/>
      <c r="D13" s="339"/>
      <c r="E13" s="339"/>
      <c r="F13" s="339"/>
      <c r="G13" s="339"/>
      <c r="H13" s="339"/>
      <c r="I13" s="339"/>
      <c r="J13" s="182"/>
      <c r="K13" s="182"/>
      <c r="L13" s="182"/>
      <c r="M13" s="182"/>
      <c r="N13" s="182"/>
      <c r="O13" s="182"/>
      <c r="P13" s="182" t="s">
        <v>2800</v>
      </c>
      <c r="Q13" s="182" t="s">
        <v>2801</v>
      </c>
      <c r="R13" s="182" t="s">
        <v>2802</v>
      </c>
      <c r="S13" s="182" t="s">
        <v>393</v>
      </c>
      <c r="T13" s="182" t="s">
        <v>392</v>
      </c>
      <c r="U13" s="182" t="s">
        <v>391</v>
      </c>
      <c r="V13" s="182" t="s">
        <v>390</v>
      </c>
      <c r="W13" s="182" t="s">
        <v>389</v>
      </c>
      <c r="X13" s="182" t="s">
        <v>388</v>
      </c>
      <c r="Y13" s="182" t="s">
        <v>387</v>
      </c>
      <c r="Z13" s="182" t="s">
        <v>386</v>
      </c>
      <c r="AA13" s="182" t="s">
        <v>385</v>
      </c>
      <c r="AB13" s="348"/>
      <c r="AC13" s="787" t="str">
        <f>X327</f>
        <v>POSTIT 10</v>
      </c>
      <c r="AD13" s="788"/>
      <c r="AE13" s="788"/>
      <c r="AF13" s="788"/>
      <c r="AG13" s="788"/>
      <c r="AH13" s="788"/>
      <c r="AI13" s="788"/>
      <c r="AJ13" s="788"/>
      <c r="AK13" s="789"/>
      <c r="AL13" s="792"/>
      <c r="AM13" s="793"/>
      <c r="AO13" s="11" t="s">
        <v>1954</v>
      </c>
      <c r="AP13" s="11"/>
      <c r="AQ13" s="11"/>
      <c r="AR13" s="11"/>
      <c r="AS13" s="11"/>
      <c r="AT13" s="11"/>
      <c r="AU13" s="11"/>
      <c r="AV13" s="11"/>
      <c r="AW13" s="11"/>
      <c r="AX13" s="11"/>
      <c r="AY13" s="11"/>
      <c r="AZ13" s="11"/>
      <c r="BA13" s="11"/>
      <c r="BB13" s="11"/>
      <c r="BC13" s="11"/>
      <c r="BE13" s="11"/>
      <c r="BF13" s="11"/>
      <c r="BG13" s="11"/>
      <c r="BH13" s="11"/>
      <c r="BI13" s="11"/>
      <c r="BJ13" s="11"/>
      <c r="BK13" s="11"/>
      <c r="BL13" s="11"/>
      <c r="BM13" s="11"/>
      <c r="BN13" s="11"/>
      <c r="BO13" s="11"/>
      <c r="BP13" s="11"/>
      <c r="BQ13" s="11"/>
      <c r="BR13" s="11"/>
      <c r="BS13" s="334" t="s">
        <v>1909</v>
      </c>
      <c r="BT13" s="11"/>
      <c r="BV13" s="565"/>
      <c r="BW13" s="568" t="str">
        <f>COUNTIF(BV16:BV354,"►")&amp;" "&amp;"Lignes"&amp;" "&amp;"►"</f>
        <v>0 Lignes ►</v>
      </c>
      <c r="BX13" s="568" t="s">
        <v>1922</v>
      </c>
      <c r="BY13" s="568" t="s">
        <v>1923</v>
      </c>
      <c r="BZ13" s="364"/>
      <c r="CX13" s="1"/>
      <c r="CY13" s="20"/>
      <c r="CZ13" s="20"/>
      <c r="DA13" s="20"/>
      <c r="DB13" s="20"/>
      <c r="DC13" s="1"/>
      <c r="DD13" s="9">
        <v>1</v>
      </c>
    </row>
    <row r="14" spans="1:110" ht="24" customHeight="1">
      <c r="B14" s="20"/>
      <c r="C14" s="28"/>
      <c r="D14" s="339"/>
      <c r="E14" s="339"/>
      <c r="F14" s="339"/>
      <c r="G14" s="339"/>
      <c r="H14" s="339"/>
      <c r="I14" s="339"/>
      <c r="J14" s="339"/>
      <c r="K14" s="339"/>
      <c r="L14" s="339"/>
      <c r="M14" s="339"/>
      <c r="N14" s="339"/>
      <c r="O14" s="339"/>
      <c r="P14" s="275"/>
      <c r="Q14" s="275"/>
      <c r="R14" s="382"/>
      <c r="S14" s="382"/>
      <c r="T14" s="382"/>
      <c r="U14" s="382"/>
      <c r="V14" s="382"/>
      <c r="W14" s="382"/>
      <c r="X14" s="382"/>
      <c r="Y14" s="382"/>
      <c r="Z14" s="382"/>
      <c r="AA14" s="382"/>
      <c r="AC14" s="180"/>
      <c r="AD14" s="180"/>
      <c r="AE14" s="180"/>
      <c r="AF14" s="180"/>
      <c r="AG14" s="180"/>
      <c r="AH14" s="180"/>
      <c r="AI14" s="180"/>
      <c r="AJ14" s="180"/>
      <c r="AK14" s="180"/>
      <c r="AL14" s="180"/>
      <c r="AM14" s="180"/>
      <c r="AO14" s="823" t="s">
        <v>2952</v>
      </c>
      <c r="AP14" s="20"/>
      <c r="AQ14" s="20"/>
      <c r="AR14" s="20"/>
      <c r="AS14" s="20"/>
      <c r="AT14" s="20"/>
      <c r="AU14" s="20"/>
      <c r="AV14" s="155"/>
      <c r="AW14" s="155"/>
      <c r="AX14" s="155"/>
      <c r="AY14" s="20"/>
      <c r="AZ14" s="20"/>
      <c r="BA14" s="20"/>
      <c r="BB14" s="20"/>
      <c r="BC14" s="20"/>
      <c r="BE14" s="20"/>
      <c r="BF14" s="20"/>
      <c r="BG14" s="20"/>
      <c r="BH14" s="334" t="s">
        <v>578</v>
      </c>
      <c r="BI14" s="334"/>
      <c r="BJ14" s="334"/>
      <c r="BK14" s="20"/>
      <c r="BL14" s="334" t="s">
        <v>1906</v>
      </c>
      <c r="BM14" s="20"/>
      <c r="BN14" s="20"/>
      <c r="BO14" s="20"/>
      <c r="BP14" s="20"/>
      <c r="BQ14" s="20"/>
      <c r="BR14" s="334"/>
      <c r="BS14" s="334" t="s">
        <v>1910</v>
      </c>
      <c r="BT14" s="20"/>
      <c r="BV14" s="565"/>
      <c r="BW14" s="568" t="str">
        <f>"Lignes visibles "&amp;BW15-BV11</f>
        <v>Lignes visibles 339</v>
      </c>
      <c r="BX14" s="568" t="s">
        <v>1920</v>
      </c>
      <c r="BY14" s="568" t="s">
        <v>1921</v>
      </c>
      <c r="CE14" s="2"/>
      <c r="CF14" s="2"/>
      <c r="CM14" s="2"/>
      <c r="CN14" s="2"/>
      <c r="CU14" s="2"/>
      <c r="CV14" s="2"/>
      <c r="DD14" s="9">
        <v>1</v>
      </c>
      <c r="DE14"/>
      <c r="DF14"/>
    </row>
    <row r="15" spans="1:110" ht="24" customHeight="1" thickBot="1">
      <c r="B15" s="386"/>
      <c r="C15" s="387"/>
      <c r="D15" s="388"/>
      <c r="E15" s="389"/>
      <c r="F15" s="390"/>
      <c r="G15" s="391"/>
      <c r="H15" s="392"/>
      <c r="I15" s="339"/>
      <c r="J15" s="1009" t="str">
        <f>"▼ "&amp;"colonne "&amp;SUBSTITUTE(ADDRESS(1,COLUMN(),4),"1","")</f>
        <v>▼ colonne J</v>
      </c>
      <c r="K15" s="900"/>
      <c r="L15" s="900"/>
      <c r="M15" s="900"/>
      <c r="N15" s="900"/>
      <c r="O15" s="900"/>
      <c r="P15" s="1011" t="str">
        <f>"col. "&amp;SUBSTITUTE(ADDRESS(1,COLUMN(),4),"1","")</f>
        <v>col. P</v>
      </c>
      <c r="Q15" s="1011" t="str">
        <f>"col. "&amp;SUBSTITUTE(ADDRESS(1,COLUMN(),4),"1","")</f>
        <v>col. Q</v>
      </c>
      <c r="R15" s="965"/>
      <c r="S15" s="965"/>
      <c r="T15" s="965"/>
      <c r="U15" s="965"/>
      <c r="V15" s="965"/>
      <c r="W15" s="900"/>
      <c r="X15" s="966">
        <f>X14</f>
        <v>0</v>
      </c>
      <c r="Y15" s="901"/>
      <c r="Z15" s="900"/>
      <c r="AA15" s="1010" t="str">
        <f>"colonne "&amp;SUBSTITUTE(ADDRESS(1,COLUMN(),4),"1","")&amp;"  ▼ "</f>
        <v xml:space="preserve">colonne AA  ▼ </v>
      </c>
      <c r="AC15" s="338" t="str">
        <f>"colonne "&amp;SUBSTITUTE(ADDRESS(1,COLUMN(),4),"1","")&amp;"  ▼ "</f>
        <v xml:space="preserve">colonne AC  ▼ </v>
      </c>
      <c r="AD15" s="180"/>
      <c r="AE15" s="180" t="s">
        <v>2953</v>
      </c>
      <c r="AF15" s="180"/>
      <c r="AG15" s="180"/>
      <c r="AH15" s="180"/>
      <c r="AI15" s="180"/>
      <c r="AJ15" s="180"/>
      <c r="AK15" s="180"/>
      <c r="AL15" s="180"/>
      <c r="AM15" s="654" t="str">
        <f>SUBSTITUTE(ADDRESS(1,COLUMN(),4),"1","")</f>
        <v>AM</v>
      </c>
      <c r="AO15" s="11"/>
      <c r="AP15" s="20"/>
      <c r="AQ15" s="20"/>
      <c r="AR15" s="20"/>
      <c r="AS15" s="20"/>
      <c r="AT15" s="20"/>
      <c r="AU15" s="20"/>
      <c r="AV15" s="155"/>
      <c r="AW15" s="155"/>
      <c r="AX15" s="155"/>
      <c r="AY15" s="20"/>
      <c r="AZ15" s="20"/>
      <c r="BA15" s="20"/>
      <c r="BB15" s="20"/>
      <c r="BC15" s="20"/>
      <c r="BE15" s="804" t="str">
        <f>"▼ collez "&amp; Q15</f>
        <v>▼ collez col. Q</v>
      </c>
      <c r="BF15" s="804" t="str">
        <f>"▼ paste "&amp; Q15</f>
        <v>▼ paste col. Q</v>
      </c>
      <c r="BG15" s="804" t="str">
        <f>"▼ pegue "&amp; Q15</f>
        <v>▼ pegue col. Q</v>
      </c>
      <c r="BH15" s="334" t="str">
        <f>BN19&amp;" "&amp;BO19</f>
        <v>Modifiez en ml les volumes qui ne vous conviennent pas Colonne BO</v>
      </c>
      <c r="BI15" s="334"/>
      <c r="BJ15" s="334"/>
      <c r="BK15" s="20"/>
      <c r="BL15" s="334" t="str">
        <f>"check and, if needed, change any volumes you don’t want to mL Col. "&amp;BO19</f>
        <v>check and, if needed, change any volumes you don’t want to mL Col. BO</v>
      </c>
      <c r="BM15" s="20"/>
      <c r="BN15" s="20"/>
      <c r="BO15" s="20"/>
      <c r="BP15" s="20"/>
      <c r="BQ15" s="20"/>
      <c r="BR15" s="334"/>
      <c r="BS15" s="334" t="str">
        <f>" que no le convengan — columna "&amp;BO19</f>
        <v xml:space="preserve"> que no le convengan — columna BO</v>
      </c>
      <c r="BT15" s="20"/>
      <c r="BV15" s="565"/>
      <c r="BW15" s="569">
        <f>ROWS(BV16:BV354)</f>
        <v>339</v>
      </c>
      <c r="BX15" s="569" t="s">
        <v>1924</v>
      </c>
      <c r="BY15" s="569" t="s">
        <v>1925</v>
      </c>
      <c r="CA15" s="797" t="str">
        <f>" colonne "&amp;SUBSTITUTE(ADDRESS(1,COLUMN(),4),"1","")</f>
        <v xml:space="preserve"> colonne CA</v>
      </c>
      <c r="CB15" s="797"/>
      <c r="CE15" s="2"/>
      <c r="CF15" s="2"/>
      <c r="CI15" s="797" t="str">
        <f>"column  "&amp;SUBSTITUTE(ADDRESS(1,COLUMN(),4),"1","")</f>
        <v>column  CI</v>
      </c>
      <c r="CJ15" s="797"/>
      <c r="CM15" s="2"/>
      <c r="CN15" s="2"/>
      <c r="CQ15" s="605" t="str">
        <f>"columna "&amp;SUBSTITUTE(ADDRESS(1,COLUMN(),4),"1","")</f>
        <v>columna CQ</v>
      </c>
      <c r="CR15" s="605"/>
      <c r="CU15" s="2"/>
      <c r="CV15" s="2"/>
      <c r="DD15" s="9">
        <v>1</v>
      </c>
      <c r="DE15"/>
      <c r="DF15"/>
    </row>
    <row r="16" spans="1:110" ht="21" customHeight="1">
      <c r="B16" s="727" t="str">
        <f t="shared" ref="B16:B79" si="14">J16</f>
        <v>A</v>
      </c>
      <c r="C16" s="395">
        <f t="shared" ref="C16:C79" si="15">IF(B16="►","►",IF(B16="A",IF(AND(ISTEXT(K16),ISTEXT(K16)),K16,IF(ISTEXT(K16),K16,IF(ISBLANK(K16),K16,K16)))))</f>
        <v>0</v>
      </c>
      <c r="D16" s="395">
        <f t="shared" ref="D16:D18" si="16">IF(C16="►","►",IFERROR(LEFT(C16,SEARCH(".",C16)-1),0))</f>
        <v>0</v>
      </c>
      <c r="E16" s="395">
        <f t="shared" ref="E16:E18" si="17">IF(C16="►","►",IFERROR(MID(C16,SEARCH(".",C16)+1,SEARCH(".",C16,SEARCH(".",C16)+1)-SEARCH(".",C16)-1),0))</f>
        <v>0</v>
      </c>
      <c r="F16" s="395">
        <f t="shared" ref="F16:F18" si="18">IF(C16="►","►",IFERROR(MID(C16,SEARCH(".",C16,SEARCH(".",C16)+1)+1,SEARCH(".",C16,SEARCH(".",C16,SEARCH(".",C16)+1)+1)-SEARCH(".",C16,SEARCH(".",C16)+1)-1),0))</f>
        <v>0</v>
      </c>
      <c r="G16" s="395">
        <f t="shared" ref="G16:G79" si="19">IF(C16="►","►",IFERROR(MID(K16,SEARCH(".",C16,SEARCH(".",C16,SEARCH(".",C16)+1)+1)+1,SEARCH(".",C16,SEARCH(".",C16,SEARCH(".",C16,SEARCH(".",C16)+1)+1)+1)-SEARCH(".",C16,SEARCH(".",C16,SEARCH(".",C16)+1)+1)-1),0))</f>
        <v>0</v>
      </c>
      <c r="H16" s="395" t="str">
        <f t="shared" ref="H16:H18" si="20">IF(C16="►","►",IFERROR(MID(C16,SEARCH("♦",SUBSTITUTE(C16,".","♦",LEN(C16)-LEN(SUBSTITUTE(C16,".",""))))+1,999),""))</f>
        <v/>
      </c>
      <c r="I16" s="146" t="str">
        <f t="shared" ref="I16:I79" si="21">IF(ISBLANK(C16),"►",IFERROR(RIGHT(C16,LEN(C16)-FIND("Couleur",C16)+1),""))</f>
        <v/>
      </c>
      <c r="J16" s="257" t="s">
        <v>338</v>
      </c>
      <c r="K16" s="256">
        <f>K23</f>
        <v>0</v>
      </c>
      <c r="L16" s="256">
        <f>L23</f>
        <v>0</v>
      </c>
      <c r="M16" s="255">
        <f>M23</f>
        <v>0</v>
      </c>
      <c r="N16" s="254">
        <f>N23</f>
        <v>0</v>
      </c>
      <c r="O16" s="253">
        <f>O23</f>
        <v>0</v>
      </c>
      <c r="P16" s="686"/>
      <c r="Q16" s="685"/>
      <c r="R16" s="798" t="s">
        <v>1697</v>
      </c>
      <c r="S16" s="798"/>
      <c r="T16" s="798"/>
      <c r="U16" s="798"/>
      <c r="V16" s="798"/>
      <c r="W16" s="798"/>
      <c r="X16" s="798"/>
      <c r="Y16" s="798"/>
      <c r="Z16" s="798"/>
      <c r="AA16" s="684"/>
      <c r="AC16" s="1561" t="str">
        <f>R16&amp;" "&amp;P16&amp;" "&amp;P17&amp;" "&amp;P18&amp;"  intensité"&amp;" "&amp;U22&amp;" "&amp;"coût unitaire"&amp;" "&amp;AM25&amp; "€"&amp;" "&amp;" servi en"&amp;" "&amp;AJ18</f>
        <v>POSTIT 1     intensité  coût unitaire 0€  servi en Trembler(s)</v>
      </c>
      <c r="AD16" s="1562"/>
      <c r="AE16" s="1562"/>
      <c r="AF16" s="1562"/>
      <c r="AG16" s="1562"/>
      <c r="AH16" s="1562"/>
      <c r="AI16" s="1562"/>
      <c r="AJ16" s="1562"/>
      <c r="AK16" s="252" t="s">
        <v>432</v>
      </c>
      <c r="AL16" s="1565">
        <f>AA16</f>
        <v>0</v>
      </c>
      <c r="AM16" s="1566"/>
      <c r="AO16" s="251" t="s">
        <v>427</v>
      </c>
      <c r="AP16" s="250" t="s">
        <v>431</v>
      </c>
      <c r="AQ16" s="247" t="s">
        <v>429</v>
      </c>
      <c r="AR16" s="249" t="s">
        <v>426</v>
      </c>
      <c r="AS16" s="248" t="s">
        <v>430</v>
      </c>
      <c r="AT16" s="247" t="s">
        <v>429</v>
      </c>
      <c r="AU16" s="246" t="s">
        <v>428</v>
      </c>
      <c r="AV16" s="245" t="s">
        <v>427</v>
      </c>
      <c r="AW16" s="764" t="str">
        <f>AO18</f>
        <v/>
      </c>
      <c r="AX16" s="244"/>
      <c r="AY16" s="243"/>
      <c r="AZ16" s="242"/>
      <c r="BA16" s="241" t="s">
        <v>426</v>
      </c>
      <c r="BB16" s="240" t="str">
        <f>AR18</f>
        <v>2 Trembler(s) de 30 cl</v>
      </c>
      <c r="BC16" s="239"/>
      <c r="BE16" s="805" t="str">
        <f>"et / ou "&amp;X15</f>
        <v>et / ou 0</v>
      </c>
      <c r="BF16" s="805" t="str">
        <f>"and/or "&amp;X15</f>
        <v>and/or 0</v>
      </c>
      <c r="BG16" s="805" t="str">
        <f>"y/o "&amp;X15</f>
        <v>y/o 0</v>
      </c>
      <c r="BH16" s="336" t="s">
        <v>579</v>
      </c>
      <c r="BI16" s="336"/>
      <c r="BJ16" s="336"/>
      <c r="BK16" s="335"/>
      <c r="BL16" s="336" t="s">
        <v>1907</v>
      </c>
      <c r="BM16" s="333"/>
      <c r="BN16" s="333"/>
      <c r="BO16" s="333"/>
      <c r="BP16" s="333"/>
      <c r="BQ16" s="333"/>
      <c r="BR16" s="336"/>
      <c r="BS16" s="1745" t="s">
        <v>1911</v>
      </c>
      <c r="BT16" s="1745"/>
      <c r="BV16" s="727" t="str">
        <f>B16</f>
        <v>A</v>
      </c>
      <c r="BW16" s="570" t="s">
        <v>394</v>
      </c>
      <c r="BX16" s="570" t="s">
        <v>394</v>
      </c>
      <c r="BY16" s="570" t="s">
        <v>394</v>
      </c>
      <c r="CA16" s="1621" t="s">
        <v>577</v>
      </c>
      <c r="CB16" s="1622"/>
      <c r="CC16" s="1622"/>
      <c r="CD16" s="1622"/>
      <c r="CE16" s="1622"/>
      <c r="CF16" s="1622"/>
      <c r="CG16" s="1623"/>
      <c r="CI16" s="1621" t="s">
        <v>1065</v>
      </c>
      <c r="CJ16" s="1622"/>
      <c r="CK16" s="1622"/>
      <c r="CL16" s="1622"/>
      <c r="CM16" s="1622"/>
      <c r="CN16" s="1622"/>
      <c r="CO16" s="1623"/>
      <c r="CQ16" s="1621" t="s">
        <v>1874</v>
      </c>
      <c r="CR16" s="1622"/>
      <c r="CS16" s="1622"/>
      <c r="CT16" s="1622"/>
      <c r="CU16" s="1622"/>
      <c r="CV16" s="1622"/>
      <c r="CW16" s="1623"/>
      <c r="CY16" s="1627" t="s">
        <v>665</v>
      </c>
      <c r="CZ16" s="1628"/>
      <c r="DA16" s="1628"/>
      <c r="DB16" s="1629"/>
      <c r="DD16" s="9">
        <v>1</v>
      </c>
      <c r="DE16"/>
      <c r="DF16"/>
    </row>
    <row r="17" spans="2:110" ht="21" customHeight="1">
      <c r="B17" s="394">
        <f t="shared" si="14"/>
        <v>0</v>
      </c>
      <c r="C17" s="146" t="b">
        <f t="shared" si="15"/>
        <v>0</v>
      </c>
      <c r="D17" s="146">
        <f t="shared" si="16"/>
        <v>0</v>
      </c>
      <c r="E17" s="146">
        <f t="shared" si="17"/>
        <v>0</v>
      </c>
      <c r="F17" s="146">
        <f t="shared" si="18"/>
        <v>0</v>
      </c>
      <c r="G17" s="146">
        <f t="shared" si="19"/>
        <v>0</v>
      </c>
      <c r="H17" s="146" t="str">
        <f t="shared" si="20"/>
        <v/>
      </c>
      <c r="I17" s="146" t="str">
        <f t="shared" si="21"/>
        <v/>
      </c>
      <c r="J17" s="133"/>
      <c r="K17" s="203"/>
      <c r="L17" s="203"/>
      <c r="M17" s="202"/>
      <c r="N17" s="201"/>
      <c r="O17" s="200"/>
      <c r="P17" s="683"/>
      <c r="Q17" s="682"/>
      <c r="R17" s="799"/>
      <c r="S17" s="799"/>
      <c r="T17" s="799"/>
      <c r="U17" s="799"/>
      <c r="V17" s="799"/>
      <c r="W17" s="799"/>
      <c r="X17" s="799"/>
      <c r="Y17" s="799"/>
      <c r="Z17" s="799"/>
      <c r="AA17" s="681"/>
      <c r="AC17" s="1563"/>
      <c r="AD17" s="1564"/>
      <c r="AE17" s="1564"/>
      <c r="AF17" s="1564"/>
      <c r="AG17" s="1564"/>
      <c r="AH17" s="1564"/>
      <c r="AI17" s="1564"/>
      <c r="AJ17" s="1564"/>
      <c r="AK17" s="503">
        <f>IFERROR(SUM(AJ26:AJ32)/SUM(AE26:AE32)*100,0)</f>
        <v>0</v>
      </c>
      <c r="AL17" s="1567"/>
      <c r="AM17" s="1568"/>
      <c r="AO17" s="238" t="str">
        <f t="shared" ref="AO17:AU17" si="22">SUBSTITUTE(ADDRESS(1,COLUMN(),4),"1","")</f>
        <v>AO</v>
      </c>
      <c r="AP17" s="237" t="str">
        <f t="shared" si="22"/>
        <v>AP</v>
      </c>
      <c r="AQ17" s="234" t="str">
        <f t="shared" si="22"/>
        <v>AQ</v>
      </c>
      <c r="AR17" s="236" t="str">
        <f t="shared" si="22"/>
        <v>AR</v>
      </c>
      <c r="AS17" s="235" t="str">
        <f t="shared" si="22"/>
        <v>AS</v>
      </c>
      <c r="AT17" s="234" t="str">
        <f t="shared" si="22"/>
        <v>AT</v>
      </c>
      <c r="AU17" s="233" t="str">
        <f t="shared" si="22"/>
        <v>AU</v>
      </c>
      <c r="AV17" s="232"/>
      <c r="AW17" s="232"/>
      <c r="AX17" s="232"/>
      <c r="AY17" s="193"/>
      <c r="AZ17" s="232"/>
      <c r="BA17" s="218"/>
      <c r="BB17" s="153"/>
      <c r="BC17" s="152"/>
      <c r="BE17" s="20"/>
      <c r="BF17" s="20"/>
      <c r="BG17" s="20"/>
      <c r="BH17" s="336" t="s">
        <v>576</v>
      </c>
      <c r="BI17" s="336"/>
      <c r="BJ17" s="336"/>
      <c r="BK17" s="335"/>
      <c r="BL17" s="336" t="s">
        <v>1908</v>
      </c>
      <c r="BM17" s="333"/>
      <c r="BN17" s="333"/>
      <c r="BO17" s="333"/>
      <c r="BP17" s="333"/>
      <c r="BQ17" s="333"/>
      <c r="BR17" s="336"/>
      <c r="BS17" s="1745"/>
      <c r="BT17" s="1745"/>
      <c r="BV17" s="394">
        <f>B17</f>
        <v>0</v>
      </c>
      <c r="BW17" s="571" t="s">
        <v>590</v>
      </c>
      <c r="BX17" s="571" t="s">
        <v>1006</v>
      </c>
      <c r="BY17" s="571" t="s">
        <v>1926</v>
      </c>
      <c r="CA17" s="1624"/>
      <c r="CB17" s="1625"/>
      <c r="CC17" s="1625"/>
      <c r="CD17" s="1625"/>
      <c r="CE17" s="1625"/>
      <c r="CF17" s="1625"/>
      <c r="CG17" s="1626"/>
      <c r="CI17" s="1624"/>
      <c r="CJ17" s="1625"/>
      <c r="CK17" s="1625"/>
      <c r="CL17" s="1625"/>
      <c r="CM17" s="1625"/>
      <c r="CN17" s="1625"/>
      <c r="CO17" s="1626"/>
      <c r="CQ17" s="1624"/>
      <c r="CR17" s="1625"/>
      <c r="CS17" s="1625"/>
      <c r="CT17" s="1625"/>
      <c r="CU17" s="1625"/>
      <c r="CV17" s="1625"/>
      <c r="CW17" s="1626"/>
      <c r="CY17" s="28" t="s">
        <v>667</v>
      </c>
      <c r="CZ17" s="196"/>
      <c r="DA17" s="196"/>
      <c r="DB17" s="196"/>
      <c r="DD17" s="9">
        <v>1</v>
      </c>
      <c r="DE17"/>
      <c r="DF17"/>
    </row>
    <row r="18" spans="2:110" ht="21" customHeight="1">
      <c r="B18" s="394">
        <f t="shared" si="14"/>
        <v>0</v>
      </c>
      <c r="C18" s="146" t="b">
        <f t="shared" si="15"/>
        <v>0</v>
      </c>
      <c r="D18" s="146">
        <f t="shared" si="16"/>
        <v>0</v>
      </c>
      <c r="E18" s="146">
        <f t="shared" si="17"/>
        <v>0</v>
      </c>
      <c r="F18" s="146">
        <f t="shared" si="18"/>
        <v>0</v>
      </c>
      <c r="G18" s="146">
        <f t="shared" si="19"/>
        <v>0</v>
      </c>
      <c r="H18" s="146" t="str">
        <f t="shared" si="20"/>
        <v/>
      </c>
      <c r="I18" s="146" t="str">
        <f t="shared" si="21"/>
        <v/>
      </c>
      <c r="J18" s="133"/>
      <c r="K18" s="203"/>
      <c r="L18" s="203"/>
      <c r="M18" s="202"/>
      <c r="N18" s="201"/>
      <c r="O18" s="200"/>
      <c r="P18" s="680"/>
      <c r="Q18" s="680"/>
      <c r="R18" s="332"/>
      <c r="S18" s="331"/>
      <c r="T18" s="231"/>
      <c r="U18" s="231"/>
      <c r="V18" s="231"/>
      <c r="W18" s="231"/>
      <c r="X18" s="231"/>
      <c r="Y18" s="231"/>
      <c r="Z18" s="231"/>
      <c r="AA18" s="230"/>
      <c r="AC18" s="763" t="str" cm="1">
        <f t="array" ref="AC18">IFERROR(IF(AX33&lt;&gt;_xlfn.XLOOKUP(M19,BH22:BJ150,BO22:BO150),"⚠️ Vérifiez : le total saisi = "&amp;AX33&amp;" ml (colonne "&amp;AX24&amp;")","✅ OK volume saisi = "&amp;AX33&amp;" ml (colonne "&amp;AX24&amp;")"),"⚠️ Erreur : valeur non trouvée")</f>
        <v>⚠️ Erreur : valeur non trouvée</v>
      </c>
      <c r="AD18" s="207"/>
      <c r="AE18" s="207"/>
      <c r="AF18" s="207"/>
      <c r="AG18" s="207"/>
      <c r="AH18" s="532" t="s">
        <v>416</v>
      </c>
      <c r="AI18" s="229">
        <v>2</v>
      </c>
      <c r="AJ18" s="119" t="s">
        <v>361</v>
      </c>
      <c r="AK18" s="611" t="s">
        <v>805</v>
      </c>
      <c r="AL18" s="608">
        <f>IFERROR(_xlfn.XLOOKUP(AJ18,BH22:BH150,BN22:BN150),
IFERROR(_xlfn.XLOOKUP(AJ18,BI22:BI150,BN22:BN150),
IFERROR(_xlfn.XLOOKUP(AJ18,BJ22:BJ150,BN22:BN150),0)))*AI18</f>
        <v>50</v>
      </c>
      <c r="AM18" s="606">
        <f>AL18/100</f>
        <v>0.5</v>
      </c>
      <c r="AO18" s="228" t="str">
        <f>IF(OR(ISBLANK(P20), ISBLANK(Q20), ISBLANK(P22), ISBLANK(Q22)), "","Volume saisi "&amp; AX33 &amp; " ml pour "  &amp; P20 &amp; " " &amp; Q20)</f>
        <v/>
      </c>
      <c r="AP18" s="226">
        <f>IFERROR(IF(ISBLANK(AI18),"",IFERROR(_xlfn.XLOOKUP(M18,BH22:BH150,BS22:BS150),IFERROR(_xlfn.XLOOKUP(M18,BI22:BI150,BS22:BS150),IFERROR(_xlfn.XLOOKUP(M18,BJ22:BJ150,BS22:BS150),0)))*L18),0)</f>
        <v>0</v>
      </c>
      <c r="AQ18" s="225">
        <f>IFERROR(IF(ISBLANK(AI18),"",IFERROR(_xlfn.XLOOKUP(O18,BH22:BH150,BO22:BO150),IFERROR(_xlfn.XLOOKUP(O18,BI22:BI150,BO22:BO150),IFERROR(_xlfn.XLOOKUP(O18,BJ22:BJ150,BO22:BO150),0))))*N18*L18,0)</f>
        <v>0</v>
      </c>
      <c r="AR18" s="227" t="str">
        <f>IF(OR(ISBLANK(AI18), ISBLANK(AJ18), ISBLANK(AI19), ISBLANK(AJ19)), "", AI18 &amp; " " &amp; AJ18 &amp; " de " &amp; AI19 &amp; " " &amp; AJ19)</f>
        <v>2 Trembler(s) de 30 cl</v>
      </c>
      <c r="AS18" s="226">
        <f>IFERROR(IF(ISBLANK(AI18),"",IFERROR(_xlfn.XLOOKUP(AJ18,BH22:BH150,BS22:BS150),IFERROR(_xlfn.XLOOKUP(AJ18,BI22:BI150,BS22:BS150),IFERROR(_xlfn.XLOOKUP(AJ18,BJ22:BJ150,BS22:BS150),0))))*AI18,0)</f>
        <v>600</v>
      </c>
      <c r="AT18" s="225">
        <f>IF(ISBLANK(AI18),"",IFERROR(_xlfn.XLOOKUP(AJ19,BH22:BH150,BO22:BO150),IFERROR(_xlfn.XLOOKUP(AJ19,BI22:BI150,BO22:BO150),IFERROR(_xlfn.XLOOKUP(AJ19,BJ22:BJ150,BO22:BO150),0)))*AI19*AI18)</f>
        <v>600</v>
      </c>
      <c r="AU18" s="224">
        <f>IFERROR(AT18/AQ18,0)</f>
        <v>0</v>
      </c>
      <c r="AV18" s="623" t="str">
        <f>AX24&amp;"= "</f>
        <v xml:space="preserve">AX= </v>
      </c>
      <c r="AW18" s="712" t="str">
        <f>"recherche de "&amp;X23&amp;" dans la table de conversion et multilcation par  "&amp;W23</f>
        <v xml:space="preserve">recherche de  dans la table de conversion et multilcation par  </v>
      </c>
      <c r="AX18" s="193"/>
      <c r="AY18" s="193"/>
      <c r="AZ18" s="713"/>
      <c r="BA18" s="218"/>
      <c r="BB18" s="153"/>
      <c r="BC18" s="152"/>
      <c r="BE18" s="20"/>
      <c r="BF18" s="20"/>
      <c r="BG18" s="20"/>
      <c r="BH18" s="330" t="s">
        <v>575</v>
      </c>
      <c r="BI18" s="330"/>
      <c r="BJ18" s="330"/>
      <c r="BK18" s="330"/>
      <c r="BL18" s="330"/>
      <c r="BM18" s="330"/>
      <c r="BN18" s="330"/>
      <c r="BO18" s="330"/>
      <c r="BP18" s="330"/>
      <c r="BQ18" s="330"/>
      <c r="BR18" s="330"/>
      <c r="BS18" s="330"/>
      <c r="BT18" s="330"/>
      <c r="BV18" s="394">
        <f t="shared" ref="BV18:BV81" si="23">B18</f>
        <v>0</v>
      </c>
      <c r="BW18" s="572" t="s">
        <v>985</v>
      </c>
      <c r="BX18" s="818" t="s">
        <v>1927</v>
      </c>
      <c r="BY18" s="818" t="s">
        <v>1929</v>
      </c>
      <c r="CA18" s="1624"/>
      <c r="CB18" s="1625"/>
      <c r="CC18" s="1625"/>
      <c r="CD18" s="1625"/>
      <c r="CE18" s="1625"/>
      <c r="CF18" s="1625"/>
      <c r="CG18" s="1626"/>
      <c r="CI18" s="1624"/>
      <c r="CJ18" s="1625"/>
      <c r="CK18" s="1625"/>
      <c r="CL18" s="1625"/>
      <c r="CM18" s="1625"/>
      <c r="CN18" s="1625"/>
      <c r="CO18" s="1626"/>
      <c r="CQ18" s="1624"/>
      <c r="CR18" s="1625"/>
      <c r="CS18" s="1625"/>
      <c r="CT18" s="1625"/>
      <c r="CU18" s="1625"/>
      <c r="CV18" s="1625"/>
      <c r="CW18" s="1626"/>
      <c r="CY18" s="548" t="s">
        <v>668</v>
      </c>
      <c r="CZ18" s="196"/>
      <c r="DA18" s="196"/>
      <c r="DB18" s="196"/>
      <c r="DD18" s="9">
        <v>1</v>
      </c>
      <c r="DE18"/>
      <c r="DF18"/>
    </row>
    <row r="19" spans="2:110" ht="21" customHeight="1">
      <c r="B19" s="394">
        <f t="shared" si="14"/>
        <v>0</v>
      </c>
      <c r="C19" s="146" t="b">
        <f t="shared" si="15"/>
        <v>0</v>
      </c>
      <c r="D19" s="146">
        <f>IF(C19="►","►",IFERROR(LEFT(C19,SEARCH(".",C19)-1),0))</f>
        <v>0</v>
      </c>
      <c r="E19" s="146">
        <f>IF(C19="►","►",IFERROR(MID(C19,SEARCH(".",C19)+1,SEARCH(".",C19,SEARCH(".",C19)+1)-SEARCH(".",C19)-1),0))</f>
        <v>0</v>
      </c>
      <c r="F19" s="146">
        <f>IF(C19="►","►",IFERROR(MID(C19,SEARCH(".",C19,SEARCH(".",C19)+1)+1,SEARCH(".",C19,SEARCH(".",C19,SEARCH(".",C19)+1)+1)-SEARCH(".",C19,SEARCH(".",C19)+1)-1),0))</f>
        <v>0</v>
      </c>
      <c r="G19" s="146">
        <f t="shared" si="19"/>
        <v>0</v>
      </c>
      <c r="H19" s="146" t="str">
        <f>IF(C19="►","►",IFERROR(MID(C19,SEARCH("♦",SUBSTITUTE(C19,".","♦",LEN(C19)-LEN(SUBSTITUTE(C19,".",""))))+1,999),""))</f>
        <v/>
      </c>
      <c r="I19" s="146" t="str">
        <f t="shared" si="21"/>
        <v/>
      </c>
      <c r="J19" s="133"/>
      <c r="K19" s="203"/>
      <c r="L19" s="203"/>
      <c r="M19" s="202"/>
      <c r="N19" s="201"/>
      <c r="O19" s="200"/>
      <c r="P19" s="223"/>
      <c r="Q19" s="329"/>
      <c r="R19" s="318"/>
      <c r="S19" s="318"/>
      <c r="T19" s="318"/>
      <c r="U19" s="318"/>
      <c r="V19" s="210"/>
      <c r="W19" s="222"/>
      <c r="X19" s="679"/>
      <c r="Y19" s="679"/>
      <c r="Z19" s="679"/>
      <c r="AA19" s="678"/>
      <c r="AC19" s="533" t="str">
        <f>"Volume d'1 "&amp;M19&amp;" "&amp;IF(ISBLANK(AI18),"",IFERROR(_xlfn.XLOOKUP(M19,BH22:BH150,BO22:BO150),IFERROR(_xlfn.XLOOKUP(M19,BI22:BI150,BO22:BO150),IFERROR(_xlfn.XLOOKUP(M19,BJ22:BJ150,BO22:BO150),0))))&amp;" ml"</f>
        <v>Volume d'1  0 ml</v>
      </c>
      <c r="AD19" s="207"/>
      <c r="AE19" s="207"/>
      <c r="AF19" s="207"/>
      <c r="AG19" s="207"/>
      <c r="AH19" s="221" t="str">
        <f>"⓬ Vous versez quel volume par ►"&amp;AJ18</f>
        <v>⓬ Vous versez quel volume par ►Trembler(s)</v>
      </c>
      <c r="AI19" s="220">
        <v>30</v>
      </c>
      <c r="AJ19" s="103" t="s">
        <v>328</v>
      </c>
      <c r="AK19" s="612" t="s">
        <v>806</v>
      </c>
      <c r="AL19" s="608">
        <f>IFERROR(_xlfn.XLOOKUP(AJ19,BH22:BH150,BN22:BN150),
IFERROR(_xlfn.XLOOKUP(AJ19,BI22:BI150,BN22:BN150),
IFERROR(_xlfn.XLOOKUP(AJ19,BJ22:BJ150,BN22:BN150),0)))*AI19</f>
        <v>30</v>
      </c>
      <c r="AM19" s="606">
        <f>AL19/100</f>
        <v>0.3</v>
      </c>
      <c r="AO19" s="142" t="str">
        <f t="shared" ref="AO19:AT19" si="24">AO18</f>
        <v/>
      </c>
      <c r="AP19" s="328">
        <f t="shared" si="24"/>
        <v>0</v>
      </c>
      <c r="AQ19" s="328">
        <f t="shared" si="24"/>
        <v>0</v>
      </c>
      <c r="AR19" s="140" t="str">
        <f t="shared" si="24"/>
        <v>2 Trembler(s) de 30 cl</v>
      </c>
      <c r="AS19" s="135">
        <f t="shared" si="24"/>
        <v>600</v>
      </c>
      <c r="AT19" s="327">
        <f t="shared" si="24"/>
        <v>600</v>
      </c>
      <c r="AU19" s="151">
        <f t="shared" ref="AU19:AU32" si="25">IFERROR(AT19/AQ19,0)</f>
        <v>0</v>
      </c>
      <c r="AV19" s="623" t="str">
        <f>AY24&amp;"= "</f>
        <v xml:space="preserve">AY= </v>
      </c>
      <c r="AW19" s="624" t="str">
        <f>"volumes de l'Auteur pour "&amp;AY33&amp;" ml"</f>
        <v>volumes de l'Auteur pour 0 ml</v>
      </c>
      <c r="AX19" s="20"/>
      <c r="AY19" s="20"/>
      <c r="AZ19" s="20"/>
      <c r="BA19" s="218"/>
      <c r="BB19" s="153"/>
      <c r="BC19" s="152"/>
      <c r="BE19" s="20"/>
      <c r="BF19" s="20"/>
      <c r="BG19" s="20"/>
      <c r="BH19" s="27"/>
      <c r="BI19" s="27"/>
      <c r="BJ19" s="27"/>
      <c r="BK19" s="323"/>
      <c r="BL19" s="323"/>
      <c r="BM19" s="323"/>
      <c r="BN19" s="326" t="s">
        <v>574</v>
      </c>
      <c r="BO19" s="325" t="str">
        <f>SUBSTITUTE(ADDRESS(1,COLUMN(),4),"1","")</f>
        <v>BO</v>
      </c>
      <c r="BP19" s="324" t="s">
        <v>561</v>
      </c>
      <c r="BQ19" s="323"/>
      <c r="BR19" s="323"/>
      <c r="BS19" s="323"/>
      <c r="BT19" s="323"/>
      <c r="BV19" s="394">
        <f t="shared" si="23"/>
        <v>0</v>
      </c>
      <c r="BW19" s="573" t="s">
        <v>986</v>
      </c>
      <c r="BX19" s="573" t="s">
        <v>1928</v>
      </c>
      <c r="BY19" s="573" t="s">
        <v>1935</v>
      </c>
      <c r="CA19" s="1632" t="s">
        <v>1955</v>
      </c>
      <c r="CB19" s="1633"/>
      <c r="CC19" s="1633"/>
      <c r="CD19" s="1633"/>
      <c r="CE19" s="1633"/>
      <c r="CF19" s="1633"/>
      <c r="CG19" s="1634"/>
      <c r="CI19" s="1632" t="s">
        <v>1956</v>
      </c>
      <c r="CJ19" s="1633"/>
      <c r="CK19" s="1633"/>
      <c r="CL19" s="1633"/>
      <c r="CM19" s="1633"/>
      <c r="CN19" s="1633"/>
      <c r="CO19" s="1634"/>
      <c r="CQ19" s="1632" t="s">
        <v>1957</v>
      </c>
      <c r="CR19" s="1633"/>
      <c r="CS19" s="1633"/>
      <c r="CT19" s="1633"/>
      <c r="CU19" s="1633"/>
      <c r="CV19" s="1633"/>
      <c r="CW19" s="1634"/>
      <c r="CY19" s="28" t="s">
        <v>671</v>
      </c>
      <c r="CZ19" s="196"/>
      <c r="DA19" s="196"/>
      <c r="DB19" s="196"/>
      <c r="DD19" s="9">
        <v>1</v>
      </c>
      <c r="DE19"/>
      <c r="DF19"/>
    </row>
    <row r="20" spans="2:110" ht="21" customHeight="1">
      <c r="B20" s="394">
        <f t="shared" si="14"/>
        <v>0</v>
      </c>
      <c r="C20" s="146" t="b">
        <f t="shared" si="15"/>
        <v>0</v>
      </c>
      <c r="D20" s="146">
        <f>IF(C20="►","►",IFERROR(LEFT(C20,SEARCH(".",C20)-1),0))</f>
        <v>0</v>
      </c>
      <c r="E20" s="146">
        <f>IF(C20="►","►",IFERROR(MID(C20,SEARCH(".",C20)+1,SEARCH(".",C20,SEARCH(".",C20)+1)-SEARCH(".",C20)-1),0))</f>
        <v>0</v>
      </c>
      <c r="F20" s="146">
        <f>IF(C20="►","►",IFERROR(MID(C20,SEARCH(".",C20,SEARCH(".",C20)+1)+1,SEARCH(".",C20,SEARCH(".",C20,SEARCH(".",C20)+1)+1)-SEARCH(".",C20,SEARCH(".",C20)+1)-1),0))</f>
        <v>0</v>
      </c>
      <c r="G20" s="146">
        <f t="shared" si="19"/>
        <v>0</v>
      </c>
      <c r="H20" s="146" t="str">
        <f>IF(C20="►","►",IFERROR(MID(C20,SEARCH("♦",SUBSTITUTE(C20,".","♦",LEN(C20)-LEN(SUBSTITUTE(C20,".",""))))+1,999),""))</f>
        <v/>
      </c>
      <c r="I20" s="146" t="str">
        <f t="shared" si="21"/>
        <v/>
      </c>
      <c r="J20" s="133"/>
      <c r="K20" s="203"/>
      <c r="L20" s="203"/>
      <c r="M20" s="202"/>
      <c r="N20" s="201"/>
      <c r="O20" s="200"/>
      <c r="P20" s="215"/>
      <c r="Q20" s="322"/>
      <c r="R20" s="319"/>
      <c r="S20" s="319"/>
      <c r="T20" s="319"/>
      <c r="U20" s="319"/>
      <c r="V20" s="214"/>
      <c r="W20" s="28"/>
      <c r="X20" s="679"/>
      <c r="Y20" s="679"/>
      <c r="Z20" s="679"/>
      <c r="AA20" s="678"/>
      <c r="AC20" s="534" t="str">
        <f>IF(ISBLANK(AI18), "", IF(AL19&lt;=AC21, "✔ OK pour de/des verre(s) " &amp; AJ18 &amp; " de " &amp; AC21&amp; " cl (volume versé : "&amp;AL19&amp; " cl)", "❌ Trop plein pour " &amp; AJ18 &amp; " de " &amp;AC21&amp; " cl (volume utilisé : " &amp; (AL19*AI18) &amp; " cl)"))</f>
        <v>✔ OK pour de/des verre(s) Trembler(s) de 25 cl cl (volume versé : 30 cl)</v>
      </c>
      <c r="AD20" s="213"/>
      <c r="AE20" s="207"/>
      <c r="AF20" s="20"/>
      <c r="AG20" s="20"/>
      <c r="AH20" s="212"/>
      <c r="AI20" s="180"/>
      <c r="AJ20" s="211" t="str">
        <f>IFERROR(IF(AL19&gt;AJ21,AC24,IF(AJ21&gt;AL19,AD24,IF(AJ21=AL19,AE24))),0)</f>
        <v>Vous servez plus que l'Auteur qui avait prévu 0 cl</v>
      </c>
      <c r="AK20" s="611" t="s">
        <v>803</v>
      </c>
      <c r="AL20" s="608">
        <f>AL19*AI18</f>
        <v>60</v>
      </c>
      <c r="AM20" s="606">
        <f>AM19*AI18</f>
        <v>0.6</v>
      </c>
      <c r="AO20" s="142" t="str">
        <f t="shared" ref="AO20:AT20" si="26">AO18</f>
        <v/>
      </c>
      <c r="AP20" s="141">
        <f t="shared" si="26"/>
        <v>0</v>
      </c>
      <c r="AQ20" s="141">
        <f t="shared" si="26"/>
        <v>0</v>
      </c>
      <c r="AR20" s="140" t="str">
        <f t="shared" si="26"/>
        <v>2 Trembler(s) de 30 cl</v>
      </c>
      <c r="AS20" s="135">
        <f t="shared" si="26"/>
        <v>600</v>
      </c>
      <c r="AT20" s="139">
        <f t="shared" si="26"/>
        <v>600</v>
      </c>
      <c r="AU20" s="151">
        <f t="shared" si="25"/>
        <v>0</v>
      </c>
      <c r="AV20" s="622" t="str">
        <f>BA24&amp;"= "</f>
        <v xml:space="preserve">BA= </v>
      </c>
      <c r="AW20" s="624" t="str">
        <f>"volumes de l'Auteur multiplié par le coef. " &amp; TEXT(AU20, "0.00")</f>
        <v>volumes de l'Auteur multiplié par le coef. 0.00</v>
      </c>
      <c r="AX20" s="20"/>
      <c r="AY20" s="20"/>
      <c r="AZ20" s="20"/>
      <c r="BA20" s="153"/>
      <c r="BB20" s="153"/>
      <c r="BC20" s="152"/>
      <c r="BE20" s="826" t="s">
        <v>890</v>
      </c>
      <c r="BF20" s="827" t="s">
        <v>1902</v>
      </c>
      <c r="BG20" s="827" t="s">
        <v>1903</v>
      </c>
      <c r="BH20" s="817" t="s">
        <v>573</v>
      </c>
      <c r="BI20" s="817" t="s">
        <v>1904</v>
      </c>
      <c r="BJ20" s="817" t="s">
        <v>1905</v>
      </c>
      <c r="BK20" s="1707" t="s">
        <v>572</v>
      </c>
      <c r="BL20" s="1734" t="s">
        <v>571</v>
      </c>
      <c r="BM20" s="1734" t="s">
        <v>570</v>
      </c>
      <c r="BN20" s="1713" t="s">
        <v>569</v>
      </c>
      <c r="BO20" s="1714" t="s">
        <v>429</v>
      </c>
      <c r="BP20" s="1715" t="s">
        <v>568</v>
      </c>
      <c r="BQ20" s="1735" t="s">
        <v>567</v>
      </c>
      <c r="BR20" s="1735"/>
      <c r="BS20" s="1736" t="s">
        <v>430</v>
      </c>
      <c r="BT20" s="1707" t="s">
        <v>566</v>
      </c>
      <c r="BV20" s="394">
        <f t="shared" si="23"/>
        <v>0</v>
      </c>
      <c r="BW20" s="571" t="s">
        <v>594</v>
      </c>
      <c r="BX20" s="571" t="s">
        <v>1010</v>
      </c>
      <c r="BY20" s="571" t="s">
        <v>1930</v>
      </c>
      <c r="CA20" s="1632"/>
      <c r="CB20" s="1633"/>
      <c r="CC20" s="1633"/>
      <c r="CD20" s="1633"/>
      <c r="CE20" s="1633"/>
      <c r="CF20" s="1633"/>
      <c r="CG20" s="1634"/>
      <c r="CI20" s="1632"/>
      <c r="CJ20" s="1633"/>
      <c r="CK20" s="1633"/>
      <c r="CL20" s="1633"/>
      <c r="CM20" s="1633"/>
      <c r="CN20" s="1633"/>
      <c r="CO20" s="1634"/>
      <c r="CQ20" s="1632"/>
      <c r="CR20" s="1633"/>
      <c r="CS20" s="1633"/>
      <c r="CT20" s="1633"/>
      <c r="CU20" s="1633"/>
      <c r="CV20" s="1633"/>
      <c r="CW20" s="1634"/>
      <c r="CY20" s="548" t="s">
        <v>673</v>
      </c>
      <c r="CZ20" s="196"/>
      <c r="DA20" s="196"/>
      <c r="DB20" s="196"/>
      <c r="DD20" s="9">
        <v>1</v>
      </c>
      <c r="DE20"/>
      <c r="DF20"/>
    </row>
    <row r="21" spans="2:110" ht="21" customHeight="1">
      <c r="B21" s="394">
        <f t="shared" si="14"/>
        <v>0</v>
      </c>
      <c r="C21" s="146" t="b">
        <f t="shared" si="15"/>
        <v>0</v>
      </c>
      <c r="D21" s="146">
        <f t="shared" ref="D21:D84" si="27">IF(C21="►","►",IFERROR(LEFT(C21,SEARCH(".",C21)-1),0))</f>
        <v>0</v>
      </c>
      <c r="E21" s="146">
        <f t="shared" ref="E21:E84" si="28">IF(C21="►","►",IFERROR(MID(C21,SEARCH(".",C21)+1,SEARCH(".",C21,SEARCH(".",C21)+1)-SEARCH(".",C21)-1),0))</f>
        <v>0</v>
      </c>
      <c r="F21" s="146">
        <f t="shared" ref="F21:F84" si="29">IF(C21="►","►",IFERROR(MID(C21,SEARCH(".",C21,SEARCH(".",C21)+1)+1,SEARCH(".",C21,SEARCH(".",C21,SEARCH(".",C21)+1)+1)-SEARCH(".",C21,SEARCH(".",C21)+1)-1),0))</f>
        <v>0</v>
      </c>
      <c r="G21" s="146">
        <f t="shared" si="19"/>
        <v>0</v>
      </c>
      <c r="H21" s="146" t="str">
        <f t="shared" ref="H21:H84" si="30">IF(C21="►","►",IFERROR(MID(C21,SEARCH("♦",SUBSTITUTE(C21,".","♦",LEN(C21)-LEN(SUBSTITUTE(C21,".",""))))+1,999),""))</f>
        <v/>
      </c>
      <c r="I21" s="146" t="str">
        <f t="shared" si="21"/>
        <v/>
      </c>
      <c r="J21" s="133"/>
      <c r="K21" s="203"/>
      <c r="L21" s="203"/>
      <c r="M21" s="202"/>
      <c r="N21" s="201"/>
      <c r="O21" s="200"/>
      <c r="P21" s="320"/>
      <c r="Q21" s="319"/>
      <c r="R21" s="318"/>
      <c r="S21" s="315"/>
      <c r="T21" s="198"/>
      <c r="U21" s="314"/>
      <c r="V21" s="197"/>
      <c r="W21" s="196"/>
      <c r="X21" s="677" t="str">
        <f>R16</f>
        <v>POSTIT 1</v>
      </c>
      <c r="Y21" s="677"/>
      <c r="Z21" s="677"/>
      <c r="AA21" s="676"/>
      <c r="AC21" s="609" t="str">
        <f>IFERROR(_xlfn.XLOOKUP(AJ18,BH22:BH150,BN22:BN150),
IFERROR(_xlfn.XLOOKUP(AJ18,BI22:BI150,BN22:BN150),
IFERROR(_xlfn.XLOOKUP(AJ18,BJ22:BJ150,BN22:BN150),0)))&amp;" cl"</f>
        <v>25 cl</v>
      </c>
      <c r="AD21" s="209"/>
      <c r="AE21" s="207"/>
      <c r="AF21" s="208"/>
      <c r="AG21" s="208"/>
      <c r="AH21" s="208"/>
      <c r="AI21" s="611" t="s">
        <v>804</v>
      </c>
      <c r="AJ21" s="613">
        <f>IF(ISBLANK(AI18),"",IFERROR(_xlfn.XLOOKUP(O21,BH22:BH150,BO22:BO150),IFERROR(_xlfn.XLOOKUP(O21,BI22:BI150,BO22:BO150),IFERROR(_xlfn.XLOOKUP(O21,BJ22:BJ150,BO22:BO150),0))))*N21/10</f>
        <v>0</v>
      </c>
      <c r="AK21" s="207"/>
      <c r="AL21" s="207"/>
      <c r="AM21" s="219"/>
      <c r="AO21" s="142" t="str">
        <f t="shared" ref="AO21:AT21" si="31">AO18</f>
        <v/>
      </c>
      <c r="AP21" s="141">
        <f t="shared" si="31"/>
        <v>0</v>
      </c>
      <c r="AQ21" s="141">
        <f t="shared" si="31"/>
        <v>0</v>
      </c>
      <c r="AR21" s="140" t="str">
        <f t="shared" si="31"/>
        <v>2 Trembler(s) de 30 cl</v>
      </c>
      <c r="AS21" s="135">
        <f t="shared" si="31"/>
        <v>600</v>
      </c>
      <c r="AT21" s="139">
        <f t="shared" si="31"/>
        <v>600</v>
      </c>
      <c r="AU21" s="151">
        <f t="shared" si="25"/>
        <v>0</v>
      </c>
      <c r="AV21" s="20"/>
      <c r="AW21" s="20"/>
      <c r="AX21" s="20"/>
      <c r="AY21" s="20"/>
      <c r="AZ21" s="20"/>
      <c r="BA21" s="153"/>
      <c r="BB21" s="153"/>
      <c r="BC21" s="152"/>
      <c r="BE21" s="828"/>
      <c r="BF21" s="829"/>
      <c r="BG21" s="829"/>
      <c r="BH21" s="317" t="s">
        <v>565</v>
      </c>
      <c r="BI21" s="317"/>
      <c r="BJ21" s="317"/>
      <c r="BK21" s="1543"/>
      <c r="BL21" s="1545"/>
      <c r="BM21" s="1545"/>
      <c r="BN21" s="1613"/>
      <c r="BO21" s="1615"/>
      <c r="BP21" s="1617"/>
      <c r="BQ21" s="316" t="s">
        <v>326</v>
      </c>
      <c r="BR21" s="316" t="s">
        <v>328</v>
      </c>
      <c r="BS21" s="1620"/>
      <c r="BT21" s="1543"/>
      <c r="BV21" s="394">
        <f t="shared" si="23"/>
        <v>0</v>
      </c>
      <c r="BW21" s="571" t="s">
        <v>597</v>
      </c>
      <c r="BX21" s="571" t="s">
        <v>1931</v>
      </c>
      <c r="BY21" s="571" t="s">
        <v>1932</v>
      </c>
      <c r="CA21" s="1632"/>
      <c r="CB21" s="1633"/>
      <c r="CC21" s="1633"/>
      <c r="CD21" s="1633"/>
      <c r="CE21" s="1633"/>
      <c r="CF21" s="1633"/>
      <c r="CG21" s="1634"/>
      <c r="CI21" s="1632"/>
      <c r="CJ21" s="1633"/>
      <c r="CK21" s="1633"/>
      <c r="CL21" s="1633"/>
      <c r="CM21" s="1633"/>
      <c r="CN21" s="1633"/>
      <c r="CO21" s="1634"/>
      <c r="CQ21" s="1632"/>
      <c r="CR21" s="1633"/>
      <c r="CS21" s="1633"/>
      <c r="CT21" s="1633"/>
      <c r="CU21" s="1633"/>
      <c r="CV21" s="1633"/>
      <c r="CW21" s="1634"/>
      <c r="CY21" s="278" t="s">
        <v>674</v>
      </c>
      <c r="CZ21" s="196"/>
      <c r="DA21" s="196"/>
      <c r="DB21" s="196"/>
      <c r="DD21" s="9">
        <v>1</v>
      </c>
      <c r="DE21"/>
      <c r="DF21"/>
    </row>
    <row r="22" spans="2:110" ht="21" customHeight="1">
      <c r="B22" s="394">
        <f t="shared" si="14"/>
        <v>0</v>
      </c>
      <c r="C22" s="146" t="b">
        <f t="shared" si="15"/>
        <v>0</v>
      </c>
      <c r="D22" s="146">
        <f t="shared" si="27"/>
        <v>0</v>
      </c>
      <c r="E22" s="146">
        <f t="shared" si="28"/>
        <v>0</v>
      </c>
      <c r="F22" s="146">
        <f t="shared" si="29"/>
        <v>0</v>
      </c>
      <c r="G22" s="146">
        <f t="shared" si="19"/>
        <v>0</v>
      </c>
      <c r="H22" s="146" t="str">
        <f t="shared" si="30"/>
        <v/>
      </c>
      <c r="I22" s="146" t="str">
        <f t="shared" si="21"/>
        <v/>
      </c>
      <c r="J22" s="133"/>
      <c r="K22" s="203"/>
      <c r="L22" s="203"/>
      <c r="M22" s="202"/>
      <c r="N22" s="201"/>
      <c r="O22" s="200"/>
      <c r="P22" s="199"/>
      <c r="Q22" s="103"/>
      <c r="R22" s="315"/>
      <c r="S22" s="315"/>
      <c r="T22" s="198"/>
      <c r="U22" s="314"/>
      <c r="V22" s="197"/>
      <c r="W22" s="196"/>
      <c r="X22" s="677"/>
      <c r="Y22" s="677"/>
      <c r="Z22" s="677"/>
      <c r="AA22" s="676"/>
      <c r="AC22" s="1596">
        <f>X19</f>
        <v>0</v>
      </c>
      <c r="AD22" s="1597"/>
      <c r="AE22" s="1597"/>
      <c r="AF22" s="1597"/>
      <c r="AG22" s="1597"/>
      <c r="AH22" s="1598"/>
      <c r="AI22" s="195"/>
      <c r="AJ22" s="195"/>
      <c r="AK22" s="195"/>
      <c r="AL22" s="195"/>
      <c r="AM22" s="194"/>
      <c r="AO22" s="142" t="str">
        <f t="shared" ref="AO22:AT22" si="32">AO18</f>
        <v/>
      </c>
      <c r="AP22" s="141">
        <f t="shared" si="32"/>
        <v>0</v>
      </c>
      <c r="AQ22" s="141">
        <f t="shared" si="32"/>
        <v>0</v>
      </c>
      <c r="AR22" s="140" t="str">
        <f t="shared" si="32"/>
        <v>2 Trembler(s) de 30 cl</v>
      </c>
      <c r="AS22" s="135">
        <f t="shared" si="32"/>
        <v>600</v>
      </c>
      <c r="AT22" s="139">
        <f t="shared" si="32"/>
        <v>600</v>
      </c>
      <c r="AU22" s="151">
        <f t="shared" si="25"/>
        <v>0</v>
      </c>
      <c r="AV22" s="193"/>
      <c r="AW22" s="193"/>
      <c r="AX22" s="1737" t="str">
        <f>AX24&amp;" =  Volumes saisis colonnes "&amp;SUBSTITUTE(ADDRESS(1,COLUMN(W26),4),"1","")&amp;" et "&amp;SUBSTITUTE(ADDRESS(1,COLUMN(X26),4),"1","")</f>
        <v>AX =  Volumes saisis colonnes W et X</v>
      </c>
      <c r="AY22" s="193"/>
      <c r="AZ22" s="193"/>
      <c r="BA22" s="153"/>
      <c r="BB22" s="153"/>
      <c r="BC22" s="152"/>
      <c r="BD22" s="67" t="str">
        <f>"ligne "&amp;ROW()</f>
        <v>ligne 22</v>
      </c>
      <c r="BE22" s="629" t="s">
        <v>854</v>
      </c>
      <c r="BF22" s="629" t="s">
        <v>1011</v>
      </c>
      <c r="BG22" s="629" t="s">
        <v>1774</v>
      </c>
      <c r="BH22" s="119" t="s">
        <v>483</v>
      </c>
      <c r="BI22" s="119" t="s">
        <v>483</v>
      </c>
      <c r="BJ22" s="119" t="s">
        <v>483</v>
      </c>
      <c r="BK22" s="642">
        <f t="shared" ref="BK22:BK85" si="33">BO22 / 1000</f>
        <v>0.25</v>
      </c>
      <c r="BL22" s="313" t="s">
        <v>282</v>
      </c>
      <c r="BM22" s="312">
        <f t="shared" ref="BM22:BM85" si="34">ROUND(1/BK22,0)</f>
        <v>4</v>
      </c>
      <c r="BN22" s="308">
        <f t="shared" ref="BN22:BN85" si="35">BO22/10</f>
        <v>25</v>
      </c>
      <c r="BO22" s="311">
        <v>250</v>
      </c>
      <c r="BP22" s="310">
        <v>200</v>
      </c>
      <c r="BQ22" s="309">
        <v>300</v>
      </c>
      <c r="BR22" s="628">
        <f t="shared" ref="BR22:BR77" si="36">BQ22/10</f>
        <v>30</v>
      </c>
      <c r="BS22" s="307">
        <v>300</v>
      </c>
      <c r="BT22" s="306" t="s">
        <v>482</v>
      </c>
      <c r="BV22" s="394">
        <f t="shared" si="23"/>
        <v>0</v>
      </c>
      <c r="BW22" s="574">
        <v>1</v>
      </c>
      <c r="BX22" s="574"/>
      <c r="BY22" s="574"/>
      <c r="CA22" s="1632"/>
      <c r="CB22" s="1633"/>
      <c r="CC22" s="1633"/>
      <c r="CD22" s="1633"/>
      <c r="CE22" s="1633"/>
      <c r="CF22" s="1633"/>
      <c r="CG22" s="1634"/>
      <c r="CI22" s="1632"/>
      <c r="CJ22" s="1633"/>
      <c r="CK22" s="1633"/>
      <c r="CL22" s="1633"/>
      <c r="CM22" s="1633"/>
      <c r="CN22" s="1633"/>
      <c r="CO22" s="1634"/>
      <c r="CQ22" s="1632"/>
      <c r="CR22" s="1633"/>
      <c r="CS22" s="1633"/>
      <c r="CT22" s="1633"/>
      <c r="CU22" s="1633"/>
      <c r="CV22" s="1633"/>
      <c r="CW22" s="1634"/>
      <c r="CY22" s="28" t="s">
        <v>676</v>
      </c>
      <c r="CZ22" s="196"/>
      <c r="DA22" s="196"/>
      <c r="DB22" s="196"/>
      <c r="DD22" s="9">
        <v>1</v>
      </c>
      <c r="DE22"/>
      <c r="DF22"/>
    </row>
    <row r="23" spans="2:110" ht="21" customHeight="1">
      <c r="B23" s="394">
        <f t="shared" si="14"/>
        <v>0</v>
      </c>
      <c r="C23" s="146" t="b">
        <f t="shared" si="15"/>
        <v>0</v>
      </c>
      <c r="D23" s="146">
        <f t="shared" si="27"/>
        <v>0</v>
      </c>
      <c r="E23" s="146">
        <f t="shared" si="28"/>
        <v>0</v>
      </c>
      <c r="F23" s="146">
        <f t="shared" si="29"/>
        <v>0</v>
      </c>
      <c r="G23" s="146">
        <f t="shared" si="19"/>
        <v>0</v>
      </c>
      <c r="H23" s="146" t="str">
        <f t="shared" si="30"/>
        <v/>
      </c>
      <c r="I23" s="146" t="str">
        <f t="shared" si="21"/>
        <v/>
      </c>
      <c r="J23" s="133"/>
      <c r="K23" s="189"/>
      <c r="L23" s="188"/>
      <c r="M23" s="187"/>
      <c r="N23" s="186"/>
      <c r="O23" s="185"/>
      <c r="P23" s="184"/>
      <c r="Q23" s="183"/>
      <c r="R23" s="183"/>
      <c r="S23" s="182"/>
      <c r="T23" s="182"/>
      <c r="U23" s="182"/>
      <c r="V23" s="182"/>
      <c r="W23" s="182"/>
      <c r="X23" s="182"/>
      <c r="Y23" s="182"/>
      <c r="Z23" s="182"/>
      <c r="AA23" s="181"/>
      <c r="AC23" s="1599"/>
      <c r="AD23" s="1600"/>
      <c r="AE23" s="1600"/>
      <c r="AF23" s="1600"/>
      <c r="AG23" s="1600"/>
      <c r="AH23" s="1601"/>
      <c r="AI23" s="180"/>
      <c r="AJ23" s="180"/>
      <c r="AK23" s="180"/>
      <c r="AL23" s="180"/>
      <c r="AM23" s="535" t="s">
        <v>384</v>
      </c>
      <c r="AO23" s="142" t="str">
        <f t="shared" ref="AO23:AT23" si="37">AO18</f>
        <v/>
      </c>
      <c r="AP23" s="141">
        <f t="shared" si="37"/>
        <v>0</v>
      </c>
      <c r="AQ23" s="141">
        <f t="shared" si="37"/>
        <v>0</v>
      </c>
      <c r="AR23" s="140" t="str">
        <f t="shared" si="37"/>
        <v>2 Trembler(s) de 30 cl</v>
      </c>
      <c r="AS23" s="135">
        <f t="shared" si="37"/>
        <v>600</v>
      </c>
      <c r="AT23" s="139">
        <f t="shared" si="37"/>
        <v>600</v>
      </c>
      <c r="AU23" s="151">
        <f t="shared" si="25"/>
        <v>0</v>
      </c>
      <c r="AV23" s="20"/>
      <c r="AW23" s="193"/>
      <c r="AX23" s="1737"/>
      <c r="AY23" s="193"/>
      <c r="AZ23" s="193"/>
      <c r="BA23" s="153"/>
      <c r="BB23" s="153"/>
      <c r="BC23" s="152"/>
      <c r="BE23" s="629" t="s">
        <v>854</v>
      </c>
      <c r="BF23" s="629" t="s">
        <v>1011</v>
      </c>
      <c r="BG23" s="629" t="s">
        <v>1774</v>
      </c>
      <c r="BH23" s="119" t="s">
        <v>481</v>
      </c>
      <c r="BI23" s="119" t="s">
        <v>481</v>
      </c>
      <c r="BJ23" s="119" t="s">
        <v>481</v>
      </c>
      <c r="BK23" s="93">
        <f t="shared" si="33"/>
        <v>0.18</v>
      </c>
      <c r="BL23" s="92" t="s">
        <v>282</v>
      </c>
      <c r="BM23" s="75">
        <f t="shared" si="34"/>
        <v>6</v>
      </c>
      <c r="BN23" s="74">
        <f t="shared" si="35"/>
        <v>18</v>
      </c>
      <c r="BO23" s="91">
        <v>180</v>
      </c>
      <c r="BP23" s="72">
        <v>150</v>
      </c>
      <c r="BQ23" s="71">
        <v>240</v>
      </c>
      <c r="BR23" s="79">
        <f t="shared" si="36"/>
        <v>24</v>
      </c>
      <c r="BS23" s="95">
        <v>240</v>
      </c>
      <c r="BT23" s="87" t="s">
        <v>480</v>
      </c>
      <c r="BV23" s="394">
        <f t="shared" si="23"/>
        <v>0</v>
      </c>
      <c r="BW23" s="1739" t="s">
        <v>766</v>
      </c>
      <c r="BX23" s="1739" t="s">
        <v>1933</v>
      </c>
      <c r="BY23" s="1739" t="s">
        <v>1934</v>
      </c>
      <c r="CA23" s="1635" t="s">
        <v>561</v>
      </c>
      <c r="CB23" s="1636"/>
      <c r="CC23" s="1636"/>
      <c r="CD23" s="1636"/>
      <c r="CE23" s="1636"/>
      <c r="CF23" s="1636"/>
      <c r="CG23" s="1637"/>
      <c r="CI23" s="1635" t="s">
        <v>1066</v>
      </c>
      <c r="CJ23" s="1636"/>
      <c r="CK23" s="1636"/>
      <c r="CL23" s="1636"/>
      <c r="CM23" s="1636"/>
      <c r="CN23" s="1636"/>
      <c r="CO23" s="1637"/>
      <c r="CQ23" s="1635" t="s">
        <v>1762</v>
      </c>
      <c r="CR23" s="1636"/>
      <c r="CS23" s="1636"/>
      <c r="CT23" s="1636"/>
      <c r="CU23" s="1636"/>
      <c r="CV23" s="1636"/>
      <c r="CW23" s="1637"/>
      <c r="CY23" s="28" t="s">
        <v>677</v>
      </c>
      <c r="CZ23" s="196"/>
      <c r="DA23" s="196"/>
      <c r="DB23" s="196"/>
      <c r="DD23" s="9">
        <v>1</v>
      </c>
      <c r="DE23"/>
      <c r="DF23"/>
    </row>
    <row r="24" spans="2:110" ht="21" customHeight="1">
      <c r="B24" s="394">
        <f t="shared" si="14"/>
        <v>0</v>
      </c>
      <c r="C24" s="146" t="b">
        <f t="shared" si="15"/>
        <v>0</v>
      </c>
      <c r="D24" s="146">
        <f t="shared" si="27"/>
        <v>0</v>
      </c>
      <c r="E24" s="146">
        <f t="shared" si="28"/>
        <v>0</v>
      </c>
      <c r="F24" s="146">
        <f t="shared" si="29"/>
        <v>0</v>
      </c>
      <c r="G24" s="146">
        <f t="shared" si="19"/>
        <v>0</v>
      </c>
      <c r="H24" s="146" t="str">
        <f t="shared" si="30"/>
        <v/>
      </c>
      <c r="I24" s="146" t="str">
        <f t="shared" si="21"/>
        <v/>
      </c>
      <c r="J24" s="133"/>
      <c r="K24" s="118"/>
      <c r="L24" s="118"/>
      <c r="M24" s="117"/>
      <c r="N24" s="116"/>
      <c r="O24" s="115"/>
      <c r="P24" s="675"/>
      <c r="Q24" s="675"/>
      <c r="R24" s="674"/>
      <c r="S24" s="176"/>
      <c r="T24" s="175"/>
      <c r="U24" s="673"/>
      <c r="V24" s="174"/>
      <c r="W24" s="672"/>
      <c r="X24" s="671"/>
      <c r="Y24" s="670"/>
      <c r="Z24" s="669"/>
      <c r="AA24" s="173"/>
      <c r="AC24" s="172" t="str">
        <f>"Vous servez plus que l'Auteur qui avait prévu "&amp;AJ21&amp;" cl"</f>
        <v>Vous servez plus que l'Auteur qui avait prévu 0 cl</v>
      </c>
      <c r="AD24" s="171" t="str">
        <f>"Vous servez moins que l'Auteur qui avait prévu "&amp;AJ21&amp;" cl"</f>
        <v>Vous servez moins que l'Auteur qui avait prévu 0 cl</v>
      </c>
      <c r="AE24" s="171" t="s">
        <v>373</v>
      </c>
      <c r="AF24" s="170"/>
      <c r="AG24" s="170"/>
      <c r="AH24" s="170"/>
      <c r="AI24" s="170"/>
      <c r="AJ24" s="169"/>
      <c r="AK24" s="169"/>
      <c r="AL24" s="536" t="s">
        <v>372</v>
      </c>
      <c r="AM24" s="168" t="s">
        <v>371</v>
      </c>
      <c r="AO24" s="142" t="str">
        <f t="shared" ref="AO24:AT24" si="38">AO18</f>
        <v/>
      </c>
      <c r="AP24" s="141">
        <f t="shared" si="38"/>
        <v>0</v>
      </c>
      <c r="AQ24" s="141">
        <f t="shared" si="38"/>
        <v>0</v>
      </c>
      <c r="AR24" s="140" t="str">
        <f t="shared" si="38"/>
        <v>2 Trembler(s) de 30 cl</v>
      </c>
      <c r="AS24" s="135">
        <f t="shared" si="38"/>
        <v>600</v>
      </c>
      <c r="AT24" s="139">
        <f t="shared" si="38"/>
        <v>600</v>
      </c>
      <c r="AU24" s="151">
        <f t="shared" si="25"/>
        <v>0</v>
      </c>
      <c r="AV24" s="166" t="str">
        <f t="shared" ref="AV24:BB24" si="39">SUBSTITUTE(ADDRESS(1,COLUMN(),4),"1","")</f>
        <v>AV</v>
      </c>
      <c r="AW24" s="166" t="str">
        <f t="shared" si="39"/>
        <v>AW</v>
      </c>
      <c r="AX24" s="167" t="str">
        <f>SUBSTITUTE(ADDRESS(1,COLUMN(),4),"1","")</f>
        <v>AX</v>
      </c>
      <c r="AY24" s="167" t="str">
        <f>SUBSTITUTE(ADDRESS(1,COLUMN(),4),"1","")</f>
        <v>AY</v>
      </c>
      <c r="AZ24" s="166" t="str">
        <f t="shared" si="39"/>
        <v>AZ</v>
      </c>
      <c r="BA24" s="165" t="str">
        <f t="shared" si="39"/>
        <v>BA</v>
      </c>
      <c r="BB24" s="625" t="str">
        <f t="shared" si="39"/>
        <v>BB</v>
      </c>
      <c r="BC24" s="732" t="str">
        <f>"1"&amp;" "&amp;AJ18</f>
        <v>1 Trembler(s)</v>
      </c>
      <c r="BE24" s="629" t="s">
        <v>854</v>
      </c>
      <c r="BF24" s="629" t="s">
        <v>1011</v>
      </c>
      <c r="BG24" s="629" t="s">
        <v>1774</v>
      </c>
      <c r="BH24" s="119" t="s">
        <v>38</v>
      </c>
      <c r="BI24" s="119" t="s">
        <v>38</v>
      </c>
      <c r="BJ24" s="119" t="s">
        <v>38</v>
      </c>
      <c r="BK24" s="93">
        <f t="shared" si="33"/>
        <v>0.25</v>
      </c>
      <c r="BL24" s="92" t="s">
        <v>282</v>
      </c>
      <c r="BM24" s="75">
        <f t="shared" si="34"/>
        <v>4</v>
      </c>
      <c r="BN24" s="74">
        <f t="shared" si="35"/>
        <v>25</v>
      </c>
      <c r="BO24" s="91">
        <v>250</v>
      </c>
      <c r="BP24" s="72">
        <v>200</v>
      </c>
      <c r="BQ24" s="71">
        <v>300</v>
      </c>
      <c r="BR24" s="79">
        <f t="shared" si="36"/>
        <v>30</v>
      </c>
      <c r="BS24" s="95">
        <v>300</v>
      </c>
      <c r="BT24" s="87" t="s">
        <v>465</v>
      </c>
      <c r="BV24" s="394">
        <f t="shared" si="23"/>
        <v>0</v>
      </c>
      <c r="BW24" s="1739"/>
      <c r="BX24" s="1739"/>
      <c r="BY24" s="1739"/>
      <c r="CA24" s="1635"/>
      <c r="CB24" s="1636"/>
      <c r="CC24" s="1636"/>
      <c r="CD24" s="1636"/>
      <c r="CE24" s="1636"/>
      <c r="CF24" s="1636"/>
      <c r="CG24" s="1637"/>
      <c r="CI24" s="1635"/>
      <c r="CJ24" s="1636"/>
      <c r="CK24" s="1636"/>
      <c r="CL24" s="1636"/>
      <c r="CM24" s="1636"/>
      <c r="CN24" s="1636"/>
      <c r="CO24" s="1637"/>
      <c r="CQ24" s="1635"/>
      <c r="CR24" s="1636"/>
      <c r="CS24" s="1636"/>
      <c r="CT24" s="1636"/>
      <c r="CU24" s="1636"/>
      <c r="CV24" s="1636"/>
      <c r="CW24" s="1637"/>
      <c r="CY24" s="28" t="s">
        <v>678</v>
      </c>
      <c r="CZ24" s="196"/>
      <c r="DA24" s="196"/>
      <c r="DB24" s="196"/>
      <c r="DD24" s="9">
        <v>1</v>
      </c>
      <c r="DE24"/>
      <c r="DF24"/>
    </row>
    <row r="25" spans="2:110" ht="21" customHeight="1">
      <c r="B25" s="394">
        <f t="shared" si="14"/>
        <v>0</v>
      </c>
      <c r="C25" s="146" t="b">
        <f t="shared" si="15"/>
        <v>0</v>
      </c>
      <c r="D25" s="146">
        <f t="shared" si="27"/>
        <v>0</v>
      </c>
      <c r="E25" s="146">
        <f t="shared" si="28"/>
        <v>0</v>
      </c>
      <c r="F25" s="146">
        <f t="shared" si="29"/>
        <v>0</v>
      </c>
      <c r="G25" s="146">
        <f t="shared" si="19"/>
        <v>0</v>
      </c>
      <c r="H25" s="146" t="str">
        <f t="shared" si="30"/>
        <v/>
      </c>
      <c r="I25" s="146" t="str">
        <f t="shared" si="21"/>
        <v/>
      </c>
      <c r="J25" s="133"/>
      <c r="K25" s="118"/>
      <c r="L25" s="118"/>
      <c r="M25" s="117"/>
      <c r="N25" s="116"/>
      <c r="O25" s="115"/>
      <c r="P25" s="663"/>
      <c r="Q25" s="663"/>
      <c r="R25" s="662"/>
      <c r="S25" s="164"/>
      <c r="T25" s="163"/>
      <c r="U25" s="668"/>
      <c r="V25" s="162"/>
      <c r="W25" s="667"/>
      <c r="X25" s="666"/>
      <c r="Y25" s="665"/>
      <c r="Z25" s="664"/>
      <c r="AA25" s="161"/>
      <c r="AC25" s="160"/>
      <c r="AD25" s="765"/>
      <c r="AE25" s="766"/>
      <c r="AF25" s="766"/>
      <c r="AG25" s="767" t="str">
        <f>AJ21&amp;" "&amp;AJ19&amp;" arrondi à ▼"</f>
        <v>0 cl arrondi à ▼</v>
      </c>
      <c r="AH25" s="766"/>
      <c r="AI25" s="766"/>
      <c r="AJ25" s="768" t="s">
        <v>366</v>
      </c>
      <c r="AK25" s="769" t="s">
        <v>365</v>
      </c>
      <c r="AL25" s="770"/>
      <c r="AM25" s="499">
        <f>ROUND(AM33/AI18,2)</f>
        <v>0</v>
      </c>
      <c r="AO25" s="142" t="str">
        <f t="shared" ref="AO25:AT25" si="40">AO18</f>
        <v/>
      </c>
      <c r="AP25" s="141">
        <f t="shared" si="40"/>
        <v>0</v>
      </c>
      <c r="AQ25" s="141">
        <f t="shared" si="40"/>
        <v>0</v>
      </c>
      <c r="AR25" s="140" t="str">
        <f t="shared" si="40"/>
        <v>2 Trembler(s) de 30 cl</v>
      </c>
      <c r="AS25" s="135">
        <f t="shared" si="40"/>
        <v>600</v>
      </c>
      <c r="AT25" s="139">
        <f t="shared" si="40"/>
        <v>600</v>
      </c>
      <c r="AU25" s="151">
        <f t="shared" si="25"/>
        <v>0</v>
      </c>
      <c r="AV25" s="156"/>
      <c r="AW25" s="156"/>
      <c r="AX25" s="155"/>
      <c r="AY25" s="20"/>
      <c r="AZ25" s="20"/>
      <c r="BA25" s="154" t="s">
        <v>364</v>
      </c>
      <c r="BB25" s="153"/>
      <c r="BC25" s="732" t="str">
        <f>"de "&amp;AI19&amp;" "&amp;AJ19</f>
        <v>de 30 cl</v>
      </c>
      <c r="BE25" s="630" t="s">
        <v>871</v>
      </c>
      <c r="BF25" s="630" t="s">
        <v>1012</v>
      </c>
      <c r="BG25" s="630" t="s">
        <v>1775</v>
      </c>
      <c r="BH25" s="119" t="s">
        <v>425</v>
      </c>
      <c r="BI25" s="119" t="s">
        <v>425</v>
      </c>
      <c r="BJ25" s="119" t="s">
        <v>425</v>
      </c>
      <c r="BK25" s="93">
        <f t="shared" si="33"/>
        <v>0.35</v>
      </c>
      <c r="BL25" s="92" t="s">
        <v>282</v>
      </c>
      <c r="BM25" s="75">
        <f t="shared" si="34"/>
        <v>3</v>
      </c>
      <c r="BN25" s="74">
        <f t="shared" si="35"/>
        <v>35</v>
      </c>
      <c r="BO25" s="91">
        <v>350</v>
      </c>
      <c r="BP25" s="72">
        <v>300</v>
      </c>
      <c r="BQ25" s="71">
        <v>400</v>
      </c>
      <c r="BR25" s="79">
        <f t="shared" si="36"/>
        <v>40</v>
      </c>
      <c r="BS25" s="95">
        <v>400</v>
      </c>
      <c r="BT25" s="87" t="s">
        <v>424</v>
      </c>
      <c r="BV25" s="394">
        <f t="shared" si="23"/>
        <v>0</v>
      </c>
      <c r="BW25" s="1739"/>
      <c r="BX25" s="1739"/>
      <c r="BY25" s="1739"/>
      <c r="CA25" s="305"/>
      <c r="CB25" s="304"/>
      <c r="CC25" s="304"/>
      <c r="CD25" s="304"/>
      <c r="CE25" s="304"/>
      <c r="CF25"/>
      <c r="CG25" s="293"/>
      <c r="CI25" s="305"/>
      <c r="CJ25" s="304"/>
      <c r="CK25" s="304"/>
      <c r="CL25" s="304"/>
      <c r="CM25" s="304"/>
      <c r="CN25"/>
      <c r="CO25" s="293"/>
      <c r="CQ25" s="305"/>
      <c r="CR25" s="304"/>
      <c r="CS25" s="304"/>
      <c r="CT25" s="304"/>
      <c r="CU25" s="304"/>
      <c r="CV25"/>
      <c r="CW25" s="293"/>
      <c r="CY25" s="28" t="s">
        <v>680</v>
      </c>
      <c r="CZ25" s="196"/>
      <c r="DA25" s="196"/>
      <c r="DB25" s="196"/>
      <c r="DD25" s="9">
        <v>1</v>
      </c>
      <c r="DE25"/>
      <c r="DF25"/>
    </row>
    <row r="26" spans="2:110" ht="21" customHeight="1">
      <c r="B26" s="394">
        <f t="shared" si="14"/>
        <v>0</v>
      </c>
      <c r="C26" s="146" t="b">
        <f t="shared" si="15"/>
        <v>0</v>
      </c>
      <c r="D26" s="146">
        <f t="shared" si="27"/>
        <v>0</v>
      </c>
      <c r="E26" s="146">
        <f t="shared" si="28"/>
        <v>0</v>
      </c>
      <c r="F26" s="146">
        <f t="shared" si="29"/>
        <v>0</v>
      </c>
      <c r="G26" s="146">
        <f t="shared" si="19"/>
        <v>0</v>
      </c>
      <c r="H26" s="146" t="str">
        <f t="shared" si="30"/>
        <v/>
      </c>
      <c r="I26" s="146" t="str">
        <f t="shared" si="21"/>
        <v/>
      </c>
      <c r="J26" s="133"/>
      <c r="K26" s="118"/>
      <c r="L26" s="118"/>
      <c r="M26" s="117"/>
      <c r="N26" s="116"/>
      <c r="O26" s="115"/>
      <c r="P26" s="663"/>
      <c r="Q26" s="663"/>
      <c r="R26" s="662"/>
      <c r="S26" s="144"/>
      <c r="T26" s="292"/>
      <c r="U26" s="291"/>
      <c r="V26" s="143"/>
      <c r="W26" s="290"/>
      <c r="X26" s="289"/>
      <c r="Y26" s="288"/>
      <c r="Z26" s="287"/>
      <c r="AA26" s="286"/>
      <c r="AC26" s="507" t="str">
        <f>IF(ISBLANK(AA26),"",IF(AI18&gt;0,AA26,""))</f>
        <v/>
      </c>
      <c r="AD26" s="508">
        <f>IF(ISBLANK(AI18),"",IFERROR(_xlfn.XLOOKUP(AJ19,BH22:BH150,BO22:BO150),IFERROR(_xlfn.XLOOKUP(AJ19,BI22:BI150,BO22:BO150),IFERROR(_xlfn.XLOOKUP(AJ19,BJ22:BJ150,BO22:BO150),0))))</f>
        <v>10</v>
      </c>
      <c r="AE26" s="509" t="str">
        <f t="shared" ref="AE26:AE32" si="41">IF(BA26=0,"",BA26)</f>
        <v/>
      </c>
      <c r="AF26" s="510" t="str">
        <f>IF(BA26=0,"",IF(ISBLANK(AI18),"",TEXT(AE26/10,"0.0")&amp;" cl ► "&amp;TEXT(AE26/1000,"0.000")&amp;" L"))</f>
        <v/>
      </c>
      <c r="AG26" s="511" t="str">
        <f>IF(OR(BA26=0, ISBLANK(X26)), "", IF(ROUND(BA26/BA33*10*2, 0)/2=0, W26 &amp; " " &amp; X26, "► ≈ " &amp; MIN(ROUND(BA26/BA33*10*2, 0)/2, 10) &amp; "/10"))</f>
        <v/>
      </c>
      <c r="AH26" s="512" t="str">
        <f t="shared" ref="AH26:AH32" si="42">IF(ISBLANK(T26),"",T26*AU26)</f>
        <v/>
      </c>
      <c r="AI26" s="513">
        <f>IF(ISBLANK(AI18),"",U26)</f>
        <v>0</v>
      </c>
      <c r="AJ26" s="528" t="str">
        <f t="shared" ref="AJ26:AJ32" si="43">IF(ISBLANK(Y26),"",AE26*Y26/100)</f>
        <v/>
      </c>
      <c r="AK26" s="514">
        <f t="shared" ref="AK26:AK32" si="44">Y26</f>
        <v>0</v>
      </c>
      <c r="AL26" s="515">
        <v>1</v>
      </c>
      <c r="AM26" s="516">
        <f t="shared" ref="AM26:AM32" si="45">IFERROR(IF(ISBLANK(T26),(AE26/1000)*AL26,AH26*AL26),0)</f>
        <v>0</v>
      </c>
      <c r="AO26" s="142" t="str">
        <f t="shared" ref="AO26:AT26" si="46">AO18</f>
        <v/>
      </c>
      <c r="AP26" s="141">
        <f t="shared" si="46"/>
        <v>0</v>
      </c>
      <c r="AQ26" s="141">
        <f t="shared" si="46"/>
        <v>0</v>
      </c>
      <c r="AR26" s="140" t="str">
        <f t="shared" si="46"/>
        <v>2 Trembler(s) de 30 cl</v>
      </c>
      <c r="AS26" s="135">
        <f t="shared" si="46"/>
        <v>600</v>
      </c>
      <c r="AT26" s="139">
        <f t="shared" si="46"/>
        <v>600</v>
      </c>
      <c r="AU26" s="151">
        <f t="shared" si="25"/>
        <v>0</v>
      </c>
      <c r="AV26" s="150">
        <v>1</v>
      </c>
      <c r="AW26" s="136">
        <f t="shared" ref="AW26:AW32" si="47">AA26</f>
        <v>0</v>
      </c>
      <c r="AX26" s="614">
        <f>IF(ISBLANK(W26),0,IFERROR((IFERROR(_xlfn.XLOOKUP(X26,BH22:BH150,BO22:BO150),IFERROR(_xlfn.XLOOKUP(X26,BI22:BI150,BO22:BO150),IFERROR(_xlfn.XLOOKUP(X26,BJ22:BJ150,BO22:BO150),""))))*W26,""))</f>
        <v>0</v>
      </c>
      <c r="AY26" s="618">
        <f>IFERROR((AX26/AX33)*AQ26,0)</f>
        <v>0</v>
      </c>
      <c r="AZ26" s="619">
        <f>AY26/1000</f>
        <v>0</v>
      </c>
      <c r="BA26" s="134">
        <f>AY26*AU26</f>
        <v>0</v>
      </c>
      <c r="BB26" s="617">
        <f>BA26/1000</f>
        <v>0</v>
      </c>
      <c r="BC26" s="733">
        <f>BA26/AI18</f>
        <v>0</v>
      </c>
      <c r="BE26" s="630" t="s">
        <v>871</v>
      </c>
      <c r="BF26" s="630" t="s">
        <v>1012</v>
      </c>
      <c r="BG26" s="630" t="s">
        <v>1775</v>
      </c>
      <c r="BH26" s="119" t="s">
        <v>344</v>
      </c>
      <c r="BI26" s="119" t="s">
        <v>344</v>
      </c>
      <c r="BJ26" s="119" t="s">
        <v>344</v>
      </c>
      <c r="BK26" s="93">
        <f t="shared" si="33"/>
        <v>0.18</v>
      </c>
      <c r="BL26" s="92" t="s">
        <v>282</v>
      </c>
      <c r="BM26" s="75">
        <f t="shared" si="34"/>
        <v>6</v>
      </c>
      <c r="BN26" s="74">
        <f t="shared" si="35"/>
        <v>18</v>
      </c>
      <c r="BO26" s="91">
        <v>180</v>
      </c>
      <c r="BP26" s="72">
        <v>150</v>
      </c>
      <c r="BQ26" s="71">
        <v>220</v>
      </c>
      <c r="BR26" s="79">
        <f t="shared" si="36"/>
        <v>22</v>
      </c>
      <c r="BS26" s="95">
        <v>220</v>
      </c>
      <c r="BT26" s="87" t="s">
        <v>343</v>
      </c>
      <c r="BV26" s="394">
        <f t="shared" si="23"/>
        <v>0</v>
      </c>
      <c r="BW26" s="1739"/>
      <c r="BX26" s="1739"/>
      <c r="BY26" s="1739"/>
      <c r="CA26" s="303" t="s">
        <v>317</v>
      </c>
      <c r="CB26" s="302" t="s">
        <v>554</v>
      </c>
      <c r="CC26" s="301" t="s">
        <v>553</v>
      </c>
      <c r="CD26" s="119" t="s">
        <v>415</v>
      </c>
      <c r="CE26" s="301" t="s">
        <v>552</v>
      </c>
      <c r="CF26" s="301" t="s">
        <v>551</v>
      </c>
      <c r="CG26" s="295" t="s">
        <v>1958</v>
      </c>
      <c r="CI26" s="303" t="s">
        <v>317</v>
      </c>
      <c r="CJ26" s="302" t="s">
        <v>554</v>
      </c>
      <c r="CK26" s="301" t="s">
        <v>553</v>
      </c>
      <c r="CL26" s="119" t="s">
        <v>415</v>
      </c>
      <c r="CM26" s="301" t="s">
        <v>552</v>
      </c>
      <c r="CN26" s="301" t="s">
        <v>551</v>
      </c>
      <c r="CO26" s="295" t="s">
        <v>1960</v>
      </c>
      <c r="CQ26" s="303" t="s">
        <v>317</v>
      </c>
      <c r="CR26" s="302" t="s">
        <v>554</v>
      </c>
      <c r="CS26" s="301" t="s">
        <v>553</v>
      </c>
      <c r="CT26" s="119" t="s">
        <v>415</v>
      </c>
      <c r="CU26" s="301" t="s">
        <v>552</v>
      </c>
      <c r="CV26" s="301" t="s">
        <v>551</v>
      </c>
      <c r="CW26" s="295" t="s">
        <v>1961</v>
      </c>
      <c r="CY26" s="548" t="s">
        <v>681</v>
      </c>
      <c r="CZ26" s="196"/>
      <c r="DA26" s="196"/>
      <c r="DB26" s="196"/>
      <c r="DD26" s="9">
        <v>1</v>
      </c>
      <c r="DE26"/>
      <c r="DF26"/>
    </row>
    <row r="27" spans="2:110" ht="21" customHeight="1">
      <c r="B27" s="394">
        <f t="shared" si="14"/>
        <v>0</v>
      </c>
      <c r="C27" s="146" t="b">
        <f t="shared" si="15"/>
        <v>0</v>
      </c>
      <c r="D27" s="146">
        <f t="shared" si="27"/>
        <v>0</v>
      </c>
      <c r="E27" s="146">
        <f t="shared" si="28"/>
        <v>0</v>
      </c>
      <c r="F27" s="146">
        <f t="shared" si="29"/>
        <v>0</v>
      </c>
      <c r="G27" s="146">
        <f t="shared" si="19"/>
        <v>0</v>
      </c>
      <c r="H27" s="146" t="str">
        <f t="shared" si="30"/>
        <v/>
      </c>
      <c r="I27" s="146" t="str">
        <f t="shared" si="21"/>
        <v/>
      </c>
      <c r="J27" s="145"/>
      <c r="K27" s="118"/>
      <c r="L27" s="118"/>
      <c r="M27" s="117"/>
      <c r="N27" s="116"/>
      <c r="O27" s="115"/>
      <c r="P27" s="663"/>
      <c r="Q27" s="663"/>
      <c r="R27" s="662"/>
      <c r="S27" s="149"/>
      <c r="T27" s="292"/>
      <c r="U27" s="291"/>
      <c r="V27" s="143"/>
      <c r="W27" s="290"/>
      <c r="X27" s="289"/>
      <c r="Y27" s="288"/>
      <c r="Z27" s="287"/>
      <c r="AA27" s="286"/>
      <c r="AC27" s="517" t="str">
        <f>IF(ISBLANK(AA27),"",IF(AI18&gt;0,AA27,""))</f>
        <v/>
      </c>
      <c r="AD27" s="518">
        <f>IF(ISBLANK(AI18),"",IFERROR(_xlfn.XLOOKUP(AJ19,BH22:BH150,BO22:BO150),IFERROR(_xlfn.XLOOKUP(AJ19,BI22:BI150,BO22:BO150),IFERROR(_xlfn.XLOOKUP(AJ19,BJ22:BJ150,BO22:BO150),0))))</f>
        <v>10</v>
      </c>
      <c r="AE27" s="519" t="str">
        <f t="shared" si="41"/>
        <v/>
      </c>
      <c r="AF27" s="520" t="str">
        <f>IF(BA27=0,"",IF(ISBLANK(AI18),"",TEXT(AE27/10,"0.0")&amp;" cl ► "&amp;TEXT(AE27/1000,"0.000")&amp;" L"))</f>
        <v/>
      </c>
      <c r="AG27" s="521" t="str">
        <f>IF(OR(BA27=0, ISBLANK(X27)), "", IF(ROUND(BA27/BA33*10*2, 0)/2=0, W27 &amp; " " &amp; X27, "► ≈ " &amp; MIN(ROUND(BA27/BA33*10*2, 0)/2, 10) &amp; "/10"))</f>
        <v/>
      </c>
      <c r="AH27" s="522" t="str">
        <f t="shared" si="42"/>
        <v/>
      </c>
      <c r="AI27" s="523">
        <f>IF(ISBLANK(AI18),"",U27)</f>
        <v>0</v>
      </c>
      <c r="AJ27" s="529" t="str">
        <f t="shared" si="43"/>
        <v/>
      </c>
      <c r="AK27" s="524">
        <f t="shared" si="44"/>
        <v>0</v>
      </c>
      <c r="AL27" s="515">
        <v>1</v>
      </c>
      <c r="AM27" s="516">
        <f t="shared" si="45"/>
        <v>0</v>
      </c>
      <c r="AO27" s="142" t="str">
        <f t="shared" ref="AO27:AT27" si="48">AO18</f>
        <v/>
      </c>
      <c r="AP27" s="141">
        <f t="shared" si="48"/>
        <v>0</v>
      </c>
      <c r="AQ27" s="141">
        <f t="shared" si="48"/>
        <v>0</v>
      </c>
      <c r="AR27" s="140" t="str">
        <f t="shared" si="48"/>
        <v>2 Trembler(s) de 30 cl</v>
      </c>
      <c r="AS27" s="135">
        <f t="shared" si="48"/>
        <v>600</v>
      </c>
      <c r="AT27" s="139">
        <f t="shared" si="48"/>
        <v>600</v>
      </c>
      <c r="AU27" s="138">
        <f t="shared" si="25"/>
        <v>0</v>
      </c>
      <c r="AV27" s="148">
        <v>2</v>
      </c>
      <c r="AW27" s="147">
        <f t="shared" si="47"/>
        <v>0</v>
      </c>
      <c r="AX27" s="614">
        <f>IF(ISBLANK(W27),0,IFERROR((IFERROR(_xlfn.XLOOKUP(X27,BH22:BH150,BO22:BO150),IFERROR(_xlfn.XLOOKUP(X27,BI22:BI150,BO22:BO150),IFERROR(_xlfn.XLOOKUP(X27,BJ22:BJ150,BO22:BO150),""))))*W27,""))</f>
        <v>0</v>
      </c>
      <c r="AY27" s="618">
        <f>IFERROR((AX27/AX33)*AQ27,0)</f>
        <v>0</v>
      </c>
      <c r="AZ27" s="619">
        <f t="shared" ref="AZ27:AZ32" si="49">AY27/1000</f>
        <v>0</v>
      </c>
      <c r="BA27" s="134">
        <f t="shared" ref="BA27:BA32" si="50">AY27*AU27</f>
        <v>0</v>
      </c>
      <c r="BB27" s="617">
        <f t="shared" ref="BB27:BB32" si="51">BA27/1000</f>
        <v>0</v>
      </c>
      <c r="BC27" s="733">
        <f>BA27/AI18</f>
        <v>0</v>
      </c>
      <c r="BE27" s="631" t="s">
        <v>813</v>
      </c>
      <c r="BF27" s="631" t="s">
        <v>1013</v>
      </c>
      <c r="BG27" s="631" t="s">
        <v>1748</v>
      </c>
      <c r="BH27" s="119" t="s">
        <v>560</v>
      </c>
      <c r="BI27" s="119" t="s">
        <v>560</v>
      </c>
      <c r="BJ27" s="119" t="s">
        <v>560</v>
      </c>
      <c r="BK27" s="93">
        <f t="shared" si="33"/>
        <v>0.12</v>
      </c>
      <c r="BL27" s="92" t="s">
        <v>282</v>
      </c>
      <c r="BM27" s="75">
        <f t="shared" si="34"/>
        <v>8</v>
      </c>
      <c r="BN27" s="74">
        <f t="shared" si="35"/>
        <v>12</v>
      </c>
      <c r="BO27" s="91">
        <v>120</v>
      </c>
      <c r="BP27" s="72">
        <v>100</v>
      </c>
      <c r="BQ27" s="71">
        <v>150</v>
      </c>
      <c r="BR27" s="79">
        <f t="shared" si="36"/>
        <v>15</v>
      </c>
      <c r="BS27" s="95">
        <v>150</v>
      </c>
      <c r="BT27" s="87" t="s">
        <v>559</v>
      </c>
      <c r="BV27" s="394">
        <f t="shared" si="23"/>
        <v>0</v>
      </c>
      <c r="BW27" s="574">
        <v>1</v>
      </c>
      <c r="BX27" s="574"/>
      <c r="BY27" s="574"/>
      <c r="CA27" s="299">
        <v>0.1</v>
      </c>
      <c r="CB27" s="298">
        <f>CB28 / 1000</f>
        <v>0.24</v>
      </c>
      <c r="CC27" s="298">
        <f>CC28 / 1000</f>
        <v>0.02</v>
      </c>
      <c r="CD27" s="298">
        <f>CD28 / 1000</f>
        <v>0.12</v>
      </c>
      <c r="CE27" s="298">
        <f>CE28 / 1000</f>
        <v>0.15</v>
      </c>
      <c r="CF27" s="298">
        <f>CF28 / 1000</f>
        <v>0.25</v>
      </c>
      <c r="CG27" s="297" t="s">
        <v>548</v>
      </c>
      <c r="CI27" s="299">
        <v>0.1</v>
      </c>
      <c r="CJ27" s="298">
        <f>CJ28 / 1000</f>
        <v>0.24</v>
      </c>
      <c r="CK27" s="298">
        <f>CK28 / 1000</f>
        <v>0.02</v>
      </c>
      <c r="CL27" s="298">
        <f>CL28 / 1000</f>
        <v>0.12</v>
      </c>
      <c r="CM27" s="298">
        <f>CM28 / 1000</f>
        <v>0.15</v>
      </c>
      <c r="CN27" s="298">
        <f>CN28 / 1000</f>
        <v>0.25</v>
      </c>
      <c r="CO27" s="297" t="s">
        <v>548</v>
      </c>
      <c r="CQ27" s="299">
        <v>0.1</v>
      </c>
      <c r="CR27" s="298">
        <f>CR28 / 1000</f>
        <v>0.24</v>
      </c>
      <c r="CS27" s="298">
        <f>CS28 / 1000</f>
        <v>0.02</v>
      </c>
      <c r="CT27" s="298">
        <f>CT28 / 1000</f>
        <v>0.12</v>
      </c>
      <c r="CU27" s="298">
        <f>CU28 / 1000</f>
        <v>0.15</v>
      </c>
      <c r="CV27" s="298">
        <f>CV28 / 1000</f>
        <v>0.25</v>
      </c>
      <c r="CW27" s="297" t="s">
        <v>1875</v>
      </c>
      <c r="CY27" s="28" t="s">
        <v>682</v>
      </c>
      <c r="CZ27" s="196"/>
      <c r="DA27" s="196"/>
      <c r="DB27" s="196"/>
      <c r="DD27" s="9">
        <v>1</v>
      </c>
      <c r="DE27"/>
      <c r="DF27"/>
    </row>
    <row r="28" spans="2:110" ht="21" customHeight="1">
      <c r="B28" s="394">
        <f t="shared" si="14"/>
        <v>0</v>
      </c>
      <c r="C28" s="146" t="b">
        <f t="shared" si="15"/>
        <v>0</v>
      </c>
      <c r="D28" s="146">
        <f t="shared" si="27"/>
        <v>0</v>
      </c>
      <c r="E28" s="146">
        <f t="shared" si="28"/>
        <v>0</v>
      </c>
      <c r="F28" s="146">
        <f t="shared" si="29"/>
        <v>0</v>
      </c>
      <c r="G28" s="146">
        <f t="shared" si="19"/>
        <v>0</v>
      </c>
      <c r="H28" s="146" t="str">
        <f t="shared" si="30"/>
        <v/>
      </c>
      <c r="I28" s="146" t="str">
        <f t="shared" si="21"/>
        <v/>
      </c>
      <c r="J28" s="145"/>
      <c r="K28" s="118"/>
      <c r="L28" s="118"/>
      <c r="M28" s="117"/>
      <c r="N28" s="116"/>
      <c r="O28" s="115"/>
      <c r="P28" s="663"/>
      <c r="Q28" s="663"/>
      <c r="R28" s="662"/>
      <c r="S28" s="144"/>
      <c r="T28" s="292"/>
      <c r="U28" s="291"/>
      <c r="V28" s="143"/>
      <c r="W28" s="290"/>
      <c r="X28" s="289"/>
      <c r="Y28" s="288"/>
      <c r="Z28" s="287"/>
      <c r="AA28" s="294"/>
      <c r="AC28" s="507" t="str">
        <f>IF(ISBLANK(AA28),"",IF(AI18&gt;0,AA28,""))</f>
        <v/>
      </c>
      <c r="AD28" s="508">
        <f>IF(ISBLANK(AI18),"",IFERROR(_xlfn.XLOOKUP(AJ19,BH22:BH150,BO22:BO150),IFERROR(_xlfn.XLOOKUP(AJ19,BI22:BI150,BO22:BO150),IFERROR(_xlfn.XLOOKUP(AJ19,BJ22:BJ150,BO22:BO150),0))))</f>
        <v>10</v>
      </c>
      <c r="AE28" s="525" t="str">
        <f t="shared" si="41"/>
        <v/>
      </c>
      <c r="AF28" s="526" t="str">
        <f>IF(BA28=0,"",IF(ISBLANK(AI18),"",TEXT(AE28/10,"0.0")&amp;" cl ► "&amp;TEXT(AE28/1000,"0.000")&amp;" L"))</f>
        <v/>
      </c>
      <c r="AG28" s="511" t="str">
        <f>IF(OR(BA28=0, ISBLANK(X28)), "", IF(ROUND(BA28/BA33*10*2, 0)/2=0, W28 &amp; " " &amp; X28, "► ≈ " &amp; MIN(ROUND(BA28/BA33*10*2, 0)/2, 10) &amp; "/10"))</f>
        <v/>
      </c>
      <c r="AH28" s="527" t="str">
        <f t="shared" si="42"/>
        <v/>
      </c>
      <c r="AI28" s="513">
        <f>IF(ISBLANK(AI18),"",U28)</f>
        <v>0</v>
      </c>
      <c r="AJ28" s="528" t="str">
        <f t="shared" si="43"/>
        <v/>
      </c>
      <c r="AK28" s="514">
        <f t="shared" si="44"/>
        <v>0</v>
      </c>
      <c r="AL28" s="515">
        <v>1</v>
      </c>
      <c r="AM28" s="516">
        <f t="shared" si="45"/>
        <v>0</v>
      </c>
      <c r="AO28" s="142" t="str">
        <f t="shared" ref="AO28:AT28" si="52">AO18</f>
        <v/>
      </c>
      <c r="AP28" s="141">
        <f t="shared" si="52"/>
        <v>0</v>
      </c>
      <c r="AQ28" s="141">
        <f t="shared" si="52"/>
        <v>0</v>
      </c>
      <c r="AR28" s="140" t="str">
        <f t="shared" si="52"/>
        <v>2 Trembler(s) de 30 cl</v>
      </c>
      <c r="AS28" s="135">
        <f t="shared" si="52"/>
        <v>600</v>
      </c>
      <c r="AT28" s="139">
        <f t="shared" si="52"/>
        <v>600</v>
      </c>
      <c r="AU28" s="138">
        <f t="shared" si="25"/>
        <v>0</v>
      </c>
      <c r="AV28" s="137">
        <v>3</v>
      </c>
      <c r="AW28" s="136">
        <f t="shared" si="47"/>
        <v>0</v>
      </c>
      <c r="AX28" s="614">
        <f>IF(ISBLANK(W28),0,IFERROR((IFERROR(_xlfn.XLOOKUP(X28,BH22:BH150,BO22:BO150),IFERROR(_xlfn.XLOOKUP(X28,BI22:BI150,BO22:BO150),IFERROR(_xlfn.XLOOKUP(X28,BJ22:BJ150,BO22:BO150),""))))*W28,""))</f>
        <v>0</v>
      </c>
      <c r="AY28" s="618">
        <f>IFERROR((AX28/AX33)*AQ28,0)</f>
        <v>0</v>
      </c>
      <c r="AZ28" s="619">
        <f t="shared" si="49"/>
        <v>0</v>
      </c>
      <c r="BA28" s="134">
        <f t="shared" si="50"/>
        <v>0</v>
      </c>
      <c r="BB28" s="617">
        <f t="shared" si="51"/>
        <v>0</v>
      </c>
      <c r="BC28" s="733">
        <f>BA28/AI18</f>
        <v>0</v>
      </c>
      <c r="BE28" s="631" t="s">
        <v>813</v>
      </c>
      <c r="BF28" s="631" t="s">
        <v>1013</v>
      </c>
      <c r="BG28" s="631" t="s">
        <v>1748</v>
      </c>
      <c r="BH28" s="119" t="s">
        <v>550</v>
      </c>
      <c r="BI28" s="119" t="s">
        <v>550</v>
      </c>
      <c r="BJ28" s="119" t="s">
        <v>550</v>
      </c>
      <c r="BK28" s="93">
        <f t="shared" si="33"/>
        <v>0.3</v>
      </c>
      <c r="BL28" s="92" t="s">
        <v>282</v>
      </c>
      <c r="BM28" s="75">
        <f t="shared" si="34"/>
        <v>3</v>
      </c>
      <c r="BN28" s="74">
        <f t="shared" si="35"/>
        <v>30</v>
      </c>
      <c r="BO28" s="91">
        <v>300</v>
      </c>
      <c r="BP28" s="72">
        <v>250</v>
      </c>
      <c r="BQ28" s="71">
        <v>350</v>
      </c>
      <c r="BR28" s="79">
        <f t="shared" si="36"/>
        <v>35</v>
      </c>
      <c r="BS28" s="95">
        <v>350</v>
      </c>
      <c r="BT28" s="87" t="s">
        <v>549</v>
      </c>
      <c r="BV28" s="394">
        <f t="shared" si="23"/>
        <v>0</v>
      </c>
      <c r="BW28" s="574">
        <v>1</v>
      </c>
      <c r="BX28" s="574"/>
      <c r="BY28" s="574"/>
      <c r="CA28" s="296"/>
      <c r="CB28" s="91">
        <v>240</v>
      </c>
      <c r="CC28" s="91">
        <v>20</v>
      </c>
      <c r="CD28" s="91">
        <v>120</v>
      </c>
      <c r="CE28" s="91">
        <v>150</v>
      </c>
      <c r="CF28" s="91">
        <v>250</v>
      </c>
      <c r="CG28" s="295" t="s">
        <v>1959</v>
      </c>
      <c r="CI28" s="296"/>
      <c r="CJ28" s="91">
        <v>240</v>
      </c>
      <c r="CK28" s="91">
        <v>20</v>
      </c>
      <c r="CL28" s="91">
        <v>120</v>
      </c>
      <c r="CM28" s="91">
        <v>150</v>
      </c>
      <c r="CN28" s="91">
        <v>250</v>
      </c>
      <c r="CO28" s="295" t="s">
        <v>1962</v>
      </c>
      <c r="CQ28" s="296"/>
      <c r="CR28" s="91">
        <v>240</v>
      </c>
      <c r="CS28" s="91">
        <v>20</v>
      </c>
      <c r="CT28" s="91">
        <v>120</v>
      </c>
      <c r="CU28" s="91">
        <v>150</v>
      </c>
      <c r="CV28" s="91">
        <v>250</v>
      </c>
      <c r="CW28" s="295" t="s">
        <v>1963</v>
      </c>
      <c r="CY28" s="548" t="s">
        <v>684</v>
      </c>
      <c r="CZ28" s="196"/>
      <c r="DA28" s="196"/>
      <c r="DB28" s="196"/>
      <c r="DD28" s="9">
        <v>1</v>
      </c>
      <c r="DE28"/>
      <c r="DF28"/>
    </row>
    <row r="29" spans="2:110" ht="21" customHeight="1">
      <c r="B29" s="394">
        <f t="shared" si="14"/>
        <v>0</v>
      </c>
      <c r="C29" s="146" t="b">
        <f t="shared" si="15"/>
        <v>0</v>
      </c>
      <c r="D29" s="146">
        <f t="shared" si="27"/>
        <v>0</v>
      </c>
      <c r="E29" s="146">
        <f t="shared" si="28"/>
        <v>0</v>
      </c>
      <c r="F29" s="146">
        <f t="shared" si="29"/>
        <v>0</v>
      </c>
      <c r="G29" s="146">
        <f t="shared" si="19"/>
        <v>0</v>
      </c>
      <c r="H29" s="146" t="str">
        <f t="shared" si="30"/>
        <v/>
      </c>
      <c r="I29" s="146" t="str">
        <f t="shared" si="21"/>
        <v/>
      </c>
      <c r="J29" s="145"/>
      <c r="K29" s="118"/>
      <c r="L29" s="118"/>
      <c r="M29" s="117"/>
      <c r="N29" s="116"/>
      <c r="O29" s="115"/>
      <c r="P29" s="663"/>
      <c r="Q29" s="663"/>
      <c r="R29" s="662"/>
      <c r="S29" s="149"/>
      <c r="T29" s="292"/>
      <c r="U29" s="291"/>
      <c r="V29" s="143"/>
      <c r="W29" s="290"/>
      <c r="X29" s="289"/>
      <c r="Y29" s="288"/>
      <c r="Z29" s="287"/>
      <c r="AA29" s="294"/>
      <c r="AC29" s="517" t="str">
        <f>IF(ISBLANK(AA29),"",IF(AI18&gt;0,AA29,""))</f>
        <v/>
      </c>
      <c r="AD29" s="518">
        <f>IF(ISBLANK(AI18),"",IFERROR(_xlfn.XLOOKUP(AJ19,BH22:BH150,BO22:BO150),IFERROR(_xlfn.XLOOKUP(AJ19,BI22:BI150,BO22:BO150),IFERROR(_xlfn.XLOOKUP(AJ19,BJ22:BJ150,BO22:BO150),0))))</f>
        <v>10</v>
      </c>
      <c r="AE29" s="519" t="str">
        <f t="shared" si="41"/>
        <v/>
      </c>
      <c r="AF29" s="520" t="str">
        <f>IF(BA29=0,"",IF(ISBLANK(AI18),"",TEXT(AE29/10,"0.0")&amp;" cl ► "&amp;TEXT(AE29/1000,"0.000")&amp;" L"))</f>
        <v/>
      </c>
      <c r="AG29" s="521" t="str">
        <f>IF(OR(BA29=0, ISBLANK(X29)), "", IF(ROUND(BA29/BA33*10*2, 0)/2=0, W29 &amp; " " &amp; X29, "► ≈ " &amp; MIN(ROUND(BA29/BA33*10*2, 0)/2, 10) &amp; "/10"))</f>
        <v/>
      </c>
      <c r="AH29" s="522" t="str">
        <f t="shared" si="42"/>
        <v/>
      </c>
      <c r="AI29" s="523">
        <f>IF(ISBLANK(AI18),"",U29)</f>
        <v>0</v>
      </c>
      <c r="AJ29" s="529" t="str">
        <f t="shared" si="43"/>
        <v/>
      </c>
      <c r="AK29" s="524">
        <f t="shared" si="44"/>
        <v>0</v>
      </c>
      <c r="AL29" s="515">
        <v>1</v>
      </c>
      <c r="AM29" s="516">
        <f t="shared" si="45"/>
        <v>0</v>
      </c>
      <c r="AO29" s="142" t="str">
        <f t="shared" ref="AO29:AT29" si="53">AO18</f>
        <v/>
      </c>
      <c r="AP29" s="141">
        <f t="shared" si="53"/>
        <v>0</v>
      </c>
      <c r="AQ29" s="141">
        <f t="shared" si="53"/>
        <v>0</v>
      </c>
      <c r="AR29" s="140" t="str">
        <f t="shared" si="53"/>
        <v>2 Trembler(s) de 30 cl</v>
      </c>
      <c r="AS29" s="135">
        <f t="shared" si="53"/>
        <v>600</v>
      </c>
      <c r="AT29" s="139">
        <f t="shared" si="53"/>
        <v>600</v>
      </c>
      <c r="AU29" s="138">
        <f t="shared" si="25"/>
        <v>0</v>
      </c>
      <c r="AV29" s="148">
        <v>4</v>
      </c>
      <c r="AW29" s="147">
        <f t="shared" si="47"/>
        <v>0</v>
      </c>
      <c r="AX29" s="614">
        <f>IF(ISBLANK(W29),0,IFERROR((IFERROR(_xlfn.XLOOKUP(X29,BH22:BH150,BO22:BO150),IFERROR(_xlfn.XLOOKUP(X29,BI22:BI150,BO22:BO150),IFERROR(_xlfn.XLOOKUP(X29,BJ22:BJ150,BO22:BO150),""))))*W29,""))</f>
        <v>0</v>
      </c>
      <c r="AY29" s="618">
        <f>IFERROR((AX29/AX33)*AQ29,0)</f>
        <v>0</v>
      </c>
      <c r="AZ29" s="619">
        <f t="shared" si="49"/>
        <v>0</v>
      </c>
      <c r="BA29" s="134">
        <f t="shared" si="50"/>
        <v>0</v>
      </c>
      <c r="BB29" s="617">
        <f t="shared" si="51"/>
        <v>0</v>
      </c>
      <c r="BC29" s="733">
        <f>BA29/AI18</f>
        <v>0</v>
      </c>
      <c r="BE29" s="631" t="s">
        <v>813</v>
      </c>
      <c r="BF29" s="631" t="s">
        <v>1013</v>
      </c>
      <c r="BG29" s="631" t="s">
        <v>1748</v>
      </c>
      <c r="BH29" s="119" t="s">
        <v>529</v>
      </c>
      <c r="BI29" s="119" t="s">
        <v>529</v>
      </c>
      <c r="BJ29" s="119" t="s">
        <v>529</v>
      </c>
      <c r="BK29" s="93">
        <f t="shared" si="33"/>
        <v>1E-3</v>
      </c>
      <c r="BL29" s="92" t="s">
        <v>282</v>
      </c>
      <c r="BM29" s="75">
        <f t="shared" si="34"/>
        <v>1000</v>
      </c>
      <c r="BN29" s="74">
        <f t="shared" si="35"/>
        <v>0.1</v>
      </c>
      <c r="BO29" s="91">
        <v>1</v>
      </c>
      <c r="BP29" s="72">
        <v>1</v>
      </c>
      <c r="BQ29" s="71">
        <v>1</v>
      </c>
      <c r="BR29" s="74">
        <f t="shared" si="36"/>
        <v>0.1</v>
      </c>
      <c r="BS29" s="95">
        <v>1</v>
      </c>
      <c r="BT29" s="87" t="s">
        <v>528</v>
      </c>
      <c r="BV29" s="394">
        <f t="shared" si="23"/>
        <v>0</v>
      </c>
      <c r="BW29" s="574">
        <v>1</v>
      </c>
      <c r="BX29" s="574"/>
      <c r="BY29" s="574"/>
      <c r="CA29" s="217"/>
      <c r="CB29" s="11"/>
      <c r="CC29" s="11"/>
      <c r="CD29" s="11"/>
      <c r="CE29" s="11"/>
      <c r="CF29"/>
      <c r="CG29" s="293"/>
      <c r="CI29" s="217"/>
      <c r="CJ29" s="11"/>
      <c r="CK29" s="11"/>
      <c r="CL29" s="11"/>
      <c r="CM29" s="11"/>
      <c r="CN29"/>
      <c r="CO29" s="293"/>
      <c r="CQ29" s="217"/>
      <c r="CR29" s="11"/>
      <c r="CS29" s="11"/>
      <c r="CT29" s="11"/>
      <c r="CU29" s="11"/>
      <c r="CV29"/>
      <c r="CW29" s="293"/>
      <c r="CY29" s="196"/>
      <c r="CZ29" s="196"/>
      <c r="DA29" s="196"/>
      <c r="DB29" s="196"/>
      <c r="DD29" s="9">
        <v>1</v>
      </c>
      <c r="DE29"/>
      <c r="DF29"/>
    </row>
    <row r="30" spans="2:110" ht="21" customHeight="1">
      <c r="B30" s="394">
        <f t="shared" si="14"/>
        <v>0</v>
      </c>
      <c r="C30" s="146" t="b">
        <f t="shared" si="15"/>
        <v>0</v>
      </c>
      <c r="D30" s="146">
        <f t="shared" si="27"/>
        <v>0</v>
      </c>
      <c r="E30" s="146">
        <f t="shared" si="28"/>
        <v>0</v>
      </c>
      <c r="F30" s="146">
        <f t="shared" si="29"/>
        <v>0</v>
      </c>
      <c r="G30" s="146">
        <f t="shared" si="19"/>
        <v>0</v>
      </c>
      <c r="H30" s="146" t="str">
        <f t="shared" si="30"/>
        <v/>
      </c>
      <c r="I30" s="146" t="str">
        <f t="shared" si="21"/>
        <v/>
      </c>
      <c r="J30" s="145"/>
      <c r="K30" s="118"/>
      <c r="L30" s="118"/>
      <c r="M30" s="117"/>
      <c r="N30" s="116"/>
      <c r="O30" s="115"/>
      <c r="P30" s="663"/>
      <c r="Q30" s="663"/>
      <c r="R30" s="662"/>
      <c r="S30" s="144"/>
      <c r="T30" s="292"/>
      <c r="U30" s="291"/>
      <c r="V30" s="143"/>
      <c r="W30" s="290"/>
      <c r="X30" s="289"/>
      <c r="Y30" s="288"/>
      <c r="Z30" s="287"/>
      <c r="AA30" s="286"/>
      <c r="AC30" s="507" t="str">
        <f>IF(ISBLANK(AA30),"",IF(AI18&gt;0,AA30,""))</f>
        <v/>
      </c>
      <c r="AD30" s="508">
        <f>IF(ISBLANK(AI18),"",IFERROR(_xlfn.XLOOKUP(AJ19,BH22:BH150,BO22:BO150),IFERROR(_xlfn.XLOOKUP(AJ19,BI22:BI150,BO22:BO150),IFERROR(_xlfn.XLOOKUP(AJ19,BJ22:BJ150,BO22:BO150),""))))</f>
        <v>10</v>
      </c>
      <c r="AE30" s="509" t="str">
        <f t="shared" si="41"/>
        <v/>
      </c>
      <c r="AF30" s="510" t="str">
        <f>IF(BA30=0,"",IF(ISBLANK(AI18),"",TEXT(AE30/10,"0.0")&amp;" cl ► "&amp;TEXT(AE30/1000,"0.000")&amp;" L"))</f>
        <v/>
      </c>
      <c r="AG30" s="511" t="str">
        <f>IF(OR(BA30=0, ISBLANK(X30)), "", IF(ROUND(BA30/BA33*10*2, 0)/2=0, W30 &amp; " " &amp; X30, "► ≈ " &amp; MIN(ROUND(BA30/BA33*10*2, 0)/2, 10) &amp; "/10"))</f>
        <v/>
      </c>
      <c r="AH30" s="527" t="str">
        <f t="shared" si="42"/>
        <v/>
      </c>
      <c r="AI30" s="513">
        <f>IF(ISBLANK(AI18),"",U30)</f>
        <v>0</v>
      </c>
      <c r="AJ30" s="528" t="str">
        <f t="shared" si="43"/>
        <v/>
      </c>
      <c r="AK30" s="514">
        <f t="shared" si="44"/>
        <v>0</v>
      </c>
      <c r="AL30" s="515">
        <v>1</v>
      </c>
      <c r="AM30" s="516">
        <f t="shared" si="45"/>
        <v>0</v>
      </c>
      <c r="AO30" s="142" t="str">
        <f t="shared" ref="AO30:AT30" si="54">AO18</f>
        <v/>
      </c>
      <c r="AP30" s="141">
        <f t="shared" si="54"/>
        <v>0</v>
      </c>
      <c r="AQ30" s="141">
        <f t="shared" si="54"/>
        <v>0</v>
      </c>
      <c r="AR30" s="140" t="str">
        <f t="shared" si="54"/>
        <v>2 Trembler(s) de 30 cl</v>
      </c>
      <c r="AS30" s="135">
        <f t="shared" si="54"/>
        <v>600</v>
      </c>
      <c r="AT30" s="139">
        <f t="shared" si="54"/>
        <v>600</v>
      </c>
      <c r="AU30" s="138">
        <f t="shared" si="25"/>
        <v>0</v>
      </c>
      <c r="AV30" s="137">
        <v>5</v>
      </c>
      <c r="AW30" s="136">
        <f t="shared" si="47"/>
        <v>0</v>
      </c>
      <c r="AX30" s="614">
        <f>IF(ISBLANK(W30),0,IFERROR((IFERROR(_xlfn.XLOOKUP(X30,BH22:BH150,BO22:BO150),IFERROR(_xlfn.XLOOKUP(X30,BI22:BI150,BO22:BO150),IFERROR(_xlfn.XLOOKUP(X30,BJ22:BJ150,BO22:BO150),""))))*W30,""))</f>
        <v>0</v>
      </c>
      <c r="AY30" s="618">
        <f>IFERROR((AX30/AX33)*AQ30,0)</f>
        <v>0</v>
      </c>
      <c r="AZ30" s="619">
        <f t="shared" si="49"/>
        <v>0</v>
      </c>
      <c r="BA30" s="134">
        <f t="shared" si="50"/>
        <v>0</v>
      </c>
      <c r="BB30" s="617">
        <f t="shared" si="51"/>
        <v>0</v>
      </c>
      <c r="BC30" s="733">
        <f>BA30/AI18</f>
        <v>0</v>
      </c>
      <c r="BE30" s="631" t="s">
        <v>813</v>
      </c>
      <c r="BF30" s="631" t="s">
        <v>1013</v>
      </c>
      <c r="BG30" s="631" t="s">
        <v>1748</v>
      </c>
      <c r="BH30" s="119" t="s">
        <v>500</v>
      </c>
      <c r="BI30" s="119" t="s">
        <v>500</v>
      </c>
      <c r="BJ30" s="119" t="s">
        <v>500</v>
      </c>
      <c r="BK30" s="93">
        <f t="shared" si="33"/>
        <v>0.25</v>
      </c>
      <c r="BL30" s="92" t="s">
        <v>282</v>
      </c>
      <c r="BM30" s="75">
        <f t="shared" si="34"/>
        <v>4</v>
      </c>
      <c r="BN30" s="74">
        <f t="shared" si="35"/>
        <v>25</v>
      </c>
      <c r="BO30" s="91">
        <v>250</v>
      </c>
      <c r="BP30" s="72">
        <v>200</v>
      </c>
      <c r="BQ30" s="71">
        <v>300</v>
      </c>
      <c r="BR30" s="79">
        <f t="shared" si="36"/>
        <v>30</v>
      </c>
      <c r="BS30" s="95">
        <v>300</v>
      </c>
      <c r="BT30" s="87" t="s">
        <v>499</v>
      </c>
      <c r="BV30" s="394">
        <f t="shared" si="23"/>
        <v>0</v>
      </c>
      <c r="BW30" s="574">
        <v>1</v>
      </c>
      <c r="BX30" s="574"/>
      <c r="BY30" s="574"/>
      <c r="CA30" s="261"/>
      <c r="CB30" s="260"/>
      <c r="CC30" s="260"/>
      <c r="CD30" s="260"/>
      <c r="CE30" s="260"/>
      <c r="CF30" s="260"/>
      <c r="CG30" s="259"/>
      <c r="CI30" s="261"/>
      <c r="CJ30" s="260"/>
      <c r="CK30" s="260"/>
      <c r="CL30" s="260"/>
      <c r="CM30" s="260"/>
      <c r="CN30" s="260"/>
      <c r="CO30" s="259"/>
      <c r="CQ30" s="261"/>
      <c r="CR30" s="260"/>
      <c r="CS30" s="260"/>
      <c r="CT30" s="260"/>
      <c r="CU30" s="260"/>
      <c r="CV30" s="260"/>
      <c r="CW30" s="259"/>
      <c r="CY30" s="1627" t="s">
        <v>685</v>
      </c>
      <c r="CZ30" s="1628"/>
      <c r="DA30" s="1628"/>
      <c r="DB30" s="1629"/>
      <c r="DD30" s="9">
        <v>1</v>
      </c>
      <c r="DE30"/>
      <c r="DF30"/>
    </row>
    <row r="31" spans="2:110" ht="21" customHeight="1">
      <c r="B31" s="394">
        <f t="shared" si="14"/>
        <v>0</v>
      </c>
      <c r="C31" s="146" t="b">
        <f t="shared" si="15"/>
        <v>0</v>
      </c>
      <c r="D31" s="146">
        <f t="shared" si="27"/>
        <v>0</v>
      </c>
      <c r="E31" s="146">
        <f t="shared" si="28"/>
        <v>0</v>
      </c>
      <c r="F31" s="146">
        <f t="shared" si="29"/>
        <v>0</v>
      </c>
      <c r="G31" s="146">
        <f t="shared" si="19"/>
        <v>0</v>
      </c>
      <c r="H31" s="146" t="str">
        <f t="shared" si="30"/>
        <v/>
      </c>
      <c r="I31" s="146" t="str">
        <f t="shared" si="21"/>
        <v/>
      </c>
      <c r="J31" s="145"/>
      <c r="K31" s="118"/>
      <c r="L31" s="118"/>
      <c r="M31" s="117"/>
      <c r="N31" s="116"/>
      <c r="O31" s="115"/>
      <c r="P31" s="663"/>
      <c r="Q31" s="663"/>
      <c r="R31" s="662"/>
      <c r="S31" s="149"/>
      <c r="T31" s="292"/>
      <c r="U31" s="291"/>
      <c r="V31" s="143"/>
      <c r="W31" s="290"/>
      <c r="X31" s="289"/>
      <c r="Y31" s="288"/>
      <c r="Z31" s="287"/>
      <c r="AA31" s="286"/>
      <c r="AC31" s="517" t="str">
        <f>IF(ISBLANK(AA31),"",IF(AI18&gt;0,AA31,""))</f>
        <v/>
      </c>
      <c r="AD31" s="518">
        <f>IF(ISBLANK(AI18),"",IFERROR(_xlfn.XLOOKUP(AJ19,BH22:BH150,BO22:BO150),IFERROR(_xlfn.XLOOKUP(AJ19,BI22:BI150,BO22:BO150),IFERROR(_xlfn.XLOOKUP(AJ19,BJ22:BJ150,BO22:BO150),""))))</f>
        <v>10</v>
      </c>
      <c r="AE31" s="519" t="str">
        <f t="shared" si="41"/>
        <v/>
      </c>
      <c r="AF31" s="520" t="str">
        <f>IF(BA31=0,"",IF(ISBLANK(AI18),"",TEXT(AE31/10,"0.0")&amp;" cl ► "&amp;TEXT(AE31/1000,"0.000")&amp;" L"))</f>
        <v/>
      </c>
      <c r="AG31" s="521" t="str">
        <f>IF(OR(BA31=0, ISBLANK(X31)), "", IF(ROUND(BA31/BA33*10*2, 0)/2=0, W31 &amp; " " &amp; X31, "► ≈ " &amp; MIN(ROUND(BA31/BA33*10*2, 0)/2, 10) &amp; "/10"))</f>
        <v/>
      </c>
      <c r="AH31" s="522" t="str">
        <f t="shared" si="42"/>
        <v/>
      </c>
      <c r="AI31" s="523">
        <f>IF(ISBLANK(AI18),"",U31)</f>
        <v>0</v>
      </c>
      <c r="AJ31" s="529" t="str">
        <f t="shared" si="43"/>
        <v/>
      </c>
      <c r="AK31" s="524">
        <f t="shared" si="44"/>
        <v>0</v>
      </c>
      <c r="AL31" s="515">
        <v>1</v>
      </c>
      <c r="AM31" s="516">
        <f t="shared" si="45"/>
        <v>0</v>
      </c>
      <c r="AO31" s="142" t="str">
        <f t="shared" ref="AO31:AT31" si="55">AO18</f>
        <v/>
      </c>
      <c r="AP31" s="141">
        <f t="shared" si="55"/>
        <v>0</v>
      </c>
      <c r="AQ31" s="141">
        <f t="shared" si="55"/>
        <v>0</v>
      </c>
      <c r="AR31" s="140" t="str">
        <f t="shared" si="55"/>
        <v>2 Trembler(s) de 30 cl</v>
      </c>
      <c r="AS31" s="135">
        <f t="shared" si="55"/>
        <v>600</v>
      </c>
      <c r="AT31" s="139">
        <f t="shared" si="55"/>
        <v>600</v>
      </c>
      <c r="AU31" s="138">
        <f t="shared" si="25"/>
        <v>0</v>
      </c>
      <c r="AV31" s="148">
        <v>6</v>
      </c>
      <c r="AW31" s="147">
        <f t="shared" si="47"/>
        <v>0</v>
      </c>
      <c r="AX31" s="614">
        <f>IF(ISBLANK(W31),0,IFERROR((IFERROR(_xlfn.XLOOKUP(X31,BH22:BH150,BO22:BO150),IFERROR(_xlfn.XLOOKUP(X31,BI22:BI150,BO22:BO150),IFERROR(_xlfn.XLOOKUP(X31,BJ22:BJ150,BO22:BO150),""))))*W31,""))</f>
        <v>0</v>
      </c>
      <c r="AY31" s="618">
        <f>IFERROR((AX31/AX33)*AQ31,0)</f>
        <v>0</v>
      </c>
      <c r="AZ31" s="619">
        <f t="shared" si="49"/>
        <v>0</v>
      </c>
      <c r="BA31" s="134">
        <f t="shared" si="50"/>
        <v>0</v>
      </c>
      <c r="BB31" s="617">
        <f t="shared" si="51"/>
        <v>0</v>
      </c>
      <c r="BC31" s="733">
        <f>BA31/AI18</f>
        <v>0</v>
      </c>
      <c r="BE31" s="631" t="s">
        <v>813</v>
      </c>
      <c r="BF31" s="631" t="s">
        <v>1013</v>
      </c>
      <c r="BG31" s="631" t="s">
        <v>1748</v>
      </c>
      <c r="BH31" s="119" t="s">
        <v>475</v>
      </c>
      <c r="BI31" s="119" t="s">
        <v>475</v>
      </c>
      <c r="BJ31" s="119" t="s">
        <v>475</v>
      </c>
      <c r="BK31" s="93">
        <f t="shared" si="33"/>
        <v>0.4</v>
      </c>
      <c r="BL31" s="92" t="s">
        <v>282</v>
      </c>
      <c r="BM31" s="75">
        <f t="shared" si="34"/>
        <v>3</v>
      </c>
      <c r="BN31" s="74">
        <f t="shared" si="35"/>
        <v>40</v>
      </c>
      <c r="BO31" s="91">
        <v>400</v>
      </c>
      <c r="BP31" s="72">
        <v>350</v>
      </c>
      <c r="BQ31" s="71">
        <v>470</v>
      </c>
      <c r="BR31" s="79">
        <f t="shared" si="36"/>
        <v>47</v>
      </c>
      <c r="BS31" s="95">
        <v>470</v>
      </c>
      <c r="BT31" s="87" t="s">
        <v>474</v>
      </c>
      <c r="BV31" s="394">
        <f t="shared" si="23"/>
        <v>0</v>
      </c>
      <c r="BW31" s="1739" t="s">
        <v>767</v>
      </c>
      <c r="BX31" s="1739" t="s">
        <v>1936</v>
      </c>
      <c r="BY31" s="1739" t="s">
        <v>1937</v>
      </c>
      <c r="CA31" s="217"/>
      <c r="CB31" s="11"/>
      <c r="CC31" s="11"/>
      <c r="CD31" s="11"/>
      <c r="CE31" s="11"/>
      <c r="CF31" s="11"/>
      <c r="CG31" s="216"/>
      <c r="CI31" s="217"/>
      <c r="CJ31" s="11"/>
      <c r="CK31" s="11"/>
      <c r="CL31" s="11"/>
      <c r="CM31" s="11"/>
      <c r="CN31" s="11"/>
      <c r="CO31" s="216"/>
      <c r="CQ31" s="217"/>
      <c r="CR31" s="11"/>
      <c r="CS31" s="11"/>
      <c r="CT31" s="11"/>
      <c r="CU31" s="11"/>
      <c r="CV31" s="11"/>
      <c r="CW31" s="216"/>
      <c r="CY31" s="28" t="s">
        <v>687</v>
      </c>
      <c r="CZ31" s="196"/>
      <c r="DA31" s="196"/>
      <c r="DB31" s="196"/>
      <c r="DD31" s="9">
        <v>1</v>
      </c>
      <c r="DE31"/>
      <c r="DF31"/>
    </row>
    <row r="32" spans="2:110" ht="21" customHeight="1">
      <c r="B32" s="394">
        <f t="shared" si="14"/>
        <v>0</v>
      </c>
      <c r="C32" s="146" t="b">
        <f t="shared" si="15"/>
        <v>0</v>
      </c>
      <c r="D32" s="146">
        <f t="shared" si="27"/>
        <v>0</v>
      </c>
      <c r="E32" s="146">
        <f t="shared" si="28"/>
        <v>0</v>
      </c>
      <c r="F32" s="146">
        <f t="shared" si="29"/>
        <v>0</v>
      </c>
      <c r="G32" s="146">
        <f t="shared" si="19"/>
        <v>0</v>
      </c>
      <c r="H32" s="146" t="str">
        <f t="shared" si="30"/>
        <v/>
      </c>
      <c r="I32" s="146" t="str">
        <f t="shared" si="21"/>
        <v/>
      </c>
      <c r="J32" s="145"/>
      <c r="K32" s="118"/>
      <c r="L32" s="118"/>
      <c r="M32" s="117"/>
      <c r="N32" s="116"/>
      <c r="O32" s="115"/>
      <c r="P32" s="663"/>
      <c r="Q32" s="663"/>
      <c r="R32" s="662"/>
      <c r="S32" s="144"/>
      <c r="T32" s="292"/>
      <c r="U32" s="291"/>
      <c r="V32" s="143"/>
      <c r="W32" s="290"/>
      <c r="X32" s="289"/>
      <c r="Y32" s="288"/>
      <c r="Z32" s="287"/>
      <c r="AA32" s="286"/>
      <c r="AC32" s="507" t="str">
        <f>IF(ISBLANK(AA32),"",IF(AI18&gt;0,AA32,""))</f>
        <v/>
      </c>
      <c r="AD32" s="508">
        <f>IF(ISBLANK(AI18),"",IFERROR(_xlfn.XLOOKUP(AJ19,BH22:BH150,BO22:BO150),IFERROR(_xlfn.XLOOKUP(AJ19,BI22:BI150,BO22:BO150),IFERROR(_xlfn.XLOOKUP(AJ19,BJ22:BJ150,BO22:BO150),""))))</f>
        <v>10</v>
      </c>
      <c r="AE32" s="509" t="str">
        <f t="shared" si="41"/>
        <v/>
      </c>
      <c r="AF32" s="510" t="str">
        <f>IF(BA32=0,"",IF(ISBLANK(AI18),"",TEXT(AE32/10,"0.0")&amp;" cl ► "&amp;TEXT(AE32/1000,"0.000")&amp;" L"))</f>
        <v/>
      </c>
      <c r="AG32" s="511" t="str">
        <f>IF(OR(BA32=0, ISBLANK(X32)), "", IF(ROUND(BA32/BA33*10*2, 0)/2=0, W32 &amp; " " &amp; X32, "► ≈ " &amp; MIN(ROUND(BA32/BA33*10*2, 0)/2, 10) &amp; "/10"))</f>
        <v/>
      </c>
      <c r="AH32" s="527" t="str">
        <f t="shared" si="42"/>
        <v/>
      </c>
      <c r="AI32" s="513">
        <f>IF(ISBLANK(AI18),"",U32)</f>
        <v>0</v>
      </c>
      <c r="AJ32" s="528" t="str">
        <f t="shared" si="43"/>
        <v/>
      </c>
      <c r="AK32" s="514">
        <f t="shared" si="44"/>
        <v>0</v>
      </c>
      <c r="AL32" s="515">
        <v>1</v>
      </c>
      <c r="AM32" s="516">
        <f t="shared" si="45"/>
        <v>0</v>
      </c>
      <c r="AO32" s="142" t="str">
        <f t="shared" ref="AO32:AT32" si="56">AO18</f>
        <v/>
      </c>
      <c r="AP32" s="141">
        <f t="shared" si="56"/>
        <v>0</v>
      </c>
      <c r="AQ32" s="141">
        <f t="shared" si="56"/>
        <v>0</v>
      </c>
      <c r="AR32" s="140" t="str">
        <f t="shared" si="56"/>
        <v>2 Trembler(s) de 30 cl</v>
      </c>
      <c r="AS32" s="135">
        <f t="shared" si="56"/>
        <v>600</v>
      </c>
      <c r="AT32" s="139">
        <f t="shared" si="56"/>
        <v>600</v>
      </c>
      <c r="AU32" s="138">
        <f t="shared" si="25"/>
        <v>0</v>
      </c>
      <c r="AV32" s="137">
        <v>7</v>
      </c>
      <c r="AW32" s="136">
        <f t="shared" si="47"/>
        <v>0</v>
      </c>
      <c r="AX32" s="614">
        <f>IF(ISBLANK(W32),0,IFERROR((IFERROR(_xlfn.XLOOKUP(X32,BH22:BH150,BO22:BO150),IFERROR(_xlfn.XLOOKUP(X32,BI22:BI150,BO22:BO150),IFERROR(_xlfn.XLOOKUP(X32,BJ22:BJ150,BO22:BO150),""))))*W32,""))</f>
        <v>0</v>
      </c>
      <c r="AY32" s="618">
        <f>IFERROR((AX32/AX33)*AQ32,0)</f>
        <v>0</v>
      </c>
      <c r="AZ32" s="619">
        <f t="shared" si="49"/>
        <v>0</v>
      </c>
      <c r="BA32" s="134">
        <f t="shared" si="50"/>
        <v>0</v>
      </c>
      <c r="BB32" s="617">
        <f t="shared" si="51"/>
        <v>0</v>
      </c>
      <c r="BC32" s="733">
        <f>BA32/AI18</f>
        <v>0</v>
      </c>
      <c r="BE32" s="631" t="s">
        <v>813</v>
      </c>
      <c r="BF32" s="631" t="s">
        <v>1013</v>
      </c>
      <c r="BG32" s="631" t="s">
        <v>1748</v>
      </c>
      <c r="BH32" s="119" t="s">
        <v>472</v>
      </c>
      <c r="BI32" s="119" t="s">
        <v>472</v>
      </c>
      <c r="BJ32" s="119" t="s">
        <v>472</v>
      </c>
      <c r="BK32" s="93">
        <f t="shared" si="33"/>
        <v>0.03</v>
      </c>
      <c r="BL32" s="92" t="s">
        <v>282</v>
      </c>
      <c r="BM32" s="75">
        <f t="shared" si="34"/>
        <v>33</v>
      </c>
      <c r="BN32" s="74">
        <f t="shared" si="35"/>
        <v>3</v>
      </c>
      <c r="BO32" s="91">
        <v>30</v>
      </c>
      <c r="BP32" s="72">
        <v>25</v>
      </c>
      <c r="BQ32" s="71">
        <v>40</v>
      </c>
      <c r="BR32" s="79">
        <f t="shared" si="36"/>
        <v>4</v>
      </c>
      <c r="BS32" s="95">
        <v>40</v>
      </c>
      <c r="BT32" s="87" t="s">
        <v>471</v>
      </c>
      <c r="BV32" s="394">
        <f t="shared" si="23"/>
        <v>0</v>
      </c>
      <c r="BW32" s="1739"/>
      <c r="BX32" s="1739"/>
      <c r="BY32" s="1739"/>
      <c r="CA32" s="266" t="s">
        <v>538</v>
      </c>
      <c r="CB32" s="265" t="s">
        <v>1966</v>
      </c>
      <c r="CC32" s="11"/>
      <c r="CD32" s="11"/>
      <c r="CE32" s="11"/>
      <c r="CF32" s="11"/>
      <c r="CG32" s="216"/>
      <c r="CI32" s="266" t="s">
        <v>538</v>
      </c>
      <c r="CJ32" s="265" t="s">
        <v>1967</v>
      </c>
      <c r="CK32" s="11"/>
      <c r="CL32" s="11"/>
      <c r="CM32" s="11"/>
      <c r="CN32" s="11"/>
      <c r="CO32" s="216"/>
      <c r="CQ32" s="266" t="s">
        <v>538</v>
      </c>
      <c r="CR32" s="265" t="s">
        <v>1968</v>
      </c>
      <c r="CS32" s="11"/>
      <c r="CT32" s="11"/>
      <c r="CU32" s="11"/>
      <c r="CV32" s="11"/>
      <c r="CW32" s="216"/>
      <c r="CY32" s="548" t="s">
        <v>688</v>
      </c>
      <c r="CZ32" s="196"/>
      <c r="DA32" s="196"/>
      <c r="DB32" s="196"/>
      <c r="DD32" s="9">
        <v>1</v>
      </c>
      <c r="DE32"/>
      <c r="DF32"/>
    </row>
    <row r="33" spans="2:110" ht="21" customHeight="1">
      <c r="B33" s="394">
        <f t="shared" si="14"/>
        <v>0</v>
      </c>
      <c r="C33" s="146" t="b">
        <f t="shared" si="15"/>
        <v>0</v>
      </c>
      <c r="D33" s="146">
        <f t="shared" si="27"/>
        <v>0</v>
      </c>
      <c r="E33" s="146">
        <f t="shared" si="28"/>
        <v>0</v>
      </c>
      <c r="F33" s="146">
        <f t="shared" si="29"/>
        <v>0</v>
      </c>
      <c r="G33" s="146">
        <f t="shared" si="19"/>
        <v>0</v>
      </c>
      <c r="H33" s="146" t="str">
        <f t="shared" si="30"/>
        <v/>
      </c>
      <c r="I33" s="146" t="str">
        <f t="shared" si="21"/>
        <v/>
      </c>
      <c r="J33" s="133"/>
      <c r="K33" s="118"/>
      <c r="L33" s="118"/>
      <c r="M33" s="117"/>
      <c r="N33" s="116"/>
      <c r="O33" s="115"/>
      <c r="P33" s="131"/>
      <c r="Q33" s="131"/>
      <c r="R33" s="131"/>
      <c r="S33" s="131"/>
      <c r="T33" s="131"/>
      <c r="U33" s="131"/>
      <c r="V33" s="131"/>
      <c r="W33" s="131"/>
      <c r="X33" s="131"/>
      <c r="Y33" s="132"/>
      <c r="Z33" s="131"/>
      <c r="AA33" s="130"/>
      <c r="AC33" s="504"/>
      <c r="AD33" s="128"/>
      <c r="AE33" s="530">
        <f>SUM(AE26:AE32)</f>
        <v>0</v>
      </c>
      <c r="AF33" s="128"/>
      <c r="AG33" s="128"/>
      <c r="AH33" s="129"/>
      <c r="AI33" s="505"/>
      <c r="AJ33" s="531">
        <f>IFERROR(SUM(AJ26:AJ32)/SUM(AE26:AE32)*100,0)</f>
        <v>0</v>
      </c>
      <c r="AK33" s="506"/>
      <c r="AL33" s="128" t="s">
        <v>345</v>
      </c>
      <c r="AM33" s="500">
        <f>SUM(AM26:AM32)</f>
        <v>0</v>
      </c>
      <c r="AO33" s="127"/>
      <c r="AP33" s="125"/>
      <c r="AQ33" s="125"/>
      <c r="AR33" s="126"/>
      <c r="AS33" s="126"/>
      <c r="AT33" s="125"/>
      <c r="AU33" s="124"/>
      <c r="AV33" s="123"/>
      <c r="AW33" s="123"/>
      <c r="AX33" s="615">
        <f t="shared" ref="AX33:BC33" si="57">SUM(AX26:AX32)</f>
        <v>0</v>
      </c>
      <c r="AY33" s="122">
        <f t="shared" si="57"/>
        <v>0</v>
      </c>
      <c r="AZ33" s="621">
        <f t="shared" si="57"/>
        <v>0</v>
      </c>
      <c r="BA33" s="122">
        <f t="shared" si="57"/>
        <v>0</v>
      </c>
      <c r="BB33" s="616">
        <f t="shared" si="57"/>
        <v>0</v>
      </c>
      <c r="BC33" s="620">
        <f t="shared" si="57"/>
        <v>0</v>
      </c>
      <c r="BE33" s="631" t="s">
        <v>813</v>
      </c>
      <c r="BF33" s="631" t="s">
        <v>1013</v>
      </c>
      <c r="BG33" s="631" t="s">
        <v>1748</v>
      </c>
      <c r="BH33" s="119" t="s">
        <v>444</v>
      </c>
      <c r="BI33" s="119" t="s">
        <v>444</v>
      </c>
      <c r="BJ33" s="119" t="s">
        <v>444</v>
      </c>
      <c r="BK33" s="93">
        <f t="shared" si="33"/>
        <v>0.15</v>
      </c>
      <c r="BL33" s="92" t="s">
        <v>282</v>
      </c>
      <c r="BM33" s="75">
        <f t="shared" si="34"/>
        <v>7</v>
      </c>
      <c r="BN33" s="74">
        <f t="shared" si="35"/>
        <v>15</v>
      </c>
      <c r="BO33" s="91">
        <v>150</v>
      </c>
      <c r="BP33" s="72">
        <v>120</v>
      </c>
      <c r="BQ33" s="71">
        <v>180</v>
      </c>
      <c r="BR33" s="79">
        <f t="shared" si="36"/>
        <v>18</v>
      </c>
      <c r="BS33" s="95">
        <v>180</v>
      </c>
      <c r="BT33" s="87" t="s">
        <v>443</v>
      </c>
      <c r="BV33" s="394">
        <f t="shared" si="23"/>
        <v>0</v>
      </c>
      <c r="BW33" s="1739"/>
      <c r="BX33" s="1739"/>
      <c r="BY33" s="1739"/>
      <c r="CA33" s="217"/>
      <c r="CB33" s="383" t="s">
        <v>496</v>
      </c>
      <c r="CC33" s="11"/>
      <c r="CD33" s="11"/>
      <c r="CE33" s="11"/>
      <c r="CF33" s="11"/>
      <c r="CG33" s="216"/>
      <c r="CI33" s="217"/>
      <c r="CJ33" s="383" t="s">
        <v>1067</v>
      </c>
      <c r="CK33" s="11"/>
      <c r="CL33" s="11"/>
      <c r="CM33" s="11"/>
      <c r="CN33" s="11"/>
      <c r="CO33" s="216"/>
      <c r="CQ33" s="217"/>
      <c r="CR33" s="383" t="s">
        <v>1876</v>
      </c>
      <c r="CS33" s="11"/>
      <c r="CT33" s="11"/>
      <c r="CU33" s="11"/>
      <c r="CV33" s="11"/>
      <c r="CW33" s="216"/>
      <c r="CY33" s="28" t="s">
        <v>689</v>
      </c>
      <c r="CZ33" s="196"/>
      <c r="DA33" s="196"/>
      <c r="DB33" s="196"/>
      <c r="DD33" s="9">
        <v>1</v>
      </c>
      <c r="DE33"/>
      <c r="DF33"/>
    </row>
    <row r="34" spans="2:110" ht="21" customHeight="1">
      <c r="B34" s="394">
        <f t="shared" si="14"/>
        <v>0</v>
      </c>
      <c r="C34" s="146" t="b">
        <f t="shared" si="15"/>
        <v>0</v>
      </c>
      <c r="D34" s="146">
        <f t="shared" si="27"/>
        <v>0</v>
      </c>
      <c r="E34" s="146">
        <f t="shared" si="28"/>
        <v>0</v>
      </c>
      <c r="F34" s="146">
        <f t="shared" si="29"/>
        <v>0</v>
      </c>
      <c r="G34" s="146">
        <f t="shared" si="19"/>
        <v>0</v>
      </c>
      <c r="H34" s="146" t="str">
        <f t="shared" si="30"/>
        <v/>
      </c>
      <c r="I34" s="146" t="str">
        <f t="shared" si="21"/>
        <v/>
      </c>
      <c r="J34" s="145"/>
      <c r="K34" s="118"/>
      <c r="L34" s="118"/>
      <c r="M34" s="117"/>
      <c r="N34" s="116"/>
      <c r="O34" s="115"/>
      <c r="P34" s="284"/>
      <c r="Q34" s="265"/>
      <c r="R34" s="268"/>
      <c r="S34" s="268"/>
      <c r="T34" s="268"/>
      <c r="U34" s="268"/>
      <c r="V34" s="268"/>
      <c r="W34" s="268"/>
      <c r="X34" s="268"/>
      <c r="Y34" s="268"/>
      <c r="Z34" s="268"/>
      <c r="AA34" s="283"/>
      <c r="AC34" s="771" t="s">
        <v>535</v>
      </c>
      <c r="AD34" s="268"/>
      <c r="AE34" s="268"/>
      <c r="AF34" s="268"/>
      <c r="AG34" s="268"/>
      <c r="AH34" s="537" t="s">
        <v>1692</v>
      </c>
      <c r="AI34" s="268"/>
      <c r="AJ34" s="268"/>
      <c r="AK34" s="268"/>
      <c r="AL34" s="268"/>
      <c r="AM34" s="283" t="s">
        <v>532</v>
      </c>
      <c r="AO34" s="491"/>
      <c r="AP34" s="492"/>
      <c r="AQ34" s="492"/>
      <c r="AR34" s="492"/>
      <c r="AS34" s="492"/>
      <c r="AT34" s="492"/>
      <c r="AU34" s="492"/>
      <c r="AV34" s="492"/>
      <c r="AW34" s="492"/>
      <c r="AX34" s="492"/>
      <c r="AY34" s="492"/>
      <c r="AZ34" s="492"/>
      <c r="BA34" s="492"/>
      <c r="BB34" s="492"/>
      <c r="BC34" s="496"/>
      <c r="BE34" s="631" t="s">
        <v>813</v>
      </c>
      <c r="BF34" s="631" t="s">
        <v>1013</v>
      </c>
      <c r="BG34" s="631" t="s">
        <v>1748</v>
      </c>
      <c r="BH34" s="119" t="s">
        <v>440</v>
      </c>
      <c r="BI34" s="119" t="s">
        <v>440</v>
      </c>
      <c r="BJ34" s="119" t="s">
        <v>440</v>
      </c>
      <c r="BK34" s="93">
        <f t="shared" si="33"/>
        <v>0.15</v>
      </c>
      <c r="BL34" s="92" t="s">
        <v>282</v>
      </c>
      <c r="BM34" s="75">
        <f t="shared" si="34"/>
        <v>7</v>
      </c>
      <c r="BN34" s="74">
        <f t="shared" si="35"/>
        <v>15</v>
      </c>
      <c r="BO34" s="91">
        <v>150</v>
      </c>
      <c r="BP34" s="72">
        <v>120</v>
      </c>
      <c r="BQ34" s="71">
        <v>180</v>
      </c>
      <c r="BR34" s="79">
        <f t="shared" si="36"/>
        <v>18</v>
      </c>
      <c r="BS34" s="95">
        <v>180</v>
      </c>
      <c r="BT34" s="87" t="s">
        <v>439</v>
      </c>
      <c r="BV34" s="394">
        <f t="shared" si="23"/>
        <v>0</v>
      </c>
      <c r="BW34" s="574">
        <v>1</v>
      </c>
      <c r="BX34" s="574"/>
      <c r="BY34" s="574"/>
      <c r="CA34" s="217"/>
      <c r="CB34" s="383" t="s">
        <v>493</v>
      </c>
      <c r="CC34" s="11"/>
      <c r="CD34" s="11"/>
      <c r="CE34" s="11"/>
      <c r="CF34" s="11"/>
      <c r="CG34" s="216"/>
      <c r="CI34" s="217"/>
      <c r="CJ34" s="383" t="s">
        <v>1068</v>
      </c>
      <c r="CK34" s="11"/>
      <c r="CL34" s="11"/>
      <c r="CM34" s="11"/>
      <c r="CN34" s="11"/>
      <c r="CO34" s="216"/>
      <c r="CQ34" s="217"/>
      <c r="CR34" s="383" t="s">
        <v>1877</v>
      </c>
      <c r="CS34" s="11"/>
      <c r="CT34" s="11"/>
      <c r="CU34" s="11"/>
      <c r="CV34" s="11"/>
      <c r="CW34" s="216"/>
      <c r="CY34" s="548" t="s">
        <v>691</v>
      </c>
      <c r="CZ34" s="196"/>
      <c r="DA34" s="196"/>
      <c r="DB34" s="196"/>
      <c r="DD34" s="9">
        <v>1</v>
      </c>
      <c r="DE34"/>
      <c r="DF34"/>
    </row>
    <row r="35" spans="2:110" ht="21" customHeight="1" thickBot="1">
      <c r="B35" s="394">
        <f t="shared" si="14"/>
        <v>0</v>
      </c>
      <c r="C35" s="146" t="b">
        <f t="shared" si="15"/>
        <v>0</v>
      </c>
      <c r="D35" s="146">
        <f t="shared" si="27"/>
        <v>0</v>
      </c>
      <c r="E35" s="146">
        <f t="shared" si="28"/>
        <v>0</v>
      </c>
      <c r="F35" s="146">
        <f t="shared" si="29"/>
        <v>0</v>
      </c>
      <c r="G35" s="146">
        <f t="shared" si="19"/>
        <v>0</v>
      </c>
      <c r="H35" s="146" t="str">
        <f t="shared" si="30"/>
        <v/>
      </c>
      <c r="I35" s="146" t="str">
        <f t="shared" si="21"/>
        <v/>
      </c>
      <c r="J35" s="145"/>
      <c r="K35" s="118"/>
      <c r="L35" s="118"/>
      <c r="M35" s="117"/>
      <c r="N35" s="116"/>
      <c r="O35" s="115"/>
      <c r="P35" s="281"/>
      <c r="Q35" s="280"/>
      <c r="R35" s="280"/>
      <c r="S35" s="280"/>
      <c r="T35" s="280"/>
      <c r="U35" s="280"/>
      <c r="V35" s="280"/>
      <c r="W35" s="280"/>
      <c r="X35" s="280"/>
      <c r="Y35" s="280"/>
      <c r="Z35" s="280"/>
      <c r="AA35" s="279"/>
      <c r="AC35" s="772">
        <f t="shared" ref="AC35:AC43" si="58">Q35</f>
        <v>0</v>
      </c>
      <c r="AD35" s="280"/>
      <c r="AE35" s="280"/>
      <c r="AF35" s="280"/>
      <c r="AG35" s="280"/>
      <c r="AH35" s="280"/>
      <c r="AI35" s="280"/>
      <c r="AJ35" s="280"/>
      <c r="AK35" s="280"/>
      <c r="AL35" s="280"/>
      <c r="AM35" s="279"/>
      <c r="AO35" s="493"/>
      <c r="AP35" s="494"/>
      <c r="AQ35" s="494"/>
      <c r="AR35" s="494"/>
      <c r="AS35" s="494"/>
      <c r="AT35" s="494"/>
      <c r="AU35" s="494"/>
      <c r="AV35" s="494"/>
      <c r="AW35" s="494"/>
      <c r="AX35" s="494"/>
      <c r="AY35" s="494"/>
      <c r="AZ35" s="494"/>
      <c r="BA35" s="494"/>
      <c r="BB35" s="494"/>
      <c r="BC35" s="497"/>
      <c r="BE35" s="631" t="s">
        <v>813</v>
      </c>
      <c r="BF35" s="631" t="s">
        <v>1013</v>
      </c>
      <c r="BG35" s="631" t="s">
        <v>1748</v>
      </c>
      <c r="BH35" s="119" t="s">
        <v>414</v>
      </c>
      <c r="BI35" s="119" t="s">
        <v>414</v>
      </c>
      <c r="BJ35" s="119" t="s">
        <v>414</v>
      </c>
      <c r="BK35" s="93">
        <f t="shared" si="33"/>
        <v>0.15</v>
      </c>
      <c r="BL35" s="92" t="s">
        <v>282</v>
      </c>
      <c r="BM35" s="75">
        <f t="shared" si="34"/>
        <v>7</v>
      </c>
      <c r="BN35" s="74">
        <f t="shared" si="35"/>
        <v>15</v>
      </c>
      <c r="BO35" s="91">
        <v>150</v>
      </c>
      <c r="BP35" s="72">
        <v>120</v>
      </c>
      <c r="BQ35" s="71">
        <v>180</v>
      </c>
      <c r="BR35" s="79">
        <f t="shared" si="36"/>
        <v>18</v>
      </c>
      <c r="BS35" s="95">
        <v>180</v>
      </c>
      <c r="BT35" s="87" t="s">
        <v>413</v>
      </c>
      <c r="BV35" s="394">
        <f t="shared" si="23"/>
        <v>0</v>
      </c>
      <c r="BW35" s="574">
        <v>1</v>
      </c>
      <c r="BX35" s="574"/>
      <c r="BY35" s="574"/>
      <c r="BZ35" s="267"/>
      <c r="CA35" s="393" t="s">
        <v>1964</v>
      </c>
      <c r="CB35" s="285"/>
      <c r="CC35" s="11"/>
      <c r="CD35" s="11"/>
      <c r="CE35" s="11"/>
      <c r="CG35" s="273" t="s">
        <v>1965</v>
      </c>
      <c r="CI35" s="393" t="s">
        <v>1964</v>
      </c>
      <c r="CJ35" s="285"/>
      <c r="CK35" s="11"/>
      <c r="CL35" s="11"/>
      <c r="CM35" s="11"/>
      <c r="CO35" s="273" t="s">
        <v>1965</v>
      </c>
      <c r="CQ35" s="393" t="s">
        <v>1969</v>
      </c>
      <c r="CR35" s="285"/>
      <c r="CS35" s="11"/>
      <c r="CT35" s="11"/>
      <c r="CU35" s="11"/>
      <c r="CW35" s="273" t="s">
        <v>1970</v>
      </c>
      <c r="CY35" s="278" t="s">
        <v>692</v>
      </c>
      <c r="CZ35" s="196"/>
      <c r="DA35" s="196"/>
      <c r="DB35" s="196"/>
      <c r="DD35" s="9">
        <v>1</v>
      </c>
      <c r="DE35"/>
      <c r="DF35"/>
    </row>
    <row r="36" spans="2:110" ht="21" customHeight="1">
      <c r="B36" s="394">
        <f t="shared" si="14"/>
        <v>0</v>
      </c>
      <c r="C36" s="146" t="b">
        <f t="shared" si="15"/>
        <v>0</v>
      </c>
      <c r="D36" s="146">
        <f t="shared" si="27"/>
        <v>0</v>
      </c>
      <c r="E36" s="146">
        <f t="shared" si="28"/>
        <v>0</v>
      </c>
      <c r="F36" s="146">
        <f t="shared" si="29"/>
        <v>0</v>
      </c>
      <c r="G36" s="146">
        <f t="shared" si="19"/>
        <v>0</v>
      </c>
      <c r="H36" s="146" t="str">
        <f t="shared" si="30"/>
        <v/>
      </c>
      <c r="I36" s="146" t="str">
        <f t="shared" si="21"/>
        <v/>
      </c>
      <c r="J36" s="145"/>
      <c r="K36" s="118"/>
      <c r="L36" s="118"/>
      <c r="M36" s="117"/>
      <c r="N36" s="116"/>
      <c r="O36" s="115"/>
      <c r="P36" s="281"/>
      <c r="Q36" s="280"/>
      <c r="R36" s="280"/>
      <c r="S36" s="280"/>
      <c r="T36" s="280"/>
      <c r="U36" s="280"/>
      <c r="V36" s="280"/>
      <c r="W36" s="280"/>
      <c r="X36" s="280"/>
      <c r="Y36" s="280"/>
      <c r="Z36" s="280"/>
      <c r="AA36" s="279"/>
      <c r="AC36" s="772">
        <f t="shared" si="58"/>
        <v>0</v>
      </c>
      <c r="AD36" s="280"/>
      <c r="AE36" s="280"/>
      <c r="AF36" s="280"/>
      <c r="AG36" s="280"/>
      <c r="AH36" s="280"/>
      <c r="AI36" s="280"/>
      <c r="AJ36" s="280"/>
      <c r="AK36" s="280"/>
      <c r="AL36" s="280"/>
      <c r="AM36" s="279"/>
      <c r="AO36" s="493"/>
      <c r="AP36" s="494"/>
      <c r="AQ36" s="494"/>
      <c r="AR36" s="494"/>
      <c r="AS36" s="494"/>
      <c r="AT36" s="494"/>
      <c r="AU36" s="494"/>
      <c r="AV36" s="494"/>
      <c r="AW36" s="494"/>
      <c r="AX36" s="494"/>
      <c r="AY36" s="494"/>
      <c r="AZ36" s="494"/>
      <c r="BA36" s="494"/>
      <c r="BB36" s="494"/>
      <c r="BC36" s="497"/>
      <c r="BE36" s="631" t="s">
        <v>813</v>
      </c>
      <c r="BF36" s="631" t="s">
        <v>1013</v>
      </c>
      <c r="BG36" s="631" t="s">
        <v>1748</v>
      </c>
      <c r="BH36" s="119" t="s">
        <v>408</v>
      </c>
      <c r="BI36" s="119" t="s">
        <v>408</v>
      </c>
      <c r="BJ36" s="119" t="s">
        <v>408</v>
      </c>
      <c r="BK36" s="93">
        <f t="shared" si="33"/>
        <v>4.0000000000000001E-3</v>
      </c>
      <c r="BL36" s="92" t="s">
        <v>282</v>
      </c>
      <c r="BM36" s="75">
        <f t="shared" si="34"/>
        <v>250</v>
      </c>
      <c r="BN36" s="74">
        <f t="shared" si="35"/>
        <v>0.4</v>
      </c>
      <c r="BO36" s="91">
        <v>4</v>
      </c>
      <c r="BP36" s="72">
        <v>3</v>
      </c>
      <c r="BQ36" s="71">
        <v>5</v>
      </c>
      <c r="BR36" s="74">
        <f t="shared" si="36"/>
        <v>0.5</v>
      </c>
      <c r="BS36" s="95">
        <v>6</v>
      </c>
      <c r="BT36" s="87" t="s">
        <v>407</v>
      </c>
      <c r="BV36" s="394">
        <f t="shared" si="23"/>
        <v>0</v>
      </c>
      <c r="BW36" s="574">
        <v>1</v>
      </c>
      <c r="BX36" s="574"/>
      <c r="BY36" s="574"/>
      <c r="BZ36" s="267"/>
      <c r="CA36" s="257" t="s">
        <v>338</v>
      </c>
      <c r="CB36" s="1740" t="s">
        <v>433</v>
      </c>
      <c r="CC36" s="1570"/>
      <c r="CD36" s="1741" t="s">
        <v>504</v>
      </c>
      <c r="CE36" s="1741"/>
      <c r="CF36" s="1741"/>
      <c r="CG36" s="1743" t="s">
        <v>503</v>
      </c>
      <c r="CI36" s="257" t="s">
        <v>338</v>
      </c>
      <c r="CJ36" s="1740" t="s">
        <v>433</v>
      </c>
      <c r="CK36" s="1570"/>
      <c r="CL36" s="1741" t="s">
        <v>504</v>
      </c>
      <c r="CM36" s="1741"/>
      <c r="CN36" s="1741"/>
      <c r="CO36" s="1743" t="s">
        <v>503</v>
      </c>
      <c r="CQ36" s="257" t="s">
        <v>338</v>
      </c>
      <c r="CR36" s="1740" t="s">
        <v>1878</v>
      </c>
      <c r="CS36" s="1570"/>
      <c r="CT36" s="1741" t="s">
        <v>504</v>
      </c>
      <c r="CU36" s="1741"/>
      <c r="CV36" s="1741"/>
      <c r="CW36" s="1743" t="s">
        <v>503</v>
      </c>
      <c r="CY36" s="28" t="s">
        <v>693</v>
      </c>
      <c r="CZ36" s="196"/>
      <c r="DA36" s="196"/>
      <c r="DB36" s="196"/>
      <c r="DD36" s="9">
        <v>1</v>
      </c>
      <c r="DE36"/>
      <c r="DF36"/>
    </row>
    <row r="37" spans="2:110" ht="21" customHeight="1">
      <c r="B37" s="394">
        <f t="shared" si="14"/>
        <v>0</v>
      </c>
      <c r="C37" s="146" t="b">
        <f t="shared" si="15"/>
        <v>0</v>
      </c>
      <c r="D37" s="146">
        <f t="shared" si="27"/>
        <v>0</v>
      </c>
      <c r="E37" s="146">
        <f t="shared" si="28"/>
        <v>0</v>
      </c>
      <c r="F37" s="146">
        <f t="shared" si="29"/>
        <v>0</v>
      </c>
      <c r="G37" s="146">
        <f t="shared" si="19"/>
        <v>0</v>
      </c>
      <c r="H37" s="146" t="str">
        <f t="shared" si="30"/>
        <v/>
      </c>
      <c r="I37" s="146" t="str">
        <f t="shared" si="21"/>
        <v/>
      </c>
      <c r="J37" s="145"/>
      <c r="K37" s="118"/>
      <c r="L37" s="118"/>
      <c r="M37" s="117"/>
      <c r="N37" s="116"/>
      <c r="O37" s="115"/>
      <c r="P37" s="281"/>
      <c r="Q37" s="280"/>
      <c r="R37" s="280"/>
      <c r="S37" s="280"/>
      <c r="T37" s="280"/>
      <c r="U37" s="280"/>
      <c r="V37" s="280"/>
      <c r="W37" s="280"/>
      <c r="X37" s="280"/>
      <c r="Y37" s="280"/>
      <c r="Z37" s="280"/>
      <c r="AA37" s="279"/>
      <c r="AC37" s="772">
        <f t="shared" si="58"/>
        <v>0</v>
      </c>
      <c r="AD37" s="280"/>
      <c r="AE37" s="280"/>
      <c r="AF37" s="280"/>
      <c r="AG37" s="280"/>
      <c r="AH37" s="280"/>
      <c r="AI37" s="280"/>
      <c r="AJ37" s="280"/>
      <c r="AK37" s="280"/>
      <c r="AL37" s="280"/>
      <c r="AM37" s="279"/>
      <c r="AO37" s="495"/>
      <c r="AP37" s="494"/>
      <c r="AQ37" s="494"/>
      <c r="AR37" s="494"/>
      <c r="AS37" s="494"/>
      <c r="AT37" s="494"/>
      <c r="AU37" s="494"/>
      <c r="AV37" s="494"/>
      <c r="AW37" s="494"/>
      <c r="AX37" s="494"/>
      <c r="AY37" s="494"/>
      <c r="AZ37" s="494"/>
      <c r="BA37" s="494"/>
      <c r="BB37" s="494"/>
      <c r="BC37" s="497"/>
      <c r="BE37" s="631" t="s">
        <v>813</v>
      </c>
      <c r="BF37" s="631" t="s">
        <v>1013</v>
      </c>
      <c r="BG37" s="631" t="s">
        <v>1748</v>
      </c>
      <c r="BH37" s="119" t="s">
        <v>401</v>
      </c>
      <c r="BI37" s="119" t="s">
        <v>401</v>
      </c>
      <c r="BJ37" s="119" t="s">
        <v>401</v>
      </c>
      <c r="BK37" s="93">
        <f t="shared" si="33"/>
        <v>4.4999999999999998E-2</v>
      </c>
      <c r="BL37" s="92" t="s">
        <v>282</v>
      </c>
      <c r="BM37" s="75">
        <f t="shared" si="34"/>
        <v>22</v>
      </c>
      <c r="BN37" s="74">
        <f t="shared" si="35"/>
        <v>4.5</v>
      </c>
      <c r="BO37" s="91">
        <v>45</v>
      </c>
      <c r="BP37" s="72">
        <v>40</v>
      </c>
      <c r="BQ37" s="71">
        <v>60</v>
      </c>
      <c r="BR37" s="79">
        <f t="shared" si="36"/>
        <v>6</v>
      </c>
      <c r="BS37" s="95">
        <v>60</v>
      </c>
      <c r="BT37" s="87" t="s">
        <v>400</v>
      </c>
      <c r="BV37" s="394">
        <f t="shared" si="23"/>
        <v>0</v>
      </c>
      <c r="BW37" s="1739" t="s">
        <v>768</v>
      </c>
      <c r="BX37" s="1739"/>
      <c r="BY37" s="1739"/>
      <c r="CA37" s="133" t="s">
        <v>338</v>
      </c>
      <c r="CB37" s="1590" t="s">
        <v>422</v>
      </c>
      <c r="CC37" s="1591"/>
      <c r="CD37" s="1742"/>
      <c r="CE37" s="1742"/>
      <c r="CF37" s="1742"/>
      <c r="CG37" s="1744"/>
      <c r="CI37" s="133" t="s">
        <v>338</v>
      </c>
      <c r="CJ37" s="1590" t="s">
        <v>422</v>
      </c>
      <c r="CK37" s="1591"/>
      <c r="CL37" s="1742"/>
      <c r="CM37" s="1742"/>
      <c r="CN37" s="1742"/>
      <c r="CO37" s="1744"/>
      <c r="CQ37" s="133" t="s">
        <v>338</v>
      </c>
      <c r="CR37" s="1590" t="s">
        <v>1879</v>
      </c>
      <c r="CS37" s="1591"/>
      <c r="CT37" s="1742"/>
      <c r="CU37" s="1742"/>
      <c r="CV37" s="1742"/>
      <c r="CW37" s="1744"/>
      <c r="CY37" s="28" t="s">
        <v>695</v>
      </c>
      <c r="CZ37" s="196"/>
      <c r="DA37" s="196"/>
      <c r="DB37" s="196"/>
      <c r="DD37" s="9">
        <v>1</v>
      </c>
      <c r="DE37"/>
      <c r="DF37"/>
    </row>
    <row r="38" spans="2:110" ht="21" customHeight="1">
      <c r="B38" s="394">
        <f t="shared" si="14"/>
        <v>0</v>
      </c>
      <c r="C38" s="146" t="b">
        <f t="shared" si="15"/>
        <v>0</v>
      </c>
      <c r="D38" s="146">
        <f t="shared" si="27"/>
        <v>0</v>
      </c>
      <c r="E38" s="146">
        <f t="shared" si="28"/>
        <v>0</v>
      </c>
      <c r="F38" s="146">
        <f t="shared" si="29"/>
        <v>0</v>
      </c>
      <c r="G38" s="146">
        <f t="shared" si="19"/>
        <v>0</v>
      </c>
      <c r="H38" s="146" t="str">
        <f t="shared" si="30"/>
        <v/>
      </c>
      <c r="I38" s="146" t="str">
        <f t="shared" si="21"/>
        <v/>
      </c>
      <c r="J38" s="145"/>
      <c r="K38" s="118"/>
      <c r="L38" s="118"/>
      <c r="M38" s="117"/>
      <c r="N38" s="116"/>
      <c r="O38" s="115"/>
      <c r="P38" s="281"/>
      <c r="Q38" s="280"/>
      <c r="R38" s="280"/>
      <c r="S38" s="280"/>
      <c r="T38" s="280"/>
      <c r="U38" s="280"/>
      <c r="V38" s="280"/>
      <c r="W38" s="280"/>
      <c r="X38" s="280"/>
      <c r="Y38" s="280"/>
      <c r="Z38" s="280"/>
      <c r="AA38" s="279"/>
      <c r="AC38" s="772">
        <f t="shared" si="58"/>
        <v>0</v>
      </c>
      <c r="AD38" s="280"/>
      <c r="AE38" s="280"/>
      <c r="AF38" s="280"/>
      <c r="AG38" s="280"/>
      <c r="AH38" s="280"/>
      <c r="AI38" s="280"/>
      <c r="AJ38" s="280"/>
      <c r="AK38" s="280"/>
      <c r="AL38" s="280"/>
      <c r="AM38" s="279"/>
      <c r="AO38" s="493"/>
      <c r="AP38" s="494"/>
      <c r="AQ38" s="494"/>
      <c r="AR38" s="494"/>
      <c r="AS38" s="494"/>
      <c r="AT38" s="494"/>
      <c r="AU38" s="494"/>
      <c r="AV38" s="494"/>
      <c r="AW38" s="494"/>
      <c r="AX38" s="494"/>
      <c r="AY38" s="494"/>
      <c r="AZ38" s="494"/>
      <c r="BA38" s="494"/>
      <c r="BB38" s="494"/>
      <c r="BC38" s="497"/>
      <c r="BE38" s="631" t="s">
        <v>813</v>
      </c>
      <c r="BF38" s="631" t="s">
        <v>1013</v>
      </c>
      <c r="BG38" s="631" t="s">
        <v>1748</v>
      </c>
      <c r="BH38" s="119" t="s">
        <v>363</v>
      </c>
      <c r="BI38" s="119" t="s">
        <v>363</v>
      </c>
      <c r="BJ38" s="119" t="s">
        <v>363</v>
      </c>
      <c r="BK38" s="93">
        <f t="shared" si="33"/>
        <v>1.5E-3</v>
      </c>
      <c r="BL38" s="92" t="s">
        <v>282</v>
      </c>
      <c r="BM38" s="75">
        <f t="shared" si="34"/>
        <v>667</v>
      </c>
      <c r="BN38" s="74">
        <f t="shared" si="35"/>
        <v>0.15</v>
      </c>
      <c r="BO38" s="91">
        <v>1.5</v>
      </c>
      <c r="BP38" s="72">
        <v>1</v>
      </c>
      <c r="BQ38" s="71">
        <v>2</v>
      </c>
      <c r="BR38" s="74">
        <f t="shared" si="36"/>
        <v>0.2</v>
      </c>
      <c r="BS38" s="95">
        <v>2</v>
      </c>
      <c r="BT38" s="87" t="s">
        <v>362</v>
      </c>
      <c r="BV38" s="394">
        <f t="shared" si="23"/>
        <v>0</v>
      </c>
      <c r="BW38" s="1739"/>
      <c r="BX38" s="1739"/>
      <c r="BY38" s="1739"/>
      <c r="CA38" s="217"/>
      <c r="CB38" s="11"/>
      <c r="CC38" s="11"/>
      <c r="CD38" s="11"/>
      <c r="CE38" s="11"/>
      <c r="CF38" s="11"/>
      <c r="CG38" s="216"/>
      <c r="CI38" s="217"/>
      <c r="CJ38" s="11"/>
      <c r="CK38" s="11"/>
      <c r="CL38" s="11"/>
      <c r="CM38" s="11"/>
      <c r="CN38" s="11"/>
      <c r="CO38" s="216"/>
      <c r="CQ38" s="217"/>
      <c r="CR38" s="11"/>
      <c r="CS38" s="11"/>
      <c r="CT38" s="11"/>
      <c r="CU38" s="11"/>
      <c r="CV38" s="11"/>
      <c r="CW38" s="216"/>
      <c r="CY38" s="28" t="s">
        <v>696</v>
      </c>
      <c r="CZ38" s="196"/>
      <c r="DA38" s="196"/>
      <c r="DB38" s="196"/>
      <c r="DD38" s="9">
        <v>1</v>
      </c>
      <c r="DE38"/>
      <c r="DF38"/>
    </row>
    <row r="39" spans="2:110" ht="21" customHeight="1">
      <c r="B39" s="394">
        <f t="shared" si="14"/>
        <v>0</v>
      </c>
      <c r="C39" s="146" t="b">
        <f t="shared" si="15"/>
        <v>0</v>
      </c>
      <c r="D39" s="146">
        <f t="shared" si="27"/>
        <v>0</v>
      </c>
      <c r="E39" s="146">
        <f t="shared" si="28"/>
        <v>0</v>
      </c>
      <c r="F39" s="146">
        <f t="shared" si="29"/>
        <v>0</v>
      </c>
      <c r="G39" s="146">
        <f t="shared" si="19"/>
        <v>0</v>
      </c>
      <c r="H39" s="146" t="str">
        <f t="shared" si="30"/>
        <v/>
      </c>
      <c r="I39" s="146" t="str">
        <f t="shared" si="21"/>
        <v/>
      </c>
      <c r="J39" s="145"/>
      <c r="K39" s="118"/>
      <c r="L39" s="118"/>
      <c r="M39" s="117"/>
      <c r="N39" s="116"/>
      <c r="O39" s="115"/>
      <c r="P39" s="281"/>
      <c r="Q39" s="280"/>
      <c r="R39" s="280"/>
      <c r="S39" s="280"/>
      <c r="T39" s="280"/>
      <c r="U39" s="280"/>
      <c r="V39" s="280"/>
      <c r="W39" s="280"/>
      <c r="X39" s="280"/>
      <c r="Y39" s="280"/>
      <c r="Z39" s="280"/>
      <c r="AA39" s="279"/>
      <c r="AC39" s="772">
        <f t="shared" si="58"/>
        <v>0</v>
      </c>
      <c r="AD39" s="280"/>
      <c r="AE39" s="280"/>
      <c r="AF39" s="280"/>
      <c r="AG39" s="280"/>
      <c r="AH39" s="280"/>
      <c r="AI39" s="280"/>
      <c r="AJ39" s="280"/>
      <c r="AK39" s="280"/>
      <c r="AL39" s="280"/>
      <c r="AM39" s="279"/>
      <c r="AO39" s="493"/>
      <c r="AP39" s="494"/>
      <c r="AQ39" s="494"/>
      <c r="AR39" s="494"/>
      <c r="AS39" s="494"/>
      <c r="AT39" s="494"/>
      <c r="AU39" s="494"/>
      <c r="AV39" s="494"/>
      <c r="AW39" s="494"/>
      <c r="AX39" s="494"/>
      <c r="AY39" s="494"/>
      <c r="AZ39" s="494"/>
      <c r="BA39" s="494"/>
      <c r="BB39" s="494"/>
      <c r="BC39" s="497"/>
      <c r="BE39" s="631" t="s">
        <v>813</v>
      </c>
      <c r="BF39" s="631" t="s">
        <v>1013</v>
      </c>
      <c r="BG39" s="631" t="s">
        <v>1748</v>
      </c>
      <c r="BH39" s="119" t="s">
        <v>361</v>
      </c>
      <c r="BI39" s="119" t="s">
        <v>361</v>
      </c>
      <c r="BJ39" s="119" t="s">
        <v>361</v>
      </c>
      <c r="BK39" s="93">
        <f t="shared" si="33"/>
        <v>0.25</v>
      </c>
      <c r="BL39" s="92" t="s">
        <v>282</v>
      </c>
      <c r="BM39" s="75">
        <f t="shared" si="34"/>
        <v>4</v>
      </c>
      <c r="BN39" s="74">
        <f t="shared" si="35"/>
        <v>25</v>
      </c>
      <c r="BO39" s="762">
        <v>250</v>
      </c>
      <c r="BP39" s="72">
        <v>200</v>
      </c>
      <c r="BQ39" s="71">
        <v>300</v>
      </c>
      <c r="BR39" s="79">
        <f t="shared" si="36"/>
        <v>30</v>
      </c>
      <c r="BS39" s="95">
        <v>300</v>
      </c>
      <c r="BT39" s="87" t="s">
        <v>360</v>
      </c>
      <c r="BV39" s="394">
        <f t="shared" si="23"/>
        <v>0</v>
      </c>
      <c r="BW39" s="1739"/>
      <c r="BX39" s="1739"/>
      <c r="BY39" s="1739"/>
      <c r="CA39" s="261"/>
      <c r="CB39" s="260"/>
      <c r="CC39" s="282"/>
      <c r="CD39" s="282"/>
      <c r="CE39" s="282"/>
      <c r="CF39" s="260"/>
      <c r="CG39" s="259"/>
      <c r="CI39" s="261"/>
      <c r="CJ39" s="260"/>
      <c r="CK39" s="282"/>
      <c r="CL39" s="282"/>
      <c r="CM39" s="282"/>
      <c r="CN39" s="260"/>
      <c r="CO39" s="259"/>
      <c r="CP39"/>
      <c r="CQ39" s="261"/>
      <c r="CR39" s="260"/>
      <c r="CS39" s="282"/>
      <c r="CT39" s="282"/>
      <c r="CU39" s="282"/>
      <c r="CV39" s="260"/>
      <c r="CW39" s="259"/>
      <c r="CY39" s="28" t="s">
        <v>697</v>
      </c>
      <c r="CZ39" s="196"/>
      <c r="DA39" s="196"/>
      <c r="DB39" s="196"/>
      <c r="DD39" s="9">
        <v>1</v>
      </c>
      <c r="DE39"/>
      <c r="DF39"/>
    </row>
    <row r="40" spans="2:110" ht="21" customHeight="1">
      <c r="B40" s="394">
        <f t="shared" si="14"/>
        <v>0</v>
      </c>
      <c r="C40" s="146" t="b">
        <f t="shared" si="15"/>
        <v>0</v>
      </c>
      <c r="D40" s="146">
        <f t="shared" si="27"/>
        <v>0</v>
      </c>
      <c r="E40" s="146">
        <f t="shared" si="28"/>
        <v>0</v>
      </c>
      <c r="F40" s="146">
        <f t="shared" si="29"/>
        <v>0</v>
      </c>
      <c r="G40" s="146">
        <f t="shared" si="19"/>
        <v>0</v>
      </c>
      <c r="H40" s="146" t="str">
        <f t="shared" si="30"/>
        <v/>
      </c>
      <c r="I40" s="146" t="str">
        <f t="shared" si="21"/>
        <v/>
      </c>
      <c r="J40" s="145"/>
      <c r="K40" s="118"/>
      <c r="L40" s="118"/>
      <c r="M40" s="117"/>
      <c r="N40" s="116"/>
      <c r="O40" s="115"/>
      <c r="P40" s="281"/>
      <c r="Q40" s="280"/>
      <c r="R40" s="280"/>
      <c r="S40" s="280"/>
      <c r="T40" s="280"/>
      <c r="U40" s="280"/>
      <c r="V40" s="280"/>
      <c r="W40" s="280"/>
      <c r="X40" s="280"/>
      <c r="Y40" s="280"/>
      <c r="Z40" s="280"/>
      <c r="AA40" s="279"/>
      <c r="AC40" s="772">
        <f t="shared" si="58"/>
        <v>0</v>
      </c>
      <c r="AD40" s="280"/>
      <c r="AE40" s="280"/>
      <c r="AF40" s="280"/>
      <c r="AG40" s="280"/>
      <c r="AH40" s="280"/>
      <c r="AI40" s="280"/>
      <c r="AJ40" s="280"/>
      <c r="AK40" s="280"/>
      <c r="AL40" s="280"/>
      <c r="AM40" s="279"/>
      <c r="AO40" s="493"/>
      <c r="AP40" s="494"/>
      <c r="AQ40" s="494"/>
      <c r="AR40" s="494"/>
      <c r="AS40" s="494"/>
      <c r="AT40" s="494"/>
      <c r="AU40" s="494"/>
      <c r="AV40" s="494"/>
      <c r="AW40" s="494"/>
      <c r="AX40" s="494"/>
      <c r="AY40" s="494"/>
      <c r="AZ40" s="494"/>
      <c r="BA40" s="494"/>
      <c r="BB40" s="494"/>
      <c r="BC40" s="497"/>
      <c r="BE40" s="632" t="s">
        <v>832</v>
      </c>
      <c r="BF40" s="632" t="s">
        <v>1014</v>
      </c>
      <c r="BG40" s="632" t="s">
        <v>1749</v>
      </c>
      <c r="BH40" s="119" t="s">
        <v>556</v>
      </c>
      <c r="BI40" s="119" t="s">
        <v>556</v>
      </c>
      <c r="BJ40" s="119" t="s">
        <v>556</v>
      </c>
      <c r="BK40" s="93">
        <f t="shared" si="33"/>
        <v>0.24</v>
      </c>
      <c r="BL40" s="92" t="s">
        <v>282</v>
      </c>
      <c r="BM40" s="75">
        <f t="shared" si="34"/>
        <v>4</v>
      </c>
      <c r="BN40" s="74">
        <f t="shared" si="35"/>
        <v>24</v>
      </c>
      <c r="BO40" s="91">
        <v>240</v>
      </c>
      <c r="BP40" s="72">
        <v>200</v>
      </c>
      <c r="BQ40" s="71">
        <v>280</v>
      </c>
      <c r="BR40" s="79">
        <f t="shared" si="36"/>
        <v>28</v>
      </c>
      <c r="BS40" s="95">
        <v>280</v>
      </c>
      <c r="BT40" s="87" t="s">
        <v>555</v>
      </c>
      <c r="BV40" s="394">
        <f t="shared" si="23"/>
        <v>0</v>
      </c>
      <c r="BW40" s="1739"/>
      <c r="BX40" s="1739"/>
      <c r="BY40" s="1739"/>
      <c r="CA40" s="217"/>
      <c r="CB40" s="278"/>
      <c r="CC40" s="11"/>
      <c r="CD40" s="11"/>
      <c r="CE40" s="11"/>
      <c r="CF40" s="11"/>
      <c r="CG40" s="216"/>
      <c r="CH40"/>
      <c r="CI40" s="217"/>
      <c r="CJ40" s="278"/>
      <c r="CK40" s="11"/>
      <c r="CL40" s="11"/>
      <c r="CM40" s="11"/>
      <c r="CN40" s="11"/>
      <c r="CO40" s="216"/>
      <c r="CQ40" s="217"/>
      <c r="CR40" s="278"/>
      <c r="CS40" s="11"/>
      <c r="CT40" s="11"/>
      <c r="CU40" s="11"/>
      <c r="CV40" s="11"/>
      <c r="CW40" s="216"/>
      <c r="CY40" s="548" t="s">
        <v>699</v>
      </c>
      <c r="CZ40" s="196"/>
      <c r="DA40" s="196"/>
      <c r="DB40" s="196"/>
      <c r="DD40" s="9">
        <v>1</v>
      </c>
    </row>
    <row r="41" spans="2:110" ht="21" customHeight="1">
      <c r="B41" s="394">
        <f t="shared" si="14"/>
        <v>0</v>
      </c>
      <c r="C41" s="146" t="b">
        <f t="shared" si="15"/>
        <v>0</v>
      </c>
      <c r="D41" s="146">
        <f t="shared" si="27"/>
        <v>0</v>
      </c>
      <c r="E41" s="146">
        <f t="shared" si="28"/>
        <v>0</v>
      </c>
      <c r="F41" s="146">
        <f t="shared" si="29"/>
        <v>0</v>
      </c>
      <c r="G41" s="146">
        <f t="shared" si="19"/>
        <v>0</v>
      </c>
      <c r="H41" s="146" t="str">
        <f t="shared" si="30"/>
        <v/>
      </c>
      <c r="I41" s="146" t="str">
        <f t="shared" si="21"/>
        <v/>
      </c>
      <c r="J41" s="145"/>
      <c r="K41" s="118"/>
      <c r="L41" s="118"/>
      <c r="M41" s="117"/>
      <c r="N41" s="116"/>
      <c r="O41" s="115"/>
      <c r="P41" s="281"/>
      <c r="Q41" s="280"/>
      <c r="R41" s="280"/>
      <c r="S41" s="280"/>
      <c r="T41" s="280"/>
      <c r="U41" s="280"/>
      <c r="V41" s="280"/>
      <c r="W41" s="280"/>
      <c r="X41" s="280"/>
      <c r="Y41" s="280"/>
      <c r="Z41" s="280"/>
      <c r="AA41" s="279"/>
      <c r="AC41" s="772">
        <f t="shared" si="58"/>
        <v>0</v>
      </c>
      <c r="AD41" s="280"/>
      <c r="AE41" s="280"/>
      <c r="AF41" s="280"/>
      <c r="AG41" s="280"/>
      <c r="AH41" s="280"/>
      <c r="AI41" s="280"/>
      <c r="AJ41" s="280"/>
      <c r="AK41" s="280"/>
      <c r="AL41" s="280"/>
      <c r="AM41" s="279"/>
      <c r="AO41" s="493"/>
      <c r="AP41" s="494"/>
      <c r="AQ41" s="494"/>
      <c r="AR41" s="494"/>
      <c r="AS41" s="494"/>
      <c r="AT41" s="494"/>
      <c r="AU41" s="494"/>
      <c r="AV41" s="494"/>
      <c r="AW41" s="494"/>
      <c r="AX41" s="494"/>
      <c r="AY41" s="494"/>
      <c r="AZ41" s="494"/>
      <c r="BA41" s="494"/>
      <c r="BB41" s="494"/>
      <c r="BC41" s="497"/>
      <c r="BE41" s="632" t="s">
        <v>832</v>
      </c>
      <c r="BF41" s="632" t="s">
        <v>1014</v>
      </c>
      <c r="BG41" s="632" t="s">
        <v>1749</v>
      </c>
      <c r="BH41" s="119" t="s">
        <v>547</v>
      </c>
      <c r="BI41" s="119" t="s">
        <v>547</v>
      </c>
      <c r="BJ41" s="119" t="s">
        <v>547</v>
      </c>
      <c r="BK41" s="93">
        <f t="shared" si="33"/>
        <v>0.35</v>
      </c>
      <c r="BL41" s="92" t="s">
        <v>282</v>
      </c>
      <c r="BM41" s="75">
        <f t="shared" si="34"/>
        <v>3</v>
      </c>
      <c r="BN41" s="74">
        <f t="shared" si="35"/>
        <v>35</v>
      </c>
      <c r="BO41" s="91">
        <v>350</v>
      </c>
      <c r="BP41" s="72">
        <v>300</v>
      </c>
      <c r="BQ41" s="71">
        <v>410</v>
      </c>
      <c r="BR41" s="79">
        <f t="shared" si="36"/>
        <v>41</v>
      </c>
      <c r="BS41" s="95">
        <v>410</v>
      </c>
      <c r="BT41" s="87" t="s">
        <v>546</v>
      </c>
      <c r="BV41" s="394">
        <f t="shared" si="23"/>
        <v>0</v>
      </c>
      <c r="BW41" s="574">
        <v>1</v>
      </c>
      <c r="BX41" s="574"/>
      <c r="BY41" s="574"/>
      <c r="CA41" s="266" t="s">
        <v>521</v>
      </c>
      <c r="CB41" s="265" t="s">
        <v>1971</v>
      </c>
      <c r="CC41" s="11"/>
      <c r="CD41" s="11"/>
      <c r="CE41" s="182" t="s">
        <v>1972</v>
      </c>
      <c r="CF41" s="182" t="s">
        <v>386</v>
      </c>
      <c r="CG41" s="216"/>
      <c r="CI41" s="266" t="s">
        <v>521</v>
      </c>
      <c r="CJ41" s="265" t="s">
        <v>1973</v>
      </c>
      <c r="CK41" s="11"/>
      <c r="CL41" s="11"/>
      <c r="CM41" s="182" t="s">
        <v>1975</v>
      </c>
      <c r="CN41" s="182" t="s">
        <v>386</v>
      </c>
      <c r="CO41" s="216"/>
      <c r="CQ41" s="266" t="s">
        <v>521</v>
      </c>
      <c r="CR41" s="397" t="s">
        <v>1974</v>
      </c>
      <c r="CS41" s="11"/>
      <c r="CT41" s="11"/>
      <c r="CU41" s="182" t="s">
        <v>1976</v>
      </c>
      <c r="CV41" s="182" t="s">
        <v>386</v>
      </c>
      <c r="CW41" s="216"/>
      <c r="CY41" s="28" t="s">
        <v>700</v>
      </c>
      <c r="CZ41" s="196"/>
      <c r="DA41" s="196"/>
      <c r="DB41" s="196"/>
      <c r="DD41" s="9">
        <v>1</v>
      </c>
    </row>
    <row r="42" spans="2:110" ht="21" customHeight="1">
      <c r="B42" s="394">
        <f t="shared" si="14"/>
        <v>0</v>
      </c>
      <c r="C42" s="146" t="b">
        <f t="shared" si="15"/>
        <v>0</v>
      </c>
      <c r="D42" s="146">
        <f t="shared" si="27"/>
        <v>0</v>
      </c>
      <c r="E42" s="146">
        <f t="shared" si="28"/>
        <v>0</v>
      </c>
      <c r="F42" s="146">
        <f t="shared" si="29"/>
        <v>0</v>
      </c>
      <c r="G42" s="146">
        <f t="shared" si="19"/>
        <v>0</v>
      </c>
      <c r="H42" s="146" t="str">
        <f t="shared" si="30"/>
        <v/>
      </c>
      <c r="I42" s="146" t="str">
        <f t="shared" si="21"/>
        <v/>
      </c>
      <c r="J42" s="145"/>
      <c r="K42" s="118"/>
      <c r="L42" s="118"/>
      <c r="M42" s="117"/>
      <c r="N42" s="116"/>
      <c r="O42" s="115"/>
      <c r="P42" s="281"/>
      <c r="Q42" s="280"/>
      <c r="R42" s="280"/>
      <c r="S42" s="280"/>
      <c r="T42" s="280"/>
      <c r="U42" s="280"/>
      <c r="V42" s="280"/>
      <c r="W42" s="280"/>
      <c r="X42" s="280"/>
      <c r="Y42" s="280"/>
      <c r="Z42" s="280"/>
      <c r="AA42" s="279"/>
      <c r="AC42" s="772">
        <f t="shared" si="58"/>
        <v>0</v>
      </c>
      <c r="AD42" s="280"/>
      <c r="AE42" s="280"/>
      <c r="AF42" s="280"/>
      <c r="AG42" s="280"/>
      <c r="AH42" s="280"/>
      <c r="AI42" s="280"/>
      <c r="AJ42" s="280"/>
      <c r="AK42" s="280"/>
      <c r="AL42" s="280"/>
      <c r="AM42" s="279"/>
      <c r="AO42" s="493"/>
      <c r="AP42" s="494"/>
      <c r="AQ42" s="494"/>
      <c r="AR42" s="494"/>
      <c r="AS42" s="494"/>
      <c r="AT42" s="494"/>
      <c r="AU42" s="494"/>
      <c r="AV42" s="494"/>
      <c r="AW42" s="494"/>
      <c r="AX42" s="494"/>
      <c r="AY42" s="494"/>
      <c r="AZ42" s="494"/>
      <c r="BA42" s="494"/>
      <c r="BB42" s="494"/>
      <c r="BC42" s="497"/>
      <c r="BE42" s="632" t="s">
        <v>832</v>
      </c>
      <c r="BF42" s="632" t="s">
        <v>1014</v>
      </c>
      <c r="BG42" s="632" t="s">
        <v>1749</v>
      </c>
      <c r="BH42" s="119" t="s">
        <v>545</v>
      </c>
      <c r="BI42" s="119" t="s">
        <v>545</v>
      </c>
      <c r="BJ42" s="119" t="s">
        <v>545</v>
      </c>
      <c r="BK42" s="93">
        <f t="shared" si="33"/>
        <v>0.35</v>
      </c>
      <c r="BL42" s="92" t="s">
        <v>282</v>
      </c>
      <c r="BM42" s="75">
        <f t="shared" si="34"/>
        <v>3</v>
      </c>
      <c r="BN42" s="74">
        <f t="shared" si="35"/>
        <v>35</v>
      </c>
      <c r="BO42" s="91">
        <v>350</v>
      </c>
      <c r="BP42" s="72">
        <v>300</v>
      </c>
      <c r="BQ42" s="71">
        <v>410</v>
      </c>
      <c r="BR42" s="79">
        <f t="shared" si="36"/>
        <v>41</v>
      </c>
      <c r="BS42" s="95">
        <v>410</v>
      </c>
      <c r="BT42" s="87" t="s">
        <v>544</v>
      </c>
      <c r="BV42" s="394">
        <f t="shared" si="23"/>
        <v>0</v>
      </c>
      <c r="BW42" s="574">
        <v>1</v>
      </c>
      <c r="BX42" s="574"/>
      <c r="BY42" s="574"/>
      <c r="CA42" s="217"/>
      <c r="CB42" s="278"/>
      <c r="CC42" s="11"/>
      <c r="CD42" s="11"/>
      <c r="CE42" s="11"/>
      <c r="CF42" s="11"/>
      <c r="CG42" s="216"/>
      <c r="CI42" s="217"/>
      <c r="CJ42" s="278"/>
      <c r="CK42" s="11"/>
      <c r="CL42" s="11"/>
      <c r="CM42" s="11"/>
      <c r="CN42" s="11"/>
      <c r="CO42" s="216"/>
      <c r="CQ42" s="217"/>
      <c r="CR42" s="278"/>
      <c r="CS42" s="11"/>
      <c r="CT42" s="11"/>
      <c r="CU42" s="11"/>
      <c r="CV42" s="11"/>
      <c r="CW42" s="216"/>
      <c r="CY42" s="548" t="s">
        <v>701</v>
      </c>
      <c r="CZ42" s="196"/>
      <c r="DA42" s="196"/>
      <c r="DB42" s="196"/>
      <c r="DD42" s="9">
        <v>1</v>
      </c>
    </row>
    <row r="43" spans="2:110" ht="21" customHeight="1">
      <c r="B43" s="394">
        <f t="shared" si="14"/>
        <v>0</v>
      </c>
      <c r="C43" s="146" t="b">
        <f t="shared" si="15"/>
        <v>0</v>
      </c>
      <c r="D43" s="146">
        <f t="shared" si="27"/>
        <v>0</v>
      </c>
      <c r="E43" s="146">
        <f t="shared" si="28"/>
        <v>0</v>
      </c>
      <c r="F43" s="146">
        <f t="shared" si="29"/>
        <v>0</v>
      </c>
      <c r="G43" s="146">
        <f t="shared" si="19"/>
        <v>0</v>
      </c>
      <c r="H43" s="146" t="str">
        <f t="shared" si="30"/>
        <v/>
      </c>
      <c r="I43" s="146" t="str">
        <f t="shared" si="21"/>
        <v/>
      </c>
      <c r="J43" s="145"/>
      <c r="K43" s="118"/>
      <c r="L43" s="118"/>
      <c r="M43" s="117"/>
      <c r="N43" s="116"/>
      <c r="O43" s="115"/>
      <c r="P43" s="281"/>
      <c r="Q43" s="280"/>
      <c r="R43" s="280"/>
      <c r="S43" s="280"/>
      <c r="T43" s="280"/>
      <c r="U43" s="280"/>
      <c r="V43" s="280"/>
      <c r="W43" s="280"/>
      <c r="X43" s="280"/>
      <c r="Y43" s="280"/>
      <c r="Z43" s="280"/>
      <c r="AA43" s="279"/>
      <c r="AC43" s="772">
        <f t="shared" si="58"/>
        <v>0</v>
      </c>
      <c r="AD43" s="280"/>
      <c r="AE43" s="280"/>
      <c r="AF43" s="280"/>
      <c r="AG43" s="280"/>
      <c r="AH43" s="280"/>
      <c r="AI43" s="280"/>
      <c r="AJ43" s="280"/>
      <c r="AK43" s="280"/>
      <c r="AL43" s="280"/>
      <c r="AM43" s="279"/>
      <c r="AO43" s="493"/>
      <c r="AP43" s="494"/>
      <c r="AQ43" s="494"/>
      <c r="AR43" s="494"/>
      <c r="AS43" s="494"/>
      <c r="AT43" s="494"/>
      <c r="AU43" s="494"/>
      <c r="AV43" s="494"/>
      <c r="AW43" s="494"/>
      <c r="AX43" s="494"/>
      <c r="AY43" s="494"/>
      <c r="AZ43" s="494"/>
      <c r="BA43" s="494"/>
      <c r="BB43" s="494"/>
      <c r="BC43" s="497"/>
      <c r="BE43" s="632" t="s">
        <v>832</v>
      </c>
      <c r="BF43" s="632" t="s">
        <v>1014</v>
      </c>
      <c r="BG43" s="632" t="s">
        <v>1749</v>
      </c>
      <c r="BH43" s="119" t="s">
        <v>543</v>
      </c>
      <c r="BI43" s="119" t="s">
        <v>543</v>
      </c>
      <c r="BJ43" s="119" t="s">
        <v>543</v>
      </c>
      <c r="BK43" s="93">
        <f t="shared" si="33"/>
        <v>0.3</v>
      </c>
      <c r="BL43" s="92" t="s">
        <v>282</v>
      </c>
      <c r="BM43" s="75">
        <f t="shared" si="34"/>
        <v>3</v>
      </c>
      <c r="BN43" s="74">
        <f t="shared" si="35"/>
        <v>30</v>
      </c>
      <c r="BO43" s="91">
        <v>300</v>
      </c>
      <c r="BP43" s="72">
        <v>250</v>
      </c>
      <c r="BQ43" s="71">
        <v>360</v>
      </c>
      <c r="BR43" s="79">
        <f t="shared" si="36"/>
        <v>36</v>
      </c>
      <c r="BS43" s="95">
        <v>360</v>
      </c>
      <c r="BT43" s="87" t="s">
        <v>542</v>
      </c>
      <c r="BV43" s="394">
        <f t="shared" si="23"/>
        <v>0</v>
      </c>
      <c r="BW43" s="574">
        <v>1</v>
      </c>
      <c r="BX43" s="574"/>
      <c r="BY43" s="574"/>
      <c r="CA43" s="217"/>
      <c r="CB43" s="11"/>
      <c r="CC43" s="11"/>
      <c r="CD43" s="11"/>
      <c r="CE43" s="532" t="str">
        <f t="shared" ref="CE43:CG44" si="59">AH18</f>
        <v>⓫ COMPOSITION  Dupliquée pour ►</v>
      </c>
      <c r="CF43" s="229">
        <f t="shared" si="59"/>
        <v>2</v>
      </c>
      <c r="CG43" s="583" t="str">
        <f t="shared" si="59"/>
        <v>Trembler(s)</v>
      </c>
      <c r="CI43" s="217"/>
      <c r="CJ43" s="11"/>
      <c r="CK43" s="11"/>
      <c r="CL43" s="11"/>
      <c r="CM43" s="532" t="s">
        <v>1084</v>
      </c>
      <c r="CN43" s="229">
        <v>2</v>
      </c>
      <c r="CO43" s="728" t="s">
        <v>361</v>
      </c>
      <c r="CQ43" s="217"/>
      <c r="CR43" s="11"/>
      <c r="CS43" s="11"/>
      <c r="CT43" s="11"/>
      <c r="CU43" s="532" t="s">
        <v>1718</v>
      </c>
      <c r="CV43" s="229">
        <v>2</v>
      </c>
      <c r="CW43" s="728" t="s">
        <v>361</v>
      </c>
      <c r="CY43" s="196"/>
      <c r="CZ43" s="196"/>
      <c r="DA43" s="196"/>
      <c r="DB43" s="196"/>
      <c r="DD43" s="9">
        <v>1</v>
      </c>
    </row>
    <row r="44" spans="2:110" ht="21" customHeight="1">
      <c r="B44" s="394">
        <f t="shared" si="14"/>
        <v>0</v>
      </c>
      <c r="C44" s="146" t="b">
        <f t="shared" si="15"/>
        <v>0</v>
      </c>
      <c r="D44" s="146">
        <f t="shared" si="27"/>
        <v>0</v>
      </c>
      <c r="E44" s="146">
        <f t="shared" si="28"/>
        <v>0</v>
      </c>
      <c r="F44" s="146">
        <f t="shared" si="29"/>
        <v>0</v>
      </c>
      <c r="G44" s="146">
        <f t="shared" si="19"/>
        <v>0</v>
      </c>
      <c r="H44" s="146" t="str">
        <f t="shared" si="30"/>
        <v/>
      </c>
      <c r="I44" s="146" t="str">
        <f t="shared" si="21"/>
        <v/>
      </c>
      <c r="J44" s="145"/>
      <c r="K44" s="118"/>
      <c r="L44" s="118"/>
      <c r="M44" s="117"/>
      <c r="N44" s="116"/>
      <c r="O44" s="115"/>
      <c r="P44" s="661"/>
      <c r="Q44" s="277"/>
      <c r="R44" s="277"/>
      <c r="S44" s="277"/>
      <c r="T44" s="277"/>
      <c r="U44" s="277"/>
      <c r="V44" s="277"/>
      <c r="W44" s="277"/>
      <c r="X44" s="277"/>
      <c r="Y44" s="277"/>
      <c r="Z44" s="277"/>
      <c r="AA44" s="276"/>
      <c r="AC44" s="773" t="s">
        <v>787</v>
      </c>
      <c r="AD44" s="277"/>
      <c r="AE44" s="277"/>
      <c r="AF44" s="277"/>
      <c r="AG44" s="277"/>
      <c r="AH44" s="277"/>
      <c r="AI44" s="277"/>
      <c r="AJ44" s="277"/>
      <c r="AK44" s="277"/>
      <c r="AL44" s="277"/>
      <c r="AM44" s="276"/>
      <c r="AO44" s="493"/>
      <c r="AP44" s="494"/>
      <c r="AQ44" s="494"/>
      <c r="AR44" s="494"/>
      <c r="AS44" s="494"/>
      <c r="AT44" s="494"/>
      <c r="AU44" s="494"/>
      <c r="AV44" s="494"/>
      <c r="AW44" s="494"/>
      <c r="AX44" s="494"/>
      <c r="AY44" s="494"/>
      <c r="AZ44" s="494"/>
      <c r="BA44" s="494"/>
      <c r="BB44" s="494"/>
      <c r="BC44" s="497"/>
      <c r="BE44" s="632" t="s">
        <v>832</v>
      </c>
      <c r="BF44" s="632" t="s">
        <v>1014</v>
      </c>
      <c r="BG44" s="632" t="s">
        <v>1749</v>
      </c>
      <c r="BH44" s="119" t="s">
        <v>531</v>
      </c>
      <c r="BI44" s="119" t="s">
        <v>531</v>
      </c>
      <c r="BJ44" s="119" t="s">
        <v>531</v>
      </c>
      <c r="BK44" s="93">
        <f t="shared" si="33"/>
        <v>0.24</v>
      </c>
      <c r="BL44" s="92" t="s">
        <v>282</v>
      </c>
      <c r="BM44" s="75">
        <f t="shared" si="34"/>
        <v>4</v>
      </c>
      <c r="BN44" s="74">
        <f t="shared" si="35"/>
        <v>24</v>
      </c>
      <c r="BO44" s="91">
        <v>240</v>
      </c>
      <c r="BP44" s="72">
        <v>200</v>
      </c>
      <c r="BQ44" s="71">
        <v>280</v>
      </c>
      <c r="BR44" s="79">
        <f t="shared" si="36"/>
        <v>28</v>
      </c>
      <c r="BS44" s="95">
        <v>280</v>
      </c>
      <c r="BT44" s="87" t="s">
        <v>530</v>
      </c>
      <c r="BV44" s="394">
        <f t="shared" si="23"/>
        <v>0</v>
      </c>
      <c r="BW44" s="574">
        <v>1</v>
      </c>
      <c r="BX44" s="574"/>
      <c r="BY44" s="574"/>
      <c r="CA44" s="217"/>
      <c r="CD44" s="11"/>
      <c r="CE44" s="221" t="str">
        <f t="shared" si="59"/>
        <v>⓬ Vous versez quel volume par ►Trembler(s)</v>
      </c>
      <c r="CF44" s="220">
        <f t="shared" si="59"/>
        <v>30</v>
      </c>
      <c r="CG44" s="584" t="str">
        <f t="shared" si="59"/>
        <v>cl</v>
      </c>
      <c r="CI44" s="217"/>
      <c r="CL44" s="11"/>
      <c r="CM44" s="221" t="s">
        <v>1981</v>
      </c>
      <c r="CN44" s="220">
        <v>30</v>
      </c>
      <c r="CO44" s="584" t="s">
        <v>328</v>
      </c>
      <c r="CQ44" s="217"/>
      <c r="CT44" s="11"/>
      <c r="CU44" s="221" t="s">
        <v>1980</v>
      </c>
      <c r="CV44" s="220">
        <v>30</v>
      </c>
      <c r="CW44" s="584" t="s">
        <v>328</v>
      </c>
      <c r="CY44" s="1627" t="s">
        <v>703</v>
      </c>
      <c r="CZ44" s="1628"/>
      <c r="DA44" s="1628"/>
      <c r="DB44" s="1629"/>
      <c r="DD44" s="9">
        <v>1</v>
      </c>
    </row>
    <row r="45" spans="2:110" ht="21" customHeight="1">
      <c r="B45" s="394">
        <f t="shared" si="14"/>
        <v>0</v>
      </c>
      <c r="C45" s="146" t="b">
        <f t="shared" si="15"/>
        <v>0</v>
      </c>
      <c r="D45" s="146">
        <f t="shared" si="27"/>
        <v>0</v>
      </c>
      <c r="E45" s="146">
        <f t="shared" si="28"/>
        <v>0</v>
      </c>
      <c r="F45" s="146">
        <f t="shared" si="29"/>
        <v>0</v>
      </c>
      <c r="G45" s="146">
        <f t="shared" si="19"/>
        <v>0</v>
      </c>
      <c r="H45" s="146" t="str">
        <f t="shared" si="30"/>
        <v/>
      </c>
      <c r="I45" s="146" t="str">
        <f t="shared" si="21"/>
        <v/>
      </c>
      <c r="J45" s="145"/>
      <c r="K45" s="118"/>
      <c r="L45" s="118"/>
      <c r="M45" s="117"/>
      <c r="N45" s="116"/>
      <c r="O45" s="115"/>
      <c r="P45" s="661"/>
      <c r="Q45" s="277"/>
      <c r="R45" s="277"/>
      <c r="S45" s="277"/>
      <c r="T45" s="277"/>
      <c r="U45" s="277"/>
      <c r="V45" s="277"/>
      <c r="W45" s="277"/>
      <c r="X45" s="277"/>
      <c r="Y45" s="277"/>
      <c r="Z45" s="277"/>
      <c r="AA45" s="276"/>
      <c r="AC45" s="773" t="s">
        <v>788</v>
      </c>
      <c r="AD45" s="277"/>
      <c r="AE45" s="277"/>
      <c r="AF45" s="277"/>
      <c r="AG45" s="277"/>
      <c r="AH45" s="277"/>
      <c r="AI45" s="277"/>
      <c r="AJ45" s="277"/>
      <c r="AK45" s="277"/>
      <c r="AL45" s="277"/>
      <c r="AM45" s="276"/>
      <c r="AO45" s="493"/>
      <c r="AP45" s="494"/>
      <c r="AQ45" s="494"/>
      <c r="AR45" s="494"/>
      <c r="AS45" s="494"/>
      <c r="AT45" s="494"/>
      <c r="AU45" s="494"/>
      <c r="AV45" s="494"/>
      <c r="AW45" s="494"/>
      <c r="AX45" s="494"/>
      <c r="AY45" s="494"/>
      <c r="AZ45" s="494"/>
      <c r="BA45" s="494"/>
      <c r="BB45" s="494"/>
      <c r="BC45" s="497"/>
      <c r="BE45" s="632" t="s">
        <v>832</v>
      </c>
      <c r="BF45" s="632" t="s">
        <v>1014</v>
      </c>
      <c r="BG45" s="632" t="s">
        <v>1749</v>
      </c>
      <c r="BH45" s="119" t="s">
        <v>473</v>
      </c>
      <c r="BI45" s="119" t="s">
        <v>473</v>
      </c>
      <c r="BJ45" s="119" t="s">
        <v>473</v>
      </c>
      <c r="BK45" s="93">
        <f t="shared" si="33"/>
        <v>0.2</v>
      </c>
      <c r="BL45" s="92" t="s">
        <v>282</v>
      </c>
      <c r="BM45" s="75">
        <f t="shared" si="34"/>
        <v>5</v>
      </c>
      <c r="BN45" s="74">
        <f t="shared" si="35"/>
        <v>20</v>
      </c>
      <c r="BO45" s="91">
        <v>200</v>
      </c>
      <c r="BP45" s="72">
        <v>180</v>
      </c>
      <c r="BQ45" s="71">
        <v>250</v>
      </c>
      <c r="BR45" s="79">
        <f t="shared" si="36"/>
        <v>25</v>
      </c>
      <c r="BS45" s="95">
        <v>250</v>
      </c>
      <c r="BT45" s="87" t="s">
        <v>520</v>
      </c>
      <c r="BV45" s="394">
        <f t="shared" si="23"/>
        <v>0</v>
      </c>
      <c r="BW45" s="574">
        <v>1</v>
      </c>
      <c r="BX45" s="574"/>
      <c r="BY45" s="574"/>
      <c r="CA45" s="217"/>
      <c r="CB45" s="155"/>
      <c r="CC45" s="155"/>
      <c r="CD45" s="11"/>
      <c r="CE45" s="11"/>
      <c r="CF45" s="11"/>
      <c r="CG45" s="216"/>
      <c r="CI45" s="217"/>
      <c r="CJ45" s="155"/>
      <c r="CK45" s="155"/>
      <c r="CL45" s="11"/>
      <c r="CM45" s="11"/>
      <c r="CN45" s="11"/>
      <c r="CO45" s="216"/>
      <c r="CQ45" s="217"/>
      <c r="CR45" s="155"/>
      <c r="CS45" s="155"/>
      <c r="CT45" s="11"/>
      <c r="CU45" s="11"/>
      <c r="CV45" s="11"/>
      <c r="CW45" s="216"/>
      <c r="CY45" s="28" t="s">
        <v>704</v>
      </c>
      <c r="CZ45" s="196"/>
      <c r="DA45" s="196"/>
      <c r="DB45" s="196"/>
      <c r="DD45" s="9">
        <v>1</v>
      </c>
    </row>
    <row r="46" spans="2:110" ht="21" customHeight="1">
      <c r="B46" s="394">
        <f t="shared" si="14"/>
        <v>0</v>
      </c>
      <c r="C46" s="146" t="b">
        <f t="shared" si="15"/>
        <v>0</v>
      </c>
      <c r="D46" s="146">
        <f t="shared" si="27"/>
        <v>0</v>
      </c>
      <c r="E46" s="146">
        <f t="shared" si="28"/>
        <v>0</v>
      </c>
      <c r="F46" s="146">
        <f t="shared" si="29"/>
        <v>0</v>
      </c>
      <c r="G46" s="146">
        <f t="shared" si="19"/>
        <v>0</v>
      </c>
      <c r="H46" s="146" t="str">
        <f t="shared" si="30"/>
        <v/>
      </c>
      <c r="I46" s="146" t="str">
        <f t="shared" si="21"/>
        <v/>
      </c>
      <c r="J46" s="272"/>
      <c r="K46" s="118"/>
      <c r="L46" s="118"/>
      <c r="M46" s="117"/>
      <c r="N46" s="116"/>
      <c r="O46" s="115"/>
      <c r="P46" s="274"/>
      <c r="Q46" s="121"/>
      <c r="R46" s="121"/>
      <c r="S46" s="121"/>
      <c r="T46" s="121"/>
      <c r="U46" s="121"/>
      <c r="V46" s="121"/>
      <c r="W46" s="121"/>
      <c r="X46" s="121"/>
      <c r="Y46" s="121"/>
      <c r="Z46" s="121"/>
      <c r="AA46" s="120"/>
      <c r="AC46" s="774"/>
      <c r="AD46" s="121"/>
      <c r="AE46" s="121"/>
      <c r="AF46" s="121"/>
      <c r="AG46" s="121"/>
      <c r="AH46" s="121"/>
      <c r="AI46" s="121"/>
      <c r="AJ46" s="121"/>
      <c r="AK46" s="121"/>
      <c r="AL46" s="121"/>
      <c r="AM46" s="120"/>
      <c r="AO46" s="493"/>
      <c r="AP46" s="494"/>
      <c r="AQ46" s="494"/>
      <c r="AR46" s="494"/>
      <c r="AS46" s="494"/>
      <c r="AT46" s="494"/>
      <c r="AU46" s="494"/>
      <c r="AV46" s="494"/>
      <c r="AW46" s="494"/>
      <c r="AX46" s="494"/>
      <c r="AY46" s="494"/>
      <c r="AZ46" s="494"/>
      <c r="BA46" s="494"/>
      <c r="BB46" s="494"/>
      <c r="BC46" s="497"/>
      <c r="BE46" s="632" t="s">
        <v>832</v>
      </c>
      <c r="BF46" s="632" t="s">
        <v>1014</v>
      </c>
      <c r="BG46" s="632" t="s">
        <v>1749</v>
      </c>
      <c r="BH46" s="119" t="s">
        <v>517</v>
      </c>
      <c r="BI46" s="119" t="s">
        <v>517</v>
      </c>
      <c r="BJ46" s="119" t="s">
        <v>517</v>
      </c>
      <c r="BK46" s="93">
        <f t="shared" si="33"/>
        <v>0.15</v>
      </c>
      <c r="BL46" s="92" t="s">
        <v>282</v>
      </c>
      <c r="BM46" s="75">
        <f t="shared" si="34"/>
        <v>7</v>
      </c>
      <c r="BN46" s="74">
        <f t="shared" si="35"/>
        <v>15</v>
      </c>
      <c r="BO46" s="91">
        <v>150</v>
      </c>
      <c r="BP46" s="72">
        <v>120</v>
      </c>
      <c r="BQ46" s="71">
        <v>180</v>
      </c>
      <c r="BR46" s="79">
        <f t="shared" si="36"/>
        <v>18</v>
      </c>
      <c r="BS46" s="95">
        <v>180</v>
      </c>
      <c r="BT46" s="87" t="s">
        <v>516</v>
      </c>
      <c r="BV46" s="394">
        <f t="shared" si="23"/>
        <v>0</v>
      </c>
      <c r="BW46" s="574">
        <v>1</v>
      </c>
      <c r="BX46" s="574"/>
      <c r="BY46" s="574"/>
      <c r="CA46" s="217"/>
      <c r="CB46" s="155"/>
      <c r="CC46" s="155"/>
      <c r="CD46" s="11"/>
      <c r="CE46" s="326" t="s">
        <v>384</v>
      </c>
      <c r="CF46" s="582" t="s">
        <v>1977</v>
      </c>
      <c r="CG46" s="216"/>
      <c r="CI46" s="217"/>
      <c r="CJ46" s="155"/>
      <c r="CK46" s="155"/>
      <c r="CL46" s="11"/>
      <c r="CM46" s="326" t="s">
        <v>1069</v>
      </c>
      <c r="CN46" s="582" t="s">
        <v>1978</v>
      </c>
      <c r="CO46" s="216"/>
      <c r="CQ46" s="217"/>
      <c r="CR46" s="155"/>
      <c r="CS46" s="155"/>
      <c r="CT46" s="11"/>
      <c r="CU46" s="326" t="s">
        <v>1880</v>
      </c>
      <c r="CV46" s="582" t="s">
        <v>1979</v>
      </c>
      <c r="CW46" s="216"/>
      <c r="CY46" s="548" t="s">
        <v>706</v>
      </c>
      <c r="CZ46" s="196"/>
      <c r="DA46" s="196"/>
      <c r="DB46" s="196"/>
      <c r="DD46" s="9">
        <v>1</v>
      </c>
    </row>
    <row r="47" spans="2:110" ht="21" customHeight="1">
      <c r="B47" s="394">
        <f t="shared" si="14"/>
        <v>0</v>
      </c>
      <c r="C47" s="146" t="b">
        <f t="shared" si="15"/>
        <v>0</v>
      </c>
      <c r="D47" s="146">
        <f t="shared" si="27"/>
        <v>0</v>
      </c>
      <c r="E47" s="146">
        <f t="shared" si="28"/>
        <v>0</v>
      </c>
      <c r="F47" s="146">
        <f t="shared" si="29"/>
        <v>0</v>
      </c>
      <c r="G47" s="146">
        <f t="shared" si="19"/>
        <v>0</v>
      </c>
      <c r="H47" s="146" t="str">
        <f t="shared" si="30"/>
        <v/>
      </c>
      <c r="I47" s="146" t="str">
        <f t="shared" si="21"/>
        <v/>
      </c>
      <c r="J47" s="272"/>
      <c r="K47" s="112"/>
      <c r="L47" s="112"/>
      <c r="M47" s="112"/>
      <c r="N47" s="112"/>
      <c r="O47" s="112"/>
      <c r="P47" s="112"/>
      <c r="Q47" s="112"/>
      <c r="R47" s="112"/>
      <c r="S47" s="112"/>
      <c r="T47" s="112"/>
      <c r="U47" s="112"/>
      <c r="V47" s="112"/>
      <c r="W47" s="112"/>
      <c r="X47" s="112"/>
      <c r="Y47" s="112"/>
      <c r="Z47" s="112"/>
      <c r="AA47" s="114"/>
      <c r="AC47" s="775">
        <v>40</v>
      </c>
      <c r="AD47" s="112">
        <v>5</v>
      </c>
      <c r="AE47" s="112">
        <v>12</v>
      </c>
      <c r="AF47" s="112">
        <v>25</v>
      </c>
      <c r="AG47" s="112">
        <v>23</v>
      </c>
      <c r="AH47" s="112">
        <v>7</v>
      </c>
      <c r="AI47" s="112">
        <v>13</v>
      </c>
      <c r="AJ47" s="112">
        <v>12</v>
      </c>
      <c r="AK47" s="112">
        <v>9</v>
      </c>
      <c r="AL47" s="112">
        <v>12</v>
      </c>
      <c r="AM47" s="114">
        <v>13</v>
      </c>
      <c r="AO47" s="113">
        <v>14</v>
      </c>
      <c r="AP47" s="112">
        <v>11</v>
      </c>
      <c r="AQ47" s="112">
        <v>17</v>
      </c>
      <c r="AR47" s="112">
        <v>17</v>
      </c>
      <c r="AS47" s="112">
        <v>17</v>
      </c>
      <c r="AT47" s="112">
        <v>14</v>
      </c>
      <c r="AU47" s="112">
        <v>11</v>
      </c>
      <c r="AV47" s="112">
        <v>14</v>
      </c>
      <c r="AW47" s="112">
        <v>21</v>
      </c>
      <c r="AX47" s="112">
        <v>18</v>
      </c>
      <c r="AY47" s="112">
        <v>17</v>
      </c>
      <c r="AZ47" s="112">
        <v>11</v>
      </c>
      <c r="BA47" s="112">
        <v>11</v>
      </c>
      <c r="BB47" s="112">
        <v>11</v>
      </c>
      <c r="BC47" s="111">
        <v>17</v>
      </c>
      <c r="BE47" s="632" t="s">
        <v>832</v>
      </c>
      <c r="BF47" s="632" t="s">
        <v>1014</v>
      </c>
      <c r="BG47" s="632" t="s">
        <v>1749</v>
      </c>
      <c r="BH47" s="119" t="s">
        <v>515</v>
      </c>
      <c r="BI47" s="119" t="s">
        <v>515</v>
      </c>
      <c r="BJ47" s="119" t="s">
        <v>515</v>
      </c>
      <c r="BK47" s="93">
        <f t="shared" si="33"/>
        <v>0.18</v>
      </c>
      <c r="BL47" s="92" t="s">
        <v>282</v>
      </c>
      <c r="BM47" s="75">
        <f t="shared" si="34"/>
        <v>6</v>
      </c>
      <c r="BN47" s="74">
        <f t="shared" si="35"/>
        <v>18</v>
      </c>
      <c r="BO47" s="91">
        <v>180</v>
      </c>
      <c r="BP47" s="72">
        <v>150</v>
      </c>
      <c r="BQ47" s="71">
        <v>210</v>
      </c>
      <c r="BR47" s="79">
        <f t="shared" si="36"/>
        <v>21</v>
      </c>
      <c r="BS47" s="95">
        <v>210</v>
      </c>
      <c r="BT47" s="87" t="s">
        <v>514</v>
      </c>
      <c r="BV47" s="394">
        <f t="shared" si="23"/>
        <v>0</v>
      </c>
      <c r="BW47" s="1739" t="s">
        <v>769</v>
      </c>
      <c r="BX47" s="1739" t="s">
        <v>1938</v>
      </c>
      <c r="BY47" s="1739" t="s">
        <v>1939</v>
      </c>
      <c r="BZ47" s="267"/>
      <c r="CA47" s="217"/>
      <c r="CB47" s="155"/>
      <c r="CC47" s="155"/>
      <c r="CD47" s="11"/>
      <c r="CE47" s="11"/>
      <c r="CF47" s="515">
        <v>1</v>
      </c>
      <c r="CG47" s="216"/>
      <c r="CI47" s="217"/>
      <c r="CJ47" s="155"/>
      <c r="CK47" s="155"/>
      <c r="CL47" s="11"/>
      <c r="CM47" s="11"/>
      <c r="CN47" s="515">
        <v>1</v>
      </c>
      <c r="CO47" s="216"/>
      <c r="CQ47" s="217"/>
      <c r="CR47" s="155"/>
      <c r="CS47" s="155"/>
      <c r="CT47" s="11"/>
      <c r="CU47" s="11"/>
      <c r="CV47" s="515">
        <v>1</v>
      </c>
      <c r="CW47" s="216"/>
      <c r="CY47" s="28" t="s">
        <v>707</v>
      </c>
      <c r="CZ47" s="196"/>
      <c r="DA47" s="196"/>
      <c r="DB47" s="196"/>
      <c r="DD47" s="9">
        <v>1</v>
      </c>
    </row>
    <row r="48" spans="2:110" ht="21" customHeight="1" thickBot="1">
      <c r="B48" s="394">
        <f t="shared" si="14"/>
        <v>0</v>
      </c>
      <c r="C48" s="146" t="b">
        <f t="shared" si="15"/>
        <v>0</v>
      </c>
      <c r="D48" s="146">
        <f t="shared" si="27"/>
        <v>0</v>
      </c>
      <c r="E48" s="146">
        <f t="shared" si="28"/>
        <v>0</v>
      </c>
      <c r="F48" s="146">
        <f t="shared" si="29"/>
        <v>0</v>
      </c>
      <c r="G48" s="146">
        <f t="shared" si="19"/>
        <v>0</v>
      </c>
      <c r="H48" s="146" t="str">
        <f t="shared" si="30"/>
        <v/>
      </c>
      <c r="I48" s="146" t="str">
        <f t="shared" si="21"/>
        <v/>
      </c>
      <c r="J48" s="271"/>
      <c r="K48" s="270"/>
      <c r="L48" s="270"/>
      <c r="M48" s="270"/>
      <c r="N48" s="270"/>
      <c r="O48" s="270"/>
      <c r="P48" s="270"/>
      <c r="Q48" s="270"/>
      <c r="R48" s="270"/>
      <c r="S48" s="270"/>
      <c r="T48" s="270"/>
      <c r="U48" s="270"/>
      <c r="V48" s="270"/>
      <c r="W48" s="270"/>
      <c r="X48" s="270"/>
      <c r="Y48" s="270"/>
      <c r="Z48" s="270"/>
      <c r="AA48" s="269"/>
      <c r="AC48" s="776">
        <f t="shared" ref="AC48:AK48" ca="1" si="60">CELL("largeur",AC48)</f>
        <v>40</v>
      </c>
      <c r="AD48" s="270">
        <f t="shared" ca="1" si="60"/>
        <v>5</v>
      </c>
      <c r="AE48" s="270">
        <f t="shared" ca="1" si="60"/>
        <v>12</v>
      </c>
      <c r="AF48" s="270">
        <f t="shared" ca="1" si="60"/>
        <v>25</v>
      </c>
      <c r="AG48" s="270">
        <f t="shared" ca="1" si="60"/>
        <v>23</v>
      </c>
      <c r="AH48" s="270">
        <f t="shared" ca="1" si="60"/>
        <v>7</v>
      </c>
      <c r="AI48" s="270">
        <f t="shared" ca="1" si="60"/>
        <v>13</v>
      </c>
      <c r="AJ48" s="270">
        <f t="shared" ca="1" si="60"/>
        <v>12</v>
      </c>
      <c r="AK48" s="270">
        <f t="shared" ca="1" si="60"/>
        <v>9</v>
      </c>
      <c r="AL48" s="270">
        <v>12</v>
      </c>
      <c r="AM48" s="269">
        <f ca="1">CELL("largeur",AM48)</f>
        <v>13</v>
      </c>
      <c r="AO48" s="110">
        <f t="shared" ref="AO48:BC48" ca="1" si="61">CELL("largeur",AO48)</f>
        <v>14</v>
      </c>
      <c r="AP48" s="109">
        <f t="shared" ca="1" si="61"/>
        <v>11</v>
      </c>
      <c r="AQ48" s="109">
        <f t="shared" ca="1" si="61"/>
        <v>17</v>
      </c>
      <c r="AR48" s="109">
        <f t="shared" ca="1" si="61"/>
        <v>17</v>
      </c>
      <c r="AS48" s="109">
        <f t="shared" ca="1" si="61"/>
        <v>17</v>
      </c>
      <c r="AT48" s="109">
        <f t="shared" ca="1" si="61"/>
        <v>14</v>
      </c>
      <c r="AU48" s="109">
        <f t="shared" ca="1" si="61"/>
        <v>11</v>
      </c>
      <c r="AV48" s="109">
        <f t="shared" ca="1" si="61"/>
        <v>14</v>
      </c>
      <c r="AW48" s="109">
        <f t="shared" ca="1" si="61"/>
        <v>21</v>
      </c>
      <c r="AX48" s="109">
        <f t="shared" ca="1" si="61"/>
        <v>18</v>
      </c>
      <c r="AY48" s="109">
        <f t="shared" ca="1" si="61"/>
        <v>17</v>
      </c>
      <c r="AZ48" s="109">
        <f t="shared" ca="1" si="61"/>
        <v>11</v>
      </c>
      <c r="BA48" s="109">
        <f t="shared" ca="1" si="61"/>
        <v>11</v>
      </c>
      <c r="BB48" s="109">
        <f t="shared" ca="1" si="61"/>
        <v>11</v>
      </c>
      <c r="BC48" s="108">
        <f t="shared" ca="1" si="61"/>
        <v>17</v>
      </c>
      <c r="BE48" s="632" t="s">
        <v>832</v>
      </c>
      <c r="BF48" s="632" t="s">
        <v>1014</v>
      </c>
      <c r="BG48" s="632" t="s">
        <v>1749</v>
      </c>
      <c r="BH48" s="119" t="s">
        <v>512</v>
      </c>
      <c r="BI48" s="119" t="s">
        <v>512</v>
      </c>
      <c r="BJ48" s="119" t="s">
        <v>512</v>
      </c>
      <c r="BK48" s="93">
        <f t="shared" si="33"/>
        <v>0.15</v>
      </c>
      <c r="BL48" s="92" t="s">
        <v>282</v>
      </c>
      <c r="BM48" s="75">
        <f t="shared" si="34"/>
        <v>7</v>
      </c>
      <c r="BN48" s="74">
        <f t="shared" si="35"/>
        <v>15</v>
      </c>
      <c r="BO48" s="91">
        <v>150</v>
      </c>
      <c r="BP48" s="72">
        <v>120</v>
      </c>
      <c r="BQ48" s="71">
        <v>180</v>
      </c>
      <c r="BR48" s="79">
        <f t="shared" si="36"/>
        <v>18</v>
      </c>
      <c r="BS48" s="95">
        <v>180</v>
      </c>
      <c r="BT48" s="87" t="s">
        <v>511</v>
      </c>
      <c r="BV48" s="394">
        <f t="shared" si="23"/>
        <v>0</v>
      </c>
      <c r="BW48" s="1739"/>
      <c r="BX48" s="1739"/>
      <c r="BY48" s="1739"/>
      <c r="CA48" s="217"/>
      <c r="CB48" s="278"/>
      <c r="CC48" s="11"/>
      <c r="CD48" s="11"/>
      <c r="CE48" s="11"/>
      <c r="CF48" s="11"/>
      <c r="CG48" s="216"/>
      <c r="CI48" s="217"/>
      <c r="CJ48" s="278"/>
      <c r="CK48" s="11"/>
      <c r="CL48" s="11"/>
      <c r="CM48" s="11"/>
      <c r="CN48" s="11"/>
      <c r="CO48" s="216"/>
      <c r="CQ48" s="217"/>
      <c r="CR48" s="278"/>
      <c r="CS48" s="11"/>
      <c r="CT48" s="11"/>
      <c r="CU48" s="11"/>
      <c r="CV48" s="11"/>
      <c r="CW48" s="216"/>
      <c r="CY48" s="548" t="s">
        <v>708</v>
      </c>
      <c r="CZ48" s="196"/>
      <c r="DA48" s="196"/>
      <c r="DB48" s="196"/>
      <c r="DD48" s="9">
        <v>1</v>
      </c>
    </row>
    <row r="49" spans="2:108" ht="21" customHeight="1" thickBot="1">
      <c r="B49" s="394" t="str">
        <f t="shared" si="14"/>
        <v>A</v>
      </c>
      <c r="C49" s="146" t="str">
        <f t="shared" si="15"/>
        <v>A</v>
      </c>
      <c r="D49" s="146">
        <f t="shared" si="27"/>
        <v>0</v>
      </c>
      <c r="E49" s="146">
        <f t="shared" si="28"/>
        <v>0</v>
      </c>
      <c r="F49" s="146">
        <f t="shared" si="29"/>
        <v>0</v>
      </c>
      <c r="G49" s="146">
        <f t="shared" si="19"/>
        <v>0</v>
      </c>
      <c r="H49" s="146" t="str">
        <f t="shared" si="30"/>
        <v/>
      </c>
      <c r="I49" s="146" t="str">
        <f t="shared" si="21"/>
        <v/>
      </c>
      <c r="J49" s="832" t="s">
        <v>338</v>
      </c>
      <c r="K49" s="833" t="s">
        <v>338</v>
      </c>
      <c r="L49" s="833" t="s">
        <v>338</v>
      </c>
      <c r="M49" s="833" t="s">
        <v>338</v>
      </c>
      <c r="N49" s="833" t="s">
        <v>338</v>
      </c>
      <c r="O49" s="834" t="s">
        <v>2028</v>
      </c>
      <c r="P49" s="835"/>
      <c r="Q49" s="835"/>
      <c r="R49" s="835"/>
      <c r="S49" s="835"/>
      <c r="T49" s="835"/>
      <c r="U49" s="835"/>
      <c r="V49" s="835"/>
      <c r="W49" s="835"/>
      <c r="X49" s="835"/>
      <c r="Y49" s="835"/>
      <c r="Z49" s="835"/>
      <c r="AA49" s="835"/>
      <c r="AC49" s="5"/>
      <c r="AD49" s="5"/>
      <c r="AE49" s="761" t="str">
        <f>IF(OR(ISBLANK(P54), ISBLANK(Q54), ISBLANK(P56), ISBLANK(Q56)), "",
IF(AX67 &lt;&gt; IFERROR(IF(ISBLANK(AI52), "", INDEX(BO22:BO150, MATCH(M53, BH22:BH150, 0))), 0),
"⚠️ Incohérence : total saisi = " &amp; AX67 &amp; " ml, total attendu = " &amp; IFERROR(IF(ISBLANK(AI52), "", INDEX(BO22:BO150, MATCH(M53, BH22:BH150, 0))), 0) &amp; " ml.",
"✔️ Totaux cohérents : " &amp; AX67 &amp; " ml"))</f>
        <v/>
      </c>
      <c r="AF49" s="180"/>
      <c r="AG49" s="180"/>
      <c r="AH49" s="180"/>
      <c r="AI49" s="760" t="str">
        <f>IF(OR(ISBLANK(P54),ISBLANK(Q54),ISBLANK(P56),ISBLANK(Q56)),"",IF(AX67&lt;&gt;IFERROR(IF(ISBLANK(AI52),"",INDEX(BO22:BO150,MATCH(M53,BH22:BH150,0))),0),
"⚠️ Incohérence : total saisi = "&amp;AX67&amp;" ml, total attendu = "&amp;IFERROR(IF(ISBLANK(AI52),"",INDEX(BO22:BO150,MATCH(M53,BH22:BH150,0))),0)&amp;" ml.",
"✔️ Totaux cohérents : "&amp;AX67&amp;" ml"))</f>
        <v/>
      </c>
      <c r="AJ49" s="5"/>
      <c r="AK49" s="5"/>
      <c r="AL49" s="5"/>
      <c r="AM49" s="5"/>
      <c r="AO49" s="5"/>
      <c r="AP49" s="5"/>
      <c r="AQ49" s="5"/>
      <c r="AR49" s="5"/>
      <c r="AS49" s="5"/>
      <c r="AT49" s="5"/>
      <c r="AU49" s="5"/>
      <c r="AV49" s="5"/>
      <c r="AW49" s="5"/>
      <c r="AX49" s="5"/>
      <c r="AY49" s="5"/>
      <c r="AZ49" s="5"/>
      <c r="BA49" s="5"/>
      <c r="BB49" s="5"/>
      <c r="BC49" s="5"/>
      <c r="BE49" s="632" t="s">
        <v>832</v>
      </c>
      <c r="BF49" s="632" t="s">
        <v>1014</v>
      </c>
      <c r="BG49" s="632" t="s">
        <v>1749</v>
      </c>
      <c r="BH49" s="119" t="s">
        <v>450</v>
      </c>
      <c r="BI49" s="119" t="s">
        <v>450</v>
      </c>
      <c r="BJ49" s="119" t="s">
        <v>450</v>
      </c>
      <c r="BK49" s="93">
        <f t="shared" si="33"/>
        <v>2.5000000000000001E-2</v>
      </c>
      <c r="BL49" s="92" t="s">
        <v>282</v>
      </c>
      <c r="BM49" s="75">
        <f t="shared" si="34"/>
        <v>40</v>
      </c>
      <c r="BN49" s="74">
        <f t="shared" si="35"/>
        <v>2.5</v>
      </c>
      <c r="BO49" s="91">
        <v>25</v>
      </c>
      <c r="BP49" s="72">
        <v>20</v>
      </c>
      <c r="BQ49" s="71">
        <v>30</v>
      </c>
      <c r="BR49" s="79">
        <f t="shared" si="36"/>
        <v>3</v>
      </c>
      <c r="BS49" s="95">
        <v>30</v>
      </c>
      <c r="BT49" s="87" t="s">
        <v>449</v>
      </c>
      <c r="BV49" s="394" t="str">
        <f t="shared" si="23"/>
        <v>A</v>
      </c>
      <c r="BW49" s="1739"/>
      <c r="BX49" s="1739"/>
      <c r="BY49" s="1739"/>
      <c r="CA49" s="261"/>
      <c r="CB49" s="260"/>
      <c r="CC49" s="260"/>
      <c r="CD49" s="260"/>
      <c r="CE49" s="260"/>
      <c r="CF49" s="260"/>
      <c r="CG49" s="259"/>
      <c r="CI49" s="261"/>
      <c r="CJ49" s="260"/>
      <c r="CK49" s="260"/>
      <c r="CL49" s="260"/>
      <c r="CM49" s="260"/>
      <c r="CN49" s="260"/>
      <c r="CO49" s="259"/>
      <c r="CQ49" s="261"/>
      <c r="CR49" s="260"/>
      <c r="CS49" s="260"/>
      <c r="CT49" s="260"/>
      <c r="CU49" s="260"/>
      <c r="CV49" s="260"/>
      <c r="CW49" s="259"/>
      <c r="CY49" s="278" t="s">
        <v>710</v>
      </c>
      <c r="CZ49" s="196"/>
      <c r="DA49" s="196"/>
      <c r="DB49" s="196"/>
      <c r="DD49" s="9">
        <v>1</v>
      </c>
    </row>
    <row r="50" spans="2:108" ht="21" customHeight="1">
      <c r="B50" s="394" t="str">
        <f t="shared" si="14"/>
        <v>A</v>
      </c>
      <c r="C50" s="146">
        <f t="shared" si="15"/>
        <v>0</v>
      </c>
      <c r="D50" s="146">
        <f t="shared" si="27"/>
        <v>0</v>
      </c>
      <c r="E50" s="146">
        <f t="shared" si="28"/>
        <v>0</v>
      </c>
      <c r="F50" s="146">
        <f t="shared" si="29"/>
        <v>0</v>
      </c>
      <c r="G50" s="146">
        <f t="shared" si="19"/>
        <v>0</v>
      </c>
      <c r="H50" s="146" t="str">
        <f t="shared" si="30"/>
        <v/>
      </c>
      <c r="I50" s="146" t="str">
        <f t="shared" si="21"/>
        <v/>
      </c>
      <c r="J50" s="257" t="s">
        <v>338</v>
      </c>
      <c r="K50" s="256">
        <f>K57</f>
        <v>0</v>
      </c>
      <c r="L50" s="256">
        <f>L57</f>
        <v>0</v>
      </c>
      <c r="M50" s="255">
        <f>M57</f>
        <v>0</v>
      </c>
      <c r="N50" s="254">
        <f>N57</f>
        <v>0</v>
      </c>
      <c r="O50" s="253">
        <f>O57</f>
        <v>0</v>
      </c>
      <c r="P50" s="686"/>
      <c r="Q50" s="685"/>
      <c r="R50" s="798" t="s">
        <v>1698</v>
      </c>
      <c r="S50" s="798"/>
      <c r="T50" s="798"/>
      <c r="U50" s="798"/>
      <c r="V50" s="798"/>
      <c r="W50" s="798"/>
      <c r="X50" s="798"/>
      <c r="Y50" s="798"/>
      <c r="Z50" s="798"/>
      <c r="AA50" s="684"/>
      <c r="AC50" s="1561" t="str">
        <f>R50&amp;" "&amp;P50&amp;" "&amp;P51&amp;" "&amp;P52&amp;"  intensité"&amp;" "&amp;U56&amp;" "&amp;"coût unitaire"&amp;" "&amp;AM59&amp; "€"&amp;" "&amp;" servi en"&amp;" "&amp;AJ52</f>
        <v>POSTIT 2     intensité  coût unitaire 0€  servi en Martini(s)</v>
      </c>
      <c r="AD50" s="1562"/>
      <c r="AE50" s="1562"/>
      <c r="AF50" s="1562"/>
      <c r="AG50" s="1562"/>
      <c r="AH50" s="1562"/>
      <c r="AI50" s="1562"/>
      <c r="AJ50" s="1562"/>
      <c r="AK50" s="252" t="s">
        <v>432</v>
      </c>
      <c r="AL50" s="1565">
        <f>AA50</f>
        <v>0</v>
      </c>
      <c r="AM50" s="1566"/>
      <c r="AO50" s="251" t="s">
        <v>427</v>
      </c>
      <c r="AP50" s="250" t="s">
        <v>431</v>
      </c>
      <c r="AQ50" s="247" t="s">
        <v>429</v>
      </c>
      <c r="AR50" s="249" t="s">
        <v>426</v>
      </c>
      <c r="AS50" s="248" t="s">
        <v>430</v>
      </c>
      <c r="AT50" s="247" t="s">
        <v>429</v>
      </c>
      <c r="AU50" s="246" t="s">
        <v>428</v>
      </c>
      <c r="AV50" s="245" t="s">
        <v>427</v>
      </c>
      <c r="AW50" s="764" t="str">
        <f>AO52</f>
        <v/>
      </c>
      <c r="AX50" s="244"/>
      <c r="AY50" s="243"/>
      <c r="AZ50" s="242"/>
      <c r="BA50" s="241" t="s">
        <v>426</v>
      </c>
      <c r="BB50" s="240" t="str">
        <f>AR52</f>
        <v>10 Martini(s) de 7 cl</v>
      </c>
      <c r="BC50" s="239"/>
      <c r="BE50" s="632" t="s">
        <v>832</v>
      </c>
      <c r="BF50" s="632" t="s">
        <v>1014</v>
      </c>
      <c r="BG50" s="632" t="s">
        <v>1749</v>
      </c>
      <c r="BH50" s="119" t="s">
        <v>448</v>
      </c>
      <c r="BI50" s="119" t="s">
        <v>448</v>
      </c>
      <c r="BJ50" s="119" t="s">
        <v>448</v>
      </c>
      <c r="BK50" s="93">
        <f t="shared" si="33"/>
        <v>0.35</v>
      </c>
      <c r="BL50" s="92" t="s">
        <v>282</v>
      </c>
      <c r="BM50" s="75">
        <f t="shared" si="34"/>
        <v>3</v>
      </c>
      <c r="BN50" s="74">
        <f t="shared" si="35"/>
        <v>35</v>
      </c>
      <c r="BO50" s="91">
        <v>350</v>
      </c>
      <c r="BP50" s="72">
        <v>300</v>
      </c>
      <c r="BQ50" s="71">
        <v>400</v>
      </c>
      <c r="BR50" s="79">
        <f t="shared" si="36"/>
        <v>40</v>
      </c>
      <c r="BS50" s="95">
        <v>400</v>
      </c>
      <c r="BT50" s="87" t="s">
        <v>447</v>
      </c>
      <c r="BV50" s="394" t="str">
        <f t="shared" si="23"/>
        <v>A</v>
      </c>
      <c r="BW50" s="1739"/>
      <c r="BX50" s="1739"/>
      <c r="BY50" s="1739"/>
      <c r="CA50" s="217"/>
      <c r="CB50" s="11"/>
      <c r="CC50" s="11"/>
      <c r="CD50" s="11"/>
      <c r="CE50" s="11"/>
      <c r="CF50" s="11"/>
      <c r="CG50" s="216"/>
      <c r="CI50" s="217"/>
      <c r="CJ50" s="11"/>
      <c r="CK50" s="11"/>
      <c r="CL50" s="11"/>
      <c r="CM50" s="11"/>
      <c r="CN50" s="11"/>
      <c r="CO50" s="216"/>
      <c r="CQ50" s="217"/>
      <c r="CR50" s="11"/>
      <c r="CS50" s="11"/>
      <c r="CT50" s="11"/>
      <c r="CU50" s="11"/>
      <c r="CV50" s="11"/>
      <c r="CW50" s="216"/>
      <c r="CY50" s="28" t="s">
        <v>711</v>
      </c>
      <c r="CZ50" s="196"/>
      <c r="DA50" s="196"/>
      <c r="DB50" s="196"/>
      <c r="DD50" s="9">
        <v>1</v>
      </c>
    </row>
    <row r="51" spans="2:108" ht="21" customHeight="1">
      <c r="B51" s="394">
        <f t="shared" si="14"/>
        <v>0</v>
      </c>
      <c r="C51" s="146" t="b">
        <f t="shared" si="15"/>
        <v>0</v>
      </c>
      <c r="D51" s="146">
        <f t="shared" si="27"/>
        <v>0</v>
      </c>
      <c r="E51" s="146">
        <f t="shared" si="28"/>
        <v>0</v>
      </c>
      <c r="F51" s="146">
        <f t="shared" si="29"/>
        <v>0</v>
      </c>
      <c r="G51" s="146">
        <f t="shared" si="19"/>
        <v>0</v>
      </c>
      <c r="H51" s="146" t="str">
        <f t="shared" si="30"/>
        <v/>
      </c>
      <c r="I51" s="146" t="str">
        <f t="shared" si="21"/>
        <v/>
      </c>
      <c r="J51" s="133"/>
      <c r="K51" s="203"/>
      <c r="L51" s="203"/>
      <c r="M51" s="202"/>
      <c r="N51" s="201"/>
      <c r="O51" s="200"/>
      <c r="P51" s="683"/>
      <c r="Q51" s="682"/>
      <c r="R51" s="799"/>
      <c r="S51" s="799"/>
      <c r="T51" s="799"/>
      <c r="U51" s="799"/>
      <c r="V51" s="799"/>
      <c r="W51" s="799"/>
      <c r="X51" s="799"/>
      <c r="Y51" s="799"/>
      <c r="Z51" s="799"/>
      <c r="AA51" s="681"/>
      <c r="AC51" s="1563"/>
      <c r="AD51" s="1564"/>
      <c r="AE51" s="1564"/>
      <c r="AF51" s="1564"/>
      <c r="AG51" s="1564"/>
      <c r="AH51" s="1564"/>
      <c r="AI51" s="1564"/>
      <c r="AJ51" s="1564"/>
      <c r="AK51" s="503">
        <f>IFERROR(SUM(AJ60:AJ66)/SUM(AE60:AE66)*100,0)</f>
        <v>0</v>
      </c>
      <c r="AL51" s="1567"/>
      <c r="AM51" s="1568"/>
      <c r="AO51" s="238" t="str">
        <f t="shared" ref="AO51:AU51" si="62">SUBSTITUTE(ADDRESS(1,COLUMN(),4),"1","")</f>
        <v>AO</v>
      </c>
      <c r="AP51" s="237" t="str">
        <f t="shared" si="62"/>
        <v>AP</v>
      </c>
      <c r="AQ51" s="234" t="str">
        <f t="shared" si="62"/>
        <v>AQ</v>
      </c>
      <c r="AR51" s="236" t="str">
        <f t="shared" si="62"/>
        <v>AR</v>
      </c>
      <c r="AS51" s="235" t="str">
        <f t="shared" si="62"/>
        <v>AS</v>
      </c>
      <c r="AT51" s="234" t="str">
        <f t="shared" si="62"/>
        <v>AT</v>
      </c>
      <c r="AU51" s="233" t="str">
        <f t="shared" si="62"/>
        <v>AU</v>
      </c>
      <c r="AV51" s="232"/>
      <c r="AW51" s="232"/>
      <c r="AX51" s="232"/>
      <c r="AY51" s="193"/>
      <c r="AZ51" s="232"/>
      <c r="BA51" s="218"/>
      <c r="BB51" s="153"/>
      <c r="BC51" s="152"/>
      <c r="BE51" s="632" t="s">
        <v>832</v>
      </c>
      <c r="BF51" s="632" t="s">
        <v>1014</v>
      </c>
      <c r="BG51" s="632" t="s">
        <v>1749</v>
      </c>
      <c r="BH51" s="119" t="s">
        <v>446</v>
      </c>
      <c r="BI51" s="119" t="s">
        <v>446</v>
      </c>
      <c r="BJ51" s="119" t="s">
        <v>446</v>
      </c>
      <c r="BK51" s="93">
        <f t="shared" si="33"/>
        <v>0.24</v>
      </c>
      <c r="BL51" s="92" t="s">
        <v>282</v>
      </c>
      <c r="BM51" s="75">
        <f t="shared" si="34"/>
        <v>4</v>
      </c>
      <c r="BN51" s="74">
        <f t="shared" si="35"/>
        <v>24</v>
      </c>
      <c r="BO51" s="91">
        <v>240</v>
      </c>
      <c r="BP51" s="72">
        <v>200</v>
      </c>
      <c r="BQ51" s="71">
        <v>300</v>
      </c>
      <c r="BR51" s="79">
        <f t="shared" si="36"/>
        <v>30</v>
      </c>
      <c r="BS51" s="95">
        <v>300</v>
      </c>
      <c r="BT51" s="87" t="s">
        <v>445</v>
      </c>
      <c r="BV51" s="394">
        <f t="shared" si="23"/>
        <v>0</v>
      </c>
      <c r="BW51" s="574">
        <v>1</v>
      </c>
      <c r="BX51" s="574"/>
      <c r="BY51" s="574"/>
      <c r="CA51" s="585" t="s">
        <v>664</v>
      </c>
      <c r="CB51" s="11"/>
      <c r="CC51" s="11"/>
      <c r="CD51" s="11"/>
      <c r="CE51" s="11"/>
      <c r="CF51" s="11"/>
      <c r="CG51" s="216"/>
      <c r="CI51" s="585" t="s">
        <v>2000</v>
      </c>
      <c r="CJ51" s="11"/>
      <c r="CK51" s="11"/>
      <c r="CL51" s="11"/>
      <c r="CM51" s="11"/>
      <c r="CN51" s="11"/>
      <c r="CO51" s="216"/>
      <c r="CQ51" s="585" t="s">
        <v>1999</v>
      </c>
      <c r="CR51" s="11"/>
      <c r="CS51" s="11"/>
      <c r="CT51" s="11"/>
      <c r="CU51" s="11"/>
      <c r="CV51" s="11"/>
      <c r="CW51" s="216"/>
      <c r="CY51" s="28" t="s">
        <v>712</v>
      </c>
      <c r="CZ51" s="196"/>
      <c r="DA51" s="196"/>
      <c r="DB51" s="196"/>
      <c r="DD51" s="9">
        <v>1</v>
      </c>
    </row>
    <row r="52" spans="2:108" ht="21" customHeight="1">
      <c r="B52" s="394">
        <f t="shared" si="14"/>
        <v>0</v>
      </c>
      <c r="C52" s="146" t="b">
        <f t="shared" si="15"/>
        <v>0</v>
      </c>
      <c r="D52" s="146">
        <f t="shared" si="27"/>
        <v>0</v>
      </c>
      <c r="E52" s="146">
        <f t="shared" si="28"/>
        <v>0</v>
      </c>
      <c r="F52" s="146">
        <f t="shared" si="29"/>
        <v>0</v>
      </c>
      <c r="G52" s="146">
        <f t="shared" si="19"/>
        <v>0</v>
      </c>
      <c r="H52" s="146" t="str">
        <f t="shared" si="30"/>
        <v/>
      </c>
      <c r="I52" s="146" t="str">
        <f t="shared" si="21"/>
        <v/>
      </c>
      <c r="J52" s="133"/>
      <c r="K52" s="203"/>
      <c r="L52" s="203"/>
      <c r="M52" s="202"/>
      <c r="N52" s="201"/>
      <c r="O52" s="200"/>
      <c r="P52" s="680"/>
      <c r="Q52" s="680"/>
      <c r="R52" s="332"/>
      <c r="S52" s="331"/>
      <c r="T52" s="231"/>
      <c r="U52" s="231"/>
      <c r="V52" s="231"/>
      <c r="W52" s="231"/>
      <c r="X52" s="231"/>
      <c r="Y52" s="231"/>
      <c r="Z52" s="231"/>
      <c r="AA52" s="230"/>
      <c r="AC52" s="763" t="str">
        <f>IFERROR(IF(AX67&lt;&gt;INDEX(BO22:BO150,MATCH(M53,BH22:BH150,0)),"⚠️ Vérifiez : le total saisi = "&amp;AX67&amp;" ml (colonne "&amp;AX58&amp;")","✅ OK volume saisi = "&amp;AX67&amp;" ml (colonne "&amp;AX58&amp;")"),"⚠️ Erreur : valeur non trouvée")</f>
        <v>⚠️ Erreur : valeur non trouvée</v>
      </c>
      <c r="AD52" s="207"/>
      <c r="AE52" s="207"/>
      <c r="AF52" s="207"/>
      <c r="AG52" s="207"/>
      <c r="AH52" s="532" t="s">
        <v>416</v>
      </c>
      <c r="AI52" s="229">
        <v>10</v>
      </c>
      <c r="AJ52" s="119" t="s">
        <v>481</v>
      </c>
      <c r="AK52" s="611" t="s">
        <v>805</v>
      </c>
      <c r="AL52" s="608">
        <f>IFERROR(INDEX(BN22:BN150, MATCH(AJ52, BH22:BH150, 0)), 0)*AI52</f>
        <v>180</v>
      </c>
      <c r="AM52" s="606">
        <f>AL52/100</f>
        <v>1.8</v>
      </c>
      <c r="AO52" s="228" t="str">
        <f>IF(OR(ISBLANK(P54), ISBLANK(Q54), ISBLANK(P56), ISBLANK(Q56)), "","Volume saisi "&amp; AX67 &amp; " ml pour "  &amp; P54 &amp; " " &amp; Q54)</f>
        <v/>
      </c>
      <c r="AP52" s="226">
        <f>IFERROR(IF(ISBLANK(AI52),"",IFERROR(_xlfn.XLOOKUP(M52,BH22:BH150,BS22:BS150),IFERROR(_xlfn.XLOOKUP(M52,BI22:BI150,BS22:BS150),IFERROR(_xlfn.XLOOKUP(M52,BJ22:BJ150,BS22:BS150),0)))*L52),0)</f>
        <v>0</v>
      </c>
      <c r="AQ52" s="225">
        <f>IFERROR(IF(ISBLANK(AI52),"",IFERROR(_xlfn.XLOOKUP(O52,BH22:BH150,BO22:BO150),IFERROR(_xlfn.XLOOKUP(O52,BI22:BI150,BO22:BO150),IFERROR(_xlfn.XLOOKUP(O52,BJ22:BJ150,BO22:BO150),0))))*N52*L52,0)</f>
        <v>0</v>
      </c>
      <c r="AR52" s="227" t="str">
        <f>IF(OR(ISBLANK(AI52), ISBLANK(AJ52), ISBLANK(AI53), ISBLANK(AJ53)), "", AI52 &amp; " " &amp; AJ52 &amp; " de " &amp; AI53 &amp; " " &amp; AJ53)</f>
        <v>10 Martini(s) de 7 cl</v>
      </c>
      <c r="AS52" s="226">
        <f>IFERROR(IF(ISBLANK(AI52),"",IFERROR(_xlfn.XLOOKUP(AJ52,BH22:BH150,BS22:BS150),IFERROR(_xlfn.XLOOKUP(AJ52,BI22:BI150,BS22:BS150),IFERROR(_xlfn.XLOOKUP(AJ52,BJ22:BJ150,BS22:BS150),0))))*AI52,0)</f>
        <v>2400</v>
      </c>
      <c r="AT52" s="225">
        <f>IF(ISBLANK(AI52),"",IFERROR(_xlfn.XLOOKUP(AJ53,BH22:BH150,BO22:BO150),IFERROR(_xlfn.XLOOKUP(AJ53,BI22:BI150,BO22:BO150),IFERROR(_xlfn.XLOOKUP(AJ53,BJ22:BJ150,BO22:BO150),0)))*AI53*AI52)</f>
        <v>700</v>
      </c>
      <c r="AU52" s="224">
        <f>IFERROR(AT52/AQ52,0)</f>
        <v>0</v>
      </c>
      <c r="AV52" s="623" t="str">
        <f>AX58&amp;"= "</f>
        <v xml:space="preserve">AX= </v>
      </c>
      <c r="AW52" s="712" t="str">
        <f>"recherche de "&amp;X57&amp;" dans la table de conversion et multilcation par  "&amp;W57</f>
        <v xml:space="preserve">recherche de  dans la table de conversion et multilcation par  </v>
      </c>
      <c r="AX52" s="193"/>
      <c r="AY52" s="193"/>
      <c r="AZ52" s="713"/>
      <c r="BA52" s="218"/>
      <c r="BB52" s="153"/>
      <c r="BC52" s="152"/>
      <c r="BE52" s="632" t="s">
        <v>832</v>
      </c>
      <c r="BF52" s="632" t="s">
        <v>1014</v>
      </c>
      <c r="BG52" s="632" t="s">
        <v>1749</v>
      </c>
      <c r="BH52" s="119" t="s">
        <v>436</v>
      </c>
      <c r="BI52" s="119" t="s">
        <v>436</v>
      </c>
      <c r="BJ52" s="119" t="s">
        <v>436</v>
      </c>
      <c r="BK52" s="93">
        <f t="shared" si="33"/>
        <v>0.25</v>
      </c>
      <c r="BL52" s="92" t="s">
        <v>282</v>
      </c>
      <c r="BM52" s="75">
        <f t="shared" si="34"/>
        <v>4</v>
      </c>
      <c r="BN52" s="74">
        <f t="shared" si="35"/>
        <v>25</v>
      </c>
      <c r="BO52" s="91">
        <v>250</v>
      </c>
      <c r="BP52" s="72">
        <v>200</v>
      </c>
      <c r="BQ52" s="71">
        <v>300</v>
      </c>
      <c r="BR52" s="79">
        <f t="shared" si="36"/>
        <v>30</v>
      </c>
      <c r="BS52" s="95">
        <v>300</v>
      </c>
      <c r="BT52" s="87" t="s">
        <v>435</v>
      </c>
      <c r="BV52" s="394">
        <f t="shared" si="23"/>
        <v>0</v>
      </c>
      <c r="BW52" s="574">
        <v>1</v>
      </c>
      <c r="BX52" s="574"/>
      <c r="BY52" s="574"/>
      <c r="CA52" s="217"/>
      <c r="CB52" s="11"/>
      <c r="CC52" s="11"/>
      <c r="CD52" s="11"/>
      <c r="CE52" s="11"/>
      <c r="CF52" s="11"/>
      <c r="CG52" s="216"/>
      <c r="CI52" s="217"/>
      <c r="CJ52" s="11"/>
      <c r="CK52" s="11"/>
      <c r="CL52" s="11"/>
      <c r="CM52" s="11"/>
      <c r="CN52" s="11"/>
      <c r="CO52" s="216"/>
      <c r="CQ52" s="217"/>
      <c r="CR52" s="11"/>
      <c r="CS52" s="11"/>
      <c r="CT52" s="11"/>
      <c r="CU52" s="11"/>
      <c r="CV52" s="11"/>
      <c r="CW52" s="216"/>
      <c r="CY52" s="28" t="s">
        <v>713</v>
      </c>
      <c r="CZ52" s="196"/>
      <c r="DA52" s="196"/>
      <c r="DB52" s="196"/>
      <c r="DD52" s="9">
        <v>1</v>
      </c>
    </row>
    <row r="53" spans="2:108" ht="21" customHeight="1">
      <c r="B53" s="394">
        <f t="shared" si="14"/>
        <v>0</v>
      </c>
      <c r="C53" s="146" t="b">
        <f t="shared" si="15"/>
        <v>0</v>
      </c>
      <c r="D53" s="146">
        <f t="shared" si="27"/>
        <v>0</v>
      </c>
      <c r="E53" s="146">
        <f t="shared" si="28"/>
        <v>0</v>
      </c>
      <c r="F53" s="146">
        <f t="shared" si="29"/>
        <v>0</v>
      </c>
      <c r="G53" s="146">
        <f t="shared" si="19"/>
        <v>0</v>
      </c>
      <c r="H53" s="146" t="str">
        <f t="shared" si="30"/>
        <v/>
      </c>
      <c r="I53" s="146" t="str">
        <f t="shared" si="21"/>
        <v/>
      </c>
      <c r="J53" s="133"/>
      <c r="K53" s="203"/>
      <c r="L53" s="203"/>
      <c r="M53" s="202"/>
      <c r="N53" s="201"/>
      <c r="O53" s="200"/>
      <c r="P53" s="223"/>
      <c r="Q53" s="329"/>
      <c r="R53" s="318"/>
      <c r="S53" s="318"/>
      <c r="T53" s="318"/>
      <c r="U53" s="318"/>
      <c r="V53" s="210"/>
      <c r="W53" s="222"/>
      <c r="X53" s="679"/>
      <c r="Y53" s="679"/>
      <c r="Z53" s="679"/>
      <c r="AA53" s="678"/>
      <c r="AC53" s="533" t="str">
        <f>"Volume d'1 "&amp;M53&amp;" "&amp;IFERROR(IF(ISBLANK(AI52),"",INDEX(BO22:BO150,MATCH(M53,BH22:BH150,0))),0)&amp;" ml"</f>
        <v>Volume d'1  0 ml</v>
      </c>
      <c r="AD53" s="207"/>
      <c r="AE53" s="207"/>
      <c r="AF53" s="207"/>
      <c r="AG53" s="207"/>
      <c r="AH53" s="221" t="str">
        <f>"⓬ Vous versez quel volume par ►"&amp;AJ52</f>
        <v>⓬ Vous versez quel volume par ►Martini(s)</v>
      </c>
      <c r="AI53" s="220">
        <v>7</v>
      </c>
      <c r="AJ53" s="103" t="s">
        <v>328</v>
      </c>
      <c r="AK53" s="612" t="s">
        <v>806</v>
      </c>
      <c r="AL53" s="608">
        <f>IFERROR(INDEX(BN22:BN150, MATCH(AJ53, BH22:BH150, 0)), 0)*AI53</f>
        <v>7</v>
      </c>
      <c r="AM53" s="606">
        <f>AL53/100</f>
        <v>7.0000000000000007E-2</v>
      </c>
      <c r="AO53" s="142" t="str">
        <f t="shared" ref="AO53:AT53" si="63">AO52</f>
        <v/>
      </c>
      <c r="AP53" s="328">
        <f t="shared" si="63"/>
        <v>0</v>
      </c>
      <c r="AQ53" s="328">
        <f t="shared" si="63"/>
        <v>0</v>
      </c>
      <c r="AR53" s="140" t="str">
        <f t="shared" si="63"/>
        <v>10 Martini(s) de 7 cl</v>
      </c>
      <c r="AS53" s="135">
        <f t="shared" si="63"/>
        <v>2400</v>
      </c>
      <c r="AT53" s="327">
        <f t="shared" si="63"/>
        <v>700</v>
      </c>
      <c r="AU53" s="151">
        <f t="shared" ref="AU53:AU66" si="64">IFERROR(AT53/AQ53,0)</f>
        <v>0</v>
      </c>
      <c r="AV53" s="623" t="str">
        <f>AY58&amp;"= "</f>
        <v xml:space="preserve">AY= </v>
      </c>
      <c r="AW53" s="624" t="str">
        <f>"volumes de l'Auteur pour "&amp;AY67&amp;" ml"</f>
        <v>volumes de l'Auteur pour 0 ml</v>
      </c>
      <c r="AX53" s="20"/>
      <c r="AY53" s="20"/>
      <c r="AZ53" s="20"/>
      <c r="BA53" s="218"/>
      <c r="BB53" s="153"/>
      <c r="BC53" s="152"/>
      <c r="BE53" s="632" t="s">
        <v>832</v>
      </c>
      <c r="BF53" s="632" t="s">
        <v>1014</v>
      </c>
      <c r="BG53" s="632" t="s">
        <v>1749</v>
      </c>
      <c r="BH53" s="119" t="s">
        <v>421</v>
      </c>
      <c r="BI53" s="119" t="s">
        <v>421</v>
      </c>
      <c r="BJ53" s="119" t="s">
        <v>421</v>
      </c>
      <c r="BK53" s="93">
        <f t="shared" si="33"/>
        <v>0.15</v>
      </c>
      <c r="BL53" s="92" t="s">
        <v>282</v>
      </c>
      <c r="BM53" s="75">
        <f t="shared" si="34"/>
        <v>7</v>
      </c>
      <c r="BN53" s="74">
        <f t="shared" si="35"/>
        <v>15</v>
      </c>
      <c r="BO53" s="91">
        <v>150</v>
      </c>
      <c r="BP53" s="72">
        <v>120</v>
      </c>
      <c r="BQ53" s="71">
        <v>180</v>
      </c>
      <c r="BR53" s="79">
        <f t="shared" si="36"/>
        <v>18</v>
      </c>
      <c r="BS53" s="95">
        <v>180</v>
      </c>
      <c r="BT53" s="87" t="s">
        <v>420</v>
      </c>
      <c r="BV53" s="394">
        <f t="shared" si="23"/>
        <v>0</v>
      </c>
      <c r="BW53" s="574">
        <v>1</v>
      </c>
      <c r="BX53" s="574" t="s">
        <v>505</v>
      </c>
      <c r="BY53" s="574"/>
      <c r="BZ53" s="267"/>
      <c r="CA53" s="206"/>
      <c r="CB53" s="155"/>
      <c r="CC53" s="588" t="s">
        <v>1983</v>
      </c>
      <c r="CD53" s="155"/>
      <c r="CE53" s="20"/>
      <c r="CF53" s="20"/>
      <c r="CG53" s="204"/>
      <c r="CI53" s="206"/>
      <c r="CJ53" s="155"/>
      <c r="CK53" s="588" t="s">
        <v>1985</v>
      </c>
      <c r="CL53" s="155"/>
      <c r="CM53" s="20"/>
      <c r="CN53" s="20"/>
      <c r="CO53" s="204"/>
      <c r="CQ53" s="206"/>
      <c r="CR53" s="155"/>
      <c r="CS53" s="588" t="s">
        <v>1986</v>
      </c>
      <c r="CT53" s="155"/>
      <c r="CU53" s="20"/>
      <c r="CV53" s="20"/>
      <c r="CW53" s="204"/>
      <c r="CY53" s="28" t="s">
        <v>714</v>
      </c>
      <c r="CZ53" s="196"/>
      <c r="DA53" s="196"/>
      <c r="DB53" s="196"/>
      <c r="DD53" s="9">
        <v>1</v>
      </c>
    </row>
    <row r="54" spans="2:108" ht="21" customHeight="1">
      <c r="B54" s="394">
        <f t="shared" si="14"/>
        <v>0</v>
      </c>
      <c r="C54" s="146" t="b">
        <f t="shared" si="15"/>
        <v>0</v>
      </c>
      <c r="D54" s="146">
        <f t="shared" si="27"/>
        <v>0</v>
      </c>
      <c r="E54" s="146">
        <f t="shared" si="28"/>
        <v>0</v>
      </c>
      <c r="F54" s="146">
        <f t="shared" si="29"/>
        <v>0</v>
      </c>
      <c r="G54" s="146">
        <f t="shared" si="19"/>
        <v>0</v>
      </c>
      <c r="H54" s="146" t="str">
        <f t="shared" si="30"/>
        <v/>
      </c>
      <c r="I54" s="146" t="str">
        <f t="shared" si="21"/>
        <v/>
      </c>
      <c r="J54" s="133"/>
      <c r="K54" s="203"/>
      <c r="L54" s="203"/>
      <c r="M54" s="202"/>
      <c r="N54" s="201"/>
      <c r="O54" s="200"/>
      <c r="P54" s="215"/>
      <c r="Q54" s="322"/>
      <c r="R54" s="319"/>
      <c r="S54" s="319"/>
      <c r="T54" s="319"/>
      <c r="U54" s="319"/>
      <c r="V54" s="214"/>
      <c r="W54" s="28"/>
      <c r="X54" s="679"/>
      <c r="Y54" s="679"/>
      <c r="Z54" s="679"/>
      <c r="AA54" s="678"/>
      <c r="AC54" s="534" t="str">
        <f>IF(ISBLANK(AI52), "", IF(AL53&lt;=AC55, "✔ OK pour de/des verre(s) " &amp; AJ52 &amp; " de " &amp; AC55&amp; " cl (volume versé : "&amp;AL53&amp; " cl)", "❌ Trop plein pour " &amp; AJ52 &amp; " de " &amp;AC55&amp; " cl (volume utilisé : " &amp; (AL53*AI52) &amp; " cl)"))</f>
        <v>✔ OK pour de/des verre(s) Martini(s) de 18 cl cl (volume versé : 7 cl)</v>
      </c>
      <c r="AD54" s="213"/>
      <c r="AE54" s="207"/>
      <c r="AF54" s="20"/>
      <c r="AG54" s="20"/>
      <c r="AH54" s="212"/>
      <c r="AI54" s="180"/>
      <c r="AJ54" s="211">
        <f>IFERROR(IF(AL53&gt;AJ55,AC58,IF(AJ55&gt;AL53,AD58,IF(AJ55=AL53,AE58))),0)</f>
        <v>0</v>
      </c>
      <c r="AK54" s="611" t="s">
        <v>803</v>
      </c>
      <c r="AL54" s="608">
        <f>AL53*AI52</f>
        <v>70</v>
      </c>
      <c r="AM54" s="606">
        <f>AM53*AI52</f>
        <v>0.70000000000000007</v>
      </c>
      <c r="AO54" s="142" t="str">
        <f t="shared" ref="AO54:AT54" si="65">AO52</f>
        <v/>
      </c>
      <c r="AP54" s="141">
        <f t="shared" si="65"/>
        <v>0</v>
      </c>
      <c r="AQ54" s="141">
        <f t="shared" si="65"/>
        <v>0</v>
      </c>
      <c r="AR54" s="140" t="str">
        <f t="shared" si="65"/>
        <v>10 Martini(s) de 7 cl</v>
      </c>
      <c r="AS54" s="135">
        <f t="shared" si="65"/>
        <v>2400</v>
      </c>
      <c r="AT54" s="139">
        <f t="shared" si="65"/>
        <v>700</v>
      </c>
      <c r="AU54" s="151">
        <f t="shared" si="64"/>
        <v>0</v>
      </c>
      <c r="AV54" s="622" t="str">
        <f>BA58&amp;"= "</f>
        <v xml:space="preserve">BA= </v>
      </c>
      <c r="AW54" s="624" t="str">
        <f>"volumes de l'Auteur multiplié par le coef. " &amp; TEXT(AU54, "0.00")</f>
        <v>volumes de l'Auteur multiplié par le coef. 0.00</v>
      </c>
      <c r="AX54" s="20"/>
      <c r="AY54" s="20"/>
      <c r="AZ54" s="20"/>
      <c r="BA54" s="153"/>
      <c r="BB54" s="153"/>
      <c r="BC54" s="152"/>
      <c r="BE54" s="632" t="s">
        <v>832</v>
      </c>
      <c r="BF54" s="632" t="s">
        <v>1014</v>
      </c>
      <c r="BG54" s="632" t="s">
        <v>1749</v>
      </c>
      <c r="BH54" s="119" t="s">
        <v>383</v>
      </c>
      <c r="BI54" s="119" t="s">
        <v>383</v>
      </c>
      <c r="BJ54" s="119" t="s">
        <v>383</v>
      </c>
      <c r="BK54" s="93">
        <f t="shared" si="33"/>
        <v>0.4</v>
      </c>
      <c r="BL54" s="92" t="s">
        <v>282</v>
      </c>
      <c r="BM54" s="75">
        <f t="shared" si="34"/>
        <v>3</v>
      </c>
      <c r="BN54" s="74">
        <f t="shared" si="35"/>
        <v>40</v>
      </c>
      <c r="BO54" s="91">
        <v>400</v>
      </c>
      <c r="BP54" s="72">
        <v>350</v>
      </c>
      <c r="BQ54" s="71">
        <v>470</v>
      </c>
      <c r="BR54" s="79">
        <f t="shared" si="36"/>
        <v>47</v>
      </c>
      <c r="BS54" s="95">
        <v>470</v>
      </c>
      <c r="BT54" s="87" t="s">
        <v>382</v>
      </c>
      <c r="BV54" s="394">
        <f t="shared" si="23"/>
        <v>0</v>
      </c>
      <c r="BW54" s="574">
        <v>1</v>
      </c>
      <c r="BX54" s="574" t="s">
        <v>505</v>
      </c>
      <c r="BY54" s="574"/>
      <c r="BZ54" s="267"/>
      <c r="CA54" s="217"/>
      <c r="CB54" s="11"/>
      <c r="CC54" s="11"/>
      <c r="CD54" s="11"/>
      <c r="CE54" s="11"/>
      <c r="CF54" s="11"/>
      <c r="CG54" s="216"/>
      <c r="CI54" s="217"/>
      <c r="CJ54" s="11"/>
      <c r="CK54" s="11"/>
      <c r="CL54" s="11"/>
      <c r="CM54" s="11"/>
      <c r="CN54" s="11"/>
      <c r="CO54" s="216"/>
      <c r="CQ54" s="217"/>
      <c r="CR54" s="11"/>
      <c r="CS54" s="11"/>
      <c r="CT54" s="11"/>
      <c r="CU54" s="11"/>
      <c r="CV54" s="11"/>
      <c r="CW54" s="216"/>
      <c r="CY54" s="548" t="s">
        <v>715</v>
      </c>
      <c r="CZ54" s="196"/>
      <c r="DA54" s="196"/>
      <c r="DB54" s="196"/>
      <c r="DD54" s="9">
        <v>1</v>
      </c>
    </row>
    <row r="55" spans="2:108" ht="21" customHeight="1">
      <c r="B55" s="394">
        <f t="shared" si="14"/>
        <v>0</v>
      </c>
      <c r="C55" s="146" t="b">
        <f t="shared" si="15"/>
        <v>0</v>
      </c>
      <c r="D55" s="146">
        <f t="shared" si="27"/>
        <v>0</v>
      </c>
      <c r="E55" s="146">
        <f t="shared" si="28"/>
        <v>0</v>
      </c>
      <c r="F55" s="146">
        <f t="shared" si="29"/>
        <v>0</v>
      </c>
      <c r="G55" s="146">
        <f t="shared" si="19"/>
        <v>0</v>
      </c>
      <c r="H55" s="146" t="str">
        <f t="shared" si="30"/>
        <v/>
      </c>
      <c r="I55" s="146" t="str">
        <f t="shared" si="21"/>
        <v/>
      </c>
      <c r="J55" s="133"/>
      <c r="K55" s="203"/>
      <c r="L55" s="203"/>
      <c r="M55" s="202"/>
      <c r="N55" s="201"/>
      <c r="O55" s="200"/>
      <c r="P55" s="320"/>
      <c r="Q55" s="319"/>
      <c r="R55" s="318"/>
      <c r="S55" s="315"/>
      <c r="T55" s="198"/>
      <c r="U55" s="314"/>
      <c r="V55" s="197"/>
      <c r="W55" s="196"/>
      <c r="X55" s="677" t="str">
        <f>R50</f>
        <v>POSTIT 2</v>
      </c>
      <c r="Y55" s="677"/>
      <c r="Z55" s="677"/>
      <c r="AA55" s="676"/>
      <c r="AC55" s="609" t="str">
        <f>IFERROR(INDEX(BN22:BN150, MATCH(AJ52, BH22:BH150, 0)), 0)&amp;" cl"</f>
        <v>18 cl</v>
      </c>
      <c r="AD55" s="209"/>
      <c r="AE55" s="207"/>
      <c r="AF55" s="208"/>
      <c r="AG55" s="208"/>
      <c r="AH55" s="208"/>
      <c r="AI55" s="611" t="s">
        <v>804</v>
      </c>
      <c r="AJ55" s="613" t="e">
        <f>IF(ISBLANK(AI52),"",INDEX(BO22:BO150,MATCH(O55,BH22:BH150,0))*N55/10)</f>
        <v>#N/A</v>
      </c>
      <c r="AK55" s="207"/>
      <c r="AL55" s="207"/>
      <c r="AM55" s="219"/>
      <c r="AO55" s="142" t="str">
        <f t="shared" ref="AO55:AT55" si="66">AO52</f>
        <v/>
      </c>
      <c r="AP55" s="141">
        <f t="shared" si="66"/>
        <v>0</v>
      </c>
      <c r="AQ55" s="141">
        <f t="shared" si="66"/>
        <v>0</v>
      </c>
      <c r="AR55" s="140" t="str">
        <f t="shared" si="66"/>
        <v>10 Martini(s) de 7 cl</v>
      </c>
      <c r="AS55" s="135">
        <f t="shared" si="66"/>
        <v>2400</v>
      </c>
      <c r="AT55" s="139">
        <f t="shared" si="66"/>
        <v>700</v>
      </c>
      <c r="AU55" s="151">
        <f t="shared" si="64"/>
        <v>0</v>
      </c>
      <c r="AV55" s="20"/>
      <c r="AW55" s="20"/>
      <c r="AX55" s="20"/>
      <c r="AY55" s="20"/>
      <c r="AZ55" s="20"/>
      <c r="BA55" s="153"/>
      <c r="BB55" s="153"/>
      <c r="BC55" s="152"/>
      <c r="BE55" s="632" t="s">
        <v>832</v>
      </c>
      <c r="BF55" s="632" t="s">
        <v>1014</v>
      </c>
      <c r="BG55" s="632" t="s">
        <v>1749</v>
      </c>
      <c r="BH55" s="119" t="s">
        <v>370</v>
      </c>
      <c r="BI55" s="119" t="s">
        <v>370</v>
      </c>
      <c r="BJ55" s="119" t="s">
        <v>370</v>
      </c>
      <c r="BK55" s="93">
        <f t="shared" si="33"/>
        <v>0.25</v>
      </c>
      <c r="BL55" s="92" t="s">
        <v>282</v>
      </c>
      <c r="BM55" s="75">
        <f t="shared" si="34"/>
        <v>4</v>
      </c>
      <c r="BN55" s="74">
        <f t="shared" si="35"/>
        <v>25</v>
      </c>
      <c r="BO55" s="91">
        <v>250</v>
      </c>
      <c r="BP55" s="72">
        <v>200</v>
      </c>
      <c r="BQ55" s="71">
        <v>300</v>
      </c>
      <c r="BR55" s="79">
        <f t="shared" si="36"/>
        <v>30</v>
      </c>
      <c r="BS55" s="95">
        <v>300</v>
      </c>
      <c r="BT55" s="87" t="s">
        <v>369</v>
      </c>
      <c r="BV55" s="394">
        <f t="shared" si="23"/>
        <v>0</v>
      </c>
      <c r="BW55" s="574">
        <v>1</v>
      </c>
      <c r="BX55" s="574" t="s">
        <v>505</v>
      </c>
      <c r="BY55" s="574"/>
      <c r="BZ55" s="267"/>
      <c r="CA55" s="206"/>
      <c r="CB55" s="155"/>
      <c r="CC55" s="588" t="s">
        <v>1984</v>
      </c>
      <c r="CD55" s="155"/>
      <c r="CE55" s="20"/>
      <c r="CF55" s="20"/>
      <c r="CG55" s="204"/>
      <c r="CI55" s="206"/>
      <c r="CJ55" s="155"/>
      <c r="CK55" s="588" t="s">
        <v>1997</v>
      </c>
      <c r="CL55" s="155"/>
      <c r="CM55" s="20"/>
      <c r="CN55" s="20"/>
      <c r="CO55" s="204"/>
      <c r="CQ55" s="206"/>
      <c r="CR55" s="155"/>
      <c r="CS55" s="588" t="s">
        <v>1998</v>
      </c>
      <c r="CT55" s="155"/>
      <c r="CU55" s="20"/>
      <c r="CV55" s="20"/>
      <c r="CW55" s="204"/>
      <c r="CY55" s="28" t="s">
        <v>717</v>
      </c>
      <c r="CZ55" s="196"/>
      <c r="DA55" s="196"/>
      <c r="DB55" s="196"/>
      <c r="DD55" s="9">
        <v>1</v>
      </c>
    </row>
    <row r="56" spans="2:108" ht="21" customHeight="1">
      <c r="B56" s="394">
        <f t="shared" si="14"/>
        <v>0</v>
      </c>
      <c r="C56" s="146" t="b">
        <f t="shared" si="15"/>
        <v>0</v>
      </c>
      <c r="D56" s="146">
        <f t="shared" si="27"/>
        <v>0</v>
      </c>
      <c r="E56" s="146">
        <f t="shared" si="28"/>
        <v>0</v>
      </c>
      <c r="F56" s="146">
        <f t="shared" si="29"/>
        <v>0</v>
      </c>
      <c r="G56" s="146">
        <f t="shared" si="19"/>
        <v>0</v>
      </c>
      <c r="H56" s="146" t="str">
        <f t="shared" si="30"/>
        <v/>
      </c>
      <c r="I56" s="146" t="str">
        <f t="shared" si="21"/>
        <v/>
      </c>
      <c r="J56" s="133"/>
      <c r="K56" s="203"/>
      <c r="L56" s="203"/>
      <c r="M56" s="202"/>
      <c r="N56" s="201"/>
      <c r="O56" s="200"/>
      <c r="P56" s="199"/>
      <c r="Q56" s="103"/>
      <c r="R56" s="315"/>
      <c r="S56" s="315"/>
      <c r="T56" s="198"/>
      <c r="U56" s="314"/>
      <c r="V56" s="197"/>
      <c r="W56" s="196"/>
      <c r="X56" s="677"/>
      <c r="Y56" s="677"/>
      <c r="Z56" s="677"/>
      <c r="AA56" s="676"/>
      <c r="AC56" s="1596">
        <f>X53</f>
        <v>0</v>
      </c>
      <c r="AD56" s="1597"/>
      <c r="AE56" s="1597"/>
      <c r="AF56" s="1597"/>
      <c r="AG56" s="1597"/>
      <c r="AH56" s="1598"/>
      <c r="AI56" s="195"/>
      <c r="AJ56" s="195"/>
      <c r="AK56" s="195"/>
      <c r="AL56" s="195"/>
      <c r="AM56" s="194"/>
      <c r="AO56" s="142" t="str">
        <f t="shared" ref="AO56:AT56" si="67">AO52</f>
        <v/>
      </c>
      <c r="AP56" s="141">
        <f t="shared" si="67"/>
        <v>0</v>
      </c>
      <c r="AQ56" s="141">
        <f t="shared" si="67"/>
        <v>0</v>
      </c>
      <c r="AR56" s="140" t="str">
        <f t="shared" si="67"/>
        <v>10 Martini(s) de 7 cl</v>
      </c>
      <c r="AS56" s="135">
        <f t="shared" si="67"/>
        <v>2400</v>
      </c>
      <c r="AT56" s="139">
        <f t="shared" si="67"/>
        <v>700</v>
      </c>
      <c r="AU56" s="151">
        <f t="shared" si="64"/>
        <v>0</v>
      </c>
      <c r="AV56" s="193"/>
      <c r="AW56" s="193"/>
      <c r="AX56" s="1737" t="str">
        <f>AX58&amp;" =  Volumes saisis colonnes "&amp;SUBSTITUTE(ADDRESS(1,COLUMN(W60),4),"1","")&amp;" et "&amp;SUBSTITUTE(ADDRESS(1,COLUMN(X60),4),"1","")</f>
        <v>AX =  Volumes saisis colonnes W et X</v>
      </c>
      <c r="AY56" s="193"/>
      <c r="AZ56" s="193"/>
      <c r="BA56" s="153"/>
      <c r="BB56" s="153"/>
      <c r="BC56" s="152"/>
      <c r="BE56" s="633" t="s">
        <v>889</v>
      </c>
      <c r="BF56" s="633" t="s">
        <v>1015</v>
      </c>
      <c r="BG56" s="633" t="s">
        <v>1776</v>
      </c>
      <c r="BH56" s="119" t="s">
        <v>564</v>
      </c>
      <c r="BI56" s="119" t="s">
        <v>564</v>
      </c>
      <c r="BJ56" s="119" t="s">
        <v>564</v>
      </c>
      <c r="BK56" s="93">
        <f t="shared" si="33"/>
        <v>5.0000000000000001E-3</v>
      </c>
      <c r="BL56" s="92" t="s">
        <v>282</v>
      </c>
      <c r="BM56" s="75">
        <f t="shared" si="34"/>
        <v>200</v>
      </c>
      <c r="BN56" s="74">
        <f t="shared" si="35"/>
        <v>0.5</v>
      </c>
      <c r="BO56" s="91">
        <v>5</v>
      </c>
      <c r="BP56" s="72">
        <v>4</v>
      </c>
      <c r="BQ56" s="71">
        <v>6</v>
      </c>
      <c r="BR56" s="74">
        <f t="shared" si="36"/>
        <v>0.6</v>
      </c>
      <c r="BS56" s="95">
        <v>8</v>
      </c>
      <c r="BT56" s="87" t="s">
        <v>501</v>
      </c>
      <c r="BV56" s="394">
        <f t="shared" si="23"/>
        <v>0</v>
      </c>
      <c r="BW56" s="575" t="s">
        <v>770</v>
      </c>
      <c r="BX56" s="575" t="s">
        <v>1950</v>
      </c>
      <c r="BY56" s="575" t="s">
        <v>1951</v>
      </c>
      <c r="BZ56" s="267"/>
      <c r="CA56" s="217"/>
      <c r="CB56" s="11"/>
      <c r="CC56" s="11"/>
      <c r="CD56" s="11"/>
      <c r="CE56" s="11"/>
      <c r="CF56" s="11"/>
      <c r="CG56" s="216"/>
      <c r="CI56" s="217"/>
      <c r="CJ56" s="11"/>
      <c r="CK56" s="11"/>
      <c r="CL56" s="11"/>
      <c r="CM56" s="11"/>
      <c r="CN56" s="11"/>
      <c r="CO56" s="216"/>
      <c r="CQ56" s="217"/>
      <c r="CR56" s="11"/>
      <c r="CS56" s="11"/>
      <c r="CT56" s="11"/>
      <c r="CU56" s="11"/>
      <c r="CV56" s="11"/>
      <c r="CW56" s="216"/>
      <c r="CY56" s="548" t="s">
        <v>718</v>
      </c>
      <c r="CZ56" s="196"/>
      <c r="DA56" s="196"/>
      <c r="DB56" s="196"/>
      <c r="DD56" s="9">
        <v>1</v>
      </c>
    </row>
    <row r="57" spans="2:108" ht="21" customHeight="1">
      <c r="B57" s="394">
        <f t="shared" si="14"/>
        <v>0</v>
      </c>
      <c r="C57" s="146" t="b">
        <f t="shared" si="15"/>
        <v>0</v>
      </c>
      <c r="D57" s="146">
        <f t="shared" si="27"/>
        <v>0</v>
      </c>
      <c r="E57" s="146">
        <f t="shared" si="28"/>
        <v>0</v>
      </c>
      <c r="F57" s="146">
        <f t="shared" si="29"/>
        <v>0</v>
      </c>
      <c r="G57" s="146">
        <f t="shared" si="19"/>
        <v>0</v>
      </c>
      <c r="H57" s="146" t="str">
        <f t="shared" si="30"/>
        <v/>
      </c>
      <c r="I57" s="146" t="str">
        <f t="shared" si="21"/>
        <v/>
      </c>
      <c r="J57" s="133"/>
      <c r="K57" s="189"/>
      <c r="L57" s="188"/>
      <c r="M57" s="187"/>
      <c r="N57" s="186"/>
      <c r="O57" s="185"/>
      <c r="P57" s="184"/>
      <c r="Q57" s="183"/>
      <c r="R57" s="183"/>
      <c r="S57" s="182"/>
      <c r="T57" s="182"/>
      <c r="U57" s="182"/>
      <c r="V57" s="182"/>
      <c r="W57" s="182"/>
      <c r="X57" s="182"/>
      <c r="Y57" s="182"/>
      <c r="Z57" s="182"/>
      <c r="AA57" s="181"/>
      <c r="AC57" s="1599"/>
      <c r="AD57" s="1600"/>
      <c r="AE57" s="1600"/>
      <c r="AF57" s="1600"/>
      <c r="AG57" s="1600"/>
      <c r="AH57" s="1601"/>
      <c r="AI57" s="180"/>
      <c r="AJ57" s="180"/>
      <c r="AK57" s="180"/>
      <c r="AL57" s="180"/>
      <c r="AM57" s="535" t="s">
        <v>384</v>
      </c>
      <c r="AO57" s="142" t="str">
        <f t="shared" ref="AO57:AT57" si="68">AO52</f>
        <v/>
      </c>
      <c r="AP57" s="141">
        <f t="shared" si="68"/>
        <v>0</v>
      </c>
      <c r="AQ57" s="141">
        <f t="shared" si="68"/>
        <v>0</v>
      </c>
      <c r="AR57" s="140" t="str">
        <f t="shared" si="68"/>
        <v>10 Martini(s) de 7 cl</v>
      </c>
      <c r="AS57" s="135">
        <f t="shared" si="68"/>
        <v>2400</v>
      </c>
      <c r="AT57" s="139">
        <f t="shared" si="68"/>
        <v>700</v>
      </c>
      <c r="AU57" s="151">
        <f t="shared" si="64"/>
        <v>0</v>
      </c>
      <c r="AV57" s="20"/>
      <c r="AW57" s="193"/>
      <c r="AX57" s="1737"/>
      <c r="AY57" s="193"/>
      <c r="AZ57" s="193"/>
      <c r="BA57" s="153"/>
      <c r="BB57" s="153"/>
      <c r="BC57" s="152"/>
      <c r="BE57" s="633" t="s">
        <v>889</v>
      </c>
      <c r="BF57" s="633" t="s">
        <v>1015</v>
      </c>
      <c r="BG57" s="633" t="s">
        <v>1776</v>
      </c>
      <c r="BH57" s="119" t="s">
        <v>563</v>
      </c>
      <c r="BI57" s="119" t="s">
        <v>563</v>
      </c>
      <c r="BJ57" s="119" t="s">
        <v>563</v>
      </c>
      <c r="BK57" s="93">
        <f t="shared" si="33"/>
        <v>0.25</v>
      </c>
      <c r="BL57" s="92" t="s">
        <v>282</v>
      </c>
      <c r="BM57" s="75">
        <f t="shared" si="34"/>
        <v>4</v>
      </c>
      <c r="BN57" s="74">
        <f t="shared" si="35"/>
        <v>25</v>
      </c>
      <c r="BO57" s="91">
        <v>250</v>
      </c>
      <c r="BP57" s="72">
        <v>200</v>
      </c>
      <c r="BQ57" s="71">
        <v>300</v>
      </c>
      <c r="BR57" s="79">
        <f t="shared" si="36"/>
        <v>30</v>
      </c>
      <c r="BS57" s="95">
        <v>300</v>
      </c>
      <c r="BT57" s="87" t="s">
        <v>562</v>
      </c>
      <c r="BV57" s="394">
        <f t="shared" si="23"/>
        <v>0</v>
      </c>
      <c r="BW57" s="378" t="s">
        <v>771</v>
      </c>
      <c r="BX57" s="822">
        <v>1</v>
      </c>
      <c r="BY57" s="819"/>
      <c r="BZ57" s="267"/>
      <c r="CA57" s="261"/>
      <c r="CB57" s="260"/>
      <c r="CC57" s="260"/>
      <c r="CD57" s="260"/>
      <c r="CE57" s="260"/>
      <c r="CF57" s="260"/>
      <c r="CG57" s="259"/>
      <c r="CI57" s="261"/>
      <c r="CJ57" s="260"/>
      <c r="CK57" s="260"/>
      <c r="CL57" s="260"/>
      <c r="CM57" s="260"/>
      <c r="CN57" s="260"/>
      <c r="CO57" s="259"/>
      <c r="CQ57" s="261"/>
      <c r="CR57" s="260"/>
      <c r="CS57" s="260"/>
      <c r="CT57" s="260"/>
      <c r="CU57" s="260"/>
      <c r="CV57" s="260"/>
      <c r="CW57" s="259"/>
      <c r="CY57" s="550"/>
      <c r="CZ57" s="550"/>
      <c r="DA57" s="550"/>
      <c r="DB57" s="550"/>
      <c r="DD57" s="9">
        <v>1</v>
      </c>
    </row>
    <row r="58" spans="2:108" ht="21" customHeight="1">
      <c r="B58" s="394">
        <f t="shared" si="14"/>
        <v>0</v>
      </c>
      <c r="C58" s="146" t="b">
        <f t="shared" si="15"/>
        <v>0</v>
      </c>
      <c r="D58" s="146">
        <f t="shared" si="27"/>
        <v>0</v>
      </c>
      <c r="E58" s="146">
        <f t="shared" si="28"/>
        <v>0</v>
      </c>
      <c r="F58" s="146">
        <f t="shared" si="29"/>
        <v>0</v>
      </c>
      <c r="G58" s="146">
        <f t="shared" si="19"/>
        <v>0</v>
      </c>
      <c r="H58" s="146" t="str">
        <f t="shared" si="30"/>
        <v/>
      </c>
      <c r="I58" s="146" t="str">
        <f t="shared" si="21"/>
        <v/>
      </c>
      <c r="J58" s="133"/>
      <c r="K58" s="118"/>
      <c r="L58" s="118"/>
      <c r="M58" s="117"/>
      <c r="N58" s="116"/>
      <c r="O58" s="115"/>
      <c r="P58" s="675"/>
      <c r="Q58" s="675"/>
      <c r="R58" s="674"/>
      <c r="S58" s="176"/>
      <c r="T58" s="175"/>
      <c r="U58" s="673"/>
      <c r="V58" s="174"/>
      <c r="W58" s="672"/>
      <c r="X58" s="671"/>
      <c r="Y58" s="670"/>
      <c r="Z58" s="669"/>
      <c r="AA58" s="173"/>
      <c r="AC58" s="172" t="e">
        <f>"Vous servez plus que l'Auteur qui avait prévu "&amp;AJ55&amp;" cl"</f>
        <v>#N/A</v>
      </c>
      <c r="AD58" s="171" t="e">
        <f>"Vous servez moins que l'Auteur qui avait prévu "&amp;AJ55&amp;" cl"</f>
        <v>#N/A</v>
      </c>
      <c r="AE58" s="171" t="s">
        <v>373</v>
      </c>
      <c r="AF58" s="170"/>
      <c r="AG58" s="170"/>
      <c r="AH58" s="170"/>
      <c r="AI58" s="170"/>
      <c r="AJ58" s="169"/>
      <c r="AK58" s="169"/>
      <c r="AL58" s="536" t="s">
        <v>372</v>
      </c>
      <c r="AM58" s="168" t="s">
        <v>371</v>
      </c>
      <c r="AO58" s="142" t="str">
        <f t="shared" ref="AO58:AT58" si="69">AO52</f>
        <v/>
      </c>
      <c r="AP58" s="141">
        <f t="shared" si="69"/>
        <v>0</v>
      </c>
      <c r="AQ58" s="141">
        <f t="shared" si="69"/>
        <v>0</v>
      </c>
      <c r="AR58" s="140" t="str">
        <f t="shared" si="69"/>
        <v>10 Martini(s) de 7 cl</v>
      </c>
      <c r="AS58" s="135">
        <f t="shared" si="69"/>
        <v>2400</v>
      </c>
      <c r="AT58" s="139">
        <f t="shared" si="69"/>
        <v>700</v>
      </c>
      <c r="AU58" s="151">
        <f t="shared" si="64"/>
        <v>0</v>
      </c>
      <c r="AV58" s="166" t="str">
        <f t="shared" ref="AV58:BB58" si="70">SUBSTITUTE(ADDRESS(1,COLUMN(),4),"1","")</f>
        <v>AV</v>
      </c>
      <c r="AW58" s="166" t="str">
        <f t="shared" si="70"/>
        <v>AW</v>
      </c>
      <c r="AX58" s="167" t="str">
        <f>SUBSTITUTE(ADDRESS(1,COLUMN(),4),"1","")</f>
        <v>AX</v>
      </c>
      <c r="AY58" s="167" t="str">
        <f>SUBSTITUTE(ADDRESS(1,COLUMN(),4),"1","")</f>
        <v>AY</v>
      </c>
      <c r="AZ58" s="166" t="str">
        <f t="shared" si="70"/>
        <v>AZ</v>
      </c>
      <c r="BA58" s="165" t="str">
        <f t="shared" si="70"/>
        <v>BA</v>
      </c>
      <c r="BB58" s="625" t="str">
        <f t="shared" si="70"/>
        <v>BB</v>
      </c>
      <c r="BC58" s="732" t="str">
        <f>"1"&amp;" "&amp;AJ52</f>
        <v>1 Martini(s)</v>
      </c>
      <c r="BE58" s="633" t="s">
        <v>889</v>
      </c>
      <c r="BF58" s="633" t="s">
        <v>1015</v>
      </c>
      <c r="BG58" s="633" t="s">
        <v>1776</v>
      </c>
      <c r="BH58" s="119" t="s">
        <v>558</v>
      </c>
      <c r="BI58" s="119" t="s">
        <v>558</v>
      </c>
      <c r="BJ58" s="119" t="s">
        <v>558</v>
      </c>
      <c r="BK58" s="93">
        <f t="shared" si="33"/>
        <v>0.35</v>
      </c>
      <c r="BL58" s="92" t="s">
        <v>282</v>
      </c>
      <c r="BM58" s="75">
        <f t="shared" si="34"/>
        <v>3</v>
      </c>
      <c r="BN58" s="74">
        <f t="shared" si="35"/>
        <v>35</v>
      </c>
      <c r="BO58" s="91">
        <v>350</v>
      </c>
      <c r="BP58" s="72">
        <v>300</v>
      </c>
      <c r="BQ58" s="71">
        <v>400</v>
      </c>
      <c r="BR58" s="79">
        <f t="shared" si="36"/>
        <v>40</v>
      </c>
      <c r="BS58" s="95">
        <v>400</v>
      </c>
      <c r="BT58" s="87" t="s">
        <v>557</v>
      </c>
      <c r="BV58" s="394">
        <f t="shared" si="23"/>
        <v>0</v>
      </c>
      <c r="BW58" s="574">
        <v>1</v>
      </c>
      <c r="BX58" s="574" t="s">
        <v>505</v>
      </c>
      <c r="BY58" s="574"/>
      <c r="BZ58" s="267"/>
      <c r="CA58" s="264"/>
      <c r="CB58" s="263"/>
      <c r="CC58" s="263"/>
      <c r="CD58" s="263"/>
      <c r="CE58" s="263"/>
      <c r="CF58" s="263"/>
      <c r="CG58" s="262"/>
      <c r="CI58" s="264"/>
      <c r="CJ58" s="263"/>
      <c r="CK58" s="263"/>
      <c r="CL58" s="263"/>
      <c r="CM58" s="263"/>
      <c r="CN58" s="263"/>
      <c r="CO58" s="262"/>
      <c r="CQ58" s="264"/>
      <c r="CR58" s="263"/>
      <c r="CS58" s="263"/>
      <c r="CT58" s="263"/>
      <c r="CU58" s="263"/>
      <c r="CV58" s="263"/>
      <c r="CW58" s="262"/>
      <c r="CY58" s="549"/>
      <c r="CZ58" s="549"/>
      <c r="DA58" s="549"/>
      <c r="DB58" s="549"/>
      <c r="DD58" s="9">
        <v>1</v>
      </c>
    </row>
    <row r="59" spans="2:108" ht="21" customHeight="1">
      <c r="B59" s="394">
        <f t="shared" si="14"/>
        <v>0</v>
      </c>
      <c r="C59" s="146" t="b">
        <f t="shared" si="15"/>
        <v>0</v>
      </c>
      <c r="D59" s="146">
        <f t="shared" si="27"/>
        <v>0</v>
      </c>
      <c r="E59" s="146">
        <f t="shared" si="28"/>
        <v>0</v>
      </c>
      <c r="F59" s="146">
        <f t="shared" si="29"/>
        <v>0</v>
      </c>
      <c r="G59" s="146">
        <f t="shared" si="19"/>
        <v>0</v>
      </c>
      <c r="H59" s="146" t="str">
        <f t="shared" si="30"/>
        <v/>
      </c>
      <c r="I59" s="146" t="str">
        <f t="shared" si="21"/>
        <v/>
      </c>
      <c r="J59" s="133"/>
      <c r="K59" s="118"/>
      <c r="L59" s="118"/>
      <c r="M59" s="117"/>
      <c r="N59" s="116"/>
      <c r="O59" s="115"/>
      <c r="P59" s="663"/>
      <c r="Q59" s="663"/>
      <c r="R59" s="662"/>
      <c r="S59" s="164"/>
      <c r="T59" s="163"/>
      <c r="U59" s="668"/>
      <c r="V59" s="162"/>
      <c r="W59" s="667"/>
      <c r="X59" s="666"/>
      <c r="Y59" s="665"/>
      <c r="Z59" s="664"/>
      <c r="AA59" s="161"/>
      <c r="AC59" s="160"/>
      <c r="AD59" s="765"/>
      <c r="AE59" s="766"/>
      <c r="AF59" s="766"/>
      <c r="AG59" s="767" t="str">
        <f>AL54&amp;" "&amp;AJ53&amp;" arrondi à ▼"</f>
        <v>70 cl arrondi à ▼</v>
      </c>
      <c r="AH59" s="766"/>
      <c r="AI59" s="766"/>
      <c r="AJ59" s="768" t="s">
        <v>366</v>
      </c>
      <c r="AK59" s="769" t="s">
        <v>365</v>
      </c>
      <c r="AL59" s="770"/>
      <c r="AM59" s="499">
        <f>ROUND(AM67/AI52,2)</f>
        <v>0</v>
      </c>
      <c r="AO59" s="142" t="str">
        <f t="shared" ref="AO59:AT59" si="71">AO52</f>
        <v/>
      </c>
      <c r="AP59" s="141">
        <f t="shared" si="71"/>
        <v>0</v>
      </c>
      <c r="AQ59" s="141">
        <f t="shared" si="71"/>
        <v>0</v>
      </c>
      <c r="AR59" s="140" t="str">
        <f t="shared" si="71"/>
        <v>10 Martini(s) de 7 cl</v>
      </c>
      <c r="AS59" s="135">
        <f t="shared" si="71"/>
        <v>2400</v>
      </c>
      <c r="AT59" s="139">
        <f t="shared" si="71"/>
        <v>700</v>
      </c>
      <c r="AU59" s="151">
        <f t="shared" si="64"/>
        <v>0</v>
      </c>
      <c r="AV59" s="156"/>
      <c r="AW59" s="156"/>
      <c r="AX59" s="155"/>
      <c r="AY59" s="20"/>
      <c r="AZ59" s="20"/>
      <c r="BA59" s="154" t="s">
        <v>364</v>
      </c>
      <c r="BB59" s="153"/>
      <c r="BC59" s="732" t="str">
        <f>"de "&amp;AI53&amp;" "&amp;AJ53</f>
        <v>de 7 cl</v>
      </c>
      <c r="BE59" s="633" t="s">
        <v>889</v>
      </c>
      <c r="BF59" s="633" t="s">
        <v>1015</v>
      </c>
      <c r="BG59" s="633" t="s">
        <v>1776</v>
      </c>
      <c r="BH59" s="119" t="s">
        <v>541</v>
      </c>
      <c r="BI59" s="119" t="s">
        <v>541</v>
      </c>
      <c r="BJ59" s="119" t="s">
        <v>541</v>
      </c>
      <c r="BK59" s="93">
        <f t="shared" si="33"/>
        <v>0.4</v>
      </c>
      <c r="BL59" s="92" t="s">
        <v>282</v>
      </c>
      <c r="BM59" s="75">
        <f t="shared" si="34"/>
        <v>3</v>
      </c>
      <c r="BN59" s="74">
        <f t="shared" si="35"/>
        <v>40</v>
      </c>
      <c r="BO59" s="91">
        <v>400</v>
      </c>
      <c r="BP59" s="72">
        <v>350</v>
      </c>
      <c r="BQ59" s="71">
        <v>470</v>
      </c>
      <c r="BR59" s="79">
        <f t="shared" si="36"/>
        <v>47</v>
      </c>
      <c r="BS59" s="95">
        <v>470</v>
      </c>
      <c r="BT59" s="87" t="s">
        <v>341</v>
      </c>
      <c r="BV59" s="394">
        <f t="shared" si="23"/>
        <v>0</v>
      </c>
      <c r="BW59" s="576" t="s">
        <v>772</v>
      </c>
      <c r="BX59" s="820" t="s">
        <v>1952</v>
      </c>
      <c r="BY59" s="820" t="s">
        <v>1953</v>
      </c>
      <c r="BZ59" s="267"/>
      <c r="CA59" s="264"/>
      <c r="CB59" s="587" t="s">
        <v>2001</v>
      </c>
      <c r="CC59" s="263"/>
      <c r="CD59" s="263"/>
      <c r="CE59" s="263"/>
      <c r="CF59" s="263"/>
      <c r="CG59" s="262"/>
      <c r="CI59" s="264"/>
      <c r="CJ59" s="587" t="s">
        <v>2002</v>
      </c>
      <c r="CK59" s="263"/>
      <c r="CL59" s="263"/>
      <c r="CM59" s="263"/>
      <c r="CN59" s="263"/>
      <c r="CO59" s="262"/>
      <c r="CQ59" s="264"/>
      <c r="CR59" s="587" t="s">
        <v>2003</v>
      </c>
      <c r="CS59" s="263"/>
      <c r="CT59" s="263"/>
      <c r="CU59" s="263"/>
      <c r="CV59" s="263"/>
      <c r="CW59" s="262"/>
      <c r="CY59" s="549"/>
      <c r="CZ59" s="549"/>
      <c r="DA59" s="549"/>
      <c r="DB59" s="549"/>
      <c r="DD59" s="9">
        <v>1</v>
      </c>
    </row>
    <row r="60" spans="2:108" ht="21" customHeight="1">
      <c r="B60" s="394">
        <f t="shared" si="14"/>
        <v>0</v>
      </c>
      <c r="C60" s="146" t="b">
        <f t="shared" si="15"/>
        <v>0</v>
      </c>
      <c r="D60" s="146">
        <f t="shared" si="27"/>
        <v>0</v>
      </c>
      <c r="E60" s="146">
        <f t="shared" si="28"/>
        <v>0</v>
      </c>
      <c r="F60" s="146">
        <f t="shared" si="29"/>
        <v>0</v>
      </c>
      <c r="G60" s="146">
        <f t="shared" si="19"/>
        <v>0</v>
      </c>
      <c r="H60" s="146" t="str">
        <f t="shared" si="30"/>
        <v/>
      </c>
      <c r="I60" s="146" t="str">
        <f t="shared" si="21"/>
        <v/>
      </c>
      <c r="J60" s="133"/>
      <c r="K60" s="118"/>
      <c r="L60" s="118"/>
      <c r="M60" s="117"/>
      <c r="N60" s="116"/>
      <c r="O60" s="115"/>
      <c r="P60" s="663"/>
      <c r="Q60" s="663"/>
      <c r="R60" s="662"/>
      <c r="S60" s="144"/>
      <c r="T60" s="292"/>
      <c r="U60" s="291"/>
      <c r="V60" s="143"/>
      <c r="W60" s="290"/>
      <c r="X60" s="289"/>
      <c r="Y60" s="288"/>
      <c r="Z60" s="287"/>
      <c r="AA60" s="286"/>
      <c r="AC60" s="507" t="str">
        <f>IF(ISBLANK(AA60),"",IF(AI52&gt;0,AA60,""))</f>
        <v/>
      </c>
      <c r="AD60" s="508">
        <f>IF(ISBLANK(AI52),"",INDEX(BO22:BO150,MATCH(AJ53,BH22:BH150,0)))</f>
        <v>10</v>
      </c>
      <c r="AE60" s="509" t="str">
        <f t="shared" ref="AE60:AE66" si="72">IF(BA60=0,"",BA60)</f>
        <v/>
      </c>
      <c r="AF60" s="510" t="str">
        <f>IF(BA60=0,"",IF(ISBLANK(AI52),"",TEXT(AE60/10,"0.0")&amp;" cl ► "&amp;TEXT(AE60/1000,"0.000")&amp;" L"))</f>
        <v/>
      </c>
      <c r="AG60" s="511" t="str">
        <f>IF(OR(BA60=0, ISBLANK(X60)), "", IF(ROUND(BA60/BA67*10*2, 0)/2=0, W60 &amp; " " &amp; X60, "► ≈ " &amp; MIN(ROUND(BA60/BA67*10*2, 0)/2, 10) &amp; "/10"))</f>
        <v/>
      </c>
      <c r="AH60" s="512" t="str">
        <f t="shared" ref="AH60:AH66" si="73">IF(ISBLANK(T60),"",T60*AU60)</f>
        <v/>
      </c>
      <c r="AI60" s="513">
        <f>IF(ISBLANK(AI52),"",U60)</f>
        <v>0</v>
      </c>
      <c r="AJ60" s="528" t="str">
        <f t="shared" ref="AJ60:AJ66" si="74">IF(ISBLANK(Y60),"",AE60*Y60/100)</f>
        <v/>
      </c>
      <c r="AK60" s="514">
        <f t="shared" ref="AK60:AK66" si="75">Y60</f>
        <v>0</v>
      </c>
      <c r="AL60" s="515">
        <v>1</v>
      </c>
      <c r="AM60" s="516">
        <f t="shared" ref="AM60:AM66" si="76">IFERROR(IF(ISBLANK(T60),(AE60/1000)*AL60,AH60*AL60),0)</f>
        <v>0</v>
      </c>
      <c r="AO60" s="142" t="str">
        <f t="shared" ref="AO60:AT60" si="77">AO52</f>
        <v/>
      </c>
      <c r="AP60" s="141">
        <f t="shared" si="77"/>
        <v>0</v>
      </c>
      <c r="AQ60" s="141">
        <f t="shared" si="77"/>
        <v>0</v>
      </c>
      <c r="AR60" s="140" t="str">
        <f t="shared" si="77"/>
        <v>10 Martini(s) de 7 cl</v>
      </c>
      <c r="AS60" s="135">
        <f t="shared" si="77"/>
        <v>2400</v>
      </c>
      <c r="AT60" s="139">
        <f t="shared" si="77"/>
        <v>700</v>
      </c>
      <c r="AU60" s="151">
        <f t="shared" si="64"/>
        <v>0</v>
      </c>
      <c r="AV60" s="150">
        <v>1</v>
      </c>
      <c r="AW60" s="136">
        <f t="shared" ref="AW60:AW66" si="78">AA60</f>
        <v>0</v>
      </c>
      <c r="AX60" s="614">
        <f>IF(ISBLANK(W60),0,IFERROR((IFERROR(_xlfn.XLOOKUP(X60,BH22:BH150,BO22:BO150),IFERROR(_xlfn.XLOOKUP(X60,BI22:BI150,BO22:BO150),IFERROR(_xlfn.XLOOKUP(X60,BJ22:BJ150,BO22:BO150),""))))*W60,""))</f>
        <v>0</v>
      </c>
      <c r="AY60" s="618">
        <f>IFERROR((AX60/AX67)*AQ60,0)</f>
        <v>0</v>
      </c>
      <c r="AZ60" s="619">
        <f>AY60/1000</f>
        <v>0</v>
      </c>
      <c r="BA60" s="134">
        <f>AY60*AU60</f>
        <v>0</v>
      </c>
      <c r="BB60" s="617">
        <f>BA60/1000</f>
        <v>0</v>
      </c>
      <c r="BC60" s="733">
        <f>BA60/AI52</f>
        <v>0</v>
      </c>
      <c r="BE60" s="633" t="s">
        <v>889</v>
      </c>
      <c r="BF60" s="633" t="s">
        <v>1015</v>
      </c>
      <c r="BG60" s="633" t="s">
        <v>1776</v>
      </c>
      <c r="BH60" s="119" t="s">
        <v>540</v>
      </c>
      <c r="BI60" s="119" t="s">
        <v>540</v>
      </c>
      <c r="BJ60" s="119" t="s">
        <v>540</v>
      </c>
      <c r="BK60" s="93">
        <f t="shared" si="33"/>
        <v>0.18</v>
      </c>
      <c r="BL60" s="92" t="s">
        <v>282</v>
      </c>
      <c r="BM60" s="75">
        <f t="shared" si="34"/>
        <v>6</v>
      </c>
      <c r="BN60" s="74">
        <f t="shared" si="35"/>
        <v>18</v>
      </c>
      <c r="BO60" s="91">
        <v>180</v>
      </c>
      <c r="BP60" s="72">
        <v>150</v>
      </c>
      <c r="BQ60" s="71">
        <v>210</v>
      </c>
      <c r="BR60" s="79">
        <f t="shared" si="36"/>
        <v>21</v>
      </c>
      <c r="BS60" s="95">
        <v>210</v>
      </c>
      <c r="BT60" s="36" t="s">
        <v>539</v>
      </c>
      <c r="BV60" s="394">
        <f t="shared" si="23"/>
        <v>0</v>
      </c>
      <c r="BW60" s="577" t="s">
        <v>773</v>
      </c>
      <c r="BX60" s="822">
        <v>1</v>
      </c>
      <c r="BY60" s="821"/>
      <c r="BZ60" s="267"/>
      <c r="CA60" s="264"/>
      <c r="CB60" s="587"/>
      <c r="CC60" s="263"/>
      <c r="CD60" s="263"/>
      <c r="CE60" s="263"/>
      <c r="CF60" s="263"/>
      <c r="CG60" s="262"/>
      <c r="CI60" s="264"/>
      <c r="CJ60" s="587"/>
      <c r="CK60" s="263"/>
      <c r="CL60" s="263"/>
      <c r="CM60" s="263"/>
      <c r="CN60" s="263"/>
      <c r="CO60" s="262"/>
      <c r="CQ60" s="264"/>
      <c r="CR60" s="587"/>
      <c r="CS60" s="263"/>
      <c r="CT60" s="263"/>
      <c r="CU60" s="263"/>
      <c r="CV60" s="263"/>
      <c r="CW60" s="262"/>
      <c r="CY60" s="549"/>
      <c r="CZ60" s="549"/>
      <c r="DA60" s="549"/>
      <c r="DB60" s="549"/>
      <c r="DD60" s="9">
        <v>1</v>
      </c>
    </row>
    <row r="61" spans="2:108" ht="21" customHeight="1">
      <c r="B61" s="394">
        <f t="shared" si="14"/>
        <v>0</v>
      </c>
      <c r="C61" s="146" t="b">
        <f t="shared" si="15"/>
        <v>0</v>
      </c>
      <c r="D61" s="146">
        <f t="shared" si="27"/>
        <v>0</v>
      </c>
      <c r="E61" s="146">
        <f t="shared" si="28"/>
        <v>0</v>
      </c>
      <c r="F61" s="146">
        <f t="shared" si="29"/>
        <v>0</v>
      </c>
      <c r="G61" s="146">
        <f t="shared" si="19"/>
        <v>0</v>
      </c>
      <c r="H61" s="146" t="str">
        <f t="shared" si="30"/>
        <v/>
      </c>
      <c r="I61" s="146" t="str">
        <f t="shared" si="21"/>
        <v/>
      </c>
      <c r="J61" s="145"/>
      <c r="K61" s="118"/>
      <c r="L61" s="118"/>
      <c r="M61" s="117"/>
      <c r="N61" s="116"/>
      <c r="O61" s="115"/>
      <c r="P61" s="663"/>
      <c r="Q61" s="663"/>
      <c r="R61" s="662"/>
      <c r="S61" s="149"/>
      <c r="T61" s="292"/>
      <c r="U61" s="291"/>
      <c r="V61" s="143"/>
      <c r="W61" s="290"/>
      <c r="X61" s="289"/>
      <c r="Y61" s="288"/>
      <c r="Z61" s="287"/>
      <c r="AA61" s="286"/>
      <c r="AC61" s="517" t="str">
        <f>IF(ISBLANK(AA61),"",IF(AI52&gt;0,AA61,""))</f>
        <v/>
      </c>
      <c r="AD61" s="518">
        <f>IF(ISBLANK(AI52),"",INDEX(BO22:BO150,MATCH(AJ53,BH22:BH150,0)))</f>
        <v>10</v>
      </c>
      <c r="AE61" s="519" t="str">
        <f t="shared" si="72"/>
        <v/>
      </c>
      <c r="AF61" s="520" t="str">
        <f>IF(BA61=0,"",IF(ISBLANK(AI52),"",TEXT(AE61/10,"0.0")&amp;" cl ► "&amp;TEXT(AE61/1000,"0.000")&amp;" L"))</f>
        <v/>
      </c>
      <c r="AG61" s="521" t="str">
        <f>IF(OR(BA61=0, ISBLANK(X61)), "", IF(ROUND(BA61/BA67*10*2, 0)/2=0, W61 &amp; " " &amp; X61, "► ≈ " &amp; MIN(ROUND(BA61/BA67*10*2, 0)/2, 10) &amp; "/10"))</f>
        <v/>
      </c>
      <c r="AH61" s="522" t="str">
        <f t="shared" si="73"/>
        <v/>
      </c>
      <c r="AI61" s="523">
        <f>IF(ISBLANK(AI52),"",U61)</f>
        <v>0</v>
      </c>
      <c r="AJ61" s="529" t="str">
        <f t="shared" si="74"/>
        <v/>
      </c>
      <c r="AK61" s="524">
        <f t="shared" si="75"/>
        <v>0</v>
      </c>
      <c r="AL61" s="515">
        <v>1</v>
      </c>
      <c r="AM61" s="516">
        <f t="shared" si="76"/>
        <v>0</v>
      </c>
      <c r="AO61" s="142" t="str">
        <f t="shared" ref="AO61:AT61" si="79">AO52</f>
        <v/>
      </c>
      <c r="AP61" s="141">
        <f t="shared" si="79"/>
        <v>0</v>
      </c>
      <c r="AQ61" s="141">
        <f t="shared" si="79"/>
        <v>0</v>
      </c>
      <c r="AR61" s="140" t="str">
        <f t="shared" si="79"/>
        <v>10 Martini(s) de 7 cl</v>
      </c>
      <c r="AS61" s="135">
        <f t="shared" si="79"/>
        <v>2400</v>
      </c>
      <c r="AT61" s="139">
        <f t="shared" si="79"/>
        <v>700</v>
      </c>
      <c r="AU61" s="138">
        <f t="shared" si="64"/>
        <v>0</v>
      </c>
      <c r="AV61" s="148">
        <v>2</v>
      </c>
      <c r="AW61" s="147">
        <f t="shared" si="78"/>
        <v>0</v>
      </c>
      <c r="AX61" s="614">
        <f>IF(ISBLANK(W61),0,IFERROR((IFERROR(_xlfn.XLOOKUP(X61,BH22:BH150,BO22:BO150),IFERROR(_xlfn.XLOOKUP(X61,BI22:BI150,BO22:BO150),IFERROR(_xlfn.XLOOKUP(X61,BJ22:BJ150,BO22:BO150),""))))*W61,""))</f>
        <v>0</v>
      </c>
      <c r="AY61" s="618">
        <f>IFERROR((AX61/AX67)*AQ61,0)</f>
        <v>0</v>
      </c>
      <c r="AZ61" s="619">
        <f t="shared" ref="AZ61:AZ66" si="80">AY61/1000</f>
        <v>0</v>
      </c>
      <c r="BA61" s="134">
        <f t="shared" ref="BA61:BA66" si="81">AY61*AU61</f>
        <v>0</v>
      </c>
      <c r="BB61" s="617">
        <f t="shared" ref="BB61:BB66" si="82">BA61/1000</f>
        <v>0</v>
      </c>
      <c r="BC61" s="733">
        <f>BA61/AI52</f>
        <v>0</v>
      </c>
      <c r="BE61" s="633" t="s">
        <v>889</v>
      </c>
      <c r="BF61" s="633" t="s">
        <v>1015</v>
      </c>
      <c r="BG61" s="633" t="s">
        <v>1776</v>
      </c>
      <c r="BH61" s="119" t="s">
        <v>537</v>
      </c>
      <c r="BI61" s="119" t="s">
        <v>537</v>
      </c>
      <c r="BJ61" s="119" t="s">
        <v>537</v>
      </c>
      <c r="BK61" s="93">
        <f t="shared" si="33"/>
        <v>0.24</v>
      </c>
      <c r="BL61" s="92" t="s">
        <v>282</v>
      </c>
      <c r="BM61" s="75">
        <f t="shared" si="34"/>
        <v>4</v>
      </c>
      <c r="BN61" s="74">
        <f t="shared" si="35"/>
        <v>24</v>
      </c>
      <c r="BO61" s="91">
        <v>240</v>
      </c>
      <c r="BP61" s="72">
        <v>230</v>
      </c>
      <c r="BQ61" s="71">
        <v>250</v>
      </c>
      <c r="BR61" s="79">
        <f t="shared" si="36"/>
        <v>25</v>
      </c>
      <c r="BS61" s="95">
        <v>250</v>
      </c>
      <c r="BT61" s="87" t="s">
        <v>536</v>
      </c>
      <c r="BV61" s="394">
        <f t="shared" si="23"/>
        <v>0</v>
      </c>
      <c r="BW61" s="574">
        <v>1</v>
      </c>
      <c r="BX61" s="822">
        <v>1</v>
      </c>
      <c r="BY61" s="574"/>
      <c r="BZ61" s="267"/>
      <c r="CA61" s="264"/>
      <c r="CB61" s="587" t="s">
        <v>1987</v>
      </c>
      <c r="CC61" s="263"/>
      <c r="CD61" s="263"/>
      <c r="CE61" s="263"/>
      <c r="CF61" s="263"/>
      <c r="CG61" s="262"/>
      <c r="CI61" s="264"/>
      <c r="CJ61" s="586" t="s">
        <v>1988</v>
      </c>
      <c r="CK61" s="263"/>
      <c r="CL61" s="263"/>
      <c r="CM61" s="263"/>
      <c r="CN61" s="263"/>
      <c r="CO61" s="262"/>
      <c r="CQ61" s="264"/>
      <c r="CR61" s="586" t="s">
        <v>1989</v>
      </c>
      <c r="CS61" s="263"/>
      <c r="CT61" s="263"/>
      <c r="CU61" s="263"/>
      <c r="CV61" s="263"/>
      <c r="CW61" s="262"/>
      <c r="CY61" s="549"/>
      <c r="CZ61" s="549"/>
      <c r="DA61" s="549"/>
      <c r="DB61" s="549"/>
      <c r="DD61" s="9">
        <v>1</v>
      </c>
    </row>
    <row r="62" spans="2:108" ht="21" customHeight="1">
      <c r="B62" s="394">
        <f t="shared" si="14"/>
        <v>0</v>
      </c>
      <c r="C62" s="146" t="b">
        <f t="shared" si="15"/>
        <v>0</v>
      </c>
      <c r="D62" s="146">
        <f t="shared" si="27"/>
        <v>0</v>
      </c>
      <c r="E62" s="146">
        <f t="shared" si="28"/>
        <v>0</v>
      </c>
      <c r="F62" s="146">
        <f t="shared" si="29"/>
        <v>0</v>
      </c>
      <c r="G62" s="146">
        <f t="shared" si="19"/>
        <v>0</v>
      </c>
      <c r="H62" s="146" t="str">
        <f t="shared" si="30"/>
        <v/>
      </c>
      <c r="I62" s="146" t="str">
        <f t="shared" si="21"/>
        <v/>
      </c>
      <c r="J62" s="145"/>
      <c r="K62" s="118"/>
      <c r="L62" s="118"/>
      <c r="M62" s="117"/>
      <c r="N62" s="116"/>
      <c r="O62" s="115"/>
      <c r="P62" s="663"/>
      <c r="Q62" s="663"/>
      <c r="R62" s="662"/>
      <c r="S62" s="144"/>
      <c r="T62" s="292"/>
      <c r="U62" s="291"/>
      <c r="V62" s="143"/>
      <c r="W62" s="290"/>
      <c r="X62" s="289"/>
      <c r="Y62" s="288"/>
      <c r="Z62" s="287"/>
      <c r="AA62" s="294"/>
      <c r="AC62" s="507" t="str">
        <f>IF(ISBLANK(AA62),"",IF(AI52&gt;0,AA62,""))</f>
        <v/>
      </c>
      <c r="AD62" s="508">
        <f>IF(ISBLANK(AI52),"",INDEX(BO22:BO150,MATCH(AJ53,BH22:BH150,0)))</f>
        <v>10</v>
      </c>
      <c r="AE62" s="525" t="str">
        <f t="shared" si="72"/>
        <v/>
      </c>
      <c r="AF62" s="526" t="str">
        <f>IF(BA62=0,"",IF(ISBLANK(AI52),"",TEXT(AE62/10,"0.0")&amp;" cl ► "&amp;TEXT(AE62/1000,"0.000")&amp;" L"))</f>
        <v/>
      </c>
      <c r="AG62" s="511" t="str">
        <f>IF(OR(BA62=0, ISBLANK(X62)), "", IF(ROUND(BA62/BA67*10*2, 0)/2=0, W62 &amp; " " &amp; X62, "► ≈ " &amp; MIN(ROUND(BA62/BA67*10*2, 0)/2, 10) &amp; "/10"))</f>
        <v/>
      </c>
      <c r="AH62" s="527" t="str">
        <f t="shared" si="73"/>
        <v/>
      </c>
      <c r="AI62" s="513">
        <f>IF(ISBLANK(AI52),"",U62)</f>
        <v>0</v>
      </c>
      <c r="AJ62" s="528" t="str">
        <f t="shared" si="74"/>
        <v/>
      </c>
      <c r="AK62" s="514">
        <f t="shared" si="75"/>
        <v>0</v>
      </c>
      <c r="AL62" s="515">
        <v>1</v>
      </c>
      <c r="AM62" s="516">
        <f t="shared" si="76"/>
        <v>0</v>
      </c>
      <c r="AO62" s="142" t="str">
        <f t="shared" ref="AO62:AT62" si="83">AO52</f>
        <v/>
      </c>
      <c r="AP62" s="141">
        <f t="shared" si="83"/>
        <v>0</v>
      </c>
      <c r="AQ62" s="141">
        <f t="shared" si="83"/>
        <v>0</v>
      </c>
      <c r="AR62" s="140" t="str">
        <f t="shared" si="83"/>
        <v>10 Martini(s) de 7 cl</v>
      </c>
      <c r="AS62" s="135">
        <f t="shared" si="83"/>
        <v>2400</v>
      </c>
      <c r="AT62" s="139">
        <f t="shared" si="83"/>
        <v>700</v>
      </c>
      <c r="AU62" s="138">
        <f t="shared" si="64"/>
        <v>0</v>
      </c>
      <c r="AV62" s="137">
        <v>3</v>
      </c>
      <c r="AW62" s="136">
        <f t="shared" si="78"/>
        <v>0</v>
      </c>
      <c r="AX62" s="614">
        <f>IF(ISBLANK(W62),0,IFERROR((IFERROR(_xlfn.XLOOKUP(X62,BH22:BH150,BO22:BO150),IFERROR(_xlfn.XLOOKUP(X62,BI22:BI150,BO22:BO150),IFERROR(_xlfn.XLOOKUP(X62,BJ22:BJ150,BO22:BO150),""))))*W62,""))</f>
        <v>0</v>
      </c>
      <c r="AY62" s="618">
        <f>IFERROR((AX62/AX67)*AQ62,0)</f>
        <v>0</v>
      </c>
      <c r="AZ62" s="619">
        <f t="shared" si="80"/>
        <v>0</v>
      </c>
      <c r="BA62" s="134">
        <f t="shared" si="81"/>
        <v>0</v>
      </c>
      <c r="BB62" s="617">
        <f t="shared" si="82"/>
        <v>0</v>
      </c>
      <c r="BC62" s="733">
        <f>BA62/AI52</f>
        <v>0</v>
      </c>
      <c r="BE62" s="633" t="s">
        <v>889</v>
      </c>
      <c r="BF62" s="633" t="s">
        <v>1015</v>
      </c>
      <c r="BG62" s="633" t="s">
        <v>1776</v>
      </c>
      <c r="BH62" s="119" t="s">
        <v>534</v>
      </c>
      <c r="BI62" s="119" t="s">
        <v>534</v>
      </c>
      <c r="BJ62" s="119" t="s">
        <v>534</v>
      </c>
      <c r="BK62" s="93">
        <f t="shared" si="33"/>
        <v>0.24</v>
      </c>
      <c r="BL62" s="92" t="s">
        <v>282</v>
      </c>
      <c r="BM62" s="75">
        <f t="shared" si="34"/>
        <v>4</v>
      </c>
      <c r="BN62" s="74">
        <f t="shared" si="35"/>
        <v>24</v>
      </c>
      <c r="BO62" s="91">
        <v>240</v>
      </c>
      <c r="BP62" s="72">
        <v>180</v>
      </c>
      <c r="BQ62" s="71">
        <v>300</v>
      </c>
      <c r="BR62" s="79">
        <f t="shared" si="36"/>
        <v>30</v>
      </c>
      <c r="BS62" s="95">
        <v>360</v>
      </c>
      <c r="BT62" s="87" t="s">
        <v>533</v>
      </c>
      <c r="BV62" s="394">
        <f t="shared" si="23"/>
        <v>0</v>
      </c>
      <c r="BW62" s="577" t="s">
        <v>774</v>
      </c>
      <c r="BX62" s="822">
        <v>1</v>
      </c>
      <c r="BY62" s="821"/>
      <c r="BZ62" s="267"/>
      <c r="CA62" s="264"/>
      <c r="CB62" s="587"/>
      <c r="CC62" s="263"/>
      <c r="CD62" s="263"/>
      <c r="CE62" s="263"/>
      <c r="CF62" s="263"/>
      <c r="CG62" s="262"/>
      <c r="CI62" s="264"/>
      <c r="CJ62" s="586"/>
      <c r="CK62" s="263"/>
      <c r="CL62" s="263"/>
      <c r="CM62" s="263"/>
      <c r="CN62" s="263"/>
      <c r="CO62" s="262"/>
      <c r="CQ62" s="264"/>
      <c r="CR62" s="586"/>
      <c r="CS62" s="263"/>
      <c r="CT62" s="263"/>
      <c r="CU62" s="263"/>
      <c r="CV62" s="263"/>
      <c r="CW62" s="262"/>
      <c r="CY62" s="549"/>
      <c r="CZ62" s="549"/>
      <c r="DA62" s="549"/>
      <c r="DB62" s="549"/>
      <c r="DD62" s="9">
        <v>1</v>
      </c>
    </row>
    <row r="63" spans="2:108" ht="21" customHeight="1">
      <c r="B63" s="394">
        <f t="shared" si="14"/>
        <v>0</v>
      </c>
      <c r="C63" s="146" t="b">
        <f t="shared" si="15"/>
        <v>0</v>
      </c>
      <c r="D63" s="146">
        <f t="shared" si="27"/>
        <v>0</v>
      </c>
      <c r="E63" s="146">
        <f t="shared" si="28"/>
        <v>0</v>
      </c>
      <c r="F63" s="146">
        <f t="shared" si="29"/>
        <v>0</v>
      </c>
      <c r="G63" s="146">
        <f t="shared" si="19"/>
        <v>0</v>
      </c>
      <c r="H63" s="146" t="str">
        <f t="shared" si="30"/>
        <v/>
      </c>
      <c r="I63" s="146" t="str">
        <f t="shared" si="21"/>
        <v/>
      </c>
      <c r="J63" s="145"/>
      <c r="K63" s="118"/>
      <c r="L63" s="118"/>
      <c r="M63" s="117"/>
      <c r="N63" s="116"/>
      <c r="O63" s="115"/>
      <c r="P63" s="663"/>
      <c r="Q63" s="663"/>
      <c r="R63" s="662"/>
      <c r="S63" s="149"/>
      <c r="T63" s="292"/>
      <c r="U63" s="291"/>
      <c r="V63" s="143"/>
      <c r="W63" s="290"/>
      <c r="X63" s="289"/>
      <c r="Y63" s="288"/>
      <c r="Z63" s="287"/>
      <c r="AA63" s="294"/>
      <c r="AC63" s="517" t="str">
        <f>IF(ISBLANK(AA63),"",IF(AI52&gt;0,AA63,""))</f>
        <v/>
      </c>
      <c r="AD63" s="518">
        <f>IF(ISBLANK(AI52),"",INDEX(BO22:BO150,MATCH(AJ53,BH22:BH150,0)))</f>
        <v>10</v>
      </c>
      <c r="AE63" s="519" t="str">
        <f t="shared" si="72"/>
        <v/>
      </c>
      <c r="AF63" s="520" t="str">
        <f>IF(BA63=0,"",IF(ISBLANK(AI52),"",TEXT(AE63/10,"0.0")&amp;" cl ► "&amp;TEXT(AE63/1000,"0.000")&amp;" L"))</f>
        <v/>
      </c>
      <c r="AG63" s="521" t="str">
        <f>IF(OR(BA63=0, ISBLANK(X63)), "", IF(ROUND(BA63/BA67*10*2, 0)/2=0, W63 &amp; " " &amp; X63, "► ≈ " &amp; MIN(ROUND(BA63/BA67*10*2, 0)/2, 10) &amp; "/10"))</f>
        <v/>
      </c>
      <c r="AH63" s="522" t="str">
        <f t="shared" si="73"/>
        <v/>
      </c>
      <c r="AI63" s="523">
        <f>IF(ISBLANK(AI52),"",U63)</f>
        <v>0</v>
      </c>
      <c r="AJ63" s="529" t="str">
        <f t="shared" si="74"/>
        <v/>
      </c>
      <c r="AK63" s="524">
        <f t="shared" si="75"/>
        <v>0</v>
      </c>
      <c r="AL63" s="515">
        <v>1</v>
      </c>
      <c r="AM63" s="516">
        <f t="shared" si="76"/>
        <v>0</v>
      </c>
      <c r="AO63" s="142" t="str">
        <f t="shared" ref="AO63:AT63" si="84">AO52</f>
        <v/>
      </c>
      <c r="AP63" s="141">
        <f t="shared" si="84"/>
        <v>0</v>
      </c>
      <c r="AQ63" s="141">
        <f t="shared" si="84"/>
        <v>0</v>
      </c>
      <c r="AR63" s="140" t="str">
        <f t="shared" si="84"/>
        <v>10 Martini(s) de 7 cl</v>
      </c>
      <c r="AS63" s="135">
        <f t="shared" si="84"/>
        <v>2400</v>
      </c>
      <c r="AT63" s="139">
        <f t="shared" si="84"/>
        <v>700</v>
      </c>
      <c r="AU63" s="138">
        <f t="shared" si="64"/>
        <v>0</v>
      </c>
      <c r="AV63" s="148">
        <v>4</v>
      </c>
      <c r="AW63" s="147">
        <f t="shared" si="78"/>
        <v>0</v>
      </c>
      <c r="AX63" s="614">
        <f>IF(ISBLANK(W63),0,IFERROR((IFERROR(_xlfn.XLOOKUP(X63,BH22:BH150,BO22:BO150),IFERROR(_xlfn.XLOOKUP(X63,BI22:BI150,BO22:BO150),IFERROR(_xlfn.XLOOKUP(X63,BJ22:BJ150,BO22:BO150),""))))*W63,""))</f>
        <v>0</v>
      </c>
      <c r="AY63" s="618">
        <f>IFERROR((AX63/AX67)*AQ63,0)</f>
        <v>0</v>
      </c>
      <c r="AZ63" s="619">
        <f t="shared" si="80"/>
        <v>0</v>
      </c>
      <c r="BA63" s="134">
        <f t="shared" si="81"/>
        <v>0</v>
      </c>
      <c r="BB63" s="617">
        <f t="shared" si="82"/>
        <v>0</v>
      </c>
      <c r="BC63" s="733">
        <f>BA63/AI52</f>
        <v>0</v>
      </c>
      <c r="BE63" s="633" t="s">
        <v>889</v>
      </c>
      <c r="BF63" s="633" t="s">
        <v>1015</v>
      </c>
      <c r="BG63" s="633" t="s">
        <v>1776</v>
      </c>
      <c r="BH63" s="119" t="s">
        <v>527</v>
      </c>
      <c r="BI63" s="119" t="s">
        <v>527</v>
      </c>
      <c r="BJ63" s="119" t="s">
        <v>527</v>
      </c>
      <c r="BK63" s="93">
        <f t="shared" si="33"/>
        <v>4.4999999999999998E-2</v>
      </c>
      <c r="BL63" s="92" t="s">
        <v>282</v>
      </c>
      <c r="BM63" s="75">
        <f t="shared" si="34"/>
        <v>22</v>
      </c>
      <c r="BN63" s="74">
        <f t="shared" si="35"/>
        <v>4.5</v>
      </c>
      <c r="BO63" s="91">
        <v>45</v>
      </c>
      <c r="BP63" s="72">
        <v>34</v>
      </c>
      <c r="BQ63" s="71">
        <v>56</v>
      </c>
      <c r="BR63" s="74">
        <f t="shared" si="36"/>
        <v>5.6</v>
      </c>
      <c r="BS63" s="95">
        <v>68</v>
      </c>
      <c r="BT63" s="87" t="s">
        <v>526</v>
      </c>
      <c r="BV63" s="394">
        <f t="shared" si="23"/>
        <v>0</v>
      </c>
      <c r="BW63" s="574">
        <v>1</v>
      </c>
      <c r="BX63" s="574" t="s">
        <v>505</v>
      </c>
      <c r="BY63" s="574"/>
      <c r="BZ63" s="267"/>
      <c r="CA63" s="264"/>
      <c r="CB63" s="587" t="s">
        <v>1990</v>
      </c>
      <c r="CC63" s="263"/>
      <c r="CD63" s="263"/>
      <c r="CE63" s="263"/>
      <c r="CF63" s="263"/>
      <c r="CG63" s="262"/>
      <c r="CI63" s="264"/>
      <c r="CJ63" s="586" t="s">
        <v>1991</v>
      </c>
      <c r="CK63" s="263"/>
      <c r="CL63" s="263"/>
      <c r="CM63" s="263"/>
      <c r="CN63" s="263"/>
      <c r="CO63" s="262"/>
      <c r="CQ63" s="264"/>
      <c r="CR63" s="586" t="s">
        <v>1992</v>
      </c>
      <c r="CS63" s="263"/>
      <c r="CT63" s="263"/>
      <c r="CU63" s="263"/>
      <c r="CV63" s="263"/>
      <c r="CW63" s="262"/>
      <c r="CY63" s="549"/>
      <c r="CZ63" s="549"/>
      <c r="DA63" s="549"/>
      <c r="DB63" s="549"/>
      <c r="DD63" s="9">
        <v>1</v>
      </c>
    </row>
    <row r="64" spans="2:108" ht="21" customHeight="1">
      <c r="B64" s="394">
        <f t="shared" si="14"/>
        <v>0</v>
      </c>
      <c r="C64" s="146" t="b">
        <f t="shared" si="15"/>
        <v>0</v>
      </c>
      <c r="D64" s="146">
        <f t="shared" si="27"/>
        <v>0</v>
      </c>
      <c r="E64" s="146">
        <f t="shared" si="28"/>
        <v>0</v>
      </c>
      <c r="F64" s="146">
        <f t="shared" si="29"/>
        <v>0</v>
      </c>
      <c r="G64" s="146">
        <f t="shared" si="19"/>
        <v>0</v>
      </c>
      <c r="H64" s="146" t="str">
        <f t="shared" si="30"/>
        <v/>
      </c>
      <c r="I64" s="146" t="str">
        <f t="shared" si="21"/>
        <v/>
      </c>
      <c r="J64" s="145"/>
      <c r="K64" s="118"/>
      <c r="L64" s="118"/>
      <c r="M64" s="117"/>
      <c r="N64" s="116"/>
      <c r="O64" s="115"/>
      <c r="P64" s="663"/>
      <c r="Q64" s="663"/>
      <c r="R64" s="662"/>
      <c r="S64" s="144"/>
      <c r="T64" s="292"/>
      <c r="U64" s="291"/>
      <c r="V64" s="143"/>
      <c r="W64" s="290"/>
      <c r="X64" s="289"/>
      <c r="Y64" s="288"/>
      <c r="Z64" s="287"/>
      <c r="AA64" s="286"/>
      <c r="AC64" s="507" t="str">
        <f>IF(ISBLANK(AA64),"",IF(AI52&gt;0,AA64,""))</f>
        <v/>
      </c>
      <c r="AD64" s="508">
        <f>IF(ISBLANK(AI52),"",INDEX(BO22:BO150,MATCH(AJ53,BH22:BH150,0)))</f>
        <v>10</v>
      </c>
      <c r="AE64" s="509" t="str">
        <f t="shared" si="72"/>
        <v/>
      </c>
      <c r="AF64" s="510" t="str">
        <f>IF(BA64=0,"",IF(ISBLANK(AI52),"",TEXT(AE64/10,"0.0")&amp;" cl ► "&amp;TEXT(AE64/1000,"0.000")&amp;" L"))</f>
        <v/>
      </c>
      <c r="AG64" s="511" t="str">
        <f>IF(OR(BA64=0, ISBLANK(X64)), "", IF(ROUND(BA64/BA67*10*2, 0)/2=0, W64 &amp; " " &amp; X64, "► ≈ " &amp; MIN(ROUND(BA64/BA67*10*2, 0)/2, 10) &amp; "/10"))</f>
        <v/>
      </c>
      <c r="AH64" s="527" t="str">
        <f t="shared" si="73"/>
        <v/>
      </c>
      <c r="AI64" s="513">
        <f>IF(ISBLANK(AI52),"",U64)</f>
        <v>0</v>
      </c>
      <c r="AJ64" s="528" t="str">
        <f t="shared" si="74"/>
        <v/>
      </c>
      <c r="AK64" s="514">
        <f t="shared" si="75"/>
        <v>0</v>
      </c>
      <c r="AL64" s="515">
        <v>1</v>
      </c>
      <c r="AM64" s="516">
        <f t="shared" si="76"/>
        <v>0</v>
      </c>
      <c r="AO64" s="142" t="str">
        <f t="shared" ref="AO64:AT64" si="85">AO52</f>
        <v/>
      </c>
      <c r="AP64" s="141">
        <f t="shared" si="85"/>
        <v>0</v>
      </c>
      <c r="AQ64" s="141">
        <f t="shared" si="85"/>
        <v>0</v>
      </c>
      <c r="AR64" s="140" t="str">
        <f t="shared" si="85"/>
        <v>10 Martini(s) de 7 cl</v>
      </c>
      <c r="AS64" s="135">
        <f t="shared" si="85"/>
        <v>2400</v>
      </c>
      <c r="AT64" s="139">
        <f t="shared" si="85"/>
        <v>700</v>
      </c>
      <c r="AU64" s="138">
        <f t="shared" si="64"/>
        <v>0</v>
      </c>
      <c r="AV64" s="137">
        <v>5</v>
      </c>
      <c r="AW64" s="136">
        <f t="shared" si="78"/>
        <v>0</v>
      </c>
      <c r="AX64" s="614">
        <f>IF(ISBLANK(W64),0,IFERROR((IFERROR(_xlfn.XLOOKUP(X64,BH22:BH150,BO22:BO150),IFERROR(_xlfn.XLOOKUP(X64,BI22:BI150,BO22:BO150),IFERROR(_xlfn.XLOOKUP(X64,BJ22:BJ150,BO22:BO150),""))))*W64,""))</f>
        <v>0</v>
      </c>
      <c r="AY64" s="618">
        <f>IFERROR((AX64/AX67)*AQ64,0)</f>
        <v>0</v>
      </c>
      <c r="AZ64" s="619">
        <f t="shared" si="80"/>
        <v>0</v>
      </c>
      <c r="BA64" s="134">
        <f t="shared" si="81"/>
        <v>0</v>
      </c>
      <c r="BB64" s="617">
        <f t="shared" si="82"/>
        <v>0</v>
      </c>
      <c r="BC64" s="733">
        <f>BA64/AI52</f>
        <v>0</v>
      </c>
      <c r="BE64" s="633" t="s">
        <v>889</v>
      </c>
      <c r="BF64" s="633" t="s">
        <v>1015</v>
      </c>
      <c r="BG64" s="633" t="s">
        <v>1776</v>
      </c>
      <c r="BH64" s="119" t="s">
        <v>525</v>
      </c>
      <c r="BI64" s="119" t="s">
        <v>525</v>
      </c>
      <c r="BJ64" s="119" t="s">
        <v>525</v>
      </c>
      <c r="BK64" s="93">
        <f t="shared" si="33"/>
        <v>4.4999999999999998E-2</v>
      </c>
      <c r="BL64" s="92" t="s">
        <v>282</v>
      </c>
      <c r="BM64" s="75">
        <f t="shared" si="34"/>
        <v>22</v>
      </c>
      <c r="BN64" s="74">
        <f t="shared" si="35"/>
        <v>4.5</v>
      </c>
      <c r="BO64" s="91">
        <v>45</v>
      </c>
      <c r="BP64" s="72">
        <v>30</v>
      </c>
      <c r="BQ64" s="71">
        <v>60</v>
      </c>
      <c r="BR64" s="74">
        <f t="shared" si="36"/>
        <v>6</v>
      </c>
      <c r="BS64" s="95">
        <v>60</v>
      </c>
      <c r="BT64" s="87" t="s">
        <v>524</v>
      </c>
      <c r="BV64" s="394">
        <f t="shared" si="23"/>
        <v>0</v>
      </c>
      <c r="BW64" s="1738" t="s">
        <v>775</v>
      </c>
      <c r="BX64" s="1738" t="s">
        <v>1940</v>
      </c>
      <c r="BY64" s="1738" t="s">
        <v>1941</v>
      </c>
      <c r="BZ64" s="267"/>
      <c r="CA64" s="264"/>
      <c r="CB64" s="587"/>
      <c r="CC64" s="263"/>
      <c r="CD64" s="263"/>
      <c r="CE64" s="263"/>
      <c r="CF64" s="263"/>
      <c r="CG64" s="262"/>
      <c r="CI64" s="264"/>
      <c r="CJ64" s="586"/>
      <c r="CK64" s="263"/>
      <c r="CL64" s="263"/>
      <c r="CM64" s="263"/>
      <c r="CN64" s="263"/>
      <c r="CO64" s="262"/>
      <c r="CQ64" s="264"/>
      <c r="CR64" s="586"/>
      <c r="CS64" s="263"/>
      <c r="CT64" s="263"/>
      <c r="CU64" s="263"/>
      <c r="CV64" s="263"/>
      <c r="CW64" s="262"/>
      <c r="CY64" s="549"/>
      <c r="CZ64" s="549"/>
      <c r="DA64" s="549"/>
      <c r="DB64" s="549"/>
      <c r="DD64" s="9">
        <v>1</v>
      </c>
    </row>
    <row r="65" spans="2:108" ht="21" customHeight="1">
      <c r="B65" s="394">
        <f t="shared" si="14"/>
        <v>0</v>
      </c>
      <c r="C65" s="146" t="b">
        <f t="shared" si="15"/>
        <v>0</v>
      </c>
      <c r="D65" s="146">
        <f t="shared" si="27"/>
        <v>0</v>
      </c>
      <c r="E65" s="146">
        <f t="shared" si="28"/>
        <v>0</v>
      </c>
      <c r="F65" s="146">
        <f t="shared" si="29"/>
        <v>0</v>
      </c>
      <c r="G65" s="146">
        <f t="shared" si="19"/>
        <v>0</v>
      </c>
      <c r="H65" s="146" t="str">
        <f t="shared" si="30"/>
        <v/>
      </c>
      <c r="I65" s="146" t="str">
        <f t="shared" si="21"/>
        <v/>
      </c>
      <c r="J65" s="145"/>
      <c r="K65" s="118"/>
      <c r="L65" s="118"/>
      <c r="M65" s="117"/>
      <c r="N65" s="116"/>
      <c r="O65" s="115"/>
      <c r="P65" s="663"/>
      <c r="Q65" s="663"/>
      <c r="R65" s="662"/>
      <c r="S65" s="149"/>
      <c r="T65" s="292"/>
      <c r="U65" s="291"/>
      <c r="V65" s="143"/>
      <c r="W65" s="290"/>
      <c r="X65" s="289"/>
      <c r="Y65" s="288"/>
      <c r="Z65" s="287"/>
      <c r="AA65" s="286"/>
      <c r="AC65" s="517" t="str">
        <f>IF(ISBLANK(AA65),"",IF(AI52&gt;0,AA65,""))</f>
        <v/>
      </c>
      <c r="AD65" s="518">
        <f>IF(ISBLANK(AI52),"",INDEX(BO22:BO150,MATCH(AJ53,BH22:BH150,0)))</f>
        <v>10</v>
      </c>
      <c r="AE65" s="519" t="str">
        <f t="shared" si="72"/>
        <v/>
      </c>
      <c r="AF65" s="520" t="str">
        <f>IF(BA65=0,"",IF(ISBLANK(AI52),"",TEXT(AE65/10,"0.0")&amp;" cl ► "&amp;TEXT(AE65/1000,"0.000")&amp;" L"))</f>
        <v/>
      </c>
      <c r="AG65" s="521" t="str">
        <f>IF(OR(BA65=0, ISBLANK(X65)), "", IF(ROUND(BA65/BA67*10*2, 0)/2=0, W65 &amp; " " &amp; X65, "► ≈ " &amp; MIN(ROUND(BA65/BA67*10*2, 0)/2, 10) &amp; "/10"))</f>
        <v/>
      </c>
      <c r="AH65" s="522" t="str">
        <f t="shared" si="73"/>
        <v/>
      </c>
      <c r="AI65" s="523">
        <f>IF(ISBLANK(AI52),"",U65)</f>
        <v>0</v>
      </c>
      <c r="AJ65" s="529" t="str">
        <f t="shared" si="74"/>
        <v/>
      </c>
      <c r="AK65" s="524">
        <f t="shared" si="75"/>
        <v>0</v>
      </c>
      <c r="AL65" s="515">
        <v>1</v>
      </c>
      <c r="AM65" s="516">
        <f t="shared" si="76"/>
        <v>0</v>
      </c>
      <c r="AO65" s="142" t="str">
        <f t="shared" ref="AO65:AT65" si="86">AO52</f>
        <v/>
      </c>
      <c r="AP65" s="141">
        <f t="shared" si="86"/>
        <v>0</v>
      </c>
      <c r="AQ65" s="141">
        <f t="shared" si="86"/>
        <v>0</v>
      </c>
      <c r="AR65" s="140" t="str">
        <f t="shared" si="86"/>
        <v>10 Martini(s) de 7 cl</v>
      </c>
      <c r="AS65" s="135">
        <f t="shared" si="86"/>
        <v>2400</v>
      </c>
      <c r="AT65" s="139">
        <f t="shared" si="86"/>
        <v>700</v>
      </c>
      <c r="AU65" s="138">
        <f t="shared" si="64"/>
        <v>0</v>
      </c>
      <c r="AV65" s="148">
        <v>6</v>
      </c>
      <c r="AW65" s="147">
        <f t="shared" si="78"/>
        <v>0</v>
      </c>
      <c r="AX65" s="614">
        <f>IF(ISBLANK(W65),0,IFERROR((IFERROR(_xlfn.XLOOKUP(X65,BH22:BH150,BO22:BO150),IFERROR(_xlfn.XLOOKUP(X65,BI22:BI150,BO22:BO150),IFERROR(_xlfn.XLOOKUP(X65,BJ22:BJ150,BO22:BO150),""))))*W65,""))</f>
        <v>0</v>
      </c>
      <c r="AY65" s="618">
        <f>IFERROR((AX65/AX67)*AQ65,0)</f>
        <v>0</v>
      </c>
      <c r="AZ65" s="619">
        <f t="shared" si="80"/>
        <v>0</v>
      </c>
      <c r="BA65" s="134">
        <f t="shared" si="81"/>
        <v>0</v>
      </c>
      <c r="BB65" s="617">
        <f t="shared" si="82"/>
        <v>0</v>
      </c>
      <c r="BC65" s="733">
        <f>BA65/AI52</f>
        <v>0</v>
      </c>
      <c r="BE65" s="633" t="s">
        <v>889</v>
      </c>
      <c r="BF65" s="633" t="s">
        <v>1015</v>
      </c>
      <c r="BG65" s="633" t="s">
        <v>1776</v>
      </c>
      <c r="BH65" s="119" t="s">
        <v>523</v>
      </c>
      <c r="BI65" s="119" t="s">
        <v>523</v>
      </c>
      <c r="BJ65" s="119" t="s">
        <v>523</v>
      </c>
      <c r="BK65" s="93">
        <f t="shared" si="33"/>
        <v>0.06</v>
      </c>
      <c r="BL65" s="92" t="s">
        <v>282</v>
      </c>
      <c r="BM65" s="75">
        <f t="shared" si="34"/>
        <v>17</v>
      </c>
      <c r="BN65" s="74">
        <f t="shared" si="35"/>
        <v>6</v>
      </c>
      <c r="BO65" s="91">
        <v>60</v>
      </c>
      <c r="BP65" s="72">
        <v>45</v>
      </c>
      <c r="BQ65" s="71">
        <v>75</v>
      </c>
      <c r="BR65" s="79">
        <f t="shared" si="36"/>
        <v>7.5</v>
      </c>
      <c r="BS65" s="95">
        <v>90</v>
      </c>
      <c r="BT65" s="87" t="s">
        <v>522</v>
      </c>
      <c r="BV65" s="394">
        <f t="shared" si="23"/>
        <v>0</v>
      </c>
      <c r="BW65" s="1738"/>
      <c r="BX65" s="1738"/>
      <c r="BY65" s="1738"/>
      <c r="BZ65" s="267"/>
      <c r="CA65" s="264"/>
      <c r="CB65" s="587" t="s">
        <v>987</v>
      </c>
      <c r="CC65" s="263"/>
      <c r="CD65" s="263"/>
      <c r="CE65" s="263"/>
      <c r="CF65" s="263"/>
      <c r="CG65" s="262"/>
      <c r="CI65" s="264"/>
      <c r="CJ65" s="586" t="s">
        <v>1070</v>
      </c>
      <c r="CK65" s="263"/>
      <c r="CL65" s="263"/>
      <c r="CM65" s="263"/>
      <c r="CN65" s="263"/>
      <c r="CO65" s="262"/>
      <c r="CQ65" s="264"/>
      <c r="CR65" s="586" t="s">
        <v>1883</v>
      </c>
      <c r="CS65" s="263"/>
      <c r="CT65" s="263"/>
      <c r="CU65" s="263"/>
      <c r="CV65" s="263"/>
      <c r="CW65" s="262"/>
      <c r="CY65" s="549"/>
      <c r="CZ65" s="549"/>
      <c r="DA65" s="549"/>
      <c r="DB65" s="549"/>
      <c r="DD65" s="9">
        <v>1</v>
      </c>
    </row>
    <row r="66" spans="2:108" ht="21" customHeight="1">
      <c r="B66" s="394">
        <f t="shared" si="14"/>
        <v>0</v>
      </c>
      <c r="C66" s="146" t="b">
        <f t="shared" si="15"/>
        <v>0</v>
      </c>
      <c r="D66" s="146">
        <f t="shared" si="27"/>
        <v>0</v>
      </c>
      <c r="E66" s="146">
        <f t="shared" si="28"/>
        <v>0</v>
      </c>
      <c r="F66" s="146">
        <f t="shared" si="29"/>
        <v>0</v>
      </c>
      <c r="G66" s="146">
        <f t="shared" si="19"/>
        <v>0</v>
      </c>
      <c r="H66" s="146" t="str">
        <f t="shared" si="30"/>
        <v/>
      </c>
      <c r="I66" s="146" t="str">
        <f t="shared" si="21"/>
        <v/>
      </c>
      <c r="J66" s="145"/>
      <c r="K66" s="118"/>
      <c r="L66" s="118"/>
      <c r="M66" s="117"/>
      <c r="N66" s="116"/>
      <c r="O66" s="115"/>
      <c r="P66" s="663"/>
      <c r="Q66" s="663"/>
      <c r="R66" s="662"/>
      <c r="S66" s="144"/>
      <c r="T66" s="292"/>
      <c r="U66" s="291"/>
      <c r="V66" s="143"/>
      <c r="W66" s="290"/>
      <c r="X66" s="289"/>
      <c r="Y66" s="288"/>
      <c r="Z66" s="287"/>
      <c r="AA66" s="286"/>
      <c r="AC66" s="507" t="str">
        <f>IF(ISBLANK(AA66),"",IF(AI52&gt;0,AA66,""))</f>
        <v/>
      </c>
      <c r="AD66" s="508">
        <f>IF(ISBLANK(AI52),"",INDEX(BO22:BO150,MATCH(AJ53,BH22:BH150,0)))</f>
        <v>10</v>
      </c>
      <c r="AE66" s="509" t="str">
        <f t="shared" si="72"/>
        <v/>
      </c>
      <c r="AF66" s="510" t="str">
        <f>IF(BA66=0,"",IF(ISBLANK(AI52),"",TEXT(AE66/10,"0.0")&amp;" cl ► "&amp;TEXT(AE66/1000,"0.000")&amp;" L"))</f>
        <v/>
      </c>
      <c r="AG66" s="511" t="str">
        <f>IF(OR(BA66=0, ISBLANK(X66)), "", IF(ROUND(BA66/BA67*10*2, 0)/2=0, W66 &amp; " " &amp; X66, "► ≈ " &amp; MIN(ROUND(BA66/BA67*10*2, 0)/2, 10) &amp; "/10"))</f>
        <v/>
      </c>
      <c r="AH66" s="527" t="str">
        <f t="shared" si="73"/>
        <v/>
      </c>
      <c r="AI66" s="513">
        <f>IF(ISBLANK(AI52),"",U66)</f>
        <v>0</v>
      </c>
      <c r="AJ66" s="528" t="str">
        <f t="shared" si="74"/>
        <v/>
      </c>
      <c r="AK66" s="514">
        <f t="shared" si="75"/>
        <v>0</v>
      </c>
      <c r="AL66" s="515">
        <v>1</v>
      </c>
      <c r="AM66" s="516">
        <f t="shared" si="76"/>
        <v>0</v>
      </c>
      <c r="AO66" s="142" t="str">
        <f t="shared" ref="AO66:AT66" si="87">AO52</f>
        <v/>
      </c>
      <c r="AP66" s="141">
        <f t="shared" si="87"/>
        <v>0</v>
      </c>
      <c r="AQ66" s="141">
        <f t="shared" si="87"/>
        <v>0</v>
      </c>
      <c r="AR66" s="140" t="str">
        <f t="shared" si="87"/>
        <v>10 Martini(s) de 7 cl</v>
      </c>
      <c r="AS66" s="135">
        <f t="shared" si="87"/>
        <v>2400</v>
      </c>
      <c r="AT66" s="139">
        <f t="shared" si="87"/>
        <v>700</v>
      </c>
      <c r="AU66" s="138">
        <f t="shared" si="64"/>
        <v>0</v>
      </c>
      <c r="AV66" s="137">
        <v>7</v>
      </c>
      <c r="AW66" s="136">
        <f t="shared" si="78"/>
        <v>0</v>
      </c>
      <c r="AX66" s="614">
        <f>IF(ISBLANK(W66),0,IFERROR((IFERROR(_xlfn.XLOOKUP(X66,BH22:BH150,BO22:BO150),IFERROR(_xlfn.XLOOKUP(X66,BI22:BI150,BO22:BO150),IFERROR(_xlfn.XLOOKUP(X66,BJ22:BJ150,BO22:BO150),""))))*W66,""))</f>
        <v>0</v>
      </c>
      <c r="AY66" s="618">
        <f>IFERROR((AX66/AX67)*AQ66,0)</f>
        <v>0</v>
      </c>
      <c r="AZ66" s="619">
        <f t="shared" si="80"/>
        <v>0</v>
      </c>
      <c r="BA66" s="134">
        <f t="shared" si="81"/>
        <v>0</v>
      </c>
      <c r="BB66" s="617">
        <f t="shared" si="82"/>
        <v>0</v>
      </c>
      <c r="BC66" s="733">
        <f>BA66/AI52</f>
        <v>0</v>
      </c>
      <c r="BE66" s="633" t="s">
        <v>889</v>
      </c>
      <c r="BF66" s="633" t="s">
        <v>1015</v>
      </c>
      <c r="BG66" s="633" t="s">
        <v>1776</v>
      </c>
      <c r="BH66" s="119" t="s">
        <v>519</v>
      </c>
      <c r="BI66" s="119" t="s">
        <v>519</v>
      </c>
      <c r="BJ66" s="119" t="s">
        <v>519</v>
      </c>
      <c r="BK66" s="93">
        <f t="shared" si="33"/>
        <v>0.18</v>
      </c>
      <c r="BL66" s="92" t="s">
        <v>282</v>
      </c>
      <c r="BM66" s="75">
        <f t="shared" si="34"/>
        <v>6</v>
      </c>
      <c r="BN66" s="74">
        <f t="shared" si="35"/>
        <v>18</v>
      </c>
      <c r="BO66" s="91">
        <v>180</v>
      </c>
      <c r="BP66" s="72">
        <v>150</v>
      </c>
      <c r="BQ66" s="71">
        <v>210</v>
      </c>
      <c r="BR66" s="79">
        <f t="shared" si="36"/>
        <v>21</v>
      </c>
      <c r="BS66" s="95">
        <v>210</v>
      </c>
      <c r="BT66" s="87" t="s">
        <v>518</v>
      </c>
      <c r="BV66" s="394">
        <f t="shared" si="23"/>
        <v>0</v>
      </c>
      <c r="BW66" s="1738"/>
      <c r="BX66" s="1738"/>
      <c r="BY66" s="1738"/>
      <c r="BZ66" s="267"/>
      <c r="CA66" s="264"/>
      <c r="CB66" s="587"/>
      <c r="CC66" s="263"/>
      <c r="CD66" s="263"/>
      <c r="CE66" s="263"/>
      <c r="CF66" s="263"/>
      <c r="CG66" s="262"/>
      <c r="CI66" s="264"/>
      <c r="CJ66" s="586" t="s">
        <v>1994</v>
      </c>
      <c r="CK66" s="263"/>
      <c r="CL66" s="263"/>
      <c r="CM66" s="263"/>
      <c r="CN66" s="263"/>
      <c r="CO66" s="262"/>
      <c r="CQ66" s="264"/>
      <c r="CR66" s="586" t="s">
        <v>1995</v>
      </c>
      <c r="CS66" s="263"/>
      <c r="CT66" s="263"/>
      <c r="CU66" s="263"/>
      <c r="CV66" s="263"/>
      <c r="CW66" s="262"/>
      <c r="CY66" s="549"/>
      <c r="CZ66" s="549"/>
      <c r="DA66" s="549"/>
      <c r="DB66" s="549"/>
      <c r="DD66" s="9">
        <v>1</v>
      </c>
    </row>
    <row r="67" spans="2:108" ht="21" customHeight="1">
      <c r="B67" s="394">
        <f t="shared" si="14"/>
        <v>0</v>
      </c>
      <c r="C67" s="146" t="b">
        <f t="shared" si="15"/>
        <v>0</v>
      </c>
      <c r="D67" s="146">
        <f t="shared" si="27"/>
        <v>0</v>
      </c>
      <c r="E67" s="146">
        <f t="shared" si="28"/>
        <v>0</v>
      </c>
      <c r="F67" s="146">
        <f t="shared" si="29"/>
        <v>0</v>
      </c>
      <c r="G67" s="146">
        <f t="shared" si="19"/>
        <v>0</v>
      </c>
      <c r="H67" s="146" t="str">
        <f t="shared" si="30"/>
        <v/>
      </c>
      <c r="I67" s="146" t="str">
        <f t="shared" si="21"/>
        <v/>
      </c>
      <c r="J67" s="133"/>
      <c r="K67" s="118"/>
      <c r="L67" s="118"/>
      <c r="M67" s="117"/>
      <c r="N67" s="116"/>
      <c r="O67" s="115"/>
      <c r="P67" s="131"/>
      <c r="Q67" s="131"/>
      <c r="R67" s="131"/>
      <c r="S67" s="131"/>
      <c r="T67" s="131"/>
      <c r="U67" s="131"/>
      <c r="V67" s="131"/>
      <c r="W67" s="131"/>
      <c r="X67" s="131"/>
      <c r="Y67" s="132"/>
      <c r="Z67" s="131"/>
      <c r="AA67" s="130"/>
      <c r="AC67" s="504"/>
      <c r="AD67" s="128"/>
      <c r="AE67" s="530">
        <f>SUM(AE60:AE66)</f>
        <v>0</v>
      </c>
      <c r="AF67" s="128"/>
      <c r="AG67" s="128"/>
      <c r="AH67" s="129"/>
      <c r="AI67" s="505"/>
      <c r="AJ67" s="531">
        <f>IFERROR(SUM(AJ60:AJ66)/SUM(AE60:AE66)*100,0)</f>
        <v>0</v>
      </c>
      <c r="AK67" s="506"/>
      <c r="AL67" s="128" t="s">
        <v>345</v>
      </c>
      <c r="AM67" s="500">
        <f>SUM(AM60:AM66)</f>
        <v>0</v>
      </c>
      <c r="AO67" s="127"/>
      <c r="AP67" s="125"/>
      <c r="AQ67" s="125"/>
      <c r="AR67" s="126"/>
      <c r="AS67" s="126"/>
      <c r="AT67" s="125"/>
      <c r="AU67" s="124"/>
      <c r="AV67" s="123"/>
      <c r="AW67" s="123"/>
      <c r="AX67" s="615">
        <f t="shared" ref="AX67:BC67" si="88">SUM(AX60:AX66)</f>
        <v>0</v>
      </c>
      <c r="AY67" s="122">
        <f t="shared" si="88"/>
        <v>0</v>
      </c>
      <c r="AZ67" s="621">
        <f t="shared" si="88"/>
        <v>0</v>
      </c>
      <c r="BA67" s="122">
        <f t="shared" si="88"/>
        <v>0</v>
      </c>
      <c r="BB67" s="616">
        <f t="shared" si="88"/>
        <v>0</v>
      </c>
      <c r="BC67" s="620">
        <f t="shared" si="88"/>
        <v>0</v>
      </c>
      <c r="BE67" s="633" t="s">
        <v>889</v>
      </c>
      <c r="BF67" s="633" t="s">
        <v>1015</v>
      </c>
      <c r="BG67" s="633" t="s">
        <v>1776</v>
      </c>
      <c r="BH67" s="119" t="s">
        <v>415</v>
      </c>
      <c r="BI67" s="119" t="s">
        <v>415</v>
      </c>
      <c r="BJ67" s="119" t="s">
        <v>415</v>
      </c>
      <c r="BK67" s="93">
        <f t="shared" si="33"/>
        <v>0.12</v>
      </c>
      <c r="BL67" s="92" t="s">
        <v>282</v>
      </c>
      <c r="BM67" s="75">
        <f t="shared" si="34"/>
        <v>8</v>
      </c>
      <c r="BN67" s="74">
        <f t="shared" si="35"/>
        <v>12</v>
      </c>
      <c r="BO67" s="91">
        <v>120</v>
      </c>
      <c r="BP67" s="72">
        <v>90</v>
      </c>
      <c r="BQ67" s="71">
        <v>150</v>
      </c>
      <c r="BR67" s="79">
        <f t="shared" si="36"/>
        <v>15</v>
      </c>
      <c r="BS67" s="95">
        <v>180</v>
      </c>
      <c r="BT67" s="87" t="s">
        <v>510</v>
      </c>
      <c r="BV67" s="394">
        <f t="shared" si="23"/>
        <v>0</v>
      </c>
      <c r="BW67" s="575" t="s">
        <v>776</v>
      </c>
      <c r="BX67" s="575" t="s">
        <v>1942</v>
      </c>
      <c r="BY67" s="575" t="s">
        <v>1943</v>
      </c>
      <c r="BZ67" s="267"/>
      <c r="CA67" s="264"/>
      <c r="CB67" s="587" t="s">
        <v>639</v>
      </c>
      <c r="CC67" s="263"/>
      <c r="CD67" s="263"/>
      <c r="CE67" s="263"/>
      <c r="CF67" s="263"/>
      <c r="CG67" s="262"/>
      <c r="CI67" s="264"/>
      <c r="CJ67" s="586"/>
      <c r="CK67" s="263"/>
      <c r="CL67" s="263"/>
      <c r="CM67" s="263"/>
      <c r="CN67" s="263"/>
      <c r="CO67" s="262"/>
      <c r="CQ67" s="264"/>
      <c r="CR67" s="586"/>
      <c r="CS67" s="263"/>
      <c r="CT67" s="263"/>
      <c r="CU67" s="263"/>
      <c r="CV67" s="263"/>
      <c r="CW67" s="262"/>
      <c r="DD67" s="9">
        <v>1</v>
      </c>
    </row>
    <row r="68" spans="2:108" ht="21" customHeight="1">
      <c r="B68" s="394">
        <f t="shared" si="14"/>
        <v>0</v>
      </c>
      <c r="C68" s="146" t="b">
        <f t="shared" si="15"/>
        <v>0</v>
      </c>
      <c r="D68" s="146">
        <f t="shared" si="27"/>
        <v>0</v>
      </c>
      <c r="E68" s="146">
        <f t="shared" si="28"/>
        <v>0</v>
      </c>
      <c r="F68" s="146">
        <f t="shared" si="29"/>
        <v>0</v>
      </c>
      <c r="G68" s="146">
        <f t="shared" si="19"/>
        <v>0</v>
      </c>
      <c r="H68" s="146" t="str">
        <f t="shared" si="30"/>
        <v/>
      </c>
      <c r="I68" s="146" t="str">
        <f t="shared" si="21"/>
        <v/>
      </c>
      <c r="J68" s="145"/>
      <c r="K68" s="118"/>
      <c r="L68" s="118"/>
      <c r="M68" s="117"/>
      <c r="N68" s="116"/>
      <c r="O68" s="115"/>
      <c r="P68" s="284"/>
      <c r="Q68" s="265"/>
      <c r="R68" s="268"/>
      <c r="S68" s="268"/>
      <c r="T68" s="268"/>
      <c r="U68" s="268"/>
      <c r="V68" s="268"/>
      <c r="W68" s="268"/>
      <c r="X68" s="268"/>
      <c r="Y68" s="268"/>
      <c r="Z68" s="268"/>
      <c r="AA68" s="283"/>
      <c r="AC68" s="771" t="s">
        <v>535</v>
      </c>
      <c r="AD68" s="268"/>
      <c r="AE68" s="268"/>
      <c r="AF68" s="268"/>
      <c r="AG68" s="268"/>
      <c r="AH68" s="537" t="s">
        <v>1982</v>
      </c>
      <c r="AI68" s="268"/>
      <c r="AJ68" s="268"/>
      <c r="AK68" s="268"/>
      <c r="AL68" s="268"/>
      <c r="AM68" s="283" t="s">
        <v>532</v>
      </c>
      <c r="AO68" s="491"/>
      <c r="AP68" s="492"/>
      <c r="AQ68" s="492"/>
      <c r="AR68" s="492"/>
      <c r="AS68" s="492"/>
      <c r="AT68" s="492"/>
      <c r="AU68" s="492"/>
      <c r="AV68" s="492"/>
      <c r="AW68" s="492"/>
      <c r="AX68" s="492"/>
      <c r="AY68" s="492"/>
      <c r="AZ68" s="492"/>
      <c r="BA68" s="492"/>
      <c r="BB68" s="492"/>
      <c r="BC68" s="496"/>
      <c r="BE68" s="633" t="s">
        <v>889</v>
      </c>
      <c r="BF68" s="633" t="s">
        <v>1015</v>
      </c>
      <c r="BG68" s="633" t="s">
        <v>1776</v>
      </c>
      <c r="BH68" s="119" t="s">
        <v>508</v>
      </c>
      <c r="BI68" s="119" t="s">
        <v>508</v>
      </c>
      <c r="BJ68" s="119" t="s">
        <v>508</v>
      </c>
      <c r="BK68" s="93">
        <f t="shared" si="33"/>
        <v>0.2</v>
      </c>
      <c r="BL68" s="92" t="s">
        <v>282</v>
      </c>
      <c r="BM68" s="75">
        <f t="shared" si="34"/>
        <v>5</v>
      </c>
      <c r="BN68" s="74">
        <f t="shared" si="35"/>
        <v>20</v>
      </c>
      <c r="BO68" s="91">
        <v>200</v>
      </c>
      <c r="BP68" s="72">
        <v>150</v>
      </c>
      <c r="BQ68" s="71">
        <v>250</v>
      </c>
      <c r="BR68" s="79">
        <f t="shared" si="36"/>
        <v>25</v>
      </c>
      <c r="BS68" s="95">
        <v>300</v>
      </c>
      <c r="BT68" s="87" t="s">
        <v>507</v>
      </c>
      <c r="BV68" s="394">
        <f t="shared" si="23"/>
        <v>0</v>
      </c>
      <c r="BW68" s="574">
        <v>1</v>
      </c>
      <c r="BX68" s="574"/>
      <c r="BY68" s="574"/>
      <c r="BZ68" s="267"/>
      <c r="CA68" s="264"/>
      <c r="CB68" s="587" t="s">
        <v>1993</v>
      </c>
      <c r="CC68" s="263"/>
      <c r="CD68" s="263"/>
      <c r="CE68" s="263"/>
      <c r="CF68" s="263"/>
      <c r="CG68" s="262"/>
      <c r="CI68" s="264"/>
      <c r="CJ68" s="586" t="s">
        <v>1996</v>
      </c>
      <c r="CK68" s="263"/>
      <c r="CL68" s="263"/>
      <c r="CM68" s="263"/>
      <c r="CN68" s="263"/>
      <c r="CO68" s="262"/>
      <c r="CQ68" s="264"/>
      <c r="CR68" s="586" t="s">
        <v>1884</v>
      </c>
      <c r="CS68" s="263"/>
      <c r="CT68" s="263"/>
      <c r="CU68" s="263"/>
      <c r="CV68" s="263"/>
      <c r="CW68" s="262"/>
      <c r="DD68" s="9">
        <v>1</v>
      </c>
    </row>
    <row r="69" spans="2:108" ht="21" customHeight="1">
      <c r="B69" s="394">
        <f t="shared" si="14"/>
        <v>0</v>
      </c>
      <c r="C69" s="146" t="b">
        <f t="shared" si="15"/>
        <v>0</v>
      </c>
      <c r="D69" s="146">
        <f t="shared" si="27"/>
        <v>0</v>
      </c>
      <c r="E69" s="146">
        <f t="shared" si="28"/>
        <v>0</v>
      </c>
      <c r="F69" s="146">
        <f t="shared" si="29"/>
        <v>0</v>
      </c>
      <c r="G69" s="146">
        <f t="shared" si="19"/>
        <v>0</v>
      </c>
      <c r="H69" s="146" t="str">
        <f t="shared" si="30"/>
        <v/>
      </c>
      <c r="I69" s="146" t="str">
        <f t="shared" si="21"/>
        <v/>
      </c>
      <c r="J69" s="145"/>
      <c r="K69" s="118"/>
      <c r="L69" s="118"/>
      <c r="M69" s="117"/>
      <c r="N69" s="116"/>
      <c r="O69" s="115"/>
      <c r="P69" s="281"/>
      <c r="Q69" s="280"/>
      <c r="R69" s="280"/>
      <c r="S69" s="280"/>
      <c r="T69" s="280"/>
      <c r="U69" s="280"/>
      <c r="V69" s="280"/>
      <c r="W69" s="280"/>
      <c r="X69" s="280"/>
      <c r="Y69" s="280"/>
      <c r="Z69" s="280"/>
      <c r="AA69" s="279"/>
      <c r="AC69" s="772">
        <f t="shared" ref="AC69:AC77" si="89">Q69</f>
        <v>0</v>
      </c>
      <c r="AD69" s="280"/>
      <c r="AE69" s="280"/>
      <c r="AF69" s="280"/>
      <c r="AG69" s="280"/>
      <c r="AH69" s="280"/>
      <c r="AI69" s="280"/>
      <c r="AJ69" s="280"/>
      <c r="AK69" s="280"/>
      <c r="AL69" s="280"/>
      <c r="AM69" s="279" t="s">
        <v>532</v>
      </c>
      <c r="AO69" s="493"/>
      <c r="AP69" s="494"/>
      <c r="AQ69" s="494"/>
      <c r="AR69" s="494"/>
      <c r="AS69" s="494"/>
      <c r="AT69" s="494"/>
      <c r="AU69" s="494"/>
      <c r="AV69" s="494"/>
      <c r="AW69" s="494"/>
      <c r="AX69" s="494"/>
      <c r="AY69" s="494"/>
      <c r="AZ69" s="494"/>
      <c r="BA69" s="494"/>
      <c r="BB69" s="494"/>
      <c r="BC69" s="497"/>
      <c r="BE69" s="633" t="s">
        <v>889</v>
      </c>
      <c r="BF69" s="633" t="s">
        <v>1015</v>
      </c>
      <c r="BG69" s="633" t="s">
        <v>1776</v>
      </c>
      <c r="BH69" s="119" t="s">
        <v>506</v>
      </c>
      <c r="BI69" s="119" t="s">
        <v>506</v>
      </c>
      <c r="BJ69" s="119" t="s">
        <v>506</v>
      </c>
      <c r="BK69" s="93">
        <f t="shared" si="33"/>
        <v>0.4</v>
      </c>
      <c r="BL69" s="92" t="s">
        <v>282</v>
      </c>
      <c r="BM69" s="75">
        <f t="shared" si="34"/>
        <v>3</v>
      </c>
      <c r="BN69" s="74">
        <f t="shared" si="35"/>
        <v>40</v>
      </c>
      <c r="BO69" s="91">
        <v>400</v>
      </c>
      <c r="BP69" s="72">
        <v>350</v>
      </c>
      <c r="BQ69" s="71">
        <v>470</v>
      </c>
      <c r="BR69" s="79">
        <f t="shared" si="36"/>
        <v>47</v>
      </c>
      <c r="BS69" s="95">
        <v>470</v>
      </c>
      <c r="BT69" s="87" t="s">
        <v>341</v>
      </c>
      <c r="BV69" s="394">
        <f t="shared" si="23"/>
        <v>0</v>
      </c>
      <c r="BW69" s="575" t="s">
        <v>600</v>
      </c>
      <c r="BX69" s="575" t="s">
        <v>1944</v>
      </c>
      <c r="BY69" s="575" t="s">
        <v>1945</v>
      </c>
      <c r="BZ69" s="267"/>
      <c r="CA69" s="264"/>
      <c r="CB69" s="587"/>
      <c r="CC69" s="263"/>
      <c r="CD69" s="263"/>
      <c r="CE69" s="263"/>
      <c r="CF69" s="263"/>
      <c r="CG69" s="262"/>
      <c r="CI69" s="264"/>
      <c r="CJ69" s="587"/>
      <c r="CK69" s="263"/>
      <c r="CL69" s="263"/>
      <c r="CM69" s="263"/>
      <c r="CN69" s="263"/>
      <c r="CO69" s="262"/>
      <c r="CQ69" s="264"/>
      <c r="CR69" s="587"/>
      <c r="CS69" s="263"/>
      <c r="CT69" s="263"/>
      <c r="CU69" s="263"/>
      <c r="CV69" s="263"/>
      <c r="CW69" s="262"/>
      <c r="DD69" s="9">
        <v>1</v>
      </c>
    </row>
    <row r="70" spans="2:108" ht="21" customHeight="1">
      <c r="B70" s="394">
        <f t="shared" si="14"/>
        <v>0</v>
      </c>
      <c r="C70" s="146" t="b">
        <f t="shared" si="15"/>
        <v>0</v>
      </c>
      <c r="D70" s="146">
        <f t="shared" si="27"/>
        <v>0</v>
      </c>
      <c r="E70" s="146">
        <f t="shared" si="28"/>
        <v>0</v>
      </c>
      <c r="F70" s="146">
        <f t="shared" si="29"/>
        <v>0</v>
      </c>
      <c r="G70" s="146">
        <f t="shared" si="19"/>
        <v>0</v>
      </c>
      <c r="H70" s="146" t="str">
        <f t="shared" si="30"/>
        <v/>
      </c>
      <c r="I70" s="146" t="str">
        <f t="shared" si="21"/>
        <v/>
      </c>
      <c r="J70" s="145"/>
      <c r="K70" s="118"/>
      <c r="L70" s="118"/>
      <c r="M70" s="117"/>
      <c r="N70" s="116"/>
      <c r="O70" s="115"/>
      <c r="P70" s="281"/>
      <c r="Q70" s="280"/>
      <c r="R70" s="280"/>
      <c r="S70" s="280"/>
      <c r="T70" s="280"/>
      <c r="U70" s="280"/>
      <c r="V70" s="280"/>
      <c r="W70" s="280"/>
      <c r="X70" s="280"/>
      <c r="Y70" s="280"/>
      <c r="Z70" s="280"/>
      <c r="AA70" s="279"/>
      <c r="AC70" s="772">
        <f t="shared" si="89"/>
        <v>0</v>
      </c>
      <c r="AD70" s="280"/>
      <c r="AE70" s="280"/>
      <c r="AF70" s="280"/>
      <c r="AG70" s="280"/>
      <c r="AH70" s="280"/>
      <c r="AI70" s="280"/>
      <c r="AJ70" s="280"/>
      <c r="AK70" s="280"/>
      <c r="AL70" s="280"/>
      <c r="AM70" s="279"/>
      <c r="AO70" s="493"/>
      <c r="AP70" s="494"/>
      <c r="AQ70" s="494"/>
      <c r="AR70" s="494"/>
      <c r="AS70" s="494"/>
      <c r="AT70" s="494"/>
      <c r="AU70" s="494"/>
      <c r="AV70" s="494"/>
      <c r="AW70" s="494"/>
      <c r="AX70" s="494"/>
      <c r="AY70" s="494"/>
      <c r="AZ70" s="494"/>
      <c r="BA70" s="494"/>
      <c r="BB70" s="494"/>
      <c r="BC70" s="497"/>
      <c r="BE70" s="633" t="s">
        <v>889</v>
      </c>
      <c r="BF70" s="633" t="s">
        <v>1015</v>
      </c>
      <c r="BG70" s="633" t="s">
        <v>1776</v>
      </c>
      <c r="BH70" s="119" t="s">
        <v>502</v>
      </c>
      <c r="BI70" s="119" t="s">
        <v>502</v>
      </c>
      <c r="BJ70" s="119" t="s">
        <v>502</v>
      </c>
      <c r="BK70" s="93">
        <f t="shared" si="33"/>
        <v>0.24</v>
      </c>
      <c r="BL70" s="92" t="s">
        <v>282</v>
      </c>
      <c r="BM70" s="75">
        <f t="shared" si="34"/>
        <v>4</v>
      </c>
      <c r="BN70" s="74">
        <f t="shared" si="35"/>
        <v>24</v>
      </c>
      <c r="BO70" s="91">
        <v>240</v>
      </c>
      <c r="BP70" s="72">
        <v>180</v>
      </c>
      <c r="BQ70" s="71">
        <v>300</v>
      </c>
      <c r="BR70" s="79">
        <f t="shared" si="36"/>
        <v>30</v>
      </c>
      <c r="BS70" s="95">
        <v>360</v>
      </c>
      <c r="BT70" s="87" t="s">
        <v>501</v>
      </c>
      <c r="BV70" s="394">
        <f t="shared" si="23"/>
        <v>0</v>
      </c>
      <c r="BW70" s="378" t="s">
        <v>603</v>
      </c>
      <c r="BX70" s="822">
        <v>1</v>
      </c>
      <c r="BY70" s="819"/>
      <c r="BZ70" s="267"/>
      <c r="CA70" s="264"/>
      <c r="CB70" s="587" t="s">
        <v>988</v>
      </c>
      <c r="CC70" s="263"/>
      <c r="CD70" s="263"/>
      <c r="CE70" s="263"/>
      <c r="CF70" s="263"/>
      <c r="CG70" s="262"/>
      <c r="CI70" s="264"/>
      <c r="CJ70" s="587" t="s">
        <v>2004</v>
      </c>
      <c r="CK70" s="263"/>
      <c r="CL70" s="263"/>
      <c r="CM70" s="263"/>
      <c r="CN70" s="263"/>
      <c r="CO70" s="262"/>
      <c r="CQ70" s="264"/>
      <c r="CR70" s="587" t="s">
        <v>2005</v>
      </c>
      <c r="CS70" s="263"/>
      <c r="CT70" s="263"/>
      <c r="CU70" s="263"/>
      <c r="CV70" s="263"/>
      <c r="CW70" s="262"/>
      <c r="DD70" s="9">
        <v>1</v>
      </c>
    </row>
    <row r="71" spans="2:108" ht="21" customHeight="1">
      <c r="B71" s="394">
        <f t="shared" si="14"/>
        <v>0</v>
      </c>
      <c r="C71" s="146" t="b">
        <f t="shared" si="15"/>
        <v>0</v>
      </c>
      <c r="D71" s="146">
        <f t="shared" si="27"/>
        <v>0</v>
      </c>
      <c r="E71" s="146">
        <f t="shared" si="28"/>
        <v>0</v>
      </c>
      <c r="F71" s="146">
        <f t="shared" si="29"/>
        <v>0</v>
      </c>
      <c r="G71" s="146">
        <f t="shared" si="19"/>
        <v>0</v>
      </c>
      <c r="H71" s="146" t="str">
        <f t="shared" si="30"/>
        <v/>
      </c>
      <c r="I71" s="146" t="str">
        <f t="shared" si="21"/>
        <v/>
      </c>
      <c r="J71" s="145"/>
      <c r="K71" s="118"/>
      <c r="L71" s="118"/>
      <c r="M71" s="117"/>
      <c r="N71" s="116"/>
      <c r="O71" s="115"/>
      <c r="P71" s="281"/>
      <c r="Q71" s="280"/>
      <c r="R71" s="280"/>
      <c r="S71" s="280"/>
      <c r="T71" s="280"/>
      <c r="U71" s="280"/>
      <c r="V71" s="280"/>
      <c r="W71" s="280"/>
      <c r="X71" s="280"/>
      <c r="Y71" s="280"/>
      <c r="Z71" s="280"/>
      <c r="AA71" s="279"/>
      <c r="AC71" s="772">
        <f t="shared" si="89"/>
        <v>0</v>
      </c>
      <c r="AD71" s="280"/>
      <c r="AE71" s="280"/>
      <c r="AF71" s="280"/>
      <c r="AG71" s="280"/>
      <c r="AH71" s="280"/>
      <c r="AI71" s="280"/>
      <c r="AJ71" s="280"/>
      <c r="AK71" s="280"/>
      <c r="AL71" s="280"/>
      <c r="AM71" s="279"/>
      <c r="AO71" s="495"/>
      <c r="AP71" s="494"/>
      <c r="AQ71" s="494"/>
      <c r="AR71" s="494"/>
      <c r="AS71" s="494"/>
      <c r="AT71" s="494"/>
      <c r="AU71" s="494"/>
      <c r="AV71" s="494"/>
      <c r="AW71" s="494"/>
      <c r="AX71" s="494"/>
      <c r="AY71" s="494"/>
      <c r="AZ71" s="494"/>
      <c r="BA71" s="494"/>
      <c r="BB71" s="494"/>
      <c r="BC71" s="497"/>
      <c r="BE71" s="633" t="s">
        <v>889</v>
      </c>
      <c r="BF71" s="633" t="s">
        <v>1015</v>
      </c>
      <c r="BG71" s="633" t="s">
        <v>1776</v>
      </c>
      <c r="BH71" s="119" t="s">
        <v>498</v>
      </c>
      <c r="BI71" s="119" t="s">
        <v>498</v>
      </c>
      <c r="BJ71" s="119" t="s">
        <v>498</v>
      </c>
      <c r="BK71" s="93">
        <f t="shared" si="33"/>
        <v>0.5</v>
      </c>
      <c r="BL71" s="92" t="s">
        <v>282</v>
      </c>
      <c r="BM71" s="75">
        <f t="shared" si="34"/>
        <v>2</v>
      </c>
      <c r="BN71" s="74">
        <f t="shared" si="35"/>
        <v>50</v>
      </c>
      <c r="BO71" s="91">
        <v>500</v>
      </c>
      <c r="BP71" s="72">
        <v>450</v>
      </c>
      <c r="BQ71" s="71">
        <v>600</v>
      </c>
      <c r="BR71" s="79">
        <f t="shared" si="36"/>
        <v>60</v>
      </c>
      <c r="BS71" s="95">
        <v>600</v>
      </c>
      <c r="BT71" s="87" t="s">
        <v>497</v>
      </c>
      <c r="BV71" s="394">
        <f t="shared" si="23"/>
        <v>0</v>
      </c>
      <c r="BW71" s="574"/>
      <c r="BX71" s="574"/>
      <c r="BY71" s="574"/>
      <c r="BZ71" s="267"/>
      <c r="CA71" s="264"/>
      <c r="CB71" s="587"/>
      <c r="CC71" s="263"/>
      <c r="CD71" s="263"/>
      <c r="CE71" s="263"/>
      <c r="CF71" s="263"/>
      <c r="CG71" s="262"/>
      <c r="CI71" s="264"/>
      <c r="CJ71" s="587"/>
      <c r="CK71" s="263"/>
      <c r="CL71" s="263"/>
      <c r="CM71" s="263"/>
      <c r="CN71" s="263"/>
      <c r="CO71" s="262"/>
      <c r="CQ71" s="264"/>
      <c r="CR71" s="587"/>
      <c r="CS71" s="263"/>
      <c r="CT71" s="263"/>
      <c r="CU71" s="263"/>
      <c r="CV71" s="263"/>
      <c r="CW71" s="262"/>
      <c r="DD71" s="9">
        <v>1</v>
      </c>
    </row>
    <row r="72" spans="2:108" ht="21" customHeight="1">
      <c r="B72" s="394">
        <f t="shared" si="14"/>
        <v>0</v>
      </c>
      <c r="C72" s="146" t="b">
        <f t="shared" si="15"/>
        <v>0</v>
      </c>
      <c r="D72" s="146">
        <f t="shared" si="27"/>
        <v>0</v>
      </c>
      <c r="E72" s="146">
        <f t="shared" si="28"/>
        <v>0</v>
      </c>
      <c r="F72" s="146">
        <f t="shared" si="29"/>
        <v>0</v>
      </c>
      <c r="G72" s="146">
        <f t="shared" si="19"/>
        <v>0</v>
      </c>
      <c r="H72" s="146" t="str">
        <f t="shared" si="30"/>
        <v/>
      </c>
      <c r="I72" s="146" t="str">
        <f t="shared" si="21"/>
        <v/>
      </c>
      <c r="J72" s="145"/>
      <c r="K72" s="118"/>
      <c r="L72" s="118"/>
      <c r="M72" s="117"/>
      <c r="N72" s="116"/>
      <c r="O72" s="115"/>
      <c r="P72" s="281"/>
      <c r="Q72" s="280"/>
      <c r="R72" s="280"/>
      <c r="S72" s="280"/>
      <c r="T72" s="280"/>
      <c r="U72" s="280"/>
      <c r="V72" s="280"/>
      <c r="W72" s="280"/>
      <c r="X72" s="280"/>
      <c r="Y72" s="280"/>
      <c r="Z72" s="280"/>
      <c r="AA72" s="279"/>
      <c r="AC72" s="772">
        <f t="shared" si="89"/>
        <v>0</v>
      </c>
      <c r="AD72" s="280"/>
      <c r="AE72" s="280"/>
      <c r="AF72" s="280"/>
      <c r="AG72" s="280"/>
      <c r="AH72" s="280"/>
      <c r="AI72" s="280"/>
      <c r="AJ72" s="280"/>
      <c r="AK72" s="280"/>
      <c r="AL72" s="280"/>
      <c r="AM72" s="279"/>
      <c r="AO72" s="493"/>
      <c r="AP72" s="494"/>
      <c r="AQ72" s="494"/>
      <c r="AR72" s="494"/>
      <c r="AS72" s="494"/>
      <c r="AT72" s="494"/>
      <c r="AU72" s="494"/>
      <c r="AV72" s="494"/>
      <c r="AW72" s="494"/>
      <c r="AX72" s="494"/>
      <c r="AY72" s="494"/>
      <c r="AZ72" s="494"/>
      <c r="BA72" s="494"/>
      <c r="BB72" s="494"/>
      <c r="BC72" s="497"/>
      <c r="BE72" s="633" t="s">
        <v>889</v>
      </c>
      <c r="BF72" s="633" t="s">
        <v>1015</v>
      </c>
      <c r="BG72" s="633" t="s">
        <v>1776</v>
      </c>
      <c r="BH72" s="119" t="s">
        <v>495</v>
      </c>
      <c r="BI72" s="119" t="s">
        <v>495</v>
      </c>
      <c r="BJ72" s="119" t="s">
        <v>495</v>
      </c>
      <c r="BK72" s="93">
        <f t="shared" si="33"/>
        <v>0.215</v>
      </c>
      <c r="BL72" s="92" t="s">
        <v>282</v>
      </c>
      <c r="BM72" s="75">
        <f t="shared" si="34"/>
        <v>5</v>
      </c>
      <c r="BN72" s="74">
        <f t="shared" si="35"/>
        <v>21.5</v>
      </c>
      <c r="BO72" s="91">
        <v>215</v>
      </c>
      <c r="BP72" s="72">
        <v>161</v>
      </c>
      <c r="BQ72" s="71">
        <v>269</v>
      </c>
      <c r="BR72" s="79">
        <f t="shared" si="36"/>
        <v>26.9</v>
      </c>
      <c r="BS72" s="95">
        <v>322</v>
      </c>
      <c r="BT72" s="87" t="s">
        <v>494</v>
      </c>
      <c r="BV72" s="394">
        <f t="shared" si="23"/>
        <v>0</v>
      </c>
      <c r="BW72" s="578" t="s">
        <v>777</v>
      </c>
      <c r="BX72" s="575" t="s">
        <v>1946</v>
      </c>
      <c r="BY72" s="575" t="s">
        <v>1947</v>
      </c>
      <c r="BZ72" s="267"/>
      <c r="CA72" s="261"/>
      <c r="CB72" s="260"/>
      <c r="CC72" s="260"/>
      <c r="CD72" s="260"/>
      <c r="CE72" s="260"/>
      <c r="CF72" s="260"/>
      <c r="CG72" s="259"/>
      <c r="CI72" s="261"/>
      <c r="CJ72" s="260"/>
      <c r="CK72" s="260"/>
      <c r="CL72" s="260"/>
      <c r="CM72" s="260"/>
      <c r="CN72" s="260"/>
      <c r="CO72" s="259"/>
      <c r="CQ72" s="261"/>
      <c r="CR72" s="260"/>
      <c r="CS72" s="260"/>
      <c r="CT72" s="260"/>
      <c r="CU72" s="260"/>
      <c r="CV72" s="260"/>
      <c r="CW72" s="259"/>
      <c r="DD72" s="9">
        <v>1</v>
      </c>
    </row>
    <row r="73" spans="2:108" ht="21" customHeight="1">
      <c r="B73" s="394">
        <f t="shared" si="14"/>
        <v>0</v>
      </c>
      <c r="C73" s="146" t="b">
        <f t="shared" si="15"/>
        <v>0</v>
      </c>
      <c r="D73" s="146">
        <f t="shared" si="27"/>
        <v>0</v>
      </c>
      <c r="E73" s="146">
        <f t="shared" si="28"/>
        <v>0</v>
      </c>
      <c r="F73" s="146">
        <f t="shared" si="29"/>
        <v>0</v>
      </c>
      <c r="G73" s="146">
        <f t="shared" si="19"/>
        <v>0</v>
      </c>
      <c r="H73" s="146" t="str">
        <f t="shared" si="30"/>
        <v/>
      </c>
      <c r="I73" s="146" t="str">
        <f t="shared" si="21"/>
        <v/>
      </c>
      <c r="J73" s="145"/>
      <c r="K73" s="118"/>
      <c r="L73" s="118"/>
      <c r="M73" s="117"/>
      <c r="N73" s="116"/>
      <c r="O73" s="115"/>
      <c r="P73" s="281"/>
      <c r="Q73" s="280"/>
      <c r="R73" s="280"/>
      <c r="S73" s="280"/>
      <c r="T73" s="280"/>
      <c r="U73" s="280"/>
      <c r="V73" s="280"/>
      <c r="W73" s="280"/>
      <c r="X73" s="280"/>
      <c r="Y73" s="280"/>
      <c r="Z73" s="280"/>
      <c r="AA73" s="279"/>
      <c r="AC73" s="772">
        <f t="shared" si="89"/>
        <v>0</v>
      </c>
      <c r="AD73" s="280"/>
      <c r="AE73" s="280"/>
      <c r="AF73" s="280"/>
      <c r="AG73" s="280"/>
      <c r="AH73" s="280"/>
      <c r="AI73" s="280"/>
      <c r="AJ73" s="280"/>
      <c r="AK73" s="280"/>
      <c r="AL73" s="280"/>
      <c r="AM73" s="279"/>
      <c r="AO73" s="493"/>
      <c r="AP73" s="494"/>
      <c r="AQ73" s="494"/>
      <c r="AR73" s="494"/>
      <c r="AS73" s="494"/>
      <c r="AT73" s="494"/>
      <c r="AU73" s="494"/>
      <c r="AV73" s="494"/>
      <c r="AW73" s="494"/>
      <c r="AX73" s="494"/>
      <c r="AY73" s="494"/>
      <c r="AZ73" s="494"/>
      <c r="BA73" s="494"/>
      <c r="BB73" s="494"/>
      <c r="BC73" s="497"/>
      <c r="BE73" s="633" t="s">
        <v>889</v>
      </c>
      <c r="BF73" s="633" t="s">
        <v>1015</v>
      </c>
      <c r="BG73" s="633" t="s">
        <v>1776</v>
      </c>
      <c r="BH73" s="119" t="s">
        <v>492</v>
      </c>
      <c r="BI73" s="119" t="s">
        <v>492</v>
      </c>
      <c r="BJ73" s="119" t="s">
        <v>492</v>
      </c>
      <c r="BK73" s="93">
        <f t="shared" si="33"/>
        <v>0.2</v>
      </c>
      <c r="BL73" s="92" t="s">
        <v>282</v>
      </c>
      <c r="BM73" s="75">
        <f t="shared" si="34"/>
        <v>5</v>
      </c>
      <c r="BN73" s="74">
        <f t="shared" si="35"/>
        <v>20</v>
      </c>
      <c r="BO73" s="91">
        <v>200</v>
      </c>
      <c r="BP73" s="72">
        <v>180</v>
      </c>
      <c r="BQ73" s="71">
        <v>240</v>
      </c>
      <c r="BR73" s="79">
        <f t="shared" si="36"/>
        <v>24</v>
      </c>
      <c r="BS73" s="95">
        <v>240</v>
      </c>
      <c r="BT73" s="87" t="s">
        <v>341</v>
      </c>
      <c r="BV73" s="394">
        <f t="shared" si="23"/>
        <v>0</v>
      </c>
      <c r="BW73" s="378" t="s">
        <v>778</v>
      </c>
      <c r="BX73" s="822">
        <v>1</v>
      </c>
      <c r="BY73" s="819"/>
      <c r="BZ73" s="267"/>
      <c r="CA73" s="217"/>
      <c r="CB73" s="11"/>
      <c r="CC73" s="11"/>
      <c r="CD73" s="11"/>
      <c r="CE73" s="11"/>
      <c r="CF73" s="11"/>
      <c r="CG73" s="216"/>
      <c r="CI73" s="217"/>
      <c r="CJ73" s="11"/>
      <c r="CK73" s="11"/>
      <c r="CL73" s="11"/>
      <c r="CM73" s="11"/>
      <c r="CN73" s="11"/>
      <c r="CO73" s="216"/>
      <c r="CQ73" s="217"/>
      <c r="CR73" s="11"/>
      <c r="CS73" s="11"/>
      <c r="CT73" s="11"/>
      <c r="CU73" s="11"/>
      <c r="CV73" s="11"/>
      <c r="CW73" s="216"/>
      <c r="DD73" s="9">
        <v>1</v>
      </c>
    </row>
    <row r="74" spans="2:108" ht="21" customHeight="1">
      <c r="B74" s="394">
        <f t="shared" si="14"/>
        <v>0</v>
      </c>
      <c r="C74" s="146" t="b">
        <f t="shared" si="15"/>
        <v>0</v>
      </c>
      <c r="D74" s="146">
        <f t="shared" si="27"/>
        <v>0</v>
      </c>
      <c r="E74" s="146">
        <f t="shared" si="28"/>
        <v>0</v>
      </c>
      <c r="F74" s="146">
        <f t="shared" si="29"/>
        <v>0</v>
      </c>
      <c r="G74" s="146">
        <f t="shared" si="19"/>
        <v>0</v>
      </c>
      <c r="H74" s="146" t="str">
        <f t="shared" si="30"/>
        <v/>
      </c>
      <c r="I74" s="146" t="str">
        <f t="shared" si="21"/>
        <v/>
      </c>
      <c r="J74" s="145"/>
      <c r="K74" s="118"/>
      <c r="L74" s="118"/>
      <c r="M74" s="117"/>
      <c r="N74" s="116"/>
      <c r="O74" s="115"/>
      <c r="P74" s="281"/>
      <c r="Q74" s="280"/>
      <c r="R74" s="280"/>
      <c r="S74" s="280"/>
      <c r="T74" s="280"/>
      <c r="U74" s="280"/>
      <c r="V74" s="280"/>
      <c r="W74" s="280"/>
      <c r="X74" s="280"/>
      <c r="Y74" s="280"/>
      <c r="Z74" s="280"/>
      <c r="AA74" s="279"/>
      <c r="AC74" s="772">
        <f t="shared" si="89"/>
        <v>0</v>
      </c>
      <c r="AD74" s="280"/>
      <c r="AE74" s="280"/>
      <c r="AF74" s="280"/>
      <c r="AG74" s="280"/>
      <c r="AH74" s="280"/>
      <c r="AI74" s="280"/>
      <c r="AJ74" s="280"/>
      <c r="AK74" s="280"/>
      <c r="AL74" s="280"/>
      <c r="AM74" s="279"/>
      <c r="AO74" s="493"/>
      <c r="AP74" s="494"/>
      <c r="AQ74" s="494"/>
      <c r="AR74" s="494"/>
      <c r="AS74" s="494"/>
      <c r="AT74" s="494"/>
      <c r="AU74" s="494"/>
      <c r="AV74" s="494"/>
      <c r="AW74" s="494"/>
      <c r="AX74" s="494"/>
      <c r="AY74" s="494"/>
      <c r="AZ74" s="494"/>
      <c r="BA74" s="494"/>
      <c r="BB74" s="494"/>
      <c r="BC74" s="497"/>
      <c r="BE74" s="633" t="s">
        <v>889</v>
      </c>
      <c r="BF74" s="633" t="s">
        <v>1015</v>
      </c>
      <c r="BG74" s="633" t="s">
        <v>1776</v>
      </c>
      <c r="BH74" s="119" t="s">
        <v>491</v>
      </c>
      <c r="BI74" s="119" t="s">
        <v>491</v>
      </c>
      <c r="BJ74" s="119" t="s">
        <v>491</v>
      </c>
      <c r="BK74" s="93">
        <f t="shared" si="33"/>
        <v>2E-3</v>
      </c>
      <c r="BL74" s="92" t="s">
        <v>282</v>
      </c>
      <c r="BM74" s="75">
        <f t="shared" si="34"/>
        <v>500</v>
      </c>
      <c r="BN74" s="74">
        <f t="shared" si="35"/>
        <v>0.2</v>
      </c>
      <c r="BO74" s="91">
        <v>2</v>
      </c>
      <c r="BP74" s="72">
        <v>33</v>
      </c>
      <c r="BQ74" s="71">
        <v>55</v>
      </c>
      <c r="BR74" s="79">
        <f t="shared" si="36"/>
        <v>5.5</v>
      </c>
      <c r="BS74" s="95">
        <v>66</v>
      </c>
      <c r="BT74" s="87" t="s">
        <v>490</v>
      </c>
      <c r="BV74" s="394">
        <f t="shared" si="23"/>
        <v>0</v>
      </c>
      <c r="BW74" s="574">
        <v>1</v>
      </c>
      <c r="BX74" s="574" t="s">
        <v>505</v>
      </c>
      <c r="BY74" s="574"/>
      <c r="BZ74" s="267"/>
      <c r="CA74" s="217"/>
      <c r="CB74" s="258" t="s">
        <v>438</v>
      </c>
      <c r="CC74" s="11"/>
      <c r="CD74" s="11"/>
      <c r="CE74" s="11"/>
      <c r="CF74" s="11"/>
      <c r="CG74" s="216"/>
      <c r="CI74" s="217"/>
      <c r="CJ74" s="258" t="s">
        <v>1071</v>
      </c>
      <c r="CK74" s="11"/>
      <c r="CL74" s="11"/>
      <c r="CM74" s="11"/>
      <c r="CN74" s="11"/>
      <c r="CO74" s="216"/>
      <c r="CQ74" s="217"/>
      <c r="CR74" s="258" t="s">
        <v>1885</v>
      </c>
      <c r="CS74" s="11"/>
      <c r="CT74" s="11"/>
      <c r="CU74" s="11"/>
      <c r="CV74" s="11"/>
      <c r="CW74" s="216"/>
      <c r="DD74" s="9">
        <v>1</v>
      </c>
    </row>
    <row r="75" spans="2:108" ht="21" customHeight="1">
      <c r="B75" s="394">
        <f t="shared" si="14"/>
        <v>0</v>
      </c>
      <c r="C75" s="146" t="b">
        <f t="shared" si="15"/>
        <v>0</v>
      </c>
      <c r="D75" s="146">
        <f t="shared" si="27"/>
        <v>0</v>
      </c>
      <c r="E75" s="146">
        <f t="shared" si="28"/>
        <v>0</v>
      </c>
      <c r="F75" s="146">
        <f t="shared" si="29"/>
        <v>0</v>
      </c>
      <c r="G75" s="146">
        <f t="shared" si="19"/>
        <v>0</v>
      </c>
      <c r="H75" s="146" t="str">
        <f t="shared" si="30"/>
        <v/>
      </c>
      <c r="I75" s="146" t="str">
        <f t="shared" si="21"/>
        <v/>
      </c>
      <c r="J75" s="145"/>
      <c r="K75" s="118"/>
      <c r="L75" s="118"/>
      <c r="M75" s="117"/>
      <c r="N75" s="116"/>
      <c r="O75" s="115"/>
      <c r="P75" s="281"/>
      <c r="Q75" s="280"/>
      <c r="R75" s="280"/>
      <c r="S75" s="280"/>
      <c r="T75" s="280"/>
      <c r="U75" s="280"/>
      <c r="V75" s="280"/>
      <c r="W75" s="280"/>
      <c r="X75" s="280"/>
      <c r="Y75" s="280"/>
      <c r="Z75" s="280"/>
      <c r="AA75" s="279"/>
      <c r="AC75" s="772">
        <f t="shared" si="89"/>
        <v>0</v>
      </c>
      <c r="AD75" s="280"/>
      <c r="AE75" s="280"/>
      <c r="AF75" s="280"/>
      <c r="AG75" s="280"/>
      <c r="AH75" s="280"/>
      <c r="AI75" s="280"/>
      <c r="AJ75" s="280"/>
      <c r="AK75" s="280"/>
      <c r="AL75" s="280"/>
      <c r="AM75" s="279"/>
      <c r="AO75" s="493"/>
      <c r="AP75" s="494"/>
      <c r="AQ75" s="494"/>
      <c r="AR75" s="494"/>
      <c r="AS75" s="494"/>
      <c r="AT75" s="494"/>
      <c r="AU75" s="494"/>
      <c r="AV75" s="494"/>
      <c r="AW75" s="494"/>
      <c r="AX75" s="494"/>
      <c r="AY75" s="494"/>
      <c r="AZ75" s="494"/>
      <c r="BA75" s="494"/>
      <c r="BB75" s="494"/>
      <c r="BC75" s="497"/>
      <c r="BE75" s="633" t="s">
        <v>889</v>
      </c>
      <c r="BF75" s="633" t="s">
        <v>1015</v>
      </c>
      <c r="BG75" s="633" t="s">
        <v>1776</v>
      </c>
      <c r="BH75" s="119" t="s">
        <v>489</v>
      </c>
      <c r="BI75" s="119" t="s">
        <v>489</v>
      </c>
      <c r="BJ75" s="119" t="s">
        <v>489</v>
      </c>
      <c r="BK75" s="93">
        <f t="shared" si="33"/>
        <v>4.3999999999999997E-2</v>
      </c>
      <c r="BL75" s="92" t="s">
        <v>282</v>
      </c>
      <c r="BM75" s="75">
        <f t="shared" si="34"/>
        <v>23</v>
      </c>
      <c r="BN75" s="74">
        <f t="shared" si="35"/>
        <v>4.4000000000000004</v>
      </c>
      <c r="BO75" s="91">
        <v>44</v>
      </c>
      <c r="BP75" s="72">
        <v>40</v>
      </c>
      <c r="BQ75" s="71">
        <v>50</v>
      </c>
      <c r="BR75" s="79">
        <f t="shared" si="36"/>
        <v>5</v>
      </c>
      <c r="BS75" s="95">
        <v>60</v>
      </c>
      <c r="BT75" s="87" t="s">
        <v>488</v>
      </c>
      <c r="BV75" s="394">
        <f t="shared" si="23"/>
        <v>0</v>
      </c>
      <c r="BW75" s="575" t="s">
        <v>779</v>
      </c>
      <c r="BX75" s="575" t="s">
        <v>1948</v>
      </c>
      <c r="BY75" s="575" t="s">
        <v>1949</v>
      </c>
      <c r="BZ75" s="267"/>
      <c r="CA75" s="217"/>
      <c r="CB75" s="11"/>
      <c r="CC75" s="11"/>
      <c r="CD75" s="11"/>
      <c r="CE75" s="11"/>
      <c r="CF75" s="11"/>
      <c r="CG75" s="216"/>
      <c r="CI75" s="217"/>
      <c r="CJ75" s="11"/>
      <c r="CK75" s="11"/>
      <c r="CL75" s="11"/>
      <c r="CM75" s="11"/>
      <c r="CN75" s="11"/>
      <c r="CO75" s="216"/>
      <c r="CQ75" s="217"/>
      <c r="CR75" s="11"/>
      <c r="CS75" s="11"/>
      <c r="CT75" s="11"/>
      <c r="CU75" s="11"/>
      <c r="CV75" s="11"/>
      <c r="CW75" s="216"/>
      <c r="DD75" s="9">
        <v>1</v>
      </c>
    </row>
    <row r="76" spans="2:108" ht="21" customHeight="1">
      <c r="B76" s="394">
        <f t="shared" si="14"/>
        <v>0</v>
      </c>
      <c r="C76" s="146" t="b">
        <f t="shared" si="15"/>
        <v>0</v>
      </c>
      <c r="D76" s="146">
        <f t="shared" si="27"/>
        <v>0</v>
      </c>
      <c r="E76" s="146">
        <f t="shared" si="28"/>
        <v>0</v>
      </c>
      <c r="F76" s="146">
        <f t="shared" si="29"/>
        <v>0</v>
      </c>
      <c r="G76" s="146">
        <f t="shared" si="19"/>
        <v>0</v>
      </c>
      <c r="H76" s="146" t="str">
        <f t="shared" si="30"/>
        <v/>
      </c>
      <c r="I76" s="146" t="str">
        <f t="shared" si="21"/>
        <v/>
      </c>
      <c r="J76" s="145"/>
      <c r="K76" s="118"/>
      <c r="L76" s="118"/>
      <c r="M76" s="117"/>
      <c r="N76" s="116"/>
      <c r="O76" s="115"/>
      <c r="P76" s="281"/>
      <c r="Q76" s="280"/>
      <c r="R76" s="280"/>
      <c r="S76" s="280"/>
      <c r="T76" s="280"/>
      <c r="U76" s="280"/>
      <c r="V76" s="280"/>
      <c r="W76" s="280"/>
      <c r="X76" s="280"/>
      <c r="Y76" s="280"/>
      <c r="Z76" s="280"/>
      <c r="AA76" s="279"/>
      <c r="AC76" s="772">
        <f t="shared" si="89"/>
        <v>0</v>
      </c>
      <c r="AD76" s="280"/>
      <c r="AE76" s="280"/>
      <c r="AF76" s="280"/>
      <c r="AG76" s="280"/>
      <c r="AH76" s="280"/>
      <c r="AI76" s="280"/>
      <c r="AJ76" s="280"/>
      <c r="AK76" s="280"/>
      <c r="AL76" s="280"/>
      <c r="AM76" s="279"/>
      <c r="AO76" s="493"/>
      <c r="AP76" s="494"/>
      <c r="AQ76" s="494"/>
      <c r="AR76" s="494"/>
      <c r="AS76" s="494"/>
      <c r="AT76" s="494"/>
      <c r="AU76" s="494"/>
      <c r="AV76" s="494"/>
      <c r="AW76" s="494"/>
      <c r="AX76" s="494"/>
      <c r="AY76" s="494"/>
      <c r="AZ76" s="494"/>
      <c r="BA76" s="494"/>
      <c r="BB76" s="494"/>
      <c r="BC76" s="497"/>
      <c r="BE76" s="633" t="s">
        <v>889</v>
      </c>
      <c r="BF76" s="633" t="s">
        <v>1015</v>
      </c>
      <c r="BG76" s="633" t="s">
        <v>1776</v>
      </c>
      <c r="BH76" s="119" t="s">
        <v>487</v>
      </c>
      <c r="BI76" s="119" t="s">
        <v>487</v>
      </c>
      <c r="BJ76" s="119" t="s">
        <v>487</v>
      </c>
      <c r="BK76" s="93">
        <f t="shared" si="33"/>
        <v>4.3999999999999997E-2</v>
      </c>
      <c r="BL76" s="92" t="s">
        <v>282</v>
      </c>
      <c r="BM76" s="75">
        <f t="shared" si="34"/>
        <v>23</v>
      </c>
      <c r="BN76" s="74">
        <f t="shared" si="35"/>
        <v>4.4000000000000004</v>
      </c>
      <c r="BO76" s="91">
        <v>44</v>
      </c>
      <c r="BP76" s="72">
        <v>33</v>
      </c>
      <c r="BQ76" s="71">
        <v>55</v>
      </c>
      <c r="BR76" s="79">
        <f t="shared" si="36"/>
        <v>5.5</v>
      </c>
      <c r="BS76" s="95">
        <v>66</v>
      </c>
      <c r="BT76" s="87" t="s">
        <v>486</v>
      </c>
      <c r="BV76" s="394">
        <f t="shared" si="23"/>
        <v>0</v>
      </c>
      <c r="BW76" s="378" t="s">
        <v>780</v>
      </c>
      <c r="BX76" s="822">
        <v>1</v>
      </c>
      <c r="BY76" s="819"/>
      <c r="BZ76" s="267"/>
      <c r="CA76" s="217"/>
      <c r="CB76" s="11" t="s">
        <v>434</v>
      </c>
      <c r="CC76" s="11"/>
      <c r="CD76" s="11"/>
      <c r="CE76" s="11"/>
      <c r="CF76" s="11"/>
      <c r="CG76" s="216"/>
      <c r="CI76" s="217"/>
      <c r="CJ76" s="11" t="s">
        <v>1072</v>
      </c>
      <c r="CK76" s="11"/>
      <c r="CL76" s="11"/>
      <c r="CM76" s="11"/>
      <c r="CN76" s="11"/>
      <c r="CO76" s="216"/>
      <c r="CQ76" s="217"/>
      <c r="CR76" s="11" t="s">
        <v>1886</v>
      </c>
      <c r="CS76" s="11"/>
      <c r="CT76" s="11"/>
      <c r="CU76" s="11"/>
      <c r="CV76" s="11"/>
      <c r="CW76" s="216"/>
      <c r="DD76" s="9">
        <v>1</v>
      </c>
    </row>
    <row r="77" spans="2:108" ht="21" customHeight="1">
      <c r="B77" s="394">
        <f t="shared" si="14"/>
        <v>0</v>
      </c>
      <c r="C77" s="146" t="b">
        <f t="shared" si="15"/>
        <v>0</v>
      </c>
      <c r="D77" s="146">
        <f t="shared" si="27"/>
        <v>0</v>
      </c>
      <c r="E77" s="146">
        <f t="shared" si="28"/>
        <v>0</v>
      </c>
      <c r="F77" s="146">
        <f t="shared" si="29"/>
        <v>0</v>
      </c>
      <c r="G77" s="146">
        <f t="shared" si="19"/>
        <v>0</v>
      </c>
      <c r="H77" s="146" t="str">
        <f t="shared" si="30"/>
        <v/>
      </c>
      <c r="I77" s="146" t="str">
        <f t="shared" si="21"/>
        <v/>
      </c>
      <c r="J77" s="145"/>
      <c r="K77" s="118"/>
      <c r="L77" s="118"/>
      <c r="M77" s="117"/>
      <c r="N77" s="116"/>
      <c r="O77" s="115"/>
      <c r="P77" s="281"/>
      <c r="Q77" s="280"/>
      <c r="R77" s="280"/>
      <c r="S77" s="280"/>
      <c r="T77" s="280"/>
      <c r="U77" s="280"/>
      <c r="V77" s="280"/>
      <c r="W77" s="280"/>
      <c r="X77" s="280"/>
      <c r="Y77" s="280"/>
      <c r="Z77" s="280"/>
      <c r="AA77" s="279"/>
      <c r="AC77" s="772">
        <f t="shared" si="89"/>
        <v>0</v>
      </c>
      <c r="AD77" s="280"/>
      <c r="AE77" s="280"/>
      <c r="AF77" s="280"/>
      <c r="AG77" s="280"/>
      <c r="AH77" s="280"/>
      <c r="AI77" s="280"/>
      <c r="AJ77" s="280"/>
      <c r="AK77" s="280"/>
      <c r="AL77" s="280"/>
      <c r="AM77" s="279"/>
      <c r="AO77" s="493"/>
      <c r="AP77" s="494"/>
      <c r="AQ77" s="494"/>
      <c r="AR77" s="494"/>
      <c r="AS77" s="494"/>
      <c r="AT77" s="494"/>
      <c r="AU77" s="494"/>
      <c r="AV77" s="494"/>
      <c r="AW77" s="494"/>
      <c r="AX77" s="494"/>
      <c r="AY77" s="494"/>
      <c r="AZ77" s="494"/>
      <c r="BA77" s="494"/>
      <c r="BB77" s="494"/>
      <c r="BC77" s="497"/>
      <c r="BE77" s="633" t="s">
        <v>889</v>
      </c>
      <c r="BF77" s="633" t="s">
        <v>1015</v>
      </c>
      <c r="BG77" s="633" t="s">
        <v>1776</v>
      </c>
      <c r="BH77" s="119" t="s">
        <v>485</v>
      </c>
      <c r="BI77" s="119" t="s">
        <v>485</v>
      </c>
      <c r="BJ77" s="119" t="s">
        <v>485</v>
      </c>
      <c r="BK77" s="93">
        <f t="shared" si="33"/>
        <v>0.27</v>
      </c>
      <c r="BL77" s="92" t="s">
        <v>282</v>
      </c>
      <c r="BM77" s="75">
        <f t="shared" si="34"/>
        <v>4</v>
      </c>
      <c r="BN77" s="74">
        <f t="shared" si="35"/>
        <v>27</v>
      </c>
      <c r="BO77" s="91">
        <v>270</v>
      </c>
      <c r="BP77" s="72">
        <v>250</v>
      </c>
      <c r="BQ77" s="71">
        <v>300</v>
      </c>
      <c r="BR77" s="79">
        <f t="shared" si="36"/>
        <v>30</v>
      </c>
      <c r="BS77" s="95">
        <v>300</v>
      </c>
      <c r="BT77" s="87" t="s">
        <v>484</v>
      </c>
      <c r="BV77" s="394">
        <f t="shared" si="23"/>
        <v>0</v>
      </c>
      <c r="BW77" s="574"/>
      <c r="BX77" s="574"/>
      <c r="BY77" s="574"/>
      <c r="CA77" s="217"/>
      <c r="CB77" s="11" t="s">
        <v>423</v>
      </c>
      <c r="CC77" s="11"/>
      <c r="CD77" s="11"/>
      <c r="CE77" s="11"/>
      <c r="CF77" s="11"/>
      <c r="CG77" s="216"/>
      <c r="CI77" s="217"/>
      <c r="CJ77" s="11" t="s">
        <v>1073</v>
      </c>
      <c r="CK77" s="11"/>
      <c r="CL77" s="11"/>
      <c r="CM77" s="11"/>
      <c r="CN77" s="11"/>
      <c r="CO77" s="216"/>
      <c r="CQ77" s="217"/>
      <c r="CR77" s="11" t="s">
        <v>1887</v>
      </c>
      <c r="CS77" s="11"/>
      <c r="CT77" s="11"/>
      <c r="CU77" s="11"/>
      <c r="CV77" s="11"/>
      <c r="CW77" s="216"/>
      <c r="DD77" s="9">
        <v>1</v>
      </c>
    </row>
    <row r="78" spans="2:108" ht="21" customHeight="1">
      <c r="B78" s="394">
        <f t="shared" si="14"/>
        <v>0</v>
      </c>
      <c r="C78" s="146" t="b">
        <f t="shared" si="15"/>
        <v>0</v>
      </c>
      <c r="D78" s="146">
        <f t="shared" si="27"/>
        <v>0</v>
      </c>
      <c r="E78" s="146">
        <f t="shared" si="28"/>
        <v>0</v>
      </c>
      <c r="F78" s="146">
        <f t="shared" si="29"/>
        <v>0</v>
      </c>
      <c r="G78" s="146">
        <f t="shared" si="19"/>
        <v>0</v>
      </c>
      <c r="H78" s="146" t="str">
        <f t="shared" si="30"/>
        <v/>
      </c>
      <c r="I78" s="146" t="str">
        <f t="shared" si="21"/>
        <v/>
      </c>
      <c r="J78" s="145"/>
      <c r="K78" s="118"/>
      <c r="L78" s="118"/>
      <c r="M78" s="117"/>
      <c r="N78" s="116"/>
      <c r="O78" s="115"/>
      <c r="P78" s="661"/>
      <c r="Q78" s="277"/>
      <c r="R78" s="277"/>
      <c r="S78" s="277"/>
      <c r="T78" s="277"/>
      <c r="U78" s="277"/>
      <c r="V78" s="277"/>
      <c r="W78" s="277"/>
      <c r="X78" s="277"/>
      <c r="Y78" s="277"/>
      <c r="Z78" s="277"/>
      <c r="AA78" s="276"/>
      <c r="AC78" s="773"/>
      <c r="AD78" s="277"/>
      <c r="AE78" s="277"/>
      <c r="AF78" s="277"/>
      <c r="AG78" s="277"/>
      <c r="AH78" s="277"/>
      <c r="AI78" s="277"/>
      <c r="AJ78" s="277"/>
      <c r="AK78" s="277"/>
      <c r="AL78" s="277"/>
      <c r="AM78" s="276"/>
      <c r="AO78" s="493"/>
      <c r="AP78" s="494"/>
      <c r="AQ78" s="494"/>
      <c r="AR78" s="494"/>
      <c r="AS78" s="494"/>
      <c r="AT78" s="494"/>
      <c r="AU78" s="494"/>
      <c r="AV78" s="494"/>
      <c r="AW78" s="494"/>
      <c r="AX78" s="494"/>
      <c r="AY78" s="494"/>
      <c r="AZ78" s="494"/>
      <c r="BA78" s="494"/>
      <c r="BB78" s="494"/>
      <c r="BC78" s="497"/>
      <c r="BE78" s="633" t="s">
        <v>889</v>
      </c>
      <c r="BF78" s="633" t="s">
        <v>1015</v>
      </c>
      <c r="BG78" s="633" t="s">
        <v>1776</v>
      </c>
      <c r="BH78" s="119" t="s">
        <v>479</v>
      </c>
      <c r="BI78" s="119" t="s">
        <v>479</v>
      </c>
      <c r="BJ78" s="119" t="s">
        <v>479</v>
      </c>
      <c r="BK78" s="93">
        <f t="shared" si="33"/>
        <v>0.05</v>
      </c>
      <c r="BL78" s="92" t="s">
        <v>282</v>
      </c>
      <c r="BM78" s="75">
        <f t="shared" si="34"/>
        <v>20</v>
      </c>
      <c r="BN78" s="74">
        <f t="shared" si="35"/>
        <v>5</v>
      </c>
      <c r="BO78" s="91">
        <v>50</v>
      </c>
      <c r="BP78" s="72"/>
      <c r="BQ78" s="71"/>
      <c r="BR78" s="79"/>
      <c r="BS78" s="95"/>
      <c r="BT78" s="68" t="s">
        <v>478</v>
      </c>
      <c r="BV78" s="394">
        <f t="shared" si="23"/>
        <v>0</v>
      </c>
      <c r="BW78" s="574"/>
      <c r="BX78" s="574"/>
      <c r="BY78" s="574"/>
      <c r="CA78" s="217"/>
      <c r="CB78" s="11"/>
      <c r="CC78" s="11"/>
      <c r="CD78" s="11"/>
      <c r="CE78" s="11"/>
      <c r="CF78" s="11"/>
      <c r="CG78" s="216"/>
      <c r="CI78" s="217"/>
      <c r="CJ78" s="11"/>
      <c r="CK78" s="11"/>
      <c r="CL78" s="11"/>
      <c r="CM78" s="11"/>
      <c r="CN78" s="11"/>
      <c r="CO78" s="216"/>
      <c r="CQ78" s="217"/>
      <c r="CR78" s="11"/>
      <c r="CS78" s="11"/>
      <c r="CT78" s="11"/>
      <c r="CU78" s="11"/>
      <c r="CV78" s="11"/>
      <c r="CW78" s="216"/>
      <c r="DD78" s="9">
        <v>1</v>
      </c>
    </row>
    <row r="79" spans="2:108" ht="21" customHeight="1">
      <c r="B79" s="394">
        <f t="shared" si="14"/>
        <v>0</v>
      </c>
      <c r="C79" s="146" t="b">
        <f t="shared" si="15"/>
        <v>0</v>
      </c>
      <c r="D79" s="146">
        <f t="shared" si="27"/>
        <v>0</v>
      </c>
      <c r="E79" s="146">
        <f t="shared" si="28"/>
        <v>0</v>
      </c>
      <c r="F79" s="146">
        <f t="shared" si="29"/>
        <v>0</v>
      </c>
      <c r="G79" s="146">
        <f t="shared" si="19"/>
        <v>0</v>
      </c>
      <c r="H79" s="146" t="str">
        <f t="shared" si="30"/>
        <v/>
      </c>
      <c r="I79" s="146" t="str">
        <f t="shared" si="21"/>
        <v/>
      </c>
      <c r="J79" s="145"/>
      <c r="K79" s="118"/>
      <c r="L79" s="118"/>
      <c r="M79" s="117"/>
      <c r="N79" s="116"/>
      <c r="O79" s="115"/>
      <c r="P79" s="661"/>
      <c r="Q79" s="277"/>
      <c r="R79" s="277"/>
      <c r="S79" s="277"/>
      <c r="T79" s="277"/>
      <c r="U79" s="277"/>
      <c r="V79" s="277"/>
      <c r="W79" s="277"/>
      <c r="X79" s="277"/>
      <c r="Y79" s="277"/>
      <c r="Z79" s="277"/>
      <c r="AA79" s="276"/>
      <c r="AC79" s="773"/>
      <c r="AD79" s="277"/>
      <c r="AE79" s="277"/>
      <c r="AF79" s="277"/>
      <c r="AG79" s="277"/>
      <c r="AH79" s="277"/>
      <c r="AI79" s="277"/>
      <c r="AJ79" s="277"/>
      <c r="AK79" s="277"/>
      <c r="AL79" s="277"/>
      <c r="AM79" s="276"/>
      <c r="AO79" s="493"/>
      <c r="AP79" s="494"/>
      <c r="AQ79" s="494"/>
      <c r="AR79" s="494"/>
      <c r="AS79" s="494"/>
      <c r="AT79" s="494"/>
      <c r="AU79" s="494"/>
      <c r="AV79" s="494"/>
      <c r="AW79" s="494"/>
      <c r="AX79" s="494"/>
      <c r="AY79" s="494"/>
      <c r="AZ79" s="494"/>
      <c r="BA79" s="494"/>
      <c r="BB79" s="494"/>
      <c r="BC79" s="497"/>
      <c r="BE79" s="633" t="s">
        <v>889</v>
      </c>
      <c r="BF79" s="633" t="s">
        <v>1015</v>
      </c>
      <c r="BG79" s="633" t="s">
        <v>1776</v>
      </c>
      <c r="BH79" s="119" t="s">
        <v>477</v>
      </c>
      <c r="BI79" s="119" t="s">
        <v>477</v>
      </c>
      <c r="BJ79" s="119" t="s">
        <v>477</v>
      </c>
      <c r="BK79" s="93">
        <f t="shared" si="33"/>
        <v>0.35</v>
      </c>
      <c r="BL79" s="92" t="s">
        <v>282</v>
      </c>
      <c r="BM79" s="75">
        <f t="shared" si="34"/>
        <v>3</v>
      </c>
      <c r="BN79" s="74">
        <f t="shared" si="35"/>
        <v>35</v>
      </c>
      <c r="BO79" s="91">
        <v>350</v>
      </c>
      <c r="BP79" s="72">
        <v>300</v>
      </c>
      <c r="BQ79" s="71">
        <v>400</v>
      </c>
      <c r="BR79" s="79">
        <f t="shared" ref="BR79:BR100" si="90">BQ79/10</f>
        <v>40</v>
      </c>
      <c r="BS79" s="95">
        <v>400</v>
      </c>
      <c r="BT79" s="87" t="s">
        <v>476</v>
      </c>
      <c r="BV79" s="394">
        <f t="shared" si="23"/>
        <v>0</v>
      </c>
      <c r="BW79" s="574"/>
      <c r="BX79" s="574"/>
      <c r="BY79" s="574"/>
      <c r="CA79" s="217"/>
      <c r="CB79" s="11" t="s">
        <v>412</v>
      </c>
      <c r="CC79" s="11"/>
      <c r="CD79" s="11"/>
      <c r="CE79" s="11"/>
      <c r="CF79" s="11"/>
      <c r="CG79" s="216"/>
      <c r="CI79" s="217"/>
      <c r="CJ79" s="11" t="s">
        <v>1693</v>
      </c>
      <c r="CK79" s="11"/>
      <c r="CL79" s="11"/>
      <c r="CM79" s="11"/>
      <c r="CN79" s="11"/>
      <c r="CO79" s="216"/>
      <c r="CQ79" s="217"/>
      <c r="CR79" s="11" t="s">
        <v>1693</v>
      </c>
      <c r="CS79" s="11"/>
      <c r="CT79" s="11"/>
      <c r="CU79" s="11"/>
      <c r="CV79" s="11"/>
      <c r="CW79" s="216"/>
      <c r="DD79" s="9">
        <v>1</v>
      </c>
    </row>
    <row r="80" spans="2:108" ht="21" customHeight="1">
      <c r="B80" s="394">
        <f t="shared" ref="B80:B143" si="91">J80</f>
        <v>0</v>
      </c>
      <c r="C80" s="146" t="b">
        <f t="shared" ref="C80:C143" si="92">IF(B80="►","►",IF(B80="A",IF(AND(ISTEXT(K80),ISTEXT(K80)),K80,IF(ISTEXT(K80),K80,IF(ISBLANK(K80),K80,K80)))))</f>
        <v>0</v>
      </c>
      <c r="D80" s="146">
        <f t="shared" si="27"/>
        <v>0</v>
      </c>
      <c r="E80" s="146">
        <f t="shared" si="28"/>
        <v>0</v>
      </c>
      <c r="F80" s="146">
        <f t="shared" si="29"/>
        <v>0</v>
      </c>
      <c r="G80" s="146">
        <f t="shared" ref="G80:G143" si="93">IF(C80="►","►",IFERROR(MID(K80,SEARCH(".",C80,SEARCH(".",C80,SEARCH(".",C80)+1)+1)+1,SEARCH(".",C80,SEARCH(".",C80,SEARCH(".",C80,SEARCH(".",C80)+1)+1)+1)-SEARCH(".",C80,SEARCH(".",C80,SEARCH(".",C80)+1)+1)-1),0))</f>
        <v>0</v>
      </c>
      <c r="H80" s="146" t="str">
        <f t="shared" si="30"/>
        <v/>
      </c>
      <c r="I80" s="146" t="str">
        <f t="shared" ref="I80:I143" si="94">IF(ISBLANK(C80),"►",IFERROR(RIGHT(C80,LEN(C80)-FIND("Couleur",C80)+1),""))</f>
        <v/>
      </c>
      <c r="J80" s="272"/>
      <c r="K80" s="118"/>
      <c r="L80" s="118"/>
      <c r="M80" s="117"/>
      <c r="N80" s="116"/>
      <c r="O80" s="115"/>
      <c r="P80" s="274"/>
      <c r="Q80" s="121"/>
      <c r="R80" s="121"/>
      <c r="S80" s="121"/>
      <c r="T80" s="121"/>
      <c r="U80" s="121"/>
      <c r="V80" s="121"/>
      <c r="W80" s="121"/>
      <c r="X80" s="121"/>
      <c r="Y80" s="121"/>
      <c r="Z80" s="121"/>
      <c r="AA80" s="120"/>
      <c r="AC80" s="774"/>
      <c r="AD80" s="121"/>
      <c r="AE80" s="121"/>
      <c r="AF80" s="121"/>
      <c r="AG80" s="121"/>
      <c r="AH80" s="121"/>
      <c r="AI80" s="121"/>
      <c r="AJ80" s="121"/>
      <c r="AK80" s="121"/>
      <c r="AL80" s="121"/>
      <c r="AM80" s="120"/>
      <c r="AO80" s="493"/>
      <c r="AP80" s="494"/>
      <c r="AQ80" s="494"/>
      <c r="AR80" s="494"/>
      <c r="AS80" s="494"/>
      <c r="AT80" s="494"/>
      <c r="AU80" s="494"/>
      <c r="AV80" s="494"/>
      <c r="AW80" s="494"/>
      <c r="AX80" s="494"/>
      <c r="AY80" s="494"/>
      <c r="AZ80" s="494"/>
      <c r="BA80" s="494"/>
      <c r="BB80" s="494"/>
      <c r="BC80" s="497"/>
      <c r="BE80" s="633" t="s">
        <v>889</v>
      </c>
      <c r="BF80" s="633" t="s">
        <v>1015</v>
      </c>
      <c r="BG80" s="633" t="s">
        <v>1776</v>
      </c>
      <c r="BH80" s="119" t="s">
        <v>470</v>
      </c>
      <c r="BI80" s="119" t="s">
        <v>470</v>
      </c>
      <c r="BJ80" s="119" t="s">
        <v>470</v>
      </c>
      <c r="BK80" s="93">
        <f t="shared" si="33"/>
        <v>0.15</v>
      </c>
      <c r="BL80" s="92" t="s">
        <v>282</v>
      </c>
      <c r="BM80" s="75">
        <f t="shared" si="34"/>
        <v>7</v>
      </c>
      <c r="BN80" s="74">
        <f t="shared" si="35"/>
        <v>15</v>
      </c>
      <c r="BO80" s="91">
        <v>150</v>
      </c>
      <c r="BP80" s="72">
        <v>135</v>
      </c>
      <c r="BQ80" s="71">
        <v>180</v>
      </c>
      <c r="BR80" s="79">
        <f t="shared" si="90"/>
        <v>18</v>
      </c>
      <c r="BS80" s="95">
        <v>180</v>
      </c>
      <c r="BT80" s="87" t="s">
        <v>356</v>
      </c>
      <c r="BV80" s="394">
        <f t="shared" si="23"/>
        <v>0</v>
      </c>
      <c r="BW80" s="574"/>
      <c r="BX80" s="574"/>
      <c r="BY80" s="574"/>
      <c r="CA80" s="217"/>
      <c r="CB80" s="11"/>
      <c r="CC80" s="11"/>
      <c r="CD80" s="11"/>
      <c r="CE80" s="11"/>
      <c r="CF80" s="11"/>
      <c r="CG80" s="216"/>
      <c r="CI80" s="217"/>
      <c r="CJ80" s="11"/>
      <c r="CK80" s="11"/>
      <c r="CL80" s="11"/>
      <c r="CM80" s="11"/>
      <c r="CN80" s="11"/>
      <c r="CO80" s="216"/>
      <c r="CQ80" s="217"/>
      <c r="CR80" s="11"/>
      <c r="CS80" s="11"/>
      <c r="CT80" s="11"/>
      <c r="CU80" s="11"/>
      <c r="CV80" s="11"/>
      <c r="CW80" s="216"/>
      <c r="DD80" s="9">
        <v>1</v>
      </c>
    </row>
    <row r="81" spans="2:108" ht="21" customHeight="1">
      <c r="B81" s="394">
        <f t="shared" si="91"/>
        <v>0</v>
      </c>
      <c r="C81" s="146" t="b">
        <f t="shared" si="92"/>
        <v>0</v>
      </c>
      <c r="D81" s="146">
        <f t="shared" si="27"/>
        <v>0</v>
      </c>
      <c r="E81" s="146">
        <f t="shared" si="28"/>
        <v>0</v>
      </c>
      <c r="F81" s="146">
        <f t="shared" si="29"/>
        <v>0</v>
      </c>
      <c r="G81" s="146">
        <f t="shared" si="93"/>
        <v>0</v>
      </c>
      <c r="H81" s="146" t="str">
        <f t="shared" si="30"/>
        <v/>
      </c>
      <c r="I81" s="146" t="str">
        <f t="shared" si="94"/>
        <v/>
      </c>
      <c r="J81" s="272"/>
      <c r="K81" s="112"/>
      <c r="L81" s="112"/>
      <c r="M81" s="112"/>
      <c r="N81" s="112"/>
      <c r="O81" s="112"/>
      <c r="P81" s="112"/>
      <c r="Q81" s="112"/>
      <c r="R81" s="112"/>
      <c r="S81" s="112"/>
      <c r="T81" s="112"/>
      <c r="U81" s="112"/>
      <c r="V81" s="112"/>
      <c r="W81" s="112"/>
      <c r="X81" s="112"/>
      <c r="Y81" s="112"/>
      <c r="Z81" s="112"/>
      <c r="AA81" s="114"/>
      <c r="AC81" s="775">
        <v>40</v>
      </c>
      <c r="AD81" s="112">
        <v>5</v>
      </c>
      <c r="AE81" s="112">
        <v>12</v>
      </c>
      <c r="AF81" s="112">
        <v>25</v>
      </c>
      <c r="AG81" s="112">
        <v>23</v>
      </c>
      <c r="AH81" s="112">
        <v>7</v>
      </c>
      <c r="AI81" s="112">
        <v>13</v>
      </c>
      <c r="AJ81" s="112">
        <v>12</v>
      </c>
      <c r="AK81" s="112">
        <v>9</v>
      </c>
      <c r="AL81" s="112">
        <v>12</v>
      </c>
      <c r="AM81" s="114">
        <v>13</v>
      </c>
      <c r="AO81" s="113">
        <v>14</v>
      </c>
      <c r="AP81" s="112">
        <v>11</v>
      </c>
      <c r="AQ81" s="112">
        <v>17</v>
      </c>
      <c r="AR81" s="112">
        <v>17</v>
      </c>
      <c r="AS81" s="112">
        <v>17</v>
      </c>
      <c r="AT81" s="112">
        <v>14</v>
      </c>
      <c r="AU81" s="112">
        <v>11</v>
      </c>
      <c r="AV81" s="112">
        <v>14</v>
      </c>
      <c r="AW81" s="112">
        <v>21</v>
      </c>
      <c r="AX81" s="112">
        <v>18</v>
      </c>
      <c r="AY81" s="112">
        <v>17</v>
      </c>
      <c r="AZ81" s="112">
        <v>11</v>
      </c>
      <c r="BA81" s="112">
        <v>11</v>
      </c>
      <c r="BB81" s="112">
        <v>11</v>
      </c>
      <c r="BC81" s="111">
        <v>17</v>
      </c>
      <c r="BE81" s="633" t="s">
        <v>889</v>
      </c>
      <c r="BF81" s="633" t="s">
        <v>1015</v>
      </c>
      <c r="BG81" s="633" t="s">
        <v>1776</v>
      </c>
      <c r="BH81" s="119" t="s">
        <v>469</v>
      </c>
      <c r="BI81" s="119" t="s">
        <v>469</v>
      </c>
      <c r="BJ81" s="119" t="s">
        <v>469</v>
      </c>
      <c r="BK81" s="93">
        <f t="shared" si="33"/>
        <v>0.24</v>
      </c>
      <c r="BL81" s="92" t="s">
        <v>282</v>
      </c>
      <c r="BM81" s="75">
        <f t="shared" si="34"/>
        <v>4</v>
      </c>
      <c r="BN81" s="74">
        <f t="shared" si="35"/>
        <v>24</v>
      </c>
      <c r="BO81" s="91">
        <v>240</v>
      </c>
      <c r="BP81" s="72">
        <v>200</v>
      </c>
      <c r="BQ81" s="71">
        <v>300</v>
      </c>
      <c r="BR81" s="79">
        <f t="shared" si="90"/>
        <v>30</v>
      </c>
      <c r="BS81" s="95">
        <v>300</v>
      </c>
      <c r="BT81" s="87" t="s">
        <v>468</v>
      </c>
      <c r="BV81" s="394">
        <f t="shared" si="23"/>
        <v>0</v>
      </c>
      <c r="BW81" s="574"/>
      <c r="BX81" s="574"/>
      <c r="BY81" s="574"/>
      <c r="CA81" s="206"/>
      <c r="CB81" s="205" t="s">
        <v>404</v>
      </c>
      <c r="CC81" s="155"/>
      <c r="CD81" s="155"/>
      <c r="CE81" s="20"/>
      <c r="CF81" s="20"/>
      <c r="CG81" s="204"/>
      <c r="CI81" s="206"/>
      <c r="CJ81" s="205" t="s">
        <v>1074</v>
      </c>
      <c r="CK81" s="155"/>
      <c r="CL81" s="155"/>
      <c r="CM81" s="20"/>
      <c r="CN81" s="20"/>
      <c r="CO81" s="204"/>
      <c r="CQ81" s="206"/>
      <c r="CR81" s="205" t="s">
        <v>1888</v>
      </c>
      <c r="CS81" s="155"/>
      <c r="CT81" s="155"/>
      <c r="CU81" s="20"/>
      <c r="CV81" s="20"/>
      <c r="CW81" s="204"/>
      <c r="DD81" s="9">
        <v>1</v>
      </c>
    </row>
    <row r="82" spans="2:108" ht="21" customHeight="1" thickBot="1">
      <c r="B82" s="394">
        <f t="shared" si="91"/>
        <v>0</v>
      </c>
      <c r="C82" s="146" t="b">
        <f t="shared" si="92"/>
        <v>0</v>
      </c>
      <c r="D82" s="146">
        <f t="shared" si="27"/>
        <v>0</v>
      </c>
      <c r="E82" s="146">
        <f t="shared" si="28"/>
        <v>0</v>
      </c>
      <c r="F82" s="146">
        <f t="shared" si="29"/>
        <v>0</v>
      </c>
      <c r="G82" s="146">
        <f t="shared" si="93"/>
        <v>0</v>
      </c>
      <c r="H82" s="146" t="str">
        <f t="shared" si="30"/>
        <v/>
      </c>
      <c r="I82" s="146" t="str">
        <f t="shared" si="94"/>
        <v/>
      </c>
      <c r="J82" s="271"/>
      <c r="K82" s="270"/>
      <c r="L82" s="270"/>
      <c r="M82" s="270"/>
      <c r="N82" s="270"/>
      <c r="O82" s="270"/>
      <c r="P82" s="270"/>
      <c r="Q82" s="270"/>
      <c r="R82" s="270"/>
      <c r="S82" s="270"/>
      <c r="T82" s="270"/>
      <c r="U82" s="270"/>
      <c r="V82" s="270"/>
      <c r="W82" s="270"/>
      <c r="X82" s="270"/>
      <c r="Y82" s="270"/>
      <c r="Z82" s="270"/>
      <c r="AA82" s="269"/>
      <c r="AC82" s="776">
        <f t="shared" ref="AC82:AK82" ca="1" si="95">CELL("largeur",AC82)</f>
        <v>40</v>
      </c>
      <c r="AD82" s="270">
        <f t="shared" ca="1" si="95"/>
        <v>5</v>
      </c>
      <c r="AE82" s="270">
        <f t="shared" ca="1" si="95"/>
        <v>12</v>
      </c>
      <c r="AF82" s="270">
        <f t="shared" ca="1" si="95"/>
        <v>25</v>
      </c>
      <c r="AG82" s="270">
        <f t="shared" ca="1" si="95"/>
        <v>23</v>
      </c>
      <c r="AH82" s="270">
        <f t="shared" ca="1" si="95"/>
        <v>7</v>
      </c>
      <c r="AI82" s="270">
        <f t="shared" ca="1" si="95"/>
        <v>13</v>
      </c>
      <c r="AJ82" s="270">
        <f t="shared" ca="1" si="95"/>
        <v>12</v>
      </c>
      <c r="AK82" s="270">
        <f t="shared" ca="1" si="95"/>
        <v>9</v>
      </c>
      <c r="AL82" s="270">
        <v>12</v>
      </c>
      <c r="AM82" s="269">
        <f ca="1">CELL("largeur",AM82)</f>
        <v>13</v>
      </c>
      <c r="AO82" s="110">
        <f t="shared" ref="AO82:BC82" ca="1" si="96">CELL("largeur",AO82)</f>
        <v>14</v>
      </c>
      <c r="AP82" s="109">
        <f t="shared" ca="1" si="96"/>
        <v>11</v>
      </c>
      <c r="AQ82" s="109">
        <f t="shared" ca="1" si="96"/>
        <v>17</v>
      </c>
      <c r="AR82" s="109">
        <f t="shared" ca="1" si="96"/>
        <v>17</v>
      </c>
      <c r="AS82" s="109">
        <f t="shared" ca="1" si="96"/>
        <v>17</v>
      </c>
      <c r="AT82" s="109">
        <f t="shared" ca="1" si="96"/>
        <v>14</v>
      </c>
      <c r="AU82" s="109">
        <f t="shared" ca="1" si="96"/>
        <v>11</v>
      </c>
      <c r="AV82" s="109">
        <f t="shared" ca="1" si="96"/>
        <v>14</v>
      </c>
      <c r="AW82" s="109">
        <f t="shared" ca="1" si="96"/>
        <v>21</v>
      </c>
      <c r="AX82" s="109">
        <f t="shared" ca="1" si="96"/>
        <v>18</v>
      </c>
      <c r="AY82" s="109">
        <f t="shared" ca="1" si="96"/>
        <v>17</v>
      </c>
      <c r="AZ82" s="109">
        <f t="shared" ca="1" si="96"/>
        <v>11</v>
      </c>
      <c r="BA82" s="109">
        <f t="shared" ca="1" si="96"/>
        <v>11</v>
      </c>
      <c r="BB82" s="109">
        <f t="shared" ca="1" si="96"/>
        <v>11</v>
      </c>
      <c r="BC82" s="108">
        <f t="shared" ca="1" si="96"/>
        <v>17</v>
      </c>
      <c r="BE82" s="633" t="s">
        <v>889</v>
      </c>
      <c r="BF82" s="633" t="s">
        <v>1015</v>
      </c>
      <c r="BG82" s="633" t="s">
        <v>1776</v>
      </c>
      <c r="BH82" s="119" t="s">
        <v>467</v>
      </c>
      <c r="BI82" s="119" t="s">
        <v>467</v>
      </c>
      <c r="BJ82" s="119" t="s">
        <v>467</v>
      </c>
      <c r="BK82" s="93">
        <f t="shared" si="33"/>
        <v>0.03</v>
      </c>
      <c r="BL82" s="92" t="s">
        <v>282</v>
      </c>
      <c r="BM82" s="75">
        <f t="shared" si="34"/>
        <v>33</v>
      </c>
      <c r="BN82" s="74">
        <f t="shared" si="35"/>
        <v>3</v>
      </c>
      <c r="BO82" s="91">
        <v>30</v>
      </c>
      <c r="BP82" s="72">
        <v>22</v>
      </c>
      <c r="BQ82" s="71">
        <v>38</v>
      </c>
      <c r="BR82" s="79">
        <f t="shared" si="90"/>
        <v>3.8</v>
      </c>
      <c r="BS82" s="95">
        <v>45</v>
      </c>
      <c r="BT82" s="87" t="s">
        <v>466</v>
      </c>
      <c r="BV82" s="394">
        <f t="shared" ref="BV82:BV145" si="97">B82</f>
        <v>0</v>
      </c>
      <c r="BW82" s="574"/>
      <c r="BX82" s="574"/>
      <c r="BY82" s="574"/>
      <c r="CA82" s="206"/>
      <c r="CB82" s="205" t="s">
        <v>399</v>
      </c>
      <c r="CC82" s="155"/>
      <c r="CD82" s="155"/>
      <c r="CE82" s="20"/>
      <c r="CF82" s="20"/>
      <c r="CG82" s="204"/>
      <c r="CI82" s="206"/>
      <c r="CJ82" s="205" t="s">
        <v>1075</v>
      </c>
      <c r="CK82" s="155"/>
      <c r="CL82" s="155"/>
      <c r="CM82" s="20"/>
      <c r="CN82" s="20"/>
      <c r="CO82" s="204"/>
      <c r="CQ82" s="206"/>
      <c r="CR82" s="205" t="s">
        <v>1892</v>
      </c>
      <c r="CS82" s="155"/>
      <c r="CT82" s="155"/>
      <c r="CU82" s="20"/>
      <c r="CV82" s="20"/>
      <c r="CW82" s="204"/>
      <c r="DD82" s="9">
        <v>1</v>
      </c>
    </row>
    <row r="83" spans="2:108" ht="21" customHeight="1" thickBot="1">
      <c r="B83" s="394" t="str">
        <f t="shared" si="91"/>
        <v>A</v>
      </c>
      <c r="C83" s="146" t="str">
        <f t="shared" si="92"/>
        <v>A</v>
      </c>
      <c r="D83" s="146">
        <f t="shared" si="27"/>
        <v>0</v>
      </c>
      <c r="E83" s="146">
        <f t="shared" si="28"/>
        <v>0</v>
      </c>
      <c r="F83" s="146">
        <f t="shared" si="29"/>
        <v>0</v>
      </c>
      <c r="G83" s="146">
        <f t="shared" si="93"/>
        <v>0</v>
      </c>
      <c r="H83" s="146" t="str">
        <f t="shared" si="30"/>
        <v/>
      </c>
      <c r="I83" s="146" t="str">
        <f t="shared" si="94"/>
        <v/>
      </c>
      <c r="J83" s="832" t="s">
        <v>338</v>
      </c>
      <c r="K83" s="833" t="s">
        <v>338</v>
      </c>
      <c r="L83" s="833" t="s">
        <v>338</v>
      </c>
      <c r="M83" s="833" t="s">
        <v>338</v>
      </c>
      <c r="N83" s="833" t="s">
        <v>338</v>
      </c>
      <c r="O83" s="834" t="s">
        <v>2028</v>
      </c>
      <c r="P83" s="835"/>
      <c r="Q83" s="835"/>
      <c r="R83" s="835"/>
      <c r="S83" s="835"/>
      <c r="T83" s="835"/>
      <c r="U83" s="835"/>
      <c r="V83" s="835"/>
      <c r="W83" s="835"/>
      <c r="X83" s="835"/>
      <c r="Y83" s="835"/>
      <c r="Z83" s="835"/>
      <c r="AA83" s="835"/>
      <c r="AC83" s="5"/>
      <c r="AD83" s="5"/>
      <c r="AE83" s="761" t="str">
        <f>IF(OR(ISBLANK(P88), ISBLANK(Q88), ISBLANK(P90), ISBLANK(Q90)), "",
IF(AX101 &lt;&gt; IFERROR(IF(ISBLANK(AI86), "", INDEX(BO22:BO150, MATCH(M87, BH22:BH150, 0))), 0),
"⚠️ Incohérence : total saisi = " &amp; AX101 &amp; " ml, total attendu = " &amp; IFERROR(IF(ISBLANK(AI86), "", INDEX(BO22:BO150, MATCH(M87, BH22:BH150, 0))), 0) &amp; " ml.",
"✔️ Totaux cohérents : " &amp; AX101 &amp; " ml"))</f>
        <v/>
      </c>
      <c r="AF83" s="180"/>
      <c r="AG83" s="180"/>
      <c r="AH83" s="180"/>
      <c r="AI83" s="760" t="str">
        <f>IF(OR(ISBLANK(P88),ISBLANK(Q88),ISBLANK(P90),ISBLANK(Q90)),"",IF(AX101&lt;&gt;IFERROR(IF(ISBLANK(AI86),"",INDEX(BO22:BO150,MATCH(M87,BH22:BH150,0))),0),
"⚠️ Incohérence : total saisi = "&amp;AX101&amp;" ml, total attendu = "&amp;IFERROR(IF(ISBLANK(AI86),"",INDEX(BO22:BO150,MATCH(M87,BH22:BH150,0))),0)&amp;" ml.",
"✔️ Totaux cohérents : "&amp;AX101&amp;" ml"))</f>
        <v/>
      </c>
      <c r="AJ83" s="5"/>
      <c r="AK83" s="5"/>
      <c r="AL83" s="5"/>
      <c r="AM83" s="5"/>
      <c r="AO83" s="5"/>
      <c r="AP83" s="5"/>
      <c r="AQ83" s="5"/>
      <c r="AR83" s="5"/>
      <c r="AS83" s="5"/>
      <c r="AT83" s="5"/>
      <c r="AU83" s="5"/>
      <c r="AV83" s="5"/>
      <c r="AW83" s="5"/>
      <c r="AX83" s="5"/>
      <c r="AY83" s="5"/>
      <c r="AZ83" s="5"/>
      <c r="BA83" s="5"/>
      <c r="BB83" s="5"/>
      <c r="BC83" s="5"/>
      <c r="BE83" s="633" t="s">
        <v>889</v>
      </c>
      <c r="BF83" s="633" t="s">
        <v>1015</v>
      </c>
      <c r="BG83" s="633" t="s">
        <v>1776</v>
      </c>
      <c r="BH83" s="119" t="s">
        <v>464</v>
      </c>
      <c r="BI83" s="119" t="s">
        <v>464</v>
      </c>
      <c r="BJ83" s="119" t="s">
        <v>464</v>
      </c>
      <c r="BK83" s="93">
        <f t="shared" si="33"/>
        <v>0.56999999999999995</v>
      </c>
      <c r="BL83" s="92" t="s">
        <v>282</v>
      </c>
      <c r="BM83" s="75">
        <f t="shared" si="34"/>
        <v>2</v>
      </c>
      <c r="BN83" s="74">
        <f t="shared" si="35"/>
        <v>57</v>
      </c>
      <c r="BO83" s="91">
        <v>570</v>
      </c>
      <c r="BP83" s="72">
        <v>550</v>
      </c>
      <c r="BQ83" s="71">
        <v>600</v>
      </c>
      <c r="BR83" s="79">
        <f t="shared" si="90"/>
        <v>60</v>
      </c>
      <c r="BS83" s="95">
        <v>600</v>
      </c>
      <c r="BT83" s="87" t="s">
        <v>356</v>
      </c>
      <c r="BV83" s="394" t="str">
        <f t="shared" si="97"/>
        <v>A</v>
      </c>
      <c r="BW83" s="574"/>
      <c r="BX83" s="574"/>
      <c r="BY83" s="574"/>
      <c r="CA83" s="206"/>
      <c r="CB83" s="155"/>
      <c r="CC83" s="155"/>
      <c r="CD83" s="155"/>
      <c r="CE83" s="20"/>
      <c r="CF83" s="20"/>
      <c r="CG83" s="204"/>
      <c r="CI83" s="206" t="s">
        <v>1696</v>
      </c>
      <c r="CJ83" s="155"/>
      <c r="CK83" s="155"/>
      <c r="CL83" s="155"/>
      <c r="CM83" s="20"/>
      <c r="CN83" s="20"/>
      <c r="CO83" s="204"/>
      <c r="CQ83" s="206" t="s">
        <v>1889</v>
      </c>
      <c r="CR83" s="155"/>
      <c r="CS83" s="155"/>
      <c r="CT83" s="155"/>
      <c r="CU83" s="20"/>
      <c r="CV83" s="20"/>
      <c r="CW83" s="204"/>
      <c r="DD83" s="9">
        <v>1</v>
      </c>
    </row>
    <row r="84" spans="2:108" ht="21" customHeight="1">
      <c r="B84" s="394" t="str">
        <f t="shared" si="91"/>
        <v>A</v>
      </c>
      <c r="C84" s="146">
        <f t="shared" si="92"/>
        <v>0</v>
      </c>
      <c r="D84" s="146">
        <f t="shared" si="27"/>
        <v>0</v>
      </c>
      <c r="E84" s="146">
        <f t="shared" si="28"/>
        <v>0</v>
      </c>
      <c r="F84" s="146">
        <f t="shared" si="29"/>
        <v>0</v>
      </c>
      <c r="G84" s="146">
        <f t="shared" si="93"/>
        <v>0</v>
      </c>
      <c r="H84" s="146" t="str">
        <f t="shared" si="30"/>
        <v/>
      </c>
      <c r="I84" s="146" t="str">
        <f t="shared" si="94"/>
        <v/>
      </c>
      <c r="J84" s="257" t="s">
        <v>338</v>
      </c>
      <c r="K84" s="256">
        <f>K91</f>
        <v>0</v>
      </c>
      <c r="L84" s="256">
        <f>L91</f>
        <v>0</v>
      </c>
      <c r="M84" s="255">
        <f>M91</f>
        <v>0</v>
      </c>
      <c r="N84" s="254">
        <f>N91</f>
        <v>0</v>
      </c>
      <c r="O84" s="253">
        <f>O91</f>
        <v>0</v>
      </c>
      <c r="P84" s="686"/>
      <c r="Q84" s="685"/>
      <c r="R84" s="798" t="s">
        <v>1699</v>
      </c>
      <c r="S84" s="798"/>
      <c r="T84" s="798"/>
      <c r="U84" s="798"/>
      <c r="V84" s="798"/>
      <c r="W84" s="798"/>
      <c r="X84" s="798"/>
      <c r="Y84" s="798"/>
      <c r="Z84" s="798"/>
      <c r="AA84" s="684"/>
      <c r="AC84" s="1561" t="str">
        <f>R84&amp;" "&amp;P84&amp;" "&amp;P85&amp;" "&amp;P86&amp;"  intensité"&amp;" "&amp;U90&amp;" "&amp;"coût unitaire"&amp;" "&amp;AM93&amp; "€"&amp;" "&amp;" servi en"&amp;" "&amp;AJ86</f>
        <v>POSTIT 3     intensité  coût unitaire 0€  servi en Trembler(s)</v>
      </c>
      <c r="AD84" s="1562"/>
      <c r="AE84" s="1562"/>
      <c r="AF84" s="1562"/>
      <c r="AG84" s="1562"/>
      <c r="AH84" s="1562"/>
      <c r="AI84" s="1562"/>
      <c r="AJ84" s="1562"/>
      <c r="AK84" s="252" t="s">
        <v>432</v>
      </c>
      <c r="AL84" s="1565">
        <f>AA84</f>
        <v>0</v>
      </c>
      <c r="AM84" s="1566"/>
      <c r="AO84" s="251" t="s">
        <v>427</v>
      </c>
      <c r="AP84" s="250" t="s">
        <v>431</v>
      </c>
      <c r="AQ84" s="247" t="s">
        <v>429</v>
      </c>
      <c r="AR84" s="249" t="s">
        <v>426</v>
      </c>
      <c r="AS84" s="248" t="s">
        <v>430</v>
      </c>
      <c r="AT84" s="247" t="s">
        <v>429</v>
      </c>
      <c r="AU84" s="246" t="s">
        <v>428</v>
      </c>
      <c r="AV84" s="245" t="s">
        <v>427</v>
      </c>
      <c r="AW84" s="764" t="str">
        <f>AO86</f>
        <v/>
      </c>
      <c r="AX84" s="244"/>
      <c r="AY84" s="243"/>
      <c r="AZ84" s="242"/>
      <c r="BA84" s="241" t="s">
        <v>426</v>
      </c>
      <c r="BB84" s="240" t="str">
        <f>AR86</f>
        <v>2 Trembler(s) de 30 cl</v>
      </c>
      <c r="BC84" s="239"/>
      <c r="BE84" s="633" t="s">
        <v>889</v>
      </c>
      <c r="BF84" s="633" t="s">
        <v>1015</v>
      </c>
      <c r="BG84" s="633" t="s">
        <v>1776</v>
      </c>
      <c r="BH84" s="119" t="s">
        <v>463</v>
      </c>
      <c r="BI84" s="119" t="s">
        <v>463</v>
      </c>
      <c r="BJ84" s="119" t="s">
        <v>463</v>
      </c>
      <c r="BK84" s="93">
        <f t="shared" si="33"/>
        <v>0.47</v>
      </c>
      <c r="BL84" s="92" t="s">
        <v>282</v>
      </c>
      <c r="BM84" s="75">
        <f t="shared" si="34"/>
        <v>2</v>
      </c>
      <c r="BN84" s="74">
        <f t="shared" si="35"/>
        <v>47</v>
      </c>
      <c r="BO84" s="91">
        <v>470</v>
      </c>
      <c r="BP84" s="72">
        <v>450</v>
      </c>
      <c r="BQ84" s="71">
        <v>500</v>
      </c>
      <c r="BR84" s="79">
        <f t="shared" si="90"/>
        <v>50</v>
      </c>
      <c r="BS84" s="95">
        <v>500</v>
      </c>
      <c r="BT84" s="87" t="s">
        <v>356</v>
      </c>
      <c r="BV84" s="394" t="str">
        <f t="shared" si="97"/>
        <v>A</v>
      </c>
      <c r="BW84" s="574"/>
      <c r="BX84" s="574"/>
      <c r="BY84" s="574"/>
      <c r="CA84" s="589" t="s">
        <v>781</v>
      </c>
      <c r="CB84" s="590"/>
      <c r="CC84" s="590"/>
      <c r="CD84" s="590"/>
      <c r="CE84" s="590"/>
      <c r="CF84" s="590"/>
      <c r="CG84" s="591"/>
      <c r="CI84" s="589" t="s">
        <v>1695</v>
      </c>
      <c r="CJ84" s="590"/>
      <c r="CK84" s="590"/>
      <c r="CL84" s="590"/>
      <c r="CM84" s="590"/>
      <c r="CN84" s="590"/>
      <c r="CO84" s="591"/>
      <c r="CQ84" s="589" t="s">
        <v>1695</v>
      </c>
      <c r="CR84" s="590"/>
      <c r="CS84" s="590"/>
      <c r="CT84" s="590"/>
      <c r="CU84" s="590"/>
      <c r="CV84" s="590"/>
      <c r="CW84" s="591"/>
      <c r="DD84" s="9">
        <v>1</v>
      </c>
    </row>
    <row r="85" spans="2:108" ht="21" customHeight="1">
      <c r="B85" s="394">
        <f t="shared" si="91"/>
        <v>0</v>
      </c>
      <c r="C85" s="146" t="b">
        <f t="shared" si="92"/>
        <v>0</v>
      </c>
      <c r="D85" s="146">
        <f t="shared" ref="D85:D148" si="98">IF(C85="►","►",IFERROR(LEFT(C85,SEARCH(".",C85)-1),0))</f>
        <v>0</v>
      </c>
      <c r="E85" s="146">
        <f t="shared" ref="E85:E148" si="99">IF(C85="►","►",IFERROR(MID(C85,SEARCH(".",C85)+1,SEARCH(".",C85,SEARCH(".",C85)+1)-SEARCH(".",C85)-1),0))</f>
        <v>0</v>
      </c>
      <c r="F85" s="146">
        <f t="shared" ref="F85:F148" si="100">IF(C85="►","►",IFERROR(MID(C85,SEARCH(".",C85,SEARCH(".",C85)+1)+1,SEARCH(".",C85,SEARCH(".",C85,SEARCH(".",C85)+1)+1)-SEARCH(".",C85,SEARCH(".",C85)+1)-1),0))</f>
        <v>0</v>
      </c>
      <c r="G85" s="146">
        <f t="shared" si="93"/>
        <v>0</v>
      </c>
      <c r="H85" s="146" t="str">
        <f t="shared" ref="H85:H148" si="101">IF(C85="►","►",IFERROR(MID(C85,SEARCH("♦",SUBSTITUTE(C85,".","♦",LEN(C85)-LEN(SUBSTITUTE(C85,".",""))))+1,999),""))</f>
        <v/>
      </c>
      <c r="I85" s="146" t="str">
        <f t="shared" si="94"/>
        <v/>
      </c>
      <c r="J85" s="133"/>
      <c r="K85" s="203"/>
      <c r="L85" s="203"/>
      <c r="M85" s="202"/>
      <c r="N85" s="201"/>
      <c r="O85" s="200"/>
      <c r="P85" s="683"/>
      <c r="Q85" s="682"/>
      <c r="R85" s="799"/>
      <c r="S85" s="799"/>
      <c r="T85" s="799"/>
      <c r="U85" s="799"/>
      <c r="V85" s="799"/>
      <c r="W85" s="799"/>
      <c r="X85" s="799"/>
      <c r="Y85" s="799"/>
      <c r="Z85" s="799"/>
      <c r="AA85" s="681"/>
      <c r="AC85" s="1563"/>
      <c r="AD85" s="1564"/>
      <c r="AE85" s="1564"/>
      <c r="AF85" s="1564"/>
      <c r="AG85" s="1564"/>
      <c r="AH85" s="1564"/>
      <c r="AI85" s="1564"/>
      <c r="AJ85" s="1564"/>
      <c r="AK85" s="503">
        <f>IFERROR(SUM(AJ94:AJ100)/SUM(AE94:AE100)*100,0)</f>
        <v>0</v>
      </c>
      <c r="AL85" s="1567"/>
      <c r="AM85" s="1568"/>
      <c r="AO85" s="238" t="str">
        <f t="shared" ref="AO85:AU85" si="102">SUBSTITUTE(ADDRESS(1,COLUMN(),4),"1","")</f>
        <v>AO</v>
      </c>
      <c r="AP85" s="237" t="str">
        <f t="shared" si="102"/>
        <v>AP</v>
      </c>
      <c r="AQ85" s="234" t="str">
        <f t="shared" si="102"/>
        <v>AQ</v>
      </c>
      <c r="AR85" s="236" t="str">
        <f t="shared" si="102"/>
        <v>AR</v>
      </c>
      <c r="AS85" s="235" t="str">
        <f t="shared" si="102"/>
        <v>AS</v>
      </c>
      <c r="AT85" s="234" t="str">
        <f t="shared" si="102"/>
        <v>AT</v>
      </c>
      <c r="AU85" s="233" t="str">
        <f t="shared" si="102"/>
        <v>AU</v>
      </c>
      <c r="AV85" s="232"/>
      <c r="AW85" s="232"/>
      <c r="AX85" s="232"/>
      <c r="AY85" s="193"/>
      <c r="AZ85" s="232"/>
      <c r="BA85" s="218"/>
      <c r="BB85" s="153"/>
      <c r="BC85" s="152"/>
      <c r="BE85" s="633" t="s">
        <v>889</v>
      </c>
      <c r="BF85" s="633" t="s">
        <v>1015</v>
      </c>
      <c r="BG85" s="633" t="s">
        <v>1776</v>
      </c>
      <c r="BH85" s="119" t="s">
        <v>462</v>
      </c>
      <c r="BI85" s="119" t="s">
        <v>462</v>
      </c>
      <c r="BJ85" s="119" t="s">
        <v>462</v>
      </c>
      <c r="BK85" s="93">
        <f t="shared" si="33"/>
        <v>0.56799999999999995</v>
      </c>
      <c r="BL85" s="92" t="s">
        <v>282</v>
      </c>
      <c r="BM85" s="75">
        <f t="shared" si="34"/>
        <v>2</v>
      </c>
      <c r="BN85" s="74">
        <f t="shared" si="35"/>
        <v>56.8</v>
      </c>
      <c r="BO85" s="91">
        <v>568</v>
      </c>
      <c r="BP85" s="72">
        <v>550</v>
      </c>
      <c r="BQ85" s="71">
        <v>600</v>
      </c>
      <c r="BR85" s="79">
        <f t="shared" si="90"/>
        <v>60</v>
      </c>
      <c r="BS85" s="95">
        <v>600</v>
      </c>
      <c r="BT85" s="87" t="s">
        <v>461</v>
      </c>
      <c r="BV85" s="394">
        <f t="shared" si="97"/>
        <v>0</v>
      </c>
      <c r="BW85" s="574"/>
      <c r="BX85" s="574"/>
      <c r="BY85" s="574"/>
      <c r="CA85" s="592" t="s">
        <v>782</v>
      </c>
      <c r="CB85" s="593"/>
      <c r="CC85" s="593"/>
      <c r="CD85" s="593"/>
      <c r="CE85" s="593"/>
      <c r="CF85" s="593"/>
      <c r="CG85" s="594"/>
      <c r="CI85" s="592" t="s">
        <v>1076</v>
      </c>
      <c r="CJ85" s="593"/>
      <c r="CK85" s="593"/>
      <c r="CL85" s="593"/>
      <c r="CM85" s="593"/>
      <c r="CN85" s="593"/>
      <c r="CO85" s="594"/>
      <c r="CQ85" s="592" t="s">
        <v>1890</v>
      </c>
      <c r="CR85" s="593"/>
      <c r="CS85" s="593"/>
      <c r="CT85" s="593"/>
      <c r="CU85" s="593"/>
      <c r="CV85" s="593"/>
      <c r="CW85" s="594"/>
      <c r="DD85" s="9">
        <v>1</v>
      </c>
    </row>
    <row r="86" spans="2:108" ht="21" customHeight="1">
      <c r="B86" s="394">
        <f t="shared" si="91"/>
        <v>0</v>
      </c>
      <c r="C86" s="146" t="b">
        <f t="shared" si="92"/>
        <v>0</v>
      </c>
      <c r="D86" s="146">
        <f t="shared" si="98"/>
        <v>0</v>
      </c>
      <c r="E86" s="146">
        <f t="shared" si="99"/>
        <v>0</v>
      </c>
      <c r="F86" s="146">
        <f t="shared" si="100"/>
        <v>0</v>
      </c>
      <c r="G86" s="146">
        <f t="shared" si="93"/>
        <v>0</v>
      </c>
      <c r="H86" s="146" t="str">
        <f t="shared" si="101"/>
        <v/>
      </c>
      <c r="I86" s="146" t="str">
        <f t="shared" si="94"/>
        <v/>
      </c>
      <c r="J86" s="133"/>
      <c r="K86" s="203"/>
      <c r="L86" s="203"/>
      <c r="M86" s="202"/>
      <c r="N86" s="201"/>
      <c r="O86" s="200"/>
      <c r="P86" s="680"/>
      <c r="Q86" s="680"/>
      <c r="R86" s="332"/>
      <c r="S86" s="331"/>
      <c r="T86" s="231"/>
      <c r="U86" s="231"/>
      <c r="V86" s="231"/>
      <c r="W86" s="231"/>
      <c r="X86" s="231"/>
      <c r="Y86" s="231"/>
      <c r="Z86" s="231"/>
      <c r="AA86" s="230"/>
      <c r="AC86" s="763" t="str">
        <f>IFERROR(IF(AX101&lt;&gt;INDEX(BO22:BO150,MATCH(M87,BH22:BH150,0)),"⚠️ Vérifiez : le total saisi = "&amp;AX101&amp;" ml (colonne "&amp;AX92&amp;")","✅ OK volume saisi = "&amp;AX101&amp;" ml (colonne "&amp;AX92&amp;")"),"⚠️ Erreur : valeur non trouvée")</f>
        <v>⚠️ Erreur : valeur non trouvée</v>
      </c>
      <c r="AD86" s="207"/>
      <c r="AE86" s="207"/>
      <c r="AF86" s="207"/>
      <c r="AG86" s="207"/>
      <c r="AH86" s="532" t="s">
        <v>416</v>
      </c>
      <c r="AI86" s="229">
        <v>2</v>
      </c>
      <c r="AJ86" s="607" t="s">
        <v>361</v>
      </c>
      <c r="AK86" s="611" t="s">
        <v>805</v>
      </c>
      <c r="AL86" s="608">
        <f>IFERROR(INDEX(BN22:BN150, MATCH(AJ86, BH22:BH150, 0)), 0)*AI86</f>
        <v>50</v>
      </c>
      <c r="AM86" s="606">
        <f>AL86/100</f>
        <v>0.5</v>
      </c>
      <c r="AO86" s="228" t="str">
        <f>IF(OR(ISBLANK(P88), ISBLANK(Q88), ISBLANK(P90), ISBLANK(Q90)), "","Volume saisi "&amp; AX101 &amp; " ml pour "  &amp; P88 &amp; " " &amp; Q88)</f>
        <v/>
      </c>
      <c r="AP86" s="226">
        <f>IFERROR(IF(ISBLANK(AI86),"",IFERROR(_xlfn.XLOOKUP(M86,BH22:BH150,BS22:BS150),IFERROR(_xlfn.XLOOKUP(M86,BI22:BI150,BS22:BS150),IFERROR(_xlfn.XLOOKUP(M86,BJ22:BJ150,BS22:BS150),0)))*L86),0)</f>
        <v>0</v>
      </c>
      <c r="AQ86" s="225">
        <f>IFERROR(IF(ISBLANK(AI86),"",IFERROR(_xlfn.XLOOKUP(O86,BH22:BH150,BO22:BO150),IFERROR(_xlfn.XLOOKUP(O86,BI22:BI150,BO22:BO150),IFERROR(_xlfn.XLOOKUP(O86,BJ22:BJ150,BO22:BO150),0))))*N86*L86,0)</f>
        <v>0</v>
      </c>
      <c r="AR86" s="227" t="str">
        <f>IF(OR(ISBLANK(AI86), ISBLANK(AJ86), ISBLANK(AI87), ISBLANK(AJ87)), "", AI86 &amp; " " &amp; AJ86 &amp; " de " &amp; AI87 &amp; " " &amp; AJ87)</f>
        <v>2 Trembler(s) de 30 cl</v>
      </c>
      <c r="AS86" s="226">
        <f>IFERROR(IF(ISBLANK(AI86),"",IFERROR(_xlfn.XLOOKUP(AJ86,BH22:BH150,BS22:BS150),IFERROR(_xlfn.XLOOKUP(AJ86,BI22:BI150,BS22:BS150),IFERROR(_xlfn.XLOOKUP(AJ86,BJ22:BJ150,BS22:BS150),0))))*AI86,0)</f>
        <v>600</v>
      </c>
      <c r="AT86" s="225">
        <f>IF(ISBLANK(AI86),"",IFERROR(_xlfn.XLOOKUP(AJ87,BH22:BH150,BO22:BO150),IFERROR(_xlfn.XLOOKUP(AJ87,BI22:BI150,BO22:BO150),IFERROR(_xlfn.XLOOKUP(AJ87,BJ22:BJ150,BO22:BO150),0)))*AI87*AI86)</f>
        <v>600</v>
      </c>
      <c r="AU86" s="224">
        <f>IFERROR(AT86/AQ86,0)</f>
        <v>0</v>
      </c>
      <c r="AV86" s="623" t="str">
        <f>AX92&amp;"= "</f>
        <v xml:space="preserve">AX= </v>
      </c>
      <c r="AW86" s="712" t="str">
        <f>"recherche de "&amp;X91&amp;" dans la table de conversion et multilcation par  "&amp;W91</f>
        <v xml:space="preserve">recherche de  dans la table de conversion et multilcation par  </v>
      </c>
      <c r="AX86" s="193"/>
      <c r="AY86" s="193"/>
      <c r="AZ86" s="713"/>
      <c r="BA86" s="218"/>
      <c r="BB86" s="153"/>
      <c r="BC86" s="152"/>
      <c r="BE86" s="633" t="s">
        <v>889</v>
      </c>
      <c r="BF86" s="633" t="s">
        <v>1015</v>
      </c>
      <c r="BG86" s="633" t="s">
        <v>1776</v>
      </c>
      <c r="BH86" s="119" t="s">
        <v>459</v>
      </c>
      <c r="BI86" s="119" t="s">
        <v>459</v>
      </c>
      <c r="BJ86" s="119" t="s">
        <v>459</v>
      </c>
      <c r="BK86" s="93">
        <f t="shared" ref="BK86:BK144" si="103">BO86 / 1000</f>
        <v>0.47299999999999998</v>
      </c>
      <c r="BL86" s="92" t="s">
        <v>282</v>
      </c>
      <c r="BM86" s="75">
        <f t="shared" ref="BM86:BM104" si="104">ROUND(1/BK86,0)</f>
        <v>2</v>
      </c>
      <c r="BN86" s="74">
        <f t="shared" ref="BN86:BN126" si="105">BO86/10</f>
        <v>47.3</v>
      </c>
      <c r="BO86" s="91">
        <v>473</v>
      </c>
      <c r="BP86" s="72">
        <v>450</v>
      </c>
      <c r="BQ86" s="71">
        <v>500</v>
      </c>
      <c r="BR86" s="79">
        <f t="shared" si="90"/>
        <v>50</v>
      </c>
      <c r="BS86" s="95">
        <v>500</v>
      </c>
      <c r="BT86" s="87" t="s">
        <v>458</v>
      </c>
      <c r="BV86" s="394">
        <f t="shared" si="97"/>
        <v>0</v>
      </c>
      <c r="BW86" s="574"/>
      <c r="BX86" s="574"/>
      <c r="BY86" s="574"/>
      <c r="CA86" s="595" t="s">
        <v>783</v>
      </c>
      <c r="CB86" s="593"/>
      <c r="CC86" s="593"/>
      <c r="CD86" s="593"/>
      <c r="CE86" s="593"/>
      <c r="CF86" s="593"/>
      <c r="CG86" s="594"/>
      <c r="CI86" s="595" t="s">
        <v>1077</v>
      </c>
      <c r="CJ86" s="593"/>
      <c r="CK86" s="593"/>
      <c r="CL86" s="593"/>
      <c r="CM86" s="593"/>
      <c r="CN86" s="593"/>
      <c r="CO86" s="594"/>
      <c r="CQ86" s="595" t="s">
        <v>1891</v>
      </c>
      <c r="CR86" s="593"/>
      <c r="CS86" s="593"/>
      <c r="CT86" s="593"/>
      <c r="CU86" s="593"/>
      <c r="CV86" s="593"/>
      <c r="CW86" s="594"/>
      <c r="DD86" s="9">
        <v>1</v>
      </c>
    </row>
    <row r="87" spans="2:108" ht="21" customHeight="1">
      <c r="B87" s="394">
        <f t="shared" si="91"/>
        <v>0</v>
      </c>
      <c r="C87" s="146" t="b">
        <f t="shared" si="92"/>
        <v>0</v>
      </c>
      <c r="D87" s="146">
        <f t="shared" si="98"/>
        <v>0</v>
      </c>
      <c r="E87" s="146">
        <f t="shared" si="99"/>
        <v>0</v>
      </c>
      <c r="F87" s="146">
        <f t="shared" si="100"/>
        <v>0</v>
      </c>
      <c r="G87" s="146">
        <f t="shared" si="93"/>
        <v>0</v>
      </c>
      <c r="H87" s="146" t="str">
        <f t="shared" si="101"/>
        <v/>
      </c>
      <c r="I87" s="146" t="str">
        <f t="shared" si="94"/>
        <v/>
      </c>
      <c r="J87" s="133"/>
      <c r="K87" s="203"/>
      <c r="L87" s="203"/>
      <c r="M87" s="202"/>
      <c r="N87" s="201"/>
      <c r="O87" s="200"/>
      <c r="P87" s="223"/>
      <c r="Q87" s="329"/>
      <c r="R87" s="318"/>
      <c r="S87" s="318"/>
      <c r="T87" s="318"/>
      <c r="U87" s="318"/>
      <c r="V87" s="210"/>
      <c r="W87" s="222"/>
      <c r="X87" s="679"/>
      <c r="Y87" s="679"/>
      <c r="Z87" s="679"/>
      <c r="AA87" s="678"/>
      <c r="AC87" s="533" t="str">
        <f>"Volume d'1 "&amp;M87&amp;" "&amp;IFERROR(IF(ISBLANK(AI86),"",INDEX(BO22:BO150,MATCH(M87,BH22:BH150,0))),0)&amp;" ml"</f>
        <v>Volume d'1  0 ml</v>
      </c>
      <c r="AD87" s="207"/>
      <c r="AE87" s="207"/>
      <c r="AF87" s="207"/>
      <c r="AG87" s="207"/>
      <c r="AH87" s="221" t="str">
        <f>"⓬ Vous versez quel volume par ►"&amp;AJ86</f>
        <v>⓬ Vous versez quel volume par ►Trembler(s)</v>
      </c>
      <c r="AI87" s="220">
        <v>30</v>
      </c>
      <c r="AJ87" s="103" t="s">
        <v>328</v>
      </c>
      <c r="AK87" s="612" t="s">
        <v>806</v>
      </c>
      <c r="AL87" s="608">
        <f>IFERROR(INDEX(BN22:BN150, MATCH(AJ87, BH22:BH150, 0)), 0)*AI87</f>
        <v>30</v>
      </c>
      <c r="AM87" s="606">
        <f>AL87/100</f>
        <v>0.3</v>
      </c>
      <c r="AO87" s="142" t="str">
        <f t="shared" ref="AO87:AT87" si="106">AO86</f>
        <v/>
      </c>
      <c r="AP87" s="328">
        <f t="shared" si="106"/>
        <v>0</v>
      </c>
      <c r="AQ87" s="328">
        <f t="shared" si="106"/>
        <v>0</v>
      </c>
      <c r="AR87" s="140" t="str">
        <f t="shared" si="106"/>
        <v>2 Trembler(s) de 30 cl</v>
      </c>
      <c r="AS87" s="135">
        <f t="shared" si="106"/>
        <v>600</v>
      </c>
      <c r="AT87" s="327">
        <f t="shared" si="106"/>
        <v>600</v>
      </c>
      <c r="AU87" s="151">
        <f t="shared" ref="AU87:AU100" si="107">IFERROR(AT87/AQ87,0)</f>
        <v>0</v>
      </c>
      <c r="AV87" s="623" t="str">
        <f>AY92&amp;"= "</f>
        <v xml:space="preserve">AY= </v>
      </c>
      <c r="AW87" s="624" t="str">
        <f>"volumes de l'Auteur pour "&amp;AY101&amp;" ml"</f>
        <v>volumes de l'Auteur pour 0 ml</v>
      </c>
      <c r="AX87" s="20"/>
      <c r="AY87" s="20"/>
      <c r="AZ87" s="20"/>
      <c r="BA87" s="218"/>
      <c r="BB87" s="153"/>
      <c r="BC87" s="152"/>
      <c r="BE87" s="633" t="s">
        <v>889</v>
      </c>
      <c r="BF87" s="633" t="s">
        <v>1015</v>
      </c>
      <c r="BG87" s="633" t="s">
        <v>1776</v>
      </c>
      <c r="BH87" s="119" t="s">
        <v>456</v>
      </c>
      <c r="BI87" s="119" t="s">
        <v>456</v>
      </c>
      <c r="BJ87" s="119" t="s">
        <v>456</v>
      </c>
      <c r="BK87" s="93">
        <f t="shared" si="103"/>
        <v>0.4</v>
      </c>
      <c r="BL87" s="92" t="s">
        <v>282</v>
      </c>
      <c r="BM87" s="75">
        <f t="shared" si="104"/>
        <v>3</v>
      </c>
      <c r="BN87" s="74">
        <f t="shared" si="105"/>
        <v>40</v>
      </c>
      <c r="BO87" s="91">
        <v>400</v>
      </c>
      <c r="BP87" s="72">
        <v>350</v>
      </c>
      <c r="BQ87" s="71">
        <v>470</v>
      </c>
      <c r="BR87" s="79">
        <f t="shared" si="90"/>
        <v>47</v>
      </c>
      <c r="BS87" s="95">
        <v>470</v>
      </c>
      <c r="BT87" s="87" t="s">
        <v>455</v>
      </c>
      <c r="BV87" s="394">
        <f t="shared" si="97"/>
        <v>0</v>
      </c>
      <c r="BW87" s="574"/>
      <c r="BX87" s="574"/>
      <c r="BY87" s="574"/>
      <c r="CA87" s="596" t="s">
        <v>784</v>
      </c>
      <c r="CB87" s="590"/>
      <c r="CC87" s="590"/>
      <c r="CD87" s="590"/>
      <c r="CE87" s="590"/>
      <c r="CF87" s="590"/>
      <c r="CG87" s="591"/>
      <c r="CI87" s="596" t="s">
        <v>784</v>
      </c>
      <c r="CJ87" s="590"/>
      <c r="CK87" s="590"/>
      <c r="CL87" s="590"/>
      <c r="CM87" s="590"/>
      <c r="CN87" s="590"/>
      <c r="CO87" s="591"/>
      <c r="CQ87" s="596" t="s">
        <v>784</v>
      </c>
      <c r="CR87" s="590"/>
      <c r="CS87" s="590"/>
      <c r="CT87" s="590"/>
      <c r="CU87" s="590"/>
      <c r="CV87" s="590"/>
      <c r="CW87" s="591"/>
      <c r="DD87" s="9">
        <v>1</v>
      </c>
    </row>
    <row r="88" spans="2:108" ht="21" customHeight="1">
      <c r="B88" s="394">
        <f t="shared" si="91"/>
        <v>0</v>
      </c>
      <c r="C88" s="146" t="b">
        <f t="shared" si="92"/>
        <v>0</v>
      </c>
      <c r="D88" s="146">
        <f t="shared" si="98"/>
        <v>0</v>
      </c>
      <c r="E88" s="146">
        <f t="shared" si="99"/>
        <v>0</v>
      </c>
      <c r="F88" s="146">
        <f t="shared" si="100"/>
        <v>0</v>
      </c>
      <c r="G88" s="146">
        <f t="shared" si="93"/>
        <v>0</v>
      </c>
      <c r="H88" s="146" t="str">
        <f t="shared" si="101"/>
        <v/>
      </c>
      <c r="I88" s="146" t="str">
        <f t="shared" si="94"/>
        <v/>
      </c>
      <c r="J88" s="133"/>
      <c r="K88" s="203"/>
      <c r="L88" s="203"/>
      <c r="M88" s="202"/>
      <c r="N88" s="201"/>
      <c r="O88" s="200"/>
      <c r="P88" s="215"/>
      <c r="Q88" s="322"/>
      <c r="R88" s="319"/>
      <c r="S88" s="319"/>
      <c r="T88" s="319"/>
      <c r="U88" s="319"/>
      <c r="V88" s="214"/>
      <c r="W88" s="28"/>
      <c r="X88" s="679"/>
      <c r="Y88" s="679"/>
      <c r="Z88" s="679"/>
      <c r="AA88" s="678"/>
      <c r="AC88" s="534" t="str">
        <f>IF(ISBLANK(AI86), "", IF(AL87&lt;=AC89, "✔ OK pour de/des verre(s) " &amp; AJ86 &amp; " de " &amp; AC89&amp; " cl (volume versé : "&amp;AL87&amp; " cl)", "❌ Trop plein pour " &amp; AJ86 &amp; " de " &amp;AC89&amp; " cl (volume utilisé : " &amp; (AL87*AI86) &amp; " cl)"))</f>
        <v>✔ OK pour de/des verre(s) Trembler(s) de 25 cl cl (volume versé : 30 cl)</v>
      </c>
      <c r="AD88" s="213"/>
      <c r="AE88" s="207"/>
      <c r="AF88" s="20"/>
      <c r="AG88" s="20"/>
      <c r="AH88" s="212"/>
      <c r="AI88" s="180"/>
      <c r="AJ88" s="211">
        <f>IFERROR(IF(AL87&gt;AJ89,AC92,IF(AJ89&gt;AL87,AD92,IF(AJ89=AL87,AE92))),0)</f>
        <v>0</v>
      </c>
      <c r="AK88" s="611" t="s">
        <v>803</v>
      </c>
      <c r="AL88" s="608">
        <f>AL87*AI86</f>
        <v>60</v>
      </c>
      <c r="AM88" s="606">
        <f>AM87*AI86</f>
        <v>0.6</v>
      </c>
      <c r="AO88" s="142" t="str">
        <f t="shared" ref="AO88:AT88" si="108">AO86</f>
        <v/>
      </c>
      <c r="AP88" s="141">
        <f t="shared" si="108"/>
        <v>0</v>
      </c>
      <c r="AQ88" s="141">
        <f t="shared" si="108"/>
        <v>0</v>
      </c>
      <c r="AR88" s="140" t="str">
        <f t="shared" si="108"/>
        <v>2 Trembler(s) de 30 cl</v>
      </c>
      <c r="AS88" s="135">
        <f t="shared" si="108"/>
        <v>600</v>
      </c>
      <c r="AT88" s="139">
        <f t="shared" si="108"/>
        <v>600</v>
      </c>
      <c r="AU88" s="151">
        <f t="shared" si="107"/>
        <v>0</v>
      </c>
      <c r="AV88" s="622" t="str">
        <f>BA92&amp;"= "</f>
        <v xml:space="preserve">BA= </v>
      </c>
      <c r="AW88" s="624" t="str">
        <f>"volumes de l'Auteur multiplié par le coef. " &amp; TEXT(AU88, "0.00")</f>
        <v>volumes de l'Auteur multiplié par le coef. 0.00</v>
      </c>
      <c r="AX88" s="20"/>
      <c r="AY88" s="20"/>
      <c r="AZ88" s="20"/>
      <c r="BA88" s="153"/>
      <c r="BB88" s="153"/>
      <c r="BC88" s="152"/>
      <c r="BE88" s="633" t="s">
        <v>889</v>
      </c>
      <c r="BF88" s="633" t="s">
        <v>1015</v>
      </c>
      <c r="BG88" s="633" t="s">
        <v>1776</v>
      </c>
      <c r="BH88" s="119" t="s">
        <v>454</v>
      </c>
      <c r="BI88" s="119" t="s">
        <v>454</v>
      </c>
      <c r="BJ88" s="119" t="s">
        <v>454</v>
      </c>
      <c r="BK88" s="93">
        <f t="shared" si="103"/>
        <v>0.03</v>
      </c>
      <c r="BL88" s="92" t="s">
        <v>282</v>
      </c>
      <c r="BM88" s="75">
        <f t="shared" si="104"/>
        <v>33</v>
      </c>
      <c r="BN88" s="74">
        <f t="shared" si="105"/>
        <v>3</v>
      </c>
      <c r="BO88" s="91">
        <v>30</v>
      </c>
      <c r="BP88" s="72">
        <v>22</v>
      </c>
      <c r="BQ88" s="71">
        <v>38</v>
      </c>
      <c r="BR88" s="79">
        <f t="shared" si="90"/>
        <v>3.8</v>
      </c>
      <c r="BS88" s="95">
        <v>45</v>
      </c>
      <c r="BT88" s="87" t="s">
        <v>453</v>
      </c>
      <c r="BV88" s="394">
        <f t="shared" si="97"/>
        <v>0</v>
      </c>
      <c r="BW88" s="191">
        <f t="shared" ref="BW88:BY88" ca="1" si="109">CELL("largeur",BW88)</f>
        <v>41</v>
      </c>
      <c r="BX88" s="191">
        <f t="shared" ca="1" si="109"/>
        <v>41</v>
      </c>
      <c r="BY88" s="191">
        <f t="shared" ca="1" si="109"/>
        <v>41</v>
      </c>
      <c r="CA88" s="192">
        <f t="shared" ref="CA88:CG88" ca="1" si="110">CELL("largeur",CA88)</f>
        <v>11</v>
      </c>
      <c r="CB88" s="191">
        <f t="shared" ca="1" si="110"/>
        <v>14</v>
      </c>
      <c r="CC88" s="191">
        <f t="shared" ca="1" si="110"/>
        <v>11</v>
      </c>
      <c r="CD88" s="191">
        <f t="shared" ca="1" si="110"/>
        <v>11</v>
      </c>
      <c r="CE88" s="191">
        <f t="shared" ca="1" si="110"/>
        <v>11</v>
      </c>
      <c r="CF88" s="191">
        <f t="shared" ca="1" si="110"/>
        <v>12</v>
      </c>
      <c r="CG88" s="190">
        <f t="shared" ca="1" si="110"/>
        <v>40</v>
      </c>
      <c r="CI88" s="192">
        <f t="shared" ref="CI88:CO88" ca="1" si="111">CELL("largeur",CI88)</f>
        <v>11</v>
      </c>
      <c r="CJ88" s="191">
        <f t="shared" ca="1" si="111"/>
        <v>14</v>
      </c>
      <c r="CK88" s="191">
        <f t="shared" ca="1" si="111"/>
        <v>11</v>
      </c>
      <c r="CL88" s="191">
        <f t="shared" ca="1" si="111"/>
        <v>11</v>
      </c>
      <c r="CM88" s="191">
        <f t="shared" ca="1" si="111"/>
        <v>11</v>
      </c>
      <c r="CN88" s="191">
        <f t="shared" ca="1" si="111"/>
        <v>12</v>
      </c>
      <c r="CO88" s="190">
        <f t="shared" ca="1" si="111"/>
        <v>40</v>
      </c>
      <c r="CQ88" s="192">
        <f t="shared" ref="CQ88:CW88" ca="1" si="112">CELL("largeur",CQ88)</f>
        <v>11</v>
      </c>
      <c r="CR88" s="191">
        <f t="shared" ca="1" si="112"/>
        <v>14</v>
      </c>
      <c r="CS88" s="191">
        <f t="shared" ca="1" si="112"/>
        <v>11</v>
      </c>
      <c r="CT88" s="191">
        <f t="shared" ca="1" si="112"/>
        <v>11</v>
      </c>
      <c r="CU88" s="191">
        <f t="shared" ca="1" si="112"/>
        <v>11</v>
      </c>
      <c r="CV88" s="191">
        <f t="shared" ca="1" si="112"/>
        <v>12</v>
      </c>
      <c r="CW88" s="190">
        <f t="shared" ca="1" si="112"/>
        <v>40</v>
      </c>
      <c r="DD88" s="9">
        <v>1</v>
      </c>
    </row>
    <row r="89" spans="2:108" ht="21" customHeight="1" thickBot="1">
      <c r="B89" s="394">
        <f t="shared" si="91"/>
        <v>0</v>
      </c>
      <c r="C89" s="146" t="b">
        <f t="shared" si="92"/>
        <v>0</v>
      </c>
      <c r="D89" s="146">
        <f t="shared" si="98"/>
        <v>0</v>
      </c>
      <c r="E89" s="146">
        <f t="shared" si="99"/>
        <v>0</v>
      </c>
      <c r="F89" s="146">
        <f t="shared" si="100"/>
        <v>0</v>
      </c>
      <c r="G89" s="146">
        <f t="shared" si="93"/>
        <v>0</v>
      </c>
      <c r="H89" s="146" t="str">
        <f t="shared" si="101"/>
        <v/>
      </c>
      <c r="I89" s="146" t="str">
        <f t="shared" si="94"/>
        <v/>
      </c>
      <c r="J89" s="133"/>
      <c r="K89" s="203"/>
      <c r="L89" s="203"/>
      <c r="M89" s="202"/>
      <c r="N89" s="201"/>
      <c r="O89" s="200"/>
      <c r="P89" s="320"/>
      <c r="Q89" s="319"/>
      <c r="R89" s="318"/>
      <c r="S89" s="315"/>
      <c r="T89" s="198"/>
      <c r="U89" s="314"/>
      <c r="V89" s="197"/>
      <c r="W89" s="196"/>
      <c r="X89" s="677" t="str">
        <f>R84</f>
        <v>POSTIT 3</v>
      </c>
      <c r="Y89" s="677"/>
      <c r="Z89" s="677"/>
      <c r="AA89" s="676"/>
      <c r="AC89" s="609" t="str">
        <f>IFERROR(INDEX(BN22:BN150, MATCH(AJ86, BH22:BH150, 0)), 0)&amp;" cl"</f>
        <v>25 cl</v>
      </c>
      <c r="AD89" s="209"/>
      <c r="AE89" s="207"/>
      <c r="AF89" s="208"/>
      <c r="AG89" s="208"/>
      <c r="AH89" s="208"/>
      <c r="AI89" s="611" t="s">
        <v>804</v>
      </c>
      <c r="AJ89" s="613" t="e">
        <f>IF(ISBLANK(AI86),"",INDEX(BO22:BO150,MATCH(O89,BH22:BH150,0))*N89/10)</f>
        <v>#N/A</v>
      </c>
      <c r="AK89" s="207"/>
      <c r="AL89" s="207"/>
      <c r="AM89" s="219"/>
      <c r="AO89" s="142" t="str">
        <f t="shared" ref="AO89:AT89" si="113">AO86</f>
        <v/>
      </c>
      <c r="AP89" s="141">
        <f t="shared" si="113"/>
        <v>0</v>
      </c>
      <c r="AQ89" s="141">
        <f t="shared" si="113"/>
        <v>0</v>
      </c>
      <c r="AR89" s="140" t="str">
        <f t="shared" si="113"/>
        <v>2 Trembler(s) de 30 cl</v>
      </c>
      <c r="AS89" s="135">
        <f t="shared" si="113"/>
        <v>600</v>
      </c>
      <c r="AT89" s="139">
        <f t="shared" si="113"/>
        <v>600</v>
      </c>
      <c r="AU89" s="151">
        <f t="shared" si="107"/>
        <v>0</v>
      </c>
      <c r="AV89" s="20"/>
      <c r="AW89" s="20"/>
      <c r="AX89" s="20"/>
      <c r="AY89" s="20"/>
      <c r="AZ89" s="20"/>
      <c r="BA89" s="153"/>
      <c r="BB89" s="153"/>
      <c r="BC89" s="152"/>
      <c r="BE89" s="633" t="s">
        <v>889</v>
      </c>
      <c r="BF89" s="633" t="s">
        <v>1015</v>
      </c>
      <c r="BG89" s="633" t="s">
        <v>1776</v>
      </c>
      <c r="BH89" s="119" t="s">
        <v>452</v>
      </c>
      <c r="BI89" s="119" t="s">
        <v>452</v>
      </c>
      <c r="BJ89" s="119" t="s">
        <v>452</v>
      </c>
      <c r="BK89" s="93">
        <f t="shared" si="103"/>
        <v>0.03</v>
      </c>
      <c r="BL89" s="92" t="s">
        <v>282</v>
      </c>
      <c r="BM89" s="75">
        <f t="shared" si="104"/>
        <v>33</v>
      </c>
      <c r="BN89" s="74">
        <f t="shared" si="105"/>
        <v>3</v>
      </c>
      <c r="BO89" s="91">
        <v>30</v>
      </c>
      <c r="BP89" s="72">
        <v>22</v>
      </c>
      <c r="BQ89" s="71">
        <v>38</v>
      </c>
      <c r="BR89" s="79">
        <f t="shared" si="90"/>
        <v>3.8</v>
      </c>
      <c r="BS89" s="95">
        <v>45</v>
      </c>
      <c r="BT89" s="87" t="s">
        <v>451</v>
      </c>
      <c r="BV89" s="394">
        <f t="shared" si="97"/>
        <v>0</v>
      </c>
      <c r="BW89" s="579">
        <v>41</v>
      </c>
      <c r="BX89" s="579">
        <v>41</v>
      </c>
      <c r="BY89" s="579">
        <v>41</v>
      </c>
      <c r="CA89" s="179">
        <v>11</v>
      </c>
      <c r="CB89" s="178">
        <v>14</v>
      </c>
      <c r="CC89" s="178">
        <v>11</v>
      </c>
      <c r="CD89" s="178">
        <v>11</v>
      </c>
      <c r="CE89" s="178">
        <v>11</v>
      </c>
      <c r="CF89" s="178">
        <v>12</v>
      </c>
      <c r="CG89" s="177">
        <v>40</v>
      </c>
      <c r="CI89" s="179">
        <v>11</v>
      </c>
      <c r="CJ89" s="178">
        <v>14</v>
      </c>
      <c r="CK89" s="178">
        <v>11</v>
      </c>
      <c r="CL89" s="178">
        <v>11</v>
      </c>
      <c r="CM89" s="178">
        <v>11</v>
      </c>
      <c r="CN89" s="178">
        <v>12</v>
      </c>
      <c r="CO89" s="177">
        <v>40</v>
      </c>
      <c r="CQ89" s="179">
        <v>11</v>
      </c>
      <c r="CR89" s="178">
        <v>14</v>
      </c>
      <c r="CS89" s="178">
        <v>11</v>
      </c>
      <c r="CT89" s="178">
        <v>11</v>
      </c>
      <c r="CU89" s="178">
        <v>11</v>
      </c>
      <c r="CV89" s="178">
        <v>12</v>
      </c>
      <c r="CW89" s="177">
        <v>40</v>
      </c>
      <c r="DD89" s="9">
        <v>1</v>
      </c>
    </row>
    <row r="90" spans="2:108" ht="21" customHeight="1">
      <c r="B90" s="394">
        <f t="shared" si="91"/>
        <v>0</v>
      </c>
      <c r="C90" s="146" t="b">
        <f t="shared" si="92"/>
        <v>0</v>
      </c>
      <c r="D90" s="146">
        <f t="shared" si="98"/>
        <v>0</v>
      </c>
      <c r="E90" s="146">
        <f t="shared" si="99"/>
        <v>0</v>
      </c>
      <c r="F90" s="146">
        <f t="shared" si="100"/>
        <v>0</v>
      </c>
      <c r="G90" s="146">
        <f t="shared" si="93"/>
        <v>0</v>
      </c>
      <c r="H90" s="146" t="str">
        <f t="shared" si="101"/>
        <v/>
      </c>
      <c r="I90" s="146" t="str">
        <f t="shared" si="94"/>
        <v/>
      </c>
      <c r="J90" s="133"/>
      <c r="K90" s="203"/>
      <c r="L90" s="203"/>
      <c r="M90" s="202"/>
      <c r="N90" s="201"/>
      <c r="O90" s="200"/>
      <c r="P90" s="199"/>
      <c r="Q90" s="103"/>
      <c r="R90" s="315"/>
      <c r="S90" s="315"/>
      <c r="T90" s="198"/>
      <c r="U90" s="314"/>
      <c r="V90" s="197"/>
      <c r="W90" s="196"/>
      <c r="X90" s="677"/>
      <c r="Y90" s="677"/>
      <c r="Z90" s="677"/>
      <c r="AA90" s="676"/>
      <c r="AC90" s="1596">
        <f>X87</f>
        <v>0</v>
      </c>
      <c r="AD90" s="1597"/>
      <c r="AE90" s="1597"/>
      <c r="AF90" s="1597"/>
      <c r="AG90" s="1597"/>
      <c r="AH90" s="1598"/>
      <c r="AI90" s="195"/>
      <c r="AJ90" s="195"/>
      <c r="AK90" s="195"/>
      <c r="AL90" s="195"/>
      <c r="AM90" s="194"/>
      <c r="AO90" s="142" t="str">
        <f t="shared" ref="AO90:AT90" si="114">AO86</f>
        <v/>
      </c>
      <c r="AP90" s="141">
        <f t="shared" si="114"/>
        <v>0</v>
      </c>
      <c r="AQ90" s="141">
        <f t="shared" si="114"/>
        <v>0</v>
      </c>
      <c r="AR90" s="140" t="str">
        <f t="shared" si="114"/>
        <v>2 Trembler(s) de 30 cl</v>
      </c>
      <c r="AS90" s="135">
        <f t="shared" si="114"/>
        <v>600</v>
      </c>
      <c r="AT90" s="139">
        <f t="shared" si="114"/>
        <v>600</v>
      </c>
      <c r="AU90" s="151">
        <f t="shared" si="107"/>
        <v>0</v>
      </c>
      <c r="AV90" s="193"/>
      <c r="AW90" s="193"/>
      <c r="AX90" s="1737" t="str">
        <f>AX92&amp;" =  Volumes saisis colonnes "&amp;SUBSTITUTE(ADDRESS(1,COLUMN(W94),4),"1","")&amp;" et "&amp;SUBSTITUTE(ADDRESS(1,COLUMN(X94),4),"1","")</f>
        <v>AX =  Volumes saisis colonnes W et X</v>
      </c>
      <c r="AY90" s="193"/>
      <c r="AZ90" s="193"/>
      <c r="BA90" s="153"/>
      <c r="BB90" s="153"/>
      <c r="BC90" s="152"/>
      <c r="BE90" s="633" t="s">
        <v>889</v>
      </c>
      <c r="BF90" s="633" t="s">
        <v>1015</v>
      </c>
      <c r="BG90" s="633" t="s">
        <v>1776</v>
      </c>
      <c r="BH90" s="119" t="s">
        <v>442</v>
      </c>
      <c r="BI90" s="119" t="s">
        <v>442</v>
      </c>
      <c r="BJ90" s="119" t="s">
        <v>442</v>
      </c>
      <c r="BK90" s="93">
        <f t="shared" si="103"/>
        <v>0.04</v>
      </c>
      <c r="BL90" s="92" t="s">
        <v>282</v>
      </c>
      <c r="BM90" s="75">
        <f t="shared" si="104"/>
        <v>25</v>
      </c>
      <c r="BN90" s="74">
        <f t="shared" si="105"/>
        <v>4</v>
      </c>
      <c r="BO90" s="91">
        <v>40</v>
      </c>
      <c r="BP90" s="72">
        <v>30</v>
      </c>
      <c r="BQ90" s="71">
        <v>50</v>
      </c>
      <c r="BR90" s="79">
        <f t="shared" si="90"/>
        <v>5</v>
      </c>
      <c r="BS90" s="95">
        <v>60</v>
      </c>
      <c r="BT90" s="87" t="s">
        <v>441</v>
      </c>
      <c r="BV90" s="394">
        <f t="shared" si="97"/>
        <v>0</v>
      </c>
      <c r="DD90" s="9">
        <v>1</v>
      </c>
    </row>
    <row r="91" spans="2:108" ht="21" customHeight="1">
      <c r="B91" s="394">
        <f t="shared" si="91"/>
        <v>0</v>
      </c>
      <c r="C91" s="146" t="b">
        <f t="shared" si="92"/>
        <v>0</v>
      </c>
      <c r="D91" s="146">
        <f t="shared" si="98"/>
        <v>0</v>
      </c>
      <c r="E91" s="146">
        <f t="shared" si="99"/>
        <v>0</v>
      </c>
      <c r="F91" s="146">
        <f t="shared" si="100"/>
        <v>0</v>
      </c>
      <c r="G91" s="146">
        <f t="shared" si="93"/>
        <v>0</v>
      </c>
      <c r="H91" s="146" t="str">
        <f t="shared" si="101"/>
        <v/>
      </c>
      <c r="I91" s="146" t="str">
        <f t="shared" si="94"/>
        <v/>
      </c>
      <c r="J91" s="133"/>
      <c r="K91" s="189"/>
      <c r="L91" s="188"/>
      <c r="M91" s="187"/>
      <c r="N91" s="186"/>
      <c r="O91" s="185"/>
      <c r="P91" s="184"/>
      <c r="Q91" s="183"/>
      <c r="R91" s="183"/>
      <c r="S91" s="182"/>
      <c r="T91" s="182"/>
      <c r="U91" s="182"/>
      <c r="V91" s="182"/>
      <c r="W91" s="182"/>
      <c r="X91" s="182"/>
      <c r="Y91" s="182"/>
      <c r="Z91" s="182"/>
      <c r="AA91" s="181"/>
      <c r="AC91" s="1599"/>
      <c r="AD91" s="1600"/>
      <c r="AE91" s="1600"/>
      <c r="AF91" s="1600"/>
      <c r="AG91" s="1600"/>
      <c r="AH91" s="1601"/>
      <c r="AI91" s="180"/>
      <c r="AJ91" s="180"/>
      <c r="AK91" s="180"/>
      <c r="AL91" s="180"/>
      <c r="AM91" s="535" t="s">
        <v>384</v>
      </c>
      <c r="AO91" s="142" t="str">
        <f t="shared" ref="AO91:AT91" si="115">AO86</f>
        <v/>
      </c>
      <c r="AP91" s="141">
        <f t="shared" si="115"/>
        <v>0</v>
      </c>
      <c r="AQ91" s="141">
        <f t="shared" si="115"/>
        <v>0</v>
      </c>
      <c r="AR91" s="140" t="str">
        <f t="shared" si="115"/>
        <v>2 Trembler(s) de 30 cl</v>
      </c>
      <c r="AS91" s="135">
        <f t="shared" si="115"/>
        <v>600</v>
      </c>
      <c r="AT91" s="139">
        <f t="shared" si="115"/>
        <v>600</v>
      </c>
      <c r="AU91" s="151">
        <f t="shared" si="107"/>
        <v>0</v>
      </c>
      <c r="AV91" s="20"/>
      <c r="AW91" s="193"/>
      <c r="AX91" s="1737"/>
      <c r="AY91" s="193"/>
      <c r="AZ91" s="193"/>
      <c r="BA91" s="153"/>
      <c r="BB91" s="153"/>
      <c r="BC91" s="152"/>
      <c r="BE91" s="633" t="s">
        <v>889</v>
      </c>
      <c r="BF91" s="633" t="s">
        <v>1015</v>
      </c>
      <c r="BG91" s="633" t="s">
        <v>1776</v>
      </c>
      <c r="BH91" s="119" t="s">
        <v>358</v>
      </c>
      <c r="BI91" s="119" t="s">
        <v>358</v>
      </c>
      <c r="BJ91" s="119" t="s">
        <v>358</v>
      </c>
      <c r="BK91" s="93">
        <f t="shared" si="103"/>
        <v>4.3999999999999997E-2</v>
      </c>
      <c r="BL91" s="92" t="s">
        <v>282</v>
      </c>
      <c r="BM91" s="75">
        <f t="shared" si="104"/>
        <v>23</v>
      </c>
      <c r="BN91" s="74">
        <f t="shared" si="105"/>
        <v>4.4000000000000004</v>
      </c>
      <c r="BO91" s="91">
        <v>44</v>
      </c>
      <c r="BP91" s="72">
        <v>33</v>
      </c>
      <c r="BQ91" s="71">
        <v>55</v>
      </c>
      <c r="BR91" s="79">
        <f t="shared" si="90"/>
        <v>5.5</v>
      </c>
      <c r="BS91" s="95">
        <v>66</v>
      </c>
      <c r="BT91" s="87" t="s">
        <v>437</v>
      </c>
      <c r="BV91" s="394">
        <f t="shared" si="97"/>
        <v>0</v>
      </c>
      <c r="DD91" s="9">
        <v>1</v>
      </c>
    </row>
    <row r="92" spans="2:108" ht="21" customHeight="1">
      <c r="B92" s="394">
        <f t="shared" si="91"/>
        <v>0</v>
      </c>
      <c r="C92" s="146" t="b">
        <f t="shared" si="92"/>
        <v>0</v>
      </c>
      <c r="D92" s="146">
        <f t="shared" si="98"/>
        <v>0</v>
      </c>
      <c r="E92" s="146">
        <f t="shared" si="99"/>
        <v>0</v>
      </c>
      <c r="F92" s="146">
        <f t="shared" si="100"/>
        <v>0</v>
      </c>
      <c r="G92" s="146">
        <f t="shared" si="93"/>
        <v>0</v>
      </c>
      <c r="H92" s="146" t="str">
        <f t="shared" si="101"/>
        <v/>
      </c>
      <c r="I92" s="146" t="str">
        <f t="shared" si="94"/>
        <v/>
      </c>
      <c r="J92" s="133"/>
      <c r="K92" s="118"/>
      <c r="L92" s="118"/>
      <c r="M92" s="117"/>
      <c r="N92" s="116"/>
      <c r="O92" s="115"/>
      <c r="P92" s="675"/>
      <c r="Q92" s="675"/>
      <c r="R92" s="674"/>
      <c r="S92" s="176"/>
      <c r="T92" s="175"/>
      <c r="U92" s="673"/>
      <c r="V92" s="174"/>
      <c r="W92" s="672"/>
      <c r="X92" s="671"/>
      <c r="Y92" s="670"/>
      <c r="Z92" s="669"/>
      <c r="AA92" s="173"/>
      <c r="AC92" s="172" t="e">
        <f>"Vous servez plus que l'Auteur qui avait prévu "&amp;AJ89&amp;" cl"</f>
        <v>#N/A</v>
      </c>
      <c r="AD92" s="171" t="e">
        <f>"Vous servez moins que l'Auteur qui avait prévu "&amp;AJ89&amp;" cl"</f>
        <v>#N/A</v>
      </c>
      <c r="AE92" s="171" t="s">
        <v>373</v>
      </c>
      <c r="AF92" s="170"/>
      <c r="AG92" s="170"/>
      <c r="AH92" s="170"/>
      <c r="AI92" s="170"/>
      <c r="AJ92" s="169"/>
      <c r="AK92" s="169"/>
      <c r="AL92" s="536" t="s">
        <v>372</v>
      </c>
      <c r="AM92" s="168" t="s">
        <v>371</v>
      </c>
      <c r="AO92" s="142" t="str">
        <f t="shared" ref="AO92:AT92" si="116">AO86</f>
        <v/>
      </c>
      <c r="AP92" s="141">
        <f t="shared" si="116"/>
        <v>0</v>
      </c>
      <c r="AQ92" s="141">
        <f t="shared" si="116"/>
        <v>0</v>
      </c>
      <c r="AR92" s="140" t="str">
        <f t="shared" si="116"/>
        <v>2 Trembler(s) de 30 cl</v>
      </c>
      <c r="AS92" s="135">
        <f t="shared" si="116"/>
        <v>600</v>
      </c>
      <c r="AT92" s="139">
        <f t="shared" si="116"/>
        <v>600</v>
      </c>
      <c r="AU92" s="151">
        <f t="shared" si="107"/>
        <v>0</v>
      </c>
      <c r="AV92" s="166" t="str">
        <f t="shared" ref="AV92:BB92" si="117">SUBSTITUTE(ADDRESS(1,COLUMN(),4),"1","")</f>
        <v>AV</v>
      </c>
      <c r="AW92" s="166" t="str">
        <f t="shared" si="117"/>
        <v>AW</v>
      </c>
      <c r="AX92" s="167" t="str">
        <f>SUBSTITUTE(ADDRESS(1,COLUMN(),4),"1","")</f>
        <v>AX</v>
      </c>
      <c r="AY92" s="167" t="str">
        <f>SUBSTITUTE(ADDRESS(1,COLUMN(),4),"1","")</f>
        <v>AY</v>
      </c>
      <c r="AZ92" s="166" t="str">
        <f t="shared" si="117"/>
        <v>AZ</v>
      </c>
      <c r="BA92" s="165" t="str">
        <f t="shared" si="117"/>
        <v>BA</v>
      </c>
      <c r="BB92" s="625" t="str">
        <f t="shared" si="117"/>
        <v>BB</v>
      </c>
      <c r="BC92" s="732" t="str">
        <f>"1"&amp;" "&amp;AJ86</f>
        <v>1 Trembler(s)</v>
      </c>
      <c r="BE92" s="633" t="s">
        <v>889</v>
      </c>
      <c r="BF92" s="633" t="s">
        <v>1015</v>
      </c>
      <c r="BG92" s="633" t="s">
        <v>1776</v>
      </c>
      <c r="BH92" s="119" t="s">
        <v>406</v>
      </c>
      <c r="BI92" s="119" t="s">
        <v>406</v>
      </c>
      <c r="BJ92" s="119" t="s">
        <v>406</v>
      </c>
      <c r="BK92" s="93">
        <f t="shared" si="103"/>
        <v>0.3</v>
      </c>
      <c r="BL92" s="92" t="s">
        <v>282</v>
      </c>
      <c r="BM92" s="75">
        <f t="shared" si="104"/>
        <v>3</v>
      </c>
      <c r="BN92" s="74">
        <f t="shared" si="105"/>
        <v>30</v>
      </c>
      <c r="BO92" s="91">
        <v>300</v>
      </c>
      <c r="BP92" s="72">
        <v>250</v>
      </c>
      <c r="BQ92" s="71">
        <v>350</v>
      </c>
      <c r="BR92" s="79">
        <f t="shared" si="90"/>
        <v>35</v>
      </c>
      <c r="BS92" s="95">
        <v>350</v>
      </c>
      <c r="BT92" s="87" t="s">
        <v>405</v>
      </c>
      <c r="BV92" s="394">
        <f t="shared" si="97"/>
        <v>0</v>
      </c>
      <c r="DD92" s="9">
        <v>1</v>
      </c>
    </row>
    <row r="93" spans="2:108" ht="21" customHeight="1">
      <c r="B93" s="394">
        <f t="shared" si="91"/>
        <v>0</v>
      </c>
      <c r="C93" s="146" t="b">
        <f t="shared" si="92"/>
        <v>0</v>
      </c>
      <c r="D93" s="146">
        <f t="shared" si="98"/>
        <v>0</v>
      </c>
      <c r="E93" s="146">
        <f t="shared" si="99"/>
        <v>0</v>
      </c>
      <c r="F93" s="146">
        <f t="shared" si="100"/>
        <v>0</v>
      </c>
      <c r="G93" s="146">
        <f t="shared" si="93"/>
        <v>0</v>
      </c>
      <c r="H93" s="146" t="str">
        <f t="shared" si="101"/>
        <v/>
      </c>
      <c r="I93" s="146" t="str">
        <f t="shared" si="94"/>
        <v/>
      </c>
      <c r="J93" s="133"/>
      <c r="K93" s="118"/>
      <c r="L93" s="118"/>
      <c r="M93" s="117"/>
      <c r="N93" s="116"/>
      <c r="O93" s="115"/>
      <c r="P93" s="663"/>
      <c r="Q93" s="663"/>
      <c r="R93" s="662"/>
      <c r="S93" s="164"/>
      <c r="T93" s="163"/>
      <c r="U93" s="668"/>
      <c r="V93" s="162"/>
      <c r="W93" s="667"/>
      <c r="X93" s="666"/>
      <c r="Y93" s="665"/>
      <c r="Z93" s="664"/>
      <c r="AA93" s="161"/>
      <c r="AC93" s="160"/>
      <c r="AD93" s="765"/>
      <c r="AE93" s="766"/>
      <c r="AF93" s="766"/>
      <c r="AG93" s="767" t="e">
        <f>AJ89&amp;" "&amp;AJ87&amp;" arrondi à ▼"</f>
        <v>#N/A</v>
      </c>
      <c r="AH93" s="766"/>
      <c r="AI93" s="766"/>
      <c r="AJ93" s="768" t="s">
        <v>366</v>
      </c>
      <c r="AK93" s="769" t="s">
        <v>365</v>
      </c>
      <c r="AL93" s="770"/>
      <c r="AM93" s="499">
        <f>ROUND(AM101/AI86,2)</f>
        <v>0</v>
      </c>
      <c r="AO93" s="142" t="str">
        <f t="shared" ref="AO93:AT93" si="118">AO86</f>
        <v/>
      </c>
      <c r="AP93" s="141">
        <f t="shared" si="118"/>
        <v>0</v>
      </c>
      <c r="AQ93" s="141">
        <f t="shared" si="118"/>
        <v>0</v>
      </c>
      <c r="AR93" s="140" t="str">
        <f t="shared" si="118"/>
        <v>2 Trembler(s) de 30 cl</v>
      </c>
      <c r="AS93" s="135">
        <f t="shared" si="118"/>
        <v>600</v>
      </c>
      <c r="AT93" s="139">
        <f t="shared" si="118"/>
        <v>600</v>
      </c>
      <c r="AU93" s="151">
        <f t="shared" si="107"/>
        <v>0</v>
      </c>
      <c r="AV93" s="156"/>
      <c r="AW93" s="156"/>
      <c r="AX93" s="155"/>
      <c r="AY93" s="20"/>
      <c r="AZ93" s="20"/>
      <c r="BA93" s="154" t="s">
        <v>364</v>
      </c>
      <c r="BB93" s="153"/>
      <c r="BC93" s="732" t="str">
        <f>"de "&amp;AI87&amp;" "&amp;AJ87</f>
        <v>de 30 cl</v>
      </c>
      <c r="BE93" s="633" t="s">
        <v>889</v>
      </c>
      <c r="BF93" s="633" t="s">
        <v>1015</v>
      </c>
      <c r="BG93" s="633" t="s">
        <v>1776</v>
      </c>
      <c r="BH93" s="119" t="s">
        <v>396</v>
      </c>
      <c r="BI93" s="119" t="s">
        <v>396</v>
      </c>
      <c r="BJ93" s="119" t="s">
        <v>396</v>
      </c>
      <c r="BK93" s="93">
        <f t="shared" si="103"/>
        <v>0.2</v>
      </c>
      <c r="BL93" s="92" t="s">
        <v>282</v>
      </c>
      <c r="BM93" s="75">
        <f t="shared" si="104"/>
        <v>5</v>
      </c>
      <c r="BN93" s="74">
        <f t="shared" si="105"/>
        <v>20</v>
      </c>
      <c r="BO93" s="91">
        <v>200</v>
      </c>
      <c r="BP93" s="72">
        <v>180</v>
      </c>
      <c r="BQ93" s="71">
        <v>240</v>
      </c>
      <c r="BR93" s="79">
        <f t="shared" si="90"/>
        <v>24</v>
      </c>
      <c r="BS93" s="95">
        <v>240</v>
      </c>
      <c r="BT93" s="87" t="s">
        <v>395</v>
      </c>
      <c r="BV93" s="394">
        <f t="shared" si="97"/>
        <v>0</v>
      </c>
      <c r="DD93" s="9">
        <v>1</v>
      </c>
    </row>
    <row r="94" spans="2:108" ht="21" customHeight="1">
      <c r="B94" s="394">
        <f t="shared" si="91"/>
        <v>0</v>
      </c>
      <c r="C94" s="146" t="b">
        <f t="shared" si="92"/>
        <v>0</v>
      </c>
      <c r="D94" s="146">
        <f t="shared" si="98"/>
        <v>0</v>
      </c>
      <c r="E94" s="146">
        <f t="shared" si="99"/>
        <v>0</v>
      </c>
      <c r="F94" s="146">
        <f t="shared" si="100"/>
        <v>0</v>
      </c>
      <c r="G94" s="146">
        <f t="shared" si="93"/>
        <v>0</v>
      </c>
      <c r="H94" s="146" t="str">
        <f t="shared" si="101"/>
        <v/>
      </c>
      <c r="I94" s="146" t="str">
        <f t="shared" si="94"/>
        <v/>
      </c>
      <c r="J94" s="133"/>
      <c r="K94" s="118"/>
      <c r="L94" s="118"/>
      <c r="M94" s="117"/>
      <c r="N94" s="116"/>
      <c r="O94" s="115"/>
      <c r="P94" s="663"/>
      <c r="Q94" s="663"/>
      <c r="R94" s="662"/>
      <c r="S94" s="144"/>
      <c r="T94" s="292"/>
      <c r="U94" s="291"/>
      <c r="V94" s="143"/>
      <c r="W94" s="290"/>
      <c r="X94" s="289"/>
      <c r="Y94" s="288"/>
      <c r="Z94" s="287"/>
      <c r="AA94" s="286"/>
      <c r="AC94" s="507" t="str">
        <f>IF(ISBLANK(AA94),"",IF(AI86&gt;0,AA94,""))</f>
        <v/>
      </c>
      <c r="AD94" s="508">
        <f>IF(ISBLANK(AI86),"",INDEX(BO22:BO150,MATCH(AJ87,BH22:BH150,0)))</f>
        <v>10</v>
      </c>
      <c r="AE94" s="509" t="str">
        <f t="shared" ref="AE94:AE100" si="119">IF(BA94=0,"",BA94)</f>
        <v/>
      </c>
      <c r="AF94" s="510" t="str">
        <f>IF(BA94=0,"",IF(ISBLANK(AI86),"",TEXT(AE94/10,"0.0")&amp;" cl ► "&amp;TEXT(AE94/1000,"0.000")&amp;" L"))</f>
        <v/>
      </c>
      <c r="AG94" s="511" t="str">
        <f>IF(OR(BA94=0, ISBLANK(X94)), "", IF(ROUND(BA94/BA101*10*2, 0)/2=0, W94 &amp; " " &amp; X94, "► ≈ " &amp; MIN(ROUND(BA94/BA101*10*2, 0)/2, 10) &amp; "/10"))</f>
        <v/>
      </c>
      <c r="AH94" s="512" t="str">
        <f t="shared" ref="AH94:AH100" si="120">IF(ISBLANK(T94),"",T94*AU94)</f>
        <v/>
      </c>
      <c r="AI94" s="513">
        <f>IF(ISBLANK(AI86),"",U94)</f>
        <v>0</v>
      </c>
      <c r="AJ94" s="528" t="str">
        <f t="shared" ref="AJ94:AJ100" si="121">IF(ISBLANK(Y94),"",AE94*Y94/100)</f>
        <v/>
      </c>
      <c r="AK94" s="514">
        <f t="shared" ref="AK94:AK100" si="122">Y94</f>
        <v>0</v>
      </c>
      <c r="AL94" s="515">
        <v>1</v>
      </c>
      <c r="AM94" s="516">
        <f t="shared" ref="AM94:AM100" si="123">IFERROR(IF(ISBLANK(T94),(AE94/1000)*AL94,AH94*AL94),0)</f>
        <v>0</v>
      </c>
      <c r="AO94" s="142" t="str">
        <f t="shared" ref="AO94:AT94" si="124">AO86</f>
        <v/>
      </c>
      <c r="AP94" s="141">
        <f t="shared" si="124"/>
        <v>0</v>
      </c>
      <c r="AQ94" s="141">
        <f t="shared" si="124"/>
        <v>0</v>
      </c>
      <c r="AR94" s="140" t="str">
        <f t="shared" si="124"/>
        <v>2 Trembler(s) de 30 cl</v>
      </c>
      <c r="AS94" s="135">
        <f t="shared" si="124"/>
        <v>600</v>
      </c>
      <c r="AT94" s="139">
        <f t="shared" si="124"/>
        <v>600</v>
      </c>
      <c r="AU94" s="151">
        <f t="shared" si="107"/>
        <v>0</v>
      </c>
      <c r="AV94" s="150">
        <v>1</v>
      </c>
      <c r="AW94" s="136">
        <f t="shared" ref="AW94:AW100" si="125">AA94</f>
        <v>0</v>
      </c>
      <c r="AX94" s="614">
        <f>IF(ISBLANK(W94),0,IFERROR((IFERROR(_xlfn.XLOOKUP(X94,BH22:BH150,BO22:BO150),IFERROR(_xlfn.XLOOKUP(X94,BI22:BI150,BO22:BO150),IFERROR(_xlfn.XLOOKUP(X94,BJ22:BJ150,BO22:BO150),""))))*W94,""))</f>
        <v>0</v>
      </c>
      <c r="AY94" s="618">
        <f>IFERROR((AX94/AX101)*AQ94,0)</f>
        <v>0</v>
      </c>
      <c r="AZ94" s="619">
        <f>AY94/1000</f>
        <v>0</v>
      </c>
      <c r="BA94" s="134">
        <f>AY94*AU94</f>
        <v>0</v>
      </c>
      <c r="BB94" s="617">
        <f>BA94/1000</f>
        <v>0</v>
      </c>
      <c r="BC94" s="733">
        <f>BA94/AI86</f>
        <v>0</v>
      </c>
      <c r="BE94" s="633" t="s">
        <v>889</v>
      </c>
      <c r="BF94" s="633" t="s">
        <v>1015</v>
      </c>
      <c r="BG94" s="633" t="s">
        <v>1776</v>
      </c>
      <c r="BH94" s="119" t="s">
        <v>359</v>
      </c>
      <c r="BI94" s="119" t="s">
        <v>359</v>
      </c>
      <c r="BJ94" s="119" t="s">
        <v>359</v>
      </c>
      <c r="BK94" s="93">
        <f t="shared" si="103"/>
        <v>0.3</v>
      </c>
      <c r="BL94" s="92" t="s">
        <v>282</v>
      </c>
      <c r="BM94" s="75">
        <f t="shared" si="104"/>
        <v>3</v>
      </c>
      <c r="BN94" s="74">
        <f t="shared" si="105"/>
        <v>30</v>
      </c>
      <c r="BO94" s="91">
        <v>300</v>
      </c>
      <c r="BP94" s="72">
        <v>240</v>
      </c>
      <c r="BQ94" s="71">
        <v>350</v>
      </c>
      <c r="BR94" s="79">
        <f t="shared" si="90"/>
        <v>35</v>
      </c>
      <c r="BS94" s="95">
        <v>350</v>
      </c>
      <c r="BT94" s="87" t="s">
        <v>356</v>
      </c>
      <c r="BV94" s="394">
        <f t="shared" si="97"/>
        <v>0</v>
      </c>
      <c r="DD94" s="9">
        <v>1</v>
      </c>
    </row>
    <row r="95" spans="2:108" ht="21" customHeight="1">
      <c r="B95" s="394">
        <f t="shared" si="91"/>
        <v>0</v>
      </c>
      <c r="C95" s="146" t="b">
        <f t="shared" si="92"/>
        <v>0</v>
      </c>
      <c r="D95" s="146">
        <f t="shared" si="98"/>
        <v>0</v>
      </c>
      <c r="E95" s="146">
        <f t="shared" si="99"/>
        <v>0</v>
      </c>
      <c r="F95" s="146">
        <f t="shared" si="100"/>
        <v>0</v>
      </c>
      <c r="G95" s="146">
        <f t="shared" si="93"/>
        <v>0</v>
      </c>
      <c r="H95" s="146" t="str">
        <f t="shared" si="101"/>
        <v/>
      </c>
      <c r="I95" s="146" t="str">
        <f t="shared" si="94"/>
        <v/>
      </c>
      <c r="J95" s="145"/>
      <c r="K95" s="118"/>
      <c r="L95" s="118"/>
      <c r="M95" s="117"/>
      <c r="N95" s="116"/>
      <c r="O95" s="115"/>
      <c r="P95" s="663"/>
      <c r="Q95" s="663"/>
      <c r="R95" s="662"/>
      <c r="S95" s="149"/>
      <c r="T95" s="292"/>
      <c r="U95" s="291"/>
      <c r="V95" s="143"/>
      <c r="W95" s="290"/>
      <c r="X95" s="289"/>
      <c r="Y95" s="288"/>
      <c r="Z95" s="287"/>
      <c r="AA95" s="286"/>
      <c r="AC95" s="517" t="str">
        <f>IF(ISBLANK(AA95),"",IF(AI86&gt;0,AA95,""))</f>
        <v/>
      </c>
      <c r="AD95" s="518">
        <f>IF(ISBLANK(AI86),"",INDEX(BO22:BO150,MATCH(AJ87,BH22:BH150,0)))</f>
        <v>10</v>
      </c>
      <c r="AE95" s="519" t="str">
        <f t="shared" si="119"/>
        <v/>
      </c>
      <c r="AF95" s="520" t="str">
        <f>IF(BA95=0,"",IF(ISBLANK(AI86),"",TEXT(AE95/10,"0.0")&amp;" cl ► "&amp;TEXT(AE95/1000,"0.000")&amp;" L"))</f>
        <v/>
      </c>
      <c r="AG95" s="521" t="str">
        <f>IF(OR(BA95=0, ISBLANK(X95)), "", IF(ROUND(BA95/BA101*10*2, 0)/2=0, W95 &amp; " " &amp; X95, "► ≈ " &amp; MIN(ROUND(BA95/BA101*10*2, 0)/2, 10) &amp; "/10"))</f>
        <v/>
      </c>
      <c r="AH95" s="522" t="str">
        <f t="shared" si="120"/>
        <v/>
      </c>
      <c r="AI95" s="523">
        <f>IF(ISBLANK(AI86),"",U95)</f>
        <v>0</v>
      </c>
      <c r="AJ95" s="529" t="str">
        <f t="shared" si="121"/>
        <v/>
      </c>
      <c r="AK95" s="524">
        <f t="shared" si="122"/>
        <v>0</v>
      </c>
      <c r="AL95" s="515">
        <v>1</v>
      </c>
      <c r="AM95" s="516">
        <f t="shared" si="123"/>
        <v>0</v>
      </c>
      <c r="AO95" s="142" t="str">
        <f t="shared" ref="AO95:AT95" si="126">AO86</f>
        <v/>
      </c>
      <c r="AP95" s="141">
        <f t="shared" si="126"/>
        <v>0</v>
      </c>
      <c r="AQ95" s="141">
        <f t="shared" si="126"/>
        <v>0</v>
      </c>
      <c r="AR95" s="140" t="str">
        <f t="shared" si="126"/>
        <v>2 Trembler(s) de 30 cl</v>
      </c>
      <c r="AS95" s="135">
        <f t="shared" si="126"/>
        <v>600</v>
      </c>
      <c r="AT95" s="139">
        <f t="shared" si="126"/>
        <v>600</v>
      </c>
      <c r="AU95" s="138">
        <f t="shared" si="107"/>
        <v>0</v>
      </c>
      <c r="AV95" s="148">
        <v>2</v>
      </c>
      <c r="AW95" s="147">
        <f t="shared" si="125"/>
        <v>0</v>
      </c>
      <c r="AX95" s="614">
        <f>IF(ISBLANK(W95),0,IFERROR((IFERROR(_xlfn.XLOOKUP(X95,BH22:BH150,BO22:BO150),IFERROR(_xlfn.XLOOKUP(X95,BI22:BI150,BO22:BO150),IFERROR(_xlfn.XLOOKUP(X95,BJ22:BJ150,BO22:BO150),""))))*W95,""))</f>
        <v>0</v>
      </c>
      <c r="AY95" s="618">
        <f>IFERROR((AX95/AX101)*AQ95,0)</f>
        <v>0</v>
      </c>
      <c r="AZ95" s="619">
        <f t="shared" ref="AZ95:AZ100" si="127">AY95/1000</f>
        <v>0</v>
      </c>
      <c r="BA95" s="134">
        <f t="shared" ref="BA95:BA100" si="128">AY95*AU95</f>
        <v>0</v>
      </c>
      <c r="BB95" s="617">
        <f t="shared" ref="BB95:BB100" si="129">BA95/1000</f>
        <v>0</v>
      </c>
      <c r="BC95" s="733">
        <f>BA95/AI86</f>
        <v>0</v>
      </c>
      <c r="BE95" s="633" t="s">
        <v>889</v>
      </c>
      <c r="BF95" s="633" t="s">
        <v>1015</v>
      </c>
      <c r="BG95" s="633" t="s">
        <v>1776</v>
      </c>
      <c r="BH95" s="119" t="s">
        <v>357</v>
      </c>
      <c r="BI95" s="119" t="s">
        <v>357</v>
      </c>
      <c r="BJ95" s="119" t="s">
        <v>357</v>
      </c>
      <c r="BK95" s="93">
        <f t="shared" si="103"/>
        <v>0.24</v>
      </c>
      <c r="BL95" s="92" t="s">
        <v>282</v>
      </c>
      <c r="BM95" s="75">
        <f t="shared" si="104"/>
        <v>4</v>
      </c>
      <c r="BN95" s="74">
        <f t="shared" si="105"/>
        <v>24</v>
      </c>
      <c r="BO95" s="91">
        <v>240</v>
      </c>
      <c r="BP95" s="72">
        <v>180</v>
      </c>
      <c r="BQ95" s="71">
        <v>300</v>
      </c>
      <c r="BR95" s="79">
        <f t="shared" si="90"/>
        <v>30</v>
      </c>
      <c r="BS95" s="95">
        <v>300</v>
      </c>
      <c r="BT95" s="87" t="s">
        <v>356</v>
      </c>
      <c r="BV95" s="394">
        <f t="shared" si="97"/>
        <v>0</v>
      </c>
      <c r="DD95" s="9">
        <v>1</v>
      </c>
    </row>
    <row r="96" spans="2:108" ht="21" customHeight="1">
      <c r="B96" s="394">
        <f t="shared" si="91"/>
        <v>0</v>
      </c>
      <c r="C96" s="146" t="b">
        <f t="shared" si="92"/>
        <v>0</v>
      </c>
      <c r="D96" s="146">
        <f t="shared" si="98"/>
        <v>0</v>
      </c>
      <c r="E96" s="146">
        <f t="shared" si="99"/>
        <v>0</v>
      </c>
      <c r="F96" s="146">
        <f t="shared" si="100"/>
        <v>0</v>
      </c>
      <c r="G96" s="146">
        <f t="shared" si="93"/>
        <v>0</v>
      </c>
      <c r="H96" s="146" t="str">
        <f t="shared" si="101"/>
        <v/>
      </c>
      <c r="I96" s="146" t="str">
        <f t="shared" si="94"/>
        <v/>
      </c>
      <c r="J96" s="145"/>
      <c r="K96" s="118"/>
      <c r="L96" s="118"/>
      <c r="M96" s="117"/>
      <c r="N96" s="116"/>
      <c r="O96" s="115"/>
      <c r="P96" s="663"/>
      <c r="Q96" s="663"/>
      <c r="R96" s="662"/>
      <c r="S96" s="144"/>
      <c r="T96" s="292"/>
      <c r="U96" s="291"/>
      <c r="V96" s="143"/>
      <c r="W96" s="290"/>
      <c r="X96" s="289"/>
      <c r="Y96" s="288"/>
      <c r="Z96" s="287"/>
      <c r="AA96" s="294"/>
      <c r="AC96" s="507" t="str">
        <f>IF(ISBLANK(AA96),"",IF(AI86&gt;0,AA96,""))</f>
        <v/>
      </c>
      <c r="AD96" s="508">
        <f>IF(ISBLANK(AI86),"",INDEX(BO22:BO150,MATCH(AJ87,BH22:BH150,0)))</f>
        <v>10</v>
      </c>
      <c r="AE96" s="525" t="str">
        <f t="shared" si="119"/>
        <v/>
      </c>
      <c r="AF96" s="526" t="str">
        <f>IF(BA96=0,"",IF(ISBLANK(AI86),"",TEXT(AE96/10,"0.0")&amp;" cl ► "&amp;TEXT(AE96/1000,"0.000")&amp;" L"))</f>
        <v/>
      </c>
      <c r="AG96" s="511" t="str">
        <f>IF(OR(BA96=0, ISBLANK(X96)), "", IF(ROUND(BA96/BA101*10*2, 0)/2=0, W96 &amp; " " &amp; X96, "► ≈ " &amp; MIN(ROUND(BA96/BA101*10*2, 0)/2, 10) &amp; "/10"))</f>
        <v/>
      </c>
      <c r="AH96" s="527" t="str">
        <f t="shared" si="120"/>
        <v/>
      </c>
      <c r="AI96" s="513">
        <f>IF(ISBLANK(AI86),"",U96)</f>
        <v>0</v>
      </c>
      <c r="AJ96" s="528" t="str">
        <f t="shared" si="121"/>
        <v/>
      </c>
      <c r="AK96" s="514">
        <f t="shared" si="122"/>
        <v>0</v>
      </c>
      <c r="AL96" s="515">
        <v>1</v>
      </c>
      <c r="AM96" s="516">
        <f t="shared" si="123"/>
        <v>0</v>
      </c>
      <c r="AO96" s="142" t="str">
        <f t="shared" ref="AO96:AT96" si="130">AO86</f>
        <v/>
      </c>
      <c r="AP96" s="141">
        <f t="shared" si="130"/>
        <v>0</v>
      </c>
      <c r="AQ96" s="141">
        <f t="shared" si="130"/>
        <v>0</v>
      </c>
      <c r="AR96" s="140" t="str">
        <f t="shared" si="130"/>
        <v>2 Trembler(s) de 30 cl</v>
      </c>
      <c r="AS96" s="135">
        <f t="shared" si="130"/>
        <v>600</v>
      </c>
      <c r="AT96" s="139">
        <f t="shared" si="130"/>
        <v>600</v>
      </c>
      <c r="AU96" s="138">
        <f t="shared" si="107"/>
        <v>0</v>
      </c>
      <c r="AV96" s="137">
        <v>3</v>
      </c>
      <c r="AW96" s="136">
        <f t="shared" si="125"/>
        <v>0</v>
      </c>
      <c r="AX96" s="614">
        <f>IF(ISBLANK(W96),0,IFERROR((IFERROR(_xlfn.XLOOKUP(X96,BH22:BH150,BO22:BO150),IFERROR(_xlfn.XLOOKUP(X96,BI22:BI150,BO22:BO150),IFERROR(_xlfn.XLOOKUP(X96,BJ22:BJ150,BO22:BO150),""))))*W96,""))</f>
        <v>0</v>
      </c>
      <c r="AY96" s="618">
        <f>IFERROR((AX96/AX101)*AQ96,0)</f>
        <v>0</v>
      </c>
      <c r="AZ96" s="619">
        <f t="shared" si="127"/>
        <v>0</v>
      </c>
      <c r="BA96" s="134">
        <f t="shared" si="128"/>
        <v>0</v>
      </c>
      <c r="BB96" s="617">
        <f t="shared" si="129"/>
        <v>0</v>
      </c>
      <c r="BC96" s="733">
        <f>BA96/AI86</f>
        <v>0</v>
      </c>
      <c r="BE96" s="633" t="s">
        <v>889</v>
      </c>
      <c r="BF96" s="633" t="s">
        <v>1015</v>
      </c>
      <c r="BG96" s="633" t="s">
        <v>1776</v>
      </c>
      <c r="BH96" s="119" t="s">
        <v>355</v>
      </c>
      <c r="BI96" s="119" t="s">
        <v>355</v>
      </c>
      <c r="BJ96" s="119" t="s">
        <v>355</v>
      </c>
      <c r="BK96" s="93">
        <f t="shared" si="103"/>
        <v>0.23699999999999999</v>
      </c>
      <c r="BL96" s="92" t="s">
        <v>282</v>
      </c>
      <c r="BM96" s="75">
        <f t="shared" si="104"/>
        <v>4</v>
      </c>
      <c r="BN96" s="74">
        <f t="shared" si="105"/>
        <v>23.7</v>
      </c>
      <c r="BO96" s="91">
        <v>237</v>
      </c>
      <c r="BP96" s="72">
        <v>177</v>
      </c>
      <c r="BQ96" s="71">
        <v>296</v>
      </c>
      <c r="BR96" s="79">
        <f t="shared" si="90"/>
        <v>29.6</v>
      </c>
      <c r="BS96" s="95">
        <v>355</v>
      </c>
      <c r="BT96" s="87" t="s">
        <v>354</v>
      </c>
      <c r="BV96" s="394">
        <f t="shared" si="97"/>
        <v>0</v>
      </c>
      <c r="DD96" s="9">
        <v>1</v>
      </c>
    </row>
    <row r="97" spans="2:108" ht="21" customHeight="1">
      <c r="B97" s="394">
        <f t="shared" si="91"/>
        <v>0</v>
      </c>
      <c r="C97" s="146" t="b">
        <f t="shared" si="92"/>
        <v>0</v>
      </c>
      <c r="D97" s="146">
        <f t="shared" si="98"/>
        <v>0</v>
      </c>
      <c r="E97" s="146">
        <f t="shared" si="99"/>
        <v>0</v>
      </c>
      <c r="F97" s="146">
        <f t="shared" si="100"/>
        <v>0</v>
      </c>
      <c r="G97" s="146">
        <f t="shared" si="93"/>
        <v>0</v>
      </c>
      <c r="H97" s="146" t="str">
        <f t="shared" si="101"/>
        <v/>
      </c>
      <c r="I97" s="146" t="str">
        <f t="shared" si="94"/>
        <v/>
      </c>
      <c r="J97" s="145"/>
      <c r="K97" s="118"/>
      <c r="L97" s="118"/>
      <c r="M97" s="117"/>
      <c r="N97" s="116"/>
      <c r="O97" s="115"/>
      <c r="P97" s="663"/>
      <c r="Q97" s="663"/>
      <c r="R97" s="662"/>
      <c r="S97" s="149"/>
      <c r="T97" s="292"/>
      <c r="U97" s="291"/>
      <c r="V97" s="143"/>
      <c r="W97" s="290"/>
      <c r="X97" s="289"/>
      <c r="Y97" s="288"/>
      <c r="Z97" s="287"/>
      <c r="AA97" s="294"/>
      <c r="AC97" s="517" t="str">
        <f>IF(ISBLANK(AA97),"",IF(AI86&gt;0,AA97,""))</f>
        <v/>
      </c>
      <c r="AD97" s="518">
        <f>IF(ISBLANK(AI86),"",INDEX(BO22:BO150,MATCH(AJ87,BH22:BH150,0)))</f>
        <v>10</v>
      </c>
      <c r="AE97" s="519" t="str">
        <f t="shared" si="119"/>
        <v/>
      </c>
      <c r="AF97" s="520" t="str">
        <f>IF(BA97=0,"",IF(ISBLANK(AI86),"",TEXT(AE97/10,"0.0")&amp;" cl ► "&amp;TEXT(AE97/1000,"0.000")&amp;" L"))</f>
        <v/>
      </c>
      <c r="AG97" s="521" t="str">
        <f>IF(OR(BA97=0, ISBLANK(X97)), "", IF(ROUND(BA97/BA101*10*2, 0)/2=0, W97 &amp; " " &amp; X97, "► ≈ " &amp; MIN(ROUND(BA97/BA101*10*2, 0)/2, 10) &amp; "/10"))</f>
        <v/>
      </c>
      <c r="AH97" s="522" t="str">
        <f t="shared" si="120"/>
        <v/>
      </c>
      <c r="AI97" s="523">
        <f>IF(ISBLANK(AI86),"",U97)</f>
        <v>0</v>
      </c>
      <c r="AJ97" s="529" t="str">
        <f t="shared" si="121"/>
        <v/>
      </c>
      <c r="AK97" s="524">
        <f t="shared" si="122"/>
        <v>0</v>
      </c>
      <c r="AL97" s="515">
        <v>1</v>
      </c>
      <c r="AM97" s="516">
        <f t="shared" si="123"/>
        <v>0</v>
      </c>
      <c r="AO97" s="142" t="str">
        <f t="shared" ref="AO97:AT97" si="131">AO86</f>
        <v/>
      </c>
      <c r="AP97" s="141">
        <f t="shared" si="131"/>
        <v>0</v>
      </c>
      <c r="AQ97" s="141">
        <f t="shared" si="131"/>
        <v>0</v>
      </c>
      <c r="AR97" s="140" t="str">
        <f t="shared" si="131"/>
        <v>2 Trembler(s) de 30 cl</v>
      </c>
      <c r="AS97" s="135">
        <f t="shared" si="131"/>
        <v>600</v>
      </c>
      <c r="AT97" s="139">
        <f t="shared" si="131"/>
        <v>600</v>
      </c>
      <c r="AU97" s="138">
        <f t="shared" si="107"/>
        <v>0</v>
      </c>
      <c r="AV97" s="148">
        <v>4</v>
      </c>
      <c r="AW97" s="147">
        <f t="shared" si="125"/>
        <v>0</v>
      </c>
      <c r="AX97" s="614">
        <f>IF(ISBLANK(W97),0,IFERROR((IFERROR(_xlfn.XLOOKUP(X97,BH22:BH150,BO22:BO150),IFERROR(_xlfn.XLOOKUP(X97,BI22:BI150,BO22:BO150),IFERROR(_xlfn.XLOOKUP(X97,BJ22:BJ150,BO22:BO150),""))))*W97,""))</f>
        <v>0</v>
      </c>
      <c r="AY97" s="618">
        <f>IFERROR((AX97/AX101)*AQ97,0)</f>
        <v>0</v>
      </c>
      <c r="AZ97" s="619">
        <f t="shared" si="127"/>
        <v>0</v>
      </c>
      <c r="BA97" s="134">
        <f t="shared" si="128"/>
        <v>0</v>
      </c>
      <c r="BB97" s="617">
        <f t="shared" si="129"/>
        <v>0</v>
      </c>
      <c r="BC97" s="733">
        <f>BA97/AI86</f>
        <v>0</v>
      </c>
      <c r="BE97" s="633" t="s">
        <v>889</v>
      </c>
      <c r="BF97" s="633" t="s">
        <v>1015</v>
      </c>
      <c r="BG97" s="633" t="s">
        <v>1776</v>
      </c>
      <c r="BH97" s="119" t="s">
        <v>351</v>
      </c>
      <c r="BI97" s="119" t="s">
        <v>351</v>
      </c>
      <c r="BJ97" s="119" t="s">
        <v>351</v>
      </c>
      <c r="BK97" s="93">
        <f t="shared" si="103"/>
        <v>0.06</v>
      </c>
      <c r="BL97" s="92" t="s">
        <v>282</v>
      </c>
      <c r="BM97" s="75">
        <f t="shared" si="104"/>
        <v>17</v>
      </c>
      <c r="BN97" s="74">
        <f t="shared" si="105"/>
        <v>6</v>
      </c>
      <c r="BO97" s="91">
        <v>60</v>
      </c>
      <c r="BP97" s="72">
        <v>50</v>
      </c>
      <c r="BQ97" s="71">
        <v>75</v>
      </c>
      <c r="BR97" s="79">
        <f t="shared" si="90"/>
        <v>7.5</v>
      </c>
      <c r="BS97" s="95">
        <v>75</v>
      </c>
      <c r="BT97" s="87" t="s">
        <v>350</v>
      </c>
      <c r="BV97" s="394">
        <f t="shared" si="97"/>
        <v>0</v>
      </c>
      <c r="DD97" s="9">
        <v>1</v>
      </c>
    </row>
    <row r="98" spans="2:108" ht="21" customHeight="1">
      <c r="B98" s="394">
        <f t="shared" si="91"/>
        <v>0</v>
      </c>
      <c r="C98" s="146" t="b">
        <f t="shared" si="92"/>
        <v>0</v>
      </c>
      <c r="D98" s="146">
        <f t="shared" si="98"/>
        <v>0</v>
      </c>
      <c r="E98" s="146">
        <f t="shared" si="99"/>
        <v>0</v>
      </c>
      <c r="F98" s="146">
        <f t="shared" si="100"/>
        <v>0</v>
      </c>
      <c r="G98" s="146">
        <f t="shared" si="93"/>
        <v>0</v>
      </c>
      <c r="H98" s="146" t="str">
        <f t="shared" si="101"/>
        <v/>
      </c>
      <c r="I98" s="146" t="str">
        <f t="shared" si="94"/>
        <v/>
      </c>
      <c r="J98" s="145"/>
      <c r="K98" s="118"/>
      <c r="L98" s="118"/>
      <c r="M98" s="117"/>
      <c r="N98" s="116"/>
      <c r="O98" s="115"/>
      <c r="P98" s="663"/>
      <c r="Q98" s="663"/>
      <c r="R98" s="662"/>
      <c r="S98" s="144"/>
      <c r="T98" s="292"/>
      <c r="U98" s="291"/>
      <c r="V98" s="143"/>
      <c r="W98" s="290"/>
      <c r="X98" s="289"/>
      <c r="Y98" s="288"/>
      <c r="Z98" s="287"/>
      <c r="AA98" s="286"/>
      <c r="AC98" s="507" t="str">
        <f>IF(ISBLANK(AA98),"",IF(AI86&gt;0,AA98,""))</f>
        <v/>
      </c>
      <c r="AD98" s="508">
        <f>IF(ISBLANK(AI86),"",INDEX(BO22:BO150,MATCH(AJ87,BH22:BH150,0)))</f>
        <v>10</v>
      </c>
      <c r="AE98" s="509" t="str">
        <f t="shared" si="119"/>
        <v/>
      </c>
      <c r="AF98" s="510" t="str">
        <f>IF(BA98=0,"",IF(ISBLANK(AI86),"",TEXT(AE98/10,"0.0")&amp;" cl ► "&amp;TEXT(AE98/1000,"0.000")&amp;" L"))</f>
        <v/>
      </c>
      <c r="AG98" s="511" t="str">
        <f>IF(OR(BA98=0, ISBLANK(X98)), "", IF(ROUND(BA98/BA101*10*2, 0)/2=0, W98 &amp; " " &amp; X98, "► ≈ " &amp; MIN(ROUND(BA98/BA101*10*2, 0)/2, 10) &amp; "/10"))</f>
        <v/>
      </c>
      <c r="AH98" s="527" t="str">
        <f t="shared" si="120"/>
        <v/>
      </c>
      <c r="AI98" s="513">
        <f>IF(ISBLANK(AI86),"",U98)</f>
        <v>0</v>
      </c>
      <c r="AJ98" s="528" t="str">
        <f t="shared" si="121"/>
        <v/>
      </c>
      <c r="AK98" s="514">
        <f t="shared" si="122"/>
        <v>0</v>
      </c>
      <c r="AL98" s="515">
        <v>1</v>
      </c>
      <c r="AM98" s="516">
        <f t="shared" si="123"/>
        <v>0</v>
      </c>
      <c r="AO98" s="142" t="str">
        <f t="shared" ref="AO98:AT98" si="132">AO86</f>
        <v/>
      </c>
      <c r="AP98" s="141">
        <f t="shared" si="132"/>
        <v>0</v>
      </c>
      <c r="AQ98" s="141">
        <f t="shared" si="132"/>
        <v>0</v>
      </c>
      <c r="AR98" s="140" t="str">
        <f t="shared" si="132"/>
        <v>2 Trembler(s) de 30 cl</v>
      </c>
      <c r="AS98" s="135">
        <f t="shared" si="132"/>
        <v>600</v>
      </c>
      <c r="AT98" s="139">
        <f t="shared" si="132"/>
        <v>600</v>
      </c>
      <c r="AU98" s="138">
        <f t="shared" si="107"/>
        <v>0</v>
      </c>
      <c r="AV98" s="137">
        <v>5</v>
      </c>
      <c r="AW98" s="136">
        <f t="shared" si="125"/>
        <v>0</v>
      </c>
      <c r="AX98" s="614">
        <f>IF(ISBLANK(W98),0,IFERROR((IFERROR(_xlfn.XLOOKUP(X98,BH22:BH150,BO22:BO150),IFERROR(_xlfn.XLOOKUP(X98,BI22:BI150,BO22:BO150),IFERROR(_xlfn.XLOOKUP(X98,BJ22:BJ150,BO22:BO150),""))))*W98,""))</f>
        <v>0</v>
      </c>
      <c r="AY98" s="618">
        <f>IFERROR((AX98/AX101)*AQ98,0)</f>
        <v>0</v>
      </c>
      <c r="AZ98" s="619">
        <f t="shared" si="127"/>
        <v>0</v>
      </c>
      <c r="BA98" s="134">
        <f t="shared" si="128"/>
        <v>0</v>
      </c>
      <c r="BB98" s="617">
        <f t="shared" si="129"/>
        <v>0</v>
      </c>
      <c r="BC98" s="733">
        <f>BA98/AI86</f>
        <v>0</v>
      </c>
      <c r="BE98" s="633" t="s">
        <v>889</v>
      </c>
      <c r="BF98" s="633" t="s">
        <v>1015</v>
      </c>
      <c r="BG98" s="633" t="s">
        <v>1776</v>
      </c>
      <c r="BH98" s="119" t="s">
        <v>349</v>
      </c>
      <c r="BI98" s="119" t="s">
        <v>349</v>
      </c>
      <c r="BJ98" s="119" t="s">
        <v>349</v>
      </c>
      <c r="BK98" s="93">
        <f t="shared" si="103"/>
        <v>7.4999999999999997E-2</v>
      </c>
      <c r="BL98" s="92" t="s">
        <v>282</v>
      </c>
      <c r="BM98" s="75">
        <f t="shared" si="104"/>
        <v>13</v>
      </c>
      <c r="BN98" s="74">
        <f t="shared" si="105"/>
        <v>7.5</v>
      </c>
      <c r="BO98" s="91">
        <v>75</v>
      </c>
      <c r="BP98" s="72">
        <v>60</v>
      </c>
      <c r="BQ98" s="71">
        <v>90</v>
      </c>
      <c r="BR98" s="79">
        <f t="shared" si="90"/>
        <v>9</v>
      </c>
      <c r="BS98" s="95">
        <v>90</v>
      </c>
      <c r="BT98" s="87" t="s">
        <v>348</v>
      </c>
      <c r="BV98" s="394">
        <f t="shared" si="97"/>
        <v>0</v>
      </c>
      <c r="DD98" s="9">
        <v>1</v>
      </c>
    </row>
    <row r="99" spans="2:108" ht="21" customHeight="1">
      <c r="B99" s="394">
        <f t="shared" si="91"/>
        <v>0</v>
      </c>
      <c r="C99" s="146" t="b">
        <f t="shared" si="92"/>
        <v>0</v>
      </c>
      <c r="D99" s="146">
        <f t="shared" si="98"/>
        <v>0</v>
      </c>
      <c r="E99" s="146">
        <f t="shared" si="99"/>
        <v>0</v>
      </c>
      <c r="F99" s="146">
        <f t="shared" si="100"/>
        <v>0</v>
      </c>
      <c r="G99" s="146">
        <f t="shared" si="93"/>
        <v>0</v>
      </c>
      <c r="H99" s="146" t="str">
        <f t="shared" si="101"/>
        <v/>
      </c>
      <c r="I99" s="146" t="str">
        <f t="shared" si="94"/>
        <v/>
      </c>
      <c r="J99" s="145"/>
      <c r="K99" s="118"/>
      <c r="L99" s="118"/>
      <c r="M99" s="117"/>
      <c r="N99" s="116"/>
      <c r="O99" s="115"/>
      <c r="P99" s="663"/>
      <c r="Q99" s="663"/>
      <c r="R99" s="662"/>
      <c r="S99" s="149"/>
      <c r="T99" s="292"/>
      <c r="U99" s="291"/>
      <c r="V99" s="143"/>
      <c r="W99" s="290"/>
      <c r="X99" s="289"/>
      <c r="Y99" s="288"/>
      <c r="Z99" s="287"/>
      <c r="AA99" s="286"/>
      <c r="AC99" s="517" t="str">
        <f>IF(ISBLANK(AA99),"",IF(AI86&gt;0,AA99,""))</f>
        <v/>
      </c>
      <c r="AD99" s="518">
        <f>IF(ISBLANK(AI86),"",INDEX(BO22:BO150,MATCH(AJ87,BH22:BH150,0)))</f>
        <v>10</v>
      </c>
      <c r="AE99" s="519" t="str">
        <f t="shared" si="119"/>
        <v/>
      </c>
      <c r="AF99" s="520" t="str">
        <f>IF(BA99=0,"",IF(ISBLANK(AI86),"",TEXT(AE99/10,"0.0")&amp;" cl ► "&amp;TEXT(AE99/1000,"0.000")&amp;" L"))</f>
        <v/>
      </c>
      <c r="AG99" s="521" t="str">
        <f>IF(OR(BA99=0, ISBLANK(X99)), "", IF(ROUND(BA99/BA101*10*2, 0)/2=0, W99 &amp; " " &amp; X99, "► ≈ " &amp; MIN(ROUND(BA99/BA101*10*2, 0)/2, 10) &amp; "/10"))</f>
        <v/>
      </c>
      <c r="AH99" s="522" t="str">
        <f t="shared" si="120"/>
        <v/>
      </c>
      <c r="AI99" s="523">
        <f>IF(ISBLANK(AI86),"",U99)</f>
        <v>0</v>
      </c>
      <c r="AJ99" s="529" t="str">
        <f t="shared" si="121"/>
        <v/>
      </c>
      <c r="AK99" s="524">
        <f t="shared" si="122"/>
        <v>0</v>
      </c>
      <c r="AL99" s="515">
        <v>1</v>
      </c>
      <c r="AM99" s="516">
        <f t="shared" si="123"/>
        <v>0</v>
      </c>
      <c r="AO99" s="142" t="str">
        <f t="shared" ref="AO99:AT99" si="133">AO86</f>
        <v/>
      </c>
      <c r="AP99" s="141">
        <f t="shared" si="133"/>
        <v>0</v>
      </c>
      <c r="AQ99" s="141">
        <f t="shared" si="133"/>
        <v>0</v>
      </c>
      <c r="AR99" s="140" t="str">
        <f t="shared" si="133"/>
        <v>2 Trembler(s) de 30 cl</v>
      </c>
      <c r="AS99" s="135">
        <f t="shared" si="133"/>
        <v>600</v>
      </c>
      <c r="AT99" s="139">
        <f t="shared" si="133"/>
        <v>600</v>
      </c>
      <c r="AU99" s="138">
        <f t="shared" si="107"/>
        <v>0</v>
      </c>
      <c r="AV99" s="148">
        <v>6</v>
      </c>
      <c r="AW99" s="147">
        <f t="shared" si="125"/>
        <v>0</v>
      </c>
      <c r="AX99" s="614">
        <f>IF(ISBLANK(W99),0,IFERROR((IFERROR(_xlfn.XLOOKUP(X99,BH22:BH150,BO22:BO150),IFERROR(_xlfn.XLOOKUP(X99,BI22:BI150,BO22:BO150),IFERROR(_xlfn.XLOOKUP(X99,BJ22:BJ150,BO22:BO150),""))))*W99,""))</f>
        <v>0</v>
      </c>
      <c r="AY99" s="618">
        <f>IFERROR((AX99/AX101)*AQ99,0)</f>
        <v>0</v>
      </c>
      <c r="AZ99" s="619">
        <f t="shared" si="127"/>
        <v>0</v>
      </c>
      <c r="BA99" s="134">
        <f t="shared" si="128"/>
        <v>0</v>
      </c>
      <c r="BB99" s="617">
        <f t="shared" si="129"/>
        <v>0</v>
      </c>
      <c r="BC99" s="733">
        <f>BA99/AI86</f>
        <v>0</v>
      </c>
      <c r="BE99" s="633" t="s">
        <v>889</v>
      </c>
      <c r="BF99" s="633" t="s">
        <v>1015</v>
      </c>
      <c r="BG99" s="633" t="s">
        <v>1776</v>
      </c>
      <c r="BH99" s="119" t="s">
        <v>347</v>
      </c>
      <c r="BI99" s="119" t="s">
        <v>347</v>
      </c>
      <c r="BJ99" s="119" t="s">
        <v>347</v>
      </c>
      <c r="BK99" s="93">
        <f t="shared" si="103"/>
        <v>0.2</v>
      </c>
      <c r="BL99" s="92" t="s">
        <v>282</v>
      </c>
      <c r="BM99" s="75">
        <f t="shared" si="104"/>
        <v>5</v>
      </c>
      <c r="BN99" s="74">
        <f t="shared" si="105"/>
        <v>20</v>
      </c>
      <c r="BO99" s="91">
        <v>200</v>
      </c>
      <c r="BP99" s="72">
        <v>150</v>
      </c>
      <c r="BQ99" s="71">
        <v>250</v>
      </c>
      <c r="BR99" s="79">
        <f t="shared" si="90"/>
        <v>25</v>
      </c>
      <c r="BS99" s="95">
        <v>250</v>
      </c>
      <c r="BT99" s="87" t="s">
        <v>346</v>
      </c>
      <c r="BV99" s="394">
        <f t="shared" si="97"/>
        <v>0</v>
      </c>
      <c r="DD99" s="9">
        <v>1</v>
      </c>
    </row>
    <row r="100" spans="2:108" ht="21" customHeight="1">
      <c r="B100" s="394">
        <f t="shared" si="91"/>
        <v>0</v>
      </c>
      <c r="C100" s="146" t="b">
        <f t="shared" si="92"/>
        <v>0</v>
      </c>
      <c r="D100" s="146">
        <f t="shared" si="98"/>
        <v>0</v>
      </c>
      <c r="E100" s="146">
        <f t="shared" si="99"/>
        <v>0</v>
      </c>
      <c r="F100" s="146">
        <f t="shared" si="100"/>
        <v>0</v>
      </c>
      <c r="G100" s="146">
        <f t="shared" si="93"/>
        <v>0</v>
      </c>
      <c r="H100" s="146" t="str">
        <f t="shared" si="101"/>
        <v/>
      </c>
      <c r="I100" s="146" t="str">
        <f t="shared" si="94"/>
        <v/>
      </c>
      <c r="J100" s="145"/>
      <c r="K100" s="118"/>
      <c r="L100" s="118"/>
      <c r="M100" s="117"/>
      <c r="N100" s="116"/>
      <c r="O100" s="115"/>
      <c r="P100" s="663"/>
      <c r="Q100" s="663"/>
      <c r="R100" s="662"/>
      <c r="S100" s="144"/>
      <c r="T100" s="292"/>
      <c r="U100" s="291"/>
      <c r="V100" s="143"/>
      <c r="W100" s="290"/>
      <c r="X100" s="289"/>
      <c r="Y100" s="288"/>
      <c r="Z100" s="287"/>
      <c r="AA100" s="286"/>
      <c r="AC100" s="507" t="str">
        <f>IF(ISBLANK(AA100),"",IF(AI86&gt;0,AA100,""))</f>
        <v/>
      </c>
      <c r="AD100" s="508">
        <f>IF(ISBLANK(AI86),"",INDEX(BO22:BO150,MATCH(AJ87,BH22:BH150,0)))</f>
        <v>10</v>
      </c>
      <c r="AE100" s="509" t="str">
        <f t="shared" si="119"/>
        <v/>
      </c>
      <c r="AF100" s="510" t="str">
        <f>IF(BA100=0,"",IF(ISBLANK(AI86),"",TEXT(AE100/10,"0.0")&amp;" cl ► "&amp;TEXT(AE100/1000,"0.000")&amp;" L"))</f>
        <v/>
      </c>
      <c r="AG100" s="511" t="str">
        <f>IF(OR(BA100=0, ISBLANK(X100)), "", IF(ROUND(BA100/BA101*10*2, 0)/2=0, W100 &amp; " " &amp; X100, "► ≈ " &amp; MIN(ROUND(BA100/BA101*10*2, 0)/2, 10) &amp; "/10"))</f>
        <v/>
      </c>
      <c r="AH100" s="527" t="str">
        <f t="shared" si="120"/>
        <v/>
      </c>
      <c r="AI100" s="513">
        <f>IF(ISBLANK(AI86),"",U100)</f>
        <v>0</v>
      </c>
      <c r="AJ100" s="528" t="str">
        <f t="shared" si="121"/>
        <v/>
      </c>
      <c r="AK100" s="514">
        <f t="shared" si="122"/>
        <v>0</v>
      </c>
      <c r="AL100" s="515">
        <v>1</v>
      </c>
      <c r="AM100" s="516">
        <f t="shared" si="123"/>
        <v>0</v>
      </c>
      <c r="AO100" s="142" t="str">
        <f t="shared" ref="AO100:AT100" si="134">AO86</f>
        <v/>
      </c>
      <c r="AP100" s="141">
        <f t="shared" si="134"/>
        <v>0</v>
      </c>
      <c r="AQ100" s="141">
        <f t="shared" si="134"/>
        <v>0</v>
      </c>
      <c r="AR100" s="140" t="str">
        <f t="shared" si="134"/>
        <v>2 Trembler(s) de 30 cl</v>
      </c>
      <c r="AS100" s="135">
        <f t="shared" si="134"/>
        <v>600</v>
      </c>
      <c r="AT100" s="139">
        <f t="shared" si="134"/>
        <v>600</v>
      </c>
      <c r="AU100" s="138">
        <f t="shared" si="107"/>
        <v>0</v>
      </c>
      <c r="AV100" s="137">
        <v>7</v>
      </c>
      <c r="AW100" s="136">
        <f t="shared" si="125"/>
        <v>0</v>
      </c>
      <c r="AX100" s="614">
        <f>IF(ISBLANK(W100),0,IFERROR((IFERROR(_xlfn.XLOOKUP(X100,BH22:BH150,BO22:BO150),IFERROR(_xlfn.XLOOKUP(X100,BI22:BI150,BO22:BO150),IFERROR(_xlfn.XLOOKUP(X100,BJ22:BJ150,BO22:BO150),""))))*W100,""))</f>
        <v>0</v>
      </c>
      <c r="AY100" s="618">
        <f>IFERROR((AX100/AX101)*AQ100,0)</f>
        <v>0</v>
      </c>
      <c r="AZ100" s="619">
        <f t="shared" si="127"/>
        <v>0</v>
      </c>
      <c r="BA100" s="134">
        <f t="shared" si="128"/>
        <v>0</v>
      </c>
      <c r="BB100" s="617">
        <f t="shared" si="129"/>
        <v>0</v>
      </c>
      <c r="BC100" s="733">
        <f>BA100/AI86</f>
        <v>0</v>
      </c>
      <c r="BE100" s="633" t="s">
        <v>889</v>
      </c>
      <c r="BF100" s="633" t="s">
        <v>1015</v>
      </c>
      <c r="BG100" s="633" t="s">
        <v>1776</v>
      </c>
      <c r="BH100" s="119" t="s">
        <v>342</v>
      </c>
      <c r="BI100" s="119" t="s">
        <v>342</v>
      </c>
      <c r="BJ100" s="119" t="s">
        <v>342</v>
      </c>
      <c r="BK100" s="93">
        <f t="shared" si="103"/>
        <v>0.36</v>
      </c>
      <c r="BL100" s="92" t="s">
        <v>282</v>
      </c>
      <c r="BM100" s="75">
        <f t="shared" si="104"/>
        <v>3</v>
      </c>
      <c r="BN100" s="74">
        <f t="shared" si="105"/>
        <v>36</v>
      </c>
      <c r="BO100" s="91">
        <v>360</v>
      </c>
      <c r="BP100" s="72">
        <v>300</v>
      </c>
      <c r="BQ100" s="71">
        <v>470</v>
      </c>
      <c r="BR100" s="79">
        <f t="shared" si="90"/>
        <v>47</v>
      </c>
      <c r="BS100" s="95">
        <v>470</v>
      </c>
      <c r="BT100" s="87" t="s">
        <v>341</v>
      </c>
      <c r="BV100" s="394">
        <f t="shared" si="97"/>
        <v>0</v>
      </c>
      <c r="DD100" s="9">
        <v>1</v>
      </c>
    </row>
    <row r="101" spans="2:108" ht="21" customHeight="1">
      <c r="B101" s="394">
        <f t="shared" si="91"/>
        <v>0</v>
      </c>
      <c r="C101" s="146" t="b">
        <f t="shared" si="92"/>
        <v>0</v>
      </c>
      <c r="D101" s="146">
        <f t="shared" si="98"/>
        <v>0</v>
      </c>
      <c r="E101" s="146">
        <f t="shared" si="99"/>
        <v>0</v>
      </c>
      <c r="F101" s="146">
        <f t="shared" si="100"/>
        <v>0</v>
      </c>
      <c r="G101" s="146">
        <f t="shared" si="93"/>
        <v>0</v>
      </c>
      <c r="H101" s="146" t="str">
        <f t="shared" si="101"/>
        <v/>
      </c>
      <c r="I101" s="146" t="str">
        <f t="shared" si="94"/>
        <v/>
      </c>
      <c r="J101" s="133"/>
      <c r="K101" s="118"/>
      <c r="L101" s="118"/>
      <c r="M101" s="117"/>
      <c r="N101" s="116"/>
      <c r="O101" s="115"/>
      <c r="P101" s="131"/>
      <c r="Q101" s="131"/>
      <c r="R101" s="131"/>
      <c r="S101" s="131"/>
      <c r="T101" s="131"/>
      <c r="U101" s="131"/>
      <c r="V101" s="131"/>
      <c r="W101" s="131"/>
      <c r="X101" s="131"/>
      <c r="Y101" s="132"/>
      <c r="Z101" s="131"/>
      <c r="AA101" s="130"/>
      <c r="AC101" s="504"/>
      <c r="AD101" s="128"/>
      <c r="AE101" s="530">
        <f>SUM(AE94:AE100)</f>
        <v>0</v>
      </c>
      <c r="AF101" s="128"/>
      <c r="AG101" s="128"/>
      <c r="AH101" s="129"/>
      <c r="AI101" s="505"/>
      <c r="AJ101" s="531">
        <f>IFERROR(SUM(AJ94:AJ100)/SUM(AE94:AE100)*100,0)</f>
        <v>0</v>
      </c>
      <c r="AK101" s="506"/>
      <c r="AL101" s="128" t="s">
        <v>345</v>
      </c>
      <c r="AM101" s="500">
        <f>SUM(AM94:AM100)</f>
        <v>0</v>
      </c>
      <c r="AO101" s="127"/>
      <c r="AP101" s="125"/>
      <c r="AQ101" s="125"/>
      <c r="AR101" s="126"/>
      <c r="AS101" s="126"/>
      <c r="AT101" s="125"/>
      <c r="AU101" s="124"/>
      <c r="AV101" s="123"/>
      <c r="AW101" s="123"/>
      <c r="AX101" s="615">
        <f t="shared" ref="AX101:BC101" si="135">SUM(AX94:AX100)</f>
        <v>0</v>
      </c>
      <c r="AY101" s="122">
        <f t="shared" si="135"/>
        <v>0</v>
      </c>
      <c r="AZ101" s="621">
        <f t="shared" si="135"/>
        <v>0</v>
      </c>
      <c r="BA101" s="122">
        <f t="shared" si="135"/>
        <v>0</v>
      </c>
      <c r="BB101" s="616">
        <f t="shared" si="135"/>
        <v>0</v>
      </c>
      <c r="BC101" s="620">
        <f t="shared" si="135"/>
        <v>0</v>
      </c>
      <c r="BH101" s="540" t="s">
        <v>340</v>
      </c>
      <c r="BI101" s="540" t="s">
        <v>1016</v>
      </c>
      <c r="BJ101" s="540" t="s">
        <v>1777</v>
      </c>
      <c r="BK101" s="77">
        <f t="shared" si="103"/>
        <v>0.03</v>
      </c>
      <c r="BL101" s="82" t="s">
        <v>243</v>
      </c>
      <c r="BM101" s="75">
        <f t="shared" si="104"/>
        <v>33</v>
      </c>
      <c r="BN101" s="74">
        <f t="shared" si="105"/>
        <v>3</v>
      </c>
      <c r="BO101" s="91">
        <v>30</v>
      </c>
      <c r="BP101" s="72"/>
      <c r="BQ101" s="71"/>
      <c r="BR101" s="84"/>
      <c r="BS101" s="88"/>
      <c r="BT101" s="107" t="s">
        <v>339</v>
      </c>
      <c r="BV101" s="394">
        <f t="shared" si="97"/>
        <v>0</v>
      </c>
      <c r="DD101" s="9">
        <v>1</v>
      </c>
    </row>
    <row r="102" spans="2:108" ht="21" customHeight="1">
      <c r="B102" s="394">
        <f t="shared" si="91"/>
        <v>0</v>
      </c>
      <c r="C102" s="146" t="b">
        <f t="shared" si="92"/>
        <v>0</v>
      </c>
      <c r="D102" s="146">
        <f t="shared" si="98"/>
        <v>0</v>
      </c>
      <c r="E102" s="146">
        <f t="shared" si="99"/>
        <v>0</v>
      </c>
      <c r="F102" s="146">
        <f t="shared" si="100"/>
        <v>0</v>
      </c>
      <c r="G102" s="146">
        <f t="shared" si="93"/>
        <v>0</v>
      </c>
      <c r="H102" s="146" t="str">
        <f t="shared" si="101"/>
        <v/>
      </c>
      <c r="I102" s="146" t="str">
        <f t="shared" si="94"/>
        <v/>
      </c>
      <c r="J102" s="145"/>
      <c r="K102" s="118"/>
      <c r="L102" s="118"/>
      <c r="M102" s="117"/>
      <c r="N102" s="116"/>
      <c r="O102" s="115"/>
      <c r="P102" s="284"/>
      <c r="Q102" s="265"/>
      <c r="R102" s="268"/>
      <c r="S102" s="268"/>
      <c r="T102" s="268"/>
      <c r="U102" s="268"/>
      <c r="V102" s="268"/>
      <c r="W102" s="268"/>
      <c r="X102" s="268"/>
      <c r="Y102" s="268"/>
      <c r="Z102" s="268"/>
      <c r="AA102" s="283"/>
      <c r="AC102" s="771" t="s">
        <v>535</v>
      </c>
      <c r="AD102" s="268"/>
      <c r="AE102" s="268"/>
      <c r="AF102" s="268"/>
      <c r="AG102" s="268"/>
      <c r="AH102" s="537" t="s">
        <v>1692</v>
      </c>
      <c r="AI102" s="268"/>
      <c r="AJ102" s="268"/>
      <c r="AK102" s="268"/>
      <c r="AL102" s="268"/>
      <c r="AM102" s="283" t="s">
        <v>532</v>
      </c>
      <c r="AO102" s="491"/>
      <c r="AP102" s="492"/>
      <c r="AQ102" s="492"/>
      <c r="AR102" s="492"/>
      <c r="AS102" s="492"/>
      <c r="AT102" s="492"/>
      <c r="AU102" s="492"/>
      <c r="AV102" s="492"/>
      <c r="AW102" s="492"/>
      <c r="AX102" s="492"/>
      <c r="AY102" s="492"/>
      <c r="AZ102" s="492"/>
      <c r="BA102" s="492"/>
      <c r="BB102" s="492"/>
      <c r="BC102" s="496"/>
      <c r="BH102" s="541" t="s">
        <v>337</v>
      </c>
      <c r="BI102" s="541" t="s">
        <v>1017</v>
      </c>
      <c r="BJ102" s="541" t="s">
        <v>1778</v>
      </c>
      <c r="BK102" s="77">
        <f t="shared" si="103"/>
        <v>0.09</v>
      </c>
      <c r="BL102" s="82" t="s">
        <v>243</v>
      </c>
      <c r="BM102" s="75">
        <f t="shared" si="104"/>
        <v>11</v>
      </c>
      <c r="BN102" s="74">
        <f t="shared" si="105"/>
        <v>9</v>
      </c>
      <c r="BO102" s="91">
        <v>90</v>
      </c>
      <c r="BP102" s="72"/>
      <c r="BQ102" s="71"/>
      <c r="BR102" s="84"/>
      <c r="BS102" s="88"/>
      <c r="BT102" s="107" t="s">
        <v>336</v>
      </c>
      <c r="BV102" s="394">
        <f t="shared" si="97"/>
        <v>0</v>
      </c>
      <c r="CM102" s="2"/>
      <c r="CU102" s="2"/>
      <c r="DD102" s="9">
        <v>1</v>
      </c>
    </row>
    <row r="103" spans="2:108" ht="21" customHeight="1">
      <c r="B103" s="394">
        <f t="shared" si="91"/>
        <v>0</v>
      </c>
      <c r="C103" s="146" t="b">
        <f t="shared" si="92"/>
        <v>0</v>
      </c>
      <c r="D103" s="146">
        <f t="shared" si="98"/>
        <v>0</v>
      </c>
      <c r="E103" s="146">
        <f t="shared" si="99"/>
        <v>0</v>
      </c>
      <c r="F103" s="146">
        <f t="shared" si="100"/>
        <v>0</v>
      </c>
      <c r="G103" s="146">
        <f t="shared" si="93"/>
        <v>0</v>
      </c>
      <c r="H103" s="146" t="str">
        <f t="shared" si="101"/>
        <v/>
      </c>
      <c r="I103" s="146" t="str">
        <f t="shared" si="94"/>
        <v/>
      </c>
      <c r="J103" s="145"/>
      <c r="K103" s="118"/>
      <c r="L103" s="118"/>
      <c r="M103" s="117"/>
      <c r="N103" s="116"/>
      <c r="O103" s="115"/>
      <c r="P103" s="281"/>
      <c r="Q103" s="280"/>
      <c r="R103" s="280"/>
      <c r="S103" s="280"/>
      <c r="T103" s="280"/>
      <c r="U103" s="280"/>
      <c r="V103" s="280"/>
      <c r="W103" s="280"/>
      <c r="X103" s="280"/>
      <c r="Y103" s="280"/>
      <c r="Z103" s="280"/>
      <c r="AA103" s="279"/>
      <c r="AC103" s="772">
        <f t="shared" ref="AC103:AC111" si="136">Q103</f>
        <v>0</v>
      </c>
      <c r="AD103" s="280"/>
      <c r="AE103" s="280"/>
      <c r="AF103" s="280"/>
      <c r="AG103" s="280"/>
      <c r="AH103" s="280"/>
      <c r="AI103" s="280"/>
      <c r="AJ103" s="280"/>
      <c r="AK103" s="280"/>
      <c r="AL103" s="280"/>
      <c r="AM103" s="279"/>
      <c r="AO103" s="493"/>
      <c r="AP103" s="494"/>
      <c r="AQ103" s="494"/>
      <c r="AR103" s="494"/>
      <c r="AS103" s="494"/>
      <c r="AT103" s="494"/>
      <c r="AU103" s="494"/>
      <c r="AV103" s="494"/>
      <c r="AW103" s="494"/>
      <c r="AX103" s="494"/>
      <c r="AY103" s="494"/>
      <c r="AZ103" s="494"/>
      <c r="BA103" s="494"/>
      <c r="BB103" s="494"/>
      <c r="BC103" s="497"/>
      <c r="BH103" s="543" t="s">
        <v>335</v>
      </c>
      <c r="BI103" s="543" t="s">
        <v>1018</v>
      </c>
      <c r="BJ103" s="543" t="s">
        <v>1868</v>
      </c>
      <c r="BK103" s="93">
        <f t="shared" si="103"/>
        <v>0.05</v>
      </c>
      <c r="BL103" s="92" t="s">
        <v>282</v>
      </c>
      <c r="BM103" s="75">
        <f t="shared" si="104"/>
        <v>20</v>
      </c>
      <c r="BN103" s="74">
        <f t="shared" si="105"/>
        <v>5</v>
      </c>
      <c r="BO103" s="91">
        <v>50</v>
      </c>
      <c r="BP103" s="72"/>
      <c r="BQ103" s="71"/>
      <c r="BR103" s="70"/>
      <c r="BS103" s="95"/>
      <c r="BT103" s="87"/>
      <c r="BV103" s="394">
        <f t="shared" si="97"/>
        <v>0</v>
      </c>
      <c r="DD103" s="9">
        <v>1</v>
      </c>
    </row>
    <row r="104" spans="2:108" ht="21" customHeight="1">
      <c r="B104" s="394">
        <f t="shared" si="91"/>
        <v>0</v>
      </c>
      <c r="C104" s="146" t="b">
        <f t="shared" si="92"/>
        <v>0</v>
      </c>
      <c r="D104" s="146">
        <f t="shared" si="98"/>
        <v>0</v>
      </c>
      <c r="E104" s="146">
        <f t="shared" si="99"/>
        <v>0</v>
      </c>
      <c r="F104" s="146">
        <f t="shared" si="100"/>
        <v>0</v>
      </c>
      <c r="G104" s="146">
        <f t="shared" si="93"/>
        <v>0</v>
      </c>
      <c r="H104" s="146" t="str">
        <f t="shared" si="101"/>
        <v/>
      </c>
      <c r="I104" s="146" t="str">
        <f t="shared" si="94"/>
        <v/>
      </c>
      <c r="J104" s="145"/>
      <c r="K104" s="118"/>
      <c r="L104" s="118"/>
      <c r="M104" s="117"/>
      <c r="N104" s="116"/>
      <c r="O104" s="115"/>
      <c r="P104" s="281"/>
      <c r="Q104" s="280"/>
      <c r="R104" s="280"/>
      <c r="S104" s="280"/>
      <c r="T104" s="280"/>
      <c r="U104" s="280"/>
      <c r="V104" s="280"/>
      <c r="W104" s="280"/>
      <c r="X104" s="280"/>
      <c r="Y104" s="280"/>
      <c r="Z104" s="280"/>
      <c r="AA104" s="279"/>
      <c r="AC104" s="772">
        <f t="shared" si="136"/>
        <v>0</v>
      </c>
      <c r="AD104" s="280"/>
      <c r="AE104" s="280"/>
      <c r="AF104" s="280"/>
      <c r="AG104" s="280"/>
      <c r="AH104" s="280"/>
      <c r="AI104" s="280"/>
      <c r="AJ104" s="280"/>
      <c r="AK104" s="280"/>
      <c r="AL104" s="280"/>
      <c r="AM104" s="279"/>
      <c r="AO104" s="493"/>
      <c r="AP104" s="494"/>
      <c r="AQ104" s="494"/>
      <c r="AR104" s="494"/>
      <c r="AS104" s="494"/>
      <c r="AT104" s="494"/>
      <c r="AU104" s="494"/>
      <c r="AV104" s="494"/>
      <c r="AW104" s="494"/>
      <c r="AX104" s="494"/>
      <c r="AY104" s="494"/>
      <c r="AZ104" s="494"/>
      <c r="BA104" s="494"/>
      <c r="BB104" s="494"/>
      <c r="BC104" s="497"/>
      <c r="BH104" s="543" t="s">
        <v>333</v>
      </c>
      <c r="BI104" s="543" t="s">
        <v>1019</v>
      </c>
      <c r="BJ104" s="543" t="s">
        <v>1779</v>
      </c>
      <c r="BK104" s="93">
        <f t="shared" si="103"/>
        <v>3.0000000000000001E-3</v>
      </c>
      <c r="BL104" s="92" t="s">
        <v>282</v>
      </c>
      <c r="BM104" s="75">
        <f t="shared" si="104"/>
        <v>333</v>
      </c>
      <c r="BN104" s="74">
        <f t="shared" si="105"/>
        <v>0.3</v>
      </c>
      <c r="BO104" s="91">
        <v>3</v>
      </c>
      <c r="BP104" s="72"/>
      <c r="BQ104" s="71"/>
      <c r="BR104" s="70"/>
      <c r="BS104" s="95"/>
      <c r="BT104" s="87"/>
      <c r="BV104" s="394">
        <f t="shared" si="97"/>
        <v>0</v>
      </c>
      <c r="DD104" s="9">
        <v>1</v>
      </c>
    </row>
    <row r="105" spans="2:108" ht="21" customHeight="1">
      <c r="B105" s="394">
        <f t="shared" si="91"/>
        <v>0</v>
      </c>
      <c r="C105" s="146" t="b">
        <f t="shared" si="92"/>
        <v>0</v>
      </c>
      <c r="D105" s="146">
        <f t="shared" si="98"/>
        <v>0</v>
      </c>
      <c r="E105" s="146">
        <f t="shared" si="99"/>
        <v>0</v>
      </c>
      <c r="F105" s="146">
        <f t="shared" si="100"/>
        <v>0</v>
      </c>
      <c r="G105" s="146">
        <f t="shared" si="93"/>
        <v>0</v>
      </c>
      <c r="H105" s="146" t="str">
        <f t="shared" si="101"/>
        <v/>
      </c>
      <c r="I105" s="146" t="str">
        <f t="shared" si="94"/>
        <v/>
      </c>
      <c r="J105" s="145"/>
      <c r="K105" s="118"/>
      <c r="L105" s="118"/>
      <c r="M105" s="117"/>
      <c r="N105" s="116"/>
      <c r="O105" s="115"/>
      <c r="P105" s="281"/>
      <c r="Q105" s="280"/>
      <c r="R105" s="280"/>
      <c r="S105" s="280"/>
      <c r="T105" s="280"/>
      <c r="U105" s="280"/>
      <c r="V105" s="280"/>
      <c r="W105" s="280"/>
      <c r="X105" s="280"/>
      <c r="Y105" s="280"/>
      <c r="Z105" s="280"/>
      <c r="AA105" s="279"/>
      <c r="AC105" s="772">
        <f t="shared" si="136"/>
        <v>0</v>
      </c>
      <c r="AD105" s="280"/>
      <c r="AE105" s="280"/>
      <c r="AF105" s="280"/>
      <c r="AG105" s="280"/>
      <c r="AH105" s="280"/>
      <c r="AI105" s="280"/>
      <c r="AJ105" s="280"/>
      <c r="AK105" s="280"/>
      <c r="AL105" s="280"/>
      <c r="AM105" s="279"/>
      <c r="AO105" s="495"/>
      <c r="AP105" s="494"/>
      <c r="AQ105" s="494"/>
      <c r="AR105" s="494"/>
      <c r="AS105" s="494"/>
      <c r="AT105" s="494"/>
      <c r="AU105" s="494"/>
      <c r="AV105" s="494"/>
      <c r="AW105" s="494"/>
      <c r="AX105" s="494"/>
      <c r="AY105" s="494"/>
      <c r="AZ105" s="494"/>
      <c r="BA105" s="494"/>
      <c r="BB105" s="494"/>
      <c r="BC105" s="497"/>
      <c r="BH105" s="603" t="s">
        <v>282</v>
      </c>
      <c r="BI105" s="603" t="s">
        <v>282</v>
      </c>
      <c r="BJ105" s="103" t="s">
        <v>282</v>
      </c>
      <c r="BK105" s="102">
        <f t="shared" si="103"/>
        <v>1</v>
      </c>
      <c r="BL105" s="101" t="s">
        <v>282</v>
      </c>
      <c r="BM105" s="104">
        <v>0</v>
      </c>
      <c r="BN105" s="74">
        <f t="shared" si="105"/>
        <v>100</v>
      </c>
      <c r="BO105" s="91">
        <v>1000</v>
      </c>
      <c r="BP105" s="72">
        <v>0</v>
      </c>
      <c r="BQ105" s="71">
        <v>0</v>
      </c>
      <c r="BR105" s="79">
        <f t="shared" ref="BR105:BR115" si="137">BO105/10</f>
        <v>100</v>
      </c>
      <c r="BS105" s="95">
        <v>1000</v>
      </c>
      <c r="BT105" s="87"/>
      <c r="BV105" s="394">
        <f t="shared" si="97"/>
        <v>0</v>
      </c>
      <c r="DD105" s="9">
        <v>1</v>
      </c>
    </row>
    <row r="106" spans="2:108" ht="21" customHeight="1">
      <c r="B106" s="394">
        <f t="shared" si="91"/>
        <v>0</v>
      </c>
      <c r="C106" s="146" t="b">
        <f t="shared" si="92"/>
        <v>0</v>
      </c>
      <c r="D106" s="146">
        <f t="shared" si="98"/>
        <v>0</v>
      </c>
      <c r="E106" s="146">
        <f t="shared" si="99"/>
        <v>0</v>
      </c>
      <c r="F106" s="146">
        <f t="shared" si="100"/>
        <v>0</v>
      </c>
      <c r="G106" s="146">
        <f t="shared" si="93"/>
        <v>0</v>
      </c>
      <c r="H106" s="146" t="str">
        <f t="shared" si="101"/>
        <v/>
      </c>
      <c r="I106" s="146" t="str">
        <f t="shared" si="94"/>
        <v/>
      </c>
      <c r="J106" s="145"/>
      <c r="K106" s="118"/>
      <c r="L106" s="118"/>
      <c r="M106" s="117"/>
      <c r="N106" s="116"/>
      <c r="O106" s="115"/>
      <c r="P106" s="281"/>
      <c r="Q106" s="280"/>
      <c r="R106" s="280"/>
      <c r="S106" s="280"/>
      <c r="T106" s="280"/>
      <c r="U106" s="280"/>
      <c r="V106" s="280"/>
      <c r="W106" s="280"/>
      <c r="X106" s="280"/>
      <c r="Y106" s="280"/>
      <c r="Z106" s="280"/>
      <c r="AA106" s="279"/>
      <c r="AC106" s="772">
        <f t="shared" si="136"/>
        <v>0</v>
      </c>
      <c r="AD106" s="280"/>
      <c r="AE106" s="280"/>
      <c r="AF106" s="280"/>
      <c r="AG106" s="280"/>
      <c r="AH106" s="280"/>
      <c r="AI106" s="280"/>
      <c r="AJ106" s="280"/>
      <c r="AK106" s="280"/>
      <c r="AL106" s="280"/>
      <c r="AM106" s="279"/>
      <c r="AO106" s="493"/>
      <c r="AP106" s="494"/>
      <c r="AQ106" s="494"/>
      <c r="AR106" s="494"/>
      <c r="AS106" s="494"/>
      <c r="AT106" s="494"/>
      <c r="AU106" s="494"/>
      <c r="AV106" s="494"/>
      <c r="AW106" s="494"/>
      <c r="AX106" s="494"/>
      <c r="AY106" s="494"/>
      <c r="AZ106" s="494"/>
      <c r="BA106" s="494"/>
      <c r="BB106" s="494"/>
      <c r="BC106" s="497"/>
      <c r="BH106" s="603" t="s">
        <v>330</v>
      </c>
      <c r="BI106" s="603" t="s">
        <v>330</v>
      </c>
      <c r="BJ106" s="103" t="s">
        <v>330</v>
      </c>
      <c r="BK106" s="102">
        <f t="shared" si="103"/>
        <v>0.1</v>
      </c>
      <c r="BL106" s="101" t="s">
        <v>282</v>
      </c>
      <c r="BM106" s="75">
        <f>ROUND(1/BK106,0)</f>
        <v>10</v>
      </c>
      <c r="BN106" s="74">
        <f t="shared" si="105"/>
        <v>10</v>
      </c>
      <c r="BO106" s="91">
        <v>100</v>
      </c>
      <c r="BP106" s="72">
        <v>0</v>
      </c>
      <c r="BQ106" s="71">
        <v>0</v>
      </c>
      <c r="BR106" s="79">
        <f t="shared" si="137"/>
        <v>10</v>
      </c>
      <c r="BS106" s="95">
        <v>100</v>
      </c>
      <c r="BT106" s="87"/>
      <c r="BV106" s="394">
        <f t="shared" si="97"/>
        <v>0</v>
      </c>
      <c r="DD106" s="9">
        <v>1</v>
      </c>
    </row>
    <row r="107" spans="2:108" ht="21" customHeight="1">
      <c r="B107" s="394">
        <f t="shared" si="91"/>
        <v>0</v>
      </c>
      <c r="C107" s="146" t="b">
        <f t="shared" si="92"/>
        <v>0</v>
      </c>
      <c r="D107" s="146">
        <f t="shared" si="98"/>
        <v>0</v>
      </c>
      <c r="E107" s="146">
        <f t="shared" si="99"/>
        <v>0</v>
      </c>
      <c r="F107" s="146">
        <f t="shared" si="100"/>
        <v>0</v>
      </c>
      <c r="G107" s="146">
        <f t="shared" si="93"/>
        <v>0</v>
      </c>
      <c r="H107" s="146" t="str">
        <f t="shared" si="101"/>
        <v/>
      </c>
      <c r="I107" s="146" t="str">
        <f t="shared" si="94"/>
        <v/>
      </c>
      <c r="J107" s="145"/>
      <c r="K107" s="118"/>
      <c r="L107" s="118"/>
      <c r="M107" s="117"/>
      <c r="N107" s="116"/>
      <c r="O107" s="115"/>
      <c r="P107" s="281"/>
      <c r="Q107" s="280"/>
      <c r="R107" s="280"/>
      <c r="S107" s="280"/>
      <c r="T107" s="280"/>
      <c r="U107" s="280"/>
      <c r="V107" s="280"/>
      <c r="W107" s="280"/>
      <c r="X107" s="280"/>
      <c r="Y107" s="280"/>
      <c r="Z107" s="280"/>
      <c r="AA107" s="279"/>
      <c r="AC107" s="772">
        <f t="shared" si="136"/>
        <v>0</v>
      </c>
      <c r="AD107" s="280"/>
      <c r="AE107" s="280"/>
      <c r="AF107" s="280"/>
      <c r="AG107" s="280"/>
      <c r="AH107" s="280"/>
      <c r="AI107" s="280"/>
      <c r="AJ107" s="280"/>
      <c r="AK107" s="280"/>
      <c r="AL107" s="280"/>
      <c r="AM107" s="279"/>
      <c r="AO107" s="493"/>
      <c r="AP107" s="494"/>
      <c r="AQ107" s="494"/>
      <c r="AR107" s="494"/>
      <c r="AS107" s="494"/>
      <c r="AT107" s="494"/>
      <c r="AU107" s="494"/>
      <c r="AV107" s="494"/>
      <c r="AW107" s="494"/>
      <c r="AX107" s="494"/>
      <c r="AY107" s="494"/>
      <c r="AZ107" s="494"/>
      <c r="BA107" s="494"/>
      <c r="BB107" s="494"/>
      <c r="BC107" s="497"/>
      <c r="BH107" s="603" t="s">
        <v>328</v>
      </c>
      <c r="BI107" s="603" t="s">
        <v>328</v>
      </c>
      <c r="BJ107" s="103" t="s">
        <v>328</v>
      </c>
      <c r="BK107" s="102">
        <f t="shared" si="103"/>
        <v>0.01</v>
      </c>
      <c r="BL107" s="101" t="s">
        <v>282</v>
      </c>
      <c r="BM107" s="104">
        <v>100</v>
      </c>
      <c r="BN107" s="74">
        <f t="shared" si="105"/>
        <v>1</v>
      </c>
      <c r="BO107" s="91">
        <v>10</v>
      </c>
      <c r="BP107" s="72">
        <v>0</v>
      </c>
      <c r="BQ107" s="71">
        <v>0</v>
      </c>
      <c r="BR107" s="79">
        <f t="shared" si="137"/>
        <v>1</v>
      </c>
      <c r="BS107" s="95">
        <v>10</v>
      </c>
      <c r="BT107" s="87"/>
      <c r="BV107" s="394">
        <f t="shared" si="97"/>
        <v>0</v>
      </c>
      <c r="DD107" s="9">
        <v>1</v>
      </c>
    </row>
    <row r="108" spans="2:108" ht="21" customHeight="1">
      <c r="B108" s="394">
        <f t="shared" si="91"/>
        <v>0</v>
      </c>
      <c r="C108" s="146" t="b">
        <f t="shared" si="92"/>
        <v>0</v>
      </c>
      <c r="D108" s="146">
        <f t="shared" si="98"/>
        <v>0</v>
      </c>
      <c r="E108" s="146">
        <f t="shared" si="99"/>
        <v>0</v>
      </c>
      <c r="F108" s="146">
        <f t="shared" si="100"/>
        <v>0</v>
      </c>
      <c r="G108" s="146">
        <f t="shared" si="93"/>
        <v>0</v>
      </c>
      <c r="H108" s="146" t="str">
        <f t="shared" si="101"/>
        <v/>
      </c>
      <c r="I108" s="146" t="str">
        <f t="shared" si="94"/>
        <v/>
      </c>
      <c r="J108" s="145"/>
      <c r="K108" s="118"/>
      <c r="L108" s="118"/>
      <c r="M108" s="117"/>
      <c r="N108" s="116"/>
      <c r="O108" s="115"/>
      <c r="P108" s="281"/>
      <c r="Q108" s="280"/>
      <c r="R108" s="280"/>
      <c r="S108" s="280"/>
      <c r="T108" s="280"/>
      <c r="U108" s="280"/>
      <c r="V108" s="280"/>
      <c r="W108" s="280"/>
      <c r="X108" s="280"/>
      <c r="Y108" s="280"/>
      <c r="Z108" s="280"/>
      <c r="AA108" s="279"/>
      <c r="AC108" s="772">
        <f t="shared" si="136"/>
        <v>0</v>
      </c>
      <c r="AD108" s="280"/>
      <c r="AE108" s="280"/>
      <c r="AF108" s="280"/>
      <c r="AG108" s="280"/>
      <c r="AH108" s="280"/>
      <c r="AI108" s="280"/>
      <c r="AJ108" s="280"/>
      <c r="AK108" s="280"/>
      <c r="AL108" s="280"/>
      <c r="AM108" s="279"/>
      <c r="AO108" s="493"/>
      <c r="AP108" s="494"/>
      <c r="AQ108" s="494"/>
      <c r="AR108" s="494"/>
      <c r="AS108" s="494"/>
      <c r="AT108" s="494"/>
      <c r="AU108" s="494"/>
      <c r="AV108" s="494"/>
      <c r="AW108" s="494"/>
      <c r="AX108" s="494"/>
      <c r="AY108" s="494"/>
      <c r="AZ108" s="494"/>
      <c r="BA108" s="494"/>
      <c r="BB108" s="494"/>
      <c r="BC108" s="497"/>
      <c r="BH108" s="603" t="s">
        <v>326</v>
      </c>
      <c r="BI108" s="603" t="s">
        <v>326</v>
      </c>
      <c r="BJ108" s="103" t="s">
        <v>326</v>
      </c>
      <c r="BK108" s="102">
        <f t="shared" si="103"/>
        <v>1E-3</v>
      </c>
      <c r="BL108" s="101" t="s">
        <v>282</v>
      </c>
      <c r="BM108" s="75">
        <f t="shared" ref="BM108:BM150" si="138">ROUND(1/BK108,0)</f>
        <v>1000</v>
      </c>
      <c r="BN108" s="74">
        <f t="shared" si="105"/>
        <v>0.1</v>
      </c>
      <c r="BO108" s="91">
        <v>1</v>
      </c>
      <c r="BP108" s="72">
        <v>0</v>
      </c>
      <c r="BQ108" s="71">
        <v>0</v>
      </c>
      <c r="BR108" s="74">
        <f t="shared" si="137"/>
        <v>0.1</v>
      </c>
      <c r="BS108" s="95">
        <v>1</v>
      </c>
      <c r="BT108" s="87"/>
      <c r="BV108" s="394">
        <f t="shared" si="97"/>
        <v>0</v>
      </c>
      <c r="DD108" s="9">
        <v>1</v>
      </c>
    </row>
    <row r="109" spans="2:108" ht="21" customHeight="1">
      <c r="B109" s="394">
        <f t="shared" si="91"/>
        <v>0</v>
      </c>
      <c r="C109" s="146" t="b">
        <f t="shared" si="92"/>
        <v>0</v>
      </c>
      <c r="D109" s="146">
        <f t="shared" si="98"/>
        <v>0</v>
      </c>
      <c r="E109" s="146">
        <f t="shared" si="99"/>
        <v>0</v>
      </c>
      <c r="F109" s="146">
        <f t="shared" si="100"/>
        <v>0</v>
      </c>
      <c r="G109" s="146">
        <f t="shared" si="93"/>
        <v>0</v>
      </c>
      <c r="H109" s="146" t="str">
        <f t="shared" si="101"/>
        <v/>
      </c>
      <c r="I109" s="146" t="str">
        <f t="shared" si="94"/>
        <v/>
      </c>
      <c r="J109" s="145"/>
      <c r="K109" s="118"/>
      <c r="L109" s="118"/>
      <c r="M109" s="117"/>
      <c r="N109" s="116"/>
      <c r="O109" s="115"/>
      <c r="P109" s="281"/>
      <c r="Q109" s="280"/>
      <c r="R109" s="280"/>
      <c r="S109" s="280"/>
      <c r="T109" s="280"/>
      <c r="U109" s="280"/>
      <c r="V109" s="280"/>
      <c r="W109" s="280"/>
      <c r="X109" s="280"/>
      <c r="Y109" s="280"/>
      <c r="Z109" s="280"/>
      <c r="AA109" s="279"/>
      <c r="AC109" s="772">
        <f t="shared" si="136"/>
        <v>0</v>
      </c>
      <c r="AD109" s="280"/>
      <c r="AE109" s="280"/>
      <c r="AF109" s="280"/>
      <c r="AG109" s="280"/>
      <c r="AH109" s="280"/>
      <c r="AI109" s="280"/>
      <c r="AJ109" s="280"/>
      <c r="AK109" s="280"/>
      <c r="AL109" s="280"/>
      <c r="AM109" s="279"/>
      <c r="AO109" s="493"/>
      <c r="AP109" s="494"/>
      <c r="AQ109" s="494"/>
      <c r="AR109" s="494"/>
      <c r="AS109" s="494"/>
      <c r="AT109" s="494"/>
      <c r="AU109" s="494"/>
      <c r="AV109" s="494"/>
      <c r="AW109" s="494"/>
      <c r="AX109" s="494"/>
      <c r="AY109" s="494"/>
      <c r="AZ109" s="494"/>
      <c r="BA109" s="494"/>
      <c r="BB109" s="494"/>
      <c r="BC109" s="497"/>
      <c r="BH109" s="300" t="s">
        <v>324</v>
      </c>
      <c r="BI109" s="300" t="s">
        <v>324</v>
      </c>
      <c r="BJ109" s="816" t="s">
        <v>324</v>
      </c>
      <c r="BK109" s="102">
        <f t="shared" si="103"/>
        <v>0.5</v>
      </c>
      <c r="BL109" s="101" t="s">
        <v>282</v>
      </c>
      <c r="BM109" s="75">
        <f t="shared" si="138"/>
        <v>2</v>
      </c>
      <c r="BN109" s="74">
        <f t="shared" si="105"/>
        <v>50</v>
      </c>
      <c r="BO109" s="91">
        <v>500</v>
      </c>
      <c r="BP109" s="72">
        <v>0</v>
      </c>
      <c r="BQ109" s="71">
        <v>0</v>
      </c>
      <c r="BR109" s="79">
        <f t="shared" si="137"/>
        <v>50</v>
      </c>
      <c r="BS109" s="95">
        <v>500</v>
      </c>
      <c r="BT109" s="87"/>
      <c r="BV109" s="394">
        <f t="shared" si="97"/>
        <v>0</v>
      </c>
      <c r="CY109" s="549"/>
      <c r="CZ109" s="549"/>
      <c r="DA109" s="549"/>
      <c r="DB109" s="549"/>
      <c r="DD109" s="9">
        <v>1</v>
      </c>
    </row>
    <row r="110" spans="2:108" ht="21" customHeight="1">
      <c r="B110" s="394">
        <f t="shared" si="91"/>
        <v>0</v>
      </c>
      <c r="C110" s="146" t="b">
        <f t="shared" si="92"/>
        <v>0</v>
      </c>
      <c r="D110" s="146">
        <f t="shared" si="98"/>
        <v>0</v>
      </c>
      <c r="E110" s="146">
        <f t="shared" si="99"/>
        <v>0</v>
      </c>
      <c r="F110" s="146">
        <f t="shared" si="100"/>
        <v>0</v>
      </c>
      <c r="G110" s="146">
        <f t="shared" si="93"/>
        <v>0</v>
      </c>
      <c r="H110" s="146" t="str">
        <f t="shared" si="101"/>
        <v/>
      </c>
      <c r="I110" s="146" t="str">
        <f t="shared" si="94"/>
        <v/>
      </c>
      <c r="J110" s="145"/>
      <c r="K110" s="118"/>
      <c r="L110" s="118"/>
      <c r="M110" s="117"/>
      <c r="N110" s="116"/>
      <c r="O110" s="115"/>
      <c r="P110" s="281"/>
      <c r="Q110" s="280"/>
      <c r="R110" s="280"/>
      <c r="S110" s="280"/>
      <c r="T110" s="280"/>
      <c r="U110" s="280"/>
      <c r="V110" s="280"/>
      <c r="W110" s="280"/>
      <c r="X110" s="280"/>
      <c r="Y110" s="280"/>
      <c r="Z110" s="280"/>
      <c r="AA110" s="279"/>
      <c r="AC110" s="772">
        <f t="shared" si="136"/>
        <v>0</v>
      </c>
      <c r="AD110" s="280"/>
      <c r="AE110" s="280"/>
      <c r="AF110" s="280"/>
      <c r="AG110" s="280"/>
      <c r="AH110" s="280"/>
      <c r="AI110" s="280"/>
      <c r="AJ110" s="280"/>
      <c r="AK110" s="280"/>
      <c r="AL110" s="280"/>
      <c r="AM110" s="279"/>
      <c r="AO110" s="493"/>
      <c r="AP110" s="494"/>
      <c r="AQ110" s="494"/>
      <c r="AR110" s="494"/>
      <c r="AS110" s="494"/>
      <c r="AT110" s="494"/>
      <c r="AU110" s="494"/>
      <c r="AV110" s="494"/>
      <c r="AW110" s="494"/>
      <c r="AX110" s="494"/>
      <c r="AY110" s="494"/>
      <c r="AZ110" s="494"/>
      <c r="BA110" s="494"/>
      <c r="BB110" s="494"/>
      <c r="BC110" s="497"/>
      <c r="BH110" s="300" t="s">
        <v>322</v>
      </c>
      <c r="BI110" s="300" t="s">
        <v>322</v>
      </c>
      <c r="BJ110" s="816" t="s">
        <v>322</v>
      </c>
      <c r="BK110" s="102">
        <f t="shared" si="103"/>
        <v>0.33300000000000002</v>
      </c>
      <c r="BL110" s="101" t="s">
        <v>282</v>
      </c>
      <c r="BM110" s="75">
        <f t="shared" si="138"/>
        <v>3</v>
      </c>
      <c r="BN110" s="74">
        <f t="shared" si="105"/>
        <v>33.299999999999997</v>
      </c>
      <c r="BO110" s="91">
        <v>333</v>
      </c>
      <c r="BP110" s="72">
        <v>0</v>
      </c>
      <c r="BQ110" s="71">
        <v>0</v>
      </c>
      <c r="BR110" s="79">
        <f t="shared" si="137"/>
        <v>33.299999999999997</v>
      </c>
      <c r="BS110" s="95">
        <v>333</v>
      </c>
      <c r="BT110" s="87"/>
      <c r="BV110" s="394">
        <f t="shared" si="97"/>
        <v>0</v>
      </c>
      <c r="CY110" s="549"/>
      <c r="CZ110" s="549"/>
      <c r="DA110" s="549"/>
      <c r="DB110" s="549"/>
      <c r="DD110" s="9">
        <v>1</v>
      </c>
    </row>
    <row r="111" spans="2:108" ht="21" customHeight="1">
      <c r="B111" s="394">
        <f t="shared" si="91"/>
        <v>0</v>
      </c>
      <c r="C111" s="146" t="b">
        <f t="shared" si="92"/>
        <v>0</v>
      </c>
      <c r="D111" s="146">
        <f t="shared" si="98"/>
        <v>0</v>
      </c>
      <c r="E111" s="146">
        <f t="shared" si="99"/>
        <v>0</v>
      </c>
      <c r="F111" s="146">
        <f t="shared" si="100"/>
        <v>0</v>
      </c>
      <c r="G111" s="146">
        <f t="shared" si="93"/>
        <v>0</v>
      </c>
      <c r="H111" s="146" t="str">
        <f t="shared" si="101"/>
        <v/>
      </c>
      <c r="I111" s="146" t="str">
        <f t="shared" si="94"/>
        <v/>
      </c>
      <c r="J111" s="145"/>
      <c r="K111" s="118"/>
      <c r="L111" s="118"/>
      <c r="M111" s="117"/>
      <c r="N111" s="116"/>
      <c r="O111" s="115"/>
      <c r="P111" s="281"/>
      <c r="Q111" s="280"/>
      <c r="R111" s="280"/>
      <c r="S111" s="280"/>
      <c r="T111" s="280"/>
      <c r="U111" s="280"/>
      <c r="V111" s="280"/>
      <c r="W111" s="280"/>
      <c r="X111" s="280"/>
      <c r="Y111" s="280"/>
      <c r="Z111" s="280"/>
      <c r="AA111" s="279"/>
      <c r="AC111" s="772">
        <f t="shared" si="136"/>
        <v>0</v>
      </c>
      <c r="AD111" s="280"/>
      <c r="AE111" s="280"/>
      <c r="AF111" s="280"/>
      <c r="AG111" s="280"/>
      <c r="AH111" s="280"/>
      <c r="AI111" s="280"/>
      <c r="AJ111" s="280"/>
      <c r="AK111" s="280"/>
      <c r="AL111" s="280"/>
      <c r="AM111" s="279"/>
      <c r="AO111" s="493"/>
      <c r="AP111" s="494"/>
      <c r="AQ111" s="494"/>
      <c r="AR111" s="494"/>
      <c r="AS111" s="494"/>
      <c r="AT111" s="494"/>
      <c r="AU111" s="494"/>
      <c r="AV111" s="494"/>
      <c r="AW111" s="494"/>
      <c r="AX111" s="494"/>
      <c r="AY111" s="494"/>
      <c r="AZ111" s="494"/>
      <c r="BA111" s="494"/>
      <c r="BB111" s="494"/>
      <c r="BC111" s="497"/>
      <c r="BH111" s="300" t="s">
        <v>321</v>
      </c>
      <c r="BI111" s="300" t="s">
        <v>321</v>
      </c>
      <c r="BJ111" s="816" t="s">
        <v>321</v>
      </c>
      <c r="BK111" s="102">
        <f t="shared" si="103"/>
        <v>0.25</v>
      </c>
      <c r="BL111" s="101" t="s">
        <v>282</v>
      </c>
      <c r="BM111" s="75">
        <f t="shared" si="138"/>
        <v>4</v>
      </c>
      <c r="BN111" s="74">
        <f t="shared" si="105"/>
        <v>25</v>
      </c>
      <c r="BO111" s="91">
        <v>250</v>
      </c>
      <c r="BP111" s="72">
        <v>0</v>
      </c>
      <c r="BQ111" s="71">
        <v>0</v>
      </c>
      <c r="BR111" s="79">
        <f t="shared" si="137"/>
        <v>25</v>
      </c>
      <c r="BS111" s="95">
        <v>250</v>
      </c>
      <c r="BT111" s="87"/>
      <c r="BV111" s="394">
        <f t="shared" si="97"/>
        <v>0</v>
      </c>
      <c r="CY111" s="549"/>
      <c r="CZ111" s="549"/>
      <c r="DA111" s="549"/>
      <c r="DB111" s="549"/>
      <c r="DD111" s="9">
        <v>1</v>
      </c>
    </row>
    <row r="112" spans="2:108" ht="21" customHeight="1">
      <c r="B112" s="394">
        <f t="shared" si="91"/>
        <v>0</v>
      </c>
      <c r="C112" s="146" t="b">
        <f t="shared" si="92"/>
        <v>0</v>
      </c>
      <c r="D112" s="146">
        <f t="shared" si="98"/>
        <v>0</v>
      </c>
      <c r="E112" s="146">
        <f t="shared" si="99"/>
        <v>0</v>
      </c>
      <c r="F112" s="146">
        <f t="shared" si="100"/>
        <v>0</v>
      </c>
      <c r="G112" s="146">
        <f t="shared" si="93"/>
        <v>0</v>
      </c>
      <c r="H112" s="146" t="str">
        <f t="shared" si="101"/>
        <v/>
      </c>
      <c r="I112" s="146" t="str">
        <f t="shared" si="94"/>
        <v/>
      </c>
      <c r="J112" s="145"/>
      <c r="K112" s="118"/>
      <c r="L112" s="118"/>
      <c r="M112" s="117"/>
      <c r="N112" s="116"/>
      <c r="O112" s="115"/>
      <c r="P112" s="661"/>
      <c r="Q112" s="277"/>
      <c r="R112" s="277"/>
      <c r="S112" s="277"/>
      <c r="T112" s="277"/>
      <c r="U112" s="277"/>
      <c r="V112" s="277"/>
      <c r="W112" s="277"/>
      <c r="X112" s="277"/>
      <c r="Y112" s="277"/>
      <c r="Z112" s="277"/>
      <c r="AA112" s="276"/>
      <c r="AC112" s="773"/>
      <c r="AD112" s="277"/>
      <c r="AE112" s="277"/>
      <c r="AF112" s="277"/>
      <c r="AG112" s="277"/>
      <c r="AH112" s="277"/>
      <c r="AI112" s="277"/>
      <c r="AJ112" s="277"/>
      <c r="AK112" s="277"/>
      <c r="AL112" s="277"/>
      <c r="AM112" s="276"/>
      <c r="AO112" s="493"/>
      <c r="AP112" s="494"/>
      <c r="AQ112" s="494"/>
      <c r="AR112" s="494"/>
      <c r="AS112" s="494"/>
      <c r="AT112" s="494"/>
      <c r="AU112" s="494"/>
      <c r="AV112" s="494"/>
      <c r="AW112" s="494"/>
      <c r="AX112" s="494"/>
      <c r="AY112" s="494"/>
      <c r="AZ112" s="494"/>
      <c r="BA112" s="494"/>
      <c r="BB112" s="494"/>
      <c r="BC112" s="497"/>
      <c r="BH112" s="300" t="s">
        <v>319</v>
      </c>
      <c r="BI112" s="300" t="s">
        <v>319</v>
      </c>
      <c r="BJ112" s="816" t="s">
        <v>319</v>
      </c>
      <c r="BK112" s="102">
        <f t="shared" si="103"/>
        <v>0.2</v>
      </c>
      <c r="BL112" s="101" t="s">
        <v>282</v>
      </c>
      <c r="BM112" s="75">
        <f t="shared" si="138"/>
        <v>5</v>
      </c>
      <c r="BN112" s="74">
        <f t="shared" si="105"/>
        <v>20</v>
      </c>
      <c r="BO112" s="91">
        <v>200</v>
      </c>
      <c r="BP112" s="72">
        <v>0</v>
      </c>
      <c r="BQ112" s="71">
        <v>0</v>
      </c>
      <c r="BR112" s="79">
        <f t="shared" si="137"/>
        <v>20</v>
      </c>
      <c r="BS112" s="95">
        <v>200</v>
      </c>
      <c r="BT112" s="87"/>
      <c r="BV112" s="394">
        <f t="shared" si="97"/>
        <v>0</v>
      </c>
      <c r="CY112" s="549"/>
      <c r="CZ112" s="549"/>
      <c r="DA112" s="549"/>
      <c r="DB112" s="549"/>
      <c r="DD112" s="9">
        <v>1</v>
      </c>
    </row>
    <row r="113" spans="2:108" ht="21" customHeight="1">
      <c r="B113" s="394">
        <f t="shared" si="91"/>
        <v>0</v>
      </c>
      <c r="C113" s="146" t="b">
        <f t="shared" si="92"/>
        <v>0</v>
      </c>
      <c r="D113" s="146">
        <f t="shared" si="98"/>
        <v>0</v>
      </c>
      <c r="E113" s="146">
        <f t="shared" si="99"/>
        <v>0</v>
      </c>
      <c r="F113" s="146">
        <f t="shared" si="100"/>
        <v>0</v>
      </c>
      <c r="G113" s="146">
        <f t="shared" si="93"/>
        <v>0</v>
      </c>
      <c r="H113" s="146" t="str">
        <f t="shared" si="101"/>
        <v/>
      </c>
      <c r="I113" s="146" t="str">
        <f t="shared" si="94"/>
        <v/>
      </c>
      <c r="J113" s="145"/>
      <c r="K113" s="118"/>
      <c r="L113" s="118"/>
      <c r="M113" s="117"/>
      <c r="N113" s="116"/>
      <c r="O113" s="115"/>
      <c r="P113" s="661"/>
      <c r="Q113" s="277"/>
      <c r="R113" s="277"/>
      <c r="S113" s="277"/>
      <c r="T113" s="277"/>
      <c r="U113" s="277"/>
      <c r="V113" s="277"/>
      <c r="W113" s="277"/>
      <c r="X113" s="277"/>
      <c r="Y113" s="277"/>
      <c r="Z113" s="277"/>
      <c r="AA113" s="276"/>
      <c r="AC113" s="773"/>
      <c r="AD113" s="277"/>
      <c r="AE113" s="277"/>
      <c r="AF113" s="277"/>
      <c r="AG113" s="277"/>
      <c r="AH113" s="277"/>
      <c r="AI113" s="277"/>
      <c r="AJ113" s="277"/>
      <c r="AK113" s="277"/>
      <c r="AL113" s="277"/>
      <c r="AM113" s="276"/>
      <c r="AO113" s="493"/>
      <c r="AP113" s="494"/>
      <c r="AQ113" s="494"/>
      <c r="AR113" s="494"/>
      <c r="AS113" s="494"/>
      <c r="AT113" s="494"/>
      <c r="AU113" s="494"/>
      <c r="AV113" s="494"/>
      <c r="AW113" s="494"/>
      <c r="AX113" s="494"/>
      <c r="AY113" s="494"/>
      <c r="AZ113" s="494"/>
      <c r="BA113" s="494"/>
      <c r="BB113" s="494"/>
      <c r="BC113" s="497"/>
      <c r="BH113" s="300" t="s">
        <v>317</v>
      </c>
      <c r="BI113" s="300" t="s">
        <v>317</v>
      </c>
      <c r="BJ113" s="816" t="s">
        <v>317</v>
      </c>
      <c r="BK113" s="102">
        <f t="shared" si="103"/>
        <v>0.1</v>
      </c>
      <c r="BL113" s="101" t="s">
        <v>282</v>
      </c>
      <c r="BM113" s="75">
        <f t="shared" si="138"/>
        <v>10</v>
      </c>
      <c r="BN113" s="74">
        <f t="shared" si="105"/>
        <v>10</v>
      </c>
      <c r="BO113" s="91">
        <v>100</v>
      </c>
      <c r="BP113" s="96">
        <v>0</v>
      </c>
      <c r="BQ113" s="71">
        <v>0</v>
      </c>
      <c r="BR113" s="79">
        <f t="shared" si="137"/>
        <v>10</v>
      </c>
      <c r="BS113" s="95">
        <v>100</v>
      </c>
      <c r="BT113" s="87"/>
      <c r="BV113" s="394">
        <f t="shared" si="97"/>
        <v>0</v>
      </c>
      <c r="CY113" s="549"/>
      <c r="CZ113" s="549"/>
      <c r="DA113" s="549"/>
      <c r="DB113" s="549"/>
      <c r="DD113" s="9">
        <v>1</v>
      </c>
    </row>
    <row r="114" spans="2:108" ht="21" customHeight="1">
      <c r="B114" s="394">
        <f t="shared" si="91"/>
        <v>0</v>
      </c>
      <c r="C114" s="146" t="b">
        <f t="shared" si="92"/>
        <v>0</v>
      </c>
      <c r="D114" s="146">
        <f t="shared" si="98"/>
        <v>0</v>
      </c>
      <c r="E114" s="146">
        <f t="shared" si="99"/>
        <v>0</v>
      </c>
      <c r="F114" s="146">
        <f t="shared" si="100"/>
        <v>0</v>
      </c>
      <c r="G114" s="146">
        <f t="shared" si="93"/>
        <v>0</v>
      </c>
      <c r="H114" s="146" t="str">
        <f t="shared" si="101"/>
        <v/>
      </c>
      <c r="I114" s="146" t="str">
        <f t="shared" si="94"/>
        <v/>
      </c>
      <c r="J114" s="272"/>
      <c r="K114" s="118"/>
      <c r="L114" s="118"/>
      <c r="M114" s="117"/>
      <c r="N114" s="116"/>
      <c r="O114" s="115"/>
      <c r="P114" s="274"/>
      <c r="Q114" s="121"/>
      <c r="R114" s="121"/>
      <c r="S114" s="121"/>
      <c r="T114" s="121"/>
      <c r="U114" s="121"/>
      <c r="V114" s="121"/>
      <c r="W114" s="121"/>
      <c r="X114" s="121"/>
      <c r="Y114" s="121"/>
      <c r="Z114" s="121"/>
      <c r="AA114" s="120"/>
      <c r="AC114" s="774"/>
      <c r="AD114" s="121"/>
      <c r="AE114" s="121"/>
      <c r="AF114" s="121"/>
      <c r="AG114" s="121"/>
      <c r="AH114" s="121"/>
      <c r="AI114" s="121"/>
      <c r="AJ114" s="121"/>
      <c r="AK114" s="121"/>
      <c r="AL114" s="121"/>
      <c r="AM114" s="120"/>
      <c r="AO114" s="493"/>
      <c r="AP114" s="494"/>
      <c r="AQ114" s="494"/>
      <c r="AR114" s="494"/>
      <c r="AS114" s="494"/>
      <c r="AT114" s="494"/>
      <c r="AU114" s="494"/>
      <c r="AV114" s="494"/>
      <c r="AW114" s="494"/>
      <c r="AX114" s="494"/>
      <c r="AY114" s="494"/>
      <c r="AZ114" s="494"/>
      <c r="BA114" s="494"/>
      <c r="BB114" s="494"/>
      <c r="BC114" s="497"/>
      <c r="BH114" s="539" t="s">
        <v>315</v>
      </c>
      <c r="BI114" s="539" t="s">
        <v>1048</v>
      </c>
      <c r="BJ114" s="539" t="s">
        <v>1869</v>
      </c>
      <c r="BK114" s="102">
        <f t="shared" si="103"/>
        <v>0.25</v>
      </c>
      <c r="BL114" s="101" t="s">
        <v>282</v>
      </c>
      <c r="BM114" s="75">
        <f t="shared" si="138"/>
        <v>4</v>
      </c>
      <c r="BN114" s="74">
        <f t="shared" si="105"/>
        <v>25</v>
      </c>
      <c r="BO114" s="91">
        <v>250</v>
      </c>
      <c r="BP114" s="96">
        <v>0</v>
      </c>
      <c r="BQ114" s="71">
        <v>0</v>
      </c>
      <c r="BR114" s="79">
        <f t="shared" si="137"/>
        <v>25</v>
      </c>
      <c r="BS114" s="95">
        <v>250</v>
      </c>
      <c r="BT114" s="87" t="s">
        <v>314</v>
      </c>
      <c r="BV114" s="394">
        <f t="shared" si="97"/>
        <v>0</v>
      </c>
      <c r="CY114" s="549"/>
      <c r="CZ114" s="549"/>
      <c r="DA114" s="549"/>
      <c r="DB114" s="549"/>
      <c r="DD114" s="9">
        <v>1</v>
      </c>
    </row>
    <row r="115" spans="2:108" ht="21" customHeight="1">
      <c r="B115" s="394">
        <f t="shared" si="91"/>
        <v>0</v>
      </c>
      <c r="C115" s="146" t="b">
        <f t="shared" si="92"/>
        <v>0</v>
      </c>
      <c r="D115" s="146">
        <f t="shared" si="98"/>
        <v>0</v>
      </c>
      <c r="E115" s="146">
        <f t="shared" si="99"/>
        <v>0</v>
      </c>
      <c r="F115" s="146">
        <f t="shared" si="100"/>
        <v>0</v>
      </c>
      <c r="G115" s="146">
        <f t="shared" si="93"/>
        <v>0</v>
      </c>
      <c r="H115" s="146" t="str">
        <f t="shared" si="101"/>
        <v/>
      </c>
      <c r="I115" s="146" t="str">
        <f t="shared" si="94"/>
        <v/>
      </c>
      <c r="J115" s="272"/>
      <c r="K115" s="112"/>
      <c r="L115" s="112"/>
      <c r="M115" s="112"/>
      <c r="N115" s="112"/>
      <c r="O115" s="112"/>
      <c r="P115" s="112"/>
      <c r="Q115" s="112"/>
      <c r="R115" s="112"/>
      <c r="S115" s="112"/>
      <c r="T115" s="112"/>
      <c r="U115" s="112"/>
      <c r="V115" s="112"/>
      <c r="W115" s="112"/>
      <c r="X115" s="112"/>
      <c r="Y115" s="112"/>
      <c r="Z115" s="112"/>
      <c r="AA115" s="114"/>
      <c r="AC115" s="775">
        <v>40</v>
      </c>
      <c r="AD115" s="112">
        <v>5</v>
      </c>
      <c r="AE115" s="112">
        <v>12</v>
      </c>
      <c r="AF115" s="112">
        <v>25</v>
      </c>
      <c r="AG115" s="112">
        <v>23</v>
      </c>
      <c r="AH115" s="112">
        <v>7</v>
      </c>
      <c r="AI115" s="112">
        <v>13</v>
      </c>
      <c r="AJ115" s="112">
        <v>12</v>
      </c>
      <c r="AK115" s="112">
        <v>9</v>
      </c>
      <c r="AL115" s="112">
        <v>12</v>
      </c>
      <c r="AM115" s="114">
        <v>13</v>
      </c>
      <c r="AO115" s="113">
        <v>14</v>
      </c>
      <c r="AP115" s="112">
        <v>11</v>
      </c>
      <c r="AQ115" s="112">
        <v>17</v>
      </c>
      <c r="AR115" s="112">
        <v>17</v>
      </c>
      <c r="AS115" s="112">
        <v>17</v>
      </c>
      <c r="AT115" s="112">
        <v>14</v>
      </c>
      <c r="AU115" s="112">
        <v>11</v>
      </c>
      <c r="AV115" s="112">
        <v>14</v>
      </c>
      <c r="AW115" s="112">
        <v>21</v>
      </c>
      <c r="AX115" s="112">
        <v>18</v>
      </c>
      <c r="AY115" s="112">
        <v>17</v>
      </c>
      <c r="AZ115" s="112">
        <v>11</v>
      </c>
      <c r="BA115" s="112">
        <v>11</v>
      </c>
      <c r="BB115" s="112">
        <v>11</v>
      </c>
      <c r="BC115" s="111">
        <v>17</v>
      </c>
      <c r="BH115" s="539" t="s">
        <v>312</v>
      </c>
      <c r="BI115" s="539" t="s">
        <v>1047</v>
      </c>
      <c r="BJ115" s="539" t="s">
        <v>1780</v>
      </c>
      <c r="BK115" s="102">
        <f t="shared" si="103"/>
        <v>0.5</v>
      </c>
      <c r="BL115" s="101" t="s">
        <v>282</v>
      </c>
      <c r="BM115" s="75">
        <f t="shared" si="138"/>
        <v>2</v>
      </c>
      <c r="BN115" s="74">
        <f t="shared" si="105"/>
        <v>50</v>
      </c>
      <c r="BO115" s="91">
        <v>500</v>
      </c>
      <c r="BP115" s="96">
        <v>0</v>
      </c>
      <c r="BQ115" s="71">
        <v>0</v>
      </c>
      <c r="BR115" s="79">
        <f t="shared" si="137"/>
        <v>50</v>
      </c>
      <c r="BS115" s="69">
        <v>500</v>
      </c>
      <c r="BT115" s="87" t="s">
        <v>311</v>
      </c>
      <c r="BV115" s="394">
        <f t="shared" si="97"/>
        <v>0</v>
      </c>
      <c r="CY115" s="549"/>
      <c r="CZ115" s="549"/>
      <c r="DA115" s="549"/>
      <c r="DB115" s="549"/>
      <c r="DD115" s="9">
        <v>1</v>
      </c>
    </row>
    <row r="116" spans="2:108" ht="21" customHeight="1" thickBot="1">
      <c r="B116" s="394">
        <f t="shared" si="91"/>
        <v>0</v>
      </c>
      <c r="C116" s="146" t="b">
        <f t="shared" si="92"/>
        <v>0</v>
      </c>
      <c r="D116" s="146">
        <f t="shared" si="98"/>
        <v>0</v>
      </c>
      <c r="E116" s="146">
        <f t="shared" si="99"/>
        <v>0</v>
      </c>
      <c r="F116" s="146">
        <f t="shared" si="100"/>
        <v>0</v>
      </c>
      <c r="G116" s="146">
        <f t="shared" si="93"/>
        <v>0</v>
      </c>
      <c r="H116" s="146" t="str">
        <f t="shared" si="101"/>
        <v/>
      </c>
      <c r="I116" s="146" t="str">
        <f t="shared" si="94"/>
        <v/>
      </c>
      <c r="J116" s="271"/>
      <c r="K116" s="270"/>
      <c r="L116" s="270"/>
      <c r="M116" s="270"/>
      <c r="N116" s="270"/>
      <c r="O116" s="270"/>
      <c r="P116" s="270"/>
      <c r="Q116" s="270"/>
      <c r="R116" s="270"/>
      <c r="S116" s="270"/>
      <c r="T116" s="270"/>
      <c r="U116" s="270"/>
      <c r="V116" s="270"/>
      <c r="W116" s="270"/>
      <c r="X116" s="270"/>
      <c r="Y116" s="270"/>
      <c r="Z116" s="270"/>
      <c r="AA116" s="269"/>
      <c r="AC116" s="776">
        <f t="shared" ref="AC116:AK116" ca="1" si="139">CELL("largeur",AC116)</f>
        <v>40</v>
      </c>
      <c r="AD116" s="270">
        <f t="shared" ca="1" si="139"/>
        <v>5</v>
      </c>
      <c r="AE116" s="270">
        <f t="shared" ca="1" si="139"/>
        <v>12</v>
      </c>
      <c r="AF116" s="270">
        <f t="shared" ca="1" si="139"/>
        <v>25</v>
      </c>
      <c r="AG116" s="270">
        <f t="shared" ca="1" si="139"/>
        <v>23</v>
      </c>
      <c r="AH116" s="270">
        <f t="shared" ca="1" si="139"/>
        <v>7</v>
      </c>
      <c r="AI116" s="270">
        <f t="shared" ca="1" si="139"/>
        <v>13</v>
      </c>
      <c r="AJ116" s="270">
        <f t="shared" ca="1" si="139"/>
        <v>12</v>
      </c>
      <c r="AK116" s="270">
        <f t="shared" ca="1" si="139"/>
        <v>9</v>
      </c>
      <c r="AL116" s="270">
        <v>12</v>
      </c>
      <c r="AM116" s="269">
        <f ca="1">CELL("largeur",AM116)</f>
        <v>13</v>
      </c>
      <c r="AO116" s="110">
        <f t="shared" ref="AO116:BC116" ca="1" si="140">CELL("largeur",AO116)</f>
        <v>14</v>
      </c>
      <c r="AP116" s="109">
        <f t="shared" ca="1" si="140"/>
        <v>11</v>
      </c>
      <c r="AQ116" s="109">
        <f t="shared" ca="1" si="140"/>
        <v>17</v>
      </c>
      <c r="AR116" s="109">
        <f t="shared" ca="1" si="140"/>
        <v>17</v>
      </c>
      <c r="AS116" s="109">
        <f t="shared" ca="1" si="140"/>
        <v>17</v>
      </c>
      <c r="AT116" s="109">
        <f t="shared" ca="1" si="140"/>
        <v>14</v>
      </c>
      <c r="AU116" s="109">
        <f t="shared" ca="1" si="140"/>
        <v>11</v>
      </c>
      <c r="AV116" s="109">
        <f t="shared" ca="1" si="140"/>
        <v>14</v>
      </c>
      <c r="AW116" s="109">
        <f t="shared" ca="1" si="140"/>
        <v>21</v>
      </c>
      <c r="AX116" s="109">
        <f t="shared" ca="1" si="140"/>
        <v>18</v>
      </c>
      <c r="AY116" s="109">
        <f t="shared" ca="1" si="140"/>
        <v>17</v>
      </c>
      <c r="AZ116" s="109">
        <f t="shared" ca="1" si="140"/>
        <v>11</v>
      </c>
      <c r="BA116" s="109">
        <f t="shared" ca="1" si="140"/>
        <v>11</v>
      </c>
      <c r="BB116" s="109">
        <f t="shared" ca="1" si="140"/>
        <v>11</v>
      </c>
      <c r="BC116" s="108">
        <f t="shared" ca="1" si="140"/>
        <v>17</v>
      </c>
      <c r="BH116" s="542" t="s">
        <v>310</v>
      </c>
      <c r="BI116" s="542" t="s">
        <v>310</v>
      </c>
      <c r="BJ116" s="542" t="s">
        <v>310</v>
      </c>
      <c r="BK116" s="93">
        <f t="shared" si="103"/>
        <v>0.06</v>
      </c>
      <c r="BL116" s="92" t="s">
        <v>282</v>
      </c>
      <c r="BM116" s="75">
        <f t="shared" si="138"/>
        <v>17</v>
      </c>
      <c r="BN116" s="74">
        <f t="shared" si="105"/>
        <v>6</v>
      </c>
      <c r="BO116" s="91">
        <v>60</v>
      </c>
      <c r="BP116" s="96">
        <v>45</v>
      </c>
      <c r="BQ116" s="71">
        <v>75</v>
      </c>
      <c r="BR116" s="79">
        <f t="shared" ref="BR116:BR123" si="141">BQ116/10</f>
        <v>7.5</v>
      </c>
      <c r="BS116" s="95">
        <v>90</v>
      </c>
      <c r="BT116" s="87" t="s">
        <v>309</v>
      </c>
      <c r="BV116" s="394">
        <f t="shared" si="97"/>
        <v>0</v>
      </c>
      <c r="CY116" s="549"/>
      <c r="CZ116" s="549"/>
      <c r="DA116" s="549"/>
      <c r="DB116" s="549"/>
      <c r="DD116" s="9">
        <v>1</v>
      </c>
    </row>
    <row r="117" spans="2:108" ht="21" customHeight="1" thickBot="1">
      <c r="B117" s="394" t="str">
        <f t="shared" si="91"/>
        <v>A</v>
      </c>
      <c r="C117" s="146" t="str">
        <f t="shared" si="92"/>
        <v>A</v>
      </c>
      <c r="D117" s="146">
        <f t="shared" si="98"/>
        <v>0</v>
      </c>
      <c r="E117" s="146">
        <f t="shared" si="99"/>
        <v>0</v>
      </c>
      <c r="F117" s="146">
        <f t="shared" si="100"/>
        <v>0</v>
      </c>
      <c r="G117" s="146">
        <f t="shared" si="93"/>
        <v>0</v>
      </c>
      <c r="H117" s="146" t="str">
        <f t="shared" si="101"/>
        <v/>
      </c>
      <c r="I117" s="146" t="str">
        <f t="shared" si="94"/>
        <v/>
      </c>
      <c r="J117" s="832" t="s">
        <v>338</v>
      </c>
      <c r="K117" s="833" t="s">
        <v>338</v>
      </c>
      <c r="L117" s="833" t="s">
        <v>338</v>
      </c>
      <c r="M117" s="833" t="s">
        <v>338</v>
      </c>
      <c r="N117" s="833" t="s">
        <v>338</v>
      </c>
      <c r="O117" s="834" t="s">
        <v>2028</v>
      </c>
      <c r="P117" s="835"/>
      <c r="Q117" s="835"/>
      <c r="R117" s="835"/>
      <c r="S117" s="835"/>
      <c r="T117" s="835"/>
      <c r="U117" s="835"/>
      <c r="V117" s="835"/>
      <c r="W117" s="835"/>
      <c r="X117" s="835"/>
      <c r="Y117" s="835"/>
      <c r="Z117" s="835"/>
      <c r="AA117" s="835"/>
      <c r="AC117" s="5"/>
      <c r="AD117" s="5"/>
      <c r="AE117" s="5"/>
      <c r="AF117" s="5"/>
      <c r="AG117" s="5"/>
      <c r="AH117" s="5"/>
      <c r="AI117" s="5"/>
      <c r="AJ117" s="5"/>
      <c r="AK117" s="5"/>
      <c r="AL117" s="5"/>
      <c r="AM117" s="5"/>
      <c r="AO117" s="5"/>
      <c r="AP117" s="5"/>
      <c r="AQ117" s="5"/>
      <c r="AR117" s="5"/>
      <c r="AS117" s="5"/>
      <c r="AT117" s="5"/>
      <c r="AU117" s="5"/>
      <c r="AV117" s="5"/>
      <c r="AW117" s="5"/>
      <c r="AX117" s="5"/>
      <c r="AY117" s="5"/>
      <c r="AZ117" s="5"/>
      <c r="BA117" s="5"/>
      <c r="BB117" s="5"/>
      <c r="BC117" s="5"/>
      <c r="BH117" s="542" t="s">
        <v>307</v>
      </c>
      <c r="BI117" s="542" t="s">
        <v>307</v>
      </c>
      <c r="BJ117" s="542" t="s">
        <v>307</v>
      </c>
      <c r="BK117" s="93">
        <f t="shared" si="103"/>
        <v>0.12</v>
      </c>
      <c r="BL117" s="100" t="s">
        <v>282</v>
      </c>
      <c r="BM117" s="99">
        <f t="shared" si="138"/>
        <v>8</v>
      </c>
      <c r="BN117" s="74">
        <f t="shared" si="105"/>
        <v>12</v>
      </c>
      <c r="BO117" s="91">
        <v>120</v>
      </c>
      <c r="BP117" s="98">
        <v>90</v>
      </c>
      <c r="BQ117" s="98">
        <v>150</v>
      </c>
      <c r="BR117" s="79">
        <f t="shared" si="141"/>
        <v>15</v>
      </c>
      <c r="BS117" s="97">
        <v>180</v>
      </c>
      <c r="BT117" s="87" t="s">
        <v>306</v>
      </c>
      <c r="BV117" s="394" t="str">
        <f t="shared" si="97"/>
        <v>A</v>
      </c>
      <c r="CY117" s="549"/>
      <c r="CZ117" s="549"/>
      <c r="DA117" s="549"/>
      <c r="DB117" s="549"/>
      <c r="DD117" s="9">
        <v>1</v>
      </c>
    </row>
    <row r="118" spans="2:108" ht="21" customHeight="1">
      <c r="B118" s="394" t="str">
        <f t="shared" si="91"/>
        <v>A</v>
      </c>
      <c r="C118" s="146">
        <f t="shared" si="92"/>
        <v>0</v>
      </c>
      <c r="D118" s="146">
        <f t="shared" si="98"/>
        <v>0</v>
      </c>
      <c r="E118" s="146">
        <f t="shared" si="99"/>
        <v>0</v>
      </c>
      <c r="F118" s="146">
        <f t="shared" si="100"/>
        <v>0</v>
      </c>
      <c r="G118" s="146">
        <f t="shared" si="93"/>
        <v>0</v>
      </c>
      <c r="H118" s="146" t="str">
        <f t="shared" si="101"/>
        <v/>
      </c>
      <c r="I118" s="146" t="str">
        <f t="shared" si="94"/>
        <v/>
      </c>
      <c r="J118" s="257" t="s">
        <v>338</v>
      </c>
      <c r="K118" s="256">
        <f>K125</f>
        <v>0</v>
      </c>
      <c r="L118" s="256">
        <f>L125</f>
        <v>0</v>
      </c>
      <c r="M118" s="255">
        <f>M125</f>
        <v>0</v>
      </c>
      <c r="N118" s="254">
        <f>N125</f>
        <v>0</v>
      </c>
      <c r="O118" s="253">
        <f>O125</f>
        <v>0</v>
      </c>
      <c r="P118" s="686"/>
      <c r="Q118" s="685"/>
      <c r="R118" s="798" t="s">
        <v>1700</v>
      </c>
      <c r="S118" s="798"/>
      <c r="T118" s="798"/>
      <c r="U118" s="798"/>
      <c r="V118" s="798"/>
      <c r="W118" s="798"/>
      <c r="X118" s="798"/>
      <c r="Y118" s="798"/>
      <c r="Z118" s="798"/>
      <c r="AA118" s="684"/>
      <c r="AC118" s="1561" t="str">
        <f>R118&amp;" "&amp;P118&amp;" "&amp;P119&amp;" "&amp;P120&amp;"  intensité"&amp;" "&amp;U124&amp;" "&amp;"coût unitaire"&amp;" "&amp;AM127&amp; "€"&amp;" "&amp;" servi en"&amp;" "&amp;AJ120</f>
        <v>POSTIT 4     intensité  coût unitaire 0€  servi en Trembler(s)</v>
      </c>
      <c r="AD118" s="1562"/>
      <c r="AE118" s="1562"/>
      <c r="AF118" s="1562"/>
      <c r="AG118" s="1562"/>
      <c r="AH118" s="1562"/>
      <c r="AI118" s="1562"/>
      <c r="AJ118" s="1562"/>
      <c r="AK118" s="252" t="s">
        <v>432</v>
      </c>
      <c r="AL118" s="1565">
        <f>AA118</f>
        <v>0</v>
      </c>
      <c r="AM118" s="1566"/>
      <c r="AO118" s="251" t="s">
        <v>427</v>
      </c>
      <c r="AP118" s="250" t="s">
        <v>431</v>
      </c>
      <c r="AQ118" s="247" t="s">
        <v>429</v>
      </c>
      <c r="AR118" s="249" t="s">
        <v>426</v>
      </c>
      <c r="AS118" s="248" t="s">
        <v>430</v>
      </c>
      <c r="AT118" s="247" t="s">
        <v>429</v>
      </c>
      <c r="AU118" s="246" t="s">
        <v>428</v>
      </c>
      <c r="AV118" s="245" t="s">
        <v>427</v>
      </c>
      <c r="AW118" s="764" t="str">
        <f>AO120</f>
        <v/>
      </c>
      <c r="AX118" s="244"/>
      <c r="AY118" s="243"/>
      <c r="AZ118" s="242"/>
      <c r="BA118" s="241" t="s">
        <v>426</v>
      </c>
      <c r="BB118" s="240" t="str">
        <f>AR120</f>
        <v>2 Trembler(s) de 30 cl</v>
      </c>
      <c r="BC118" s="239"/>
      <c r="BH118" s="542" t="s">
        <v>304</v>
      </c>
      <c r="BI118" s="542" t="s">
        <v>304</v>
      </c>
      <c r="BJ118" s="542" t="s">
        <v>304</v>
      </c>
      <c r="BK118" s="93">
        <f t="shared" si="103"/>
        <v>0.03</v>
      </c>
      <c r="BL118" s="92" t="s">
        <v>282</v>
      </c>
      <c r="BM118" s="75">
        <f t="shared" si="138"/>
        <v>33</v>
      </c>
      <c r="BN118" s="74">
        <f t="shared" si="105"/>
        <v>3</v>
      </c>
      <c r="BO118" s="91">
        <v>30</v>
      </c>
      <c r="BP118" s="96">
        <v>22</v>
      </c>
      <c r="BQ118" s="71">
        <v>38</v>
      </c>
      <c r="BR118" s="79">
        <f t="shared" si="141"/>
        <v>3.8</v>
      </c>
      <c r="BS118" s="95">
        <v>45</v>
      </c>
      <c r="BT118" s="87" t="s">
        <v>303</v>
      </c>
      <c r="BV118" s="394" t="str">
        <f t="shared" si="97"/>
        <v>A</v>
      </c>
      <c r="CY118" s="549"/>
      <c r="CZ118" s="549"/>
      <c r="DA118" s="549"/>
      <c r="DB118" s="549"/>
      <c r="DD118" s="9">
        <v>1</v>
      </c>
    </row>
    <row r="119" spans="2:108" ht="21" customHeight="1">
      <c r="B119" s="394">
        <f t="shared" si="91"/>
        <v>0</v>
      </c>
      <c r="C119" s="146" t="b">
        <f t="shared" si="92"/>
        <v>0</v>
      </c>
      <c r="D119" s="146">
        <f t="shared" si="98"/>
        <v>0</v>
      </c>
      <c r="E119" s="146">
        <f t="shared" si="99"/>
        <v>0</v>
      </c>
      <c r="F119" s="146">
        <f t="shared" si="100"/>
        <v>0</v>
      </c>
      <c r="G119" s="146">
        <f t="shared" si="93"/>
        <v>0</v>
      </c>
      <c r="H119" s="146" t="str">
        <f t="shared" si="101"/>
        <v/>
      </c>
      <c r="I119" s="146" t="str">
        <f t="shared" si="94"/>
        <v/>
      </c>
      <c r="J119" s="133"/>
      <c r="K119" s="203"/>
      <c r="L119" s="203"/>
      <c r="M119" s="202"/>
      <c r="N119" s="201"/>
      <c r="O119" s="200"/>
      <c r="P119" s="683"/>
      <c r="Q119" s="682"/>
      <c r="R119" s="799"/>
      <c r="S119" s="799"/>
      <c r="T119" s="799"/>
      <c r="U119" s="799"/>
      <c r="V119" s="799"/>
      <c r="W119" s="799"/>
      <c r="X119" s="799"/>
      <c r="Y119" s="799"/>
      <c r="Z119" s="799"/>
      <c r="AA119" s="681"/>
      <c r="AC119" s="1563"/>
      <c r="AD119" s="1564"/>
      <c r="AE119" s="1564"/>
      <c r="AF119" s="1564"/>
      <c r="AG119" s="1564"/>
      <c r="AH119" s="1564"/>
      <c r="AI119" s="1564"/>
      <c r="AJ119" s="1564"/>
      <c r="AK119" s="503">
        <f>IFERROR(SUM(AJ128:AJ134)/SUM(AE128:AE134)*100,0)</f>
        <v>0</v>
      </c>
      <c r="AL119" s="1567"/>
      <c r="AM119" s="1568"/>
      <c r="AO119" s="238" t="str">
        <f t="shared" ref="AO119:AU119" si="142">SUBSTITUTE(ADDRESS(1,COLUMN(),4),"1","")</f>
        <v>AO</v>
      </c>
      <c r="AP119" s="237" t="str">
        <f t="shared" si="142"/>
        <v>AP</v>
      </c>
      <c r="AQ119" s="234" t="str">
        <f t="shared" si="142"/>
        <v>AQ</v>
      </c>
      <c r="AR119" s="236" t="str">
        <f t="shared" si="142"/>
        <v>AR</v>
      </c>
      <c r="AS119" s="235" t="str">
        <f t="shared" si="142"/>
        <v>AS</v>
      </c>
      <c r="AT119" s="234" t="str">
        <f t="shared" si="142"/>
        <v>AT</v>
      </c>
      <c r="AU119" s="233" t="str">
        <f t="shared" si="142"/>
        <v>AU</v>
      </c>
      <c r="AV119" s="232"/>
      <c r="AW119" s="232"/>
      <c r="AX119" s="232"/>
      <c r="AY119" s="193"/>
      <c r="AZ119" s="232"/>
      <c r="BA119" s="218"/>
      <c r="BB119" s="153"/>
      <c r="BC119" s="152"/>
      <c r="BH119" s="86" t="s">
        <v>301</v>
      </c>
      <c r="BI119" s="86" t="s">
        <v>301</v>
      </c>
      <c r="BJ119" s="86" t="s">
        <v>1781</v>
      </c>
      <c r="BK119" s="93">
        <f t="shared" si="103"/>
        <v>1.4999999999999999E-2</v>
      </c>
      <c r="BL119" s="92" t="s">
        <v>282</v>
      </c>
      <c r="BM119" s="75">
        <f t="shared" si="138"/>
        <v>67</v>
      </c>
      <c r="BN119" s="74">
        <f t="shared" si="105"/>
        <v>1.5</v>
      </c>
      <c r="BO119" s="91">
        <v>15</v>
      </c>
      <c r="BP119" s="96">
        <v>11</v>
      </c>
      <c r="BQ119" s="71">
        <v>19</v>
      </c>
      <c r="BR119" s="79">
        <f t="shared" si="141"/>
        <v>1.9</v>
      </c>
      <c r="BS119" s="95">
        <v>22</v>
      </c>
      <c r="BT119" s="87" t="s">
        <v>300</v>
      </c>
      <c r="BV119" s="394">
        <f t="shared" si="97"/>
        <v>0</v>
      </c>
      <c r="CY119" s="549"/>
      <c r="CZ119" s="549"/>
      <c r="DA119" s="549"/>
      <c r="DB119" s="549"/>
      <c r="DD119" s="9">
        <v>1</v>
      </c>
    </row>
    <row r="120" spans="2:108" ht="21" customHeight="1">
      <c r="B120" s="394">
        <f t="shared" si="91"/>
        <v>0</v>
      </c>
      <c r="C120" s="146" t="b">
        <f t="shared" si="92"/>
        <v>0</v>
      </c>
      <c r="D120" s="146">
        <f t="shared" si="98"/>
        <v>0</v>
      </c>
      <c r="E120" s="146">
        <f t="shared" si="99"/>
        <v>0</v>
      </c>
      <c r="F120" s="146">
        <f t="shared" si="100"/>
        <v>0</v>
      </c>
      <c r="G120" s="146">
        <f t="shared" si="93"/>
        <v>0</v>
      </c>
      <c r="H120" s="146" t="str">
        <f t="shared" si="101"/>
        <v/>
      </c>
      <c r="I120" s="146" t="str">
        <f t="shared" si="94"/>
        <v/>
      </c>
      <c r="J120" s="133"/>
      <c r="K120" s="203"/>
      <c r="L120" s="203"/>
      <c r="M120" s="202"/>
      <c r="N120" s="201"/>
      <c r="O120" s="200"/>
      <c r="P120" s="680"/>
      <c r="Q120" s="680"/>
      <c r="R120" s="332"/>
      <c r="S120" s="331"/>
      <c r="T120" s="231"/>
      <c r="U120" s="231"/>
      <c r="V120" s="231"/>
      <c r="W120" s="231"/>
      <c r="X120" s="231"/>
      <c r="Y120" s="231"/>
      <c r="Z120" s="231"/>
      <c r="AA120" s="230"/>
      <c r="AC120" s="763" t="str">
        <f>IFERROR(IF(AX135&lt;&gt;INDEX(BO22:BO150,MATCH(M121,BH22:BH150,0)),"⚠️ Vérifiez : le total saisi = "&amp;AX135&amp;" ml (colonne "&amp;AX126&amp;")","✅ OK volume saisi = "&amp;AX135&amp;" ml (colonne "&amp;AX126&amp;")"),"⚠️ Erreur : valeur non trouvée")</f>
        <v>⚠️ Erreur : valeur non trouvée</v>
      </c>
      <c r="AD120" s="207"/>
      <c r="AE120" s="207"/>
      <c r="AF120" s="207"/>
      <c r="AG120" s="207"/>
      <c r="AH120" s="532" t="s">
        <v>416</v>
      </c>
      <c r="AI120" s="229">
        <v>2</v>
      </c>
      <c r="AJ120" s="607" t="s">
        <v>361</v>
      </c>
      <c r="AK120" s="611" t="s">
        <v>805</v>
      </c>
      <c r="AL120" s="608">
        <f>IFERROR(INDEX(BN22:BN150, MATCH(AJ120, BH22:BH150, 0)), 0)*AI120</f>
        <v>50</v>
      </c>
      <c r="AM120" s="606">
        <f>AL120/100</f>
        <v>0.5</v>
      </c>
      <c r="AO120" s="228" t="str">
        <f>IF(OR(ISBLANK(P122), ISBLANK(Q122), ISBLANK(P124), ISBLANK(Q124)), "","Volume saisi "&amp; AX135 &amp; " ml pour "  &amp; P122 &amp; " " &amp; Q122)</f>
        <v/>
      </c>
      <c r="AP120" s="226">
        <f>IFERROR(IF(ISBLANK(AI120),"",IFERROR(_xlfn.XLOOKUP(M120,BH22:BH150,BS22:BS150),IFERROR(_xlfn.XLOOKUP(M120,BI22:BI150,BS22:BS150),IFERROR(_xlfn.XLOOKUP(M120,BJ22:BJ150,BS22:BS150),0)))*L120),0)</f>
        <v>0</v>
      </c>
      <c r="AQ120" s="225">
        <f>IFERROR(IF(ISBLANK(AI120),"",IFERROR(_xlfn.XLOOKUP(O120,BH22:BH150,BO22:BO150),IFERROR(_xlfn.XLOOKUP(O120,BI22:BI150,BO22:BO150),IFERROR(_xlfn.XLOOKUP(O120,BJ22:BJ150,BO22:BO150),0))))*N120*L120,0)</f>
        <v>0</v>
      </c>
      <c r="AR120" s="227" t="str">
        <f>IF(OR(ISBLANK(AI120), ISBLANK(AJ120), ISBLANK(AI121), ISBLANK(AJ121)), "", AI120 &amp; " " &amp; AJ120 &amp; " de " &amp; AI121 &amp; " " &amp; AJ121)</f>
        <v>2 Trembler(s) de 30 cl</v>
      </c>
      <c r="AS120" s="226">
        <f>IFERROR(IF(ISBLANK(AI120),"",IFERROR(_xlfn.XLOOKUP(AJ120,BH22:BH150,BS22:BS150),IFERROR(_xlfn.XLOOKUP(AJ120,BI22:BI150,BS22:BS150),IFERROR(_xlfn.XLOOKUP(AJ120,BJ22:BJ150,BS22:BS150),0))))*AI120,0)</f>
        <v>600</v>
      </c>
      <c r="AT120" s="225">
        <f>IF(ISBLANK(AI120),"",IFERROR(_xlfn.XLOOKUP(AJ121,BH22:BH150,BO22:BO150),IFERROR(_xlfn.XLOOKUP(AJ121,BI22:BI150,BO22:BO150),IFERROR(_xlfn.XLOOKUP(AJ121,BJ22:BJ150,BO22:BO150),0)))*AI121*AI120)</f>
        <v>600</v>
      </c>
      <c r="AU120" s="224">
        <f>IFERROR(AT120/AQ120,0)</f>
        <v>0</v>
      </c>
      <c r="AV120" s="623" t="str">
        <f>AX126&amp;"= "</f>
        <v xml:space="preserve">AX= </v>
      </c>
      <c r="AW120" s="712" t="str">
        <f>"recherche de "&amp;X125&amp;" dans la table de conversion et multilcation par  "&amp;W125</f>
        <v xml:space="preserve">recherche de  dans la table de conversion et multilcation par  </v>
      </c>
      <c r="AX120" s="193"/>
      <c r="AY120" s="193"/>
      <c r="AZ120" s="713"/>
      <c r="BA120" s="218"/>
      <c r="BB120" s="153"/>
      <c r="BC120" s="152"/>
      <c r="BH120" s="86" t="s">
        <v>298</v>
      </c>
      <c r="BI120" s="86" t="s">
        <v>298</v>
      </c>
      <c r="BJ120" s="86" t="s">
        <v>1870</v>
      </c>
      <c r="BK120" s="93">
        <f t="shared" si="103"/>
        <v>5.0000000000000001E-3</v>
      </c>
      <c r="BL120" s="92" t="s">
        <v>282</v>
      </c>
      <c r="BM120" s="75">
        <f t="shared" si="138"/>
        <v>200</v>
      </c>
      <c r="BN120" s="74">
        <f t="shared" si="105"/>
        <v>0.5</v>
      </c>
      <c r="BO120" s="91">
        <v>5</v>
      </c>
      <c r="BP120" s="96">
        <v>4</v>
      </c>
      <c r="BQ120" s="71">
        <v>6</v>
      </c>
      <c r="BR120" s="79">
        <f t="shared" si="141"/>
        <v>0.6</v>
      </c>
      <c r="BS120" s="95">
        <v>8</v>
      </c>
      <c r="BT120" s="87" t="s">
        <v>297</v>
      </c>
      <c r="BV120" s="394">
        <f t="shared" si="97"/>
        <v>0</v>
      </c>
      <c r="CY120" s="549"/>
      <c r="CZ120" s="549"/>
      <c r="DA120" s="549"/>
      <c r="DB120" s="549"/>
      <c r="DD120" s="9">
        <v>1</v>
      </c>
    </row>
    <row r="121" spans="2:108" ht="21" customHeight="1">
      <c r="B121" s="394">
        <f t="shared" si="91"/>
        <v>0</v>
      </c>
      <c r="C121" s="146" t="b">
        <f t="shared" si="92"/>
        <v>0</v>
      </c>
      <c r="D121" s="146">
        <f t="shared" si="98"/>
        <v>0</v>
      </c>
      <c r="E121" s="146">
        <f t="shared" si="99"/>
        <v>0</v>
      </c>
      <c r="F121" s="146">
        <f t="shared" si="100"/>
        <v>0</v>
      </c>
      <c r="G121" s="146">
        <f t="shared" si="93"/>
        <v>0</v>
      </c>
      <c r="H121" s="146" t="str">
        <f t="shared" si="101"/>
        <v/>
      </c>
      <c r="I121" s="146" t="str">
        <f t="shared" si="94"/>
        <v/>
      </c>
      <c r="J121" s="133"/>
      <c r="K121" s="203"/>
      <c r="L121" s="203"/>
      <c r="M121" s="202"/>
      <c r="N121" s="201"/>
      <c r="O121" s="200"/>
      <c r="P121" s="223"/>
      <c r="Q121" s="329"/>
      <c r="R121" s="318"/>
      <c r="S121" s="318"/>
      <c r="T121" s="318"/>
      <c r="U121" s="318"/>
      <c r="V121" s="210"/>
      <c r="W121" s="222"/>
      <c r="X121" s="679"/>
      <c r="Y121" s="679"/>
      <c r="Z121" s="679"/>
      <c r="AA121" s="678"/>
      <c r="AC121" s="533" t="str">
        <f>"Volume d'1 "&amp;M121&amp;" "&amp;IFERROR(IF(ISBLANK(AI120),"",INDEX(BO22:BO150,MATCH(M121,BH22:BH150,0))),0)&amp;" ml"</f>
        <v>Volume d'1  0 ml</v>
      </c>
      <c r="AD121" s="207"/>
      <c r="AE121" s="207"/>
      <c r="AF121" s="207"/>
      <c r="AG121" s="207"/>
      <c r="AH121" s="221" t="str">
        <f>"⓬ Vous versez quel volume par ►"&amp;AJ120</f>
        <v>⓬ Vous versez quel volume par ►Trembler(s)</v>
      </c>
      <c r="AI121" s="220">
        <v>30</v>
      </c>
      <c r="AJ121" s="103" t="s">
        <v>328</v>
      </c>
      <c r="AK121" s="612" t="s">
        <v>806</v>
      </c>
      <c r="AL121" s="608">
        <f>IFERROR(INDEX(BN22:BN150, MATCH(AJ121, BH22:BH150, 0)), 0)*AI121</f>
        <v>30</v>
      </c>
      <c r="AM121" s="606">
        <f>AL121/100</f>
        <v>0.3</v>
      </c>
      <c r="AO121" s="142" t="str">
        <f t="shared" ref="AO121:AT121" si="143">AO120</f>
        <v/>
      </c>
      <c r="AP121" s="328">
        <f t="shared" si="143"/>
        <v>0</v>
      </c>
      <c r="AQ121" s="328">
        <f t="shared" si="143"/>
        <v>0</v>
      </c>
      <c r="AR121" s="140" t="str">
        <f t="shared" si="143"/>
        <v>2 Trembler(s) de 30 cl</v>
      </c>
      <c r="AS121" s="135">
        <f t="shared" si="143"/>
        <v>600</v>
      </c>
      <c r="AT121" s="327">
        <f t="shared" si="143"/>
        <v>600</v>
      </c>
      <c r="AU121" s="151">
        <f t="shared" ref="AU121:AU134" si="144">IFERROR(AT121/AQ121,0)</f>
        <v>0</v>
      </c>
      <c r="AV121" s="623" t="str">
        <f>AY126&amp;"= "</f>
        <v xml:space="preserve">AY= </v>
      </c>
      <c r="AW121" s="624" t="str">
        <f>"volumes de l'Auteur pour "&amp;AY135&amp;" ml"</f>
        <v>volumes de l'Auteur pour 0 ml</v>
      </c>
      <c r="AX121" s="20"/>
      <c r="AY121" s="20"/>
      <c r="AZ121" s="20"/>
      <c r="BA121" s="218"/>
      <c r="BB121" s="153"/>
      <c r="BC121" s="152"/>
      <c r="BH121" s="86" t="s">
        <v>296</v>
      </c>
      <c r="BI121" s="86" t="s">
        <v>1020</v>
      </c>
      <c r="BJ121" s="86" t="s">
        <v>1782</v>
      </c>
      <c r="BK121" s="93">
        <f t="shared" si="103"/>
        <v>1.4999999999999999E-2</v>
      </c>
      <c r="BL121" s="92" t="s">
        <v>282</v>
      </c>
      <c r="BM121" s="75">
        <f t="shared" si="138"/>
        <v>67</v>
      </c>
      <c r="BN121" s="74">
        <f t="shared" si="105"/>
        <v>1.5</v>
      </c>
      <c r="BO121" s="91">
        <v>15</v>
      </c>
      <c r="BP121" s="96">
        <v>11</v>
      </c>
      <c r="BQ121" s="71">
        <v>19</v>
      </c>
      <c r="BR121" s="79">
        <f t="shared" si="141"/>
        <v>1.9</v>
      </c>
      <c r="BS121" s="95">
        <v>22</v>
      </c>
      <c r="BT121" s="87" t="s">
        <v>295</v>
      </c>
      <c r="BV121" s="394">
        <f t="shared" si="97"/>
        <v>0</v>
      </c>
      <c r="CY121" s="549"/>
      <c r="CZ121" s="549"/>
      <c r="DA121" s="549"/>
      <c r="DB121" s="549"/>
      <c r="DD121" s="9">
        <v>1</v>
      </c>
    </row>
    <row r="122" spans="2:108" ht="21" customHeight="1">
      <c r="B122" s="394">
        <f t="shared" si="91"/>
        <v>0</v>
      </c>
      <c r="C122" s="146" t="b">
        <f t="shared" si="92"/>
        <v>0</v>
      </c>
      <c r="D122" s="146">
        <f t="shared" si="98"/>
        <v>0</v>
      </c>
      <c r="E122" s="146">
        <f t="shared" si="99"/>
        <v>0</v>
      </c>
      <c r="F122" s="146">
        <f t="shared" si="100"/>
        <v>0</v>
      </c>
      <c r="G122" s="146">
        <f t="shared" si="93"/>
        <v>0</v>
      </c>
      <c r="H122" s="146" t="str">
        <f t="shared" si="101"/>
        <v/>
      </c>
      <c r="I122" s="146" t="str">
        <f t="shared" si="94"/>
        <v/>
      </c>
      <c r="J122" s="133"/>
      <c r="K122" s="203"/>
      <c r="L122" s="203"/>
      <c r="M122" s="202"/>
      <c r="N122" s="201"/>
      <c r="O122" s="200"/>
      <c r="P122" s="215"/>
      <c r="Q122" s="322"/>
      <c r="R122" s="319"/>
      <c r="S122" s="319"/>
      <c r="T122" s="319"/>
      <c r="U122" s="319"/>
      <c r="V122" s="214"/>
      <c r="W122" s="28"/>
      <c r="X122" s="679"/>
      <c r="Y122" s="679"/>
      <c r="Z122" s="679"/>
      <c r="AA122" s="678"/>
      <c r="AC122" s="534" t="str">
        <f>IF(ISBLANK(AI120), "", IF(AL121&lt;=AC123, "✔ OK pour de/des verre(s) " &amp; AJ120 &amp; " de " &amp; AC123&amp; " cl (volume versé : "&amp;AL121&amp; " cl)", "❌ Trop plein pour " &amp; AJ120 &amp; " de " &amp;AC123&amp; " cl (volume utilisé : " &amp; (AL121*AI120) &amp; " cl)"))</f>
        <v>✔ OK pour de/des verre(s) Trembler(s) de 25 cl cl (volume versé : 30 cl)</v>
      </c>
      <c r="AD122" s="213"/>
      <c r="AE122" s="207"/>
      <c r="AF122" s="20"/>
      <c r="AG122" s="20"/>
      <c r="AH122" s="212"/>
      <c r="AI122" s="180"/>
      <c r="AJ122" s="211">
        <f>IFERROR(IF(AL121&gt;AJ123,AC126,IF(AJ123&gt;AL121,AD126,IF(AJ123=AL121,AE126))),0)</f>
        <v>0</v>
      </c>
      <c r="AK122" s="611" t="s">
        <v>803</v>
      </c>
      <c r="AL122" s="608">
        <f>AL121*AI120</f>
        <v>60</v>
      </c>
      <c r="AM122" s="606">
        <f>AM121*AI120</f>
        <v>0.6</v>
      </c>
      <c r="AO122" s="142" t="str">
        <f t="shared" ref="AO122:AT122" si="145">AO120</f>
        <v/>
      </c>
      <c r="AP122" s="141">
        <f t="shared" si="145"/>
        <v>0</v>
      </c>
      <c r="AQ122" s="141">
        <f t="shared" si="145"/>
        <v>0</v>
      </c>
      <c r="AR122" s="140" t="str">
        <f t="shared" si="145"/>
        <v>2 Trembler(s) de 30 cl</v>
      </c>
      <c r="AS122" s="135">
        <f t="shared" si="145"/>
        <v>600</v>
      </c>
      <c r="AT122" s="139">
        <f t="shared" si="145"/>
        <v>600</v>
      </c>
      <c r="AU122" s="151">
        <f t="shared" si="144"/>
        <v>0</v>
      </c>
      <c r="AV122" s="622" t="str">
        <f>BA126&amp;"= "</f>
        <v xml:space="preserve">BA= </v>
      </c>
      <c r="AW122" s="624" t="str">
        <f>"volumes de l'Auteur multiplié par le coef. " &amp; TEXT(AU122, "0.00")</f>
        <v>volumes de l'Auteur multiplié par le coef. 0.00</v>
      </c>
      <c r="AX122" s="20"/>
      <c r="AY122" s="20"/>
      <c r="AZ122" s="20"/>
      <c r="BA122" s="153"/>
      <c r="BB122" s="153"/>
      <c r="BC122" s="152"/>
      <c r="BH122" s="542" t="s">
        <v>293</v>
      </c>
      <c r="BI122" s="542" t="s">
        <v>293</v>
      </c>
      <c r="BJ122" s="542" t="s">
        <v>1783</v>
      </c>
      <c r="BK122" s="93">
        <f t="shared" si="103"/>
        <v>5.0000000000000001E-3</v>
      </c>
      <c r="BL122" s="92" t="s">
        <v>282</v>
      </c>
      <c r="BM122" s="75">
        <f t="shared" si="138"/>
        <v>200</v>
      </c>
      <c r="BN122" s="74">
        <f t="shared" si="105"/>
        <v>0.5</v>
      </c>
      <c r="BO122" s="91">
        <v>5</v>
      </c>
      <c r="BP122" s="96">
        <v>4</v>
      </c>
      <c r="BQ122" s="71">
        <v>6</v>
      </c>
      <c r="BR122" s="74">
        <f t="shared" si="141"/>
        <v>0.6</v>
      </c>
      <c r="BS122" s="95">
        <v>8</v>
      </c>
      <c r="BT122" s="87" t="s">
        <v>292</v>
      </c>
      <c r="BV122" s="394">
        <f t="shared" si="97"/>
        <v>0</v>
      </c>
      <c r="CY122" s="549"/>
      <c r="CZ122" s="549"/>
      <c r="DA122" s="549"/>
      <c r="DB122" s="549"/>
      <c r="DD122" s="9">
        <v>1</v>
      </c>
    </row>
    <row r="123" spans="2:108" ht="21" customHeight="1">
      <c r="B123" s="394">
        <f t="shared" si="91"/>
        <v>0</v>
      </c>
      <c r="C123" s="146" t="b">
        <f t="shared" si="92"/>
        <v>0</v>
      </c>
      <c r="D123" s="146">
        <f t="shared" si="98"/>
        <v>0</v>
      </c>
      <c r="E123" s="146">
        <f t="shared" si="99"/>
        <v>0</v>
      </c>
      <c r="F123" s="146">
        <f t="shared" si="100"/>
        <v>0</v>
      </c>
      <c r="G123" s="146">
        <f t="shared" si="93"/>
        <v>0</v>
      </c>
      <c r="H123" s="146" t="str">
        <f t="shared" si="101"/>
        <v/>
      </c>
      <c r="I123" s="146" t="str">
        <f t="shared" si="94"/>
        <v/>
      </c>
      <c r="J123" s="133"/>
      <c r="K123" s="203"/>
      <c r="L123" s="203"/>
      <c r="M123" s="202"/>
      <c r="N123" s="201"/>
      <c r="O123" s="200"/>
      <c r="P123" s="320"/>
      <c r="Q123" s="319"/>
      <c r="R123" s="318"/>
      <c r="S123" s="315"/>
      <c r="T123" s="198"/>
      <c r="U123" s="314"/>
      <c r="V123" s="197"/>
      <c r="W123" s="196"/>
      <c r="X123" s="677" t="str">
        <f>R118</f>
        <v>POSTIT 4</v>
      </c>
      <c r="Y123" s="677"/>
      <c r="Z123" s="677"/>
      <c r="AA123" s="676"/>
      <c r="AC123" s="609" t="str">
        <f>IFERROR(INDEX(BN22:BN150, MATCH(AJ120, BH22:BH150, 0)), 0)&amp;" cl"</f>
        <v>25 cl</v>
      </c>
      <c r="AD123" s="209"/>
      <c r="AE123" s="207"/>
      <c r="AF123" s="208"/>
      <c r="AG123" s="208"/>
      <c r="AH123" s="208"/>
      <c r="AI123" s="611" t="s">
        <v>804</v>
      </c>
      <c r="AJ123" s="613" t="e">
        <f>IF(ISBLANK(AI120),"",INDEX(BO22:BO150,MATCH(O123,BH22:BH150,0))*N123/10)</f>
        <v>#N/A</v>
      </c>
      <c r="AK123" s="207"/>
      <c r="AL123" s="207"/>
      <c r="AM123" s="219"/>
      <c r="AO123" s="142" t="str">
        <f t="shared" ref="AO123:AT123" si="146">AO120</f>
        <v/>
      </c>
      <c r="AP123" s="141">
        <f t="shared" si="146"/>
        <v>0</v>
      </c>
      <c r="AQ123" s="141">
        <f t="shared" si="146"/>
        <v>0</v>
      </c>
      <c r="AR123" s="140" t="str">
        <f t="shared" si="146"/>
        <v>2 Trembler(s) de 30 cl</v>
      </c>
      <c r="AS123" s="135">
        <f t="shared" si="146"/>
        <v>600</v>
      </c>
      <c r="AT123" s="139">
        <f t="shared" si="146"/>
        <v>600</v>
      </c>
      <c r="AU123" s="151">
        <f t="shared" si="144"/>
        <v>0</v>
      </c>
      <c r="AV123" s="20"/>
      <c r="AW123" s="20"/>
      <c r="AX123" s="20"/>
      <c r="AY123" s="20"/>
      <c r="AZ123" s="20"/>
      <c r="BA123" s="153"/>
      <c r="BB123" s="153"/>
      <c r="BC123" s="152"/>
      <c r="BH123" s="626" t="s">
        <v>290</v>
      </c>
      <c r="BI123" s="626" t="s">
        <v>1021</v>
      </c>
      <c r="BJ123" s="626" t="s">
        <v>1784</v>
      </c>
      <c r="BK123" s="93">
        <f t="shared" si="103"/>
        <v>0.12</v>
      </c>
      <c r="BL123" s="92" t="s">
        <v>282</v>
      </c>
      <c r="BM123" s="75">
        <f t="shared" si="138"/>
        <v>8</v>
      </c>
      <c r="BN123" s="74">
        <f t="shared" si="105"/>
        <v>12</v>
      </c>
      <c r="BO123" s="91">
        <v>120</v>
      </c>
      <c r="BP123" s="96">
        <v>90</v>
      </c>
      <c r="BQ123" s="71">
        <v>150</v>
      </c>
      <c r="BR123" s="79">
        <f t="shared" si="141"/>
        <v>15</v>
      </c>
      <c r="BS123" s="95">
        <v>180</v>
      </c>
      <c r="BT123" s="87" t="s">
        <v>289</v>
      </c>
      <c r="BV123" s="394">
        <f t="shared" si="97"/>
        <v>0</v>
      </c>
      <c r="CY123" s="549"/>
      <c r="CZ123" s="549"/>
      <c r="DA123" s="549"/>
      <c r="DB123" s="549"/>
      <c r="DD123" s="9">
        <v>1</v>
      </c>
    </row>
    <row r="124" spans="2:108" ht="21" customHeight="1">
      <c r="B124" s="394">
        <f t="shared" si="91"/>
        <v>0</v>
      </c>
      <c r="C124" s="146" t="b">
        <f t="shared" si="92"/>
        <v>0</v>
      </c>
      <c r="D124" s="146">
        <f t="shared" si="98"/>
        <v>0</v>
      </c>
      <c r="E124" s="146">
        <f t="shared" si="99"/>
        <v>0</v>
      </c>
      <c r="F124" s="146">
        <f t="shared" si="100"/>
        <v>0</v>
      </c>
      <c r="G124" s="146">
        <f t="shared" si="93"/>
        <v>0</v>
      </c>
      <c r="H124" s="146" t="str">
        <f t="shared" si="101"/>
        <v/>
      </c>
      <c r="I124" s="146" t="str">
        <f t="shared" si="94"/>
        <v/>
      </c>
      <c r="J124" s="133"/>
      <c r="K124" s="203"/>
      <c r="L124" s="203"/>
      <c r="M124" s="202"/>
      <c r="N124" s="201"/>
      <c r="O124" s="200"/>
      <c r="P124" s="199"/>
      <c r="Q124" s="103"/>
      <c r="R124" s="315"/>
      <c r="S124" s="315"/>
      <c r="T124" s="198"/>
      <c r="U124" s="314"/>
      <c r="V124" s="197"/>
      <c r="W124" s="196"/>
      <c r="X124" s="677"/>
      <c r="Y124" s="677"/>
      <c r="Z124" s="677"/>
      <c r="AA124" s="676"/>
      <c r="AC124" s="1596">
        <f>X121</f>
        <v>0</v>
      </c>
      <c r="AD124" s="1597"/>
      <c r="AE124" s="1597"/>
      <c r="AF124" s="1597"/>
      <c r="AG124" s="1597"/>
      <c r="AH124" s="1598"/>
      <c r="AI124" s="195"/>
      <c r="AJ124" s="195"/>
      <c r="AK124" s="195"/>
      <c r="AL124" s="195"/>
      <c r="AM124" s="194"/>
      <c r="AO124" s="142" t="str">
        <f t="shared" ref="AO124:AT124" si="147">AO120</f>
        <v/>
      </c>
      <c r="AP124" s="141">
        <f t="shared" si="147"/>
        <v>0</v>
      </c>
      <c r="AQ124" s="141">
        <f t="shared" si="147"/>
        <v>0</v>
      </c>
      <c r="AR124" s="140" t="str">
        <f t="shared" si="147"/>
        <v>2 Trembler(s) de 30 cl</v>
      </c>
      <c r="AS124" s="135">
        <f t="shared" si="147"/>
        <v>600</v>
      </c>
      <c r="AT124" s="139">
        <f t="shared" si="147"/>
        <v>600</v>
      </c>
      <c r="AU124" s="151">
        <f t="shared" si="144"/>
        <v>0</v>
      </c>
      <c r="AV124" s="193"/>
      <c r="AW124" s="193"/>
      <c r="AX124" s="1737" t="str">
        <f>AX126&amp;" =  Volumes saisis colonnes "&amp;SUBSTITUTE(ADDRESS(1,COLUMN(W128),4),"1","")&amp;" et "&amp;SUBSTITUTE(ADDRESS(1,COLUMN(X128),4),"1","")</f>
        <v>AX =  Volumes saisis colonnes W et X</v>
      </c>
      <c r="AY124" s="193"/>
      <c r="AZ124" s="193"/>
      <c r="BA124" s="153"/>
      <c r="BB124" s="153"/>
      <c r="BC124" s="152"/>
      <c r="BH124" s="94" t="s">
        <v>287</v>
      </c>
      <c r="BI124" s="94" t="s">
        <v>1022</v>
      </c>
      <c r="BJ124" s="94" t="s">
        <v>1785</v>
      </c>
      <c r="BK124" s="93">
        <f t="shared" si="103"/>
        <v>5.0000000000000001E-3</v>
      </c>
      <c r="BL124" s="92" t="s">
        <v>282</v>
      </c>
      <c r="BM124" s="75">
        <f t="shared" si="138"/>
        <v>200</v>
      </c>
      <c r="BN124" s="74">
        <f t="shared" si="105"/>
        <v>0.5</v>
      </c>
      <c r="BO124" s="91">
        <v>5</v>
      </c>
      <c r="BP124" s="90">
        <v>0</v>
      </c>
      <c r="BQ124" s="89">
        <v>0</v>
      </c>
      <c r="BR124" s="79"/>
      <c r="BS124" s="88"/>
      <c r="BT124" s="87" t="s">
        <v>281</v>
      </c>
      <c r="BV124" s="394">
        <f t="shared" si="97"/>
        <v>0</v>
      </c>
      <c r="CY124" s="549"/>
      <c r="CZ124" s="549"/>
      <c r="DA124" s="549"/>
      <c r="DB124" s="549"/>
      <c r="DD124" s="9">
        <v>1</v>
      </c>
    </row>
    <row r="125" spans="2:108" ht="21" customHeight="1">
      <c r="B125" s="394">
        <f t="shared" si="91"/>
        <v>0</v>
      </c>
      <c r="C125" s="146" t="b">
        <f t="shared" si="92"/>
        <v>0</v>
      </c>
      <c r="D125" s="146">
        <f t="shared" si="98"/>
        <v>0</v>
      </c>
      <c r="E125" s="146">
        <f t="shared" si="99"/>
        <v>0</v>
      </c>
      <c r="F125" s="146">
        <f t="shared" si="100"/>
        <v>0</v>
      </c>
      <c r="G125" s="146">
        <f t="shared" si="93"/>
        <v>0</v>
      </c>
      <c r="H125" s="146" t="str">
        <f t="shared" si="101"/>
        <v/>
      </c>
      <c r="I125" s="146" t="str">
        <f t="shared" si="94"/>
        <v/>
      </c>
      <c r="J125" s="133"/>
      <c r="K125" s="189"/>
      <c r="L125" s="188"/>
      <c r="M125" s="187"/>
      <c r="N125" s="186"/>
      <c r="O125" s="185"/>
      <c r="P125" s="184"/>
      <c r="Q125" s="183"/>
      <c r="R125" s="183"/>
      <c r="S125" s="182"/>
      <c r="T125" s="182"/>
      <c r="U125" s="182"/>
      <c r="V125" s="182"/>
      <c r="W125" s="182"/>
      <c r="X125" s="182"/>
      <c r="Y125" s="182"/>
      <c r="Z125" s="182"/>
      <c r="AA125" s="181"/>
      <c r="AC125" s="1599"/>
      <c r="AD125" s="1600"/>
      <c r="AE125" s="1600"/>
      <c r="AF125" s="1600"/>
      <c r="AG125" s="1600"/>
      <c r="AH125" s="1601"/>
      <c r="AI125" s="180"/>
      <c r="AJ125" s="180"/>
      <c r="AK125" s="180"/>
      <c r="AL125" s="180"/>
      <c r="AM125" s="535" t="s">
        <v>384</v>
      </c>
      <c r="AO125" s="142" t="str">
        <f t="shared" ref="AO125:AT125" si="148">AO120</f>
        <v/>
      </c>
      <c r="AP125" s="141">
        <f t="shared" si="148"/>
        <v>0</v>
      </c>
      <c r="AQ125" s="141">
        <f t="shared" si="148"/>
        <v>0</v>
      </c>
      <c r="AR125" s="140" t="str">
        <f t="shared" si="148"/>
        <v>2 Trembler(s) de 30 cl</v>
      </c>
      <c r="AS125" s="135">
        <f t="shared" si="148"/>
        <v>600</v>
      </c>
      <c r="AT125" s="139">
        <f t="shared" si="148"/>
        <v>600</v>
      </c>
      <c r="AU125" s="151">
        <f t="shared" si="144"/>
        <v>0</v>
      </c>
      <c r="AV125" s="20"/>
      <c r="AW125" s="193"/>
      <c r="AX125" s="1737"/>
      <c r="AY125" s="193"/>
      <c r="AZ125" s="193"/>
      <c r="BA125" s="153"/>
      <c r="BB125" s="153"/>
      <c r="BC125" s="152"/>
      <c r="BH125" s="94" t="s">
        <v>285</v>
      </c>
      <c r="BI125" s="94" t="s">
        <v>1023</v>
      </c>
      <c r="BJ125" s="94" t="s">
        <v>1786</v>
      </c>
      <c r="BK125" s="93">
        <f t="shared" si="103"/>
        <v>1.4999999999999999E-2</v>
      </c>
      <c r="BL125" s="92" t="s">
        <v>282</v>
      </c>
      <c r="BM125" s="75">
        <f t="shared" si="138"/>
        <v>67</v>
      </c>
      <c r="BN125" s="74">
        <f t="shared" si="105"/>
        <v>1.5</v>
      </c>
      <c r="BO125" s="91">
        <v>15</v>
      </c>
      <c r="BP125" s="90">
        <v>0</v>
      </c>
      <c r="BQ125" s="89">
        <v>0</v>
      </c>
      <c r="BR125" s="79"/>
      <c r="BS125" s="88">
        <v>1000</v>
      </c>
      <c r="BT125" s="87" t="s">
        <v>281</v>
      </c>
      <c r="BV125" s="394">
        <f t="shared" si="97"/>
        <v>0</v>
      </c>
      <c r="CY125" s="549"/>
      <c r="CZ125" s="549"/>
      <c r="DA125" s="549"/>
      <c r="DB125" s="549"/>
      <c r="DD125" s="9">
        <v>1</v>
      </c>
    </row>
    <row r="126" spans="2:108" ht="21" customHeight="1">
      <c r="B126" s="394">
        <f t="shared" si="91"/>
        <v>0</v>
      </c>
      <c r="C126" s="146" t="b">
        <f t="shared" si="92"/>
        <v>0</v>
      </c>
      <c r="D126" s="146">
        <f t="shared" si="98"/>
        <v>0</v>
      </c>
      <c r="E126" s="146">
        <f t="shared" si="99"/>
        <v>0</v>
      </c>
      <c r="F126" s="146">
        <f t="shared" si="100"/>
        <v>0</v>
      </c>
      <c r="G126" s="146">
        <f t="shared" si="93"/>
        <v>0</v>
      </c>
      <c r="H126" s="146" t="str">
        <f t="shared" si="101"/>
        <v/>
      </c>
      <c r="I126" s="146" t="str">
        <f t="shared" si="94"/>
        <v/>
      </c>
      <c r="J126" s="133"/>
      <c r="K126" s="118"/>
      <c r="L126" s="118"/>
      <c r="M126" s="117"/>
      <c r="N126" s="116"/>
      <c r="O126" s="115"/>
      <c r="P126" s="675"/>
      <c r="Q126" s="675"/>
      <c r="R126" s="674"/>
      <c r="S126" s="176"/>
      <c r="T126" s="175"/>
      <c r="U126" s="673"/>
      <c r="V126" s="174"/>
      <c r="W126" s="672"/>
      <c r="X126" s="671"/>
      <c r="Y126" s="670"/>
      <c r="Z126" s="669"/>
      <c r="AA126" s="173"/>
      <c r="AC126" s="172" t="e">
        <f>"Vous servez plus que l'Auteur qui avait prévu "&amp;AJ123&amp;" cl"</f>
        <v>#N/A</v>
      </c>
      <c r="AD126" s="171" t="e">
        <f>"Vous servez moins que l'Auteur qui avait prévu "&amp;AJ123&amp;" cl"</f>
        <v>#N/A</v>
      </c>
      <c r="AE126" s="171" t="s">
        <v>373</v>
      </c>
      <c r="AF126" s="170"/>
      <c r="AG126" s="170"/>
      <c r="AH126" s="170"/>
      <c r="AI126" s="170"/>
      <c r="AJ126" s="169"/>
      <c r="AK126" s="169"/>
      <c r="AL126" s="536" t="s">
        <v>372</v>
      </c>
      <c r="AM126" s="168" t="s">
        <v>371</v>
      </c>
      <c r="AO126" s="142" t="str">
        <f t="shared" ref="AO126:AT126" si="149">AO120</f>
        <v/>
      </c>
      <c r="AP126" s="141">
        <f t="shared" si="149"/>
        <v>0</v>
      </c>
      <c r="AQ126" s="141">
        <f t="shared" si="149"/>
        <v>0</v>
      </c>
      <c r="AR126" s="140" t="str">
        <f t="shared" si="149"/>
        <v>2 Trembler(s) de 30 cl</v>
      </c>
      <c r="AS126" s="135">
        <f t="shared" si="149"/>
        <v>600</v>
      </c>
      <c r="AT126" s="139">
        <f t="shared" si="149"/>
        <v>600</v>
      </c>
      <c r="AU126" s="151">
        <f t="shared" si="144"/>
        <v>0</v>
      </c>
      <c r="AV126" s="166" t="str">
        <f t="shared" ref="AV126:BB126" si="150">SUBSTITUTE(ADDRESS(1,COLUMN(),4),"1","")</f>
        <v>AV</v>
      </c>
      <c r="AW126" s="166" t="str">
        <f t="shared" si="150"/>
        <v>AW</v>
      </c>
      <c r="AX126" s="167" t="str">
        <f>SUBSTITUTE(ADDRESS(1,COLUMN(),4),"1","")</f>
        <v>AX</v>
      </c>
      <c r="AY126" s="167" t="str">
        <f>SUBSTITUTE(ADDRESS(1,COLUMN(),4),"1","")</f>
        <v>AY</v>
      </c>
      <c r="AZ126" s="166" t="str">
        <f t="shared" si="150"/>
        <v>AZ</v>
      </c>
      <c r="BA126" s="165" t="str">
        <f t="shared" si="150"/>
        <v>BA</v>
      </c>
      <c r="BB126" s="625" t="str">
        <f t="shared" si="150"/>
        <v>BB</v>
      </c>
      <c r="BC126" s="732" t="str">
        <f>"1"&amp;" "&amp;AJ120</f>
        <v>1 Trembler(s)</v>
      </c>
      <c r="BH126" s="94" t="s">
        <v>283</v>
      </c>
      <c r="BI126" s="94" t="s">
        <v>1024</v>
      </c>
      <c r="BJ126" s="94" t="s">
        <v>1786</v>
      </c>
      <c r="BK126" s="93">
        <f t="shared" si="103"/>
        <v>0.25</v>
      </c>
      <c r="BL126" s="92" t="s">
        <v>282</v>
      </c>
      <c r="BM126" s="75">
        <f t="shared" si="138"/>
        <v>4</v>
      </c>
      <c r="BN126" s="74">
        <f t="shared" si="105"/>
        <v>25</v>
      </c>
      <c r="BO126" s="91">
        <v>250</v>
      </c>
      <c r="BP126" s="90">
        <v>0</v>
      </c>
      <c r="BQ126" s="89">
        <v>0</v>
      </c>
      <c r="BR126" s="74"/>
      <c r="BS126" s="88">
        <v>1</v>
      </c>
      <c r="BT126" s="87" t="s">
        <v>281</v>
      </c>
      <c r="BV126" s="394">
        <f t="shared" si="97"/>
        <v>0</v>
      </c>
      <c r="CY126" s="549"/>
      <c r="CZ126" s="549"/>
      <c r="DA126" s="549"/>
      <c r="DB126" s="549"/>
      <c r="DD126" s="9">
        <v>1</v>
      </c>
    </row>
    <row r="127" spans="2:108" ht="21" customHeight="1">
      <c r="B127" s="394">
        <f t="shared" si="91"/>
        <v>0</v>
      </c>
      <c r="C127" s="146" t="b">
        <f t="shared" si="92"/>
        <v>0</v>
      </c>
      <c r="D127" s="146">
        <f t="shared" si="98"/>
        <v>0</v>
      </c>
      <c r="E127" s="146">
        <f t="shared" si="99"/>
        <v>0</v>
      </c>
      <c r="F127" s="146">
        <f t="shared" si="100"/>
        <v>0</v>
      </c>
      <c r="G127" s="146">
        <f t="shared" si="93"/>
        <v>0</v>
      </c>
      <c r="H127" s="146" t="str">
        <f t="shared" si="101"/>
        <v/>
      </c>
      <c r="I127" s="146" t="str">
        <f t="shared" si="94"/>
        <v/>
      </c>
      <c r="J127" s="133"/>
      <c r="K127" s="118"/>
      <c r="L127" s="118"/>
      <c r="M127" s="117"/>
      <c r="N127" s="116"/>
      <c r="O127" s="115"/>
      <c r="P127" s="663"/>
      <c r="Q127" s="663"/>
      <c r="R127" s="662"/>
      <c r="S127" s="164"/>
      <c r="T127" s="163"/>
      <c r="U127" s="668"/>
      <c r="V127" s="162"/>
      <c r="W127" s="667"/>
      <c r="X127" s="666"/>
      <c r="Y127" s="665"/>
      <c r="Z127" s="664"/>
      <c r="AA127" s="161"/>
      <c r="AC127" s="160"/>
      <c r="AD127" s="765"/>
      <c r="AE127" s="766"/>
      <c r="AF127" s="766"/>
      <c r="AG127" s="767" t="e">
        <f>AJ123&amp;" "&amp;AJ121&amp;" arrondi à ▼"</f>
        <v>#N/A</v>
      </c>
      <c r="AH127" s="766"/>
      <c r="AI127" s="766"/>
      <c r="AJ127" s="768" t="s">
        <v>366</v>
      </c>
      <c r="AK127" s="769" t="s">
        <v>365</v>
      </c>
      <c r="AL127" s="770"/>
      <c r="AM127" s="499">
        <f>ROUND(AM135/AI120,2)</f>
        <v>0</v>
      </c>
      <c r="AO127" s="142" t="str">
        <f t="shared" ref="AO127:AT127" si="151">AO120</f>
        <v/>
      </c>
      <c r="AP127" s="141">
        <f t="shared" si="151"/>
        <v>0</v>
      </c>
      <c r="AQ127" s="141">
        <f t="shared" si="151"/>
        <v>0</v>
      </c>
      <c r="AR127" s="140" t="str">
        <f t="shared" si="151"/>
        <v>2 Trembler(s) de 30 cl</v>
      </c>
      <c r="AS127" s="135">
        <f t="shared" si="151"/>
        <v>600</v>
      </c>
      <c r="AT127" s="139">
        <f t="shared" si="151"/>
        <v>600</v>
      </c>
      <c r="AU127" s="151">
        <f t="shared" si="144"/>
        <v>0</v>
      </c>
      <c r="AV127" s="156"/>
      <c r="AW127" s="156"/>
      <c r="AX127" s="155"/>
      <c r="AY127" s="20"/>
      <c r="AZ127" s="20"/>
      <c r="BA127" s="154" t="s">
        <v>364</v>
      </c>
      <c r="BB127" s="153"/>
      <c r="BC127" s="732" t="str">
        <f>"de "&amp;AI121&amp;" "&amp;AJ121</f>
        <v>de 30 cl</v>
      </c>
      <c r="BH127" s="86" t="s">
        <v>280</v>
      </c>
      <c r="BI127" s="86" t="s">
        <v>1025</v>
      </c>
      <c r="BJ127" s="86" t="s">
        <v>1787</v>
      </c>
      <c r="BK127" s="77">
        <f t="shared" si="103"/>
        <v>6.4999999999999997E-3</v>
      </c>
      <c r="BL127" s="82" t="s">
        <v>243</v>
      </c>
      <c r="BM127" s="75">
        <f t="shared" si="138"/>
        <v>154</v>
      </c>
      <c r="BN127" s="74"/>
      <c r="BO127" s="73">
        <v>6.5</v>
      </c>
      <c r="BP127" s="72">
        <v>0</v>
      </c>
      <c r="BQ127" s="71">
        <v>0</v>
      </c>
      <c r="BR127" s="79"/>
      <c r="BS127" s="69"/>
      <c r="BT127" s="68" t="s">
        <v>277</v>
      </c>
      <c r="BV127" s="394">
        <f t="shared" si="97"/>
        <v>0</v>
      </c>
      <c r="CX127" s="2"/>
      <c r="CY127" s="549"/>
      <c r="CZ127" s="549"/>
      <c r="DA127" s="549"/>
      <c r="DB127" s="549"/>
      <c r="DC127" s="2"/>
      <c r="DD127" s="9">
        <v>1</v>
      </c>
    </row>
    <row r="128" spans="2:108" ht="21" customHeight="1">
      <c r="B128" s="394">
        <f t="shared" si="91"/>
        <v>0</v>
      </c>
      <c r="C128" s="146" t="b">
        <f t="shared" si="92"/>
        <v>0</v>
      </c>
      <c r="D128" s="146">
        <f t="shared" si="98"/>
        <v>0</v>
      </c>
      <c r="E128" s="146">
        <f t="shared" si="99"/>
        <v>0</v>
      </c>
      <c r="F128" s="146">
        <f t="shared" si="100"/>
        <v>0</v>
      </c>
      <c r="G128" s="146">
        <f t="shared" si="93"/>
        <v>0</v>
      </c>
      <c r="H128" s="146" t="str">
        <f t="shared" si="101"/>
        <v/>
      </c>
      <c r="I128" s="146" t="str">
        <f t="shared" si="94"/>
        <v/>
      </c>
      <c r="J128" s="133"/>
      <c r="K128" s="118"/>
      <c r="L128" s="118"/>
      <c r="M128" s="117"/>
      <c r="N128" s="116"/>
      <c r="O128" s="115"/>
      <c r="P128" s="663"/>
      <c r="Q128" s="663"/>
      <c r="R128" s="662"/>
      <c r="S128" s="144"/>
      <c r="T128" s="292"/>
      <c r="U128" s="291"/>
      <c r="V128" s="143"/>
      <c r="W128" s="290"/>
      <c r="X128" s="289"/>
      <c r="Y128" s="288"/>
      <c r="Z128" s="287"/>
      <c r="AA128" s="286"/>
      <c r="AC128" s="507" t="str">
        <f>IF(ISBLANK(AA128),"",IF(AI120&gt;0,AA128,""))</f>
        <v/>
      </c>
      <c r="AD128" s="508">
        <f>IF(ISBLANK(AI120),"",INDEX(BO22:BO150,MATCH(AJ121,BH22:BH150,0)))</f>
        <v>10</v>
      </c>
      <c r="AE128" s="509" t="str">
        <f t="shared" ref="AE128:AE134" si="152">IF(BA128=0,"",BA128)</f>
        <v/>
      </c>
      <c r="AF128" s="510" t="str">
        <f>IF(BA128=0,"",IF(ISBLANK(AI120),"",TEXT(AE128/10,"0.0")&amp;" cl ► "&amp;TEXT(AE128/1000,"0.000")&amp;" L"))</f>
        <v/>
      </c>
      <c r="AG128" s="511" t="str">
        <f>IF(OR(BA128=0, ISBLANK(X128)), "", IF(ROUND(BA128/BA135*10*2, 0)/2=0, W128 &amp; " " &amp; X128, "► ≈ " &amp; MIN(ROUND(BA128/BA135*10*2, 0)/2, 10) &amp; "/10"))</f>
        <v/>
      </c>
      <c r="AH128" s="512" t="str">
        <f t="shared" ref="AH128:AH134" si="153">IF(ISBLANK(T128),"",T128*AU128)</f>
        <v/>
      </c>
      <c r="AI128" s="513">
        <f>IF(ISBLANK(AI120),"",U128)</f>
        <v>0</v>
      </c>
      <c r="AJ128" s="528" t="str">
        <f t="shared" ref="AJ128:AJ134" si="154">IF(ISBLANK(Y128),"",AE128*Y128/100)</f>
        <v/>
      </c>
      <c r="AK128" s="514">
        <f t="shared" ref="AK128:AK134" si="155">Y128</f>
        <v>0</v>
      </c>
      <c r="AL128" s="515">
        <v>1</v>
      </c>
      <c r="AM128" s="516">
        <f t="shared" ref="AM128:AM134" si="156">IFERROR(IF(ISBLANK(T128),(AE128/1000)*AL128,AH128*AL128),0)</f>
        <v>0</v>
      </c>
      <c r="AO128" s="142" t="str">
        <f t="shared" ref="AO128:AT128" si="157">AO120</f>
        <v/>
      </c>
      <c r="AP128" s="141">
        <f t="shared" si="157"/>
        <v>0</v>
      </c>
      <c r="AQ128" s="141">
        <f t="shared" si="157"/>
        <v>0</v>
      </c>
      <c r="AR128" s="140" t="str">
        <f t="shared" si="157"/>
        <v>2 Trembler(s) de 30 cl</v>
      </c>
      <c r="AS128" s="135">
        <f t="shared" si="157"/>
        <v>600</v>
      </c>
      <c r="AT128" s="139">
        <f t="shared" si="157"/>
        <v>600</v>
      </c>
      <c r="AU128" s="151">
        <f t="shared" si="144"/>
        <v>0</v>
      </c>
      <c r="AV128" s="150">
        <v>1</v>
      </c>
      <c r="AW128" s="136">
        <f t="shared" ref="AW128:AW134" si="158">AA128</f>
        <v>0</v>
      </c>
      <c r="AX128" s="614">
        <f>IF(ISBLANK(W128),0,IFERROR((IFERROR(_xlfn.XLOOKUP(X128,BH22:BH150,BO22:BO150),IFERROR(_xlfn.XLOOKUP(X128,BI22:BI150,BO22:BO150),IFERROR(_xlfn.XLOOKUP(X128,BJ22:BJ150,BO22:BO150),""))))*W128,""))</f>
        <v>0</v>
      </c>
      <c r="AY128" s="618">
        <f>IFERROR((AX128/AX135)*AQ128,0)</f>
        <v>0</v>
      </c>
      <c r="AZ128" s="619">
        <f>AY128/1000</f>
        <v>0</v>
      </c>
      <c r="BA128" s="134">
        <f>AY128*AU128</f>
        <v>0</v>
      </c>
      <c r="BB128" s="617">
        <f>BA128/1000</f>
        <v>0</v>
      </c>
      <c r="BC128" s="733">
        <f>BA128/AI120</f>
        <v>0</v>
      </c>
      <c r="BH128" s="86" t="s">
        <v>278</v>
      </c>
      <c r="BI128" s="86" t="s">
        <v>1026</v>
      </c>
      <c r="BJ128" s="86" t="s">
        <v>1788</v>
      </c>
      <c r="BK128" s="77">
        <f t="shared" si="103"/>
        <v>0.1</v>
      </c>
      <c r="BL128" s="82" t="s">
        <v>243</v>
      </c>
      <c r="BM128" s="75">
        <f t="shared" si="138"/>
        <v>10</v>
      </c>
      <c r="BN128" s="79"/>
      <c r="BO128" s="73">
        <v>100</v>
      </c>
      <c r="BP128" s="72">
        <v>0</v>
      </c>
      <c r="BQ128" s="71">
        <v>0</v>
      </c>
      <c r="BR128" s="84"/>
      <c r="BS128" s="69"/>
      <c r="BT128" s="68" t="s">
        <v>277</v>
      </c>
      <c r="BV128" s="394">
        <f t="shared" si="97"/>
        <v>0</v>
      </c>
      <c r="CX128" s="2"/>
      <c r="CY128" s="549"/>
      <c r="CZ128" s="549"/>
      <c r="DA128" s="549"/>
      <c r="DB128" s="549"/>
      <c r="DC128" s="2"/>
      <c r="DD128" s="9">
        <v>1</v>
      </c>
    </row>
    <row r="129" spans="2:108" ht="21" customHeight="1">
      <c r="B129" s="394">
        <f t="shared" si="91"/>
        <v>0</v>
      </c>
      <c r="C129" s="146" t="b">
        <f t="shared" si="92"/>
        <v>0</v>
      </c>
      <c r="D129" s="146">
        <f t="shared" si="98"/>
        <v>0</v>
      </c>
      <c r="E129" s="146">
        <f t="shared" si="99"/>
        <v>0</v>
      </c>
      <c r="F129" s="146">
        <f t="shared" si="100"/>
        <v>0</v>
      </c>
      <c r="G129" s="146">
        <f t="shared" si="93"/>
        <v>0</v>
      </c>
      <c r="H129" s="146" t="str">
        <f t="shared" si="101"/>
        <v/>
      </c>
      <c r="I129" s="146" t="str">
        <f t="shared" si="94"/>
        <v/>
      </c>
      <c r="J129" s="145"/>
      <c r="K129" s="118"/>
      <c r="L129" s="118"/>
      <c r="M129" s="117"/>
      <c r="N129" s="116"/>
      <c r="O129" s="115"/>
      <c r="P129" s="663"/>
      <c r="Q129" s="663"/>
      <c r="R129" s="662"/>
      <c r="S129" s="149"/>
      <c r="T129" s="292"/>
      <c r="U129" s="291"/>
      <c r="V129" s="143"/>
      <c r="W129" s="290"/>
      <c r="X129" s="289"/>
      <c r="Y129" s="288"/>
      <c r="Z129" s="287"/>
      <c r="AA129" s="286"/>
      <c r="AC129" s="517" t="str">
        <f>IF(ISBLANK(AA129),"",IF(AI120&gt;0,AA129,""))</f>
        <v/>
      </c>
      <c r="AD129" s="518">
        <f>IF(ISBLANK(AI120),"",INDEX(BO22:BO150,MATCH(AJ121,BH22:BH150,0)))</f>
        <v>10</v>
      </c>
      <c r="AE129" s="519" t="str">
        <f t="shared" si="152"/>
        <v/>
      </c>
      <c r="AF129" s="520" t="str">
        <f>IF(BA129=0,"",IF(ISBLANK(AI120),"",TEXT(AE129/10,"0.0")&amp;" cl ► "&amp;TEXT(AE129/1000,"0.000")&amp;" L"))</f>
        <v/>
      </c>
      <c r="AG129" s="521" t="str">
        <f>IF(OR(BA129=0, ISBLANK(X129)), "", IF(ROUND(BA129/BA135*10*2, 0)/2=0, W129 &amp; " " &amp; X129, "► ≈ " &amp; MIN(ROUND(BA129/BA135*10*2, 0)/2, 10) &amp; "/10"))</f>
        <v/>
      </c>
      <c r="AH129" s="522" t="str">
        <f t="shared" si="153"/>
        <v/>
      </c>
      <c r="AI129" s="523">
        <f>IF(ISBLANK(AI120),"",U129)</f>
        <v>0</v>
      </c>
      <c r="AJ129" s="529" t="str">
        <f t="shared" si="154"/>
        <v/>
      </c>
      <c r="AK129" s="524">
        <f t="shared" si="155"/>
        <v>0</v>
      </c>
      <c r="AL129" s="515">
        <v>1</v>
      </c>
      <c r="AM129" s="516">
        <f t="shared" si="156"/>
        <v>0</v>
      </c>
      <c r="AO129" s="142" t="str">
        <f t="shared" ref="AO129:AT129" si="159">AO120</f>
        <v/>
      </c>
      <c r="AP129" s="141">
        <f t="shared" si="159"/>
        <v>0</v>
      </c>
      <c r="AQ129" s="141">
        <f t="shared" si="159"/>
        <v>0</v>
      </c>
      <c r="AR129" s="140" t="str">
        <f t="shared" si="159"/>
        <v>2 Trembler(s) de 30 cl</v>
      </c>
      <c r="AS129" s="135">
        <f t="shared" si="159"/>
        <v>600</v>
      </c>
      <c r="AT129" s="139">
        <f t="shared" si="159"/>
        <v>600</v>
      </c>
      <c r="AU129" s="138">
        <f t="shared" si="144"/>
        <v>0</v>
      </c>
      <c r="AV129" s="148">
        <v>2</v>
      </c>
      <c r="AW129" s="147">
        <f t="shared" si="158"/>
        <v>0</v>
      </c>
      <c r="AX129" s="614">
        <f>IF(ISBLANK(W129),0,IFERROR((IFERROR(_xlfn.XLOOKUP(X129,BH22:BH150,BO22:BO150),IFERROR(_xlfn.XLOOKUP(X129,BI22:BI150,BO22:BO150),IFERROR(_xlfn.XLOOKUP(X129,BJ22:BJ150,BO22:BO150),""))))*W129,""))</f>
        <v>0</v>
      </c>
      <c r="AY129" s="618">
        <f>IFERROR((AX129/AX135)*AQ129,0)</f>
        <v>0</v>
      </c>
      <c r="AZ129" s="619">
        <f t="shared" ref="AZ129:AZ134" si="160">AY129/1000</f>
        <v>0</v>
      </c>
      <c r="BA129" s="134">
        <f t="shared" ref="BA129:BA134" si="161">AY129*AU129</f>
        <v>0</v>
      </c>
      <c r="BB129" s="617">
        <f t="shared" ref="BB129:BB134" si="162">BA129/1000</f>
        <v>0</v>
      </c>
      <c r="BC129" s="733">
        <f>BA129/AI120</f>
        <v>0</v>
      </c>
      <c r="BH129" s="86" t="s">
        <v>275</v>
      </c>
      <c r="BI129" s="86" t="s">
        <v>1027</v>
      </c>
      <c r="BJ129" s="86" t="s">
        <v>1789</v>
      </c>
      <c r="BK129" s="77">
        <f t="shared" si="103"/>
        <v>3.0000000000000001E-3</v>
      </c>
      <c r="BL129" s="82" t="s">
        <v>243</v>
      </c>
      <c r="BM129" s="75">
        <f t="shared" si="138"/>
        <v>333</v>
      </c>
      <c r="BN129" s="79"/>
      <c r="BO129" s="73">
        <v>3</v>
      </c>
      <c r="BP129" s="72">
        <v>0</v>
      </c>
      <c r="BQ129" s="71">
        <v>0</v>
      </c>
      <c r="BR129" s="79"/>
      <c r="BS129" s="69"/>
      <c r="BT129" s="68" t="s">
        <v>270</v>
      </c>
      <c r="BV129" s="394">
        <f t="shared" si="97"/>
        <v>0</v>
      </c>
      <c r="CX129" s="2"/>
      <c r="CY129" s="549"/>
      <c r="CZ129" s="549"/>
      <c r="DA129" s="549"/>
      <c r="DB129" s="549"/>
      <c r="DC129" s="2"/>
      <c r="DD129" s="9">
        <v>1</v>
      </c>
    </row>
    <row r="130" spans="2:108" ht="21" customHeight="1">
      <c r="B130" s="394">
        <f t="shared" si="91"/>
        <v>0</v>
      </c>
      <c r="C130" s="146" t="b">
        <f t="shared" si="92"/>
        <v>0</v>
      </c>
      <c r="D130" s="146">
        <f t="shared" si="98"/>
        <v>0</v>
      </c>
      <c r="E130" s="146">
        <f t="shared" si="99"/>
        <v>0</v>
      </c>
      <c r="F130" s="146">
        <f t="shared" si="100"/>
        <v>0</v>
      </c>
      <c r="G130" s="146">
        <f t="shared" si="93"/>
        <v>0</v>
      </c>
      <c r="H130" s="146" t="str">
        <f t="shared" si="101"/>
        <v/>
      </c>
      <c r="I130" s="146" t="str">
        <f t="shared" si="94"/>
        <v/>
      </c>
      <c r="J130" s="145"/>
      <c r="K130" s="118"/>
      <c r="L130" s="118"/>
      <c r="M130" s="117"/>
      <c r="N130" s="116"/>
      <c r="O130" s="115"/>
      <c r="P130" s="663"/>
      <c r="Q130" s="663"/>
      <c r="R130" s="662"/>
      <c r="S130" s="144"/>
      <c r="T130" s="292"/>
      <c r="U130" s="291"/>
      <c r="V130" s="143"/>
      <c r="W130" s="290"/>
      <c r="X130" s="289"/>
      <c r="Y130" s="288"/>
      <c r="Z130" s="287"/>
      <c r="AA130" s="294"/>
      <c r="AC130" s="507" t="str">
        <f>IF(ISBLANK(AA130),"",IF(AI120&gt;0,AA130,""))</f>
        <v/>
      </c>
      <c r="AD130" s="508">
        <f>IF(ISBLANK(AI120),"",INDEX(BO22:BO150,MATCH(AJ121,BH22:BH150,0)))</f>
        <v>10</v>
      </c>
      <c r="AE130" s="525" t="str">
        <f t="shared" si="152"/>
        <v/>
      </c>
      <c r="AF130" s="526" t="str">
        <f>IF(BA130=0,"",IF(ISBLANK(AI120),"",TEXT(AE130/10,"0.0")&amp;" cl ► "&amp;TEXT(AE130/1000,"0.000")&amp;" L"))</f>
        <v/>
      </c>
      <c r="AG130" s="511" t="str">
        <f>IF(OR(BA130=0, ISBLANK(X130)), "", IF(ROUND(BA130/BA135*10*2, 0)/2=0, W130 &amp; " " &amp; X130, "► ≈ " &amp; MIN(ROUND(BA130/BA135*10*2, 0)/2, 10) &amp; "/10"))</f>
        <v/>
      </c>
      <c r="AH130" s="527" t="str">
        <f t="shared" si="153"/>
        <v/>
      </c>
      <c r="AI130" s="513">
        <f>IF(ISBLANK(AI120),"",U130)</f>
        <v>0</v>
      </c>
      <c r="AJ130" s="528" t="str">
        <f t="shared" si="154"/>
        <v/>
      </c>
      <c r="AK130" s="514">
        <f t="shared" si="155"/>
        <v>0</v>
      </c>
      <c r="AL130" s="515">
        <v>1</v>
      </c>
      <c r="AM130" s="516">
        <f t="shared" si="156"/>
        <v>0</v>
      </c>
      <c r="AO130" s="142" t="str">
        <f t="shared" ref="AO130:AT130" si="163">AO120</f>
        <v/>
      </c>
      <c r="AP130" s="141">
        <f t="shared" si="163"/>
        <v>0</v>
      </c>
      <c r="AQ130" s="141">
        <f t="shared" si="163"/>
        <v>0</v>
      </c>
      <c r="AR130" s="140" t="str">
        <f t="shared" si="163"/>
        <v>2 Trembler(s) de 30 cl</v>
      </c>
      <c r="AS130" s="135">
        <f t="shared" si="163"/>
        <v>600</v>
      </c>
      <c r="AT130" s="139">
        <f t="shared" si="163"/>
        <v>600</v>
      </c>
      <c r="AU130" s="138">
        <f t="shared" si="144"/>
        <v>0</v>
      </c>
      <c r="AV130" s="137">
        <v>3</v>
      </c>
      <c r="AW130" s="136">
        <f t="shared" si="158"/>
        <v>0</v>
      </c>
      <c r="AX130" s="614">
        <f>IF(ISBLANK(W130),0,IFERROR((IFERROR(_xlfn.XLOOKUP(X130,BH22:BH150,BO22:BO150),IFERROR(_xlfn.XLOOKUP(X130,BI22:BI150,BO22:BO150),IFERROR(_xlfn.XLOOKUP(X130,BJ22:BJ150,BO22:BO150),""))))*W130,""))</f>
        <v>0</v>
      </c>
      <c r="AY130" s="618">
        <f>IFERROR((AX130/AX135)*AQ130,0)</f>
        <v>0</v>
      </c>
      <c r="AZ130" s="619">
        <f t="shared" si="160"/>
        <v>0</v>
      </c>
      <c r="BA130" s="134">
        <f t="shared" si="161"/>
        <v>0</v>
      </c>
      <c r="BB130" s="617">
        <f t="shared" si="162"/>
        <v>0</v>
      </c>
      <c r="BC130" s="733">
        <f>BA130/AI120</f>
        <v>0</v>
      </c>
      <c r="BH130" s="86" t="s">
        <v>273</v>
      </c>
      <c r="BI130" s="86" t="s">
        <v>1028</v>
      </c>
      <c r="BJ130" s="86" t="s">
        <v>1789</v>
      </c>
      <c r="BK130" s="77">
        <f t="shared" si="103"/>
        <v>8.0000000000000002E-3</v>
      </c>
      <c r="BL130" s="82" t="s">
        <v>243</v>
      </c>
      <c r="BM130" s="75">
        <f t="shared" si="138"/>
        <v>125</v>
      </c>
      <c r="BN130" s="79"/>
      <c r="BO130" s="73">
        <v>8</v>
      </c>
      <c r="BP130" s="72">
        <v>0</v>
      </c>
      <c r="BQ130" s="71">
        <v>0</v>
      </c>
      <c r="BR130" s="79"/>
      <c r="BS130" s="69"/>
      <c r="BT130" s="68" t="s">
        <v>270</v>
      </c>
      <c r="BV130" s="394">
        <f t="shared" si="97"/>
        <v>0</v>
      </c>
      <c r="CX130" s="2"/>
      <c r="CY130" s="549"/>
      <c r="CZ130" s="549"/>
      <c r="DA130" s="549"/>
      <c r="DB130" s="549"/>
      <c r="DC130" s="2"/>
      <c r="DD130" s="9">
        <v>1</v>
      </c>
    </row>
    <row r="131" spans="2:108" ht="21" customHeight="1">
      <c r="B131" s="394">
        <f t="shared" si="91"/>
        <v>0</v>
      </c>
      <c r="C131" s="146" t="b">
        <f t="shared" si="92"/>
        <v>0</v>
      </c>
      <c r="D131" s="146">
        <f t="shared" si="98"/>
        <v>0</v>
      </c>
      <c r="E131" s="146">
        <f t="shared" si="99"/>
        <v>0</v>
      </c>
      <c r="F131" s="146">
        <f t="shared" si="100"/>
        <v>0</v>
      </c>
      <c r="G131" s="146">
        <f t="shared" si="93"/>
        <v>0</v>
      </c>
      <c r="H131" s="146" t="str">
        <f t="shared" si="101"/>
        <v/>
      </c>
      <c r="I131" s="146" t="str">
        <f t="shared" si="94"/>
        <v/>
      </c>
      <c r="J131" s="145"/>
      <c r="K131" s="118"/>
      <c r="L131" s="118"/>
      <c r="M131" s="117"/>
      <c r="N131" s="116"/>
      <c r="O131" s="115"/>
      <c r="P131" s="663"/>
      <c r="Q131" s="663"/>
      <c r="R131" s="662"/>
      <c r="S131" s="149"/>
      <c r="T131" s="292"/>
      <c r="U131" s="291"/>
      <c r="V131" s="143"/>
      <c r="W131" s="290"/>
      <c r="X131" s="289"/>
      <c r="Y131" s="288"/>
      <c r="Z131" s="287"/>
      <c r="AA131" s="294"/>
      <c r="AC131" s="517" t="str">
        <f>IF(ISBLANK(AA131),"",IF(AI120&gt;0,AA131,""))</f>
        <v/>
      </c>
      <c r="AD131" s="518">
        <f>IF(ISBLANK(AI120),"",INDEX(BO22:BO150,MATCH(AJ121,BH22:BH150,0)))</f>
        <v>10</v>
      </c>
      <c r="AE131" s="519" t="str">
        <f t="shared" si="152"/>
        <v/>
      </c>
      <c r="AF131" s="520" t="str">
        <f>IF(BA131=0,"",IF(ISBLANK(AI120),"",TEXT(AE131/10,"0.0")&amp;" cl ► "&amp;TEXT(AE131/1000,"0.000")&amp;" L"))</f>
        <v/>
      </c>
      <c r="AG131" s="521" t="str">
        <f>IF(OR(BA131=0, ISBLANK(X131)), "", IF(ROUND(BA131/BA135*10*2, 0)/2=0, W131 &amp; " " &amp; X131, "► ≈ " &amp; MIN(ROUND(BA131/BA135*10*2, 0)/2, 10) &amp; "/10"))</f>
        <v/>
      </c>
      <c r="AH131" s="522" t="str">
        <f t="shared" si="153"/>
        <v/>
      </c>
      <c r="AI131" s="523">
        <f>IF(ISBLANK(AI120),"",U131)</f>
        <v>0</v>
      </c>
      <c r="AJ131" s="529" t="str">
        <f t="shared" si="154"/>
        <v/>
      </c>
      <c r="AK131" s="524">
        <f t="shared" si="155"/>
        <v>0</v>
      </c>
      <c r="AL131" s="515">
        <v>1</v>
      </c>
      <c r="AM131" s="516">
        <f t="shared" si="156"/>
        <v>0</v>
      </c>
      <c r="AO131" s="142" t="str">
        <f t="shared" ref="AO131:AT131" si="164">AO120</f>
        <v/>
      </c>
      <c r="AP131" s="141">
        <f t="shared" si="164"/>
        <v>0</v>
      </c>
      <c r="AQ131" s="141">
        <f t="shared" si="164"/>
        <v>0</v>
      </c>
      <c r="AR131" s="140" t="str">
        <f t="shared" si="164"/>
        <v>2 Trembler(s) de 30 cl</v>
      </c>
      <c r="AS131" s="135">
        <f t="shared" si="164"/>
        <v>600</v>
      </c>
      <c r="AT131" s="139">
        <f t="shared" si="164"/>
        <v>600</v>
      </c>
      <c r="AU131" s="138">
        <f t="shared" si="144"/>
        <v>0</v>
      </c>
      <c r="AV131" s="148">
        <v>4</v>
      </c>
      <c r="AW131" s="147">
        <f t="shared" si="158"/>
        <v>0</v>
      </c>
      <c r="AX131" s="614">
        <f>IF(ISBLANK(W131),0,IFERROR((IFERROR(_xlfn.XLOOKUP(X131,BH22:BH150,BO22:BO150),IFERROR(_xlfn.XLOOKUP(X131,BI22:BI150,BO22:BO150),IFERROR(_xlfn.XLOOKUP(X131,BJ22:BJ150,BO22:BO150),""))))*W131,""))</f>
        <v>0</v>
      </c>
      <c r="AY131" s="618">
        <f>IFERROR((AX131/AX135)*AQ131,0)</f>
        <v>0</v>
      </c>
      <c r="AZ131" s="619">
        <f t="shared" si="160"/>
        <v>0</v>
      </c>
      <c r="BA131" s="134">
        <f t="shared" si="161"/>
        <v>0</v>
      </c>
      <c r="BB131" s="617">
        <f t="shared" si="162"/>
        <v>0</v>
      </c>
      <c r="BC131" s="733">
        <f>BA131/AI120</f>
        <v>0</v>
      </c>
      <c r="BH131" s="86" t="s">
        <v>271</v>
      </c>
      <c r="BI131" s="86" t="s">
        <v>1029</v>
      </c>
      <c r="BJ131" s="86" t="s">
        <v>1790</v>
      </c>
      <c r="BK131" s="85">
        <f t="shared" si="103"/>
        <v>0.12</v>
      </c>
      <c r="BL131" s="82" t="s">
        <v>243</v>
      </c>
      <c r="BM131" s="75">
        <f t="shared" si="138"/>
        <v>8</v>
      </c>
      <c r="BN131" s="79"/>
      <c r="BO131" s="73">
        <v>120</v>
      </c>
      <c r="BP131" s="72">
        <v>0</v>
      </c>
      <c r="BQ131" s="71">
        <v>0</v>
      </c>
      <c r="BR131" s="84"/>
      <c r="BS131" s="69"/>
      <c r="BT131" s="68" t="s">
        <v>270</v>
      </c>
      <c r="BV131" s="394">
        <f t="shared" si="97"/>
        <v>0</v>
      </c>
      <c r="CX131" s="2"/>
      <c r="CY131" s="549"/>
      <c r="CZ131" s="549"/>
      <c r="DA131" s="549"/>
      <c r="DB131" s="549"/>
      <c r="DC131" s="2"/>
      <c r="DD131" s="9">
        <v>1</v>
      </c>
    </row>
    <row r="132" spans="2:108" ht="21" customHeight="1">
      <c r="B132" s="394">
        <f t="shared" si="91"/>
        <v>0</v>
      </c>
      <c r="C132" s="146" t="b">
        <f t="shared" si="92"/>
        <v>0</v>
      </c>
      <c r="D132" s="146">
        <f t="shared" si="98"/>
        <v>0</v>
      </c>
      <c r="E132" s="146">
        <f t="shared" si="99"/>
        <v>0</v>
      </c>
      <c r="F132" s="146">
        <f t="shared" si="100"/>
        <v>0</v>
      </c>
      <c r="G132" s="146">
        <f t="shared" si="93"/>
        <v>0</v>
      </c>
      <c r="H132" s="146" t="str">
        <f t="shared" si="101"/>
        <v/>
      </c>
      <c r="I132" s="146" t="str">
        <f t="shared" si="94"/>
        <v/>
      </c>
      <c r="J132" s="145"/>
      <c r="K132" s="118"/>
      <c r="L132" s="118"/>
      <c r="M132" s="117"/>
      <c r="N132" s="116"/>
      <c r="O132" s="115"/>
      <c r="P132" s="663"/>
      <c r="Q132" s="663"/>
      <c r="R132" s="662"/>
      <c r="S132" s="144"/>
      <c r="T132" s="292"/>
      <c r="U132" s="291"/>
      <c r="V132" s="143"/>
      <c r="W132" s="290"/>
      <c r="X132" s="289"/>
      <c r="Y132" s="288"/>
      <c r="Z132" s="287"/>
      <c r="AA132" s="286"/>
      <c r="AC132" s="507" t="str">
        <f>IF(ISBLANK(AA132),"",IF(AI120&gt;0,AA132,""))</f>
        <v/>
      </c>
      <c r="AD132" s="508">
        <f>IF(ISBLANK(AI120),"",INDEX(BO22:BO150,MATCH(AJ121,BH22:BH150,0)))</f>
        <v>10</v>
      </c>
      <c r="AE132" s="509" t="str">
        <f t="shared" si="152"/>
        <v/>
      </c>
      <c r="AF132" s="510" t="str">
        <f>IF(BA132=0,"",IF(ISBLANK(AI120),"",TEXT(AE132/10,"0.0")&amp;" cl ► "&amp;TEXT(AE132/1000,"0.000")&amp;" L"))</f>
        <v/>
      </c>
      <c r="AG132" s="511" t="str">
        <f>IF(OR(BA132=0, ISBLANK(X132)), "", IF(ROUND(BA132/BA135*10*2, 0)/2=0, W132 &amp; " " &amp; X132, "► ≈ " &amp; MIN(ROUND(BA132/BA135*10*2, 0)/2, 10) &amp; "/10"))</f>
        <v/>
      </c>
      <c r="AH132" s="527" t="str">
        <f t="shared" si="153"/>
        <v/>
      </c>
      <c r="AI132" s="513">
        <f>IF(ISBLANK(AI120),"",U132)</f>
        <v>0</v>
      </c>
      <c r="AJ132" s="528" t="str">
        <f t="shared" si="154"/>
        <v/>
      </c>
      <c r="AK132" s="514">
        <f t="shared" si="155"/>
        <v>0</v>
      </c>
      <c r="AL132" s="515">
        <v>1</v>
      </c>
      <c r="AM132" s="516">
        <f t="shared" si="156"/>
        <v>0</v>
      </c>
      <c r="AO132" s="142" t="str">
        <f t="shared" ref="AO132:AT132" si="165">AO120</f>
        <v/>
      </c>
      <c r="AP132" s="141">
        <f t="shared" si="165"/>
        <v>0</v>
      </c>
      <c r="AQ132" s="141">
        <f t="shared" si="165"/>
        <v>0</v>
      </c>
      <c r="AR132" s="140" t="str">
        <f t="shared" si="165"/>
        <v>2 Trembler(s) de 30 cl</v>
      </c>
      <c r="AS132" s="135">
        <f t="shared" si="165"/>
        <v>600</v>
      </c>
      <c r="AT132" s="139">
        <f t="shared" si="165"/>
        <v>600</v>
      </c>
      <c r="AU132" s="138">
        <f t="shared" si="144"/>
        <v>0</v>
      </c>
      <c r="AV132" s="137">
        <v>5</v>
      </c>
      <c r="AW132" s="136">
        <f t="shared" si="158"/>
        <v>0</v>
      </c>
      <c r="AX132" s="614">
        <f>IF(ISBLANK(W132),0,IFERROR((IFERROR(_xlfn.XLOOKUP(X132,BH22:BH150,BO22:BO150),IFERROR(_xlfn.XLOOKUP(X132,BI22:BI150,BO22:BO150),IFERROR(_xlfn.XLOOKUP(X132,BJ22:BJ150,BO22:BO150),""))))*W132,""))</f>
        <v>0</v>
      </c>
      <c r="AY132" s="618">
        <f>IFERROR((AX132/AX135)*AQ132,0)</f>
        <v>0</v>
      </c>
      <c r="AZ132" s="619">
        <f t="shared" si="160"/>
        <v>0</v>
      </c>
      <c r="BA132" s="134">
        <f t="shared" si="161"/>
        <v>0</v>
      </c>
      <c r="BB132" s="617">
        <f t="shared" si="162"/>
        <v>0</v>
      </c>
      <c r="BC132" s="733">
        <f>BA132/AI120</f>
        <v>0</v>
      </c>
      <c r="BH132" s="86" t="s">
        <v>269</v>
      </c>
      <c r="BI132" s="86" t="s">
        <v>1030</v>
      </c>
      <c r="BJ132" s="86" t="s">
        <v>1791</v>
      </c>
      <c r="BK132" s="77">
        <f t="shared" si="103"/>
        <v>4.0000000000000001E-3</v>
      </c>
      <c r="BL132" s="82" t="s">
        <v>243</v>
      </c>
      <c r="BM132" s="75">
        <f t="shared" si="138"/>
        <v>250</v>
      </c>
      <c r="BN132" s="79"/>
      <c r="BO132" s="73">
        <v>4</v>
      </c>
      <c r="BP132" s="72">
        <v>0</v>
      </c>
      <c r="BQ132" s="71">
        <v>0</v>
      </c>
      <c r="BR132" s="79"/>
      <c r="BS132" s="69"/>
      <c r="BT132" s="68" t="s">
        <v>266</v>
      </c>
      <c r="BV132" s="394">
        <f t="shared" si="97"/>
        <v>0</v>
      </c>
      <c r="CY132" s="549"/>
      <c r="CZ132" s="549"/>
      <c r="DA132" s="549"/>
      <c r="DB132" s="549"/>
      <c r="DD132" s="9">
        <v>1</v>
      </c>
    </row>
    <row r="133" spans="2:108" ht="21" customHeight="1">
      <c r="B133" s="394">
        <f t="shared" si="91"/>
        <v>0</v>
      </c>
      <c r="C133" s="146" t="b">
        <f t="shared" si="92"/>
        <v>0</v>
      </c>
      <c r="D133" s="146">
        <f t="shared" si="98"/>
        <v>0</v>
      </c>
      <c r="E133" s="146">
        <f t="shared" si="99"/>
        <v>0</v>
      </c>
      <c r="F133" s="146">
        <f t="shared" si="100"/>
        <v>0</v>
      </c>
      <c r="G133" s="146">
        <f t="shared" si="93"/>
        <v>0</v>
      </c>
      <c r="H133" s="146" t="str">
        <f t="shared" si="101"/>
        <v/>
      </c>
      <c r="I133" s="146" t="str">
        <f t="shared" si="94"/>
        <v/>
      </c>
      <c r="J133" s="145"/>
      <c r="K133" s="118"/>
      <c r="L133" s="118"/>
      <c r="M133" s="117"/>
      <c r="N133" s="116"/>
      <c r="O133" s="115"/>
      <c r="P133" s="663"/>
      <c r="Q133" s="663"/>
      <c r="R133" s="662"/>
      <c r="S133" s="149"/>
      <c r="T133" s="292"/>
      <c r="U133" s="291"/>
      <c r="V133" s="143"/>
      <c r="W133" s="290"/>
      <c r="X133" s="289"/>
      <c r="Y133" s="288"/>
      <c r="Z133" s="287"/>
      <c r="AA133" s="286"/>
      <c r="AC133" s="517" t="str">
        <f>IF(ISBLANK(AA133),"",IF(AI120&gt;0,AA133,""))</f>
        <v/>
      </c>
      <c r="AD133" s="518">
        <f>IF(ISBLANK(AI120),"",INDEX(BO22:BO150,MATCH(AJ121,BH22:BH150,0)))</f>
        <v>10</v>
      </c>
      <c r="AE133" s="519" t="str">
        <f t="shared" si="152"/>
        <v/>
      </c>
      <c r="AF133" s="520" t="str">
        <f>IF(BA133=0,"",IF(ISBLANK(AI120),"",TEXT(AE133/10,"0.0")&amp;" cl ► "&amp;TEXT(AE133/1000,"0.000")&amp;" L"))</f>
        <v/>
      </c>
      <c r="AG133" s="521" t="str">
        <f>IF(OR(BA133=0, ISBLANK(X133)), "", IF(ROUND(BA133/BA135*10*2, 0)/2=0, W133 &amp; " " &amp; X133, "► ≈ " &amp; MIN(ROUND(BA133/BA135*10*2, 0)/2, 10) &amp; "/10"))</f>
        <v/>
      </c>
      <c r="AH133" s="522" t="str">
        <f t="shared" si="153"/>
        <v/>
      </c>
      <c r="AI133" s="523">
        <f>IF(ISBLANK(AI120),"",U133)</f>
        <v>0</v>
      </c>
      <c r="AJ133" s="529" t="str">
        <f t="shared" si="154"/>
        <v/>
      </c>
      <c r="AK133" s="524">
        <f t="shared" si="155"/>
        <v>0</v>
      </c>
      <c r="AL133" s="515">
        <v>1</v>
      </c>
      <c r="AM133" s="516">
        <f t="shared" si="156"/>
        <v>0</v>
      </c>
      <c r="AO133" s="142" t="str">
        <f t="shared" ref="AO133:AT133" si="166">AO120</f>
        <v/>
      </c>
      <c r="AP133" s="141">
        <f t="shared" si="166"/>
        <v>0</v>
      </c>
      <c r="AQ133" s="141">
        <f t="shared" si="166"/>
        <v>0</v>
      </c>
      <c r="AR133" s="140" t="str">
        <f t="shared" si="166"/>
        <v>2 Trembler(s) de 30 cl</v>
      </c>
      <c r="AS133" s="135">
        <f t="shared" si="166"/>
        <v>600</v>
      </c>
      <c r="AT133" s="139">
        <f t="shared" si="166"/>
        <v>600</v>
      </c>
      <c r="AU133" s="138">
        <f t="shared" si="144"/>
        <v>0</v>
      </c>
      <c r="AV133" s="148">
        <v>6</v>
      </c>
      <c r="AW133" s="147">
        <f t="shared" si="158"/>
        <v>0</v>
      </c>
      <c r="AX133" s="614">
        <f>IF(ISBLANK(W133),0,IFERROR((IFERROR(_xlfn.XLOOKUP(X133,BH22:BH150,BO22:BO150),IFERROR(_xlfn.XLOOKUP(X133,BI22:BI150,BO22:BO150),IFERROR(_xlfn.XLOOKUP(X133,BJ22:BJ150,BO22:BO150),""))))*W133,""))</f>
        <v>0</v>
      </c>
      <c r="AY133" s="618">
        <f>IFERROR((AX133/AX135)*AQ133,0)</f>
        <v>0</v>
      </c>
      <c r="AZ133" s="619">
        <f t="shared" si="160"/>
        <v>0</v>
      </c>
      <c r="BA133" s="134">
        <f t="shared" si="161"/>
        <v>0</v>
      </c>
      <c r="BB133" s="617">
        <f t="shared" si="162"/>
        <v>0</v>
      </c>
      <c r="BC133" s="733">
        <f>BA133/AI120</f>
        <v>0</v>
      </c>
      <c r="BH133" s="86" t="s">
        <v>267</v>
      </c>
      <c r="BI133" s="86" t="s">
        <v>1031</v>
      </c>
      <c r="BJ133" s="86" t="s">
        <v>1791</v>
      </c>
      <c r="BK133" s="77">
        <f t="shared" si="103"/>
        <v>0.2</v>
      </c>
      <c r="BL133" s="82" t="s">
        <v>243</v>
      </c>
      <c r="BM133" s="75">
        <f t="shared" si="138"/>
        <v>5</v>
      </c>
      <c r="BN133" s="79"/>
      <c r="BO133" s="73">
        <v>200</v>
      </c>
      <c r="BP133" s="72">
        <v>0</v>
      </c>
      <c r="BQ133" s="71">
        <v>0</v>
      </c>
      <c r="BR133" s="79"/>
      <c r="BS133" s="69"/>
      <c r="BT133" s="68" t="s">
        <v>266</v>
      </c>
      <c r="BV133" s="394">
        <f t="shared" si="97"/>
        <v>0</v>
      </c>
      <c r="CY133" s="549"/>
      <c r="CZ133" s="549"/>
      <c r="DA133" s="549"/>
      <c r="DB133" s="549"/>
      <c r="DD133" s="9">
        <v>1</v>
      </c>
    </row>
    <row r="134" spans="2:108" ht="21" customHeight="1">
      <c r="B134" s="394">
        <f t="shared" si="91"/>
        <v>0</v>
      </c>
      <c r="C134" s="146" t="b">
        <f t="shared" si="92"/>
        <v>0</v>
      </c>
      <c r="D134" s="146">
        <f t="shared" si="98"/>
        <v>0</v>
      </c>
      <c r="E134" s="146">
        <f t="shared" si="99"/>
        <v>0</v>
      </c>
      <c r="F134" s="146">
        <f t="shared" si="100"/>
        <v>0</v>
      </c>
      <c r="G134" s="146">
        <f t="shared" si="93"/>
        <v>0</v>
      </c>
      <c r="H134" s="146" t="str">
        <f t="shared" si="101"/>
        <v/>
      </c>
      <c r="I134" s="146" t="str">
        <f t="shared" si="94"/>
        <v/>
      </c>
      <c r="J134" s="145"/>
      <c r="K134" s="118"/>
      <c r="L134" s="118"/>
      <c r="M134" s="117"/>
      <c r="N134" s="116"/>
      <c r="O134" s="115"/>
      <c r="P134" s="663"/>
      <c r="Q134" s="663"/>
      <c r="R134" s="662"/>
      <c r="S134" s="144"/>
      <c r="T134" s="292"/>
      <c r="U134" s="291"/>
      <c r="V134" s="143"/>
      <c r="W134" s="290"/>
      <c r="X134" s="289"/>
      <c r="Y134" s="288"/>
      <c r="Z134" s="287"/>
      <c r="AA134" s="286"/>
      <c r="AC134" s="507" t="str">
        <f>IF(ISBLANK(AA134),"",IF(AI120&gt;0,AA134,""))</f>
        <v/>
      </c>
      <c r="AD134" s="508">
        <f>IF(ISBLANK(AI120),"",INDEX(BO22:BO150,MATCH(AJ121,BH22:BH150,0)))</f>
        <v>10</v>
      </c>
      <c r="AE134" s="509" t="str">
        <f t="shared" si="152"/>
        <v/>
      </c>
      <c r="AF134" s="510" t="str">
        <f>IF(BA134=0,"",IF(ISBLANK(AI120),"",TEXT(AE134/10,"0.0")&amp;" cl ► "&amp;TEXT(AE134/1000,"0.000")&amp;" L"))</f>
        <v/>
      </c>
      <c r="AG134" s="511" t="str">
        <f>IF(OR(BA134=0, ISBLANK(X134)), "", IF(ROUND(BA134/BA135*10*2, 0)/2=0, W134 &amp; " " &amp; X134, "► ≈ " &amp; MIN(ROUND(BA134/BA135*10*2, 0)/2, 10) &amp; "/10"))</f>
        <v/>
      </c>
      <c r="AH134" s="527" t="str">
        <f t="shared" si="153"/>
        <v/>
      </c>
      <c r="AI134" s="513">
        <f>IF(ISBLANK(AI120),"",U134)</f>
        <v>0</v>
      </c>
      <c r="AJ134" s="528" t="str">
        <f t="shared" si="154"/>
        <v/>
      </c>
      <c r="AK134" s="514">
        <f t="shared" si="155"/>
        <v>0</v>
      </c>
      <c r="AL134" s="515">
        <v>1</v>
      </c>
      <c r="AM134" s="516">
        <f t="shared" si="156"/>
        <v>0</v>
      </c>
      <c r="AO134" s="142" t="str">
        <f t="shared" ref="AO134:AT134" si="167">AO120</f>
        <v/>
      </c>
      <c r="AP134" s="141">
        <f t="shared" si="167"/>
        <v>0</v>
      </c>
      <c r="AQ134" s="141">
        <f t="shared" si="167"/>
        <v>0</v>
      </c>
      <c r="AR134" s="140" t="str">
        <f t="shared" si="167"/>
        <v>2 Trembler(s) de 30 cl</v>
      </c>
      <c r="AS134" s="135">
        <f t="shared" si="167"/>
        <v>600</v>
      </c>
      <c r="AT134" s="139">
        <f t="shared" si="167"/>
        <v>600</v>
      </c>
      <c r="AU134" s="138">
        <f t="shared" si="144"/>
        <v>0</v>
      </c>
      <c r="AV134" s="137">
        <v>7</v>
      </c>
      <c r="AW134" s="136">
        <f t="shared" si="158"/>
        <v>0</v>
      </c>
      <c r="AX134" s="614">
        <f>IF(ISBLANK(W134),0,IFERROR((IFERROR(_xlfn.XLOOKUP(X134,BH22:BH150,BO22:BO150),IFERROR(_xlfn.XLOOKUP(X134,BI22:BI150,BO22:BO150),IFERROR(_xlfn.XLOOKUP(X134,BJ22:BJ150,BO22:BO150),""))))*W134,""))</f>
        <v>0</v>
      </c>
      <c r="AY134" s="618">
        <f>IFERROR((AX134/AX135)*AQ134,0)</f>
        <v>0</v>
      </c>
      <c r="AZ134" s="619">
        <f t="shared" si="160"/>
        <v>0</v>
      </c>
      <c r="BA134" s="134">
        <f t="shared" si="161"/>
        <v>0</v>
      </c>
      <c r="BB134" s="617">
        <f t="shared" si="162"/>
        <v>0</v>
      </c>
      <c r="BC134" s="733">
        <f>BA134/AI120</f>
        <v>0</v>
      </c>
      <c r="BH134" s="86" t="s">
        <v>265</v>
      </c>
      <c r="BI134" s="86" t="s">
        <v>1032</v>
      </c>
      <c r="BJ134" s="86" t="s">
        <v>1792</v>
      </c>
      <c r="BK134" s="77">
        <f t="shared" si="103"/>
        <v>2E-3</v>
      </c>
      <c r="BL134" s="82" t="s">
        <v>243</v>
      </c>
      <c r="BM134" s="75">
        <f t="shared" si="138"/>
        <v>500</v>
      </c>
      <c r="BN134" s="74"/>
      <c r="BO134" s="73">
        <v>2</v>
      </c>
      <c r="BP134" s="72">
        <v>0</v>
      </c>
      <c r="BQ134" s="71">
        <v>0</v>
      </c>
      <c r="BR134" s="79"/>
      <c r="BS134" s="69"/>
      <c r="BT134" s="68" t="s">
        <v>262</v>
      </c>
      <c r="BV134" s="394">
        <f t="shared" si="97"/>
        <v>0</v>
      </c>
      <c r="CY134" s="549"/>
      <c r="CZ134" s="549"/>
      <c r="DA134" s="549"/>
      <c r="DB134" s="549"/>
      <c r="DD134" s="9">
        <v>1</v>
      </c>
    </row>
    <row r="135" spans="2:108" ht="21" customHeight="1">
      <c r="B135" s="394">
        <f t="shared" si="91"/>
        <v>0</v>
      </c>
      <c r="C135" s="146" t="b">
        <f t="shared" si="92"/>
        <v>0</v>
      </c>
      <c r="D135" s="146">
        <f t="shared" si="98"/>
        <v>0</v>
      </c>
      <c r="E135" s="146">
        <f t="shared" si="99"/>
        <v>0</v>
      </c>
      <c r="F135" s="146">
        <f t="shared" si="100"/>
        <v>0</v>
      </c>
      <c r="G135" s="146">
        <f t="shared" si="93"/>
        <v>0</v>
      </c>
      <c r="H135" s="146" t="str">
        <f t="shared" si="101"/>
        <v/>
      </c>
      <c r="I135" s="146" t="str">
        <f t="shared" si="94"/>
        <v/>
      </c>
      <c r="J135" s="133"/>
      <c r="K135" s="118"/>
      <c r="L135" s="118"/>
      <c r="M135" s="117"/>
      <c r="N135" s="116"/>
      <c r="O135" s="115"/>
      <c r="P135" s="131"/>
      <c r="Q135" s="131"/>
      <c r="R135" s="131"/>
      <c r="S135" s="131"/>
      <c r="T135" s="131"/>
      <c r="U135" s="131"/>
      <c r="V135" s="131"/>
      <c r="W135" s="131"/>
      <c r="X135" s="131"/>
      <c r="Y135" s="132"/>
      <c r="Z135" s="131"/>
      <c r="AA135" s="130"/>
      <c r="AC135" s="504"/>
      <c r="AD135" s="128"/>
      <c r="AE135" s="530">
        <f>SUM(AE128:AE134)</f>
        <v>0</v>
      </c>
      <c r="AF135" s="128"/>
      <c r="AG135" s="128"/>
      <c r="AH135" s="129"/>
      <c r="AI135" s="505"/>
      <c r="AJ135" s="531">
        <f>IFERROR(SUM(AJ128:AJ134)/SUM(AE128:AE134)*100,0)</f>
        <v>0</v>
      </c>
      <c r="AK135" s="506"/>
      <c r="AL135" s="128" t="s">
        <v>345</v>
      </c>
      <c r="AM135" s="500">
        <f>SUM(AM128:AM134)</f>
        <v>0</v>
      </c>
      <c r="AO135" s="127"/>
      <c r="AP135" s="125"/>
      <c r="AQ135" s="125"/>
      <c r="AR135" s="126"/>
      <c r="AS135" s="126"/>
      <c r="AT135" s="125"/>
      <c r="AU135" s="124"/>
      <c r="AV135" s="123"/>
      <c r="AW135" s="123"/>
      <c r="AX135" s="615">
        <f t="shared" ref="AX135:BC135" si="168">SUM(AX128:AX134)</f>
        <v>0</v>
      </c>
      <c r="AY135" s="122">
        <f t="shared" si="168"/>
        <v>0</v>
      </c>
      <c r="AZ135" s="621">
        <f t="shared" si="168"/>
        <v>0</v>
      </c>
      <c r="BA135" s="122">
        <f t="shared" si="168"/>
        <v>0</v>
      </c>
      <c r="BB135" s="616">
        <f t="shared" si="168"/>
        <v>0</v>
      </c>
      <c r="BC135" s="620">
        <f t="shared" si="168"/>
        <v>0</v>
      </c>
      <c r="BH135" s="86" t="s">
        <v>263</v>
      </c>
      <c r="BI135" s="86" t="s">
        <v>1033</v>
      </c>
      <c r="BJ135" s="86" t="s">
        <v>1793</v>
      </c>
      <c r="BK135" s="77">
        <f t="shared" si="103"/>
        <v>7.0000000000000001E-3</v>
      </c>
      <c r="BL135" s="82" t="s">
        <v>243</v>
      </c>
      <c r="BM135" s="75">
        <f t="shared" si="138"/>
        <v>143</v>
      </c>
      <c r="BN135" s="83"/>
      <c r="BO135" s="73">
        <v>7</v>
      </c>
      <c r="BP135" s="72">
        <v>0</v>
      </c>
      <c r="BQ135" s="71">
        <v>0</v>
      </c>
      <c r="BR135" s="79"/>
      <c r="BS135" s="69"/>
      <c r="BT135" s="68" t="s">
        <v>262</v>
      </c>
      <c r="BV135" s="394">
        <f t="shared" si="97"/>
        <v>0</v>
      </c>
      <c r="CY135" s="549"/>
      <c r="CZ135" s="549"/>
      <c r="DA135" s="549"/>
      <c r="DB135" s="549"/>
      <c r="DD135" s="9">
        <v>1</v>
      </c>
    </row>
    <row r="136" spans="2:108" ht="21" customHeight="1">
      <c r="B136" s="394">
        <f t="shared" si="91"/>
        <v>0</v>
      </c>
      <c r="C136" s="146" t="b">
        <f t="shared" si="92"/>
        <v>0</v>
      </c>
      <c r="D136" s="146">
        <f t="shared" si="98"/>
        <v>0</v>
      </c>
      <c r="E136" s="146">
        <f t="shared" si="99"/>
        <v>0</v>
      </c>
      <c r="F136" s="146">
        <f t="shared" si="100"/>
        <v>0</v>
      </c>
      <c r="G136" s="146">
        <f t="shared" si="93"/>
        <v>0</v>
      </c>
      <c r="H136" s="146" t="str">
        <f t="shared" si="101"/>
        <v/>
      </c>
      <c r="I136" s="146" t="str">
        <f t="shared" si="94"/>
        <v/>
      </c>
      <c r="J136" s="145"/>
      <c r="K136" s="118"/>
      <c r="L136" s="118"/>
      <c r="M136" s="117"/>
      <c r="N136" s="116"/>
      <c r="O136" s="115"/>
      <c r="P136" s="284"/>
      <c r="Q136" s="265"/>
      <c r="R136" s="268"/>
      <c r="S136" s="268"/>
      <c r="T136" s="268"/>
      <c r="U136" s="268"/>
      <c r="V136" s="268"/>
      <c r="W136" s="268"/>
      <c r="X136" s="268"/>
      <c r="Y136" s="268"/>
      <c r="Z136" s="268"/>
      <c r="AA136" s="283"/>
      <c r="AC136" s="771" t="s">
        <v>535</v>
      </c>
      <c r="AD136" s="268"/>
      <c r="AE136" s="268"/>
      <c r="AF136" s="268"/>
      <c r="AG136" s="268"/>
      <c r="AH136" s="537" t="s">
        <v>1692</v>
      </c>
      <c r="AI136" s="268"/>
      <c r="AJ136" s="268"/>
      <c r="AK136" s="268"/>
      <c r="AL136" s="268"/>
      <c r="AM136" s="283" t="s">
        <v>532</v>
      </c>
      <c r="AO136" s="491"/>
      <c r="AP136" s="492"/>
      <c r="AQ136" s="492"/>
      <c r="AR136" s="492"/>
      <c r="AS136" s="492"/>
      <c r="AT136" s="492"/>
      <c r="AU136" s="492"/>
      <c r="AV136" s="492"/>
      <c r="AW136" s="492"/>
      <c r="AX136" s="492"/>
      <c r="AY136" s="492"/>
      <c r="AZ136" s="492"/>
      <c r="BA136" s="492"/>
      <c r="BB136" s="492"/>
      <c r="BC136" s="496"/>
      <c r="BH136" s="86" t="s">
        <v>260</v>
      </c>
      <c r="BI136" s="86" t="s">
        <v>1034</v>
      </c>
      <c r="BJ136" s="86" t="s">
        <v>1871</v>
      </c>
      <c r="BK136" s="85">
        <f t="shared" si="103"/>
        <v>0.12</v>
      </c>
      <c r="BL136" s="82" t="s">
        <v>243</v>
      </c>
      <c r="BM136" s="75">
        <f t="shared" si="138"/>
        <v>8</v>
      </c>
      <c r="BN136" s="79"/>
      <c r="BO136" s="73">
        <v>120</v>
      </c>
      <c r="BP136" s="72">
        <v>0</v>
      </c>
      <c r="BQ136" s="71">
        <v>0</v>
      </c>
      <c r="BR136" s="84"/>
      <c r="BS136" s="69"/>
      <c r="BT136" s="68" t="s">
        <v>254</v>
      </c>
      <c r="BV136" s="394">
        <f t="shared" si="97"/>
        <v>0</v>
      </c>
      <c r="CY136" s="549"/>
      <c r="CZ136" s="549"/>
      <c r="DA136" s="549"/>
      <c r="DB136" s="549"/>
      <c r="DD136" s="9">
        <v>1</v>
      </c>
    </row>
    <row r="137" spans="2:108" ht="21" customHeight="1">
      <c r="B137" s="394">
        <f t="shared" si="91"/>
        <v>0</v>
      </c>
      <c r="C137" s="146" t="b">
        <f t="shared" si="92"/>
        <v>0</v>
      </c>
      <c r="D137" s="146">
        <f t="shared" si="98"/>
        <v>0</v>
      </c>
      <c r="E137" s="146">
        <f t="shared" si="99"/>
        <v>0</v>
      </c>
      <c r="F137" s="146">
        <f t="shared" si="100"/>
        <v>0</v>
      </c>
      <c r="G137" s="146">
        <f t="shared" si="93"/>
        <v>0</v>
      </c>
      <c r="H137" s="146" t="str">
        <f t="shared" si="101"/>
        <v/>
      </c>
      <c r="I137" s="146" t="str">
        <f t="shared" si="94"/>
        <v/>
      </c>
      <c r="J137" s="145"/>
      <c r="K137" s="118"/>
      <c r="L137" s="118"/>
      <c r="M137" s="117"/>
      <c r="N137" s="116"/>
      <c r="O137" s="115"/>
      <c r="P137" s="281"/>
      <c r="Q137" s="280"/>
      <c r="R137" s="280"/>
      <c r="S137" s="280"/>
      <c r="T137" s="280"/>
      <c r="U137" s="280"/>
      <c r="V137" s="280"/>
      <c r="W137" s="280"/>
      <c r="X137" s="280"/>
      <c r="Y137" s="280"/>
      <c r="Z137" s="280"/>
      <c r="AA137" s="279"/>
      <c r="AC137" s="772">
        <f t="shared" ref="AC137:AC145" si="169">Q137</f>
        <v>0</v>
      </c>
      <c r="AD137" s="280"/>
      <c r="AE137" s="280"/>
      <c r="AF137" s="280"/>
      <c r="AG137" s="280"/>
      <c r="AH137" s="280"/>
      <c r="AI137" s="280"/>
      <c r="AJ137" s="280"/>
      <c r="AK137" s="280"/>
      <c r="AL137" s="280"/>
      <c r="AM137" s="279" t="s">
        <v>532</v>
      </c>
      <c r="AO137" s="493"/>
      <c r="AP137" s="494"/>
      <c r="AQ137" s="494"/>
      <c r="AR137" s="494"/>
      <c r="AS137" s="494"/>
      <c r="AT137" s="494"/>
      <c r="AU137" s="494"/>
      <c r="AV137" s="494"/>
      <c r="AW137" s="494"/>
      <c r="AX137" s="494"/>
      <c r="AY137" s="494"/>
      <c r="AZ137" s="494"/>
      <c r="BA137" s="494"/>
      <c r="BB137" s="494"/>
      <c r="BC137" s="497"/>
      <c r="BH137" s="86" t="s">
        <v>258</v>
      </c>
      <c r="BI137" s="86" t="s">
        <v>1035</v>
      </c>
      <c r="BJ137" s="86" t="s">
        <v>1795</v>
      </c>
      <c r="BK137" s="77">
        <f t="shared" si="103"/>
        <v>2.5000000000000001E-3</v>
      </c>
      <c r="BL137" s="82" t="s">
        <v>243</v>
      </c>
      <c r="BM137" s="75">
        <f t="shared" si="138"/>
        <v>400</v>
      </c>
      <c r="BN137" s="83"/>
      <c r="BO137" s="73">
        <v>2.5</v>
      </c>
      <c r="BP137" s="72">
        <v>0</v>
      </c>
      <c r="BQ137" s="71">
        <v>0</v>
      </c>
      <c r="BR137" s="79"/>
      <c r="BS137" s="69"/>
      <c r="BT137" s="68" t="s">
        <v>254</v>
      </c>
      <c r="BV137" s="394">
        <f t="shared" si="97"/>
        <v>0</v>
      </c>
      <c r="CY137" s="549"/>
      <c r="CZ137" s="549"/>
      <c r="DA137" s="549"/>
      <c r="DB137" s="549"/>
      <c r="DD137" s="9">
        <v>1</v>
      </c>
    </row>
    <row r="138" spans="2:108" ht="21" customHeight="1">
      <c r="B138" s="394">
        <f t="shared" si="91"/>
        <v>0</v>
      </c>
      <c r="C138" s="146" t="b">
        <f t="shared" si="92"/>
        <v>0</v>
      </c>
      <c r="D138" s="146">
        <f t="shared" si="98"/>
        <v>0</v>
      </c>
      <c r="E138" s="146">
        <f t="shared" si="99"/>
        <v>0</v>
      </c>
      <c r="F138" s="146">
        <f t="shared" si="100"/>
        <v>0</v>
      </c>
      <c r="G138" s="146">
        <f t="shared" si="93"/>
        <v>0</v>
      </c>
      <c r="H138" s="146" t="str">
        <f t="shared" si="101"/>
        <v/>
      </c>
      <c r="I138" s="146" t="str">
        <f t="shared" si="94"/>
        <v/>
      </c>
      <c r="J138" s="145"/>
      <c r="K138" s="118"/>
      <c r="L138" s="118"/>
      <c r="M138" s="117"/>
      <c r="N138" s="116"/>
      <c r="O138" s="115"/>
      <c r="P138" s="281"/>
      <c r="Q138" s="280"/>
      <c r="R138" s="280"/>
      <c r="S138" s="280"/>
      <c r="T138" s="280"/>
      <c r="U138" s="280"/>
      <c r="V138" s="280"/>
      <c r="W138" s="280"/>
      <c r="X138" s="280"/>
      <c r="Y138" s="280"/>
      <c r="Z138" s="280"/>
      <c r="AA138" s="279"/>
      <c r="AC138" s="772">
        <f t="shared" si="169"/>
        <v>0</v>
      </c>
      <c r="AD138" s="280"/>
      <c r="AE138" s="280"/>
      <c r="AF138" s="280"/>
      <c r="AG138" s="280"/>
      <c r="AH138" s="280"/>
      <c r="AI138" s="280"/>
      <c r="AJ138" s="280"/>
      <c r="AK138" s="280"/>
      <c r="AL138" s="280"/>
      <c r="AM138" s="279"/>
      <c r="AO138" s="493"/>
      <c r="AP138" s="494"/>
      <c r="AQ138" s="494"/>
      <c r="AR138" s="494"/>
      <c r="AS138" s="494"/>
      <c r="AT138" s="494"/>
      <c r="AU138" s="494"/>
      <c r="AV138" s="494"/>
      <c r="AW138" s="494"/>
      <c r="AX138" s="494"/>
      <c r="AY138" s="494"/>
      <c r="AZ138" s="494"/>
      <c r="BA138" s="494"/>
      <c r="BB138" s="494"/>
      <c r="BC138" s="497"/>
      <c r="BH138" s="86" t="s">
        <v>256</v>
      </c>
      <c r="BI138" s="86" t="s">
        <v>1036</v>
      </c>
      <c r="BJ138" s="86" t="s">
        <v>1796</v>
      </c>
      <c r="BK138" s="77">
        <f t="shared" si="103"/>
        <v>7.4999999999999997E-3</v>
      </c>
      <c r="BL138" s="82" t="s">
        <v>243</v>
      </c>
      <c r="BM138" s="75">
        <f t="shared" si="138"/>
        <v>133</v>
      </c>
      <c r="BN138" s="79"/>
      <c r="BO138" s="73">
        <v>7.5</v>
      </c>
      <c r="BP138" s="72">
        <v>0</v>
      </c>
      <c r="BQ138" s="71">
        <v>0</v>
      </c>
      <c r="BR138" s="84"/>
      <c r="BS138" s="69"/>
      <c r="BT138" s="68" t="s">
        <v>254</v>
      </c>
      <c r="BV138" s="394">
        <f t="shared" si="97"/>
        <v>0</v>
      </c>
      <c r="CY138" s="549"/>
      <c r="CZ138" s="549"/>
      <c r="DA138" s="549"/>
      <c r="DB138" s="549"/>
      <c r="DD138" s="9">
        <v>1</v>
      </c>
    </row>
    <row r="139" spans="2:108" ht="21" customHeight="1">
      <c r="B139" s="394">
        <f t="shared" si="91"/>
        <v>0</v>
      </c>
      <c r="C139" s="146" t="b">
        <f t="shared" si="92"/>
        <v>0</v>
      </c>
      <c r="D139" s="146">
        <f t="shared" si="98"/>
        <v>0</v>
      </c>
      <c r="E139" s="146">
        <f t="shared" si="99"/>
        <v>0</v>
      </c>
      <c r="F139" s="146">
        <f t="shared" si="100"/>
        <v>0</v>
      </c>
      <c r="G139" s="146">
        <f t="shared" si="93"/>
        <v>0</v>
      </c>
      <c r="H139" s="146" t="str">
        <f t="shared" si="101"/>
        <v/>
      </c>
      <c r="I139" s="146" t="str">
        <f t="shared" si="94"/>
        <v/>
      </c>
      <c r="J139" s="145"/>
      <c r="K139" s="118"/>
      <c r="L139" s="118"/>
      <c r="M139" s="117"/>
      <c r="N139" s="116"/>
      <c r="O139" s="115"/>
      <c r="P139" s="281"/>
      <c r="Q139" s="280"/>
      <c r="R139" s="280"/>
      <c r="S139" s="280"/>
      <c r="T139" s="280"/>
      <c r="U139" s="280"/>
      <c r="V139" s="280"/>
      <c r="W139" s="280"/>
      <c r="X139" s="280"/>
      <c r="Y139" s="280"/>
      <c r="Z139" s="280"/>
      <c r="AA139" s="279"/>
      <c r="AC139" s="772">
        <f t="shared" si="169"/>
        <v>0</v>
      </c>
      <c r="AD139" s="280"/>
      <c r="AE139" s="280"/>
      <c r="AF139" s="280"/>
      <c r="AG139" s="280"/>
      <c r="AH139" s="280"/>
      <c r="AI139" s="280"/>
      <c r="AJ139" s="280"/>
      <c r="AK139" s="280"/>
      <c r="AL139" s="280"/>
      <c r="AM139" s="279"/>
      <c r="AO139" s="495"/>
      <c r="AP139" s="494"/>
      <c r="AQ139" s="494"/>
      <c r="AR139" s="494"/>
      <c r="AS139" s="494"/>
      <c r="AT139" s="494"/>
      <c r="AU139" s="494"/>
      <c r="AV139" s="494"/>
      <c r="AW139" s="494"/>
      <c r="AX139" s="494"/>
      <c r="AY139" s="494"/>
      <c r="AZ139" s="494"/>
      <c r="BA139" s="494"/>
      <c r="BB139" s="494"/>
      <c r="BC139" s="497"/>
      <c r="BH139" s="86" t="s">
        <v>255</v>
      </c>
      <c r="BI139" s="86" t="s">
        <v>1037</v>
      </c>
      <c r="BJ139" s="86" t="s">
        <v>1797</v>
      </c>
      <c r="BK139" s="77">
        <f t="shared" si="103"/>
        <v>0.1</v>
      </c>
      <c r="BL139" s="82" t="s">
        <v>243</v>
      </c>
      <c r="BM139" s="75">
        <f t="shared" si="138"/>
        <v>10</v>
      </c>
      <c r="BN139" s="79"/>
      <c r="BO139" s="73">
        <v>100</v>
      </c>
      <c r="BP139" s="72">
        <v>0</v>
      </c>
      <c r="BQ139" s="71">
        <v>0</v>
      </c>
      <c r="BR139" s="84"/>
      <c r="BS139" s="69"/>
      <c r="BT139" s="68" t="s">
        <v>254</v>
      </c>
      <c r="BV139" s="394">
        <f t="shared" si="97"/>
        <v>0</v>
      </c>
      <c r="CY139" s="549"/>
      <c r="CZ139" s="549"/>
      <c r="DA139" s="549"/>
      <c r="DB139" s="549"/>
      <c r="DD139" s="9">
        <v>1</v>
      </c>
    </row>
    <row r="140" spans="2:108" ht="21" customHeight="1">
      <c r="B140" s="394">
        <f t="shared" si="91"/>
        <v>0</v>
      </c>
      <c r="C140" s="146" t="b">
        <f t="shared" si="92"/>
        <v>0</v>
      </c>
      <c r="D140" s="146">
        <f t="shared" si="98"/>
        <v>0</v>
      </c>
      <c r="E140" s="146">
        <f t="shared" si="99"/>
        <v>0</v>
      </c>
      <c r="F140" s="146">
        <f t="shared" si="100"/>
        <v>0</v>
      </c>
      <c r="G140" s="146">
        <f t="shared" si="93"/>
        <v>0</v>
      </c>
      <c r="H140" s="146" t="str">
        <f t="shared" si="101"/>
        <v/>
      </c>
      <c r="I140" s="146" t="str">
        <f t="shared" si="94"/>
        <v/>
      </c>
      <c r="J140" s="145"/>
      <c r="K140" s="118"/>
      <c r="L140" s="118"/>
      <c r="M140" s="117"/>
      <c r="N140" s="116"/>
      <c r="O140" s="115"/>
      <c r="P140" s="281"/>
      <c r="Q140" s="280"/>
      <c r="R140" s="280"/>
      <c r="S140" s="280"/>
      <c r="T140" s="280"/>
      <c r="U140" s="280"/>
      <c r="V140" s="280"/>
      <c r="W140" s="280"/>
      <c r="X140" s="280"/>
      <c r="Y140" s="280"/>
      <c r="Z140" s="280"/>
      <c r="AA140" s="279"/>
      <c r="AC140" s="772">
        <f t="shared" si="169"/>
        <v>0</v>
      </c>
      <c r="AD140" s="280"/>
      <c r="AE140" s="280"/>
      <c r="AF140" s="280"/>
      <c r="AG140" s="280"/>
      <c r="AH140" s="280"/>
      <c r="AI140" s="280"/>
      <c r="AJ140" s="280"/>
      <c r="AK140" s="280"/>
      <c r="AL140" s="280"/>
      <c r="AM140" s="279"/>
      <c r="AO140" s="493"/>
      <c r="AP140" s="494"/>
      <c r="AQ140" s="494"/>
      <c r="AR140" s="494"/>
      <c r="AS140" s="494"/>
      <c r="AT140" s="494"/>
      <c r="AU140" s="494"/>
      <c r="AV140" s="494"/>
      <c r="AW140" s="494"/>
      <c r="AX140" s="494"/>
      <c r="AY140" s="494"/>
      <c r="AZ140" s="494"/>
      <c r="BA140" s="494"/>
      <c r="BB140" s="494"/>
      <c r="BC140" s="497"/>
      <c r="BH140" s="86" t="s">
        <v>252</v>
      </c>
      <c r="BI140" s="86" t="s">
        <v>1038</v>
      </c>
      <c r="BJ140" s="86" t="s">
        <v>1794</v>
      </c>
      <c r="BK140" s="77">
        <f t="shared" si="103"/>
        <v>5.0000000000000001E-3</v>
      </c>
      <c r="BL140" s="82" t="s">
        <v>243</v>
      </c>
      <c r="BM140" s="75">
        <f t="shared" si="138"/>
        <v>200</v>
      </c>
      <c r="BN140" s="79"/>
      <c r="BO140" s="73">
        <v>5</v>
      </c>
      <c r="BP140" s="72">
        <v>0</v>
      </c>
      <c r="BQ140" s="71">
        <v>0</v>
      </c>
      <c r="BR140" s="79"/>
      <c r="BS140" s="69"/>
      <c r="BT140" s="68" t="s">
        <v>248</v>
      </c>
      <c r="BV140" s="394">
        <f t="shared" si="97"/>
        <v>0</v>
      </c>
      <c r="CY140" s="549"/>
      <c r="CZ140" s="549"/>
      <c r="DA140" s="549"/>
      <c r="DB140" s="549"/>
      <c r="DD140" s="9">
        <v>1</v>
      </c>
    </row>
    <row r="141" spans="2:108" ht="21" customHeight="1">
      <c r="B141" s="394">
        <f t="shared" si="91"/>
        <v>0</v>
      </c>
      <c r="C141" s="146" t="b">
        <f t="shared" si="92"/>
        <v>0</v>
      </c>
      <c r="D141" s="146">
        <f t="shared" si="98"/>
        <v>0</v>
      </c>
      <c r="E141" s="146">
        <f t="shared" si="99"/>
        <v>0</v>
      </c>
      <c r="F141" s="146">
        <f t="shared" si="100"/>
        <v>0</v>
      </c>
      <c r="G141" s="146">
        <f t="shared" si="93"/>
        <v>0</v>
      </c>
      <c r="H141" s="146" t="str">
        <f t="shared" si="101"/>
        <v/>
      </c>
      <c r="I141" s="146" t="str">
        <f t="shared" si="94"/>
        <v/>
      </c>
      <c r="J141" s="145"/>
      <c r="K141" s="118"/>
      <c r="L141" s="118"/>
      <c r="M141" s="117"/>
      <c r="N141" s="116"/>
      <c r="O141" s="115"/>
      <c r="P141" s="281"/>
      <c r="Q141" s="280"/>
      <c r="R141" s="280"/>
      <c r="S141" s="280"/>
      <c r="T141" s="280"/>
      <c r="U141" s="280"/>
      <c r="V141" s="280"/>
      <c r="W141" s="280"/>
      <c r="X141" s="280"/>
      <c r="Y141" s="280"/>
      <c r="Z141" s="280"/>
      <c r="AA141" s="279"/>
      <c r="AC141" s="772">
        <f t="shared" si="169"/>
        <v>0</v>
      </c>
      <c r="AD141" s="280"/>
      <c r="AE141" s="280"/>
      <c r="AF141" s="280"/>
      <c r="AG141" s="280"/>
      <c r="AH141" s="280"/>
      <c r="AI141" s="280"/>
      <c r="AJ141" s="280"/>
      <c r="AK141" s="280"/>
      <c r="AL141" s="280"/>
      <c r="AM141" s="279"/>
      <c r="AO141" s="493"/>
      <c r="AP141" s="494"/>
      <c r="AQ141" s="494"/>
      <c r="AR141" s="494"/>
      <c r="AS141" s="494"/>
      <c r="AT141" s="494"/>
      <c r="AU141" s="494"/>
      <c r="AV141" s="494"/>
      <c r="AW141" s="494"/>
      <c r="AX141" s="494"/>
      <c r="AY141" s="494"/>
      <c r="AZ141" s="494"/>
      <c r="BA141" s="494"/>
      <c r="BB141" s="494"/>
      <c r="BC141" s="497"/>
      <c r="BH141" s="86" t="s">
        <v>250</v>
      </c>
      <c r="BI141" s="86" t="s">
        <v>1039</v>
      </c>
      <c r="BJ141" s="86" t="s">
        <v>1798</v>
      </c>
      <c r="BK141" s="77">
        <f t="shared" si="103"/>
        <v>1.4999999999999999E-2</v>
      </c>
      <c r="BL141" s="82" t="s">
        <v>243</v>
      </c>
      <c r="BM141" s="75">
        <f t="shared" si="138"/>
        <v>67</v>
      </c>
      <c r="BN141" s="79"/>
      <c r="BO141" s="73">
        <v>15</v>
      </c>
      <c r="BP141" s="72">
        <v>0</v>
      </c>
      <c r="BQ141" s="71">
        <v>0</v>
      </c>
      <c r="BR141" s="79"/>
      <c r="BS141" s="69"/>
      <c r="BT141" s="68" t="s">
        <v>248</v>
      </c>
      <c r="BV141" s="394">
        <f t="shared" si="97"/>
        <v>0</v>
      </c>
      <c r="CY141" s="549"/>
      <c r="CZ141" s="549"/>
      <c r="DA141" s="549"/>
      <c r="DB141" s="549"/>
      <c r="DD141" s="9">
        <v>1</v>
      </c>
    </row>
    <row r="142" spans="2:108" ht="21" customHeight="1">
      <c r="B142" s="394">
        <f t="shared" si="91"/>
        <v>0</v>
      </c>
      <c r="C142" s="146" t="b">
        <f t="shared" si="92"/>
        <v>0</v>
      </c>
      <c r="D142" s="146">
        <f t="shared" si="98"/>
        <v>0</v>
      </c>
      <c r="E142" s="146">
        <f t="shared" si="99"/>
        <v>0</v>
      </c>
      <c r="F142" s="146">
        <f t="shared" si="100"/>
        <v>0</v>
      </c>
      <c r="G142" s="146">
        <f t="shared" si="93"/>
        <v>0</v>
      </c>
      <c r="H142" s="146" t="str">
        <f t="shared" si="101"/>
        <v/>
      </c>
      <c r="I142" s="146" t="str">
        <f t="shared" si="94"/>
        <v/>
      </c>
      <c r="J142" s="145"/>
      <c r="K142" s="118"/>
      <c r="L142" s="118"/>
      <c r="M142" s="117"/>
      <c r="N142" s="116"/>
      <c r="O142" s="115"/>
      <c r="P142" s="281"/>
      <c r="Q142" s="280"/>
      <c r="R142" s="280"/>
      <c r="S142" s="280"/>
      <c r="T142" s="280"/>
      <c r="U142" s="280"/>
      <c r="V142" s="280"/>
      <c r="W142" s="280"/>
      <c r="X142" s="280"/>
      <c r="Y142" s="280"/>
      <c r="Z142" s="280"/>
      <c r="AA142" s="279"/>
      <c r="AC142" s="772">
        <f t="shared" si="169"/>
        <v>0</v>
      </c>
      <c r="AD142" s="280"/>
      <c r="AE142" s="280"/>
      <c r="AF142" s="280"/>
      <c r="AG142" s="280"/>
      <c r="AH142" s="280"/>
      <c r="AI142" s="280"/>
      <c r="AJ142" s="280"/>
      <c r="AK142" s="280"/>
      <c r="AL142" s="280"/>
      <c r="AM142" s="279"/>
      <c r="AO142" s="493"/>
      <c r="AP142" s="494"/>
      <c r="AQ142" s="494"/>
      <c r="AR142" s="494"/>
      <c r="AS142" s="494"/>
      <c r="AT142" s="494"/>
      <c r="AU142" s="494"/>
      <c r="AV142" s="494"/>
      <c r="AW142" s="494"/>
      <c r="AX142" s="494"/>
      <c r="AY142" s="494"/>
      <c r="AZ142" s="494"/>
      <c r="BA142" s="494"/>
      <c r="BB142" s="494"/>
      <c r="BC142" s="497"/>
      <c r="BH142" s="86" t="s">
        <v>249</v>
      </c>
      <c r="BI142" s="86" t="s">
        <v>1040</v>
      </c>
      <c r="BJ142" s="86" t="s">
        <v>1799</v>
      </c>
      <c r="BK142" s="85">
        <f t="shared" si="103"/>
        <v>0.24</v>
      </c>
      <c r="BL142" s="82" t="s">
        <v>243</v>
      </c>
      <c r="BM142" s="75">
        <f t="shared" si="138"/>
        <v>4</v>
      </c>
      <c r="BN142" s="79"/>
      <c r="BO142" s="73">
        <v>240</v>
      </c>
      <c r="BP142" s="72">
        <v>0</v>
      </c>
      <c r="BQ142" s="71">
        <v>0</v>
      </c>
      <c r="BR142" s="84"/>
      <c r="BS142" s="69"/>
      <c r="BT142" s="68" t="s">
        <v>248</v>
      </c>
      <c r="BV142" s="394">
        <f t="shared" si="97"/>
        <v>0</v>
      </c>
      <c r="CY142" s="549"/>
      <c r="CZ142" s="549"/>
      <c r="DA142" s="549"/>
      <c r="DB142" s="549"/>
      <c r="DD142" s="9">
        <v>1</v>
      </c>
    </row>
    <row r="143" spans="2:108" ht="21" customHeight="1">
      <c r="B143" s="394">
        <f t="shared" si="91"/>
        <v>0</v>
      </c>
      <c r="C143" s="146" t="b">
        <f t="shared" si="92"/>
        <v>0</v>
      </c>
      <c r="D143" s="146">
        <f t="shared" si="98"/>
        <v>0</v>
      </c>
      <c r="E143" s="146">
        <f t="shared" si="99"/>
        <v>0</v>
      </c>
      <c r="F143" s="146">
        <f t="shared" si="100"/>
        <v>0</v>
      </c>
      <c r="G143" s="146">
        <f t="shared" si="93"/>
        <v>0</v>
      </c>
      <c r="H143" s="146" t="str">
        <f t="shared" si="101"/>
        <v/>
      </c>
      <c r="I143" s="146" t="str">
        <f t="shared" si="94"/>
        <v/>
      </c>
      <c r="J143" s="145"/>
      <c r="K143" s="118"/>
      <c r="L143" s="118"/>
      <c r="M143" s="117"/>
      <c r="N143" s="116"/>
      <c r="O143" s="115"/>
      <c r="P143" s="281"/>
      <c r="Q143" s="280"/>
      <c r="R143" s="280"/>
      <c r="S143" s="280"/>
      <c r="T143" s="280"/>
      <c r="U143" s="280"/>
      <c r="V143" s="280"/>
      <c r="W143" s="280"/>
      <c r="X143" s="280"/>
      <c r="Y143" s="280"/>
      <c r="Z143" s="280"/>
      <c r="AA143" s="279"/>
      <c r="AC143" s="772">
        <f t="shared" si="169"/>
        <v>0</v>
      </c>
      <c r="AD143" s="280"/>
      <c r="AE143" s="280"/>
      <c r="AF143" s="280"/>
      <c r="AG143" s="280"/>
      <c r="AH143" s="280"/>
      <c r="AI143" s="280"/>
      <c r="AJ143" s="280"/>
      <c r="AK143" s="280"/>
      <c r="AL143" s="280"/>
      <c r="AM143" s="279"/>
      <c r="AO143" s="493"/>
      <c r="AP143" s="494"/>
      <c r="AQ143" s="494"/>
      <c r="AR143" s="494"/>
      <c r="AS143" s="494"/>
      <c r="AT143" s="494"/>
      <c r="AU143" s="494"/>
      <c r="AV143" s="494"/>
      <c r="AW143" s="494"/>
      <c r="AX143" s="494"/>
      <c r="AY143" s="494"/>
      <c r="AZ143" s="494"/>
      <c r="BA143" s="494"/>
      <c r="BB143" s="494"/>
      <c r="BC143" s="497"/>
      <c r="BH143" s="544" t="s">
        <v>246</v>
      </c>
      <c r="BI143" s="544" t="s">
        <v>246</v>
      </c>
      <c r="BJ143" s="544" t="s">
        <v>246</v>
      </c>
      <c r="BK143" s="77">
        <f t="shared" si="103"/>
        <v>1E-3</v>
      </c>
      <c r="BL143" s="82" t="s">
        <v>243</v>
      </c>
      <c r="BM143" s="75">
        <f t="shared" si="138"/>
        <v>1000</v>
      </c>
      <c r="BN143" s="83"/>
      <c r="BO143" s="73">
        <v>1</v>
      </c>
      <c r="BP143" s="72">
        <v>0</v>
      </c>
      <c r="BQ143" s="71">
        <v>0</v>
      </c>
      <c r="BR143" s="79"/>
      <c r="BS143" s="69"/>
      <c r="BT143" s="81"/>
      <c r="BV143" s="394">
        <f t="shared" si="97"/>
        <v>0</v>
      </c>
      <c r="CY143" s="1"/>
      <c r="CZ143" s="1"/>
      <c r="DA143" s="1"/>
      <c r="DB143" s="549"/>
      <c r="DD143" s="9">
        <v>1</v>
      </c>
    </row>
    <row r="144" spans="2:108" ht="21" customHeight="1">
      <c r="B144" s="394">
        <f t="shared" ref="B144:B207" si="170">J144</f>
        <v>0</v>
      </c>
      <c r="C144" s="146" t="b">
        <f t="shared" ref="C144:C207" si="171">IF(B144="►","►",IF(B144="A",IF(AND(ISTEXT(K144),ISTEXT(K144)),K144,IF(ISTEXT(K144),K144,IF(ISBLANK(K144),K144,K144)))))</f>
        <v>0</v>
      </c>
      <c r="D144" s="146">
        <f t="shared" si="98"/>
        <v>0</v>
      </c>
      <c r="E144" s="146">
        <f t="shared" si="99"/>
        <v>0</v>
      </c>
      <c r="F144" s="146">
        <f t="shared" si="100"/>
        <v>0</v>
      </c>
      <c r="G144" s="146">
        <f t="shared" ref="G144:G207" si="172">IF(C144="►","►",IFERROR(MID(K144,SEARCH(".",C144,SEARCH(".",C144,SEARCH(".",C144)+1)+1)+1,SEARCH(".",C144,SEARCH(".",C144,SEARCH(".",C144,SEARCH(".",C144)+1)+1)+1)-SEARCH(".",C144,SEARCH(".",C144,SEARCH(".",C144)+1)+1)-1),0))</f>
        <v>0</v>
      </c>
      <c r="H144" s="146" t="str">
        <f t="shared" si="101"/>
        <v/>
      </c>
      <c r="I144" s="146" t="str">
        <f t="shared" ref="I144:I207" si="173">IF(ISBLANK(C144),"►",IFERROR(RIGHT(C144,LEN(C144)-FIND("Couleur",C144)+1),""))</f>
        <v/>
      </c>
      <c r="J144" s="145"/>
      <c r="K144" s="118"/>
      <c r="L144" s="118"/>
      <c r="M144" s="117"/>
      <c r="N144" s="116"/>
      <c r="O144" s="115"/>
      <c r="P144" s="281"/>
      <c r="Q144" s="280"/>
      <c r="R144" s="280"/>
      <c r="S144" s="280"/>
      <c r="T144" s="280"/>
      <c r="U144" s="280"/>
      <c r="V144" s="280"/>
      <c r="W144" s="280"/>
      <c r="X144" s="280"/>
      <c r="Y144" s="280"/>
      <c r="Z144" s="280"/>
      <c r="AA144" s="279"/>
      <c r="AC144" s="772">
        <f t="shared" si="169"/>
        <v>0</v>
      </c>
      <c r="AD144" s="280"/>
      <c r="AE144" s="280"/>
      <c r="AF144" s="280"/>
      <c r="AG144" s="280"/>
      <c r="AH144" s="280"/>
      <c r="AI144" s="280"/>
      <c r="AJ144" s="280"/>
      <c r="AK144" s="280"/>
      <c r="AL144" s="280"/>
      <c r="AM144" s="279"/>
      <c r="AO144" s="493"/>
      <c r="AP144" s="494"/>
      <c r="AQ144" s="494"/>
      <c r="AR144" s="494"/>
      <c r="AS144" s="494"/>
      <c r="AT144" s="494"/>
      <c r="AU144" s="494"/>
      <c r="AV144" s="494"/>
      <c r="AW144" s="494"/>
      <c r="AX144" s="494"/>
      <c r="AY144" s="494"/>
      <c r="AZ144" s="494"/>
      <c r="BA144" s="494"/>
      <c r="BB144" s="494"/>
      <c r="BC144" s="497"/>
      <c r="BH144" s="545" t="s">
        <v>244</v>
      </c>
      <c r="BI144" s="545" t="s">
        <v>244</v>
      </c>
      <c r="BJ144" s="545" t="s">
        <v>244</v>
      </c>
      <c r="BK144" s="77">
        <f t="shared" si="103"/>
        <v>1</v>
      </c>
      <c r="BL144" s="82" t="s">
        <v>243</v>
      </c>
      <c r="BM144" s="75">
        <f t="shared" si="138"/>
        <v>1</v>
      </c>
      <c r="BN144" s="79"/>
      <c r="BO144" s="73">
        <v>1000</v>
      </c>
      <c r="BP144" s="72">
        <v>0</v>
      </c>
      <c r="BQ144" s="71">
        <v>0</v>
      </c>
      <c r="BR144" s="79"/>
      <c r="BS144" s="69"/>
      <c r="BT144" s="81"/>
      <c r="BV144" s="394">
        <f t="shared" si="97"/>
        <v>0</v>
      </c>
      <c r="CY144" s="1"/>
      <c r="CZ144" s="1"/>
      <c r="DA144" s="1"/>
      <c r="DB144" s="549"/>
      <c r="DD144" s="9">
        <v>1</v>
      </c>
    </row>
    <row r="145" spans="2:108" ht="21" customHeight="1">
      <c r="B145" s="394">
        <f t="shared" si="170"/>
        <v>0</v>
      </c>
      <c r="C145" s="146" t="b">
        <f t="shared" si="171"/>
        <v>0</v>
      </c>
      <c r="D145" s="146">
        <f t="shared" si="98"/>
        <v>0</v>
      </c>
      <c r="E145" s="146">
        <f t="shared" si="99"/>
        <v>0</v>
      </c>
      <c r="F145" s="146">
        <f t="shared" si="100"/>
        <v>0</v>
      </c>
      <c r="G145" s="146">
        <f t="shared" si="172"/>
        <v>0</v>
      </c>
      <c r="H145" s="146" t="str">
        <f t="shared" si="101"/>
        <v/>
      </c>
      <c r="I145" s="146" t="str">
        <f t="shared" si="173"/>
        <v/>
      </c>
      <c r="J145" s="145"/>
      <c r="K145" s="118"/>
      <c r="L145" s="118"/>
      <c r="M145" s="117"/>
      <c r="N145" s="116"/>
      <c r="O145" s="115"/>
      <c r="P145" s="281"/>
      <c r="Q145" s="280"/>
      <c r="R145" s="280"/>
      <c r="S145" s="280"/>
      <c r="T145" s="280"/>
      <c r="U145" s="280"/>
      <c r="V145" s="280"/>
      <c r="W145" s="280"/>
      <c r="X145" s="280"/>
      <c r="Y145" s="280"/>
      <c r="Z145" s="280"/>
      <c r="AA145" s="279"/>
      <c r="AC145" s="772">
        <f t="shared" si="169"/>
        <v>0</v>
      </c>
      <c r="AD145" s="280"/>
      <c r="AE145" s="280"/>
      <c r="AF145" s="280"/>
      <c r="AG145" s="280"/>
      <c r="AH145" s="280"/>
      <c r="AI145" s="280"/>
      <c r="AJ145" s="280"/>
      <c r="AK145" s="280"/>
      <c r="AL145" s="280"/>
      <c r="AM145" s="279"/>
      <c r="AO145" s="493"/>
      <c r="AP145" s="494"/>
      <c r="AQ145" s="494"/>
      <c r="AR145" s="494"/>
      <c r="AS145" s="494"/>
      <c r="AT145" s="494"/>
      <c r="AU145" s="494"/>
      <c r="AV145" s="494"/>
      <c r="AW145" s="494"/>
      <c r="AX145" s="494"/>
      <c r="AY145" s="494"/>
      <c r="AZ145" s="494"/>
      <c r="BA145" s="494"/>
      <c r="BB145" s="494"/>
      <c r="BC145" s="497"/>
      <c r="BH145" s="735" t="s">
        <v>241</v>
      </c>
      <c r="BI145" s="735" t="s">
        <v>1041</v>
      </c>
      <c r="BJ145" s="735" t="s">
        <v>1800</v>
      </c>
      <c r="BK145" s="80">
        <v>0.5</v>
      </c>
      <c r="BL145" s="76" t="s">
        <v>226</v>
      </c>
      <c r="BM145" s="75">
        <f t="shared" si="138"/>
        <v>2</v>
      </c>
      <c r="BN145" s="79"/>
      <c r="BO145" s="73"/>
      <c r="BP145" s="72">
        <v>0</v>
      </c>
      <c r="BQ145" s="71">
        <v>0</v>
      </c>
      <c r="BR145" s="70"/>
      <c r="BS145" s="69"/>
      <c r="BT145" s="68" t="s">
        <v>240</v>
      </c>
      <c r="BV145" s="394">
        <f t="shared" si="97"/>
        <v>0</v>
      </c>
      <c r="CY145" s="1"/>
      <c r="CZ145" s="1"/>
      <c r="DA145" s="1"/>
      <c r="DB145" s="549"/>
      <c r="DD145" s="9">
        <v>1</v>
      </c>
    </row>
    <row r="146" spans="2:108" ht="21" customHeight="1">
      <c r="B146" s="394">
        <f t="shared" si="170"/>
        <v>0</v>
      </c>
      <c r="C146" s="146" t="b">
        <f t="shared" si="171"/>
        <v>0</v>
      </c>
      <c r="D146" s="146">
        <f t="shared" si="98"/>
        <v>0</v>
      </c>
      <c r="E146" s="146">
        <f t="shared" si="99"/>
        <v>0</v>
      </c>
      <c r="F146" s="146">
        <f t="shared" si="100"/>
        <v>0</v>
      </c>
      <c r="G146" s="146">
        <f t="shared" si="172"/>
        <v>0</v>
      </c>
      <c r="H146" s="146" t="str">
        <f t="shared" si="101"/>
        <v/>
      </c>
      <c r="I146" s="146" t="str">
        <f t="shared" si="173"/>
        <v/>
      </c>
      <c r="J146" s="145"/>
      <c r="K146" s="118"/>
      <c r="L146" s="118"/>
      <c r="M146" s="117"/>
      <c r="N146" s="116"/>
      <c r="O146" s="115"/>
      <c r="P146" s="661"/>
      <c r="Q146" s="277"/>
      <c r="R146" s="277"/>
      <c r="S146" s="277"/>
      <c r="T146" s="277"/>
      <c r="U146" s="277"/>
      <c r="V146" s="277"/>
      <c r="W146" s="277"/>
      <c r="X146" s="277"/>
      <c r="Y146" s="277"/>
      <c r="Z146" s="277"/>
      <c r="AA146" s="276"/>
      <c r="AC146" s="773"/>
      <c r="AD146" s="277"/>
      <c r="AE146" s="277"/>
      <c r="AF146" s="277"/>
      <c r="AG146" s="277"/>
      <c r="AH146" s="277"/>
      <c r="AI146" s="277"/>
      <c r="AJ146" s="277"/>
      <c r="AK146" s="277"/>
      <c r="AL146" s="277"/>
      <c r="AM146" s="276"/>
      <c r="AO146" s="493"/>
      <c r="AP146" s="494"/>
      <c r="AQ146" s="494"/>
      <c r="AR146" s="494"/>
      <c r="AS146" s="494"/>
      <c r="AT146" s="494"/>
      <c r="AU146" s="494"/>
      <c r="AV146" s="494"/>
      <c r="AW146" s="494"/>
      <c r="AX146" s="494"/>
      <c r="AY146" s="494"/>
      <c r="AZ146" s="494"/>
      <c r="BA146" s="494"/>
      <c r="BB146" s="494"/>
      <c r="BC146" s="497"/>
      <c r="BH146" s="735" t="s">
        <v>238</v>
      </c>
      <c r="BI146" s="735" t="s">
        <v>1042</v>
      </c>
      <c r="BJ146" s="735" t="s">
        <v>1801</v>
      </c>
      <c r="BK146" s="80">
        <v>0.25</v>
      </c>
      <c r="BL146" s="76" t="s">
        <v>226</v>
      </c>
      <c r="BM146" s="75">
        <f t="shared" si="138"/>
        <v>4</v>
      </c>
      <c r="BN146" s="79"/>
      <c r="BO146" s="73"/>
      <c r="BP146" s="72">
        <v>0</v>
      </c>
      <c r="BQ146" s="71">
        <v>0</v>
      </c>
      <c r="BR146" s="70"/>
      <c r="BS146" s="69"/>
      <c r="BT146" s="68" t="s">
        <v>237</v>
      </c>
      <c r="BV146" s="394">
        <f t="shared" ref="BV146:BV209" si="174">B146</f>
        <v>0</v>
      </c>
      <c r="CY146" s="1"/>
      <c r="CZ146" s="1"/>
      <c r="DA146" s="1"/>
      <c r="DB146" s="549"/>
      <c r="DD146" s="9">
        <v>1</v>
      </c>
    </row>
    <row r="147" spans="2:108" ht="21" customHeight="1">
      <c r="B147" s="394">
        <f t="shared" si="170"/>
        <v>0</v>
      </c>
      <c r="C147" s="146" t="b">
        <f t="shared" si="171"/>
        <v>0</v>
      </c>
      <c r="D147" s="146">
        <f t="shared" si="98"/>
        <v>0</v>
      </c>
      <c r="E147" s="146">
        <f t="shared" si="99"/>
        <v>0</v>
      </c>
      <c r="F147" s="146">
        <f t="shared" si="100"/>
        <v>0</v>
      </c>
      <c r="G147" s="146">
        <f t="shared" si="172"/>
        <v>0</v>
      </c>
      <c r="H147" s="146" t="str">
        <f t="shared" si="101"/>
        <v/>
      </c>
      <c r="I147" s="146" t="str">
        <f t="shared" si="173"/>
        <v/>
      </c>
      <c r="J147" s="145"/>
      <c r="K147" s="118"/>
      <c r="L147" s="118"/>
      <c r="M147" s="117"/>
      <c r="N147" s="116"/>
      <c r="O147" s="115"/>
      <c r="P147" s="661"/>
      <c r="Q147" s="277"/>
      <c r="R147" s="277"/>
      <c r="S147" s="277"/>
      <c r="T147" s="277"/>
      <c r="U147" s="277"/>
      <c r="V147" s="277"/>
      <c r="W147" s="277"/>
      <c r="X147" s="277"/>
      <c r="Y147" s="277"/>
      <c r="Z147" s="277"/>
      <c r="AA147" s="276"/>
      <c r="AC147" s="773"/>
      <c r="AD147" s="277"/>
      <c r="AE147" s="277"/>
      <c r="AF147" s="277"/>
      <c r="AG147" s="277"/>
      <c r="AH147" s="277"/>
      <c r="AI147" s="277"/>
      <c r="AJ147" s="277"/>
      <c r="AK147" s="277"/>
      <c r="AL147" s="277"/>
      <c r="AM147" s="276"/>
      <c r="AO147" s="493"/>
      <c r="AP147" s="494"/>
      <c r="AQ147" s="494"/>
      <c r="AR147" s="494"/>
      <c r="AS147" s="494"/>
      <c r="AT147" s="494"/>
      <c r="AU147" s="494"/>
      <c r="AV147" s="494"/>
      <c r="AW147" s="494"/>
      <c r="AX147" s="494"/>
      <c r="AY147" s="494"/>
      <c r="AZ147" s="494"/>
      <c r="BA147" s="494"/>
      <c r="BB147" s="494"/>
      <c r="BC147" s="497"/>
      <c r="BH147" s="735" t="s">
        <v>236</v>
      </c>
      <c r="BI147" s="735" t="s">
        <v>1043</v>
      </c>
      <c r="BJ147" s="735" t="s">
        <v>1872</v>
      </c>
      <c r="BK147" s="80">
        <v>0.33</v>
      </c>
      <c r="BL147" s="76" t="s">
        <v>226</v>
      </c>
      <c r="BM147" s="75">
        <f t="shared" si="138"/>
        <v>3</v>
      </c>
      <c r="BN147" s="79"/>
      <c r="BO147" s="73"/>
      <c r="BP147" s="72">
        <v>0</v>
      </c>
      <c r="BQ147" s="71">
        <v>0</v>
      </c>
      <c r="BR147" s="70"/>
      <c r="BS147" s="69"/>
      <c r="BT147" s="68" t="s">
        <v>235</v>
      </c>
      <c r="BV147" s="394">
        <f t="shared" si="174"/>
        <v>0</v>
      </c>
      <c r="CY147" s="1"/>
      <c r="CZ147" s="1"/>
      <c r="DA147" s="1"/>
      <c r="DB147" s="549"/>
      <c r="DD147" s="9">
        <v>1</v>
      </c>
    </row>
    <row r="148" spans="2:108" ht="21" customHeight="1">
      <c r="B148" s="394">
        <f t="shared" si="170"/>
        <v>0</v>
      </c>
      <c r="C148" s="146" t="b">
        <f t="shared" si="171"/>
        <v>0</v>
      </c>
      <c r="D148" s="146">
        <f t="shared" si="98"/>
        <v>0</v>
      </c>
      <c r="E148" s="146">
        <f t="shared" si="99"/>
        <v>0</v>
      </c>
      <c r="F148" s="146">
        <f t="shared" si="100"/>
        <v>0</v>
      </c>
      <c r="G148" s="146">
        <f t="shared" si="172"/>
        <v>0</v>
      </c>
      <c r="H148" s="146" t="str">
        <f t="shared" si="101"/>
        <v/>
      </c>
      <c r="I148" s="146" t="str">
        <f t="shared" si="173"/>
        <v/>
      </c>
      <c r="J148" s="272"/>
      <c r="K148" s="118"/>
      <c r="L148" s="118"/>
      <c r="M148" s="117"/>
      <c r="N148" s="116"/>
      <c r="O148" s="115"/>
      <c r="P148" s="274"/>
      <c r="Q148" s="121"/>
      <c r="R148" s="121"/>
      <c r="S148" s="121"/>
      <c r="T148" s="121"/>
      <c r="U148" s="121"/>
      <c r="V148" s="121"/>
      <c r="W148" s="121"/>
      <c r="X148" s="121"/>
      <c r="Y148" s="121"/>
      <c r="Z148" s="121"/>
      <c r="AA148" s="120"/>
      <c r="AC148" s="774"/>
      <c r="AD148" s="121"/>
      <c r="AE148" s="121"/>
      <c r="AF148" s="121"/>
      <c r="AG148" s="121"/>
      <c r="AH148" s="121"/>
      <c r="AI148" s="121"/>
      <c r="AJ148" s="121"/>
      <c r="AK148" s="121"/>
      <c r="AL148" s="121"/>
      <c r="AM148" s="120"/>
      <c r="AO148" s="493"/>
      <c r="AP148" s="494"/>
      <c r="AQ148" s="494"/>
      <c r="AR148" s="494"/>
      <c r="AS148" s="494"/>
      <c r="AT148" s="494"/>
      <c r="AU148" s="494"/>
      <c r="AV148" s="494"/>
      <c r="AW148" s="494"/>
      <c r="AX148" s="494"/>
      <c r="AY148" s="494"/>
      <c r="AZ148" s="494"/>
      <c r="BA148" s="494"/>
      <c r="BB148" s="494"/>
      <c r="BC148" s="497"/>
      <c r="BH148" s="78" t="s">
        <v>233</v>
      </c>
      <c r="BI148" s="78" t="s">
        <v>1044</v>
      </c>
      <c r="BJ148" s="78" t="s">
        <v>1802</v>
      </c>
      <c r="BK148" s="77">
        <v>0.25</v>
      </c>
      <c r="BL148" s="76" t="s">
        <v>226</v>
      </c>
      <c r="BM148" s="75">
        <f t="shared" si="138"/>
        <v>4</v>
      </c>
      <c r="BN148" s="74">
        <f t="shared" ref="BN148:BN150" si="175">BO148/10</f>
        <v>25</v>
      </c>
      <c r="BO148" s="73">
        <v>250</v>
      </c>
      <c r="BP148" s="72">
        <v>0</v>
      </c>
      <c r="BQ148" s="71">
        <v>0</v>
      </c>
      <c r="BR148" s="70"/>
      <c r="BS148" s="69"/>
      <c r="BT148" s="68" t="s">
        <v>232</v>
      </c>
      <c r="BV148" s="394">
        <f t="shared" si="174"/>
        <v>0</v>
      </c>
      <c r="CE148" s="2"/>
      <c r="CF148" s="2"/>
      <c r="CM148" s="2"/>
      <c r="CN148" s="2"/>
      <c r="CU148" s="2"/>
      <c r="CV148" s="2"/>
      <c r="CY148" s="1"/>
      <c r="CZ148" s="1"/>
      <c r="DA148" s="1"/>
      <c r="DB148" s="549"/>
      <c r="DD148" s="9">
        <v>1</v>
      </c>
    </row>
    <row r="149" spans="2:108" ht="21" customHeight="1">
      <c r="B149" s="394">
        <f t="shared" si="170"/>
        <v>0</v>
      </c>
      <c r="C149" s="146" t="b">
        <f t="shared" si="171"/>
        <v>0</v>
      </c>
      <c r="D149" s="146">
        <f t="shared" ref="D149:D212" si="176">IF(C149="►","►",IFERROR(LEFT(C149,SEARCH(".",C149)-1),0))</f>
        <v>0</v>
      </c>
      <c r="E149" s="146">
        <f t="shared" ref="E149:E212" si="177">IF(C149="►","►",IFERROR(MID(C149,SEARCH(".",C149)+1,SEARCH(".",C149,SEARCH(".",C149)+1)-SEARCH(".",C149)-1),0))</f>
        <v>0</v>
      </c>
      <c r="F149" s="146">
        <f t="shared" ref="F149:F212" si="178">IF(C149="►","►",IFERROR(MID(C149,SEARCH(".",C149,SEARCH(".",C149)+1)+1,SEARCH(".",C149,SEARCH(".",C149,SEARCH(".",C149)+1)+1)-SEARCH(".",C149,SEARCH(".",C149)+1)-1),0))</f>
        <v>0</v>
      </c>
      <c r="G149" s="146">
        <f t="shared" si="172"/>
        <v>0</v>
      </c>
      <c r="H149" s="146" t="str">
        <f t="shared" ref="H149:H212" si="179">IF(C149="►","►",IFERROR(MID(C149,SEARCH("♦",SUBSTITUTE(C149,".","♦",LEN(C149)-LEN(SUBSTITUTE(C149,".",""))))+1,999),""))</f>
        <v/>
      </c>
      <c r="I149" s="146" t="str">
        <f t="shared" si="173"/>
        <v/>
      </c>
      <c r="J149" s="272"/>
      <c r="K149" s="112"/>
      <c r="L149" s="112"/>
      <c r="M149" s="112"/>
      <c r="N149" s="112"/>
      <c r="O149" s="112"/>
      <c r="P149" s="112"/>
      <c r="Q149" s="112"/>
      <c r="R149" s="112"/>
      <c r="S149" s="112"/>
      <c r="T149" s="112"/>
      <c r="U149" s="112"/>
      <c r="V149" s="112"/>
      <c r="W149" s="112"/>
      <c r="X149" s="112"/>
      <c r="Y149" s="112"/>
      <c r="Z149" s="112"/>
      <c r="AA149" s="114"/>
      <c r="AC149" s="775">
        <v>40</v>
      </c>
      <c r="AD149" s="112">
        <v>5</v>
      </c>
      <c r="AE149" s="112">
        <v>12</v>
      </c>
      <c r="AF149" s="112">
        <v>25</v>
      </c>
      <c r="AG149" s="112">
        <v>23</v>
      </c>
      <c r="AH149" s="112">
        <v>7</v>
      </c>
      <c r="AI149" s="112">
        <v>13</v>
      </c>
      <c r="AJ149" s="112">
        <v>12</v>
      </c>
      <c r="AK149" s="112">
        <v>9</v>
      </c>
      <c r="AL149" s="112">
        <v>12</v>
      </c>
      <c r="AM149" s="114">
        <v>13</v>
      </c>
      <c r="AO149" s="113">
        <v>14</v>
      </c>
      <c r="AP149" s="112">
        <v>11</v>
      </c>
      <c r="AQ149" s="112">
        <v>17</v>
      </c>
      <c r="AR149" s="112">
        <v>17</v>
      </c>
      <c r="AS149" s="112">
        <v>17</v>
      </c>
      <c r="AT149" s="112">
        <v>14</v>
      </c>
      <c r="AU149" s="112">
        <v>11</v>
      </c>
      <c r="AV149" s="112">
        <v>14</v>
      </c>
      <c r="AW149" s="112">
        <v>21</v>
      </c>
      <c r="AX149" s="112">
        <v>18</v>
      </c>
      <c r="AY149" s="112">
        <v>17</v>
      </c>
      <c r="AZ149" s="112">
        <v>11</v>
      </c>
      <c r="BA149" s="112">
        <v>11</v>
      </c>
      <c r="BB149" s="112">
        <v>11</v>
      </c>
      <c r="BC149" s="111">
        <v>17</v>
      </c>
      <c r="BH149" s="78" t="s">
        <v>230</v>
      </c>
      <c r="BI149" s="78" t="s">
        <v>1045</v>
      </c>
      <c r="BJ149" s="78" t="s">
        <v>1873</v>
      </c>
      <c r="BK149" s="77">
        <v>0.5</v>
      </c>
      <c r="BL149" s="76" t="s">
        <v>226</v>
      </c>
      <c r="BM149" s="75">
        <f t="shared" si="138"/>
        <v>2</v>
      </c>
      <c r="BN149" s="74">
        <f t="shared" si="175"/>
        <v>50</v>
      </c>
      <c r="BO149" s="73">
        <v>500</v>
      </c>
      <c r="BP149" s="72">
        <v>0</v>
      </c>
      <c r="BQ149" s="71">
        <v>0</v>
      </c>
      <c r="BR149" s="70"/>
      <c r="BS149" s="69"/>
      <c r="BT149" s="68" t="s">
        <v>229</v>
      </c>
      <c r="BV149" s="394">
        <f t="shared" si="174"/>
        <v>0</v>
      </c>
      <c r="CE149" s="2"/>
      <c r="CF149" s="2"/>
      <c r="CM149" s="2"/>
      <c r="CN149" s="2"/>
      <c r="CU149" s="2"/>
      <c r="CV149" s="2"/>
      <c r="CY149" s="1"/>
      <c r="CZ149" s="1"/>
      <c r="DA149" s="1"/>
      <c r="DB149" s="549"/>
      <c r="DD149" s="9">
        <v>1</v>
      </c>
    </row>
    <row r="150" spans="2:108" ht="21" customHeight="1" thickBot="1">
      <c r="B150" s="394">
        <f t="shared" si="170"/>
        <v>0</v>
      </c>
      <c r="C150" s="146" t="b">
        <f t="shared" si="171"/>
        <v>0</v>
      </c>
      <c r="D150" s="146">
        <f t="shared" si="176"/>
        <v>0</v>
      </c>
      <c r="E150" s="146">
        <f t="shared" si="177"/>
        <v>0</v>
      </c>
      <c r="F150" s="146">
        <f t="shared" si="178"/>
        <v>0</v>
      </c>
      <c r="G150" s="146">
        <f t="shared" si="172"/>
        <v>0</v>
      </c>
      <c r="H150" s="146" t="str">
        <f t="shared" si="179"/>
        <v/>
      </c>
      <c r="I150" s="146" t="str">
        <f t="shared" si="173"/>
        <v/>
      </c>
      <c r="J150" s="271"/>
      <c r="K150" s="270"/>
      <c r="L150" s="270"/>
      <c r="M150" s="270"/>
      <c r="N150" s="270"/>
      <c r="O150" s="270"/>
      <c r="P150" s="270"/>
      <c r="Q150" s="270"/>
      <c r="R150" s="270"/>
      <c r="S150" s="270"/>
      <c r="T150" s="270"/>
      <c r="U150" s="270"/>
      <c r="V150" s="270"/>
      <c r="W150" s="270"/>
      <c r="X150" s="270"/>
      <c r="Y150" s="270"/>
      <c r="Z150" s="270"/>
      <c r="AA150" s="269"/>
      <c r="AC150" s="776">
        <f t="shared" ref="AC150:AK150" ca="1" si="180">CELL("largeur",AC150)</f>
        <v>40</v>
      </c>
      <c r="AD150" s="270">
        <f t="shared" ca="1" si="180"/>
        <v>5</v>
      </c>
      <c r="AE150" s="270">
        <f t="shared" ca="1" si="180"/>
        <v>12</v>
      </c>
      <c r="AF150" s="270">
        <f t="shared" ca="1" si="180"/>
        <v>25</v>
      </c>
      <c r="AG150" s="270">
        <f t="shared" ca="1" si="180"/>
        <v>23</v>
      </c>
      <c r="AH150" s="270">
        <f t="shared" ca="1" si="180"/>
        <v>7</v>
      </c>
      <c r="AI150" s="270">
        <f t="shared" ca="1" si="180"/>
        <v>13</v>
      </c>
      <c r="AJ150" s="270">
        <f t="shared" ca="1" si="180"/>
        <v>12</v>
      </c>
      <c r="AK150" s="270">
        <f t="shared" ca="1" si="180"/>
        <v>9</v>
      </c>
      <c r="AL150" s="270">
        <v>12</v>
      </c>
      <c r="AM150" s="269">
        <f ca="1">CELL("largeur",AM150)</f>
        <v>13</v>
      </c>
      <c r="AO150" s="110">
        <f t="shared" ref="AO150:BC150" ca="1" si="181">CELL("largeur",AO150)</f>
        <v>14</v>
      </c>
      <c r="AP150" s="109">
        <f t="shared" ca="1" si="181"/>
        <v>11</v>
      </c>
      <c r="AQ150" s="109">
        <f t="shared" ca="1" si="181"/>
        <v>17</v>
      </c>
      <c r="AR150" s="109">
        <f t="shared" ca="1" si="181"/>
        <v>17</v>
      </c>
      <c r="AS150" s="109">
        <f t="shared" ca="1" si="181"/>
        <v>17</v>
      </c>
      <c r="AT150" s="109">
        <f t="shared" ca="1" si="181"/>
        <v>14</v>
      </c>
      <c r="AU150" s="109">
        <f t="shared" ca="1" si="181"/>
        <v>11</v>
      </c>
      <c r="AV150" s="109">
        <f t="shared" ca="1" si="181"/>
        <v>14</v>
      </c>
      <c r="AW150" s="109">
        <f t="shared" ca="1" si="181"/>
        <v>21</v>
      </c>
      <c r="AX150" s="109">
        <f t="shared" ca="1" si="181"/>
        <v>18</v>
      </c>
      <c r="AY150" s="109">
        <f t="shared" ca="1" si="181"/>
        <v>17</v>
      </c>
      <c r="AZ150" s="109">
        <f t="shared" ca="1" si="181"/>
        <v>11</v>
      </c>
      <c r="BA150" s="109">
        <f t="shared" ca="1" si="181"/>
        <v>11</v>
      </c>
      <c r="BB150" s="109">
        <f t="shared" ca="1" si="181"/>
        <v>11</v>
      </c>
      <c r="BC150" s="108">
        <f t="shared" ca="1" si="181"/>
        <v>17</v>
      </c>
      <c r="BE150" s="67" t="str">
        <f>"ligne "&amp;ROW()</f>
        <v>ligne 150</v>
      </c>
      <c r="BF150" s="67"/>
      <c r="BG150" s="67"/>
      <c r="BH150" s="78" t="s">
        <v>227</v>
      </c>
      <c r="BI150" s="66" t="s">
        <v>1046</v>
      </c>
      <c r="BJ150" s="66" t="s">
        <v>1803</v>
      </c>
      <c r="BK150" s="65">
        <v>0.33</v>
      </c>
      <c r="BL150" s="64" t="s">
        <v>226</v>
      </c>
      <c r="BM150" s="63">
        <f t="shared" si="138"/>
        <v>3</v>
      </c>
      <c r="BN150" s="62">
        <f t="shared" si="175"/>
        <v>33.299999999999997</v>
      </c>
      <c r="BO150" s="61">
        <v>333</v>
      </c>
      <c r="BP150" s="60">
        <v>0</v>
      </c>
      <c r="BQ150" s="59">
        <v>0</v>
      </c>
      <c r="BR150" s="58">
        <f>BQ150/10</f>
        <v>0</v>
      </c>
      <c r="BS150" s="57"/>
      <c r="BT150" s="56" t="s">
        <v>225</v>
      </c>
      <c r="BV150" s="394">
        <f t="shared" si="174"/>
        <v>0</v>
      </c>
      <c r="CE150" s="2"/>
      <c r="CF150" s="2"/>
      <c r="CM150" s="2"/>
      <c r="CN150" s="2"/>
      <c r="CU150" s="2"/>
      <c r="CV150" s="2"/>
      <c r="CY150" s="1"/>
      <c r="CZ150" s="1"/>
      <c r="DA150" s="1"/>
      <c r="DB150" s="549"/>
      <c r="DD150" s="9">
        <v>1</v>
      </c>
    </row>
    <row r="151" spans="2:108" ht="21" customHeight="1" thickBot="1">
      <c r="B151" s="394" t="str">
        <f t="shared" si="170"/>
        <v>A</v>
      </c>
      <c r="C151" s="146" t="str">
        <f t="shared" si="171"/>
        <v>A</v>
      </c>
      <c r="D151" s="146">
        <f t="shared" si="176"/>
        <v>0</v>
      </c>
      <c r="E151" s="146">
        <f t="shared" si="177"/>
        <v>0</v>
      </c>
      <c r="F151" s="146">
        <f t="shared" si="178"/>
        <v>0</v>
      </c>
      <c r="G151" s="146">
        <f t="shared" si="172"/>
        <v>0</v>
      </c>
      <c r="H151" s="146" t="str">
        <f t="shared" si="179"/>
        <v/>
      </c>
      <c r="I151" s="146" t="str">
        <f t="shared" si="173"/>
        <v/>
      </c>
      <c r="J151" s="832" t="s">
        <v>338</v>
      </c>
      <c r="K151" s="833" t="s">
        <v>338</v>
      </c>
      <c r="L151" s="833" t="s">
        <v>338</v>
      </c>
      <c r="M151" s="833" t="s">
        <v>338</v>
      </c>
      <c r="N151" s="833" t="s">
        <v>338</v>
      </c>
      <c r="O151" s="834" t="s">
        <v>2028</v>
      </c>
      <c r="P151" s="835"/>
      <c r="Q151" s="835"/>
      <c r="R151" s="835"/>
      <c r="S151" s="835"/>
      <c r="T151" s="835"/>
      <c r="U151" s="835"/>
      <c r="V151" s="835"/>
      <c r="W151" s="835"/>
      <c r="X151" s="835"/>
      <c r="Y151" s="835"/>
      <c r="Z151" s="835"/>
      <c r="AA151" s="835"/>
      <c r="AC151" s="5"/>
      <c r="AD151" s="5"/>
      <c r="AE151" s="5"/>
      <c r="AF151" s="5"/>
      <c r="AG151" s="5"/>
      <c r="AH151" s="5"/>
      <c r="AI151" s="5"/>
      <c r="AJ151" s="5"/>
      <c r="AK151" s="5"/>
      <c r="AL151" s="5"/>
      <c r="AM151" s="5"/>
      <c r="AO151" s="5"/>
      <c r="AP151" s="5"/>
      <c r="AQ151" s="5"/>
      <c r="AR151" s="5"/>
      <c r="AS151" s="5"/>
      <c r="AT151" s="5"/>
      <c r="AU151" s="5"/>
      <c r="AV151" s="5"/>
      <c r="AW151" s="5"/>
      <c r="AX151" s="5"/>
      <c r="AY151" s="5"/>
      <c r="AZ151" s="5"/>
      <c r="BA151" s="5"/>
      <c r="BB151" s="5"/>
      <c r="BC151" s="5"/>
      <c r="BH151" s="14"/>
      <c r="BI151" s="14"/>
      <c r="BJ151" s="14"/>
      <c r="BK151" s="14"/>
      <c r="BL151" s="14"/>
      <c r="BM151" s="14"/>
      <c r="BN151" s="14"/>
      <c r="BO151" s="13"/>
      <c r="BP151" s="13"/>
      <c r="BQ151" s="13"/>
      <c r="BR151" s="13"/>
      <c r="BS151" s="13"/>
      <c r="BT151" s="20"/>
      <c r="BV151" s="394" t="str">
        <f t="shared" si="174"/>
        <v>A</v>
      </c>
      <c r="CE151" s="2"/>
      <c r="CF151" s="2"/>
      <c r="CM151" s="2"/>
      <c r="CN151" s="2"/>
      <c r="CU151" s="2"/>
      <c r="CV151" s="2"/>
      <c r="CY151" s="1"/>
      <c r="CZ151" s="1"/>
      <c r="DA151" s="1"/>
      <c r="DB151" s="549"/>
      <c r="DD151" s="9">
        <v>1</v>
      </c>
    </row>
    <row r="152" spans="2:108" ht="21" customHeight="1">
      <c r="B152" s="394" t="str">
        <f t="shared" si="170"/>
        <v>A</v>
      </c>
      <c r="C152" s="146">
        <f t="shared" si="171"/>
        <v>0</v>
      </c>
      <c r="D152" s="146">
        <f t="shared" si="176"/>
        <v>0</v>
      </c>
      <c r="E152" s="146">
        <f t="shared" si="177"/>
        <v>0</v>
      </c>
      <c r="F152" s="146">
        <f t="shared" si="178"/>
        <v>0</v>
      </c>
      <c r="G152" s="146">
        <f t="shared" si="172"/>
        <v>0</v>
      </c>
      <c r="H152" s="146" t="str">
        <f t="shared" si="179"/>
        <v/>
      </c>
      <c r="I152" s="146" t="str">
        <f t="shared" si="173"/>
        <v/>
      </c>
      <c r="J152" s="257" t="s">
        <v>338</v>
      </c>
      <c r="K152" s="256">
        <f>K159</f>
        <v>0</v>
      </c>
      <c r="L152" s="256">
        <f>L159</f>
        <v>0</v>
      </c>
      <c r="M152" s="255">
        <f>M159</f>
        <v>0</v>
      </c>
      <c r="N152" s="254">
        <f>N159</f>
        <v>0</v>
      </c>
      <c r="O152" s="253">
        <f>O159</f>
        <v>0</v>
      </c>
      <c r="P152" s="686"/>
      <c r="Q152" s="685"/>
      <c r="R152" s="798" t="s">
        <v>1701</v>
      </c>
      <c r="S152" s="798"/>
      <c r="T152" s="798"/>
      <c r="U152" s="798"/>
      <c r="V152" s="798"/>
      <c r="W152" s="798"/>
      <c r="X152" s="798"/>
      <c r="Y152" s="798"/>
      <c r="Z152" s="798"/>
      <c r="AA152" s="684"/>
      <c r="AC152" s="1561" t="str">
        <f>R152&amp;" "&amp;P152&amp;" "&amp;P153&amp;" "&amp;P154&amp;"  intensité"&amp;" "&amp;U158&amp;" "&amp;"coût unitaire"&amp;" "&amp;AM161&amp; "€"&amp;" "&amp;" servi en"&amp;" "&amp;AJ154</f>
        <v>POSTIT 5     intensité  coût unitaire 0€  servi en Trembler(s)</v>
      </c>
      <c r="AD152" s="1562"/>
      <c r="AE152" s="1562"/>
      <c r="AF152" s="1562"/>
      <c r="AG152" s="1562"/>
      <c r="AH152" s="1562"/>
      <c r="AI152" s="1562"/>
      <c r="AJ152" s="1562"/>
      <c r="AK152" s="252" t="s">
        <v>432</v>
      </c>
      <c r="AL152" s="1565">
        <f>AA152</f>
        <v>0</v>
      </c>
      <c r="AM152" s="1566"/>
      <c r="AO152" s="251" t="s">
        <v>427</v>
      </c>
      <c r="AP152" s="250" t="s">
        <v>431</v>
      </c>
      <c r="AQ152" s="247" t="s">
        <v>429</v>
      </c>
      <c r="AR152" s="249" t="s">
        <v>426</v>
      </c>
      <c r="AS152" s="248" t="s">
        <v>430</v>
      </c>
      <c r="AT152" s="247" t="s">
        <v>429</v>
      </c>
      <c r="AU152" s="246" t="s">
        <v>428</v>
      </c>
      <c r="AV152" s="245" t="s">
        <v>427</v>
      </c>
      <c r="AW152" s="764" t="str">
        <f>AO154</f>
        <v/>
      </c>
      <c r="AX152" s="244"/>
      <c r="AY152" s="243"/>
      <c r="AZ152" s="242"/>
      <c r="BA152" s="241" t="s">
        <v>426</v>
      </c>
      <c r="BB152" s="240" t="str">
        <f>AR154</f>
        <v>2 Trembler(s) de 30 cl</v>
      </c>
      <c r="BC152" s="239"/>
      <c r="BP152" s="13"/>
      <c r="BQ152" s="13"/>
      <c r="BR152" s="13"/>
      <c r="BS152" s="13"/>
      <c r="BT152" s="20"/>
      <c r="BV152" s="394" t="str">
        <f t="shared" si="174"/>
        <v>A</v>
      </c>
      <c r="CE152" s="2"/>
      <c r="CF152" s="2"/>
      <c r="CM152" s="2"/>
      <c r="CN152" s="2"/>
      <c r="CU152" s="2"/>
      <c r="CV152" s="2"/>
      <c r="CY152" s="1"/>
      <c r="CZ152" s="1"/>
      <c r="DA152" s="1"/>
      <c r="DB152" s="549"/>
      <c r="DD152" s="9">
        <v>1</v>
      </c>
    </row>
    <row r="153" spans="2:108" ht="21" customHeight="1">
      <c r="B153" s="394">
        <f t="shared" si="170"/>
        <v>0</v>
      </c>
      <c r="C153" s="146" t="b">
        <f t="shared" si="171"/>
        <v>0</v>
      </c>
      <c r="D153" s="146">
        <f t="shared" si="176"/>
        <v>0</v>
      </c>
      <c r="E153" s="146">
        <f t="shared" si="177"/>
        <v>0</v>
      </c>
      <c r="F153" s="146">
        <f t="shared" si="178"/>
        <v>0</v>
      </c>
      <c r="G153" s="146">
        <f t="shared" si="172"/>
        <v>0</v>
      </c>
      <c r="H153" s="146" t="str">
        <f t="shared" si="179"/>
        <v/>
      </c>
      <c r="I153" s="146" t="str">
        <f t="shared" si="173"/>
        <v/>
      </c>
      <c r="J153" s="133"/>
      <c r="K153" s="203"/>
      <c r="L153" s="203"/>
      <c r="M153" s="202"/>
      <c r="N153" s="201"/>
      <c r="O153" s="200"/>
      <c r="P153" s="683"/>
      <c r="Q153" s="682"/>
      <c r="R153" s="799"/>
      <c r="S153" s="799"/>
      <c r="T153" s="799"/>
      <c r="U153" s="799"/>
      <c r="V153" s="799"/>
      <c r="W153" s="799"/>
      <c r="X153" s="799"/>
      <c r="Y153" s="799"/>
      <c r="Z153" s="799"/>
      <c r="AA153" s="681"/>
      <c r="AC153" s="1563"/>
      <c r="AD153" s="1564"/>
      <c r="AE153" s="1564"/>
      <c r="AF153" s="1564"/>
      <c r="AG153" s="1564"/>
      <c r="AH153" s="1564"/>
      <c r="AI153" s="1564"/>
      <c r="AJ153" s="1564"/>
      <c r="AK153" s="503">
        <f>IFERROR(SUM(AJ162:AJ168)/SUM(AE162:AE168)*100,0)</f>
        <v>0</v>
      </c>
      <c r="AL153" s="1567"/>
      <c r="AM153" s="1568"/>
      <c r="AO153" s="238" t="str">
        <f t="shared" ref="AO153:AU153" si="182">SUBSTITUTE(ADDRESS(1,COLUMN(),4),"1","")</f>
        <v>AO</v>
      </c>
      <c r="AP153" s="237" t="str">
        <f t="shared" si="182"/>
        <v>AP</v>
      </c>
      <c r="AQ153" s="234" t="str">
        <f t="shared" si="182"/>
        <v>AQ</v>
      </c>
      <c r="AR153" s="236" t="str">
        <f t="shared" si="182"/>
        <v>AR</v>
      </c>
      <c r="AS153" s="235" t="str">
        <f t="shared" si="182"/>
        <v>AS</v>
      </c>
      <c r="AT153" s="234" t="str">
        <f t="shared" si="182"/>
        <v>AT</v>
      </c>
      <c r="AU153" s="233" t="str">
        <f t="shared" si="182"/>
        <v>AU</v>
      </c>
      <c r="AV153" s="232"/>
      <c r="AW153" s="232"/>
      <c r="AX153" s="232"/>
      <c r="AY153" s="193"/>
      <c r="AZ153" s="232"/>
      <c r="BA153" s="218"/>
      <c r="BB153" s="153"/>
      <c r="BC153" s="152"/>
      <c r="BQ153" s="13"/>
      <c r="BR153" s="13"/>
      <c r="BS153" s="13"/>
      <c r="BT153" s="20"/>
      <c r="BV153" s="394">
        <f t="shared" si="174"/>
        <v>0</v>
      </c>
      <c r="CE153" s="2"/>
      <c r="CF153" s="2"/>
      <c r="CM153" s="2"/>
      <c r="CN153" s="2"/>
      <c r="CU153" s="2"/>
      <c r="CV153" s="2"/>
      <c r="CY153" s="1"/>
      <c r="CZ153" s="1"/>
      <c r="DA153" s="1"/>
      <c r="DB153" s="549"/>
      <c r="DD153" s="9">
        <v>1</v>
      </c>
    </row>
    <row r="154" spans="2:108" ht="21" customHeight="1">
      <c r="B154" s="394">
        <f t="shared" si="170"/>
        <v>0</v>
      </c>
      <c r="C154" s="146" t="b">
        <f t="shared" si="171"/>
        <v>0</v>
      </c>
      <c r="D154" s="146">
        <f t="shared" si="176"/>
        <v>0</v>
      </c>
      <c r="E154" s="146">
        <f t="shared" si="177"/>
        <v>0</v>
      </c>
      <c r="F154" s="146">
        <f t="shared" si="178"/>
        <v>0</v>
      </c>
      <c r="G154" s="146">
        <f t="shared" si="172"/>
        <v>0</v>
      </c>
      <c r="H154" s="146" t="str">
        <f t="shared" si="179"/>
        <v/>
      </c>
      <c r="I154" s="146" t="str">
        <f t="shared" si="173"/>
        <v/>
      </c>
      <c r="J154" s="133"/>
      <c r="K154" s="203"/>
      <c r="L154" s="203"/>
      <c r="M154" s="202"/>
      <c r="N154" s="201"/>
      <c r="O154" s="200"/>
      <c r="P154" s="680"/>
      <c r="Q154" s="680"/>
      <c r="R154" s="332"/>
      <c r="S154" s="331"/>
      <c r="T154" s="231"/>
      <c r="U154" s="231"/>
      <c r="V154" s="231"/>
      <c r="W154" s="231"/>
      <c r="X154" s="231"/>
      <c r="Y154" s="231"/>
      <c r="Z154" s="231"/>
      <c r="AA154" s="230"/>
      <c r="AC154" s="763" t="str">
        <f>IFERROR(IF(AX169&lt;&gt;INDEX(BO22:BO150,MATCH(M155,BH22:BH150,0)),"⚠️ Vérifiez : le total saisi = "&amp;AX169&amp;" ml (colonne "&amp;AX160&amp;")","✅ OK volume saisi = "&amp;AX169&amp;" ml (colonne "&amp;AX160&amp;")"),"⚠️ Erreur : valeur non trouvée")</f>
        <v>⚠️ Erreur : valeur non trouvée</v>
      </c>
      <c r="AD154" s="207"/>
      <c r="AE154" s="207"/>
      <c r="AF154" s="207"/>
      <c r="AG154" s="207"/>
      <c r="AH154" s="532" t="s">
        <v>416</v>
      </c>
      <c r="AI154" s="229">
        <v>2</v>
      </c>
      <c r="AJ154" s="607" t="s">
        <v>361</v>
      </c>
      <c r="AK154" s="611" t="s">
        <v>805</v>
      </c>
      <c r="AL154" s="608">
        <f>IFERROR(INDEX(BN22:BN150, MATCH(AJ154, BH22:BH150, 0)), 0)*AI154</f>
        <v>50</v>
      </c>
      <c r="AM154" s="606">
        <f>AL154/100</f>
        <v>0.5</v>
      </c>
      <c r="AO154" s="228" t="str">
        <f>IF(OR(ISBLANK(P156), ISBLANK(Q156), ISBLANK(P158), ISBLANK(Q158)), "","Volume saisi "&amp; AX169 &amp; " ml pour "  &amp; P156 &amp; " " &amp; Q156)</f>
        <v/>
      </c>
      <c r="AP154" s="226">
        <f>IFERROR(IF(ISBLANK(AI154),"",IFERROR(_xlfn.XLOOKUP(M154,BH22:BH150,BS22:BS150),IFERROR(_xlfn.XLOOKUP(M154,BI22:BI150,BS22:BS150),IFERROR(_xlfn.XLOOKUP(M154,BJ22:BJ150,BS22:BS150),0)))*L154),0)</f>
        <v>0</v>
      </c>
      <c r="AQ154" s="225">
        <f>IFERROR(IF(ISBLANK(AI154),"",IFERROR(_xlfn.XLOOKUP(O154,BH22:BH150,BO22:BO150),IFERROR(_xlfn.XLOOKUP(O154,BI22:BI150,BO22:BO150),IFERROR(_xlfn.XLOOKUP(O154,BJ22:BJ150,BO22:BO150),0))))*N154*L154,0)</f>
        <v>0</v>
      </c>
      <c r="AR154" s="227" t="str">
        <f>IF(OR(ISBLANK(AI154), ISBLANK(AJ154), ISBLANK(AI155), ISBLANK(AJ155)), "", AI154 &amp; " " &amp; AJ154 &amp; " de " &amp; AI155 &amp; " " &amp; AJ155)</f>
        <v>2 Trembler(s) de 30 cl</v>
      </c>
      <c r="AS154" s="226">
        <f>IFERROR(IF(ISBLANK(AI154),"",IFERROR(_xlfn.XLOOKUP(AJ154,BH22:BH150,BS22:BS150),IFERROR(_xlfn.XLOOKUP(AJ154,BI22:BI150,BS22:BS150),IFERROR(_xlfn.XLOOKUP(AJ154,BJ22:BJ150,BS22:BS150),0))))*AI154,0)</f>
        <v>600</v>
      </c>
      <c r="AT154" s="225">
        <f>IF(ISBLANK(AI154),"",IFERROR(_xlfn.XLOOKUP(AJ155,BH22:BH150,BO22:BO150),IFERROR(_xlfn.XLOOKUP(AJ155,BI22:BI150,BO22:BO150),IFERROR(_xlfn.XLOOKUP(AJ155,BJ22:BJ150,BO22:BO150),0)))*AI155*AI154)</f>
        <v>600</v>
      </c>
      <c r="AU154" s="224">
        <f>IFERROR(AT154/AQ154,0)</f>
        <v>0</v>
      </c>
      <c r="AV154" s="623" t="str">
        <f>AX160&amp;"= "</f>
        <v xml:space="preserve">AX= </v>
      </c>
      <c r="AW154" s="712" t="str">
        <f>"recherche de "&amp;X159&amp;" dans la table de conversion et multilcation par  "&amp;W159</f>
        <v xml:space="preserve">recherche de  dans la table de conversion et multilcation par  </v>
      </c>
      <c r="AX154" s="193"/>
      <c r="AY154" s="193"/>
      <c r="AZ154" s="713"/>
      <c r="BA154" s="218"/>
      <c r="BB154" s="153"/>
      <c r="BC154" s="152"/>
      <c r="BT154" s="3"/>
      <c r="BV154" s="394">
        <f t="shared" si="174"/>
        <v>0</v>
      </c>
      <c r="CE154" s="2"/>
      <c r="CF154" s="2"/>
      <c r="CM154" s="2"/>
      <c r="CN154" s="2"/>
      <c r="CU154" s="2"/>
      <c r="CV154" s="2"/>
      <c r="CY154" s="1"/>
      <c r="CZ154" s="1"/>
      <c r="DA154" s="1"/>
      <c r="DB154" s="549"/>
      <c r="DD154" s="9">
        <v>1</v>
      </c>
    </row>
    <row r="155" spans="2:108" ht="21" customHeight="1">
      <c r="B155" s="394">
        <f t="shared" si="170"/>
        <v>0</v>
      </c>
      <c r="C155" s="146" t="b">
        <f t="shared" si="171"/>
        <v>0</v>
      </c>
      <c r="D155" s="146">
        <f t="shared" si="176"/>
        <v>0</v>
      </c>
      <c r="E155" s="146">
        <f t="shared" si="177"/>
        <v>0</v>
      </c>
      <c r="F155" s="146">
        <f t="shared" si="178"/>
        <v>0</v>
      </c>
      <c r="G155" s="146">
        <f t="shared" si="172"/>
        <v>0</v>
      </c>
      <c r="H155" s="146" t="str">
        <f t="shared" si="179"/>
        <v/>
      </c>
      <c r="I155" s="146" t="str">
        <f t="shared" si="173"/>
        <v/>
      </c>
      <c r="J155" s="133"/>
      <c r="K155" s="203"/>
      <c r="L155" s="203"/>
      <c r="M155" s="202"/>
      <c r="N155" s="201"/>
      <c r="O155" s="200"/>
      <c r="P155" s="223"/>
      <c r="Q155" s="329"/>
      <c r="R155" s="318"/>
      <c r="S155" s="318"/>
      <c r="T155" s="318"/>
      <c r="U155" s="318"/>
      <c r="V155" s="210"/>
      <c r="W155" s="222"/>
      <c r="X155" s="679"/>
      <c r="Y155" s="679"/>
      <c r="Z155" s="679"/>
      <c r="AA155" s="678"/>
      <c r="AC155" s="533" t="str">
        <f>"Volume d'1 "&amp;M155&amp;" "&amp;IFERROR(IF(ISBLANK(AI154),"",INDEX(BO22:BO150,MATCH(M155,BH22:BH150,0))),0)&amp;" ml"</f>
        <v>Volume d'1  0 ml</v>
      </c>
      <c r="AD155" s="207"/>
      <c r="AE155" s="207"/>
      <c r="AF155" s="207"/>
      <c r="AG155" s="207"/>
      <c r="AH155" s="221" t="str">
        <f>"⓬ Vous versez quel volume par ►"&amp;AJ154</f>
        <v>⓬ Vous versez quel volume par ►Trembler(s)</v>
      </c>
      <c r="AI155" s="220">
        <v>30</v>
      </c>
      <c r="AJ155" s="103" t="s">
        <v>328</v>
      </c>
      <c r="AK155" s="612" t="s">
        <v>806</v>
      </c>
      <c r="AL155" s="608">
        <f>IFERROR(INDEX(BN22:BN150, MATCH(AJ155, BH22:BH150, 0)), 0)*AI155</f>
        <v>30</v>
      </c>
      <c r="AM155" s="606">
        <f>AL155/100</f>
        <v>0.3</v>
      </c>
      <c r="AO155" s="142" t="str">
        <f t="shared" ref="AO155:AT155" si="183">AO154</f>
        <v/>
      </c>
      <c r="AP155" s="328">
        <f t="shared" si="183"/>
        <v>0</v>
      </c>
      <c r="AQ155" s="328">
        <f t="shared" si="183"/>
        <v>0</v>
      </c>
      <c r="AR155" s="140" t="str">
        <f t="shared" si="183"/>
        <v>2 Trembler(s) de 30 cl</v>
      </c>
      <c r="AS155" s="135">
        <f t="shared" si="183"/>
        <v>600</v>
      </c>
      <c r="AT155" s="327">
        <f t="shared" si="183"/>
        <v>600</v>
      </c>
      <c r="AU155" s="151">
        <f t="shared" ref="AU155:AU168" si="184">IFERROR(AT155/AQ155,0)</f>
        <v>0</v>
      </c>
      <c r="AV155" s="623" t="str">
        <f>AY160&amp;"= "</f>
        <v xml:space="preserve">AY= </v>
      </c>
      <c r="AW155" s="624" t="str">
        <f>"volumes de l'Auteur pour "&amp;AY169&amp;" ml"</f>
        <v>volumes de l'Auteur pour 0 ml</v>
      </c>
      <c r="AX155" s="20"/>
      <c r="AY155" s="20"/>
      <c r="AZ155" s="20"/>
      <c r="BA155" s="218"/>
      <c r="BB155" s="153"/>
      <c r="BC155" s="152"/>
      <c r="BT155" s="3"/>
      <c r="BV155" s="394">
        <f t="shared" si="174"/>
        <v>0</v>
      </c>
      <c r="CE155" s="2"/>
      <c r="CF155" s="2"/>
      <c r="CM155" s="2"/>
      <c r="CN155" s="2"/>
      <c r="CU155" s="2"/>
      <c r="CV155" s="2"/>
      <c r="CY155" s="1"/>
      <c r="CZ155" s="1"/>
      <c r="DA155" s="1"/>
      <c r="DB155" s="549"/>
      <c r="DD155" s="9">
        <v>1</v>
      </c>
    </row>
    <row r="156" spans="2:108" ht="21" customHeight="1">
      <c r="B156" s="394">
        <f t="shared" si="170"/>
        <v>0</v>
      </c>
      <c r="C156" s="146" t="b">
        <f t="shared" si="171"/>
        <v>0</v>
      </c>
      <c r="D156" s="146">
        <f t="shared" si="176"/>
        <v>0</v>
      </c>
      <c r="E156" s="146">
        <f t="shared" si="177"/>
        <v>0</v>
      </c>
      <c r="F156" s="146">
        <f t="shared" si="178"/>
        <v>0</v>
      </c>
      <c r="G156" s="146">
        <f t="shared" si="172"/>
        <v>0</v>
      </c>
      <c r="H156" s="146" t="str">
        <f t="shared" si="179"/>
        <v/>
      </c>
      <c r="I156" s="146" t="str">
        <f t="shared" si="173"/>
        <v/>
      </c>
      <c r="J156" s="133"/>
      <c r="K156" s="203"/>
      <c r="L156" s="203"/>
      <c r="M156" s="202"/>
      <c r="N156" s="201"/>
      <c r="O156" s="200"/>
      <c r="P156" s="215"/>
      <c r="Q156" s="322"/>
      <c r="R156" s="319"/>
      <c r="S156" s="319"/>
      <c r="T156" s="319"/>
      <c r="U156" s="319"/>
      <c r="V156" s="214"/>
      <c r="W156" s="28"/>
      <c r="X156" s="679"/>
      <c r="Y156" s="679"/>
      <c r="Z156" s="679"/>
      <c r="AA156" s="678"/>
      <c r="AC156" s="534" t="str">
        <f>IF(ISBLANK(AI154), "", IF(AL155&lt;=AC157, "✔ OK pour de/des verre(s) " &amp; AJ154 &amp; " de " &amp; AC157&amp; " cl (volume versé : "&amp;AL155&amp; " cl)", "❌ Trop plein pour " &amp; AJ154 &amp; " de " &amp;AC157&amp; " cl (volume utilisé : " &amp; (AL155*AI154) &amp; " cl)"))</f>
        <v>✔ OK pour de/des verre(s) Trembler(s) de 25 cl cl (volume versé : 30 cl)</v>
      </c>
      <c r="AD156" s="213"/>
      <c r="AE156" s="207"/>
      <c r="AF156" s="20"/>
      <c r="AG156" s="20"/>
      <c r="AH156" s="212"/>
      <c r="AI156" s="180"/>
      <c r="AJ156" s="211">
        <f>IFERROR(IF(AL155&gt;AJ157,AC160,IF(AJ157&gt;AL155,AD160,IF(AJ157=AL155,AE160))),0)</f>
        <v>0</v>
      </c>
      <c r="AK156" s="611" t="s">
        <v>803</v>
      </c>
      <c r="AL156" s="608">
        <f>AL155*AI154</f>
        <v>60</v>
      </c>
      <c r="AM156" s="606">
        <f>AM155*AI154</f>
        <v>0.6</v>
      </c>
      <c r="AO156" s="142" t="str">
        <f t="shared" ref="AO156:AT156" si="185">AO154</f>
        <v/>
      </c>
      <c r="AP156" s="141">
        <f t="shared" si="185"/>
        <v>0</v>
      </c>
      <c r="AQ156" s="141">
        <f t="shared" si="185"/>
        <v>0</v>
      </c>
      <c r="AR156" s="140" t="str">
        <f t="shared" si="185"/>
        <v>2 Trembler(s) de 30 cl</v>
      </c>
      <c r="AS156" s="135">
        <f t="shared" si="185"/>
        <v>600</v>
      </c>
      <c r="AT156" s="139">
        <f t="shared" si="185"/>
        <v>600</v>
      </c>
      <c r="AU156" s="151">
        <f t="shared" si="184"/>
        <v>0</v>
      </c>
      <c r="AV156" s="622" t="str">
        <f>BA160&amp;"= "</f>
        <v xml:space="preserve">BA= </v>
      </c>
      <c r="AW156" s="624" t="str">
        <f>"volumes de l'Auteur multiplié par le coef. " &amp; TEXT(AU156, "0.00")</f>
        <v>volumes de l'Auteur multiplié par le coef. 0.00</v>
      </c>
      <c r="AX156" s="20"/>
      <c r="AY156" s="20"/>
      <c r="AZ156" s="20"/>
      <c r="BA156" s="153"/>
      <c r="BB156" s="153"/>
      <c r="BC156" s="152"/>
      <c r="BT156" s="3"/>
      <c r="BV156" s="394">
        <f t="shared" si="174"/>
        <v>0</v>
      </c>
      <c r="CE156" s="2"/>
      <c r="CF156" s="2"/>
      <c r="CM156" s="2"/>
      <c r="CN156" s="2"/>
      <c r="CU156" s="2"/>
      <c r="CV156" s="2"/>
      <c r="CY156" s="1"/>
      <c r="CZ156" s="1"/>
      <c r="DA156" s="1"/>
      <c r="DB156" s="549"/>
      <c r="DD156" s="9">
        <v>1</v>
      </c>
    </row>
    <row r="157" spans="2:108" ht="21" customHeight="1">
      <c r="B157" s="394">
        <f t="shared" si="170"/>
        <v>0</v>
      </c>
      <c r="C157" s="146" t="b">
        <f t="shared" si="171"/>
        <v>0</v>
      </c>
      <c r="D157" s="146">
        <f t="shared" si="176"/>
        <v>0</v>
      </c>
      <c r="E157" s="146">
        <f t="shared" si="177"/>
        <v>0</v>
      </c>
      <c r="F157" s="146">
        <f t="shared" si="178"/>
        <v>0</v>
      </c>
      <c r="G157" s="146">
        <f t="shared" si="172"/>
        <v>0</v>
      </c>
      <c r="H157" s="146" t="str">
        <f t="shared" si="179"/>
        <v/>
      </c>
      <c r="I157" s="146" t="str">
        <f t="shared" si="173"/>
        <v/>
      </c>
      <c r="J157" s="133"/>
      <c r="K157" s="203"/>
      <c r="L157" s="203"/>
      <c r="M157" s="202"/>
      <c r="N157" s="201"/>
      <c r="O157" s="200"/>
      <c r="P157" s="320"/>
      <c r="Q157" s="319"/>
      <c r="R157" s="318"/>
      <c r="S157" s="315"/>
      <c r="T157" s="198"/>
      <c r="U157" s="314"/>
      <c r="V157" s="197"/>
      <c r="W157" s="196"/>
      <c r="X157" s="677" t="str">
        <f>R152</f>
        <v>POSTIT 5</v>
      </c>
      <c r="Y157" s="677"/>
      <c r="Z157" s="677"/>
      <c r="AA157" s="676"/>
      <c r="AC157" s="609" t="str">
        <f>IFERROR(INDEX(BN22:BN150, MATCH(AJ154, BH22:BH150, 0)), 0)&amp;" cl"</f>
        <v>25 cl</v>
      </c>
      <c r="AD157" s="209"/>
      <c r="AE157" s="207"/>
      <c r="AF157" s="208"/>
      <c r="AG157" s="208"/>
      <c r="AH157" s="208"/>
      <c r="AI157" s="611" t="s">
        <v>804</v>
      </c>
      <c r="AJ157" s="613" t="e">
        <f>IF(ISBLANK(AI154),"",INDEX(BO22:BO150,MATCH(O157,BH22:BH150,0))*N157/10)</f>
        <v>#N/A</v>
      </c>
      <c r="AK157" s="207"/>
      <c r="AL157" s="207"/>
      <c r="AM157" s="219"/>
      <c r="AO157" s="142" t="str">
        <f t="shared" ref="AO157:AT157" si="186">AO154</f>
        <v/>
      </c>
      <c r="AP157" s="141">
        <f t="shared" si="186"/>
        <v>0</v>
      </c>
      <c r="AQ157" s="141">
        <f t="shared" si="186"/>
        <v>0</v>
      </c>
      <c r="AR157" s="140" t="str">
        <f t="shared" si="186"/>
        <v>2 Trembler(s) de 30 cl</v>
      </c>
      <c r="AS157" s="135">
        <f t="shared" si="186"/>
        <v>600</v>
      </c>
      <c r="AT157" s="139">
        <f t="shared" si="186"/>
        <v>600</v>
      </c>
      <c r="AU157" s="151">
        <f t="shared" si="184"/>
        <v>0</v>
      </c>
      <c r="AV157" s="20"/>
      <c r="AW157" s="20"/>
      <c r="AX157" s="20"/>
      <c r="AY157" s="20"/>
      <c r="AZ157" s="20"/>
      <c r="BA157" s="153"/>
      <c r="BB157" s="153"/>
      <c r="BC157" s="152"/>
      <c r="BT157" s="3"/>
      <c r="BV157" s="394">
        <f t="shared" si="174"/>
        <v>0</v>
      </c>
      <c r="CE157" s="2"/>
      <c r="CF157" s="2"/>
      <c r="CM157" s="2"/>
      <c r="CN157" s="2"/>
      <c r="CU157" s="2"/>
      <c r="CV157" s="2"/>
      <c r="CY157" s="1"/>
      <c r="CZ157" s="1"/>
      <c r="DA157" s="1"/>
      <c r="DB157" s="549"/>
      <c r="DD157" s="9">
        <v>1</v>
      </c>
    </row>
    <row r="158" spans="2:108" ht="21" customHeight="1">
      <c r="B158" s="394">
        <f t="shared" si="170"/>
        <v>0</v>
      </c>
      <c r="C158" s="146" t="b">
        <f t="shared" si="171"/>
        <v>0</v>
      </c>
      <c r="D158" s="146">
        <f t="shared" si="176"/>
        <v>0</v>
      </c>
      <c r="E158" s="146">
        <f t="shared" si="177"/>
        <v>0</v>
      </c>
      <c r="F158" s="146">
        <f t="shared" si="178"/>
        <v>0</v>
      </c>
      <c r="G158" s="146">
        <f t="shared" si="172"/>
        <v>0</v>
      </c>
      <c r="H158" s="146" t="str">
        <f t="shared" si="179"/>
        <v/>
      </c>
      <c r="I158" s="146" t="str">
        <f t="shared" si="173"/>
        <v/>
      </c>
      <c r="J158" s="133"/>
      <c r="K158" s="203"/>
      <c r="L158" s="203"/>
      <c r="M158" s="202"/>
      <c r="N158" s="201"/>
      <c r="O158" s="200"/>
      <c r="P158" s="199"/>
      <c r="Q158" s="103"/>
      <c r="R158" s="315"/>
      <c r="S158" s="315"/>
      <c r="T158" s="198"/>
      <c r="U158" s="314"/>
      <c r="V158" s="197"/>
      <c r="W158" s="196"/>
      <c r="X158" s="677"/>
      <c r="Y158" s="677"/>
      <c r="Z158" s="677"/>
      <c r="AA158" s="676"/>
      <c r="AC158" s="1596">
        <f>X155</f>
        <v>0</v>
      </c>
      <c r="AD158" s="1597"/>
      <c r="AE158" s="1597"/>
      <c r="AF158" s="1597"/>
      <c r="AG158" s="1597"/>
      <c r="AH158" s="1598"/>
      <c r="AI158" s="195"/>
      <c r="AJ158" s="195"/>
      <c r="AK158" s="195"/>
      <c r="AL158" s="195"/>
      <c r="AM158" s="194"/>
      <c r="AO158" s="142" t="str">
        <f t="shared" ref="AO158:AT158" si="187">AO154</f>
        <v/>
      </c>
      <c r="AP158" s="141">
        <f t="shared" si="187"/>
        <v>0</v>
      </c>
      <c r="AQ158" s="141">
        <f t="shared" si="187"/>
        <v>0</v>
      </c>
      <c r="AR158" s="140" t="str">
        <f t="shared" si="187"/>
        <v>2 Trembler(s) de 30 cl</v>
      </c>
      <c r="AS158" s="135">
        <f t="shared" si="187"/>
        <v>600</v>
      </c>
      <c r="AT158" s="139">
        <f t="shared" si="187"/>
        <v>600</v>
      </c>
      <c r="AU158" s="151">
        <f t="shared" si="184"/>
        <v>0</v>
      </c>
      <c r="AV158" s="193"/>
      <c r="AW158" s="193"/>
      <c r="AX158" s="1737" t="str">
        <f>AX160&amp;" =  Volumes saisis colonnes "&amp;SUBSTITUTE(ADDRESS(1,COLUMN(W162),4),"1","")&amp;" et "&amp;SUBSTITUTE(ADDRESS(1,COLUMN(X162),4),"1","")</f>
        <v>AX =  Volumes saisis colonnes W et X</v>
      </c>
      <c r="AY158" s="193"/>
      <c r="AZ158" s="193"/>
      <c r="BA158" s="153"/>
      <c r="BB158" s="153"/>
      <c r="BC158" s="152"/>
      <c r="BT158" s="3"/>
      <c r="BV158" s="394">
        <f t="shared" si="174"/>
        <v>0</v>
      </c>
      <c r="CE158" s="2"/>
      <c r="CF158" s="2"/>
      <c r="CM158" s="2"/>
      <c r="CN158" s="2"/>
      <c r="CU158" s="2"/>
      <c r="CV158" s="2"/>
      <c r="CY158" s="1"/>
      <c r="CZ158" s="1"/>
      <c r="DA158" s="1"/>
      <c r="DB158" s="549"/>
      <c r="DD158" s="9">
        <v>1</v>
      </c>
    </row>
    <row r="159" spans="2:108" ht="21" customHeight="1">
      <c r="B159" s="394">
        <f t="shared" si="170"/>
        <v>0</v>
      </c>
      <c r="C159" s="146" t="b">
        <f t="shared" si="171"/>
        <v>0</v>
      </c>
      <c r="D159" s="146">
        <f t="shared" si="176"/>
        <v>0</v>
      </c>
      <c r="E159" s="146">
        <f t="shared" si="177"/>
        <v>0</v>
      </c>
      <c r="F159" s="146">
        <f t="shared" si="178"/>
        <v>0</v>
      </c>
      <c r="G159" s="146">
        <f t="shared" si="172"/>
        <v>0</v>
      </c>
      <c r="H159" s="146" t="str">
        <f t="shared" si="179"/>
        <v/>
      </c>
      <c r="I159" s="146" t="str">
        <f t="shared" si="173"/>
        <v/>
      </c>
      <c r="J159" s="133"/>
      <c r="K159" s="189"/>
      <c r="L159" s="188"/>
      <c r="M159" s="187"/>
      <c r="N159" s="186"/>
      <c r="O159" s="185"/>
      <c r="P159" s="184"/>
      <c r="Q159" s="183"/>
      <c r="R159" s="183"/>
      <c r="S159" s="182"/>
      <c r="T159" s="182"/>
      <c r="U159" s="182"/>
      <c r="V159" s="182"/>
      <c r="W159" s="182"/>
      <c r="X159" s="182"/>
      <c r="Y159" s="182"/>
      <c r="Z159" s="182"/>
      <c r="AA159" s="181"/>
      <c r="AC159" s="1599"/>
      <c r="AD159" s="1600"/>
      <c r="AE159" s="1600"/>
      <c r="AF159" s="1600"/>
      <c r="AG159" s="1600"/>
      <c r="AH159" s="1601"/>
      <c r="AI159" s="180"/>
      <c r="AJ159" s="180"/>
      <c r="AK159" s="180"/>
      <c r="AL159" s="180"/>
      <c r="AM159" s="535" t="s">
        <v>384</v>
      </c>
      <c r="AO159" s="142" t="str">
        <f t="shared" ref="AO159:AT159" si="188">AO154</f>
        <v/>
      </c>
      <c r="AP159" s="141">
        <f t="shared" si="188"/>
        <v>0</v>
      </c>
      <c r="AQ159" s="141">
        <f t="shared" si="188"/>
        <v>0</v>
      </c>
      <c r="AR159" s="140" t="str">
        <f t="shared" si="188"/>
        <v>2 Trembler(s) de 30 cl</v>
      </c>
      <c r="AS159" s="135">
        <f t="shared" si="188"/>
        <v>600</v>
      </c>
      <c r="AT159" s="139">
        <f t="shared" si="188"/>
        <v>600</v>
      </c>
      <c r="AU159" s="151">
        <f t="shared" si="184"/>
        <v>0</v>
      </c>
      <c r="AV159" s="20"/>
      <c r="AW159" s="193"/>
      <c r="AX159" s="1737"/>
      <c r="AY159" s="193"/>
      <c r="AZ159" s="193"/>
      <c r="BA159" s="153"/>
      <c r="BB159" s="153"/>
      <c r="BC159" s="152"/>
      <c r="BT159" s="3"/>
      <c r="BV159" s="394">
        <f t="shared" si="174"/>
        <v>0</v>
      </c>
      <c r="CE159" s="2"/>
      <c r="CF159" s="2"/>
      <c r="CM159" s="2"/>
      <c r="CN159" s="2"/>
      <c r="CU159" s="2"/>
      <c r="CV159" s="2"/>
      <c r="CY159" s="1"/>
      <c r="CZ159" s="1"/>
      <c r="DA159" s="1"/>
      <c r="DB159" s="549"/>
      <c r="DD159" s="9">
        <v>1</v>
      </c>
    </row>
    <row r="160" spans="2:108" ht="21" customHeight="1">
      <c r="B160" s="394">
        <f t="shared" si="170"/>
        <v>0</v>
      </c>
      <c r="C160" s="146" t="b">
        <f t="shared" si="171"/>
        <v>0</v>
      </c>
      <c r="D160" s="146">
        <f t="shared" si="176"/>
        <v>0</v>
      </c>
      <c r="E160" s="146">
        <f t="shared" si="177"/>
        <v>0</v>
      </c>
      <c r="F160" s="146">
        <f t="shared" si="178"/>
        <v>0</v>
      </c>
      <c r="G160" s="146">
        <f t="shared" si="172"/>
        <v>0</v>
      </c>
      <c r="H160" s="146" t="str">
        <f t="shared" si="179"/>
        <v/>
      </c>
      <c r="I160" s="146" t="str">
        <f t="shared" si="173"/>
        <v/>
      </c>
      <c r="J160" s="133"/>
      <c r="K160" s="118"/>
      <c r="L160" s="118"/>
      <c r="M160" s="117"/>
      <c r="N160" s="116"/>
      <c r="O160" s="115"/>
      <c r="P160" s="675"/>
      <c r="Q160" s="675"/>
      <c r="R160" s="674"/>
      <c r="S160" s="176"/>
      <c r="T160" s="175"/>
      <c r="U160" s="673"/>
      <c r="V160" s="174"/>
      <c r="W160" s="672"/>
      <c r="X160" s="671"/>
      <c r="Y160" s="670"/>
      <c r="Z160" s="669"/>
      <c r="AA160" s="173"/>
      <c r="AC160" s="172" t="e">
        <f>"Vous servez plus que l'Auteur qui avait prévu "&amp;AJ157&amp;" cl"</f>
        <v>#N/A</v>
      </c>
      <c r="AD160" s="171" t="e">
        <f>"Vous servez moins que l'Auteur qui avait prévu "&amp;AJ157&amp;" cl"</f>
        <v>#N/A</v>
      </c>
      <c r="AE160" s="171" t="s">
        <v>373</v>
      </c>
      <c r="AF160" s="170"/>
      <c r="AG160" s="170"/>
      <c r="AH160" s="170"/>
      <c r="AI160" s="170"/>
      <c r="AJ160" s="169"/>
      <c r="AK160" s="169"/>
      <c r="AL160" s="536" t="s">
        <v>372</v>
      </c>
      <c r="AM160" s="168" t="s">
        <v>371</v>
      </c>
      <c r="AO160" s="142" t="str">
        <f t="shared" ref="AO160:AT160" si="189">AO154</f>
        <v/>
      </c>
      <c r="AP160" s="141">
        <f t="shared" si="189"/>
        <v>0</v>
      </c>
      <c r="AQ160" s="141">
        <f t="shared" si="189"/>
        <v>0</v>
      </c>
      <c r="AR160" s="140" t="str">
        <f t="shared" si="189"/>
        <v>2 Trembler(s) de 30 cl</v>
      </c>
      <c r="AS160" s="135">
        <f t="shared" si="189"/>
        <v>600</v>
      </c>
      <c r="AT160" s="139">
        <f t="shared" si="189"/>
        <v>600</v>
      </c>
      <c r="AU160" s="151">
        <f t="shared" si="184"/>
        <v>0</v>
      </c>
      <c r="AV160" s="166" t="str">
        <f t="shared" ref="AV160:BB160" si="190">SUBSTITUTE(ADDRESS(1,COLUMN(),4),"1","")</f>
        <v>AV</v>
      </c>
      <c r="AW160" s="166" t="str">
        <f t="shared" si="190"/>
        <v>AW</v>
      </c>
      <c r="AX160" s="167" t="str">
        <f>SUBSTITUTE(ADDRESS(1,COLUMN(),4),"1","")</f>
        <v>AX</v>
      </c>
      <c r="AY160" s="167" t="str">
        <f>SUBSTITUTE(ADDRESS(1,COLUMN(),4),"1","")</f>
        <v>AY</v>
      </c>
      <c r="AZ160" s="166" t="str">
        <f t="shared" si="190"/>
        <v>AZ</v>
      </c>
      <c r="BA160" s="165" t="str">
        <f t="shared" si="190"/>
        <v>BA</v>
      </c>
      <c r="BB160" s="625" t="str">
        <f t="shared" si="190"/>
        <v>BB</v>
      </c>
      <c r="BC160" s="732" t="str">
        <f>"1"&amp;" "&amp;AJ154</f>
        <v>1 Trembler(s)</v>
      </c>
      <c r="BT160" s="3"/>
      <c r="BV160" s="394">
        <f t="shared" si="174"/>
        <v>0</v>
      </c>
      <c r="CE160" s="2"/>
      <c r="CF160" s="2"/>
      <c r="CM160" s="2"/>
      <c r="CN160" s="2"/>
      <c r="CU160" s="2"/>
      <c r="CV160" s="2"/>
      <c r="CY160" s="1"/>
      <c r="CZ160" s="1"/>
      <c r="DA160" s="1"/>
      <c r="DB160" s="549"/>
      <c r="DD160" s="9">
        <v>1</v>
      </c>
    </row>
    <row r="161" spans="2:108" ht="21" customHeight="1">
      <c r="B161" s="394">
        <f t="shared" si="170"/>
        <v>0</v>
      </c>
      <c r="C161" s="146" t="b">
        <f t="shared" si="171"/>
        <v>0</v>
      </c>
      <c r="D161" s="146">
        <f t="shared" si="176"/>
        <v>0</v>
      </c>
      <c r="E161" s="146">
        <f t="shared" si="177"/>
        <v>0</v>
      </c>
      <c r="F161" s="146">
        <f t="shared" si="178"/>
        <v>0</v>
      </c>
      <c r="G161" s="146">
        <f t="shared" si="172"/>
        <v>0</v>
      </c>
      <c r="H161" s="146" t="str">
        <f t="shared" si="179"/>
        <v/>
      </c>
      <c r="I161" s="146" t="str">
        <f t="shared" si="173"/>
        <v/>
      </c>
      <c r="J161" s="133"/>
      <c r="K161" s="118"/>
      <c r="L161" s="118"/>
      <c r="M161" s="117"/>
      <c r="N161" s="116"/>
      <c r="O161" s="115"/>
      <c r="P161" s="663"/>
      <c r="Q161" s="663"/>
      <c r="R161" s="662"/>
      <c r="S161" s="164"/>
      <c r="T161" s="163"/>
      <c r="U161" s="668"/>
      <c r="V161" s="162"/>
      <c r="W161" s="667"/>
      <c r="X161" s="666"/>
      <c r="Y161" s="665"/>
      <c r="Z161" s="664"/>
      <c r="AA161" s="161"/>
      <c r="AC161" s="160"/>
      <c r="AD161" s="765"/>
      <c r="AE161" s="766"/>
      <c r="AF161" s="766"/>
      <c r="AG161" s="767" t="e">
        <f>AJ157&amp;" "&amp;AJ155&amp;" arrondi à ▼"</f>
        <v>#N/A</v>
      </c>
      <c r="AH161" s="766"/>
      <c r="AI161" s="766"/>
      <c r="AJ161" s="768" t="s">
        <v>366</v>
      </c>
      <c r="AK161" s="769" t="s">
        <v>365</v>
      </c>
      <c r="AL161" s="770"/>
      <c r="AM161" s="499">
        <f>ROUND(AM169/AI154,2)</f>
        <v>0</v>
      </c>
      <c r="AO161" s="142" t="str">
        <f t="shared" ref="AO161:AT161" si="191">AO154</f>
        <v/>
      </c>
      <c r="AP161" s="141">
        <f t="shared" si="191"/>
        <v>0</v>
      </c>
      <c r="AQ161" s="141">
        <f t="shared" si="191"/>
        <v>0</v>
      </c>
      <c r="AR161" s="140" t="str">
        <f t="shared" si="191"/>
        <v>2 Trembler(s) de 30 cl</v>
      </c>
      <c r="AS161" s="135">
        <f t="shared" si="191"/>
        <v>600</v>
      </c>
      <c r="AT161" s="139">
        <f t="shared" si="191"/>
        <v>600</v>
      </c>
      <c r="AU161" s="151">
        <f t="shared" si="184"/>
        <v>0</v>
      </c>
      <c r="AV161" s="156"/>
      <c r="AW161" s="156"/>
      <c r="AX161" s="155"/>
      <c r="AY161" s="20"/>
      <c r="AZ161" s="20"/>
      <c r="BA161" s="154" t="s">
        <v>364</v>
      </c>
      <c r="BB161" s="153"/>
      <c r="BC161" s="732" t="str">
        <f>"de "&amp;AI155&amp;" "&amp;AJ155</f>
        <v>de 30 cl</v>
      </c>
      <c r="BT161" s="3"/>
      <c r="BV161" s="394">
        <f t="shared" si="174"/>
        <v>0</v>
      </c>
      <c r="CE161" s="2"/>
      <c r="CF161" s="2"/>
      <c r="CM161" s="2"/>
      <c r="CN161" s="2"/>
      <c r="CU161" s="2"/>
      <c r="CV161" s="2"/>
      <c r="CY161" s="1"/>
      <c r="CZ161" s="1"/>
      <c r="DA161" s="1"/>
      <c r="DB161" s="549"/>
      <c r="DD161" s="9">
        <v>1</v>
      </c>
    </row>
    <row r="162" spans="2:108" ht="21" customHeight="1">
      <c r="B162" s="394">
        <f t="shared" si="170"/>
        <v>0</v>
      </c>
      <c r="C162" s="146" t="b">
        <f t="shared" si="171"/>
        <v>0</v>
      </c>
      <c r="D162" s="146">
        <f t="shared" si="176"/>
        <v>0</v>
      </c>
      <c r="E162" s="146">
        <f t="shared" si="177"/>
        <v>0</v>
      </c>
      <c r="F162" s="146">
        <f t="shared" si="178"/>
        <v>0</v>
      </c>
      <c r="G162" s="146">
        <f t="shared" si="172"/>
        <v>0</v>
      </c>
      <c r="H162" s="146" t="str">
        <f t="shared" si="179"/>
        <v/>
      </c>
      <c r="I162" s="146" t="str">
        <f t="shared" si="173"/>
        <v/>
      </c>
      <c r="J162" s="133"/>
      <c r="K162" s="118"/>
      <c r="L162" s="118"/>
      <c r="M162" s="117"/>
      <c r="N162" s="116"/>
      <c r="O162" s="115"/>
      <c r="P162" s="663"/>
      <c r="Q162" s="663"/>
      <c r="R162" s="662"/>
      <c r="S162" s="144"/>
      <c r="T162" s="292"/>
      <c r="U162" s="291"/>
      <c r="V162" s="143"/>
      <c r="W162" s="290"/>
      <c r="X162" s="289"/>
      <c r="Y162" s="288"/>
      <c r="Z162" s="287"/>
      <c r="AA162" s="286"/>
      <c r="AC162" s="507" t="str">
        <f>IF(ISBLANK(AA162),"",IF(AI154&gt;0,AA162,""))</f>
        <v/>
      </c>
      <c r="AD162" s="508">
        <f>IF(ISBLANK(AI154),"",INDEX(BO22:BO150,MATCH(AJ155,BH22:BH150,0)))</f>
        <v>10</v>
      </c>
      <c r="AE162" s="509" t="str">
        <f t="shared" ref="AE162:AE168" si="192">IF(BA162=0,"",BA162)</f>
        <v/>
      </c>
      <c r="AF162" s="510" t="str">
        <f>IF(BA162=0,"",IF(ISBLANK(AI154),"",TEXT(AE162/10,"0.0")&amp;" cl ► "&amp;TEXT(AE162/1000,"0.000")&amp;" L"))</f>
        <v/>
      </c>
      <c r="AG162" s="511" t="str">
        <f>IF(OR(BA162=0, ISBLANK(X162)), "", IF(ROUND(BA162/BA169*10*2, 0)/2=0, W162 &amp; " " &amp; X162, "► ≈ " &amp; MIN(ROUND(BA162/BA169*10*2, 0)/2, 10) &amp; "/10"))</f>
        <v/>
      </c>
      <c r="AH162" s="512" t="str">
        <f t="shared" ref="AH162:AH168" si="193">IF(ISBLANK(T162),"",T162*AU162)</f>
        <v/>
      </c>
      <c r="AI162" s="513">
        <f>IF(ISBLANK(AI154),"",U162)</f>
        <v>0</v>
      </c>
      <c r="AJ162" s="528" t="str">
        <f t="shared" ref="AJ162:AJ168" si="194">IF(ISBLANK(Y162),"",AE162*Y162/100)</f>
        <v/>
      </c>
      <c r="AK162" s="514">
        <f t="shared" ref="AK162:AK168" si="195">Y162</f>
        <v>0</v>
      </c>
      <c r="AL162" s="515">
        <v>1</v>
      </c>
      <c r="AM162" s="516">
        <f t="shared" ref="AM162:AM168" si="196">IFERROR(IF(ISBLANK(T162),(AE162/1000)*AL162,AH162*AL162),0)</f>
        <v>0</v>
      </c>
      <c r="AO162" s="142" t="str">
        <f t="shared" ref="AO162:AT162" si="197">AO154</f>
        <v/>
      </c>
      <c r="AP162" s="141">
        <f t="shared" si="197"/>
        <v>0</v>
      </c>
      <c r="AQ162" s="141">
        <f t="shared" si="197"/>
        <v>0</v>
      </c>
      <c r="AR162" s="140" t="str">
        <f t="shared" si="197"/>
        <v>2 Trembler(s) de 30 cl</v>
      </c>
      <c r="AS162" s="135">
        <f t="shared" si="197"/>
        <v>600</v>
      </c>
      <c r="AT162" s="139">
        <f t="shared" si="197"/>
        <v>600</v>
      </c>
      <c r="AU162" s="151">
        <f t="shared" si="184"/>
        <v>0</v>
      </c>
      <c r="AV162" s="150">
        <v>1</v>
      </c>
      <c r="AW162" s="136">
        <f t="shared" ref="AW162:AW168" si="198">AA162</f>
        <v>0</v>
      </c>
      <c r="AX162" s="614">
        <f>IF(ISBLANK(W162),0,IFERROR((IFERROR(_xlfn.XLOOKUP(X162,BH22:BH150,BO22:BO150),IFERROR(_xlfn.XLOOKUP(X162,BI22:BI150,BO22:BO150),IFERROR(_xlfn.XLOOKUP(X162,BJ22:BJ150,BO22:BO150),""))))*W162,""))</f>
        <v>0</v>
      </c>
      <c r="AY162" s="618">
        <f>IFERROR((AX162/AX169)*AQ162,0)</f>
        <v>0</v>
      </c>
      <c r="AZ162" s="619">
        <f>AY162/1000</f>
        <v>0</v>
      </c>
      <c r="BA162" s="134">
        <f>AY162*AU162</f>
        <v>0</v>
      </c>
      <c r="BB162" s="617">
        <f>BA162/1000</f>
        <v>0</v>
      </c>
      <c r="BC162" s="733">
        <f>BA162/AI154</f>
        <v>0</v>
      </c>
      <c r="BT162" s="3"/>
      <c r="BV162" s="394">
        <f t="shared" si="174"/>
        <v>0</v>
      </c>
      <c r="CE162" s="2"/>
      <c r="CF162" s="2"/>
      <c r="CM162" s="2"/>
      <c r="CN162" s="2"/>
      <c r="CU162" s="2"/>
      <c r="CV162" s="2"/>
      <c r="CY162" s="1"/>
      <c r="CZ162" s="1"/>
      <c r="DA162" s="1"/>
      <c r="DB162" s="549"/>
      <c r="DD162" s="9">
        <v>1</v>
      </c>
    </row>
    <row r="163" spans="2:108" ht="21" customHeight="1">
      <c r="B163" s="394">
        <f t="shared" si="170"/>
        <v>0</v>
      </c>
      <c r="C163" s="146" t="b">
        <f t="shared" si="171"/>
        <v>0</v>
      </c>
      <c r="D163" s="146">
        <f t="shared" si="176"/>
        <v>0</v>
      </c>
      <c r="E163" s="146">
        <f t="shared" si="177"/>
        <v>0</v>
      </c>
      <c r="F163" s="146">
        <f t="shared" si="178"/>
        <v>0</v>
      </c>
      <c r="G163" s="146">
        <f t="shared" si="172"/>
        <v>0</v>
      </c>
      <c r="H163" s="146" t="str">
        <f t="shared" si="179"/>
        <v/>
      </c>
      <c r="I163" s="146" t="str">
        <f t="shared" si="173"/>
        <v/>
      </c>
      <c r="J163" s="145"/>
      <c r="K163" s="118"/>
      <c r="L163" s="118"/>
      <c r="M163" s="117"/>
      <c r="N163" s="116"/>
      <c r="O163" s="115"/>
      <c r="P163" s="663"/>
      <c r="Q163" s="663"/>
      <c r="R163" s="662"/>
      <c r="S163" s="149"/>
      <c r="T163" s="292"/>
      <c r="U163" s="291"/>
      <c r="V163" s="143"/>
      <c r="W163" s="290"/>
      <c r="X163" s="289"/>
      <c r="Y163" s="288"/>
      <c r="Z163" s="287"/>
      <c r="AA163" s="286"/>
      <c r="AC163" s="517" t="str">
        <f>IF(ISBLANK(AA163),"",IF(AI154&gt;0,AA163,""))</f>
        <v/>
      </c>
      <c r="AD163" s="518">
        <f>IF(ISBLANK(AI154),"",INDEX(BO22:BO150,MATCH(AJ155,BH22:BH150,0)))</f>
        <v>10</v>
      </c>
      <c r="AE163" s="519" t="str">
        <f t="shared" si="192"/>
        <v/>
      </c>
      <c r="AF163" s="520" t="str">
        <f>IF(BA163=0,"",IF(ISBLANK(AI154),"",TEXT(AE163/10,"0.0")&amp;" cl ► "&amp;TEXT(AE163/1000,"0.000")&amp;" L"))</f>
        <v/>
      </c>
      <c r="AG163" s="521" t="str">
        <f>IF(OR(BA163=0, ISBLANK(X163)), "", IF(ROUND(BA163/BA169*10*2, 0)/2=0, W163 &amp; " " &amp; X163, "► ≈ " &amp; MIN(ROUND(BA163/BA169*10*2, 0)/2, 10) &amp; "/10"))</f>
        <v/>
      </c>
      <c r="AH163" s="522" t="str">
        <f t="shared" si="193"/>
        <v/>
      </c>
      <c r="AI163" s="523">
        <f>IF(ISBLANK(AI154),"",U163)</f>
        <v>0</v>
      </c>
      <c r="AJ163" s="529" t="str">
        <f t="shared" si="194"/>
        <v/>
      </c>
      <c r="AK163" s="524">
        <f t="shared" si="195"/>
        <v>0</v>
      </c>
      <c r="AL163" s="515">
        <v>1</v>
      </c>
      <c r="AM163" s="516">
        <f t="shared" si="196"/>
        <v>0</v>
      </c>
      <c r="AO163" s="142" t="str">
        <f t="shared" ref="AO163:AT163" si="199">AO154</f>
        <v/>
      </c>
      <c r="AP163" s="141">
        <f t="shared" si="199"/>
        <v>0</v>
      </c>
      <c r="AQ163" s="141">
        <f t="shared" si="199"/>
        <v>0</v>
      </c>
      <c r="AR163" s="140" t="str">
        <f t="shared" si="199"/>
        <v>2 Trembler(s) de 30 cl</v>
      </c>
      <c r="AS163" s="135">
        <f t="shared" si="199"/>
        <v>600</v>
      </c>
      <c r="AT163" s="139">
        <f t="shared" si="199"/>
        <v>600</v>
      </c>
      <c r="AU163" s="138">
        <f t="shared" si="184"/>
        <v>0</v>
      </c>
      <c r="AV163" s="148">
        <v>2</v>
      </c>
      <c r="AW163" s="147">
        <f t="shared" si="198"/>
        <v>0</v>
      </c>
      <c r="AX163" s="614">
        <f>IF(ISBLANK(W163),0,IFERROR((IFERROR(_xlfn.XLOOKUP(X163,BH22:BH150,BO22:BO150),IFERROR(_xlfn.XLOOKUP(X163,BI22:BI150,BO22:BO150),IFERROR(_xlfn.XLOOKUP(X163,BJ22:BJ150,BO22:BO150),""))))*W163,""))</f>
        <v>0</v>
      </c>
      <c r="AY163" s="618">
        <f>IFERROR((AX163/AX169)*AQ163,0)</f>
        <v>0</v>
      </c>
      <c r="AZ163" s="619">
        <f t="shared" ref="AZ163:AZ168" si="200">AY163/1000</f>
        <v>0</v>
      </c>
      <c r="BA163" s="134">
        <f t="shared" ref="BA163:BA168" si="201">AY163*AU163</f>
        <v>0</v>
      </c>
      <c r="BB163" s="617">
        <f t="shared" ref="BB163:BB168" si="202">BA163/1000</f>
        <v>0</v>
      </c>
      <c r="BC163" s="733">
        <f>BA163/AI154</f>
        <v>0</v>
      </c>
      <c r="BT163" s="3"/>
      <c r="BV163" s="394">
        <f t="shared" si="174"/>
        <v>0</v>
      </c>
      <c r="CE163" s="2"/>
      <c r="CF163" s="2"/>
      <c r="CM163" s="2"/>
      <c r="CN163" s="2"/>
      <c r="CU163" s="2"/>
      <c r="CV163" s="2"/>
      <c r="CY163" s="1"/>
      <c r="CZ163" s="1"/>
      <c r="DA163" s="1"/>
      <c r="DB163" s="549"/>
      <c r="DD163" s="9">
        <v>1</v>
      </c>
    </row>
    <row r="164" spans="2:108" ht="21" customHeight="1">
      <c r="B164" s="394">
        <f t="shared" si="170"/>
        <v>0</v>
      </c>
      <c r="C164" s="146" t="b">
        <f t="shared" si="171"/>
        <v>0</v>
      </c>
      <c r="D164" s="146">
        <f t="shared" si="176"/>
        <v>0</v>
      </c>
      <c r="E164" s="146">
        <f t="shared" si="177"/>
        <v>0</v>
      </c>
      <c r="F164" s="146">
        <f t="shared" si="178"/>
        <v>0</v>
      </c>
      <c r="G164" s="146">
        <f t="shared" si="172"/>
        <v>0</v>
      </c>
      <c r="H164" s="146" t="str">
        <f t="shared" si="179"/>
        <v/>
      </c>
      <c r="I164" s="146" t="str">
        <f t="shared" si="173"/>
        <v/>
      </c>
      <c r="J164" s="145"/>
      <c r="K164" s="118"/>
      <c r="L164" s="118"/>
      <c r="M164" s="117"/>
      <c r="N164" s="116"/>
      <c r="O164" s="115"/>
      <c r="P164" s="663"/>
      <c r="Q164" s="663"/>
      <c r="R164" s="662"/>
      <c r="S164" s="144"/>
      <c r="T164" s="292"/>
      <c r="U164" s="291"/>
      <c r="V164" s="143"/>
      <c r="W164" s="290"/>
      <c r="X164" s="289"/>
      <c r="Y164" s="288"/>
      <c r="Z164" s="287"/>
      <c r="AA164" s="294"/>
      <c r="AC164" s="507" t="str">
        <f>IF(ISBLANK(AA164),"",IF(AI154&gt;0,AA164,""))</f>
        <v/>
      </c>
      <c r="AD164" s="508">
        <f>IF(ISBLANK(AI154),"",INDEX(BO22:BO150,MATCH(AJ155,BH22:BH150,0)))</f>
        <v>10</v>
      </c>
      <c r="AE164" s="525" t="str">
        <f t="shared" si="192"/>
        <v/>
      </c>
      <c r="AF164" s="526" t="str">
        <f>IF(BA164=0,"",IF(ISBLANK(AI154),"",TEXT(AE164/10,"0.0")&amp;" cl ► "&amp;TEXT(AE164/1000,"0.000")&amp;" L"))</f>
        <v/>
      </c>
      <c r="AG164" s="511" t="str">
        <f>IF(OR(BA164=0, ISBLANK(X164)), "", IF(ROUND(BA164/BA169*10*2, 0)/2=0, W164 &amp; " " &amp; X164, "► ≈ " &amp; MIN(ROUND(BA164/BA169*10*2, 0)/2, 10) &amp; "/10"))</f>
        <v/>
      </c>
      <c r="AH164" s="527" t="str">
        <f t="shared" si="193"/>
        <v/>
      </c>
      <c r="AI164" s="513">
        <f>IF(ISBLANK(AI154),"",U164)</f>
        <v>0</v>
      </c>
      <c r="AJ164" s="528" t="str">
        <f t="shared" si="194"/>
        <v/>
      </c>
      <c r="AK164" s="514">
        <f t="shared" si="195"/>
        <v>0</v>
      </c>
      <c r="AL164" s="515">
        <v>1</v>
      </c>
      <c r="AM164" s="516">
        <f t="shared" si="196"/>
        <v>0</v>
      </c>
      <c r="AO164" s="142" t="str">
        <f t="shared" ref="AO164:AT164" si="203">AO154</f>
        <v/>
      </c>
      <c r="AP164" s="141">
        <f t="shared" si="203"/>
        <v>0</v>
      </c>
      <c r="AQ164" s="141">
        <f t="shared" si="203"/>
        <v>0</v>
      </c>
      <c r="AR164" s="140" t="str">
        <f t="shared" si="203"/>
        <v>2 Trembler(s) de 30 cl</v>
      </c>
      <c r="AS164" s="135">
        <f t="shared" si="203"/>
        <v>600</v>
      </c>
      <c r="AT164" s="139">
        <f t="shared" si="203"/>
        <v>600</v>
      </c>
      <c r="AU164" s="138">
        <f t="shared" si="184"/>
        <v>0</v>
      </c>
      <c r="AV164" s="137">
        <v>3</v>
      </c>
      <c r="AW164" s="136">
        <f t="shared" si="198"/>
        <v>0</v>
      </c>
      <c r="AX164" s="614">
        <f>IF(ISBLANK(W164),0,IFERROR((IFERROR(_xlfn.XLOOKUP(X164,BH22:BH150,BO22:BO150),IFERROR(_xlfn.XLOOKUP(X164,BI22:BI150,BO22:BO150),IFERROR(_xlfn.XLOOKUP(X164,BJ22:BJ150,BO22:BO150),""))))*W164,""))</f>
        <v>0</v>
      </c>
      <c r="AY164" s="618">
        <f>IFERROR((AX164/AX169)*AQ164,0)</f>
        <v>0</v>
      </c>
      <c r="AZ164" s="619">
        <f t="shared" si="200"/>
        <v>0</v>
      </c>
      <c r="BA164" s="134">
        <f t="shared" si="201"/>
        <v>0</v>
      </c>
      <c r="BB164" s="617">
        <f t="shared" si="202"/>
        <v>0</v>
      </c>
      <c r="BC164" s="733">
        <f>BA164/AI154</f>
        <v>0</v>
      </c>
      <c r="BT164" s="3"/>
      <c r="BV164" s="394">
        <f t="shared" si="174"/>
        <v>0</v>
      </c>
      <c r="CE164" s="2"/>
      <c r="CF164" s="2"/>
      <c r="CM164" s="2"/>
      <c r="CN164" s="2"/>
      <c r="CU164" s="2"/>
      <c r="CV164" s="2"/>
      <c r="CY164" s="1"/>
      <c r="CZ164" s="1"/>
      <c r="DA164" s="1"/>
      <c r="DB164" s="549"/>
      <c r="DD164" s="9">
        <v>1</v>
      </c>
    </row>
    <row r="165" spans="2:108" ht="21" customHeight="1">
      <c r="B165" s="394">
        <f t="shared" si="170"/>
        <v>0</v>
      </c>
      <c r="C165" s="146" t="b">
        <f t="shared" si="171"/>
        <v>0</v>
      </c>
      <c r="D165" s="146">
        <f t="shared" si="176"/>
        <v>0</v>
      </c>
      <c r="E165" s="146">
        <f t="shared" si="177"/>
        <v>0</v>
      </c>
      <c r="F165" s="146">
        <f t="shared" si="178"/>
        <v>0</v>
      </c>
      <c r="G165" s="146">
        <f t="shared" si="172"/>
        <v>0</v>
      </c>
      <c r="H165" s="146" t="str">
        <f t="shared" si="179"/>
        <v/>
      </c>
      <c r="I165" s="146" t="str">
        <f t="shared" si="173"/>
        <v/>
      </c>
      <c r="J165" s="145"/>
      <c r="K165" s="118"/>
      <c r="L165" s="118"/>
      <c r="M165" s="117"/>
      <c r="N165" s="116"/>
      <c r="O165" s="115"/>
      <c r="P165" s="663"/>
      <c r="Q165" s="663"/>
      <c r="R165" s="662"/>
      <c r="S165" s="149"/>
      <c r="T165" s="292"/>
      <c r="U165" s="291"/>
      <c r="V165" s="143"/>
      <c r="W165" s="290"/>
      <c r="X165" s="289"/>
      <c r="Y165" s="288"/>
      <c r="Z165" s="287"/>
      <c r="AA165" s="294"/>
      <c r="AC165" s="517" t="str">
        <f>IF(ISBLANK(AA165),"",IF(AI154&gt;0,AA165,""))</f>
        <v/>
      </c>
      <c r="AD165" s="518">
        <f>IF(ISBLANK(AI154),"",INDEX(BO22:BO150,MATCH(AJ155,BH22:BH150,0)))</f>
        <v>10</v>
      </c>
      <c r="AE165" s="519" t="str">
        <f t="shared" si="192"/>
        <v/>
      </c>
      <c r="AF165" s="520" t="str">
        <f>IF(BA165=0,"",IF(ISBLANK(AI154),"",TEXT(AE165/10,"0.0")&amp;" cl ► "&amp;TEXT(AE165/1000,"0.000")&amp;" L"))</f>
        <v/>
      </c>
      <c r="AG165" s="521" t="str">
        <f>IF(OR(BA165=0, ISBLANK(X165)), "", IF(ROUND(BA165/BA169*10*2, 0)/2=0, W165 &amp; " " &amp; X165, "► ≈ " &amp; MIN(ROUND(BA165/BA169*10*2, 0)/2, 10) &amp; "/10"))</f>
        <v/>
      </c>
      <c r="AH165" s="522" t="str">
        <f t="shared" si="193"/>
        <v/>
      </c>
      <c r="AI165" s="523">
        <f>IF(ISBLANK(AI154),"",U165)</f>
        <v>0</v>
      </c>
      <c r="AJ165" s="529" t="str">
        <f t="shared" si="194"/>
        <v/>
      </c>
      <c r="AK165" s="524">
        <f t="shared" si="195"/>
        <v>0</v>
      </c>
      <c r="AL165" s="515">
        <v>1</v>
      </c>
      <c r="AM165" s="516">
        <f t="shared" si="196"/>
        <v>0</v>
      </c>
      <c r="AO165" s="142" t="str">
        <f t="shared" ref="AO165:AT165" si="204">AO154</f>
        <v/>
      </c>
      <c r="AP165" s="141">
        <f t="shared" si="204"/>
        <v>0</v>
      </c>
      <c r="AQ165" s="141">
        <f t="shared" si="204"/>
        <v>0</v>
      </c>
      <c r="AR165" s="140" t="str">
        <f t="shared" si="204"/>
        <v>2 Trembler(s) de 30 cl</v>
      </c>
      <c r="AS165" s="135">
        <f t="shared" si="204"/>
        <v>600</v>
      </c>
      <c r="AT165" s="139">
        <f t="shared" si="204"/>
        <v>600</v>
      </c>
      <c r="AU165" s="138">
        <f t="shared" si="184"/>
        <v>0</v>
      </c>
      <c r="AV165" s="148">
        <v>4</v>
      </c>
      <c r="AW165" s="147">
        <f t="shared" si="198"/>
        <v>0</v>
      </c>
      <c r="AX165" s="614">
        <f>IF(ISBLANK(W165),0,IFERROR((IFERROR(_xlfn.XLOOKUP(X165,BH22:BH150,BO22:BO150),IFERROR(_xlfn.XLOOKUP(X165,BI22:BI150,BO22:BO150),IFERROR(_xlfn.XLOOKUP(X165,BJ22:BJ150,BO22:BO150),""))))*W165,""))</f>
        <v>0</v>
      </c>
      <c r="AY165" s="618">
        <f>IFERROR((AX165/AX169)*AQ165,0)</f>
        <v>0</v>
      </c>
      <c r="AZ165" s="619">
        <f t="shared" si="200"/>
        <v>0</v>
      </c>
      <c r="BA165" s="134">
        <f t="shared" si="201"/>
        <v>0</v>
      </c>
      <c r="BB165" s="617">
        <f t="shared" si="202"/>
        <v>0</v>
      </c>
      <c r="BC165" s="733">
        <f>BA165/AI154</f>
        <v>0</v>
      </c>
      <c r="BT165" s="3"/>
      <c r="BV165" s="394">
        <f t="shared" si="174"/>
        <v>0</v>
      </c>
      <c r="CE165" s="2"/>
      <c r="CF165" s="2"/>
      <c r="CM165" s="2"/>
      <c r="CN165" s="2"/>
      <c r="CU165" s="2"/>
      <c r="CV165" s="2"/>
      <c r="CY165" s="1"/>
      <c r="CZ165" s="1"/>
      <c r="DA165" s="1"/>
      <c r="DB165" s="549"/>
      <c r="DD165" s="9">
        <v>1</v>
      </c>
    </row>
    <row r="166" spans="2:108" ht="21" customHeight="1">
      <c r="B166" s="394">
        <f t="shared" si="170"/>
        <v>0</v>
      </c>
      <c r="C166" s="146" t="b">
        <f t="shared" si="171"/>
        <v>0</v>
      </c>
      <c r="D166" s="146">
        <f t="shared" si="176"/>
        <v>0</v>
      </c>
      <c r="E166" s="146">
        <f t="shared" si="177"/>
        <v>0</v>
      </c>
      <c r="F166" s="146">
        <f t="shared" si="178"/>
        <v>0</v>
      </c>
      <c r="G166" s="146">
        <f t="shared" si="172"/>
        <v>0</v>
      </c>
      <c r="H166" s="146" t="str">
        <f t="shared" si="179"/>
        <v/>
      </c>
      <c r="I166" s="146" t="str">
        <f t="shared" si="173"/>
        <v/>
      </c>
      <c r="J166" s="145"/>
      <c r="K166" s="118"/>
      <c r="L166" s="118"/>
      <c r="M166" s="117"/>
      <c r="N166" s="116"/>
      <c r="O166" s="115"/>
      <c r="P166" s="663"/>
      <c r="Q166" s="663"/>
      <c r="R166" s="662"/>
      <c r="S166" s="144"/>
      <c r="T166" s="292"/>
      <c r="U166" s="291"/>
      <c r="V166" s="143"/>
      <c r="W166" s="290"/>
      <c r="X166" s="289"/>
      <c r="Y166" s="288"/>
      <c r="Z166" s="287"/>
      <c r="AA166" s="286"/>
      <c r="AC166" s="507" t="str">
        <f>IF(ISBLANK(AA166),"",IF(AI154&gt;0,AA166,""))</f>
        <v/>
      </c>
      <c r="AD166" s="508">
        <f>IF(ISBLANK(AI154),"",INDEX(BO22:BO150,MATCH(AJ155,BH22:BH150,0)))</f>
        <v>10</v>
      </c>
      <c r="AE166" s="509" t="str">
        <f t="shared" si="192"/>
        <v/>
      </c>
      <c r="AF166" s="510" t="str">
        <f>IF(BA166=0,"",IF(ISBLANK(AI154),"",TEXT(AE166/10,"0.0")&amp;" cl ► "&amp;TEXT(AE166/1000,"0.000")&amp;" L"))</f>
        <v/>
      </c>
      <c r="AG166" s="511" t="str">
        <f>IF(OR(BA166=0, ISBLANK(X166)), "", IF(ROUND(BA166/BA169*10*2, 0)/2=0, W166 &amp; " " &amp; X166, "► ≈ " &amp; MIN(ROUND(BA166/BA169*10*2, 0)/2, 10) &amp; "/10"))</f>
        <v/>
      </c>
      <c r="AH166" s="527" t="str">
        <f t="shared" si="193"/>
        <v/>
      </c>
      <c r="AI166" s="513">
        <f>IF(ISBLANK(AI154),"",U166)</f>
        <v>0</v>
      </c>
      <c r="AJ166" s="528" t="str">
        <f t="shared" si="194"/>
        <v/>
      </c>
      <c r="AK166" s="514">
        <f t="shared" si="195"/>
        <v>0</v>
      </c>
      <c r="AL166" s="515">
        <v>1</v>
      </c>
      <c r="AM166" s="516">
        <f t="shared" si="196"/>
        <v>0</v>
      </c>
      <c r="AO166" s="142" t="str">
        <f t="shared" ref="AO166:AT166" si="205">AO154</f>
        <v/>
      </c>
      <c r="AP166" s="141">
        <f t="shared" si="205"/>
        <v>0</v>
      </c>
      <c r="AQ166" s="141">
        <f t="shared" si="205"/>
        <v>0</v>
      </c>
      <c r="AR166" s="140" t="str">
        <f t="shared" si="205"/>
        <v>2 Trembler(s) de 30 cl</v>
      </c>
      <c r="AS166" s="135">
        <f t="shared" si="205"/>
        <v>600</v>
      </c>
      <c r="AT166" s="139">
        <f t="shared" si="205"/>
        <v>600</v>
      </c>
      <c r="AU166" s="138">
        <f t="shared" si="184"/>
        <v>0</v>
      </c>
      <c r="AV166" s="137">
        <v>5</v>
      </c>
      <c r="AW166" s="136">
        <f t="shared" si="198"/>
        <v>0</v>
      </c>
      <c r="AX166" s="614">
        <f>IF(ISBLANK(W166),0,IFERROR((IFERROR(_xlfn.XLOOKUP(X166,BH22:BH150,BO22:BO150),IFERROR(_xlfn.XLOOKUP(X166,BI22:BI150,BO22:BO150),IFERROR(_xlfn.XLOOKUP(X166,BJ22:BJ150,BO22:BO150),""))))*W166,""))</f>
        <v>0</v>
      </c>
      <c r="AY166" s="618">
        <f>IFERROR((AX166/AX169)*AQ166,0)</f>
        <v>0</v>
      </c>
      <c r="AZ166" s="619">
        <f t="shared" si="200"/>
        <v>0</v>
      </c>
      <c r="BA166" s="134">
        <f t="shared" si="201"/>
        <v>0</v>
      </c>
      <c r="BB166" s="617">
        <f t="shared" si="202"/>
        <v>0</v>
      </c>
      <c r="BC166" s="733">
        <f>BA166/AI154</f>
        <v>0</v>
      </c>
      <c r="BT166" s="3"/>
      <c r="BV166" s="394">
        <f t="shared" si="174"/>
        <v>0</v>
      </c>
      <c r="CY166" s="1"/>
      <c r="CZ166" s="1"/>
      <c r="DA166" s="1"/>
      <c r="DB166" s="549"/>
      <c r="DD166" s="9">
        <v>1</v>
      </c>
    </row>
    <row r="167" spans="2:108" ht="21" customHeight="1">
      <c r="B167" s="394">
        <f t="shared" si="170"/>
        <v>0</v>
      </c>
      <c r="C167" s="146" t="b">
        <f t="shared" si="171"/>
        <v>0</v>
      </c>
      <c r="D167" s="146">
        <f t="shared" si="176"/>
        <v>0</v>
      </c>
      <c r="E167" s="146">
        <f t="shared" si="177"/>
        <v>0</v>
      </c>
      <c r="F167" s="146">
        <f t="shared" si="178"/>
        <v>0</v>
      </c>
      <c r="G167" s="146">
        <f t="shared" si="172"/>
        <v>0</v>
      </c>
      <c r="H167" s="146" t="str">
        <f t="shared" si="179"/>
        <v/>
      </c>
      <c r="I167" s="146" t="str">
        <f t="shared" si="173"/>
        <v/>
      </c>
      <c r="J167" s="145"/>
      <c r="K167" s="118"/>
      <c r="L167" s="118"/>
      <c r="M167" s="117"/>
      <c r="N167" s="116"/>
      <c r="O167" s="115"/>
      <c r="P167" s="663"/>
      <c r="Q167" s="663"/>
      <c r="R167" s="662"/>
      <c r="S167" s="149"/>
      <c r="T167" s="292"/>
      <c r="U167" s="291"/>
      <c r="V167" s="143"/>
      <c r="W167" s="290"/>
      <c r="X167" s="289"/>
      <c r="Y167" s="288"/>
      <c r="Z167" s="287"/>
      <c r="AA167" s="286"/>
      <c r="AC167" s="517" t="str">
        <f>IF(ISBLANK(AA167),"",IF(AI154&gt;0,AA167,""))</f>
        <v/>
      </c>
      <c r="AD167" s="518">
        <f>IF(ISBLANK(AI154),"",INDEX(BO22:BO150,MATCH(AJ155,BH22:BH150,0)))</f>
        <v>10</v>
      </c>
      <c r="AE167" s="519" t="str">
        <f t="shared" si="192"/>
        <v/>
      </c>
      <c r="AF167" s="520" t="str">
        <f>IF(BA167=0,"",IF(ISBLANK(AI154),"",TEXT(AE167/10,"0.0")&amp;" cl ► "&amp;TEXT(AE167/1000,"0.000")&amp;" L"))</f>
        <v/>
      </c>
      <c r="AG167" s="521" t="str">
        <f>IF(OR(BA167=0, ISBLANK(X167)), "", IF(ROUND(BA167/BA169*10*2, 0)/2=0, W167 &amp; " " &amp; X167, "► ≈ " &amp; MIN(ROUND(BA167/BA169*10*2, 0)/2, 10) &amp; "/10"))</f>
        <v/>
      </c>
      <c r="AH167" s="522" t="str">
        <f t="shared" si="193"/>
        <v/>
      </c>
      <c r="AI167" s="523">
        <f>IF(ISBLANK(AI154),"",U167)</f>
        <v>0</v>
      </c>
      <c r="AJ167" s="529" t="str">
        <f t="shared" si="194"/>
        <v/>
      </c>
      <c r="AK167" s="524">
        <f t="shared" si="195"/>
        <v>0</v>
      </c>
      <c r="AL167" s="515">
        <v>1</v>
      </c>
      <c r="AM167" s="516">
        <f t="shared" si="196"/>
        <v>0</v>
      </c>
      <c r="AO167" s="142" t="str">
        <f t="shared" ref="AO167:AT167" si="206">AO154</f>
        <v/>
      </c>
      <c r="AP167" s="141">
        <f t="shared" si="206"/>
        <v>0</v>
      </c>
      <c r="AQ167" s="141">
        <f t="shared" si="206"/>
        <v>0</v>
      </c>
      <c r="AR167" s="140" t="str">
        <f t="shared" si="206"/>
        <v>2 Trembler(s) de 30 cl</v>
      </c>
      <c r="AS167" s="135">
        <f t="shared" si="206"/>
        <v>600</v>
      </c>
      <c r="AT167" s="139">
        <f t="shared" si="206"/>
        <v>600</v>
      </c>
      <c r="AU167" s="138">
        <f t="shared" si="184"/>
        <v>0</v>
      </c>
      <c r="AV167" s="148">
        <v>6</v>
      </c>
      <c r="AW167" s="147">
        <f t="shared" si="198"/>
        <v>0</v>
      </c>
      <c r="AX167" s="614">
        <f>IF(ISBLANK(W167),0,IFERROR((IFERROR(_xlfn.XLOOKUP(X167,BH22:BH150,BO22:BO150),IFERROR(_xlfn.XLOOKUP(X167,BI22:BI150,BO22:BO150),IFERROR(_xlfn.XLOOKUP(X167,BJ22:BJ150,BO22:BO150),""))))*W167,""))</f>
        <v>0</v>
      </c>
      <c r="AY167" s="618">
        <f>IFERROR((AX167/AX169)*AQ167,0)</f>
        <v>0</v>
      </c>
      <c r="AZ167" s="619">
        <f t="shared" si="200"/>
        <v>0</v>
      </c>
      <c r="BA167" s="134">
        <f t="shared" si="201"/>
        <v>0</v>
      </c>
      <c r="BB167" s="617">
        <f t="shared" si="202"/>
        <v>0</v>
      </c>
      <c r="BC167" s="733">
        <f>BA167/AI154</f>
        <v>0</v>
      </c>
      <c r="BT167" s="3"/>
      <c r="BV167" s="394">
        <f t="shared" si="174"/>
        <v>0</v>
      </c>
      <c r="CY167" s="1"/>
      <c r="CZ167" s="1"/>
      <c r="DA167" s="1"/>
      <c r="DB167" s="549"/>
      <c r="DD167" s="9">
        <v>1</v>
      </c>
    </row>
    <row r="168" spans="2:108" ht="21" customHeight="1">
      <c r="B168" s="394">
        <f t="shared" si="170"/>
        <v>0</v>
      </c>
      <c r="C168" s="146" t="b">
        <f t="shared" si="171"/>
        <v>0</v>
      </c>
      <c r="D168" s="146">
        <f t="shared" si="176"/>
        <v>0</v>
      </c>
      <c r="E168" s="146">
        <f t="shared" si="177"/>
        <v>0</v>
      </c>
      <c r="F168" s="146">
        <f t="shared" si="178"/>
        <v>0</v>
      </c>
      <c r="G168" s="146">
        <f t="shared" si="172"/>
        <v>0</v>
      </c>
      <c r="H168" s="146" t="str">
        <f t="shared" si="179"/>
        <v/>
      </c>
      <c r="I168" s="146" t="str">
        <f t="shared" si="173"/>
        <v/>
      </c>
      <c r="J168" s="145"/>
      <c r="K168" s="118"/>
      <c r="L168" s="118"/>
      <c r="M168" s="117"/>
      <c r="N168" s="116"/>
      <c r="O168" s="115"/>
      <c r="P168" s="663"/>
      <c r="Q168" s="663"/>
      <c r="R168" s="662"/>
      <c r="S168" s="144"/>
      <c r="T168" s="292"/>
      <c r="U168" s="291"/>
      <c r="V168" s="143"/>
      <c r="W168" s="290"/>
      <c r="X168" s="289"/>
      <c r="Y168" s="288"/>
      <c r="Z168" s="287"/>
      <c r="AA168" s="286"/>
      <c r="AC168" s="507" t="str">
        <f>IF(ISBLANK(AA168),"",IF(AI154&gt;0,AA168,""))</f>
        <v/>
      </c>
      <c r="AD168" s="508">
        <f>IF(ISBLANK(AI154),"",INDEX(BO22:BO150,MATCH(AJ155,BH22:BH150,0)))</f>
        <v>10</v>
      </c>
      <c r="AE168" s="509" t="str">
        <f t="shared" si="192"/>
        <v/>
      </c>
      <c r="AF168" s="510" t="str">
        <f>IF(BA168=0,"",IF(ISBLANK(AI154),"",TEXT(AE168/10,"0.0")&amp;" cl ► "&amp;TEXT(AE168/1000,"0.000")&amp;" L"))</f>
        <v/>
      </c>
      <c r="AG168" s="511" t="str">
        <f>IF(OR(BA168=0, ISBLANK(X168)), "", IF(ROUND(BA168/BA169*10*2, 0)/2=0, W168 &amp; " " &amp; X168, "► ≈ " &amp; MIN(ROUND(BA168/BA169*10*2, 0)/2, 10) &amp; "/10"))</f>
        <v/>
      </c>
      <c r="AH168" s="527" t="str">
        <f t="shared" si="193"/>
        <v/>
      </c>
      <c r="AI168" s="513">
        <f>IF(ISBLANK(AI154),"",U168)</f>
        <v>0</v>
      </c>
      <c r="AJ168" s="528" t="str">
        <f t="shared" si="194"/>
        <v/>
      </c>
      <c r="AK168" s="514">
        <f t="shared" si="195"/>
        <v>0</v>
      </c>
      <c r="AL168" s="515">
        <v>1</v>
      </c>
      <c r="AM168" s="516">
        <f t="shared" si="196"/>
        <v>0</v>
      </c>
      <c r="AO168" s="142" t="str">
        <f t="shared" ref="AO168:AT168" si="207">AO154</f>
        <v/>
      </c>
      <c r="AP168" s="141">
        <f t="shared" si="207"/>
        <v>0</v>
      </c>
      <c r="AQ168" s="141">
        <f t="shared" si="207"/>
        <v>0</v>
      </c>
      <c r="AR168" s="140" t="str">
        <f t="shared" si="207"/>
        <v>2 Trembler(s) de 30 cl</v>
      </c>
      <c r="AS168" s="135">
        <f t="shared" si="207"/>
        <v>600</v>
      </c>
      <c r="AT168" s="139">
        <f t="shared" si="207"/>
        <v>600</v>
      </c>
      <c r="AU168" s="138">
        <f t="shared" si="184"/>
        <v>0</v>
      </c>
      <c r="AV168" s="137">
        <v>7</v>
      </c>
      <c r="AW168" s="136">
        <f t="shared" si="198"/>
        <v>0</v>
      </c>
      <c r="AX168" s="614">
        <f>IF(ISBLANK(W168),0,IFERROR((IFERROR(_xlfn.XLOOKUP(X168,BH22:BH150,BO22:BO150),IFERROR(_xlfn.XLOOKUP(X168,BI22:BI150,BO22:BO150),IFERROR(_xlfn.XLOOKUP(X168,BJ22:BJ150,BO22:BO150),""))))*W168,""))</f>
        <v>0</v>
      </c>
      <c r="AY168" s="618">
        <f>IFERROR((AX168/AX169)*AQ168,0)</f>
        <v>0</v>
      </c>
      <c r="AZ168" s="619">
        <f t="shared" si="200"/>
        <v>0</v>
      </c>
      <c r="BA168" s="134">
        <f t="shared" si="201"/>
        <v>0</v>
      </c>
      <c r="BB168" s="617">
        <f t="shared" si="202"/>
        <v>0</v>
      </c>
      <c r="BC168" s="733">
        <f>BA168/AI154</f>
        <v>0</v>
      </c>
      <c r="BT168" s="3"/>
      <c r="BV168" s="394">
        <f t="shared" si="174"/>
        <v>0</v>
      </c>
      <c r="CY168" s="1"/>
      <c r="CZ168" s="1"/>
      <c r="DA168" s="1"/>
      <c r="DB168" s="549"/>
      <c r="DD168" s="9">
        <v>1</v>
      </c>
    </row>
    <row r="169" spans="2:108" ht="21" customHeight="1">
      <c r="B169" s="394">
        <f t="shared" si="170"/>
        <v>0</v>
      </c>
      <c r="C169" s="146" t="b">
        <f t="shared" si="171"/>
        <v>0</v>
      </c>
      <c r="D169" s="146">
        <f t="shared" si="176"/>
        <v>0</v>
      </c>
      <c r="E169" s="146">
        <f t="shared" si="177"/>
        <v>0</v>
      </c>
      <c r="F169" s="146">
        <f t="shared" si="178"/>
        <v>0</v>
      </c>
      <c r="G169" s="146">
        <f t="shared" si="172"/>
        <v>0</v>
      </c>
      <c r="H169" s="146" t="str">
        <f t="shared" si="179"/>
        <v/>
      </c>
      <c r="I169" s="146" t="str">
        <f t="shared" si="173"/>
        <v/>
      </c>
      <c r="J169" s="133"/>
      <c r="K169" s="118"/>
      <c r="L169" s="118"/>
      <c r="M169" s="117"/>
      <c r="N169" s="116"/>
      <c r="O169" s="115"/>
      <c r="P169" s="131"/>
      <c r="Q169" s="131"/>
      <c r="R169" s="131"/>
      <c r="S169" s="131"/>
      <c r="T169" s="131"/>
      <c r="U169" s="131"/>
      <c r="V169" s="131"/>
      <c r="W169" s="131"/>
      <c r="X169" s="131"/>
      <c r="Y169" s="132"/>
      <c r="Z169" s="131"/>
      <c r="AA169" s="130"/>
      <c r="AC169" s="504"/>
      <c r="AD169" s="128"/>
      <c r="AE169" s="530">
        <f>SUM(AE162:AE168)</f>
        <v>0</v>
      </c>
      <c r="AF169" s="128"/>
      <c r="AG169" s="128"/>
      <c r="AH169" s="129"/>
      <c r="AI169" s="505"/>
      <c r="AJ169" s="531">
        <f>IFERROR(SUM(AJ162:AJ168)/SUM(AE162:AE168)*100,0)</f>
        <v>0</v>
      </c>
      <c r="AK169" s="506"/>
      <c r="AL169" s="128" t="s">
        <v>345</v>
      </c>
      <c r="AM169" s="500">
        <f>SUM(AM162:AM168)</f>
        <v>0</v>
      </c>
      <c r="AO169" s="127"/>
      <c r="AP169" s="125"/>
      <c r="AQ169" s="125"/>
      <c r="AR169" s="126"/>
      <c r="AS169" s="126"/>
      <c r="AT169" s="125"/>
      <c r="AU169" s="124"/>
      <c r="AV169" s="123"/>
      <c r="AW169" s="123"/>
      <c r="AX169" s="615">
        <f t="shared" ref="AX169:BC169" si="208">SUM(AX162:AX168)</f>
        <v>0</v>
      </c>
      <c r="AY169" s="122">
        <f t="shared" si="208"/>
        <v>0</v>
      </c>
      <c r="AZ169" s="621">
        <f t="shared" si="208"/>
        <v>0</v>
      </c>
      <c r="BA169" s="122">
        <f t="shared" si="208"/>
        <v>0</v>
      </c>
      <c r="BB169" s="616">
        <f t="shared" si="208"/>
        <v>0</v>
      </c>
      <c r="BC169" s="620">
        <f t="shared" si="208"/>
        <v>0</v>
      </c>
      <c r="BT169" s="3"/>
      <c r="BV169" s="394">
        <f t="shared" si="174"/>
        <v>0</v>
      </c>
      <c r="CY169" s="1"/>
      <c r="CZ169" s="1"/>
      <c r="DA169" s="1"/>
      <c r="DB169" s="549"/>
      <c r="DD169" s="9">
        <v>1</v>
      </c>
    </row>
    <row r="170" spans="2:108" ht="21" customHeight="1">
      <c r="B170" s="394">
        <f t="shared" si="170"/>
        <v>0</v>
      </c>
      <c r="C170" s="146" t="b">
        <f t="shared" si="171"/>
        <v>0</v>
      </c>
      <c r="D170" s="146">
        <f t="shared" si="176"/>
        <v>0</v>
      </c>
      <c r="E170" s="146">
        <f t="shared" si="177"/>
        <v>0</v>
      </c>
      <c r="F170" s="146">
        <f t="shared" si="178"/>
        <v>0</v>
      </c>
      <c r="G170" s="146">
        <f t="shared" si="172"/>
        <v>0</v>
      </c>
      <c r="H170" s="146" t="str">
        <f t="shared" si="179"/>
        <v/>
      </c>
      <c r="I170" s="146" t="str">
        <f t="shared" si="173"/>
        <v/>
      </c>
      <c r="J170" s="145"/>
      <c r="K170" s="118"/>
      <c r="L170" s="118"/>
      <c r="M170" s="117"/>
      <c r="N170" s="116"/>
      <c r="O170" s="115"/>
      <c r="P170" s="284"/>
      <c r="Q170" s="265"/>
      <c r="R170" s="268"/>
      <c r="S170" s="268"/>
      <c r="T170" s="268"/>
      <c r="U170" s="268"/>
      <c r="V170" s="268"/>
      <c r="W170" s="268"/>
      <c r="X170" s="268"/>
      <c r="Y170" s="268"/>
      <c r="Z170" s="268"/>
      <c r="AA170" s="283"/>
      <c r="AC170" s="771" t="s">
        <v>535</v>
      </c>
      <c r="AD170" s="268"/>
      <c r="AE170" s="268"/>
      <c r="AF170" s="268"/>
      <c r="AG170" s="268"/>
      <c r="AH170" s="537" t="s">
        <v>1692</v>
      </c>
      <c r="AI170" s="268"/>
      <c r="AJ170" s="268"/>
      <c r="AK170" s="268"/>
      <c r="AL170" s="268"/>
      <c r="AM170" s="283" t="s">
        <v>532</v>
      </c>
      <c r="AO170" s="491"/>
      <c r="AP170" s="492"/>
      <c r="AQ170" s="492"/>
      <c r="AR170" s="492"/>
      <c r="AS170" s="492"/>
      <c r="AT170" s="492"/>
      <c r="AU170" s="492"/>
      <c r="AV170" s="492"/>
      <c r="AW170" s="492"/>
      <c r="AX170" s="492"/>
      <c r="AY170" s="492"/>
      <c r="AZ170" s="492"/>
      <c r="BA170" s="492"/>
      <c r="BB170" s="492"/>
      <c r="BC170" s="496"/>
      <c r="BT170" s="3"/>
      <c r="BV170" s="394">
        <f t="shared" si="174"/>
        <v>0</v>
      </c>
      <c r="CY170" s="1"/>
      <c r="CZ170" s="1"/>
      <c r="DA170" s="1"/>
      <c r="DB170" s="549"/>
      <c r="DD170" s="9">
        <v>1</v>
      </c>
    </row>
    <row r="171" spans="2:108" ht="21" customHeight="1">
      <c r="B171" s="394">
        <f t="shared" si="170"/>
        <v>0</v>
      </c>
      <c r="C171" s="146" t="b">
        <f t="shared" si="171"/>
        <v>0</v>
      </c>
      <c r="D171" s="146">
        <f t="shared" si="176"/>
        <v>0</v>
      </c>
      <c r="E171" s="146">
        <f t="shared" si="177"/>
        <v>0</v>
      </c>
      <c r="F171" s="146">
        <f t="shared" si="178"/>
        <v>0</v>
      </c>
      <c r="G171" s="146">
        <f t="shared" si="172"/>
        <v>0</v>
      </c>
      <c r="H171" s="146" t="str">
        <f t="shared" si="179"/>
        <v/>
      </c>
      <c r="I171" s="146" t="str">
        <f t="shared" si="173"/>
        <v/>
      </c>
      <c r="J171" s="145"/>
      <c r="K171" s="118"/>
      <c r="L171" s="118"/>
      <c r="M171" s="117"/>
      <c r="N171" s="116"/>
      <c r="O171" s="115"/>
      <c r="P171" s="281"/>
      <c r="Q171" s="280"/>
      <c r="R171" s="280"/>
      <c r="S171" s="280"/>
      <c r="T171" s="280"/>
      <c r="U171" s="280"/>
      <c r="V171" s="280"/>
      <c r="W171" s="280"/>
      <c r="X171" s="280"/>
      <c r="Y171" s="280"/>
      <c r="Z171" s="280"/>
      <c r="AA171" s="279"/>
      <c r="AC171" s="772">
        <f t="shared" ref="AC171:AC179" si="209">Q171</f>
        <v>0</v>
      </c>
      <c r="AD171" s="280"/>
      <c r="AE171" s="280"/>
      <c r="AF171" s="280"/>
      <c r="AG171" s="280"/>
      <c r="AH171" s="280"/>
      <c r="AI171" s="280"/>
      <c r="AJ171" s="280"/>
      <c r="AK171" s="280"/>
      <c r="AL171" s="280"/>
      <c r="AM171" s="279" t="s">
        <v>532</v>
      </c>
      <c r="AO171" s="493"/>
      <c r="AP171" s="494"/>
      <c r="AQ171" s="494"/>
      <c r="AR171" s="494"/>
      <c r="AS171" s="494"/>
      <c r="AT171" s="494"/>
      <c r="AU171" s="494"/>
      <c r="AV171" s="494"/>
      <c r="AW171" s="494"/>
      <c r="AX171" s="494"/>
      <c r="AY171" s="494"/>
      <c r="AZ171" s="494"/>
      <c r="BA171" s="494"/>
      <c r="BB171" s="494"/>
      <c r="BC171" s="497"/>
      <c r="BT171" s="3"/>
      <c r="BV171" s="394">
        <f t="shared" si="174"/>
        <v>0</v>
      </c>
      <c r="CY171" s="1"/>
      <c r="CZ171" s="1"/>
      <c r="DA171" s="1"/>
      <c r="DB171" s="549"/>
      <c r="DD171" s="9">
        <v>1</v>
      </c>
    </row>
    <row r="172" spans="2:108" ht="21" customHeight="1">
      <c r="B172" s="394">
        <f t="shared" si="170"/>
        <v>0</v>
      </c>
      <c r="C172" s="146" t="b">
        <f t="shared" si="171"/>
        <v>0</v>
      </c>
      <c r="D172" s="146">
        <f t="shared" si="176"/>
        <v>0</v>
      </c>
      <c r="E172" s="146">
        <f t="shared" si="177"/>
        <v>0</v>
      </c>
      <c r="F172" s="146">
        <f t="shared" si="178"/>
        <v>0</v>
      </c>
      <c r="G172" s="146">
        <f t="shared" si="172"/>
        <v>0</v>
      </c>
      <c r="H172" s="146" t="str">
        <f t="shared" si="179"/>
        <v/>
      </c>
      <c r="I172" s="146" t="str">
        <f t="shared" si="173"/>
        <v/>
      </c>
      <c r="J172" s="145"/>
      <c r="K172" s="118"/>
      <c r="L172" s="118"/>
      <c r="M172" s="117"/>
      <c r="N172" s="116"/>
      <c r="O172" s="115"/>
      <c r="P172" s="281"/>
      <c r="Q172" s="280"/>
      <c r="R172" s="280"/>
      <c r="S172" s="280"/>
      <c r="T172" s="280"/>
      <c r="U172" s="280"/>
      <c r="V172" s="280"/>
      <c r="W172" s="280"/>
      <c r="X172" s="280"/>
      <c r="Y172" s="280"/>
      <c r="Z172" s="280"/>
      <c r="AA172" s="279"/>
      <c r="AC172" s="772">
        <f t="shared" si="209"/>
        <v>0</v>
      </c>
      <c r="AD172" s="280"/>
      <c r="AE172" s="280"/>
      <c r="AF172" s="280"/>
      <c r="AG172" s="280"/>
      <c r="AH172" s="280"/>
      <c r="AI172" s="280"/>
      <c r="AJ172" s="280"/>
      <c r="AK172" s="280"/>
      <c r="AL172" s="280"/>
      <c r="AM172" s="279"/>
      <c r="AO172" s="493"/>
      <c r="AP172" s="494"/>
      <c r="AQ172" s="494"/>
      <c r="AR172" s="494"/>
      <c r="AS172" s="494"/>
      <c r="AT172" s="494"/>
      <c r="AU172" s="494"/>
      <c r="AV172" s="494"/>
      <c r="AW172" s="494"/>
      <c r="AX172" s="494"/>
      <c r="AY172" s="494"/>
      <c r="AZ172" s="494"/>
      <c r="BA172" s="494"/>
      <c r="BB172" s="494"/>
      <c r="BC172" s="497"/>
      <c r="BT172" s="3"/>
      <c r="BV172" s="394">
        <f t="shared" si="174"/>
        <v>0</v>
      </c>
      <c r="CY172" s="1"/>
      <c r="CZ172" s="1"/>
      <c r="DA172" s="1"/>
      <c r="DB172" s="549"/>
      <c r="DD172" s="9">
        <v>1</v>
      </c>
    </row>
    <row r="173" spans="2:108" ht="21" customHeight="1">
      <c r="B173" s="394">
        <f t="shared" si="170"/>
        <v>0</v>
      </c>
      <c r="C173" s="146" t="b">
        <f t="shared" si="171"/>
        <v>0</v>
      </c>
      <c r="D173" s="146">
        <f t="shared" si="176"/>
        <v>0</v>
      </c>
      <c r="E173" s="146">
        <f t="shared" si="177"/>
        <v>0</v>
      </c>
      <c r="F173" s="146">
        <f t="shared" si="178"/>
        <v>0</v>
      </c>
      <c r="G173" s="146">
        <f t="shared" si="172"/>
        <v>0</v>
      </c>
      <c r="H173" s="146" t="str">
        <f t="shared" si="179"/>
        <v/>
      </c>
      <c r="I173" s="146" t="str">
        <f t="shared" si="173"/>
        <v/>
      </c>
      <c r="J173" s="145"/>
      <c r="K173" s="118"/>
      <c r="L173" s="118"/>
      <c r="M173" s="117"/>
      <c r="N173" s="116"/>
      <c r="O173" s="115"/>
      <c r="P173" s="281"/>
      <c r="Q173" s="280"/>
      <c r="R173" s="280"/>
      <c r="S173" s="280"/>
      <c r="T173" s="280"/>
      <c r="U173" s="280"/>
      <c r="V173" s="280"/>
      <c r="W173" s="280"/>
      <c r="X173" s="280"/>
      <c r="Y173" s="280"/>
      <c r="Z173" s="280"/>
      <c r="AA173" s="279"/>
      <c r="AC173" s="772">
        <f t="shared" si="209"/>
        <v>0</v>
      </c>
      <c r="AD173" s="280"/>
      <c r="AE173" s="280"/>
      <c r="AF173" s="280"/>
      <c r="AG173" s="280"/>
      <c r="AH173" s="280"/>
      <c r="AI173" s="280"/>
      <c r="AJ173" s="280"/>
      <c r="AK173" s="280"/>
      <c r="AL173" s="280"/>
      <c r="AM173" s="279"/>
      <c r="AO173" s="495"/>
      <c r="AP173" s="494"/>
      <c r="AQ173" s="494"/>
      <c r="AR173" s="494"/>
      <c r="AS173" s="494"/>
      <c r="AT173" s="494"/>
      <c r="AU173" s="494"/>
      <c r="AV173" s="494"/>
      <c r="AW173" s="494"/>
      <c r="AX173" s="494"/>
      <c r="AY173" s="494"/>
      <c r="AZ173" s="494"/>
      <c r="BA173" s="494"/>
      <c r="BB173" s="494"/>
      <c r="BC173" s="497"/>
      <c r="BT173" s="3"/>
      <c r="BV173" s="394">
        <f t="shared" si="174"/>
        <v>0</v>
      </c>
      <c r="CY173" s="1"/>
      <c r="CZ173" s="1"/>
      <c r="DA173" s="1"/>
      <c r="DB173" s="549"/>
      <c r="DD173" s="9">
        <v>1</v>
      </c>
    </row>
    <row r="174" spans="2:108" ht="21" customHeight="1">
      <c r="B174" s="394">
        <f t="shared" si="170"/>
        <v>0</v>
      </c>
      <c r="C174" s="146" t="b">
        <f t="shared" si="171"/>
        <v>0</v>
      </c>
      <c r="D174" s="146">
        <f t="shared" si="176"/>
        <v>0</v>
      </c>
      <c r="E174" s="146">
        <f t="shared" si="177"/>
        <v>0</v>
      </c>
      <c r="F174" s="146">
        <f t="shared" si="178"/>
        <v>0</v>
      </c>
      <c r="G174" s="146">
        <f t="shared" si="172"/>
        <v>0</v>
      </c>
      <c r="H174" s="146" t="str">
        <f t="shared" si="179"/>
        <v/>
      </c>
      <c r="I174" s="146" t="str">
        <f t="shared" si="173"/>
        <v/>
      </c>
      <c r="J174" s="145"/>
      <c r="K174" s="118"/>
      <c r="L174" s="118"/>
      <c r="M174" s="117"/>
      <c r="N174" s="116"/>
      <c r="O174" s="115"/>
      <c r="P174" s="281"/>
      <c r="Q174" s="280"/>
      <c r="R174" s="280"/>
      <c r="S174" s="280"/>
      <c r="T174" s="280"/>
      <c r="U174" s="280"/>
      <c r="V174" s="280"/>
      <c r="W174" s="280"/>
      <c r="X174" s="280"/>
      <c r="Y174" s="280"/>
      <c r="Z174" s="280"/>
      <c r="AA174" s="279"/>
      <c r="AC174" s="772">
        <f t="shared" si="209"/>
        <v>0</v>
      </c>
      <c r="AD174" s="280"/>
      <c r="AE174" s="280"/>
      <c r="AF174" s="280"/>
      <c r="AG174" s="280"/>
      <c r="AH174" s="280"/>
      <c r="AI174" s="280"/>
      <c r="AJ174" s="280"/>
      <c r="AK174" s="280"/>
      <c r="AL174" s="280"/>
      <c r="AM174" s="279"/>
      <c r="AO174" s="493"/>
      <c r="AP174" s="494"/>
      <c r="AQ174" s="494"/>
      <c r="AR174" s="494"/>
      <c r="AS174" s="494"/>
      <c r="AT174" s="494"/>
      <c r="AU174" s="494"/>
      <c r="AV174" s="494"/>
      <c r="AW174" s="494"/>
      <c r="AX174" s="494"/>
      <c r="AY174" s="494"/>
      <c r="AZ174" s="494"/>
      <c r="BA174" s="494"/>
      <c r="BB174" s="494"/>
      <c r="BC174" s="497"/>
      <c r="BT174" s="3"/>
      <c r="BV174" s="394">
        <f t="shared" si="174"/>
        <v>0</v>
      </c>
      <c r="CY174" s="1"/>
      <c r="CZ174" s="1"/>
      <c r="DA174" s="1"/>
      <c r="DB174" s="549"/>
      <c r="DD174" s="9">
        <v>1</v>
      </c>
    </row>
    <row r="175" spans="2:108" ht="21" customHeight="1">
      <c r="B175" s="394">
        <f t="shared" si="170"/>
        <v>0</v>
      </c>
      <c r="C175" s="146" t="b">
        <f t="shared" si="171"/>
        <v>0</v>
      </c>
      <c r="D175" s="146">
        <f t="shared" si="176"/>
        <v>0</v>
      </c>
      <c r="E175" s="146">
        <f t="shared" si="177"/>
        <v>0</v>
      </c>
      <c r="F175" s="146">
        <f t="shared" si="178"/>
        <v>0</v>
      </c>
      <c r="G175" s="146">
        <f t="shared" si="172"/>
        <v>0</v>
      </c>
      <c r="H175" s="146" t="str">
        <f t="shared" si="179"/>
        <v/>
      </c>
      <c r="I175" s="146" t="str">
        <f t="shared" si="173"/>
        <v/>
      </c>
      <c r="J175" s="145"/>
      <c r="K175" s="118"/>
      <c r="L175" s="118"/>
      <c r="M175" s="117"/>
      <c r="N175" s="116"/>
      <c r="O175" s="115"/>
      <c r="P175" s="281"/>
      <c r="Q175" s="280"/>
      <c r="R175" s="280"/>
      <c r="S175" s="280"/>
      <c r="T175" s="280"/>
      <c r="U175" s="280"/>
      <c r="V175" s="280"/>
      <c r="W175" s="280"/>
      <c r="X175" s="280"/>
      <c r="Y175" s="280"/>
      <c r="Z175" s="280"/>
      <c r="AA175" s="279"/>
      <c r="AC175" s="772">
        <f t="shared" si="209"/>
        <v>0</v>
      </c>
      <c r="AD175" s="280"/>
      <c r="AE175" s="280"/>
      <c r="AF175" s="280"/>
      <c r="AG175" s="280"/>
      <c r="AH175" s="280"/>
      <c r="AI175" s="280"/>
      <c r="AJ175" s="280"/>
      <c r="AK175" s="280"/>
      <c r="AL175" s="280"/>
      <c r="AM175" s="279"/>
      <c r="AO175" s="493"/>
      <c r="AP175" s="494"/>
      <c r="AQ175" s="494"/>
      <c r="AR175" s="494"/>
      <c r="AS175" s="494"/>
      <c r="AT175" s="494"/>
      <c r="AU175" s="494"/>
      <c r="AV175" s="494"/>
      <c r="AW175" s="494"/>
      <c r="AX175" s="494"/>
      <c r="AY175" s="494"/>
      <c r="AZ175" s="494"/>
      <c r="BA175" s="494"/>
      <c r="BB175" s="494"/>
      <c r="BC175" s="497"/>
      <c r="BT175" s="3"/>
      <c r="BV175" s="394">
        <f t="shared" si="174"/>
        <v>0</v>
      </c>
      <c r="CY175" s="1"/>
      <c r="CZ175" s="1"/>
      <c r="DA175" s="1"/>
      <c r="DB175" s="549"/>
      <c r="DD175" s="9">
        <v>1</v>
      </c>
    </row>
    <row r="176" spans="2:108" ht="21" customHeight="1">
      <c r="B176" s="394">
        <f t="shared" si="170"/>
        <v>0</v>
      </c>
      <c r="C176" s="146" t="b">
        <f t="shared" si="171"/>
        <v>0</v>
      </c>
      <c r="D176" s="146">
        <f t="shared" si="176"/>
        <v>0</v>
      </c>
      <c r="E176" s="146">
        <f t="shared" si="177"/>
        <v>0</v>
      </c>
      <c r="F176" s="146">
        <f t="shared" si="178"/>
        <v>0</v>
      </c>
      <c r="G176" s="146">
        <f t="shared" si="172"/>
        <v>0</v>
      </c>
      <c r="H176" s="146" t="str">
        <f t="shared" si="179"/>
        <v/>
      </c>
      <c r="I176" s="146" t="str">
        <f t="shared" si="173"/>
        <v/>
      </c>
      <c r="J176" s="145"/>
      <c r="K176" s="118"/>
      <c r="L176" s="118"/>
      <c r="M176" s="117"/>
      <c r="N176" s="116"/>
      <c r="O176" s="115"/>
      <c r="P176" s="281"/>
      <c r="Q176" s="280"/>
      <c r="R176" s="280"/>
      <c r="S176" s="280"/>
      <c r="T176" s="280"/>
      <c r="U176" s="280"/>
      <c r="V176" s="280"/>
      <c r="W176" s="280"/>
      <c r="X176" s="280"/>
      <c r="Y176" s="280"/>
      <c r="Z176" s="280"/>
      <c r="AA176" s="279"/>
      <c r="AC176" s="772">
        <f t="shared" si="209"/>
        <v>0</v>
      </c>
      <c r="AD176" s="280"/>
      <c r="AE176" s="280"/>
      <c r="AF176" s="280"/>
      <c r="AG176" s="280"/>
      <c r="AH176" s="280"/>
      <c r="AI176" s="280"/>
      <c r="AJ176" s="280"/>
      <c r="AK176" s="280"/>
      <c r="AL176" s="280"/>
      <c r="AM176" s="279"/>
      <c r="AO176" s="493"/>
      <c r="AP176" s="494"/>
      <c r="AQ176" s="494"/>
      <c r="AR176" s="494"/>
      <c r="AS176" s="494"/>
      <c r="AT176" s="494"/>
      <c r="AU176" s="494"/>
      <c r="AV176" s="494"/>
      <c r="AW176" s="494"/>
      <c r="AX176" s="494"/>
      <c r="AY176" s="494"/>
      <c r="AZ176" s="494"/>
      <c r="BA176" s="494"/>
      <c r="BB176" s="494"/>
      <c r="BC176" s="497"/>
      <c r="BT176" s="3"/>
      <c r="BU176" s="13"/>
      <c r="BV176" s="394">
        <f t="shared" si="174"/>
        <v>0</v>
      </c>
      <c r="CY176" s="1"/>
      <c r="CZ176" s="1"/>
      <c r="DA176" s="1"/>
      <c r="DB176" s="549"/>
      <c r="DD176" s="9">
        <v>1</v>
      </c>
    </row>
    <row r="177" spans="2:108" ht="21" customHeight="1">
      <c r="B177" s="394">
        <f t="shared" si="170"/>
        <v>0</v>
      </c>
      <c r="C177" s="146" t="b">
        <f t="shared" si="171"/>
        <v>0</v>
      </c>
      <c r="D177" s="146">
        <f t="shared" si="176"/>
        <v>0</v>
      </c>
      <c r="E177" s="146">
        <f t="shared" si="177"/>
        <v>0</v>
      </c>
      <c r="F177" s="146">
        <f t="shared" si="178"/>
        <v>0</v>
      </c>
      <c r="G177" s="146">
        <f t="shared" si="172"/>
        <v>0</v>
      </c>
      <c r="H177" s="146" t="str">
        <f t="shared" si="179"/>
        <v/>
      </c>
      <c r="I177" s="146" t="str">
        <f t="shared" si="173"/>
        <v/>
      </c>
      <c r="J177" s="145"/>
      <c r="K177" s="118"/>
      <c r="L177" s="118"/>
      <c r="M177" s="117"/>
      <c r="N177" s="116"/>
      <c r="O177" s="115"/>
      <c r="P177" s="281"/>
      <c r="Q177" s="280"/>
      <c r="R177" s="280"/>
      <c r="S177" s="280"/>
      <c r="T177" s="280"/>
      <c r="U177" s="280"/>
      <c r="V177" s="280"/>
      <c r="W177" s="280"/>
      <c r="X177" s="280"/>
      <c r="Y177" s="280"/>
      <c r="Z177" s="280"/>
      <c r="AA177" s="279"/>
      <c r="AC177" s="772">
        <f t="shared" si="209"/>
        <v>0</v>
      </c>
      <c r="AD177" s="280"/>
      <c r="AE177" s="280"/>
      <c r="AF177" s="280"/>
      <c r="AG177" s="280"/>
      <c r="AH177" s="280"/>
      <c r="AI177" s="280"/>
      <c r="AJ177" s="280"/>
      <c r="AK177" s="280"/>
      <c r="AL177" s="280"/>
      <c r="AM177" s="279"/>
      <c r="AO177" s="493"/>
      <c r="AP177" s="494"/>
      <c r="AQ177" s="494"/>
      <c r="AR177" s="494"/>
      <c r="AS177" s="494"/>
      <c r="AT177" s="494"/>
      <c r="AU177" s="494"/>
      <c r="AV177" s="494"/>
      <c r="AW177" s="494"/>
      <c r="AX177" s="494"/>
      <c r="AY177" s="494"/>
      <c r="AZ177" s="494"/>
      <c r="BA177" s="494"/>
      <c r="BB177" s="494"/>
      <c r="BC177" s="497"/>
      <c r="BT177" s="3"/>
      <c r="BU177" s="13"/>
      <c r="BV177" s="394">
        <f t="shared" si="174"/>
        <v>0</v>
      </c>
      <c r="CY177" s="1"/>
      <c r="CZ177" s="1"/>
      <c r="DA177" s="1"/>
      <c r="DB177" s="549"/>
      <c r="DD177" s="9">
        <v>1</v>
      </c>
    </row>
    <row r="178" spans="2:108" ht="21" customHeight="1">
      <c r="B178" s="394">
        <f t="shared" si="170"/>
        <v>0</v>
      </c>
      <c r="C178" s="146" t="b">
        <f t="shared" si="171"/>
        <v>0</v>
      </c>
      <c r="D178" s="146">
        <f t="shared" si="176"/>
        <v>0</v>
      </c>
      <c r="E178" s="146">
        <f t="shared" si="177"/>
        <v>0</v>
      </c>
      <c r="F178" s="146">
        <f t="shared" si="178"/>
        <v>0</v>
      </c>
      <c r="G178" s="146">
        <f t="shared" si="172"/>
        <v>0</v>
      </c>
      <c r="H178" s="146" t="str">
        <f t="shared" si="179"/>
        <v/>
      </c>
      <c r="I178" s="146" t="str">
        <f t="shared" si="173"/>
        <v/>
      </c>
      <c r="J178" s="145"/>
      <c r="K178" s="118"/>
      <c r="L178" s="118"/>
      <c r="M178" s="117"/>
      <c r="N178" s="116"/>
      <c r="O178" s="115"/>
      <c r="P178" s="281"/>
      <c r="Q178" s="280"/>
      <c r="R178" s="280"/>
      <c r="S178" s="280"/>
      <c r="T178" s="280"/>
      <c r="U178" s="280"/>
      <c r="V178" s="280"/>
      <c r="W178" s="280"/>
      <c r="X178" s="280"/>
      <c r="Y178" s="280"/>
      <c r="Z178" s="280"/>
      <c r="AA178" s="279"/>
      <c r="AC178" s="772">
        <f t="shared" si="209"/>
        <v>0</v>
      </c>
      <c r="AD178" s="280"/>
      <c r="AE178" s="280"/>
      <c r="AF178" s="280"/>
      <c r="AG178" s="280"/>
      <c r="AH178" s="280"/>
      <c r="AI178" s="280"/>
      <c r="AJ178" s="280"/>
      <c r="AK178" s="280"/>
      <c r="AL178" s="280"/>
      <c r="AM178" s="279"/>
      <c r="AO178" s="493"/>
      <c r="AP178" s="494"/>
      <c r="AQ178" s="494"/>
      <c r="AR178" s="494"/>
      <c r="AS178" s="494"/>
      <c r="AT178" s="494"/>
      <c r="AU178" s="494"/>
      <c r="AV178" s="494"/>
      <c r="AW178" s="494"/>
      <c r="AX178" s="494"/>
      <c r="AY178" s="494"/>
      <c r="AZ178" s="494"/>
      <c r="BA178" s="494"/>
      <c r="BB178" s="494"/>
      <c r="BC178" s="497"/>
      <c r="BT178" s="3"/>
      <c r="BU178" s="13"/>
      <c r="BV178" s="394">
        <f t="shared" si="174"/>
        <v>0</v>
      </c>
      <c r="CY178" s="1"/>
      <c r="CZ178" s="1"/>
      <c r="DA178" s="1"/>
      <c r="DB178" s="549"/>
      <c r="DD178" s="9">
        <v>1</v>
      </c>
    </row>
    <row r="179" spans="2:108" ht="21" customHeight="1">
      <c r="B179" s="394">
        <f t="shared" si="170"/>
        <v>0</v>
      </c>
      <c r="C179" s="146" t="b">
        <f t="shared" si="171"/>
        <v>0</v>
      </c>
      <c r="D179" s="146">
        <f t="shared" si="176"/>
        <v>0</v>
      </c>
      <c r="E179" s="146">
        <f t="shared" si="177"/>
        <v>0</v>
      </c>
      <c r="F179" s="146">
        <f t="shared" si="178"/>
        <v>0</v>
      </c>
      <c r="G179" s="146">
        <f t="shared" si="172"/>
        <v>0</v>
      </c>
      <c r="H179" s="146" t="str">
        <f t="shared" si="179"/>
        <v/>
      </c>
      <c r="I179" s="146" t="str">
        <f t="shared" si="173"/>
        <v/>
      </c>
      <c r="J179" s="145"/>
      <c r="K179" s="118"/>
      <c r="L179" s="118"/>
      <c r="M179" s="117"/>
      <c r="N179" s="116"/>
      <c r="O179" s="115"/>
      <c r="P179" s="281"/>
      <c r="Q179" s="280"/>
      <c r="R179" s="280"/>
      <c r="S179" s="280"/>
      <c r="T179" s="280"/>
      <c r="U179" s="280"/>
      <c r="V179" s="280"/>
      <c r="W179" s="280"/>
      <c r="X179" s="280"/>
      <c r="Y179" s="280"/>
      <c r="Z179" s="280"/>
      <c r="AA179" s="279"/>
      <c r="AC179" s="772">
        <f t="shared" si="209"/>
        <v>0</v>
      </c>
      <c r="AD179" s="280"/>
      <c r="AE179" s="280"/>
      <c r="AF179" s="280"/>
      <c r="AG179" s="280"/>
      <c r="AH179" s="280"/>
      <c r="AI179" s="280"/>
      <c r="AJ179" s="280"/>
      <c r="AK179" s="280"/>
      <c r="AL179" s="280"/>
      <c r="AM179" s="279"/>
      <c r="AO179" s="493"/>
      <c r="AP179" s="494"/>
      <c r="AQ179" s="494"/>
      <c r="AR179" s="494"/>
      <c r="AS179" s="494"/>
      <c r="AT179" s="494"/>
      <c r="AU179" s="494"/>
      <c r="AV179" s="494"/>
      <c r="AW179" s="494"/>
      <c r="AX179" s="494"/>
      <c r="AY179" s="494"/>
      <c r="AZ179" s="494"/>
      <c r="BA179" s="494"/>
      <c r="BB179" s="494"/>
      <c r="BC179" s="497"/>
      <c r="BT179" s="3"/>
      <c r="BU179" s="13"/>
      <c r="BV179" s="394">
        <f t="shared" si="174"/>
        <v>0</v>
      </c>
      <c r="CY179" s="1"/>
      <c r="CZ179" s="1"/>
      <c r="DA179" s="1"/>
      <c r="DB179" s="549"/>
      <c r="DD179" s="9">
        <v>1</v>
      </c>
    </row>
    <row r="180" spans="2:108" ht="21" customHeight="1">
      <c r="B180" s="394">
        <f t="shared" si="170"/>
        <v>0</v>
      </c>
      <c r="C180" s="146" t="b">
        <f t="shared" si="171"/>
        <v>0</v>
      </c>
      <c r="D180" s="146">
        <f t="shared" si="176"/>
        <v>0</v>
      </c>
      <c r="E180" s="146">
        <f t="shared" si="177"/>
        <v>0</v>
      </c>
      <c r="F180" s="146">
        <f t="shared" si="178"/>
        <v>0</v>
      </c>
      <c r="G180" s="146">
        <f t="shared" si="172"/>
        <v>0</v>
      </c>
      <c r="H180" s="146" t="str">
        <f t="shared" si="179"/>
        <v/>
      </c>
      <c r="I180" s="146" t="str">
        <f t="shared" si="173"/>
        <v/>
      </c>
      <c r="J180" s="145"/>
      <c r="K180" s="118"/>
      <c r="L180" s="118"/>
      <c r="M180" s="117"/>
      <c r="N180" s="116"/>
      <c r="O180" s="115"/>
      <c r="P180" s="661"/>
      <c r="Q180" s="277"/>
      <c r="R180" s="277"/>
      <c r="S180" s="277"/>
      <c r="T180" s="277"/>
      <c r="U180" s="277"/>
      <c r="V180" s="277"/>
      <c r="W180" s="277"/>
      <c r="X180" s="277"/>
      <c r="Y180" s="277"/>
      <c r="Z180" s="277"/>
      <c r="AA180" s="276"/>
      <c r="AC180" s="773"/>
      <c r="AD180" s="277"/>
      <c r="AE180" s="277"/>
      <c r="AF180" s="277"/>
      <c r="AG180" s="277"/>
      <c r="AH180" s="277"/>
      <c r="AI180" s="277"/>
      <c r="AJ180" s="277"/>
      <c r="AK180" s="277"/>
      <c r="AL180" s="277"/>
      <c r="AM180" s="276"/>
      <c r="AO180" s="493"/>
      <c r="AP180" s="494"/>
      <c r="AQ180" s="494"/>
      <c r="AR180" s="494"/>
      <c r="AS180" s="494"/>
      <c r="AT180" s="494"/>
      <c r="AU180" s="494"/>
      <c r="AV180" s="494"/>
      <c r="AW180" s="494"/>
      <c r="AX180" s="494"/>
      <c r="AY180" s="494"/>
      <c r="AZ180" s="494"/>
      <c r="BA180" s="494"/>
      <c r="BB180" s="494"/>
      <c r="BC180" s="497"/>
      <c r="BT180" s="3"/>
      <c r="BU180" s="13"/>
      <c r="BV180" s="394">
        <f t="shared" si="174"/>
        <v>0</v>
      </c>
      <c r="CY180" s="1"/>
      <c r="CZ180" s="1"/>
      <c r="DA180" s="1"/>
      <c r="DB180" s="549"/>
      <c r="DD180" s="9">
        <v>1</v>
      </c>
    </row>
    <row r="181" spans="2:108" ht="21" customHeight="1">
      <c r="B181" s="394">
        <f t="shared" si="170"/>
        <v>0</v>
      </c>
      <c r="C181" s="146" t="b">
        <f t="shared" si="171"/>
        <v>0</v>
      </c>
      <c r="D181" s="146">
        <f t="shared" si="176"/>
        <v>0</v>
      </c>
      <c r="E181" s="146">
        <f t="shared" si="177"/>
        <v>0</v>
      </c>
      <c r="F181" s="146">
        <f t="shared" si="178"/>
        <v>0</v>
      </c>
      <c r="G181" s="146">
        <f t="shared" si="172"/>
        <v>0</v>
      </c>
      <c r="H181" s="146" t="str">
        <f t="shared" si="179"/>
        <v/>
      </c>
      <c r="I181" s="146" t="str">
        <f t="shared" si="173"/>
        <v/>
      </c>
      <c r="J181" s="145"/>
      <c r="K181" s="118"/>
      <c r="L181" s="118"/>
      <c r="M181" s="117"/>
      <c r="N181" s="116"/>
      <c r="O181" s="115"/>
      <c r="P181" s="661"/>
      <c r="Q181" s="277"/>
      <c r="R181" s="277"/>
      <c r="S181" s="277"/>
      <c r="T181" s="277"/>
      <c r="U181" s="277"/>
      <c r="V181" s="277"/>
      <c r="W181" s="277"/>
      <c r="X181" s="277"/>
      <c r="Y181" s="277"/>
      <c r="Z181" s="277"/>
      <c r="AA181" s="276"/>
      <c r="AC181" s="773"/>
      <c r="AD181" s="277"/>
      <c r="AE181" s="277"/>
      <c r="AF181" s="277"/>
      <c r="AG181" s="277"/>
      <c r="AH181" s="277"/>
      <c r="AI181" s="277"/>
      <c r="AJ181" s="277"/>
      <c r="AK181" s="277"/>
      <c r="AL181" s="277"/>
      <c r="AM181" s="276"/>
      <c r="AO181" s="493"/>
      <c r="AP181" s="494"/>
      <c r="AQ181" s="494"/>
      <c r="AR181" s="494"/>
      <c r="AS181" s="494"/>
      <c r="AT181" s="494"/>
      <c r="AU181" s="494"/>
      <c r="AV181" s="494"/>
      <c r="AW181" s="494"/>
      <c r="AX181" s="494"/>
      <c r="AY181" s="494"/>
      <c r="AZ181" s="494"/>
      <c r="BA181" s="494"/>
      <c r="BB181" s="494"/>
      <c r="BC181" s="497"/>
      <c r="BT181" s="3"/>
      <c r="BU181" s="13"/>
      <c r="BV181" s="394">
        <f t="shared" si="174"/>
        <v>0</v>
      </c>
      <c r="CY181" s="1"/>
      <c r="CZ181" s="1"/>
      <c r="DA181" s="1"/>
      <c r="DB181" s="549"/>
      <c r="DD181" s="9">
        <v>1</v>
      </c>
    </row>
    <row r="182" spans="2:108" ht="21" customHeight="1">
      <c r="B182" s="394">
        <f t="shared" si="170"/>
        <v>0</v>
      </c>
      <c r="C182" s="146" t="b">
        <f t="shared" si="171"/>
        <v>0</v>
      </c>
      <c r="D182" s="146">
        <f t="shared" si="176"/>
        <v>0</v>
      </c>
      <c r="E182" s="146">
        <f t="shared" si="177"/>
        <v>0</v>
      </c>
      <c r="F182" s="146">
        <f t="shared" si="178"/>
        <v>0</v>
      </c>
      <c r="G182" s="146">
        <f t="shared" si="172"/>
        <v>0</v>
      </c>
      <c r="H182" s="146" t="str">
        <f t="shared" si="179"/>
        <v/>
      </c>
      <c r="I182" s="146" t="str">
        <f t="shared" si="173"/>
        <v/>
      </c>
      <c r="J182" s="272"/>
      <c r="K182" s="118"/>
      <c r="L182" s="118"/>
      <c r="M182" s="117"/>
      <c r="N182" s="116"/>
      <c r="O182" s="115"/>
      <c r="P182" s="274"/>
      <c r="Q182" s="121"/>
      <c r="R182" s="121"/>
      <c r="S182" s="121"/>
      <c r="T182" s="121"/>
      <c r="U182" s="121"/>
      <c r="V182" s="121"/>
      <c r="W182" s="121"/>
      <c r="X182" s="121"/>
      <c r="Y182" s="121"/>
      <c r="Z182" s="121"/>
      <c r="AA182" s="120"/>
      <c r="AC182" s="774"/>
      <c r="AD182" s="121"/>
      <c r="AE182" s="121"/>
      <c r="AF182" s="121"/>
      <c r="AG182" s="121"/>
      <c r="AH182" s="121"/>
      <c r="AI182" s="121"/>
      <c r="AJ182" s="121"/>
      <c r="AK182" s="121"/>
      <c r="AL182" s="121"/>
      <c r="AM182" s="120"/>
      <c r="AO182" s="493"/>
      <c r="AP182" s="494"/>
      <c r="AQ182" s="494"/>
      <c r="AR182" s="494"/>
      <c r="AS182" s="494"/>
      <c r="AT182" s="494"/>
      <c r="AU182" s="494"/>
      <c r="AV182" s="494"/>
      <c r="AW182" s="494"/>
      <c r="AX182" s="494"/>
      <c r="AY182" s="494"/>
      <c r="AZ182" s="494"/>
      <c r="BA182" s="494"/>
      <c r="BB182" s="494"/>
      <c r="BC182" s="497"/>
      <c r="BT182" s="3"/>
      <c r="BU182" s="13"/>
      <c r="BV182" s="394">
        <f t="shared" si="174"/>
        <v>0</v>
      </c>
      <c r="CY182" s="1"/>
      <c r="CZ182" s="1"/>
      <c r="DA182" s="1"/>
      <c r="DB182" s="549"/>
      <c r="DD182" s="9">
        <v>1</v>
      </c>
    </row>
    <row r="183" spans="2:108" ht="21" customHeight="1">
      <c r="B183" s="394">
        <f t="shared" si="170"/>
        <v>0</v>
      </c>
      <c r="C183" s="146" t="b">
        <f t="shared" si="171"/>
        <v>0</v>
      </c>
      <c r="D183" s="146">
        <f t="shared" si="176"/>
        <v>0</v>
      </c>
      <c r="E183" s="146">
        <f t="shared" si="177"/>
        <v>0</v>
      </c>
      <c r="F183" s="146">
        <f t="shared" si="178"/>
        <v>0</v>
      </c>
      <c r="G183" s="146">
        <f t="shared" si="172"/>
        <v>0</v>
      </c>
      <c r="H183" s="146" t="str">
        <f t="shared" si="179"/>
        <v/>
      </c>
      <c r="I183" s="146" t="str">
        <f t="shared" si="173"/>
        <v/>
      </c>
      <c r="J183" s="272"/>
      <c r="K183" s="112"/>
      <c r="L183" s="112"/>
      <c r="M183" s="112"/>
      <c r="N183" s="112"/>
      <c r="O183" s="112"/>
      <c r="P183" s="112"/>
      <c r="Q183" s="112"/>
      <c r="R183" s="112"/>
      <c r="S183" s="112"/>
      <c r="T183" s="112"/>
      <c r="U183" s="112"/>
      <c r="V183" s="112"/>
      <c r="W183" s="112"/>
      <c r="X183" s="112"/>
      <c r="Y183" s="112"/>
      <c r="Z183" s="112"/>
      <c r="AA183" s="114"/>
      <c r="AC183" s="775">
        <v>40</v>
      </c>
      <c r="AD183" s="112">
        <v>5</v>
      </c>
      <c r="AE183" s="112">
        <v>12</v>
      </c>
      <c r="AF183" s="112">
        <v>25</v>
      </c>
      <c r="AG183" s="112">
        <v>23</v>
      </c>
      <c r="AH183" s="112">
        <v>7</v>
      </c>
      <c r="AI183" s="112">
        <v>13</v>
      </c>
      <c r="AJ183" s="112">
        <v>12</v>
      </c>
      <c r="AK183" s="112">
        <v>9</v>
      </c>
      <c r="AL183" s="112">
        <v>12</v>
      </c>
      <c r="AM183" s="114">
        <v>13</v>
      </c>
      <c r="AO183" s="113">
        <v>14</v>
      </c>
      <c r="AP183" s="112">
        <v>11</v>
      </c>
      <c r="AQ183" s="112">
        <v>17</v>
      </c>
      <c r="AR183" s="112">
        <v>17</v>
      </c>
      <c r="AS183" s="112">
        <v>17</v>
      </c>
      <c r="AT183" s="112">
        <v>14</v>
      </c>
      <c r="AU183" s="112">
        <v>11</v>
      </c>
      <c r="AV183" s="112">
        <v>14</v>
      </c>
      <c r="AW183" s="112">
        <v>21</v>
      </c>
      <c r="AX183" s="112">
        <v>18</v>
      </c>
      <c r="AY183" s="112">
        <v>17</v>
      </c>
      <c r="AZ183" s="112">
        <v>11</v>
      </c>
      <c r="BA183" s="112">
        <v>11</v>
      </c>
      <c r="BB183" s="112">
        <v>11</v>
      </c>
      <c r="BC183" s="111">
        <v>17</v>
      </c>
      <c r="BT183" s="3"/>
      <c r="BU183" s="13"/>
      <c r="BV183" s="394">
        <f t="shared" si="174"/>
        <v>0</v>
      </c>
      <c r="CY183" s="1"/>
      <c r="CZ183" s="1"/>
      <c r="DA183" s="1"/>
      <c r="DB183" s="549"/>
      <c r="DD183" s="9">
        <v>1</v>
      </c>
    </row>
    <row r="184" spans="2:108" ht="21" customHeight="1" thickBot="1">
      <c r="B184" s="394">
        <f t="shared" si="170"/>
        <v>0</v>
      </c>
      <c r="C184" s="146" t="b">
        <f t="shared" si="171"/>
        <v>0</v>
      </c>
      <c r="D184" s="146">
        <f t="shared" si="176"/>
        <v>0</v>
      </c>
      <c r="E184" s="146">
        <f t="shared" si="177"/>
        <v>0</v>
      </c>
      <c r="F184" s="146">
        <f t="shared" si="178"/>
        <v>0</v>
      </c>
      <c r="G184" s="146">
        <f t="shared" si="172"/>
        <v>0</v>
      </c>
      <c r="H184" s="146" t="str">
        <f t="shared" si="179"/>
        <v/>
      </c>
      <c r="I184" s="146" t="str">
        <f t="shared" si="173"/>
        <v/>
      </c>
      <c r="J184" s="271"/>
      <c r="K184" s="270"/>
      <c r="L184" s="270"/>
      <c r="M184" s="270"/>
      <c r="N184" s="270"/>
      <c r="O184" s="270"/>
      <c r="P184" s="270"/>
      <c r="Q184" s="270"/>
      <c r="R184" s="270"/>
      <c r="S184" s="270"/>
      <c r="T184" s="270"/>
      <c r="U184" s="270"/>
      <c r="V184" s="270"/>
      <c r="W184" s="270"/>
      <c r="X184" s="270"/>
      <c r="Y184" s="270"/>
      <c r="Z184" s="270"/>
      <c r="AA184" s="269"/>
      <c r="AC184" s="776">
        <f t="shared" ref="AC184:AK184" ca="1" si="210">CELL("largeur",AC184)</f>
        <v>40</v>
      </c>
      <c r="AD184" s="270">
        <f t="shared" ca="1" si="210"/>
        <v>5</v>
      </c>
      <c r="AE184" s="270">
        <f t="shared" ca="1" si="210"/>
        <v>12</v>
      </c>
      <c r="AF184" s="270">
        <f t="shared" ca="1" si="210"/>
        <v>25</v>
      </c>
      <c r="AG184" s="270">
        <f t="shared" ca="1" si="210"/>
        <v>23</v>
      </c>
      <c r="AH184" s="270">
        <f t="shared" ca="1" si="210"/>
        <v>7</v>
      </c>
      <c r="AI184" s="270">
        <f t="shared" ca="1" si="210"/>
        <v>13</v>
      </c>
      <c r="AJ184" s="270">
        <f t="shared" ca="1" si="210"/>
        <v>12</v>
      </c>
      <c r="AK184" s="270">
        <f t="shared" ca="1" si="210"/>
        <v>9</v>
      </c>
      <c r="AL184" s="270">
        <v>12</v>
      </c>
      <c r="AM184" s="269">
        <f ca="1">CELL("largeur",AM184)</f>
        <v>13</v>
      </c>
      <c r="AO184" s="110">
        <f t="shared" ref="AO184:BC184" ca="1" si="211">CELL("largeur",AO184)</f>
        <v>14</v>
      </c>
      <c r="AP184" s="109">
        <f t="shared" ca="1" si="211"/>
        <v>11</v>
      </c>
      <c r="AQ184" s="109">
        <f t="shared" ca="1" si="211"/>
        <v>17</v>
      </c>
      <c r="AR184" s="109">
        <f t="shared" ca="1" si="211"/>
        <v>17</v>
      </c>
      <c r="AS184" s="109">
        <f t="shared" ca="1" si="211"/>
        <v>17</v>
      </c>
      <c r="AT184" s="109">
        <f t="shared" ca="1" si="211"/>
        <v>14</v>
      </c>
      <c r="AU184" s="109">
        <f t="shared" ca="1" si="211"/>
        <v>11</v>
      </c>
      <c r="AV184" s="109">
        <f t="shared" ca="1" si="211"/>
        <v>14</v>
      </c>
      <c r="AW184" s="109">
        <f t="shared" ca="1" si="211"/>
        <v>21</v>
      </c>
      <c r="AX184" s="109">
        <f t="shared" ca="1" si="211"/>
        <v>18</v>
      </c>
      <c r="AY184" s="109">
        <f t="shared" ca="1" si="211"/>
        <v>17</v>
      </c>
      <c r="AZ184" s="109">
        <f t="shared" ca="1" si="211"/>
        <v>11</v>
      </c>
      <c r="BA184" s="109">
        <f t="shared" ca="1" si="211"/>
        <v>11</v>
      </c>
      <c r="BB184" s="109">
        <f t="shared" ca="1" si="211"/>
        <v>11</v>
      </c>
      <c r="BC184" s="108">
        <f t="shared" ca="1" si="211"/>
        <v>17</v>
      </c>
      <c r="BT184" s="3"/>
      <c r="BU184" s="13"/>
      <c r="BV184" s="394">
        <f t="shared" si="174"/>
        <v>0</v>
      </c>
      <c r="CY184" s="1"/>
      <c r="CZ184" s="1"/>
      <c r="DA184" s="1"/>
      <c r="DB184" s="549"/>
      <c r="DD184" s="9">
        <v>1</v>
      </c>
    </row>
    <row r="185" spans="2:108" ht="21" customHeight="1" thickBot="1">
      <c r="B185" s="394" t="str">
        <f t="shared" si="170"/>
        <v>A</v>
      </c>
      <c r="C185" s="146" t="str">
        <f t="shared" si="171"/>
        <v>A</v>
      </c>
      <c r="D185" s="146">
        <f t="shared" si="176"/>
        <v>0</v>
      </c>
      <c r="E185" s="146">
        <f t="shared" si="177"/>
        <v>0</v>
      </c>
      <c r="F185" s="146">
        <f t="shared" si="178"/>
        <v>0</v>
      </c>
      <c r="G185" s="146">
        <f t="shared" si="172"/>
        <v>0</v>
      </c>
      <c r="H185" s="146" t="str">
        <f t="shared" si="179"/>
        <v/>
      </c>
      <c r="I185" s="146" t="str">
        <f t="shared" si="173"/>
        <v/>
      </c>
      <c r="J185" s="832" t="s">
        <v>338</v>
      </c>
      <c r="K185" s="833" t="s">
        <v>338</v>
      </c>
      <c r="L185" s="833" t="s">
        <v>338</v>
      </c>
      <c r="M185" s="833" t="s">
        <v>338</v>
      </c>
      <c r="N185" s="833" t="s">
        <v>338</v>
      </c>
      <c r="O185" s="834" t="s">
        <v>2028</v>
      </c>
      <c r="P185" s="835"/>
      <c r="Q185" s="835"/>
      <c r="R185" s="835"/>
      <c r="S185" s="835"/>
      <c r="T185" s="835"/>
      <c r="U185" s="835"/>
      <c r="V185" s="835"/>
      <c r="W185" s="835"/>
      <c r="X185" s="835"/>
      <c r="Y185" s="835"/>
      <c r="Z185" s="835"/>
      <c r="AA185" s="835"/>
      <c r="AC185" s="5"/>
      <c r="AD185" s="5"/>
      <c r="AE185" s="5"/>
      <c r="AF185" s="5"/>
      <c r="AG185" s="5"/>
      <c r="AH185" s="5"/>
      <c r="AI185" s="5"/>
      <c r="AJ185" s="5"/>
      <c r="AK185" s="5"/>
      <c r="AL185" s="5"/>
      <c r="AM185" s="5"/>
      <c r="AO185" s="5"/>
      <c r="AP185" s="5"/>
      <c r="AQ185" s="5"/>
      <c r="AR185" s="5"/>
      <c r="AS185" s="5"/>
      <c r="AT185" s="5"/>
      <c r="AU185" s="5"/>
      <c r="AV185" s="5"/>
      <c r="AW185" s="5"/>
      <c r="AX185" s="5"/>
      <c r="AY185" s="5"/>
      <c r="AZ185" s="5"/>
      <c r="BA185" s="5"/>
      <c r="BB185" s="5"/>
      <c r="BC185" s="5"/>
      <c r="BT185" s="3"/>
      <c r="BU185" s="13"/>
      <c r="BV185" s="394" t="str">
        <f t="shared" si="174"/>
        <v>A</v>
      </c>
      <c r="CY185" s="1"/>
      <c r="CZ185" s="1"/>
      <c r="DA185" s="1"/>
      <c r="DB185" s="549"/>
      <c r="DD185" s="9">
        <v>1</v>
      </c>
    </row>
    <row r="186" spans="2:108" ht="21" customHeight="1">
      <c r="B186" s="394" t="str">
        <f t="shared" si="170"/>
        <v>A</v>
      </c>
      <c r="C186" s="146">
        <f t="shared" si="171"/>
        <v>0</v>
      </c>
      <c r="D186" s="146">
        <f t="shared" si="176"/>
        <v>0</v>
      </c>
      <c r="E186" s="146">
        <f t="shared" si="177"/>
        <v>0</v>
      </c>
      <c r="F186" s="146">
        <f t="shared" si="178"/>
        <v>0</v>
      </c>
      <c r="G186" s="146">
        <f t="shared" si="172"/>
        <v>0</v>
      </c>
      <c r="H186" s="146" t="str">
        <f t="shared" si="179"/>
        <v/>
      </c>
      <c r="I186" s="146" t="str">
        <f t="shared" si="173"/>
        <v/>
      </c>
      <c r="J186" s="257" t="s">
        <v>338</v>
      </c>
      <c r="K186" s="256">
        <f>K193</f>
        <v>0</v>
      </c>
      <c r="L186" s="256">
        <f>L193</f>
        <v>0</v>
      </c>
      <c r="M186" s="255">
        <f>M193</f>
        <v>0</v>
      </c>
      <c r="N186" s="254">
        <f>N193</f>
        <v>0</v>
      </c>
      <c r="O186" s="253">
        <f>O193</f>
        <v>0</v>
      </c>
      <c r="P186" s="686"/>
      <c r="Q186" s="685"/>
      <c r="R186" s="798" t="s">
        <v>1702</v>
      </c>
      <c r="S186" s="798"/>
      <c r="T186" s="798"/>
      <c r="U186" s="798"/>
      <c r="V186" s="798"/>
      <c r="W186" s="798"/>
      <c r="X186" s="798"/>
      <c r="Y186" s="798"/>
      <c r="Z186" s="798"/>
      <c r="AA186" s="684"/>
      <c r="AC186" s="1561" t="str">
        <f>R186&amp;" "&amp;P186&amp;" "&amp;P187&amp;" "&amp;P188&amp;"  intensité"&amp;" "&amp;U192&amp;" "&amp;"coût unitaire"&amp;" "&amp;AM195&amp; "€"&amp;" "&amp;" servi en"&amp;" "&amp;AJ188</f>
        <v>POSTIT 6     intensité  coût unitaire 0€  servi en Trembler(s)</v>
      </c>
      <c r="AD186" s="1562"/>
      <c r="AE186" s="1562"/>
      <c r="AF186" s="1562"/>
      <c r="AG186" s="1562"/>
      <c r="AH186" s="1562"/>
      <c r="AI186" s="1562"/>
      <c r="AJ186" s="1562"/>
      <c r="AK186" s="252" t="s">
        <v>432</v>
      </c>
      <c r="AL186" s="1565">
        <f>AA186</f>
        <v>0</v>
      </c>
      <c r="AM186" s="1566"/>
      <c r="AO186" s="251" t="s">
        <v>427</v>
      </c>
      <c r="AP186" s="250" t="s">
        <v>431</v>
      </c>
      <c r="AQ186" s="247" t="s">
        <v>429</v>
      </c>
      <c r="AR186" s="249" t="s">
        <v>426</v>
      </c>
      <c r="AS186" s="248" t="s">
        <v>430</v>
      </c>
      <c r="AT186" s="247" t="s">
        <v>429</v>
      </c>
      <c r="AU186" s="246" t="s">
        <v>428</v>
      </c>
      <c r="AV186" s="245" t="s">
        <v>427</v>
      </c>
      <c r="AW186" s="764" t="str">
        <f>AO188</f>
        <v/>
      </c>
      <c r="AX186" s="244"/>
      <c r="AY186" s="243"/>
      <c r="AZ186" s="242"/>
      <c r="BA186" s="241" t="s">
        <v>426</v>
      </c>
      <c r="BB186" s="240" t="str">
        <f>AR188</f>
        <v>2 Trembler(s) de 30 cl</v>
      </c>
      <c r="BC186" s="239"/>
      <c r="BT186" s="3"/>
      <c r="BU186" s="13"/>
      <c r="BV186" s="394" t="str">
        <f t="shared" si="174"/>
        <v>A</v>
      </c>
      <c r="CY186" s="1"/>
      <c r="CZ186" s="1"/>
      <c r="DA186" s="1"/>
      <c r="DB186" s="549"/>
      <c r="DD186" s="9">
        <v>1</v>
      </c>
    </row>
    <row r="187" spans="2:108" ht="21" customHeight="1">
      <c r="B187" s="394">
        <f t="shared" si="170"/>
        <v>0</v>
      </c>
      <c r="C187" s="146" t="b">
        <f t="shared" si="171"/>
        <v>0</v>
      </c>
      <c r="D187" s="146">
        <f t="shared" si="176"/>
        <v>0</v>
      </c>
      <c r="E187" s="146">
        <f t="shared" si="177"/>
        <v>0</v>
      </c>
      <c r="F187" s="146">
        <f t="shared" si="178"/>
        <v>0</v>
      </c>
      <c r="G187" s="146">
        <f t="shared" si="172"/>
        <v>0</v>
      </c>
      <c r="H187" s="146" t="str">
        <f t="shared" si="179"/>
        <v/>
      </c>
      <c r="I187" s="146" t="str">
        <f t="shared" si="173"/>
        <v/>
      </c>
      <c r="J187" s="133"/>
      <c r="K187" s="203"/>
      <c r="L187" s="203"/>
      <c r="M187" s="202"/>
      <c r="N187" s="201"/>
      <c r="O187" s="200"/>
      <c r="P187" s="683"/>
      <c r="Q187" s="682"/>
      <c r="R187" s="799"/>
      <c r="S187" s="799"/>
      <c r="T187" s="799"/>
      <c r="U187" s="799"/>
      <c r="V187" s="799"/>
      <c r="W187" s="799"/>
      <c r="X187" s="799"/>
      <c r="Y187" s="799"/>
      <c r="Z187" s="799"/>
      <c r="AA187" s="681"/>
      <c r="AC187" s="1563"/>
      <c r="AD187" s="1564"/>
      <c r="AE187" s="1564"/>
      <c r="AF187" s="1564"/>
      <c r="AG187" s="1564"/>
      <c r="AH187" s="1564"/>
      <c r="AI187" s="1564"/>
      <c r="AJ187" s="1564"/>
      <c r="AK187" s="503">
        <f>IFERROR(SUM(AJ196:AJ202)/SUM(AE196:AE202)*100,0)</f>
        <v>0</v>
      </c>
      <c r="AL187" s="1567"/>
      <c r="AM187" s="1568"/>
      <c r="AO187" s="238" t="str">
        <f t="shared" ref="AO187:AU187" si="212">SUBSTITUTE(ADDRESS(1,COLUMN(),4),"1","")</f>
        <v>AO</v>
      </c>
      <c r="AP187" s="237" t="str">
        <f t="shared" si="212"/>
        <v>AP</v>
      </c>
      <c r="AQ187" s="234" t="str">
        <f t="shared" si="212"/>
        <v>AQ</v>
      </c>
      <c r="AR187" s="236" t="str">
        <f t="shared" si="212"/>
        <v>AR</v>
      </c>
      <c r="AS187" s="235" t="str">
        <f t="shared" si="212"/>
        <v>AS</v>
      </c>
      <c r="AT187" s="234" t="str">
        <f t="shared" si="212"/>
        <v>AT</v>
      </c>
      <c r="AU187" s="233" t="str">
        <f t="shared" si="212"/>
        <v>AU</v>
      </c>
      <c r="AV187" s="232"/>
      <c r="AW187" s="232"/>
      <c r="AX187" s="232"/>
      <c r="AY187" s="193"/>
      <c r="AZ187" s="232"/>
      <c r="BA187" s="218"/>
      <c r="BB187" s="153"/>
      <c r="BC187" s="152"/>
      <c r="BT187" s="3"/>
      <c r="BU187" s="13"/>
      <c r="BV187" s="394">
        <f t="shared" si="174"/>
        <v>0</v>
      </c>
      <c r="DD187" s="9">
        <v>1</v>
      </c>
    </row>
    <row r="188" spans="2:108" ht="21" customHeight="1">
      <c r="B188" s="394">
        <f t="shared" si="170"/>
        <v>0</v>
      </c>
      <c r="C188" s="146" t="b">
        <f t="shared" si="171"/>
        <v>0</v>
      </c>
      <c r="D188" s="146">
        <f t="shared" si="176"/>
        <v>0</v>
      </c>
      <c r="E188" s="146">
        <f t="shared" si="177"/>
        <v>0</v>
      </c>
      <c r="F188" s="146">
        <f t="shared" si="178"/>
        <v>0</v>
      </c>
      <c r="G188" s="146">
        <f t="shared" si="172"/>
        <v>0</v>
      </c>
      <c r="H188" s="146" t="str">
        <f t="shared" si="179"/>
        <v/>
      </c>
      <c r="I188" s="146" t="str">
        <f t="shared" si="173"/>
        <v/>
      </c>
      <c r="J188" s="133"/>
      <c r="K188" s="203"/>
      <c r="L188" s="203"/>
      <c r="M188" s="202"/>
      <c r="N188" s="201"/>
      <c r="O188" s="200"/>
      <c r="P188" s="680"/>
      <c r="Q188" s="680"/>
      <c r="R188" s="332"/>
      <c r="S188" s="331"/>
      <c r="T188" s="231"/>
      <c r="U188" s="231"/>
      <c r="V188" s="231"/>
      <c r="W188" s="231"/>
      <c r="X188" s="231"/>
      <c r="Y188" s="231"/>
      <c r="Z188" s="231"/>
      <c r="AA188" s="230"/>
      <c r="AC188" s="763" t="str">
        <f>IFERROR(IF(AX203&lt;&gt;INDEX(BO22:BO150,MATCH(M189,BH22:BH150,0)),"⚠️ Vérifiez : le total saisi = "&amp;AX203&amp;" ml (colonne "&amp;AX194&amp;")","✅ OK volume saisi = "&amp;AX203&amp;" ml (colonne "&amp;AX194&amp;")"),"⚠️ Erreur : valeur non trouvée")</f>
        <v>⚠️ Erreur : valeur non trouvée</v>
      </c>
      <c r="AD188" s="207"/>
      <c r="AE188" s="207"/>
      <c r="AF188" s="207"/>
      <c r="AG188" s="207"/>
      <c r="AH188" s="532" t="s">
        <v>416</v>
      </c>
      <c r="AI188" s="229">
        <v>2</v>
      </c>
      <c r="AJ188" s="607" t="s">
        <v>361</v>
      </c>
      <c r="AK188" s="611" t="s">
        <v>805</v>
      </c>
      <c r="AL188" s="608">
        <f>IFERROR(INDEX(BN22:BN150, MATCH(AJ188, BH22:BH150, 0)), 0)*AI188</f>
        <v>50</v>
      </c>
      <c r="AM188" s="606">
        <f>AL188/100</f>
        <v>0.5</v>
      </c>
      <c r="AO188" s="228" t="str">
        <f>IF(OR(ISBLANK(P190), ISBLANK(Q190), ISBLANK(P192), ISBLANK(Q192)), "","Volume saisi "&amp; AX203 &amp; " ml pour "  &amp; P190 &amp; " " &amp; Q190)</f>
        <v/>
      </c>
      <c r="AP188" s="226">
        <f>IFERROR(IF(ISBLANK(AI188),"",IFERROR(_xlfn.XLOOKUP(M188,BH22:BH150,BS22:BS150),IFERROR(_xlfn.XLOOKUP(M188,BI22:BI150,BS22:BS150),IFERROR(_xlfn.XLOOKUP(M188,BJ22:BJ150,BS22:BS150),0)))*L188),0)</f>
        <v>0</v>
      </c>
      <c r="AQ188" s="225">
        <f>IFERROR(IF(ISBLANK(AI188),"",IFERROR(_xlfn.XLOOKUP(O188,BH22:BH150,BO22:BO150),IFERROR(_xlfn.XLOOKUP(O188,BI22:BI150,BO22:BO150),IFERROR(_xlfn.XLOOKUP(O188,BJ22:BJ150,BO22:BO150),0))))*N188*L188,0)</f>
        <v>0</v>
      </c>
      <c r="AR188" s="227" t="str">
        <f>IF(OR(ISBLANK(AI188), ISBLANK(AJ188), ISBLANK(AI189), ISBLANK(AJ189)), "", AI188 &amp; " " &amp; AJ188 &amp; " de " &amp; AI189 &amp; " " &amp; AJ189)</f>
        <v>2 Trembler(s) de 30 cl</v>
      </c>
      <c r="AS188" s="226">
        <f>IFERROR(IF(ISBLANK(AI188),"",IFERROR(_xlfn.XLOOKUP(AJ188,BH22:BH150,BS22:BS150),IFERROR(_xlfn.XLOOKUP(AJ188,BI22:BI150,BS22:BS150),IFERROR(_xlfn.XLOOKUP(AJ188,BJ22:BJ150,BS22:BS150),0))))*AI188,0)</f>
        <v>600</v>
      </c>
      <c r="AT188" s="225">
        <f>IF(ISBLANK(AI188),"",IFERROR(_xlfn.XLOOKUP(AJ189,BH22:BH150,BO22:BO150),IFERROR(_xlfn.XLOOKUP(AJ189,BI22:BI150,BO22:BO150),IFERROR(_xlfn.XLOOKUP(AJ189,BJ22:BJ150,BO22:BO150),0)))*AI189*AI188)</f>
        <v>600</v>
      </c>
      <c r="AU188" s="224">
        <f>IFERROR(AT188/AQ188,0)</f>
        <v>0</v>
      </c>
      <c r="AV188" s="623" t="str">
        <f>AX194&amp;"= "</f>
        <v xml:space="preserve">AX= </v>
      </c>
      <c r="AW188" s="712" t="str">
        <f>"recherche de "&amp;X193&amp;" dans la table de conversion et multilcation par  "&amp;W193</f>
        <v xml:space="preserve">recherche de  dans la table de conversion et multilcation par  </v>
      </c>
      <c r="AX188" s="193"/>
      <c r="AY188" s="193"/>
      <c r="AZ188" s="713"/>
      <c r="BA188" s="218"/>
      <c r="BB188" s="153"/>
      <c r="BC188" s="152"/>
      <c r="BT188" s="3"/>
      <c r="BU188" s="13"/>
      <c r="BV188" s="394">
        <f t="shared" si="174"/>
        <v>0</v>
      </c>
      <c r="DD188" s="9">
        <v>1</v>
      </c>
    </row>
    <row r="189" spans="2:108" ht="21" customHeight="1">
      <c r="B189" s="394">
        <f t="shared" si="170"/>
        <v>0</v>
      </c>
      <c r="C189" s="146" t="b">
        <f t="shared" si="171"/>
        <v>0</v>
      </c>
      <c r="D189" s="146">
        <f t="shared" si="176"/>
        <v>0</v>
      </c>
      <c r="E189" s="146">
        <f t="shared" si="177"/>
        <v>0</v>
      </c>
      <c r="F189" s="146">
        <f t="shared" si="178"/>
        <v>0</v>
      </c>
      <c r="G189" s="146">
        <f t="shared" si="172"/>
        <v>0</v>
      </c>
      <c r="H189" s="146" t="str">
        <f t="shared" si="179"/>
        <v/>
      </c>
      <c r="I189" s="146" t="str">
        <f t="shared" si="173"/>
        <v/>
      </c>
      <c r="J189" s="133"/>
      <c r="K189" s="203"/>
      <c r="L189" s="203"/>
      <c r="M189" s="202"/>
      <c r="N189" s="201"/>
      <c r="O189" s="200"/>
      <c r="P189" s="223"/>
      <c r="Q189" s="329"/>
      <c r="R189" s="318"/>
      <c r="S189" s="318"/>
      <c r="T189" s="318"/>
      <c r="U189" s="318"/>
      <c r="V189" s="210"/>
      <c r="W189" s="222"/>
      <c r="X189" s="679"/>
      <c r="Y189" s="679"/>
      <c r="Z189" s="679"/>
      <c r="AA189" s="678"/>
      <c r="AC189" s="533" t="str">
        <f>"Volume d'1 "&amp;M189&amp;" "&amp;IFERROR(IF(ISBLANK(AI188),"",INDEX(BO22:BO150,MATCH(M189,BH22:BH150,0))),0)&amp;" ml"</f>
        <v>Volume d'1  0 ml</v>
      </c>
      <c r="AD189" s="207"/>
      <c r="AE189" s="207"/>
      <c r="AF189" s="207"/>
      <c r="AG189" s="207"/>
      <c r="AH189" s="221" t="str">
        <f>"⓬ Vous versez quel volume par ►"&amp;AJ188</f>
        <v>⓬ Vous versez quel volume par ►Trembler(s)</v>
      </c>
      <c r="AI189" s="220">
        <v>30</v>
      </c>
      <c r="AJ189" s="103" t="s">
        <v>328</v>
      </c>
      <c r="AK189" s="612" t="s">
        <v>806</v>
      </c>
      <c r="AL189" s="608">
        <f>IFERROR(INDEX(BN22:BN150, MATCH(AJ189, BH22:BH150, 0)), 0)*AI189</f>
        <v>30</v>
      </c>
      <c r="AM189" s="606">
        <f>AL189/100</f>
        <v>0.3</v>
      </c>
      <c r="AO189" s="142" t="str">
        <f t="shared" ref="AO189:AT189" si="213">AO188</f>
        <v/>
      </c>
      <c r="AP189" s="328">
        <f t="shared" si="213"/>
        <v>0</v>
      </c>
      <c r="AQ189" s="328">
        <f t="shared" si="213"/>
        <v>0</v>
      </c>
      <c r="AR189" s="140" t="str">
        <f t="shared" si="213"/>
        <v>2 Trembler(s) de 30 cl</v>
      </c>
      <c r="AS189" s="135">
        <f t="shared" si="213"/>
        <v>600</v>
      </c>
      <c r="AT189" s="327">
        <f t="shared" si="213"/>
        <v>600</v>
      </c>
      <c r="AU189" s="151">
        <f t="shared" ref="AU189:AU202" si="214">IFERROR(AT189/AQ189,0)</f>
        <v>0</v>
      </c>
      <c r="AV189" s="623" t="str">
        <f>AY194&amp;"= "</f>
        <v xml:space="preserve">AY= </v>
      </c>
      <c r="AW189" s="624" t="str">
        <f>"volumes de l'Auteur pour "&amp;AY203&amp;" ml"</f>
        <v>volumes de l'Auteur pour 0 ml</v>
      </c>
      <c r="AX189" s="20"/>
      <c r="AY189" s="20"/>
      <c r="AZ189" s="20"/>
      <c r="BA189" s="218"/>
      <c r="BB189" s="153"/>
      <c r="BC189" s="152"/>
      <c r="BT189" s="3"/>
      <c r="BU189" s="13"/>
      <c r="BV189" s="394">
        <f t="shared" si="174"/>
        <v>0</v>
      </c>
      <c r="DD189" s="9">
        <v>1</v>
      </c>
    </row>
    <row r="190" spans="2:108" ht="21" customHeight="1">
      <c r="B190" s="394">
        <f t="shared" si="170"/>
        <v>0</v>
      </c>
      <c r="C190" s="146" t="b">
        <f t="shared" si="171"/>
        <v>0</v>
      </c>
      <c r="D190" s="146">
        <f t="shared" si="176"/>
        <v>0</v>
      </c>
      <c r="E190" s="146">
        <f t="shared" si="177"/>
        <v>0</v>
      </c>
      <c r="F190" s="146">
        <f t="shared" si="178"/>
        <v>0</v>
      </c>
      <c r="G190" s="146">
        <f t="shared" si="172"/>
        <v>0</v>
      </c>
      <c r="H190" s="146" t="str">
        <f t="shared" si="179"/>
        <v/>
      </c>
      <c r="I190" s="146" t="str">
        <f t="shared" si="173"/>
        <v/>
      </c>
      <c r="J190" s="133"/>
      <c r="K190" s="203"/>
      <c r="L190" s="203"/>
      <c r="M190" s="202"/>
      <c r="N190" s="201"/>
      <c r="O190" s="200"/>
      <c r="P190" s="215"/>
      <c r="Q190" s="322"/>
      <c r="R190" s="319"/>
      <c r="S190" s="319"/>
      <c r="T190" s="319"/>
      <c r="U190" s="319"/>
      <c r="V190" s="214"/>
      <c r="W190" s="28"/>
      <c r="X190" s="679"/>
      <c r="Y190" s="679"/>
      <c r="Z190" s="679"/>
      <c r="AA190" s="678"/>
      <c r="AC190" s="534" t="str">
        <f>IF(ISBLANK(AI188), "", IF(AL189&lt;=AC191, "✔ OK pour de/des verre(s) " &amp; AJ188 &amp; " de " &amp; AC191&amp; " cl (volume versé : "&amp;AL189&amp; " cl)", "❌ Trop plein pour " &amp; AJ188 &amp; " de " &amp;AC191&amp; " cl (volume utilisé : " &amp; (AL189*AI188) &amp; " cl)"))</f>
        <v>✔ OK pour de/des verre(s) Trembler(s) de 25 cl cl (volume versé : 30 cl)</v>
      </c>
      <c r="AD190" s="213"/>
      <c r="AE190" s="207"/>
      <c r="AF190" s="20"/>
      <c r="AG190" s="20"/>
      <c r="AH190" s="212"/>
      <c r="AI190" s="180"/>
      <c r="AJ190" s="211">
        <f>IFERROR(IF(AL189&gt;AJ191,AC194,IF(AJ191&gt;AL189,AD194,IF(AJ191=AL189,AE194))),0)</f>
        <v>0</v>
      </c>
      <c r="AK190" s="611" t="s">
        <v>803</v>
      </c>
      <c r="AL190" s="608">
        <f>AL189*AI188</f>
        <v>60</v>
      </c>
      <c r="AM190" s="606">
        <f>AM189*AI188</f>
        <v>0.6</v>
      </c>
      <c r="AO190" s="142" t="str">
        <f t="shared" ref="AO190:AT190" si="215">AO188</f>
        <v/>
      </c>
      <c r="AP190" s="141">
        <f t="shared" si="215"/>
        <v>0</v>
      </c>
      <c r="AQ190" s="141">
        <f t="shared" si="215"/>
        <v>0</v>
      </c>
      <c r="AR190" s="140" t="str">
        <f t="shared" si="215"/>
        <v>2 Trembler(s) de 30 cl</v>
      </c>
      <c r="AS190" s="135">
        <f t="shared" si="215"/>
        <v>600</v>
      </c>
      <c r="AT190" s="139">
        <f t="shared" si="215"/>
        <v>600</v>
      </c>
      <c r="AU190" s="151">
        <f t="shared" si="214"/>
        <v>0</v>
      </c>
      <c r="AV190" s="622" t="str">
        <f>BA194&amp;"= "</f>
        <v xml:space="preserve">BA= </v>
      </c>
      <c r="AW190" s="624" t="str">
        <f>"volumes de l'Auteur multiplié par le coef. " &amp; TEXT(AU190, "0.00")</f>
        <v>volumes de l'Auteur multiplié par le coef. 0.00</v>
      </c>
      <c r="AX190" s="20"/>
      <c r="AY190" s="20"/>
      <c r="AZ190" s="20"/>
      <c r="BA190" s="153"/>
      <c r="BB190" s="153"/>
      <c r="BC190" s="152"/>
      <c r="BT190" s="3"/>
      <c r="BU190" s="13"/>
      <c r="BV190" s="394">
        <f t="shared" si="174"/>
        <v>0</v>
      </c>
      <c r="DD190" s="9">
        <v>1</v>
      </c>
    </row>
    <row r="191" spans="2:108" ht="21" customHeight="1">
      <c r="B191" s="394">
        <f t="shared" si="170"/>
        <v>0</v>
      </c>
      <c r="C191" s="146" t="b">
        <f t="shared" si="171"/>
        <v>0</v>
      </c>
      <c r="D191" s="146">
        <f t="shared" si="176"/>
        <v>0</v>
      </c>
      <c r="E191" s="146">
        <f t="shared" si="177"/>
        <v>0</v>
      </c>
      <c r="F191" s="146">
        <f t="shared" si="178"/>
        <v>0</v>
      </c>
      <c r="G191" s="146">
        <f t="shared" si="172"/>
        <v>0</v>
      </c>
      <c r="H191" s="146" t="str">
        <f t="shared" si="179"/>
        <v/>
      </c>
      <c r="I191" s="146" t="str">
        <f t="shared" si="173"/>
        <v/>
      </c>
      <c r="J191" s="133"/>
      <c r="K191" s="203"/>
      <c r="L191" s="203"/>
      <c r="M191" s="202"/>
      <c r="N191" s="201"/>
      <c r="O191" s="200"/>
      <c r="P191" s="320"/>
      <c r="Q191" s="319"/>
      <c r="R191" s="318"/>
      <c r="S191" s="315"/>
      <c r="T191" s="198"/>
      <c r="U191" s="314"/>
      <c r="V191" s="197"/>
      <c r="W191" s="196"/>
      <c r="X191" s="677" t="str">
        <f>R186</f>
        <v>POSTIT 6</v>
      </c>
      <c r="Y191" s="677"/>
      <c r="Z191" s="677"/>
      <c r="AA191" s="676"/>
      <c r="AC191" s="609" t="str">
        <f>IFERROR(INDEX(BN22:BN150, MATCH(AJ188, BH22:BH150, 0)), 0)&amp;" cl"</f>
        <v>25 cl</v>
      </c>
      <c r="AD191" s="209"/>
      <c r="AE191" s="207"/>
      <c r="AF191" s="208"/>
      <c r="AG191" s="208"/>
      <c r="AH191" s="208"/>
      <c r="AI191" s="611" t="s">
        <v>804</v>
      </c>
      <c r="AJ191" s="613" t="e">
        <f>IF(ISBLANK(AI188),"",INDEX(BO22:BO150,MATCH(O191,BH22:BH150,0))*N191/10)</f>
        <v>#N/A</v>
      </c>
      <c r="AK191" s="207"/>
      <c r="AL191" s="207"/>
      <c r="AM191" s="219"/>
      <c r="AO191" s="142" t="str">
        <f t="shared" ref="AO191:AT191" si="216">AO188</f>
        <v/>
      </c>
      <c r="AP191" s="141">
        <f t="shared" si="216"/>
        <v>0</v>
      </c>
      <c r="AQ191" s="141">
        <f t="shared" si="216"/>
        <v>0</v>
      </c>
      <c r="AR191" s="140" t="str">
        <f t="shared" si="216"/>
        <v>2 Trembler(s) de 30 cl</v>
      </c>
      <c r="AS191" s="135">
        <f t="shared" si="216"/>
        <v>600</v>
      </c>
      <c r="AT191" s="139">
        <f t="shared" si="216"/>
        <v>600</v>
      </c>
      <c r="AU191" s="151">
        <f t="shared" si="214"/>
        <v>0</v>
      </c>
      <c r="AV191" s="20"/>
      <c r="AW191" s="20"/>
      <c r="AX191" s="20"/>
      <c r="AY191" s="20"/>
      <c r="AZ191" s="20"/>
      <c r="BA191" s="153"/>
      <c r="BB191" s="153"/>
      <c r="BC191" s="152"/>
      <c r="BT191" s="3"/>
      <c r="BU191" s="13"/>
      <c r="BV191" s="394">
        <f t="shared" si="174"/>
        <v>0</v>
      </c>
      <c r="DD191" s="9">
        <v>1</v>
      </c>
    </row>
    <row r="192" spans="2:108" ht="21" customHeight="1">
      <c r="B192" s="394">
        <f t="shared" si="170"/>
        <v>0</v>
      </c>
      <c r="C192" s="146" t="b">
        <f t="shared" si="171"/>
        <v>0</v>
      </c>
      <c r="D192" s="146">
        <f t="shared" si="176"/>
        <v>0</v>
      </c>
      <c r="E192" s="146">
        <f t="shared" si="177"/>
        <v>0</v>
      </c>
      <c r="F192" s="146">
        <f t="shared" si="178"/>
        <v>0</v>
      </c>
      <c r="G192" s="146">
        <f t="shared" si="172"/>
        <v>0</v>
      </c>
      <c r="H192" s="146" t="str">
        <f t="shared" si="179"/>
        <v/>
      </c>
      <c r="I192" s="146" t="str">
        <f t="shared" si="173"/>
        <v/>
      </c>
      <c r="J192" s="133"/>
      <c r="K192" s="203"/>
      <c r="L192" s="203"/>
      <c r="M192" s="202"/>
      <c r="N192" s="201"/>
      <c r="O192" s="200"/>
      <c r="P192" s="199"/>
      <c r="Q192" s="103"/>
      <c r="R192" s="315"/>
      <c r="S192" s="315"/>
      <c r="T192" s="198"/>
      <c r="U192" s="314"/>
      <c r="V192" s="197"/>
      <c r="W192" s="196"/>
      <c r="X192" s="677"/>
      <c r="Y192" s="677"/>
      <c r="Z192" s="677"/>
      <c r="AA192" s="676"/>
      <c r="AC192" s="1596">
        <f>X189</f>
        <v>0</v>
      </c>
      <c r="AD192" s="1597"/>
      <c r="AE192" s="1597"/>
      <c r="AF192" s="1597"/>
      <c r="AG192" s="1597"/>
      <c r="AH192" s="1598"/>
      <c r="AI192" s="195"/>
      <c r="AJ192" s="195"/>
      <c r="AK192" s="195"/>
      <c r="AL192" s="195"/>
      <c r="AM192" s="194"/>
      <c r="AO192" s="142" t="str">
        <f t="shared" ref="AO192:AT192" si="217">AO188</f>
        <v/>
      </c>
      <c r="AP192" s="141">
        <f t="shared" si="217"/>
        <v>0</v>
      </c>
      <c r="AQ192" s="141">
        <f t="shared" si="217"/>
        <v>0</v>
      </c>
      <c r="AR192" s="140" t="str">
        <f t="shared" si="217"/>
        <v>2 Trembler(s) de 30 cl</v>
      </c>
      <c r="AS192" s="135">
        <f t="shared" si="217"/>
        <v>600</v>
      </c>
      <c r="AT192" s="139">
        <f t="shared" si="217"/>
        <v>600</v>
      </c>
      <c r="AU192" s="151">
        <f t="shared" si="214"/>
        <v>0</v>
      </c>
      <c r="AV192" s="193"/>
      <c r="AW192" s="193"/>
      <c r="AX192" s="1737" t="str">
        <f>AX194&amp;" =  Volumes saisis colonnes "&amp;SUBSTITUTE(ADDRESS(1,COLUMN(W196),4),"1","")&amp;" et "&amp;SUBSTITUTE(ADDRESS(1,COLUMN(X196),4),"1","")</f>
        <v>AX =  Volumes saisis colonnes W et X</v>
      </c>
      <c r="AY192" s="193"/>
      <c r="AZ192" s="193"/>
      <c r="BA192" s="153"/>
      <c r="BB192" s="153"/>
      <c r="BC192" s="152"/>
      <c r="BT192" s="3"/>
      <c r="BU192" s="13"/>
      <c r="BV192" s="394">
        <f t="shared" si="174"/>
        <v>0</v>
      </c>
      <c r="DD192" s="9">
        <v>1</v>
      </c>
    </row>
    <row r="193" spans="2:108" ht="21" customHeight="1">
      <c r="B193" s="394">
        <f t="shared" si="170"/>
        <v>0</v>
      </c>
      <c r="C193" s="146" t="b">
        <f t="shared" si="171"/>
        <v>0</v>
      </c>
      <c r="D193" s="146">
        <f t="shared" si="176"/>
        <v>0</v>
      </c>
      <c r="E193" s="146">
        <f t="shared" si="177"/>
        <v>0</v>
      </c>
      <c r="F193" s="146">
        <f t="shared" si="178"/>
        <v>0</v>
      </c>
      <c r="G193" s="146">
        <f t="shared" si="172"/>
        <v>0</v>
      </c>
      <c r="H193" s="146" t="str">
        <f t="shared" si="179"/>
        <v/>
      </c>
      <c r="I193" s="146" t="str">
        <f t="shared" si="173"/>
        <v/>
      </c>
      <c r="J193" s="133"/>
      <c r="K193" s="189"/>
      <c r="L193" s="188"/>
      <c r="M193" s="187"/>
      <c r="N193" s="186"/>
      <c r="O193" s="185"/>
      <c r="P193" s="184"/>
      <c r="Q193" s="183"/>
      <c r="R193" s="183"/>
      <c r="S193" s="182"/>
      <c r="T193" s="182"/>
      <c r="U193" s="182"/>
      <c r="V193" s="182"/>
      <c r="W193" s="182"/>
      <c r="X193" s="182"/>
      <c r="Y193" s="182"/>
      <c r="Z193" s="182"/>
      <c r="AA193" s="181"/>
      <c r="AC193" s="1599"/>
      <c r="AD193" s="1600"/>
      <c r="AE193" s="1600"/>
      <c r="AF193" s="1600"/>
      <c r="AG193" s="1600"/>
      <c r="AH193" s="1601"/>
      <c r="AI193" s="180"/>
      <c r="AJ193" s="180"/>
      <c r="AK193" s="180"/>
      <c r="AL193" s="180"/>
      <c r="AM193" s="535" t="s">
        <v>384</v>
      </c>
      <c r="AO193" s="142" t="str">
        <f t="shared" ref="AO193:AT193" si="218">AO188</f>
        <v/>
      </c>
      <c r="AP193" s="141">
        <f t="shared" si="218"/>
        <v>0</v>
      </c>
      <c r="AQ193" s="141">
        <f t="shared" si="218"/>
        <v>0</v>
      </c>
      <c r="AR193" s="140" t="str">
        <f t="shared" si="218"/>
        <v>2 Trembler(s) de 30 cl</v>
      </c>
      <c r="AS193" s="135">
        <f t="shared" si="218"/>
        <v>600</v>
      </c>
      <c r="AT193" s="139">
        <f t="shared" si="218"/>
        <v>600</v>
      </c>
      <c r="AU193" s="151">
        <f t="shared" si="214"/>
        <v>0</v>
      </c>
      <c r="AV193" s="20"/>
      <c r="AW193" s="193"/>
      <c r="AX193" s="1737"/>
      <c r="AY193" s="193"/>
      <c r="AZ193" s="193"/>
      <c r="BA193" s="153"/>
      <c r="BB193" s="153"/>
      <c r="BC193" s="152"/>
      <c r="BT193" s="3"/>
      <c r="BU193" s="13"/>
      <c r="BV193" s="394">
        <f t="shared" si="174"/>
        <v>0</v>
      </c>
      <c r="DD193" s="9">
        <v>1</v>
      </c>
    </row>
    <row r="194" spans="2:108" ht="21" customHeight="1">
      <c r="B194" s="394">
        <f t="shared" si="170"/>
        <v>0</v>
      </c>
      <c r="C194" s="146" t="b">
        <f t="shared" si="171"/>
        <v>0</v>
      </c>
      <c r="D194" s="146">
        <f t="shared" si="176"/>
        <v>0</v>
      </c>
      <c r="E194" s="146">
        <f t="shared" si="177"/>
        <v>0</v>
      </c>
      <c r="F194" s="146">
        <f t="shared" si="178"/>
        <v>0</v>
      </c>
      <c r="G194" s="146">
        <f t="shared" si="172"/>
        <v>0</v>
      </c>
      <c r="H194" s="146" t="str">
        <f t="shared" si="179"/>
        <v/>
      </c>
      <c r="I194" s="146" t="str">
        <f t="shared" si="173"/>
        <v/>
      </c>
      <c r="J194" s="133"/>
      <c r="K194" s="118"/>
      <c r="L194" s="118"/>
      <c r="M194" s="117"/>
      <c r="N194" s="116"/>
      <c r="O194" s="115"/>
      <c r="P194" s="675"/>
      <c r="Q194" s="675"/>
      <c r="R194" s="674"/>
      <c r="S194" s="176"/>
      <c r="T194" s="175"/>
      <c r="U194" s="673"/>
      <c r="V194" s="174"/>
      <c r="W194" s="672"/>
      <c r="X194" s="671"/>
      <c r="Y194" s="670"/>
      <c r="Z194" s="669"/>
      <c r="AA194" s="173"/>
      <c r="AC194" s="172" t="e">
        <f>"Vous servez plus que l'Auteur qui avait prévu "&amp;AJ191&amp;" cl"</f>
        <v>#N/A</v>
      </c>
      <c r="AD194" s="171" t="e">
        <f>"Vous servez moins que l'Auteur qui avait prévu "&amp;AJ191&amp;" cl"</f>
        <v>#N/A</v>
      </c>
      <c r="AE194" s="171" t="s">
        <v>373</v>
      </c>
      <c r="AF194" s="170"/>
      <c r="AG194" s="170"/>
      <c r="AH194" s="170"/>
      <c r="AI194" s="170"/>
      <c r="AJ194" s="169"/>
      <c r="AK194" s="169"/>
      <c r="AL194" s="536" t="s">
        <v>372</v>
      </c>
      <c r="AM194" s="168" t="s">
        <v>371</v>
      </c>
      <c r="AO194" s="142" t="str">
        <f t="shared" ref="AO194:AT194" si="219">AO188</f>
        <v/>
      </c>
      <c r="AP194" s="141">
        <f t="shared" si="219"/>
        <v>0</v>
      </c>
      <c r="AQ194" s="141">
        <f t="shared" si="219"/>
        <v>0</v>
      </c>
      <c r="AR194" s="140" t="str">
        <f t="shared" si="219"/>
        <v>2 Trembler(s) de 30 cl</v>
      </c>
      <c r="AS194" s="135">
        <f t="shared" si="219"/>
        <v>600</v>
      </c>
      <c r="AT194" s="139">
        <f t="shared" si="219"/>
        <v>600</v>
      </c>
      <c r="AU194" s="151">
        <f t="shared" si="214"/>
        <v>0</v>
      </c>
      <c r="AV194" s="166" t="str">
        <f t="shared" ref="AV194:BB194" si="220">SUBSTITUTE(ADDRESS(1,COLUMN(),4),"1","")</f>
        <v>AV</v>
      </c>
      <c r="AW194" s="166" t="str">
        <f t="shared" si="220"/>
        <v>AW</v>
      </c>
      <c r="AX194" s="167" t="str">
        <f>SUBSTITUTE(ADDRESS(1,COLUMN(),4),"1","")</f>
        <v>AX</v>
      </c>
      <c r="AY194" s="167" t="str">
        <f>SUBSTITUTE(ADDRESS(1,COLUMN(),4),"1","")</f>
        <v>AY</v>
      </c>
      <c r="AZ194" s="166" t="str">
        <f t="shared" si="220"/>
        <v>AZ</v>
      </c>
      <c r="BA194" s="165" t="str">
        <f t="shared" si="220"/>
        <v>BA</v>
      </c>
      <c r="BB194" s="625" t="str">
        <f t="shared" si="220"/>
        <v>BB</v>
      </c>
      <c r="BC194" s="732" t="str">
        <f>"1"&amp;" "&amp;AJ188</f>
        <v>1 Trembler(s)</v>
      </c>
      <c r="BT194" s="3"/>
      <c r="BU194" s="13"/>
      <c r="BV194" s="394">
        <f t="shared" si="174"/>
        <v>0</v>
      </c>
      <c r="DD194" s="9">
        <v>1</v>
      </c>
    </row>
    <row r="195" spans="2:108" ht="21" customHeight="1">
      <c r="B195" s="394">
        <f t="shared" si="170"/>
        <v>0</v>
      </c>
      <c r="C195" s="146" t="b">
        <f t="shared" si="171"/>
        <v>0</v>
      </c>
      <c r="D195" s="146">
        <f t="shared" si="176"/>
        <v>0</v>
      </c>
      <c r="E195" s="146">
        <f t="shared" si="177"/>
        <v>0</v>
      </c>
      <c r="F195" s="146">
        <f t="shared" si="178"/>
        <v>0</v>
      </c>
      <c r="G195" s="146">
        <f t="shared" si="172"/>
        <v>0</v>
      </c>
      <c r="H195" s="146" t="str">
        <f t="shared" si="179"/>
        <v/>
      </c>
      <c r="I195" s="146" t="str">
        <f t="shared" si="173"/>
        <v/>
      </c>
      <c r="J195" s="133"/>
      <c r="K195" s="118"/>
      <c r="L195" s="118"/>
      <c r="M195" s="117"/>
      <c r="N195" s="116"/>
      <c r="O195" s="115"/>
      <c r="P195" s="663"/>
      <c r="Q195" s="663"/>
      <c r="R195" s="662"/>
      <c r="S195" s="164"/>
      <c r="T195" s="163"/>
      <c r="U195" s="668"/>
      <c r="V195" s="162"/>
      <c r="W195" s="667"/>
      <c r="X195" s="666"/>
      <c r="Y195" s="665"/>
      <c r="Z195" s="664"/>
      <c r="AA195" s="161"/>
      <c r="AC195" s="160"/>
      <c r="AD195" s="765"/>
      <c r="AE195" s="766"/>
      <c r="AF195" s="766"/>
      <c r="AG195" s="767" t="e">
        <f>AJ191&amp;" "&amp;AJ189&amp;" arrondi à ▼"</f>
        <v>#N/A</v>
      </c>
      <c r="AH195" s="766"/>
      <c r="AI195" s="766"/>
      <c r="AJ195" s="768" t="s">
        <v>366</v>
      </c>
      <c r="AK195" s="769" t="s">
        <v>365</v>
      </c>
      <c r="AL195" s="770"/>
      <c r="AM195" s="499">
        <f>ROUND(AM203/AI188,2)</f>
        <v>0</v>
      </c>
      <c r="AO195" s="142" t="str">
        <f t="shared" ref="AO195:AT195" si="221">AO188</f>
        <v/>
      </c>
      <c r="AP195" s="141">
        <f t="shared" si="221"/>
        <v>0</v>
      </c>
      <c r="AQ195" s="141">
        <f t="shared" si="221"/>
        <v>0</v>
      </c>
      <c r="AR195" s="140" t="str">
        <f t="shared" si="221"/>
        <v>2 Trembler(s) de 30 cl</v>
      </c>
      <c r="AS195" s="135">
        <f t="shared" si="221"/>
        <v>600</v>
      </c>
      <c r="AT195" s="139">
        <f t="shared" si="221"/>
        <v>600</v>
      </c>
      <c r="AU195" s="151">
        <f t="shared" si="214"/>
        <v>0</v>
      </c>
      <c r="AV195" s="156"/>
      <c r="AW195" s="156"/>
      <c r="AX195" s="155"/>
      <c r="AY195" s="20"/>
      <c r="AZ195" s="20"/>
      <c r="BA195" s="154" t="s">
        <v>364</v>
      </c>
      <c r="BB195" s="153"/>
      <c r="BC195" s="732" t="str">
        <f>"de "&amp;AI189&amp;" "&amp;AJ189</f>
        <v>de 30 cl</v>
      </c>
      <c r="BT195" s="3"/>
      <c r="BU195" s="13"/>
      <c r="BV195" s="394">
        <f t="shared" si="174"/>
        <v>0</v>
      </c>
      <c r="DD195" s="9">
        <v>1</v>
      </c>
    </row>
    <row r="196" spans="2:108" ht="21" customHeight="1">
      <c r="B196" s="394">
        <f t="shared" si="170"/>
        <v>0</v>
      </c>
      <c r="C196" s="146" t="b">
        <f t="shared" si="171"/>
        <v>0</v>
      </c>
      <c r="D196" s="146">
        <f t="shared" si="176"/>
        <v>0</v>
      </c>
      <c r="E196" s="146">
        <f t="shared" si="177"/>
        <v>0</v>
      </c>
      <c r="F196" s="146">
        <f t="shared" si="178"/>
        <v>0</v>
      </c>
      <c r="G196" s="146">
        <f t="shared" si="172"/>
        <v>0</v>
      </c>
      <c r="H196" s="146" t="str">
        <f t="shared" si="179"/>
        <v/>
      </c>
      <c r="I196" s="146" t="str">
        <f t="shared" si="173"/>
        <v/>
      </c>
      <c r="J196" s="133"/>
      <c r="K196" s="118"/>
      <c r="L196" s="118"/>
      <c r="M196" s="117"/>
      <c r="N196" s="116"/>
      <c r="O196" s="115"/>
      <c r="P196" s="663"/>
      <c r="Q196" s="663"/>
      <c r="R196" s="662"/>
      <c r="S196" s="144"/>
      <c r="T196" s="292"/>
      <c r="U196" s="291"/>
      <c r="V196" s="143"/>
      <c r="W196" s="290"/>
      <c r="X196" s="289"/>
      <c r="Y196" s="288"/>
      <c r="Z196" s="287"/>
      <c r="AA196" s="286"/>
      <c r="AC196" s="507" t="str">
        <f>IF(ISBLANK(AA196),"",IF(AI188&gt;0,AA196,""))</f>
        <v/>
      </c>
      <c r="AD196" s="508">
        <f>IF(ISBLANK(AI188),"",INDEX(BO22:BO150,MATCH(AJ189,BH22:BH150,0)))</f>
        <v>10</v>
      </c>
      <c r="AE196" s="509" t="str">
        <f t="shared" ref="AE196:AE202" si="222">IF(BA196=0,"",BA196)</f>
        <v/>
      </c>
      <c r="AF196" s="510" t="str">
        <f>IF(BA196=0,"",IF(ISBLANK(AI188),"",TEXT(AE196/10,"0.0")&amp;" cl ► "&amp;TEXT(AE196/1000,"0.000")&amp;" L"))</f>
        <v/>
      </c>
      <c r="AG196" s="511" t="str">
        <f>IF(OR(BA196=0, ISBLANK(X196)), "", IF(ROUND(BA196/BA203*10*2, 0)/2=0, W196 &amp; " " &amp; X196, "► ≈ " &amp; MIN(ROUND(BA196/BA203*10*2, 0)/2, 10) &amp; "/10"))</f>
        <v/>
      </c>
      <c r="AH196" s="512" t="str">
        <f t="shared" ref="AH196:AH202" si="223">IF(ISBLANK(T196),"",T196*AU196)</f>
        <v/>
      </c>
      <c r="AI196" s="513">
        <f>IF(ISBLANK(AI188),"",U196)</f>
        <v>0</v>
      </c>
      <c r="AJ196" s="528" t="str">
        <f t="shared" ref="AJ196:AJ202" si="224">IF(ISBLANK(Y196),"",AE196*Y196/100)</f>
        <v/>
      </c>
      <c r="AK196" s="514">
        <f t="shared" ref="AK196:AK202" si="225">Y196</f>
        <v>0</v>
      </c>
      <c r="AL196" s="515">
        <v>1</v>
      </c>
      <c r="AM196" s="516">
        <f t="shared" ref="AM196:AM202" si="226">IFERROR(IF(ISBLANK(T196),(AE196/1000)*AL196,AH196*AL196),0)</f>
        <v>0</v>
      </c>
      <c r="AO196" s="142" t="str">
        <f t="shared" ref="AO196:AT196" si="227">AO188</f>
        <v/>
      </c>
      <c r="AP196" s="141">
        <f t="shared" si="227"/>
        <v>0</v>
      </c>
      <c r="AQ196" s="141">
        <f t="shared" si="227"/>
        <v>0</v>
      </c>
      <c r="AR196" s="140" t="str">
        <f t="shared" si="227"/>
        <v>2 Trembler(s) de 30 cl</v>
      </c>
      <c r="AS196" s="135">
        <f t="shared" si="227"/>
        <v>600</v>
      </c>
      <c r="AT196" s="139">
        <f t="shared" si="227"/>
        <v>600</v>
      </c>
      <c r="AU196" s="151">
        <f t="shared" si="214"/>
        <v>0</v>
      </c>
      <c r="AV196" s="150">
        <v>1</v>
      </c>
      <c r="AW196" s="136">
        <f t="shared" ref="AW196:AW202" si="228">AA196</f>
        <v>0</v>
      </c>
      <c r="AX196" s="614">
        <f>IF(ISBLANK(W196),0,IFERROR((IFERROR(_xlfn.XLOOKUP(X196,BH22:BH150,BO22:BO150),IFERROR(_xlfn.XLOOKUP(X196,BI22:BI150,BO22:BO150),IFERROR(_xlfn.XLOOKUP(X196,BJ22:BJ150,BO22:BO150),""))))*W196,""))</f>
        <v>0</v>
      </c>
      <c r="AY196" s="618">
        <f>IFERROR((AX196/AX203)*AQ196,0)</f>
        <v>0</v>
      </c>
      <c r="AZ196" s="619">
        <f>AY196/1000</f>
        <v>0</v>
      </c>
      <c r="BA196" s="134">
        <f>AY196*AU196</f>
        <v>0</v>
      </c>
      <c r="BB196" s="617">
        <f>BA196/1000</f>
        <v>0</v>
      </c>
      <c r="BC196" s="733">
        <f>BA196/AI188</f>
        <v>0</v>
      </c>
      <c r="BT196" s="3"/>
      <c r="BU196" s="13"/>
      <c r="BV196" s="394">
        <f t="shared" si="174"/>
        <v>0</v>
      </c>
      <c r="DD196" s="9">
        <v>1</v>
      </c>
    </row>
    <row r="197" spans="2:108" ht="21" customHeight="1">
      <c r="B197" s="394">
        <f t="shared" si="170"/>
        <v>0</v>
      </c>
      <c r="C197" s="146" t="b">
        <f t="shared" si="171"/>
        <v>0</v>
      </c>
      <c r="D197" s="146">
        <f t="shared" si="176"/>
        <v>0</v>
      </c>
      <c r="E197" s="146">
        <f t="shared" si="177"/>
        <v>0</v>
      </c>
      <c r="F197" s="146">
        <f t="shared" si="178"/>
        <v>0</v>
      </c>
      <c r="G197" s="146">
        <f t="shared" si="172"/>
        <v>0</v>
      </c>
      <c r="H197" s="146" t="str">
        <f t="shared" si="179"/>
        <v/>
      </c>
      <c r="I197" s="146" t="str">
        <f t="shared" si="173"/>
        <v/>
      </c>
      <c r="J197" s="145"/>
      <c r="K197" s="118"/>
      <c r="L197" s="118"/>
      <c r="M197" s="117"/>
      <c r="N197" s="116"/>
      <c r="O197" s="115"/>
      <c r="P197" s="663"/>
      <c r="Q197" s="663"/>
      <c r="R197" s="662"/>
      <c r="S197" s="149"/>
      <c r="T197" s="292"/>
      <c r="U197" s="291"/>
      <c r="V197" s="143"/>
      <c r="W197" s="290"/>
      <c r="X197" s="289"/>
      <c r="Y197" s="288"/>
      <c r="Z197" s="287"/>
      <c r="AA197" s="286"/>
      <c r="AC197" s="517" t="str">
        <f>IF(ISBLANK(AA197),"",IF(AI188&gt;0,AA197,""))</f>
        <v/>
      </c>
      <c r="AD197" s="518">
        <f>IF(ISBLANK(AI188),"",INDEX(BO22:BO150,MATCH(AJ189,BH22:BH150,0)))</f>
        <v>10</v>
      </c>
      <c r="AE197" s="519" t="str">
        <f t="shared" si="222"/>
        <v/>
      </c>
      <c r="AF197" s="520" t="str">
        <f>IF(BA197=0,"",IF(ISBLANK(AI188),"",TEXT(AE197/10,"0.0")&amp;" cl ► "&amp;TEXT(AE197/1000,"0.000")&amp;" L"))</f>
        <v/>
      </c>
      <c r="AG197" s="521" t="str">
        <f>IF(OR(BA197=0, ISBLANK(X197)), "", IF(ROUND(BA197/BA203*10*2, 0)/2=0, W197 &amp; " " &amp; X197, "► ≈ " &amp; MIN(ROUND(BA197/BA203*10*2, 0)/2, 10) &amp; "/10"))</f>
        <v/>
      </c>
      <c r="AH197" s="522" t="str">
        <f t="shared" si="223"/>
        <v/>
      </c>
      <c r="AI197" s="523">
        <f>IF(ISBLANK(AI188),"",U197)</f>
        <v>0</v>
      </c>
      <c r="AJ197" s="529" t="str">
        <f t="shared" si="224"/>
        <v/>
      </c>
      <c r="AK197" s="524">
        <f t="shared" si="225"/>
        <v>0</v>
      </c>
      <c r="AL197" s="515">
        <v>1</v>
      </c>
      <c r="AM197" s="516">
        <f t="shared" si="226"/>
        <v>0</v>
      </c>
      <c r="AO197" s="142" t="str">
        <f t="shared" ref="AO197:AT197" si="229">AO188</f>
        <v/>
      </c>
      <c r="AP197" s="141">
        <f t="shared" si="229"/>
        <v>0</v>
      </c>
      <c r="AQ197" s="141">
        <f t="shared" si="229"/>
        <v>0</v>
      </c>
      <c r="AR197" s="140" t="str">
        <f t="shared" si="229"/>
        <v>2 Trembler(s) de 30 cl</v>
      </c>
      <c r="AS197" s="135">
        <f t="shared" si="229"/>
        <v>600</v>
      </c>
      <c r="AT197" s="139">
        <f t="shared" si="229"/>
        <v>600</v>
      </c>
      <c r="AU197" s="138">
        <f t="shared" si="214"/>
        <v>0</v>
      </c>
      <c r="AV197" s="148">
        <v>2</v>
      </c>
      <c r="AW197" s="147">
        <f t="shared" si="228"/>
        <v>0</v>
      </c>
      <c r="AX197" s="614">
        <f>IF(ISBLANK(W197),0,IFERROR((IFERROR(_xlfn.XLOOKUP(X197,BH22:BH150,BO22:BO150),IFERROR(_xlfn.XLOOKUP(X197,BI22:BI150,BO22:BO150),IFERROR(_xlfn.XLOOKUP(X197,BJ22:BJ150,BO22:BO150),""))))*W197,""))</f>
        <v>0</v>
      </c>
      <c r="AY197" s="618">
        <f>IFERROR((AX197/AX203)*AQ197,0)</f>
        <v>0</v>
      </c>
      <c r="AZ197" s="619">
        <f t="shared" ref="AZ197:AZ202" si="230">AY197/1000</f>
        <v>0</v>
      </c>
      <c r="BA197" s="134">
        <f t="shared" ref="BA197:BA202" si="231">AY197*AU197</f>
        <v>0</v>
      </c>
      <c r="BB197" s="617">
        <f t="shared" ref="BB197:BB202" si="232">BA197/1000</f>
        <v>0</v>
      </c>
      <c r="BC197" s="733">
        <f>BA197/AI188</f>
        <v>0</v>
      </c>
      <c r="BT197" s="3"/>
      <c r="BU197" s="13"/>
      <c r="BV197" s="394">
        <f t="shared" si="174"/>
        <v>0</v>
      </c>
      <c r="DD197" s="9">
        <v>1</v>
      </c>
    </row>
    <row r="198" spans="2:108" ht="21" customHeight="1">
      <c r="B198" s="394">
        <f t="shared" si="170"/>
        <v>0</v>
      </c>
      <c r="C198" s="146" t="b">
        <f t="shared" si="171"/>
        <v>0</v>
      </c>
      <c r="D198" s="146">
        <f t="shared" si="176"/>
        <v>0</v>
      </c>
      <c r="E198" s="146">
        <f t="shared" si="177"/>
        <v>0</v>
      </c>
      <c r="F198" s="146">
        <f t="shared" si="178"/>
        <v>0</v>
      </c>
      <c r="G198" s="146">
        <f t="shared" si="172"/>
        <v>0</v>
      </c>
      <c r="H198" s="146" t="str">
        <f t="shared" si="179"/>
        <v/>
      </c>
      <c r="I198" s="146" t="str">
        <f t="shared" si="173"/>
        <v/>
      </c>
      <c r="J198" s="145"/>
      <c r="K198" s="118"/>
      <c r="L198" s="118"/>
      <c r="M198" s="117"/>
      <c r="N198" s="116"/>
      <c r="O198" s="115"/>
      <c r="P198" s="663"/>
      <c r="Q198" s="663"/>
      <c r="R198" s="662"/>
      <c r="S198" s="144"/>
      <c r="T198" s="292"/>
      <c r="U198" s="291"/>
      <c r="V198" s="143"/>
      <c r="W198" s="290"/>
      <c r="X198" s="289"/>
      <c r="Y198" s="288"/>
      <c r="Z198" s="287"/>
      <c r="AA198" s="294"/>
      <c r="AC198" s="507" t="str">
        <f>IF(ISBLANK(AA198),"",IF(AI188&gt;0,AA198,""))</f>
        <v/>
      </c>
      <c r="AD198" s="508">
        <f>IF(ISBLANK(AI188),"",INDEX(BO22:BO150,MATCH(AJ189,BH22:BH150,0)))</f>
        <v>10</v>
      </c>
      <c r="AE198" s="525" t="str">
        <f t="shared" si="222"/>
        <v/>
      </c>
      <c r="AF198" s="526" t="str">
        <f>IF(BA198=0,"",IF(ISBLANK(AI188),"",TEXT(AE198/10,"0.0")&amp;" cl ► "&amp;TEXT(AE198/1000,"0.000")&amp;" L"))</f>
        <v/>
      </c>
      <c r="AG198" s="511" t="str">
        <f>IF(OR(BA198=0, ISBLANK(X198)), "", IF(ROUND(BA198/BA203*10*2, 0)/2=0, W198 &amp; " " &amp; X198, "► ≈ " &amp; MIN(ROUND(BA198/BA203*10*2, 0)/2, 10) &amp; "/10"))</f>
        <v/>
      </c>
      <c r="AH198" s="527" t="str">
        <f t="shared" si="223"/>
        <v/>
      </c>
      <c r="AI198" s="513">
        <f>IF(ISBLANK(AI188),"",U198)</f>
        <v>0</v>
      </c>
      <c r="AJ198" s="528" t="str">
        <f t="shared" si="224"/>
        <v/>
      </c>
      <c r="AK198" s="514">
        <f t="shared" si="225"/>
        <v>0</v>
      </c>
      <c r="AL198" s="515">
        <v>1</v>
      </c>
      <c r="AM198" s="516">
        <f t="shared" si="226"/>
        <v>0</v>
      </c>
      <c r="AO198" s="142" t="str">
        <f t="shared" ref="AO198:AT198" si="233">AO188</f>
        <v/>
      </c>
      <c r="AP198" s="141">
        <f t="shared" si="233"/>
        <v>0</v>
      </c>
      <c r="AQ198" s="141">
        <f t="shared" si="233"/>
        <v>0</v>
      </c>
      <c r="AR198" s="140" t="str">
        <f t="shared" si="233"/>
        <v>2 Trembler(s) de 30 cl</v>
      </c>
      <c r="AS198" s="135">
        <f t="shared" si="233"/>
        <v>600</v>
      </c>
      <c r="AT198" s="139">
        <f t="shared" si="233"/>
        <v>600</v>
      </c>
      <c r="AU198" s="138">
        <f t="shared" si="214"/>
        <v>0</v>
      </c>
      <c r="AV198" s="137">
        <v>3</v>
      </c>
      <c r="AW198" s="136">
        <f t="shared" si="228"/>
        <v>0</v>
      </c>
      <c r="AX198" s="614">
        <f>IF(ISBLANK(W198),0,IFERROR((IFERROR(_xlfn.XLOOKUP(X198,BH22:BH150,BO22:BO150),IFERROR(_xlfn.XLOOKUP(X198,BI22:BI150,BO22:BO150),IFERROR(_xlfn.XLOOKUP(X198,BJ22:BJ150,BO22:BO150),""))))*W198,""))</f>
        <v>0</v>
      </c>
      <c r="AY198" s="618">
        <f>IFERROR((AX198/AX203)*AQ198,0)</f>
        <v>0</v>
      </c>
      <c r="AZ198" s="619">
        <f t="shared" si="230"/>
        <v>0</v>
      </c>
      <c r="BA198" s="134">
        <f t="shared" si="231"/>
        <v>0</v>
      </c>
      <c r="BB198" s="617">
        <f t="shared" si="232"/>
        <v>0</v>
      </c>
      <c r="BC198" s="733">
        <f>BA198/AI188</f>
        <v>0</v>
      </c>
      <c r="BT198" s="3"/>
      <c r="BU198" s="13"/>
      <c r="BV198" s="394">
        <f t="shared" si="174"/>
        <v>0</v>
      </c>
      <c r="DD198" s="9">
        <v>1</v>
      </c>
    </row>
    <row r="199" spans="2:108" ht="21" customHeight="1">
      <c r="B199" s="394">
        <f t="shared" si="170"/>
        <v>0</v>
      </c>
      <c r="C199" s="146" t="b">
        <f t="shared" si="171"/>
        <v>0</v>
      </c>
      <c r="D199" s="146">
        <f t="shared" si="176"/>
        <v>0</v>
      </c>
      <c r="E199" s="146">
        <f t="shared" si="177"/>
        <v>0</v>
      </c>
      <c r="F199" s="146">
        <f t="shared" si="178"/>
        <v>0</v>
      </c>
      <c r="G199" s="146">
        <f t="shared" si="172"/>
        <v>0</v>
      </c>
      <c r="H199" s="146" t="str">
        <f t="shared" si="179"/>
        <v/>
      </c>
      <c r="I199" s="146" t="str">
        <f t="shared" si="173"/>
        <v/>
      </c>
      <c r="J199" s="145"/>
      <c r="K199" s="118"/>
      <c r="L199" s="118"/>
      <c r="M199" s="117"/>
      <c r="N199" s="116"/>
      <c r="O199" s="115"/>
      <c r="P199" s="663"/>
      <c r="Q199" s="663"/>
      <c r="R199" s="662"/>
      <c r="S199" s="149"/>
      <c r="T199" s="292"/>
      <c r="U199" s="291"/>
      <c r="V199" s="143"/>
      <c r="W199" s="290"/>
      <c r="X199" s="289"/>
      <c r="Y199" s="288"/>
      <c r="Z199" s="287"/>
      <c r="AA199" s="294"/>
      <c r="AC199" s="517" t="str">
        <f>IF(ISBLANK(AA199),"",IF(AI188&gt;0,AA199,""))</f>
        <v/>
      </c>
      <c r="AD199" s="518">
        <f>IF(ISBLANK(AI188),"",INDEX(BO22:BO150,MATCH(AJ189,BH22:BH150,0)))</f>
        <v>10</v>
      </c>
      <c r="AE199" s="519" t="str">
        <f t="shared" si="222"/>
        <v/>
      </c>
      <c r="AF199" s="520" t="str">
        <f>IF(BA199=0,"",IF(ISBLANK(AI188),"",TEXT(AE199/10,"0.0")&amp;" cl ► "&amp;TEXT(AE199/1000,"0.000")&amp;" L"))</f>
        <v/>
      </c>
      <c r="AG199" s="521" t="str">
        <f>IF(OR(BA199=0, ISBLANK(X199)), "", IF(ROUND(BA199/BA203*10*2, 0)/2=0, W199 &amp; " " &amp; X199, "► ≈ " &amp; MIN(ROUND(BA199/BA203*10*2, 0)/2, 10) &amp; "/10"))</f>
        <v/>
      </c>
      <c r="AH199" s="522" t="str">
        <f t="shared" si="223"/>
        <v/>
      </c>
      <c r="AI199" s="523">
        <f>IF(ISBLANK(AI188),"",U199)</f>
        <v>0</v>
      </c>
      <c r="AJ199" s="529" t="str">
        <f t="shared" si="224"/>
        <v/>
      </c>
      <c r="AK199" s="524">
        <f t="shared" si="225"/>
        <v>0</v>
      </c>
      <c r="AL199" s="515">
        <v>1</v>
      </c>
      <c r="AM199" s="516">
        <f t="shared" si="226"/>
        <v>0</v>
      </c>
      <c r="AO199" s="142" t="str">
        <f t="shared" ref="AO199:AT199" si="234">AO188</f>
        <v/>
      </c>
      <c r="AP199" s="141">
        <f t="shared" si="234"/>
        <v>0</v>
      </c>
      <c r="AQ199" s="141">
        <f t="shared" si="234"/>
        <v>0</v>
      </c>
      <c r="AR199" s="140" t="str">
        <f t="shared" si="234"/>
        <v>2 Trembler(s) de 30 cl</v>
      </c>
      <c r="AS199" s="135">
        <f t="shared" si="234"/>
        <v>600</v>
      </c>
      <c r="AT199" s="139">
        <f t="shared" si="234"/>
        <v>600</v>
      </c>
      <c r="AU199" s="138">
        <f t="shared" si="214"/>
        <v>0</v>
      </c>
      <c r="AV199" s="148">
        <v>4</v>
      </c>
      <c r="AW199" s="147">
        <f t="shared" si="228"/>
        <v>0</v>
      </c>
      <c r="AX199" s="614">
        <f>IF(ISBLANK(W199),0,IFERROR((IFERROR(_xlfn.XLOOKUP(X199,BH22:BH150,BO22:BO150),IFERROR(_xlfn.XLOOKUP(X199,BI22:BI150,BO22:BO150),IFERROR(_xlfn.XLOOKUP(X199,BJ22:BJ150,BO22:BO150),""))))*W199,""))</f>
        <v>0</v>
      </c>
      <c r="AY199" s="618">
        <f>IFERROR((AX199/AX203)*AQ199,0)</f>
        <v>0</v>
      </c>
      <c r="AZ199" s="619">
        <f t="shared" si="230"/>
        <v>0</v>
      </c>
      <c r="BA199" s="134">
        <f t="shared" si="231"/>
        <v>0</v>
      </c>
      <c r="BB199" s="617">
        <f t="shared" si="232"/>
        <v>0</v>
      </c>
      <c r="BC199" s="733">
        <f>BA199/AI188</f>
        <v>0</v>
      </c>
      <c r="BT199" s="3"/>
      <c r="BU199" s="13"/>
      <c r="BV199" s="394">
        <f t="shared" si="174"/>
        <v>0</v>
      </c>
      <c r="DD199" s="9">
        <v>1</v>
      </c>
    </row>
    <row r="200" spans="2:108" ht="21" customHeight="1">
      <c r="B200" s="394">
        <f t="shared" si="170"/>
        <v>0</v>
      </c>
      <c r="C200" s="146" t="b">
        <f t="shared" si="171"/>
        <v>0</v>
      </c>
      <c r="D200" s="146">
        <f t="shared" si="176"/>
        <v>0</v>
      </c>
      <c r="E200" s="146">
        <f t="shared" si="177"/>
        <v>0</v>
      </c>
      <c r="F200" s="146">
        <f t="shared" si="178"/>
        <v>0</v>
      </c>
      <c r="G200" s="146">
        <f t="shared" si="172"/>
        <v>0</v>
      </c>
      <c r="H200" s="146" t="str">
        <f t="shared" si="179"/>
        <v/>
      </c>
      <c r="I200" s="146" t="str">
        <f t="shared" si="173"/>
        <v/>
      </c>
      <c r="J200" s="145"/>
      <c r="K200" s="118"/>
      <c r="L200" s="118"/>
      <c r="M200" s="117"/>
      <c r="N200" s="116"/>
      <c r="O200" s="115"/>
      <c r="P200" s="663"/>
      <c r="Q200" s="663"/>
      <c r="R200" s="662"/>
      <c r="S200" s="144"/>
      <c r="T200" s="292"/>
      <c r="U200" s="291"/>
      <c r="V200" s="143"/>
      <c r="W200" s="290"/>
      <c r="X200" s="289"/>
      <c r="Y200" s="288"/>
      <c r="Z200" s="287"/>
      <c r="AA200" s="286"/>
      <c r="AC200" s="507" t="str">
        <f>IF(ISBLANK(AA200),"",IF(AI188&gt;0,AA200,""))</f>
        <v/>
      </c>
      <c r="AD200" s="508">
        <f>IF(ISBLANK(AI188),"",INDEX(BO22:BO150,MATCH(AJ189,BH22:BH150,0)))</f>
        <v>10</v>
      </c>
      <c r="AE200" s="509" t="str">
        <f t="shared" si="222"/>
        <v/>
      </c>
      <c r="AF200" s="510" t="str">
        <f>IF(BA200=0,"",IF(ISBLANK(AI188),"",TEXT(AE200/10,"0.0")&amp;" cl ► "&amp;TEXT(AE200/1000,"0.000")&amp;" L"))</f>
        <v/>
      </c>
      <c r="AG200" s="511" t="str">
        <f>IF(OR(BA200=0, ISBLANK(X200)), "", IF(ROUND(BA200/BA203*10*2, 0)/2=0, W200 &amp; " " &amp; X200, "► ≈ " &amp; MIN(ROUND(BA200/BA203*10*2, 0)/2, 10) &amp; "/10"))</f>
        <v/>
      </c>
      <c r="AH200" s="527" t="str">
        <f t="shared" si="223"/>
        <v/>
      </c>
      <c r="AI200" s="513">
        <f>IF(ISBLANK(AI188),"",U200)</f>
        <v>0</v>
      </c>
      <c r="AJ200" s="528" t="str">
        <f t="shared" si="224"/>
        <v/>
      </c>
      <c r="AK200" s="514">
        <f t="shared" si="225"/>
        <v>0</v>
      </c>
      <c r="AL200" s="515">
        <v>1</v>
      </c>
      <c r="AM200" s="516">
        <f t="shared" si="226"/>
        <v>0</v>
      </c>
      <c r="AO200" s="142" t="str">
        <f t="shared" ref="AO200:AT200" si="235">AO188</f>
        <v/>
      </c>
      <c r="AP200" s="141">
        <f t="shared" si="235"/>
        <v>0</v>
      </c>
      <c r="AQ200" s="141">
        <f t="shared" si="235"/>
        <v>0</v>
      </c>
      <c r="AR200" s="140" t="str">
        <f t="shared" si="235"/>
        <v>2 Trembler(s) de 30 cl</v>
      </c>
      <c r="AS200" s="135">
        <f t="shared" si="235"/>
        <v>600</v>
      </c>
      <c r="AT200" s="139">
        <f t="shared" si="235"/>
        <v>600</v>
      </c>
      <c r="AU200" s="138">
        <f t="shared" si="214"/>
        <v>0</v>
      </c>
      <c r="AV200" s="137">
        <v>5</v>
      </c>
      <c r="AW200" s="136">
        <f t="shared" si="228"/>
        <v>0</v>
      </c>
      <c r="AX200" s="614">
        <f>IF(ISBLANK(W200),0,IFERROR((IFERROR(_xlfn.XLOOKUP(X200,BH22:BH150,BO22:BO150),IFERROR(_xlfn.XLOOKUP(X200,BI22:BI150,BO22:BO150),IFERROR(_xlfn.XLOOKUP(X200,BJ22:BJ150,BO22:BO150),""))))*W200,""))</f>
        <v>0</v>
      </c>
      <c r="AY200" s="618">
        <f>IFERROR((AX200/AX203)*AQ200,0)</f>
        <v>0</v>
      </c>
      <c r="AZ200" s="619">
        <f t="shared" si="230"/>
        <v>0</v>
      </c>
      <c r="BA200" s="134">
        <f t="shared" si="231"/>
        <v>0</v>
      </c>
      <c r="BB200" s="617">
        <f t="shared" si="232"/>
        <v>0</v>
      </c>
      <c r="BC200" s="733">
        <f>BA200/AI188</f>
        <v>0</v>
      </c>
      <c r="BT200" s="3"/>
      <c r="BU200" s="13"/>
      <c r="BV200" s="394">
        <f t="shared" si="174"/>
        <v>0</v>
      </c>
      <c r="DD200" s="9">
        <v>1</v>
      </c>
    </row>
    <row r="201" spans="2:108" ht="21" customHeight="1">
      <c r="B201" s="394">
        <f t="shared" si="170"/>
        <v>0</v>
      </c>
      <c r="C201" s="146" t="b">
        <f t="shared" si="171"/>
        <v>0</v>
      </c>
      <c r="D201" s="146">
        <f t="shared" si="176"/>
        <v>0</v>
      </c>
      <c r="E201" s="146">
        <f t="shared" si="177"/>
        <v>0</v>
      </c>
      <c r="F201" s="146">
        <f t="shared" si="178"/>
        <v>0</v>
      </c>
      <c r="G201" s="146">
        <f t="shared" si="172"/>
        <v>0</v>
      </c>
      <c r="H201" s="146" t="str">
        <f t="shared" si="179"/>
        <v/>
      </c>
      <c r="I201" s="146" t="str">
        <f t="shared" si="173"/>
        <v/>
      </c>
      <c r="J201" s="145"/>
      <c r="K201" s="118"/>
      <c r="L201" s="118"/>
      <c r="M201" s="117"/>
      <c r="N201" s="116"/>
      <c r="O201" s="115"/>
      <c r="P201" s="663"/>
      <c r="Q201" s="663"/>
      <c r="R201" s="662"/>
      <c r="S201" s="149"/>
      <c r="T201" s="292"/>
      <c r="U201" s="291"/>
      <c r="V201" s="143"/>
      <c r="W201" s="290"/>
      <c r="X201" s="289"/>
      <c r="Y201" s="288"/>
      <c r="Z201" s="287"/>
      <c r="AA201" s="286"/>
      <c r="AC201" s="517" t="str">
        <f>IF(ISBLANK(AA201),"",IF(AI188&gt;0,AA201,""))</f>
        <v/>
      </c>
      <c r="AD201" s="518">
        <f>IF(ISBLANK(AI188),"",INDEX(BO22:BO150,MATCH(AJ189,BH22:BH150,0)))</f>
        <v>10</v>
      </c>
      <c r="AE201" s="519" t="str">
        <f t="shared" si="222"/>
        <v/>
      </c>
      <c r="AF201" s="520" t="str">
        <f>IF(BA201=0,"",IF(ISBLANK(AI188),"",TEXT(AE201/10,"0.0")&amp;" cl ► "&amp;TEXT(AE201/1000,"0.000")&amp;" L"))</f>
        <v/>
      </c>
      <c r="AG201" s="521" t="str">
        <f>IF(OR(BA201=0, ISBLANK(X201)), "", IF(ROUND(BA201/BA203*10*2, 0)/2=0, W201 &amp; " " &amp; X201, "► ≈ " &amp; MIN(ROUND(BA201/BA203*10*2, 0)/2, 10) &amp; "/10"))</f>
        <v/>
      </c>
      <c r="AH201" s="522" t="str">
        <f t="shared" si="223"/>
        <v/>
      </c>
      <c r="AI201" s="523">
        <f>IF(ISBLANK(AI188),"",U201)</f>
        <v>0</v>
      </c>
      <c r="AJ201" s="529" t="str">
        <f t="shared" si="224"/>
        <v/>
      </c>
      <c r="AK201" s="524">
        <f t="shared" si="225"/>
        <v>0</v>
      </c>
      <c r="AL201" s="515">
        <v>1</v>
      </c>
      <c r="AM201" s="516">
        <f t="shared" si="226"/>
        <v>0</v>
      </c>
      <c r="AO201" s="142" t="str">
        <f t="shared" ref="AO201:AT201" si="236">AO188</f>
        <v/>
      </c>
      <c r="AP201" s="141">
        <f t="shared" si="236"/>
        <v>0</v>
      </c>
      <c r="AQ201" s="141">
        <f t="shared" si="236"/>
        <v>0</v>
      </c>
      <c r="AR201" s="140" t="str">
        <f t="shared" si="236"/>
        <v>2 Trembler(s) de 30 cl</v>
      </c>
      <c r="AS201" s="135">
        <f t="shared" si="236"/>
        <v>600</v>
      </c>
      <c r="AT201" s="139">
        <f t="shared" si="236"/>
        <v>600</v>
      </c>
      <c r="AU201" s="138">
        <f t="shared" si="214"/>
        <v>0</v>
      </c>
      <c r="AV201" s="148">
        <v>6</v>
      </c>
      <c r="AW201" s="147">
        <f t="shared" si="228"/>
        <v>0</v>
      </c>
      <c r="AX201" s="614">
        <f>IF(ISBLANK(W201),0,IFERROR((IFERROR(_xlfn.XLOOKUP(X201,BH22:BH150,BO22:BO150),IFERROR(_xlfn.XLOOKUP(X201,BI22:BI150,BO22:BO150),IFERROR(_xlfn.XLOOKUP(X201,BJ22:BJ150,BO22:BO150),""))))*W201,""))</f>
        <v>0</v>
      </c>
      <c r="AY201" s="618">
        <f>IFERROR((AX201/AX203)*AQ201,0)</f>
        <v>0</v>
      </c>
      <c r="AZ201" s="619">
        <f t="shared" si="230"/>
        <v>0</v>
      </c>
      <c r="BA201" s="134">
        <f t="shared" si="231"/>
        <v>0</v>
      </c>
      <c r="BB201" s="617">
        <f t="shared" si="232"/>
        <v>0</v>
      </c>
      <c r="BC201" s="733">
        <f>BA201/AI188</f>
        <v>0</v>
      </c>
      <c r="BT201" s="3"/>
      <c r="BU201" s="13"/>
      <c r="BV201" s="394">
        <f t="shared" si="174"/>
        <v>0</v>
      </c>
      <c r="DD201" s="9">
        <v>1</v>
      </c>
    </row>
    <row r="202" spans="2:108" ht="21" customHeight="1">
      <c r="B202" s="394">
        <f t="shared" si="170"/>
        <v>0</v>
      </c>
      <c r="C202" s="146" t="b">
        <f t="shared" si="171"/>
        <v>0</v>
      </c>
      <c r="D202" s="146">
        <f t="shared" si="176"/>
        <v>0</v>
      </c>
      <c r="E202" s="146">
        <f t="shared" si="177"/>
        <v>0</v>
      </c>
      <c r="F202" s="146">
        <f t="shared" si="178"/>
        <v>0</v>
      </c>
      <c r="G202" s="146">
        <f t="shared" si="172"/>
        <v>0</v>
      </c>
      <c r="H202" s="146" t="str">
        <f t="shared" si="179"/>
        <v/>
      </c>
      <c r="I202" s="146" t="str">
        <f t="shared" si="173"/>
        <v/>
      </c>
      <c r="J202" s="145"/>
      <c r="K202" s="118"/>
      <c r="L202" s="118"/>
      <c r="M202" s="117"/>
      <c r="N202" s="116"/>
      <c r="O202" s="115"/>
      <c r="P202" s="663"/>
      <c r="Q202" s="663"/>
      <c r="R202" s="662"/>
      <c r="S202" s="144"/>
      <c r="T202" s="292"/>
      <c r="U202" s="291"/>
      <c r="V202" s="143"/>
      <c r="W202" s="290"/>
      <c r="X202" s="289"/>
      <c r="Y202" s="288"/>
      <c r="Z202" s="287"/>
      <c r="AA202" s="286"/>
      <c r="AC202" s="507" t="str">
        <f>IF(ISBLANK(AA202),"",IF(AI188&gt;0,AA202,""))</f>
        <v/>
      </c>
      <c r="AD202" s="508">
        <f>IF(ISBLANK(AI188),"",INDEX(BO22:BO150,MATCH(AJ189,BH22:BH150,0)))</f>
        <v>10</v>
      </c>
      <c r="AE202" s="509" t="str">
        <f t="shared" si="222"/>
        <v/>
      </c>
      <c r="AF202" s="510" t="str">
        <f>IF(BA202=0,"",IF(ISBLANK(AI188),"",TEXT(AE202/10,"0.0")&amp;" cl ► "&amp;TEXT(AE202/1000,"0.000")&amp;" L"))</f>
        <v/>
      </c>
      <c r="AG202" s="511" t="str">
        <f>IF(OR(BA202=0, ISBLANK(X202)), "", IF(ROUND(BA202/BA203*10*2, 0)/2=0, W202 &amp; " " &amp; X202, "► ≈ " &amp; MIN(ROUND(BA202/BA203*10*2, 0)/2, 10) &amp; "/10"))</f>
        <v/>
      </c>
      <c r="AH202" s="527" t="str">
        <f t="shared" si="223"/>
        <v/>
      </c>
      <c r="AI202" s="513">
        <f>IF(ISBLANK(AI188),"",U202)</f>
        <v>0</v>
      </c>
      <c r="AJ202" s="528" t="str">
        <f t="shared" si="224"/>
        <v/>
      </c>
      <c r="AK202" s="514">
        <f t="shared" si="225"/>
        <v>0</v>
      </c>
      <c r="AL202" s="515">
        <v>1</v>
      </c>
      <c r="AM202" s="516">
        <f t="shared" si="226"/>
        <v>0</v>
      </c>
      <c r="AO202" s="142" t="str">
        <f t="shared" ref="AO202:AT202" si="237">AO188</f>
        <v/>
      </c>
      <c r="AP202" s="141">
        <f t="shared" si="237"/>
        <v>0</v>
      </c>
      <c r="AQ202" s="141">
        <f t="shared" si="237"/>
        <v>0</v>
      </c>
      <c r="AR202" s="140" t="str">
        <f t="shared" si="237"/>
        <v>2 Trembler(s) de 30 cl</v>
      </c>
      <c r="AS202" s="135">
        <f t="shared" si="237"/>
        <v>600</v>
      </c>
      <c r="AT202" s="139">
        <f t="shared" si="237"/>
        <v>600</v>
      </c>
      <c r="AU202" s="138">
        <f t="shared" si="214"/>
        <v>0</v>
      </c>
      <c r="AV202" s="137">
        <v>7</v>
      </c>
      <c r="AW202" s="136">
        <f t="shared" si="228"/>
        <v>0</v>
      </c>
      <c r="AX202" s="614">
        <f>IF(ISBLANK(W202),0,IFERROR((IFERROR(_xlfn.XLOOKUP(X202,BH22:BH150,BO22:BO150),IFERROR(_xlfn.XLOOKUP(X202,BI22:BI150,BO22:BO150),IFERROR(_xlfn.XLOOKUP(X202,BJ22:BJ150,BO22:BO150),""))))*W202,""))</f>
        <v>0</v>
      </c>
      <c r="AY202" s="618">
        <f>IFERROR((AX202/AX203)*AQ202,0)</f>
        <v>0</v>
      </c>
      <c r="AZ202" s="619">
        <f t="shared" si="230"/>
        <v>0</v>
      </c>
      <c r="BA202" s="134">
        <f t="shared" si="231"/>
        <v>0</v>
      </c>
      <c r="BB202" s="617">
        <f t="shared" si="232"/>
        <v>0</v>
      </c>
      <c r="BC202" s="733">
        <f>BA202/AI188</f>
        <v>0</v>
      </c>
      <c r="BT202" s="3"/>
      <c r="BV202" s="394">
        <f t="shared" si="174"/>
        <v>0</v>
      </c>
      <c r="DD202" s="9">
        <v>1</v>
      </c>
    </row>
    <row r="203" spans="2:108" ht="21" customHeight="1">
      <c r="B203" s="394">
        <f t="shared" si="170"/>
        <v>0</v>
      </c>
      <c r="C203" s="146" t="b">
        <f t="shared" si="171"/>
        <v>0</v>
      </c>
      <c r="D203" s="146">
        <f t="shared" si="176"/>
        <v>0</v>
      </c>
      <c r="E203" s="146">
        <f t="shared" si="177"/>
        <v>0</v>
      </c>
      <c r="F203" s="146">
        <f t="shared" si="178"/>
        <v>0</v>
      </c>
      <c r="G203" s="146">
        <f t="shared" si="172"/>
        <v>0</v>
      </c>
      <c r="H203" s="146" t="str">
        <f t="shared" si="179"/>
        <v/>
      </c>
      <c r="I203" s="146" t="str">
        <f t="shared" si="173"/>
        <v/>
      </c>
      <c r="J203" s="133"/>
      <c r="K203" s="118"/>
      <c r="L203" s="118"/>
      <c r="M203" s="117"/>
      <c r="N203" s="116"/>
      <c r="O203" s="115"/>
      <c r="P203" s="131"/>
      <c r="Q203" s="131"/>
      <c r="R203" s="131"/>
      <c r="S203" s="131"/>
      <c r="T203" s="131"/>
      <c r="U203" s="131"/>
      <c r="V203" s="131"/>
      <c r="W203" s="131"/>
      <c r="X203" s="131"/>
      <c r="Y203" s="132"/>
      <c r="Z203" s="131"/>
      <c r="AA203" s="130"/>
      <c r="AC203" s="504"/>
      <c r="AD203" s="128"/>
      <c r="AE203" s="530">
        <f>SUM(AE196:AE202)</f>
        <v>0</v>
      </c>
      <c r="AF203" s="128"/>
      <c r="AG203" s="128"/>
      <c r="AH203" s="129"/>
      <c r="AI203" s="505"/>
      <c r="AJ203" s="531">
        <f>IFERROR(SUM(AJ196:AJ202)/SUM(AE196:AE202)*100,0)</f>
        <v>0</v>
      </c>
      <c r="AK203" s="506"/>
      <c r="AL203" s="128" t="s">
        <v>345</v>
      </c>
      <c r="AM203" s="500">
        <f>SUM(AM196:AM202)</f>
        <v>0</v>
      </c>
      <c r="AO203" s="127"/>
      <c r="AP203" s="125"/>
      <c r="AQ203" s="125"/>
      <c r="AR203" s="126"/>
      <c r="AS203" s="126"/>
      <c r="AT203" s="125"/>
      <c r="AU203" s="124"/>
      <c r="AV203" s="123"/>
      <c r="AW203" s="123"/>
      <c r="AX203" s="615">
        <f t="shared" ref="AX203:BC203" si="238">SUM(AX196:AX202)</f>
        <v>0</v>
      </c>
      <c r="AY203" s="122">
        <f t="shared" si="238"/>
        <v>0</v>
      </c>
      <c r="AZ203" s="621">
        <f t="shared" si="238"/>
        <v>0</v>
      </c>
      <c r="BA203" s="122">
        <f t="shared" si="238"/>
        <v>0</v>
      </c>
      <c r="BB203" s="616">
        <f t="shared" si="238"/>
        <v>0</v>
      </c>
      <c r="BC203" s="620">
        <f t="shared" si="238"/>
        <v>0</v>
      </c>
      <c r="BT203" s="3"/>
      <c r="BV203" s="394">
        <f t="shared" si="174"/>
        <v>0</v>
      </c>
      <c r="DD203" s="9">
        <v>1</v>
      </c>
    </row>
    <row r="204" spans="2:108" ht="21" customHeight="1">
      <c r="B204" s="394">
        <f t="shared" si="170"/>
        <v>0</v>
      </c>
      <c r="C204" s="146" t="b">
        <f t="shared" si="171"/>
        <v>0</v>
      </c>
      <c r="D204" s="146">
        <f t="shared" si="176"/>
        <v>0</v>
      </c>
      <c r="E204" s="146">
        <f t="shared" si="177"/>
        <v>0</v>
      </c>
      <c r="F204" s="146">
        <f t="shared" si="178"/>
        <v>0</v>
      </c>
      <c r="G204" s="146">
        <f t="shared" si="172"/>
        <v>0</v>
      </c>
      <c r="H204" s="146" t="str">
        <f t="shared" si="179"/>
        <v/>
      </c>
      <c r="I204" s="146" t="str">
        <f t="shared" si="173"/>
        <v/>
      </c>
      <c r="J204" s="145"/>
      <c r="K204" s="118"/>
      <c r="L204" s="118"/>
      <c r="M204" s="117"/>
      <c r="N204" s="116"/>
      <c r="O204" s="115"/>
      <c r="P204" s="284"/>
      <c r="Q204" s="265"/>
      <c r="R204" s="268"/>
      <c r="S204" s="268"/>
      <c r="T204" s="268"/>
      <c r="U204" s="268"/>
      <c r="V204" s="268"/>
      <c r="W204" s="268"/>
      <c r="X204" s="268"/>
      <c r="Y204" s="268"/>
      <c r="Z204" s="268"/>
      <c r="AA204" s="283"/>
      <c r="AC204" s="771" t="s">
        <v>535</v>
      </c>
      <c r="AD204" s="268"/>
      <c r="AE204" s="268"/>
      <c r="AF204" s="268"/>
      <c r="AG204" s="268"/>
      <c r="AH204" s="537" t="s">
        <v>1692</v>
      </c>
      <c r="AI204" s="268"/>
      <c r="AJ204" s="268"/>
      <c r="AK204" s="268"/>
      <c r="AL204" s="268"/>
      <c r="AM204" s="283" t="s">
        <v>532</v>
      </c>
      <c r="AO204" s="491"/>
      <c r="AP204" s="492"/>
      <c r="AQ204" s="492"/>
      <c r="AR204" s="492"/>
      <c r="AS204" s="492"/>
      <c r="AT204" s="492"/>
      <c r="AU204" s="492"/>
      <c r="AV204" s="492"/>
      <c r="AW204" s="492"/>
      <c r="AX204" s="492"/>
      <c r="AY204" s="492"/>
      <c r="AZ204" s="492"/>
      <c r="BA204" s="492"/>
      <c r="BB204" s="492"/>
      <c r="BC204" s="496"/>
      <c r="BT204" s="3"/>
      <c r="BV204" s="394">
        <f t="shared" si="174"/>
        <v>0</v>
      </c>
      <c r="DD204" s="9">
        <v>1</v>
      </c>
    </row>
    <row r="205" spans="2:108" ht="21" customHeight="1">
      <c r="B205" s="394">
        <f t="shared" si="170"/>
        <v>0</v>
      </c>
      <c r="C205" s="146" t="b">
        <f t="shared" si="171"/>
        <v>0</v>
      </c>
      <c r="D205" s="146">
        <f t="shared" si="176"/>
        <v>0</v>
      </c>
      <c r="E205" s="146">
        <f t="shared" si="177"/>
        <v>0</v>
      </c>
      <c r="F205" s="146">
        <f t="shared" si="178"/>
        <v>0</v>
      </c>
      <c r="G205" s="146">
        <f t="shared" si="172"/>
        <v>0</v>
      </c>
      <c r="H205" s="146" t="str">
        <f t="shared" si="179"/>
        <v/>
      </c>
      <c r="I205" s="146" t="str">
        <f t="shared" si="173"/>
        <v/>
      </c>
      <c r="J205" s="145"/>
      <c r="K205" s="118"/>
      <c r="L205" s="118"/>
      <c r="M205" s="117"/>
      <c r="N205" s="116"/>
      <c r="O205" s="115"/>
      <c r="P205" s="281"/>
      <c r="Q205" s="280"/>
      <c r="R205" s="280"/>
      <c r="S205" s="280"/>
      <c r="T205" s="280"/>
      <c r="U205" s="280"/>
      <c r="V205" s="280"/>
      <c r="W205" s="280"/>
      <c r="X205" s="280"/>
      <c r="Y205" s="280"/>
      <c r="Z205" s="280"/>
      <c r="AA205" s="279"/>
      <c r="AC205" s="772">
        <f t="shared" ref="AC205:AC213" si="239">Q205</f>
        <v>0</v>
      </c>
      <c r="AD205" s="280"/>
      <c r="AE205" s="280"/>
      <c r="AF205" s="280"/>
      <c r="AG205" s="280"/>
      <c r="AH205" s="280"/>
      <c r="AI205" s="280"/>
      <c r="AJ205" s="280"/>
      <c r="AK205" s="280"/>
      <c r="AL205" s="280"/>
      <c r="AM205" s="279" t="s">
        <v>532</v>
      </c>
      <c r="AO205" s="493"/>
      <c r="AP205" s="494"/>
      <c r="AQ205" s="494"/>
      <c r="AR205" s="494"/>
      <c r="AS205" s="494"/>
      <c r="AT205" s="494"/>
      <c r="AU205" s="494"/>
      <c r="AV205" s="494"/>
      <c r="AW205" s="494"/>
      <c r="AX205" s="494"/>
      <c r="AY205" s="494"/>
      <c r="AZ205" s="494"/>
      <c r="BA205" s="494"/>
      <c r="BB205" s="494"/>
      <c r="BC205" s="497"/>
      <c r="BT205" s="3"/>
      <c r="BV205" s="394">
        <f t="shared" si="174"/>
        <v>0</v>
      </c>
      <c r="DD205" s="9">
        <v>1</v>
      </c>
    </row>
    <row r="206" spans="2:108" ht="21" customHeight="1">
      <c r="B206" s="394">
        <f t="shared" si="170"/>
        <v>0</v>
      </c>
      <c r="C206" s="146" t="b">
        <f t="shared" si="171"/>
        <v>0</v>
      </c>
      <c r="D206" s="146">
        <f t="shared" si="176"/>
        <v>0</v>
      </c>
      <c r="E206" s="146">
        <f t="shared" si="177"/>
        <v>0</v>
      </c>
      <c r="F206" s="146">
        <f t="shared" si="178"/>
        <v>0</v>
      </c>
      <c r="G206" s="146">
        <f t="shared" si="172"/>
        <v>0</v>
      </c>
      <c r="H206" s="146" t="str">
        <f t="shared" si="179"/>
        <v/>
      </c>
      <c r="I206" s="146" t="str">
        <f t="shared" si="173"/>
        <v/>
      </c>
      <c r="J206" s="145"/>
      <c r="K206" s="118"/>
      <c r="L206" s="118"/>
      <c r="M206" s="117"/>
      <c r="N206" s="116"/>
      <c r="O206" s="115"/>
      <c r="P206" s="281"/>
      <c r="Q206" s="280"/>
      <c r="R206" s="280"/>
      <c r="S206" s="280"/>
      <c r="T206" s="280"/>
      <c r="U206" s="280"/>
      <c r="V206" s="280"/>
      <c r="W206" s="280"/>
      <c r="X206" s="280"/>
      <c r="Y206" s="280"/>
      <c r="Z206" s="280"/>
      <c r="AA206" s="279"/>
      <c r="AC206" s="772">
        <f t="shared" si="239"/>
        <v>0</v>
      </c>
      <c r="AD206" s="280"/>
      <c r="AE206" s="280"/>
      <c r="AF206" s="280"/>
      <c r="AG206" s="280"/>
      <c r="AH206" s="280"/>
      <c r="AI206" s="280"/>
      <c r="AJ206" s="280"/>
      <c r="AK206" s="280"/>
      <c r="AL206" s="280"/>
      <c r="AM206" s="279"/>
      <c r="AO206" s="493"/>
      <c r="AP206" s="494"/>
      <c r="AQ206" s="494"/>
      <c r="AR206" s="494"/>
      <c r="AS206" s="494"/>
      <c r="AT206" s="494"/>
      <c r="AU206" s="494"/>
      <c r="AV206" s="494"/>
      <c r="AW206" s="494"/>
      <c r="AX206" s="494"/>
      <c r="AY206" s="494"/>
      <c r="AZ206" s="494"/>
      <c r="BA206" s="494"/>
      <c r="BB206" s="494"/>
      <c r="BC206" s="497"/>
      <c r="BT206" s="3"/>
      <c r="BV206" s="394">
        <f t="shared" si="174"/>
        <v>0</v>
      </c>
      <c r="DD206" s="9">
        <v>1</v>
      </c>
    </row>
    <row r="207" spans="2:108" ht="21" customHeight="1">
      <c r="B207" s="394">
        <f t="shared" si="170"/>
        <v>0</v>
      </c>
      <c r="C207" s="146" t="b">
        <f t="shared" si="171"/>
        <v>0</v>
      </c>
      <c r="D207" s="146">
        <f t="shared" si="176"/>
        <v>0</v>
      </c>
      <c r="E207" s="146">
        <f t="shared" si="177"/>
        <v>0</v>
      </c>
      <c r="F207" s="146">
        <f t="shared" si="178"/>
        <v>0</v>
      </c>
      <c r="G207" s="146">
        <f t="shared" si="172"/>
        <v>0</v>
      </c>
      <c r="H207" s="146" t="str">
        <f t="shared" si="179"/>
        <v/>
      </c>
      <c r="I207" s="146" t="str">
        <f t="shared" si="173"/>
        <v/>
      </c>
      <c r="J207" s="145"/>
      <c r="K207" s="118"/>
      <c r="L207" s="118"/>
      <c r="M207" s="117"/>
      <c r="N207" s="116"/>
      <c r="O207" s="115"/>
      <c r="P207" s="281"/>
      <c r="Q207" s="280"/>
      <c r="R207" s="280"/>
      <c r="S207" s="280"/>
      <c r="T207" s="280"/>
      <c r="U207" s="280"/>
      <c r="V207" s="280"/>
      <c r="W207" s="280"/>
      <c r="X207" s="280"/>
      <c r="Y207" s="280"/>
      <c r="Z207" s="280"/>
      <c r="AA207" s="279"/>
      <c r="AC207" s="772">
        <f t="shared" si="239"/>
        <v>0</v>
      </c>
      <c r="AD207" s="280"/>
      <c r="AE207" s="280"/>
      <c r="AF207" s="280"/>
      <c r="AG207" s="280"/>
      <c r="AH207" s="280"/>
      <c r="AI207" s="280"/>
      <c r="AJ207" s="280"/>
      <c r="AK207" s="280"/>
      <c r="AL207" s="280"/>
      <c r="AM207" s="279"/>
      <c r="AO207" s="495"/>
      <c r="AP207" s="494"/>
      <c r="AQ207" s="494"/>
      <c r="AR207" s="494"/>
      <c r="AS207" s="494"/>
      <c r="AT207" s="494"/>
      <c r="AU207" s="494"/>
      <c r="AV207" s="494"/>
      <c r="AW207" s="494"/>
      <c r="AX207" s="494"/>
      <c r="AY207" s="494"/>
      <c r="AZ207" s="494"/>
      <c r="BA207" s="494"/>
      <c r="BB207" s="494"/>
      <c r="BC207" s="497"/>
      <c r="BT207" s="3"/>
      <c r="BV207" s="394">
        <f t="shared" si="174"/>
        <v>0</v>
      </c>
      <c r="DD207" s="9">
        <v>1</v>
      </c>
    </row>
    <row r="208" spans="2:108" ht="21" customHeight="1">
      <c r="B208" s="394">
        <f t="shared" ref="B208:B271" si="240">J208</f>
        <v>0</v>
      </c>
      <c r="C208" s="146" t="b">
        <f t="shared" ref="C208:C271" si="241">IF(B208="►","►",IF(B208="A",IF(AND(ISTEXT(K208),ISTEXT(K208)),K208,IF(ISTEXT(K208),K208,IF(ISBLANK(K208),K208,K208)))))</f>
        <v>0</v>
      </c>
      <c r="D208" s="146">
        <f t="shared" si="176"/>
        <v>0</v>
      </c>
      <c r="E208" s="146">
        <f t="shared" si="177"/>
        <v>0</v>
      </c>
      <c r="F208" s="146">
        <f t="shared" si="178"/>
        <v>0</v>
      </c>
      <c r="G208" s="146">
        <f t="shared" ref="G208:G271" si="242">IF(C208="►","►",IFERROR(MID(K208,SEARCH(".",C208,SEARCH(".",C208,SEARCH(".",C208)+1)+1)+1,SEARCH(".",C208,SEARCH(".",C208,SEARCH(".",C208,SEARCH(".",C208)+1)+1)+1)-SEARCH(".",C208,SEARCH(".",C208,SEARCH(".",C208)+1)+1)-1),0))</f>
        <v>0</v>
      </c>
      <c r="H208" s="146" t="str">
        <f t="shared" si="179"/>
        <v/>
      </c>
      <c r="I208" s="146" t="str">
        <f t="shared" ref="I208:I271" si="243">IF(ISBLANK(C208),"►",IFERROR(RIGHT(C208,LEN(C208)-FIND("Couleur",C208)+1),""))</f>
        <v/>
      </c>
      <c r="J208" s="145"/>
      <c r="K208" s="118"/>
      <c r="L208" s="118"/>
      <c r="M208" s="117"/>
      <c r="N208" s="116"/>
      <c r="O208" s="115"/>
      <c r="P208" s="281"/>
      <c r="Q208" s="280"/>
      <c r="R208" s="280"/>
      <c r="S208" s="280"/>
      <c r="T208" s="280"/>
      <c r="U208" s="280"/>
      <c r="V208" s="280"/>
      <c r="W208" s="280"/>
      <c r="X208" s="280"/>
      <c r="Y208" s="280"/>
      <c r="Z208" s="280"/>
      <c r="AA208" s="279"/>
      <c r="AC208" s="772">
        <f t="shared" si="239"/>
        <v>0</v>
      </c>
      <c r="AD208" s="280"/>
      <c r="AE208" s="280"/>
      <c r="AF208" s="280"/>
      <c r="AG208" s="280"/>
      <c r="AH208" s="280"/>
      <c r="AI208" s="280"/>
      <c r="AJ208" s="280"/>
      <c r="AK208" s="280"/>
      <c r="AL208" s="280"/>
      <c r="AM208" s="279"/>
      <c r="AO208" s="493"/>
      <c r="AP208" s="494"/>
      <c r="AQ208" s="494"/>
      <c r="AR208" s="494"/>
      <c r="AS208" s="494"/>
      <c r="AT208" s="494"/>
      <c r="AU208" s="494"/>
      <c r="AV208" s="494"/>
      <c r="AW208" s="494"/>
      <c r="AX208" s="494"/>
      <c r="AY208" s="494"/>
      <c r="AZ208" s="494"/>
      <c r="BA208" s="494"/>
      <c r="BB208" s="494"/>
      <c r="BC208" s="497"/>
      <c r="BT208" s="3"/>
      <c r="BV208" s="394">
        <f t="shared" si="174"/>
        <v>0</v>
      </c>
      <c r="DD208" s="9">
        <v>1</v>
      </c>
    </row>
    <row r="209" spans="2:108" ht="21" customHeight="1">
      <c r="B209" s="394">
        <f t="shared" si="240"/>
        <v>0</v>
      </c>
      <c r="C209" s="146" t="b">
        <f t="shared" si="241"/>
        <v>0</v>
      </c>
      <c r="D209" s="146">
        <f t="shared" si="176"/>
        <v>0</v>
      </c>
      <c r="E209" s="146">
        <f t="shared" si="177"/>
        <v>0</v>
      </c>
      <c r="F209" s="146">
        <f t="shared" si="178"/>
        <v>0</v>
      </c>
      <c r="G209" s="146">
        <f t="shared" si="242"/>
        <v>0</v>
      </c>
      <c r="H209" s="146" t="str">
        <f t="shared" si="179"/>
        <v/>
      </c>
      <c r="I209" s="146" t="str">
        <f t="shared" si="243"/>
        <v/>
      </c>
      <c r="J209" s="145"/>
      <c r="K209" s="118"/>
      <c r="L209" s="118"/>
      <c r="M209" s="117"/>
      <c r="N209" s="116"/>
      <c r="O209" s="115"/>
      <c r="P209" s="281"/>
      <c r="Q209" s="280"/>
      <c r="R209" s="280"/>
      <c r="S209" s="280"/>
      <c r="T209" s="280"/>
      <c r="U209" s="280"/>
      <c r="V209" s="280"/>
      <c r="W209" s="280"/>
      <c r="X209" s="280"/>
      <c r="Y209" s="280"/>
      <c r="Z209" s="280"/>
      <c r="AA209" s="279"/>
      <c r="AC209" s="772">
        <f t="shared" si="239"/>
        <v>0</v>
      </c>
      <c r="AD209" s="280"/>
      <c r="AE209" s="280"/>
      <c r="AF209" s="280"/>
      <c r="AG209" s="280"/>
      <c r="AH209" s="280"/>
      <c r="AI209" s="280"/>
      <c r="AJ209" s="280"/>
      <c r="AK209" s="280"/>
      <c r="AL209" s="280"/>
      <c r="AM209" s="279"/>
      <c r="AO209" s="493"/>
      <c r="AP209" s="494"/>
      <c r="AQ209" s="494"/>
      <c r="AR209" s="494"/>
      <c r="AS209" s="494"/>
      <c r="AT209" s="494"/>
      <c r="AU209" s="494"/>
      <c r="AV209" s="494"/>
      <c r="AW209" s="494"/>
      <c r="AX209" s="494"/>
      <c r="AY209" s="494"/>
      <c r="AZ209" s="494"/>
      <c r="BA209" s="494"/>
      <c r="BB209" s="494"/>
      <c r="BC209" s="497"/>
      <c r="BT209" s="3"/>
      <c r="BV209" s="394">
        <f t="shared" si="174"/>
        <v>0</v>
      </c>
      <c r="DD209" s="9">
        <v>1</v>
      </c>
    </row>
    <row r="210" spans="2:108" ht="21" customHeight="1">
      <c r="B210" s="394">
        <f t="shared" si="240"/>
        <v>0</v>
      </c>
      <c r="C210" s="146" t="b">
        <f t="shared" si="241"/>
        <v>0</v>
      </c>
      <c r="D210" s="146">
        <f t="shared" si="176"/>
        <v>0</v>
      </c>
      <c r="E210" s="146">
        <f t="shared" si="177"/>
        <v>0</v>
      </c>
      <c r="F210" s="146">
        <f t="shared" si="178"/>
        <v>0</v>
      </c>
      <c r="G210" s="146">
        <f t="shared" si="242"/>
        <v>0</v>
      </c>
      <c r="H210" s="146" t="str">
        <f t="shared" si="179"/>
        <v/>
      </c>
      <c r="I210" s="146" t="str">
        <f t="shared" si="243"/>
        <v/>
      </c>
      <c r="J210" s="145"/>
      <c r="K210" s="118"/>
      <c r="L210" s="118"/>
      <c r="M210" s="117"/>
      <c r="N210" s="116"/>
      <c r="O210" s="115"/>
      <c r="P210" s="281"/>
      <c r="Q210" s="280"/>
      <c r="R210" s="280"/>
      <c r="S210" s="280"/>
      <c r="T210" s="280"/>
      <c r="U210" s="280"/>
      <c r="V210" s="280"/>
      <c r="W210" s="280"/>
      <c r="X210" s="280"/>
      <c r="Y210" s="280"/>
      <c r="Z210" s="280"/>
      <c r="AA210" s="279"/>
      <c r="AC210" s="772">
        <f t="shared" si="239"/>
        <v>0</v>
      </c>
      <c r="AD210" s="280"/>
      <c r="AE210" s="280"/>
      <c r="AF210" s="280"/>
      <c r="AG210" s="280"/>
      <c r="AH210" s="280"/>
      <c r="AI210" s="280"/>
      <c r="AJ210" s="280"/>
      <c r="AK210" s="280"/>
      <c r="AL210" s="280"/>
      <c r="AM210" s="279"/>
      <c r="AO210" s="493"/>
      <c r="AP210" s="494"/>
      <c r="AQ210" s="494"/>
      <c r="AR210" s="494"/>
      <c r="AS210" s="494"/>
      <c r="AT210" s="494"/>
      <c r="AU210" s="494"/>
      <c r="AV210" s="494"/>
      <c r="AW210" s="494"/>
      <c r="AX210" s="494"/>
      <c r="AY210" s="494"/>
      <c r="AZ210" s="494"/>
      <c r="BA210" s="494"/>
      <c r="BB210" s="494"/>
      <c r="BC210" s="497"/>
      <c r="BT210" s="3"/>
      <c r="BV210" s="394">
        <f t="shared" ref="BV210:BV273" si="244">B210</f>
        <v>0</v>
      </c>
      <c r="DD210" s="9">
        <v>1</v>
      </c>
    </row>
    <row r="211" spans="2:108" ht="21" customHeight="1">
      <c r="B211" s="394">
        <f t="shared" si="240"/>
        <v>0</v>
      </c>
      <c r="C211" s="146" t="b">
        <f t="shared" si="241"/>
        <v>0</v>
      </c>
      <c r="D211" s="146">
        <f t="shared" si="176"/>
        <v>0</v>
      </c>
      <c r="E211" s="146">
        <f t="shared" si="177"/>
        <v>0</v>
      </c>
      <c r="F211" s="146">
        <f t="shared" si="178"/>
        <v>0</v>
      </c>
      <c r="G211" s="146">
        <f t="shared" si="242"/>
        <v>0</v>
      </c>
      <c r="H211" s="146" t="str">
        <f t="shared" si="179"/>
        <v/>
      </c>
      <c r="I211" s="146" t="str">
        <f t="shared" si="243"/>
        <v/>
      </c>
      <c r="J211" s="145"/>
      <c r="K211" s="118"/>
      <c r="L211" s="118"/>
      <c r="M211" s="117"/>
      <c r="N211" s="116"/>
      <c r="O211" s="115"/>
      <c r="P211" s="281"/>
      <c r="Q211" s="280"/>
      <c r="R211" s="280"/>
      <c r="S211" s="280"/>
      <c r="T211" s="280"/>
      <c r="U211" s="280"/>
      <c r="V211" s="280"/>
      <c r="W211" s="280"/>
      <c r="X211" s="280"/>
      <c r="Y211" s="280"/>
      <c r="Z211" s="280"/>
      <c r="AA211" s="279"/>
      <c r="AC211" s="772">
        <f t="shared" si="239"/>
        <v>0</v>
      </c>
      <c r="AD211" s="280"/>
      <c r="AE211" s="280"/>
      <c r="AF211" s="280"/>
      <c r="AG211" s="280"/>
      <c r="AH211" s="280"/>
      <c r="AI211" s="280"/>
      <c r="AJ211" s="280"/>
      <c r="AK211" s="280"/>
      <c r="AL211" s="280"/>
      <c r="AM211" s="279"/>
      <c r="AO211" s="493"/>
      <c r="AP211" s="494"/>
      <c r="AQ211" s="494"/>
      <c r="AR211" s="494"/>
      <c r="AS211" s="494"/>
      <c r="AT211" s="494"/>
      <c r="AU211" s="494"/>
      <c r="AV211" s="494"/>
      <c r="AW211" s="494"/>
      <c r="AX211" s="494"/>
      <c r="AY211" s="494"/>
      <c r="AZ211" s="494"/>
      <c r="BA211" s="494"/>
      <c r="BB211" s="494"/>
      <c r="BC211" s="497"/>
      <c r="BT211" s="3"/>
      <c r="BV211" s="394">
        <f t="shared" si="244"/>
        <v>0</v>
      </c>
      <c r="DD211" s="9">
        <v>1</v>
      </c>
    </row>
    <row r="212" spans="2:108" ht="21" customHeight="1">
      <c r="B212" s="394">
        <f t="shared" si="240"/>
        <v>0</v>
      </c>
      <c r="C212" s="146" t="b">
        <f t="shared" si="241"/>
        <v>0</v>
      </c>
      <c r="D212" s="146">
        <f t="shared" si="176"/>
        <v>0</v>
      </c>
      <c r="E212" s="146">
        <f t="shared" si="177"/>
        <v>0</v>
      </c>
      <c r="F212" s="146">
        <f t="shared" si="178"/>
        <v>0</v>
      </c>
      <c r="G212" s="146">
        <f t="shared" si="242"/>
        <v>0</v>
      </c>
      <c r="H212" s="146" t="str">
        <f t="shared" si="179"/>
        <v/>
      </c>
      <c r="I212" s="146" t="str">
        <f t="shared" si="243"/>
        <v/>
      </c>
      <c r="J212" s="145"/>
      <c r="K212" s="118"/>
      <c r="L212" s="118"/>
      <c r="M212" s="117"/>
      <c r="N212" s="116"/>
      <c r="O212" s="115"/>
      <c r="P212" s="281"/>
      <c r="Q212" s="280"/>
      <c r="R212" s="280"/>
      <c r="S212" s="280"/>
      <c r="T212" s="280"/>
      <c r="U212" s="280"/>
      <c r="V212" s="280"/>
      <c r="W212" s="280"/>
      <c r="X212" s="280"/>
      <c r="Y212" s="280"/>
      <c r="Z212" s="280"/>
      <c r="AA212" s="279"/>
      <c r="AC212" s="772">
        <f t="shared" si="239"/>
        <v>0</v>
      </c>
      <c r="AD212" s="280"/>
      <c r="AE212" s="280"/>
      <c r="AF212" s="280"/>
      <c r="AG212" s="280"/>
      <c r="AH212" s="280"/>
      <c r="AI212" s="280"/>
      <c r="AJ212" s="280"/>
      <c r="AK212" s="280"/>
      <c r="AL212" s="280"/>
      <c r="AM212" s="279"/>
      <c r="AO212" s="493"/>
      <c r="AP212" s="494"/>
      <c r="AQ212" s="494"/>
      <c r="AR212" s="494"/>
      <c r="AS212" s="494"/>
      <c r="AT212" s="494"/>
      <c r="AU212" s="494"/>
      <c r="AV212" s="494"/>
      <c r="AW212" s="494"/>
      <c r="AX212" s="494"/>
      <c r="AY212" s="494"/>
      <c r="AZ212" s="494"/>
      <c r="BA212" s="494"/>
      <c r="BB212" s="494"/>
      <c r="BC212" s="497"/>
      <c r="BT212" s="3"/>
      <c r="BV212" s="394">
        <f t="shared" si="244"/>
        <v>0</v>
      </c>
      <c r="DD212" s="9">
        <v>1</v>
      </c>
    </row>
    <row r="213" spans="2:108" ht="21" customHeight="1">
      <c r="B213" s="394">
        <f t="shared" si="240"/>
        <v>0</v>
      </c>
      <c r="C213" s="146" t="b">
        <f t="shared" si="241"/>
        <v>0</v>
      </c>
      <c r="D213" s="146">
        <f t="shared" ref="D213:D276" si="245">IF(C213="►","►",IFERROR(LEFT(C213,SEARCH(".",C213)-1),0))</f>
        <v>0</v>
      </c>
      <c r="E213" s="146">
        <f t="shared" ref="E213:E276" si="246">IF(C213="►","►",IFERROR(MID(C213,SEARCH(".",C213)+1,SEARCH(".",C213,SEARCH(".",C213)+1)-SEARCH(".",C213)-1),0))</f>
        <v>0</v>
      </c>
      <c r="F213" s="146">
        <f t="shared" ref="F213:F276" si="247">IF(C213="►","►",IFERROR(MID(C213,SEARCH(".",C213,SEARCH(".",C213)+1)+1,SEARCH(".",C213,SEARCH(".",C213,SEARCH(".",C213)+1)+1)-SEARCH(".",C213,SEARCH(".",C213)+1)-1),0))</f>
        <v>0</v>
      </c>
      <c r="G213" s="146">
        <f t="shared" si="242"/>
        <v>0</v>
      </c>
      <c r="H213" s="146" t="str">
        <f t="shared" ref="H213:H276" si="248">IF(C213="►","►",IFERROR(MID(C213,SEARCH("♦",SUBSTITUTE(C213,".","♦",LEN(C213)-LEN(SUBSTITUTE(C213,".",""))))+1,999),""))</f>
        <v/>
      </c>
      <c r="I213" s="146" t="str">
        <f t="shared" si="243"/>
        <v/>
      </c>
      <c r="J213" s="145"/>
      <c r="K213" s="118"/>
      <c r="L213" s="118"/>
      <c r="M213" s="117"/>
      <c r="N213" s="116"/>
      <c r="O213" s="115"/>
      <c r="P213" s="281"/>
      <c r="Q213" s="280"/>
      <c r="R213" s="280"/>
      <c r="S213" s="280"/>
      <c r="T213" s="280"/>
      <c r="U213" s="280"/>
      <c r="V213" s="280"/>
      <c r="W213" s="280"/>
      <c r="X213" s="280"/>
      <c r="Y213" s="280"/>
      <c r="Z213" s="280"/>
      <c r="AA213" s="279"/>
      <c r="AC213" s="772">
        <f t="shared" si="239"/>
        <v>0</v>
      </c>
      <c r="AD213" s="280"/>
      <c r="AE213" s="280"/>
      <c r="AF213" s="280"/>
      <c r="AG213" s="280"/>
      <c r="AH213" s="280"/>
      <c r="AI213" s="280"/>
      <c r="AJ213" s="280"/>
      <c r="AK213" s="280"/>
      <c r="AL213" s="280"/>
      <c r="AM213" s="279"/>
      <c r="AO213" s="493"/>
      <c r="AP213" s="494"/>
      <c r="AQ213" s="494"/>
      <c r="AR213" s="494"/>
      <c r="AS213" s="494"/>
      <c r="AT213" s="494"/>
      <c r="AU213" s="494"/>
      <c r="AV213" s="494"/>
      <c r="AW213" s="494"/>
      <c r="AX213" s="494"/>
      <c r="AY213" s="494"/>
      <c r="AZ213" s="494"/>
      <c r="BA213" s="494"/>
      <c r="BB213" s="494"/>
      <c r="BC213" s="497"/>
      <c r="BT213" s="3"/>
      <c r="BV213" s="394">
        <f t="shared" si="244"/>
        <v>0</v>
      </c>
      <c r="DD213" s="9">
        <v>1</v>
      </c>
    </row>
    <row r="214" spans="2:108" ht="21" customHeight="1">
      <c r="B214" s="394">
        <f t="shared" si="240"/>
        <v>0</v>
      </c>
      <c r="C214" s="146" t="b">
        <f t="shared" si="241"/>
        <v>0</v>
      </c>
      <c r="D214" s="146">
        <f t="shared" si="245"/>
        <v>0</v>
      </c>
      <c r="E214" s="146">
        <f t="shared" si="246"/>
        <v>0</v>
      </c>
      <c r="F214" s="146">
        <f t="shared" si="247"/>
        <v>0</v>
      </c>
      <c r="G214" s="146">
        <f t="shared" si="242"/>
        <v>0</v>
      </c>
      <c r="H214" s="146" t="str">
        <f t="shared" si="248"/>
        <v/>
      </c>
      <c r="I214" s="146" t="str">
        <f t="shared" si="243"/>
        <v/>
      </c>
      <c r="J214" s="145"/>
      <c r="K214" s="118"/>
      <c r="L214" s="118"/>
      <c r="M214" s="117"/>
      <c r="N214" s="116"/>
      <c r="O214" s="115"/>
      <c r="P214" s="661"/>
      <c r="Q214" s="277"/>
      <c r="R214" s="277"/>
      <c r="S214" s="277"/>
      <c r="T214" s="277"/>
      <c r="U214" s="277"/>
      <c r="V214" s="277"/>
      <c r="W214" s="277"/>
      <c r="X214" s="277"/>
      <c r="Y214" s="277"/>
      <c r="Z214" s="277"/>
      <c r="AA214" s="276"/>
      <c r="AC214" s="773"/>
      <c r="AD214" s="277"/>
      <c r="AE214" s="277"/>
      <c r="AF214" s="277"/>
      <c r="AG214" s="277"/>
      <c r="AH214" s="277"/>
      <c r="AI214" s="277"/>
      <c r="AJ214" s="277"/>
      <c r="AK214" s="277"/>
      <c r="AL214" s="277"/>
      <c r="AM214" s="276"/>
      <c r="AO214" s="493"/>
      <c r="AP214" s="494"/>
      <c r="AQ214" s="494"/>
      <c r="AR214" s="494"/>
      <c r="AS214" s="494"/>
      <c r="AT214" s="494"/>
      <c r="AU214" s="494"/>
      <c r="AV214" s="494"/>
      <c r="AW214" s="494"/>
      <c r="AX214" s="494"/>
      <c r="AY214" s="494"/>
      <c r="AZ214" s="494"/>
      <c r="BA214" s="494"/>
      <c r="BB214" s="494"/>
      <c r="BC214" s="497"/>
      <c r="BT214" s="3"/>
      <c r="BV214" s="394">
        <f t="shared" si="244"/>
        <v>0</v>
      </c>
      <c r="DD214" s="9">
        <v>1</v>
      </c>
    </row>
    <row r="215" spans="2:108" ht="21" customHeight="1">
      <c r="B215" s="394">
        <f t="shared" si="240"/>
        <v>0</v>
      </c>
      <c r="C215" s="146" t="b">
        <f t="shared" si="241"/>
        <v>0</v>
      </c>
      <c r="D215" s="146">
        <f t="shared" si="245"/>
        <v>0</v>
      </c>
      <c r="E215" s="146">
        <f t="shared" si="246"/>
        <v>0</v>
      </c>
      <c r="F215" s="146">
        <f t="shared" si="247"/>
        <v>0</v>
      </c>
      <c r="G215" s="146">
        <f t="shared" si="242"/>
        <v>0</v>
      </c>
      <c r="H215" s="146" t="str">
        <f t="shared" si="248"/>
        <v/>
      </c>
      <c r="I215" s="146" t="str">
        <f t="shared" si="243"/>
        <v/>
      </c>
      <c r="J215" s="145"/>
      <c r="K215" s="118"/>
      <c r="L215" s="118"/>
      <c r="M215" s="117"/>
      <c r="N215" s="116"/>
      <c r="O215" s="115"/>
      <c r="P215" s="661"/>
      <c r="Q215" s="277"/>
      <c r="R215" s="277"/>
      <c r="S215" s="277"/>
      <c r="T215" s="277"/>
      <c r="U215" s="277"/>
      <c r="V215" s="277"/>
      <c r="W215" s="277"/>
      <c r="X215" s="277"/>
      <c r="Y215" s="277"/>
      <c r="Z215" s="277"/>
      <c r="AA215" s="276"/>
      <c r="AC215" s="773"/>
      <c r="AD215" s="277"/>
      <c r="AE215" s="277"/>
      <c r="AF215" s="277"/>
      <c r="AG215" s="277"/>
      <c r="AH215" s="277"/>
      <c r="AI215" s="277"/>
      <c r="AJ215" s="277"/>
      <c r="AK215" s="277"/>
      <c r="AL215" s="277"/>
      <c r="AM215" s="276"/>
      <c r="AO215" s="493"/>
      <c r="AP215" s="494"/>
      <c r="AQ215" s="494"/>
      <c r="AR215" s="494"/>
      <c r="AS215" s="494"/>
      <c r="AT215" s="494"/>
      <c r="AU215" s="494"/>
      <c r="AV215" s="494"/>
      <c r="AW215" s="494"/>
      <c r="AX215" s="494"/>
      <c r="AY215" s="494"/>
      <c r="AZ215" s="494"/>
      <c r="BA215" s="494"/>
      <c r="BB215" s="494"/>
      <c r="BC215" s="497"/>
      <c r="BT215" s="3"/>
      <c r="BV215" s="394">
        <f t="shared" si="244"/>
        <v>0</v>
      </c>
      <c r="DD215" s="9">
        <v>1</v>
      </c>
    </row>
    <row r="216" spans="2:108" ht="21" customHeight="1">
      <c r="B216" s="394">
        <f t="shared" si="240"/>
        <v>0</v>
      </c>
      <c r="C216" s="146" t="b">
        <f t="shared" si="241"/>
        <v>0</v>
      </c>
      <c r="D216" s="146">
        <f t="shared" si="245"/>
        <v>0</v>
      </c>
      <c r="E216" s="146">
        <f t="shared" si="246"/>
        <v>0</v>
      </c>
      <c r="F216" s="146">
        <f t="shared" si="247"/>
        <v>0</v>
      </c>
      <c r="G216" s="146">
        <f t="shared" si="242"/>
        <v>0</v>
      </c>
      <c r="H216" s="146" t="str">
        <f t="shared" si="248"/>
        <v/>
      </c>
      <c r="I216" s="146" t="str">
        <f t="shared" si="243"/>
        <v/>
      </c>
      <c r="J216" s="272"/>
      <c r="K216" s="118"/>
      <c r="L216" s="118"/>
      <c r="M216" s="117"/>
      <c r="N216" s="116"/>
      <c r="O216" s="115"/>
      <c r="P216" s="274"/>
      <c r="Q216" s="121"/>
      <c r="R216" s="121"/>
      <c r="S216" s="121"/>
      <c r="T216" s="121"/>
      <c r="U216" s="121"/>
      <c r="V216" s="121"/>
      <c r="W216" s="121"/>
      <c r="X216" s="121"/>
      <c r="Y216" s="121"/>
      <c r="Z216" s="121"/>
      <c r="AA216" s="120"/>
      <c r="AC216" s="774"/>
      <c r="AD216" s="121"/>
      <c r="AE216" s="121"/>
      <c r="AF216" s="121"/>
      <c r="AG216" s="121"/>
      <c r="AH216" s="121"/>
      <c r="AI216" s="121"/>
      <c r="AJ216" s="121"/>
      <c r="AK216" s="121"/>
      <c r="AL216" s="121"/>
      <c r="AM216" s="120"/>
      <c r="AO216" s="493"/>
      <c r="AP216" s="494"/>
      <c r="AQ216" s="494"/>
      <c r="AR216" s="494"/>
      <c r="AS216" s="494"/>
      <c r="AT216" s="494"/>
      <c r="AU216" s="494"/>
      <c r="AV216" s="494"/>
      <c r="AW216" s="494"/>
      <c r="AX216" s="494"/>
      <c r="AY216" s="494"/>
      <c r="AZ216" s="494"/>
      <c r="BA216" s="494"/>
      <c r="BB216" s="494"/>
      <c r="BC216" s="497"/>
      <c r="BT216" s="3"/>
      <c r="BV216" s="394">
        <f t="shared" si="244"/>
        <v>0</v>
      </c>
      <c r="DD216" s="9">
        <v>1</v>
      </c>
    </row>
    <row r="217" spans="2:108" ht="21" customHeight="1">
      <c r="B217" s="394">
        <f t="shared" si="240"/>
        <v>0</v>
      </c>
      <c r="C217" s="146" t="b">
        <f t="shared" si="241"/>
        <v>0</v>
      </c>
      <c r="D217" s="146">
        <f t="shared" si="245"/>
        <v>0</v>
      </c>
      <c r="E217" s="146">
        <f t="shared" si="246"/>
        <v>0</v>
      </c>
      <c r="F217" s="146">
        <f t="shared" si="247"/>
        <v>0</v>
      </c>
      <c r="G217" s="146">
        <f t="shared" si="242"/>
        <v>0</v>
      </c>
      <c r="H217" s="146" t="str">
        <f t="shared" si="248"/>
        <v/>
      </c>
      <c r="I217" s="146" t="str">
        <f t="shared" si="243"/>
        <v/>
      </c>
      <c r="J217" s="272"/>
      <c r="K217" s="112"/>
      <c r="L217" s="112"/>
      <c r="M217" s="112"/>
      <c r="N217" s="112"/>
      <c r="O217" s="112"/>
      <c r="P217" s="112"/>
      <c r="Q217" s="112"/>
      <c r="R217" s="112"/>
      <c r="S217" s="112"/>
      <c r="T217" s="112"/>
      <c r="U217" s="112"/>
      <c r="V217" s="112"/>
      <c r="W217" s="112"/>
      <c r="X217" s="112"/>
      <c r="Y217" s="112"/>
      <c r="Z217" s="112"/>
      <c r="AA217" s="114"/>
      <c r="AC217" s="775">
        <v>40</v>
      </c>
      <c r="AD217" s="112">
        <v>5</v>
      </c>
      <c r="AE217" s="112">
        <v>12</v>
      </c>
      <c r="AF217" s="112">
        <v>25</v>
      </c>
      <c r="AG217" s="112">
        <v>23</v>
      </c>
      <c r="AH217" s="112">
        <v>7</v>
      </c>
      <c r="AI217" s="112">
        <v>13</v>
      </c>
      <c r="AJ217" s="112">
        <v>12</v>
      </c>
      <c r="AK217" s="112">
        <v>9</v>
      </c>
      <c r="AL217" s="112">
        <v>12</v>
      </c>
      <c r="AM217" s="114">
        <v>13</v>
      </c>
      <c r="AO217" s="113">
        <v>14</v>
      </c>
      <c r="AP217" s="112">
        <v>11</v>
      </c>
      <c r="AQ217" s="112">
        <v>17</v>
      </c>
      <c r="AR217" s="112">
        <v>17</v>
      </c>
      <c r="AS217" s="112">
        <v>17</v>
      </c>
      <c r="AT217" s="112">
        <v>14</v>
      </c>
      <c r="AU217" s="112">
        <v>11</v>
      </c>
      <c r="AV217" s="112">
        <v>14</v>
      </c>
      <c r="AW217" s="112">
        <v>21</v>
      </c>
      <c r="AX217" s="112">
        <v>18</v>
      </c>
      <c r="AY217" s="112">
        <v>17</v>
      </c>
      <c r="AZ217" s="112">
        <v>11</v>
      </c>
      <c r="BA217" s="112">
        <v>11</v>
      </c>
      <c r="BB217" s="112">
        <v>11</v>
      </c>
      <c r="BC217" s="111">
        <v>17</v>
      </c>
      <c r="BT217" s="3"/>
      <c r="BV217" s="394">
        <f t="shared" si="244"/>
        <v>0</v>
      </c>
      <c r="DD217" s="9">
        <v>1</v>
      </c>
    </row>
    <row r="218" spans="2:108" ht="21" customHeight="1" thickBot="1">
      <c r="B218" s="394">
        <f t="shared" si="240"/>
        <v>0</v>
      </c>
      <c r="C218" s="146" t="b">
        <f t="shared" si="241"/>
        <v>0</v>
      </c>
      <c r="D218" s="146">
        <f t="shared" si="245"/>
        <v>0</v>
      </c>
      <c r="E218" s="146">
        <f t="shared" si="246"/>
        <v>0</v>
      </c>
      <c r="F218" s="146">
        <f t="shared" si="247"/>
        <v>0</v>
      </c>
      <c r="G218" s="146">
        <f t="shared" si="242"/>
        <v>0</v>
      </c>
      <c r="H218" s="146" t="str">
        <f t="shared" si="248"/>
        <v/>
      </c>
      <c r="I218" s="146" t="str">
        <f t="shared" si="243"/>
        <v/>
      </c>
      <c r="J218" s="271"/>
      <c r="K218" s="270"/>
      <c r="L218" s="270"/>
      <c r="M218" s="270"/>
      <c r="N218" s="270"/>
      <c r="O218" s="270"/>
      <c r="P218" s="270"/>
      <c r="Q218" s="270"/>
      <c r="R218" s="270"/>
      <c r="S218" s="270"/>
      <c r="T218" s="270"/>
      <c r="U218" s="270"/>
      <c r="V218" s="270"/>
      <c r="W218" s="270"/>
      <c r="X218" s="270"/>
      <c r="Y218" s="270"/>
      <c r="Z218" s="270"/>
      <c r="AA218" s="269"/>
      <c r="AC218" s="776">
        <f t="shared" ref="AC218:AK218" ca="1" si="249">CELL("largeur",AC218)</f>
        <v>40</v>
      </c>
      <c r="AD218" s="270">
        <f t="shared" ca="1" si="249"/>
        <v>5</v>
      </c>
      <c r="AE218" s="270">
        <f t="shared" ca="1" si="249"/>
        <v>12</v>
      </c>
      <c r="AF218" s="270">
        <f t="shared" ca="1" si="249"/>
        <v>25</v>
      </c>
      <c r="AG218" s="270">
        <f t="shared" ca="1" si="249"/>
        <v>23</v>
      </c>
      <c r="AH218" s="270">
        <f t="shared" ca="1" si="249"/>
        <v>7</v>
      </c>
      <c r="AI218" s="270">
        <f t="shared" ca="1" si="249"/>
        <v>13</v>
      </c>
      <c r="AJ218" s="270">
        <f t="shared" ca="1" si="249"/>
        <v>12</v>
      </c>
      <c r="AK218" s="270">
        <f t="shared" ca="1" si="249"/>
        <v>9</v>
      </c>
      <c r="AL218" s="270">
        <v>12</v>
      </c>
      <c r="AM218" s="269">
        <f ca="1">CELL("largeur",AM218)</f>
        <v>13</v>
      </c>
      <c r="AO218" s="110">
        <f t="shared" ref="AO218:BC218" ca="1" si="250">CELL("largeur",AO218)</f>
        <v>14</v>
      </c>
      <c r="AP218" s="109">
        <f t="shared" ca="1" si="250"/>
        <v>11</v>
      </c>
      <c r="AQ218" s="109">
        <f t="shared" ca="1" si="250"/>
        <v>17</v>
      </c>
      <c r="AR218" s="109">
        <f t="shared" ca="1" si="250"/>
        <v>17</v>
      </c>
      <c r="AS218" s="109">
        <f t="shared" ca="1" si="250"/>
        <v>17</v>
      </c>
      <c r="AT218" s="109">
        <f t="shared" ca="1" si="250"/>
        <v>14</v>
      </c>
      <c r="AU218" s="109">
        <f t="shared" ca="1" si="250"/>
        <v>11</v>
      </c>
      <c r="AV218" s="109">
        <f t="shared" ca="1" si="250"/>
        <v>14</v>
      </c>
      <c r="AW218" s="109">
        <f t="shared" ca="1" si="250"/>
        <v>21</v>
      </c>
      <c r="AX218" s="109">
        <f t="shared" ca="1" si="250"/>
        <v>18</v>
      </c>
      <c r="AY218" s="109">
        <f t="shared" ca="1" si="250"/>
        <v>17</v>
      </c>
      <c r="AZ218" s="109">
        <f t="shared" ca="1" si="250"/>
        <v>11</v>
      </c>
      <c r="BA218" s="109">
        <f t="shared" ca="1" si="250"/>
        <v>11</v>
      </c>
      <c r="BB218" s="109">
        <f t="shared" ca="1" si="250"/>
        <v>11</v>
      </c>
      <c r="BC218" s="108">
        <f t="shared" ca="1" si="250"/>
        <v>17</v>
      </c>
      <c r="BT218" s="3"/>
      <c r="BV218" s="394">
        <f t="shared" si="244"/>
        <v>0</v>
      </c>
      <c r="DD218" s="9">
        <v>1</v>
      </c>
    </row>
    <row r="219" spans="2:108" ht="21" customHeight="1" thickBot="1">
      <c r="B219" s="394" t="str">
        <f t="shared" si="240"/>
        <v>A</v>
      </c>
      <c r="C219" s="146" t="str">
        <f t="shared" si="241"/>
        <v>A</v>
      </c>
      <c r="D219" s="146">
        <f t="shared" si="245"/>
        <v>0</v>
      </c>
      <c r="E219" s="146">
        <f t="shared" si="246"/>
        <v>0</v>
      </c>
      <c r="F219" s="146">
        <f t="shared" si="247"/>
        <v>0</v>
      </c>
      <c r="G219" s="146">
        <f t="shared" si="242"/>
        <v>0</v>
      </c>
      <c r="H219" s="146" t="str">
        <f t="shared" si="248"/>
        <v/>
      </c>
      <c r="I219" s="146" t="str">
        <f t="shared" si="243"/>
        <v/>
      </c>
      <c r="J219" s="832" t="s">
        <v>338</v>
      </c>
      <c r="K219" s="833" t="s">
        <v>338</v>
      </c>
      <c r="L219" s="833" t="s">
        <v>338</v>
      </c>
      <c r="M219" s="833" t="s">
        <v>338</v>
      </c>
      <c r="N219" s="833" t="s">
        <v>338</v>
      </c>
      <c r="O219" s="834" t="s">
        <v>2028</v>
      </c>
      <c r="P219" s="835"/>
      <c r="Q219" s="835"/>
      <c r="R219" s="835"/>
      <c r="S219" s="835"/>
      <c r="T219" s="835"/>
      <c r="U219" s="835"/>
      <c r="V219" s="835"/>
      <c r="W219" s="835"/>
      <c r="X219" s="835"/>
      <c r="Y219" s="835"/>
      <c r="Z219" s="835"/>
      <c r="AA219" s="835"/>
      <c r="AC219" s="5"/>
      <c r="AD219" s="5"/>
      <c r="AE219" s="5"/>
      <c r="AF219" s="5"/>
      <c r="AG219" s="5"/>
      <c r="AH219" s="5"/>
      <c r="AI219" s="5"/>
      <c r="AJ219" s="5"/>
      <c r="AK219" s="5"/>
      <c r="AL219" s="5"/>
      <c r="AM219" s="5"/>
      <c r="AO219" s="5"/>
      <c r="AP219" s="5"/>
      <c r="AQ219" s="5"/>
      <c r="AR219" s="5"/>
      <c r="AS219" s="5"/>
      <c r="AT219" s="5"/>
      <c r="AU219" s="5"/>
      <c r="AV219" s="5"/>
      <c r="AW219" s="5"/>
      <c r="AX219" s="5"/>
      <c r="AY219" s="5"/>
      <c r="AZ219" s="5"/>
      <c r="BA219" s="5"/>
      <c r="BB219" s="5"/>
      <c r="BC219" s="5"/>
      <c r="BT219" s="3"/>
      <c r="BV219" s="394" t="str">
        <f t="shared" si="244"/>
        <v>A</v>
      </c>
      <c r="DD219" s="9">
        <v>1</v>
      </c>
    </row>
    <row r="220" spans="2:108" ht="21" customHeight="1">
      <c r="B220" s="394" t="str">
        <f t="shared" si="240"/>
        <v>A</v>
      </c>
      <c r="C220" s="146">
        <f t="shared" si="241"/>
        <v>0</v>
      </c>
      <c r="D220" s="146">
        <f t="shared" si="245"/>
        <v>0</v>
      </c>
      <c r="E220" s="146">
        <f t="shared" si="246"/>
        <v>0</v>
      </c>
      <c r="F220" s="146">
        <f t="shared" si="247"/>
        <v>0</v>
      </c>
      <c r="G220" s="146">
        <f t="shared" si="242"/>
        <v>0</v>
      </c>
      <c r="H220" s="146" t="str">
        <f t="shared" si="248"/>
        <v/>
      </c>
      <c r="I220" s="146" t="str">
        <f t="shared" si="243"/>
        <v/>
      </c>
      <c r="J220" s="257" t="s">
        <v>338</v>
      </c>
      <c r="K220" s="256">
        <f>K227</f>
        <v>0</v>
      </c>
      <c r="L220" s="256">
        <f>L227</f>
        <v>0</v>
      </c>
      <c r="M220" s="255">
        <f>M227</f>
        <v>0</v>
      </c>
      <c r="N220" s="254">
        <f>N227</f>
        <v>0</v>
      </c>
      <c r="O220" s="253">
        <f>O227</f>
        <v>0</v>
      </c>
      <c r="P220" s="686"/>
      <c r="Q220" s="685"/>
      <c r="R220" s="798" t="s">
        <v>1703</v>
      </c>
      <c r="S220" s="798"/>
      <c r="T220" s="798"/>
      <c r="U220" s="798"/>
      <c r="V220" s="798"/>
      <c r="W220" s="798"/>
      <c r="X220" s="798"/>
      <c r="Y220" s="798"/>
      <c r="Z220" s="798"/>
      <c r="AA220" s="684"/>
      <c r="AC220" s="1561" t="str">
        <f>R220&amp;" "&amp;P220&amp;" "&amp;P221&amp;" "&amp;P222&amp;"  intensité"&amp;" "&amp;U226&amp;" "&amp;"coût unitaire"&amp;" "&amp;AM229&amp; "€"&amp;" "&amp;" servi en"&amp;" "&amp;AJ222</f>
        <v>POSTIT 7     intensité  coût unitaire 0€  servi en Trembler(s)</v>
      </c>
      <c r="AD220" s="1562"/>
      <c r="AE220" s="1562"/>
      <c r="AF220" s="1562"/>
      <c r="AG220" s="1562"/>
      <c r="AH220" s="1562"/>
      <c r="AI220" s="1562"/>
      <c r="AJ220" s="1562"/>
      <c r="AK220" s="252" t="s">
        <v>432</v>
      </c>
      <c r="AL220" s="1565">
        <f>AA220</f>
        <v>0</v>
      </c>
      <c r="AM220" s="1566"/>
      <c r="AO220" s="251" t="s">
        <v>427</v>
      </c>
      <c r="AP220" s="250" t="s">
        <v>431</v>
      </c>
      <c r="AQ220" s="247" t="s">
        <v>429</v>
      </c>
      <c r="AR220" s="249" t="s">
        <v>426</v>
      </c>
      <c r="AS220" s="248" t="s">
        <v>430</v>
      </c>
      <c r="AT220" s="247" t="s">
        <v>429</v>
      </c>
      <c r="AU220" s="246" t="s">
        <v>428</v>
      </c>
      <c r="AV220" s="245" t="s">
        <v>427</v>
      </c>
      <c r="AW220" s="764" t="str">
        <f>AO222</f>
        <v/>
      </c>
      <c r="AX220" s="244"/>
      <c r="AY220" s="243"/>
      <c r="AZ220" s="242"/>
      <c r="BA220" s="241" t="s">
        <v>426</v>
      </c>
      <c r="BB220" s="240" t="str">
        <f>AR222</f>
        <v>2 Trembler(s) de 30 cl</v>
      </c>
      <c r="BC220" s="239"/>
      <c r="BT220" s="3"/>
      <c r="BV220" s="394" t="str">
        <f t="shared" si="244"/>
        <v>A</v>
      </c>
      <c r="DD220" s="9">
        <v>1</v>
      </c>
    </row>
    <row r="221" spans="2:108" ht="21" customHeight="1">
      <c r="B221" s="394">
        <f t="shared" si="240"/>
        <v>0</v>
      </c>
      <c r="C221" s="146" t="b">
        <f t="shared" si="241"/>
        <v>0</v>
      </c>
      <c r="D221" s="146">
        <f t="shared" si="245"/>
        <v>0</v>
      </c>
      <c r="E221" s="146">
        <f t="shared" si="246"/>
        <v>0</v>
      </c>
      <c r="F221" s="146">
        <f t="shared" si="247"/>
        <v>0</v>
      </c>
      <c r="G221" s="146">
        <f t="shared" si="242"/>
        <v>0</v>
      </c>
      <c r="H221" s="146" t="str">
        <f t="shared" si="248"/>
        <v/>
      </c>
      <c r="I221" s="146" t="str">
        <f t="shared" si="243"/>
        <v/>
      </c>
      <c r="J221" s="133"/>
      <c r="K221" s="203"/>
      <c r="L221" s="203"/>
      <c r="M221" s="202"/>
      <c r="N221" s="201"/>
      <c r="O221" s="200"/>
      <c r="P221" s="683"/>
      <c r="Q221" s="682"/>
      <c r="R221" s="799"/>
      <c r="S221" s="799"/>
      <c r="T221" s="799"/>
      <c r="U221" s="799"/>
      <c r="V221" s="799"/>
      <c r="W221" s="799"/>
      <c r="X221" s="799"/>
      <c r="Y221" s="799"/>
      <c r="Z221" s="799"/>
      <c r="AA221" s="681"/>
      <c r="AC221" s="1563"/>
      <c r="AD221" s="1564"/>
      <c r="AE221" s="1564"/>
      <c r="AF221" s="1564"/>
      <c r="AG221" s="1564"/>
      <c r="AH221" s="1564"/>
      <c r="AI221" s="1564"/>
      <c r="AJ221" s="1564"/>
      <c r="AK221" s="503">
        <f>IFERROR(SUM(AJ230:AJ236)/SUM(AE230:AE236)*100,0)</f>
        <v>0</v>
      </c>
      <c r="AL221" s="1567"/>
      <c r="AM221" s="1568"/>
      <c r="AO221" s="238" t="str">
        <f t="shared" ref="AO221:AU221" si="251">SUBSTITUTE(ADDRESS(1,COLUMN(),4),"1","")</f>
        <v>AO</v>
      </c>
      <c r="AP221" s="237" t="str">
        <f t="shared" si="251"/>
        <v>AP</v>
      </c>
      <c r="AQ221" s="234" t="str">
        <f t="shared" si="251"/>
        <v>AQ</v>
      </c>
      <c r="AR221" s="236" t="str">
        <f t="shared" si="251"/>
        <v>AR</v>
      </c>
      <c r="AS221" s="235" t="str">
        <f t="shared" si="251"/>
        <v>AS</v>
      </c>
      <c r="AT221" s="234" t="str">
        <f t="shared" si="251"/>
        <v>AT</v>
      </c>
      <c r="AU221" s="233" t="str">
        <f t="shared" si="251"/>
        <v>AU</v>
      </c>
      <c r="AV221" s="232"/>
      <c r="AW221" s="232"/>
      <c r="AX221" s="232"/>
      <c r="AY221" s="193"/>
      <c r="AZ221" s="232"/>
      <c r="BA221" s="218"/>
      <c r="BB221" s="153"/>
      <c r="BC221" s="152"/>
      <c r="BT221" s="3"/>
      <c r="BV221" s="394">
        <f t="shared" si="244"/>
        <v>0</v>
      </c>
      <c r="DD221" s="9">
        <v>1</v>
      </c>
    </row>
    <row r="222" spans="2:108" ht="21" customHeight="1">
      <c r="B222" s="394">
        <f t="shared" si="240"/>
        <v>0</v>
      </c>
      <c r="C222" s="146" t="b">
        <f t="shared" si="241"/>
        <v>0</v>
      </c>
      <c r="D222" s="146">
        <f t="shared" si="245"/>
        <v>0</v>
      </c>
      <c r="E222" s="146">
        <f t="shared" si="246"/>
        <v>0</v>
      </c>
      <c r="F222" s="146">
        <f t="shared" si="247"/>
        <v>0</v>
      </c>
      <c r="G222" s="146">
        <f t="shared" si="242"/>
        <v>0</v>
      </c>
      <c r="H222" s="146" t="str">
        <f t="shared" si="248"/>
        <v/>
      </c>
      <c r="I222" s="146" t="str">
        <f t="shared" si="243"/>
        <v/>
      </c>
      <c r="J222" s="133"/>
      <c r="K222" s="203"/>
      <c r="L222" s="203"/>
      <c r="M222" s="202"/>
      <c r="N222" s="201"/>
      <c r="O222" s="200"/>
      <c r="P222" s="680"/>
      <c r="Q222" s="680"/>
      <c r="R222" s="332"/>
      <c r="S222" s="331"/>
      <c r="T222" s="231"/>
      <c r="U222" s="231"/>
      <c r="V222" s="231"/>
      <c r="W222" s="231"/>
      <c r="X222" s="231"/>
      <c r="Y222" s="231"/>
      <c r="Z222" s="231"/>
      <c r="AA222" s="230"/>
      <c r="AC222" s="763" t="str">
        <f>IFERROR(IF(AX237&lt;&gt;INDEX(BO22:BO150,MATCH(M223,BH22:BH150,0)),"⚠️ Vérifiez : le total saisi = "&amp;AX237&amp;" ml (colonne "&amp;AX228&amp;")","✅ OK volume saisi = "&amp;AX237&amp;" ml (colonne "&amp;AX228&amp;")"),"⚠️ Erreur : valeur non trouvée")</f>
        <v>⚠️ Erreur : valeur non trouvée</v>
      </c>
      <c r="AD222" s="207"/>
      <c r="AE222" s="207"/>
      <c r="AF222" s="207"/>
      <c r="AG222" s="207"/>
      <c r="AH222" s="532" t="s">
        <v>416</v>
      </c>
      <c r="AI222" s="229">
        <v>2</v>
      </c>
      <c r="AJ222" s="607" t="s">
        <v>361</v>
      </c>
      <c r="AK222" s="611" t="s">
        <v>805</v>
      </c>
      <c r="AL222" s="608">
        <f>IFERROR(INDEX(BN22:BN150, MATCH(AJ222, BH22:BH150, 0)), 0)*AI222</f>
        <v>50</v>
      </c>
      <c r="AM222" s="606">
        <f>AL222/100</f>
        <v>0.5</v>
      </c>
      <c r="AO222" s="228" t="str">
        <f>IF(OR(ISBLANK(P224), ISBLANK(Q224), ISBLANK(P226), ISBLANK(Q226)), "","Volume saisi "&amp; AX237 &amp; " ml pour "  &amp; P224 &amp; " " &amp; Q224)</f>
        <v/>
      </c>
      <c r="AP222" s="226">
        <f>IFERROR(IF(ISBLANK(AI222),"",IFERROR(_xlfn.XLOOKUP(M222,BH22:BH150,BS22:BS150),IFERROR(_xlfn.XLOOKUP(M222,BI22:BI150,BS22:BS150),IFERROR(_xlfn.XLOOKUP(M222,BJ22:BJ150,BS22:BS150),0)))*L222),0)</f>
        <v>0</v>
      </c>
      <c r="AQ222" s="225">
        <f>IFERROR(IF(ISBLANK(AI222),"",IFERROR(_xlfn.XLOOKUP(O222,BH22:BH150,BO22:BO150),IFERROR(_xlfn.XLOOKUP(O222,BI22:BI150,BO22:BO150),IFERROR(_xlfn.XLOOKUP(O222,BJ22:BJ150,BO22:BO150),0))))*N222*L222,0)</f>
        <v>0</v>
      </c>
      <c r="AR222" s="227" t="str">
        <f>IF(OR(ISBLANK(AI222), ISBLANK(AJ222), ISBLANK(AI223), ISBLANK(AJ223)), "", AI222 &amp; " " &amp; AJ222 &amp; " de " &amp; AI223 &amp; " " &amp; AJ223)</f>
        <v>2 Trembler(s) de 30 cl</v>
      </c>
      <c r="AS222" s="226">
        <f>IFERROR(IF(ISBLANK(AI222),"",IFERROR(_xlfn.XLOOKUP(AJ222,BH22:BH150,BS22:BS150),IFERROR(_xlfn.XLOOKUP(AJ222,BI22:BI150,BS22:BS150),IFERROR(_xlfn.XLOOKUP(AJ222,BJ22:BJ150,BS22:BS150),0))))*AI222,0)</f>
        <v>600</v>
      </c>
      <c r="AT222" s="225">
        <f>IF(ISBLANK(AI222),"",IFERROR(_xlfn.XLOOKUP(AJ223,BH22:BH150,BO22:BO150),IFERROR(_xlfn.XLOOKUP(AJ223,BI22:BI150,BO22:BO150),IFERROR(_xlfn.XLOOKUP(AJ223,BJ22:BJ150,BO22:BO150),0)))*AI223*AI222)</f>
        <v>600</v>
      </c>
      <c r="AU222" s="224">
        <f>IFERROR(AT222/AQ222,0)</f>
        <v>0</v>
      </c>
      <c r="AV222" s="623" t="str">
        <f>AX228&amp;"= "</f>
        <v xml:space="preserve">AX= </v>
      </c>
      <c r="AW222" s="712" t="str">
        <f>"recherche de "&amp;X227&amp;" dans la table de conversion et multilcation par  "&amp;W227</f>
        <v xml:space="preserve">recherche de  dans la table de conversion et multilcation par  </v>
      </c>
      <c r="AX222" s="193"/>
      <c r="AY222" s="193"/>
      <c r="AZ222" s="713"/>
      <c r="BA222" s="218"/>
      <c r="BB222" s="153"/>
      <c r="BC222" s="152"/>
      <c r="BT222" s="3"/>
      <c r="BV222" s="394">
        <f t="shared" si="244"/>
        <v>0</v>
      </c>
      <c r="DD222" s="9">
        <v>1</v>
      </c>
    </row>
    <row r="223" spans="2:108" ht="21" customHeight="1">
      <c r="B223" s="394">
        <f t="shared" si="240"/>
        <v>0</v>
      </c>
      <c r="C223" s="146" t="b">
        <f t="shared" si="241"/>
        <v>0</v>
      </c>
      <c r="D223" s="146">
        <f t="shared" si="245"/>
        <v>0</v>
      </c>
      <c r="E223" s="146">
        <f t="shared" si="246"/>
        <v>0</v>
      </c>
      <c r="F223" s="146">
        <f t="shared" si="247"/>
        <v>0</v>
      </c>
      <c r="G223" s="146">
        <f t="shared" si="242"/>
        <v>0</v>
      </c>
      <c r="H223" s="146" t="str">
        <f t="shared" si="248"/>
        <v/>
      </c>
      <c r="I223" s="146" t="str">
        <f t="shared" si="243"/>
        <v/>
      </c>
      <c r="J223" s="133"/>
      <c r="K223" s="203"/>
      <c r="L223" s="203"/>
      <c r="M223" s="202"/>
      <c r="N223" s="201"/>
      <c r="O223" s="200"/>
      <c r="P223" s="223"/>
      <c r="Q223" s="329"/>
      <c r="R223" s="318"/>
      <c r="S223" s="318"/>
      <c r="T223" s="318"/>
      <c r="U223" s="318"/>
      <c r="V223" s="210"/>
      <c r="W223" s="222"/>
      <c r="X223" s="679"/>
      <c r="Y223" s="679"/>
      <c r="Z223" s="679"/>
      <c r="AA223" s="678"/>
      <c r="AC223" s="533" t="str">
        <f>"Volume d'1 "&amp;M223&amp;" "&amp;IFERROR(IF(ISBLANK(AI222),"",INDEX(BO22:BO150,MATCH(M223,BH22:BH150,0))),0)&amp;" ml"</f>
        <v>Volume d'1  0 ml</v>
      </c>
      <c r="AD223" s="207"/>
      <c r="AE223" s="207"/>
      <c r="AF223" s="207"/>
      <c r="AG223" s="207"/>
      <c r="AH223" s="221" t="str">
        <f>"⓬ Vous versez quel volume par ►"&amp;AJ222</f>
        <v>⓬ Vous versez quel volume par ►Trembler(s)</v>
      </c>
      <c r="AI223" s="220">
        <v>30</v>
      </c>
      <c r="AJ223" s="103" t="s">
        <v>328</v>
      </c>
      <c r="AK223" s="612" t="s">
        <v>806</v>
      </c>
      <c r="AL223" s="608">
        <f>IFERROR(INDEX(BN22:BN150, MATCH(AJ223, BH22:BH150, 0)), 0)*AI223</f>
        <v>30</v>
      </c>
      <c r="AM223" s="606">
        <f>AL223/100</f>
        <v>0.3</v>
      </c>
      <c r="AO223" s="142" t="str">
        <f t="shared" ref="AO223:AT223" si="252">AO222</f>
        <v/>
      </c>
      <c r="AP223" s="328">
        <f t="shared" si="252"/>
        <v>0</v>
      </c>
      <c r="AQ223" s="328">
        <f t="shared" si="252"/>
        <v>0</v>
      </c>
      <c r="AR223" s="140" t="str">
        <f t="shared" si="252"/>
        <v>2 Trembler(s) de 30 cl</v>
      </c>
      <c r="AS223" s="135">
        <f t="shared" si="252"/>
        <v>600</v>
      </c>
      <c r="AT223" s="327">
        <f t="shared" si="252"/>
        <v>600</v>
      </c>
      <c r="AU223" s="151">
        <f t="shared" ref="AU223:AU236" si="253">IFERROR(AT223/AQ223,0)</f>
        <v>0</v>
      </c>
      <c r="AV223" s="623" t="str">
        <f>AY228&amp;"= "</f>
        <v xml:space="preserve">AY= </v>
      </c>
      <c r="AW223" s="624" t="str">
        <f>"volumes de l'Auteur pour "&amp;AY237&amp;" ml"</f>
        <v>volumes de l'Auteur pour 0 ml</v>
      </c>
      <c r="AX223" s="20"/>
      <c r="AY223" s="20"/>
      <c r="AZ223" s="20"/>
      <c r="BA223" s="218"/>
      <c r="BB223" s="153"/>
      <c r="BC223" s="152"/>
      <c r="BT223" s="3"/>
      <c r="BV223" s="394">
        <f t="shared" si="244"/>
        <v>0</v>
      </c>
      <c r="DD223" s="9">
        <v>1</v>
      </c>
    </row>
    <row r="224" spans="2:108" ht="21" customHeight="1">
      <c r="B224" s="394">
        <f t="shared" si="240"/>
        <v>0</v>
      </c>
      <c r="C224" s="146" t="b">
        <f t="shared" si="241"/>
        <v>0</v>
      </c>
      <c r="D224" s="146">
        <f t="shared" si="245"/>
        <v>0</v>
      </c>
      <c r="E224" s="146">
        <f t="shared" si="246"/>
        <v>0</v>
      </c>
      <c r="F224" s="146">
        <f t="shared" si="247"/>
        <v>0</v>
      </c>
      <c r="G224" s="146">
        <f t="shared" si="242"/>
        <v>0</v>
      </c>
      <c r="H224" s="146" t="str">
        <f t="shared" si="248"/>
        <v/>
      </c>
      <c r="I224" s="146" t="str">
        <f t="shared" si="243"/>
        <v/>
      </c>
      <c r="J224" s="133"/>
      <c r="K224" s="203"/>
      <c r="L224" s="203"/>
      <c r="M224" s="202"/>
      <c r="N224" s="201"/>
      <c r="O224" s="200"/>
      <c r="P224" s="215"/>
      <c r="Q224" s="322"/>
      <c r="R224" s="319"/>
      <c r="S224" s="319"/>
      <c r="T224" s="319"/>
      <c r="U224" s="319"/>
      <c r="V224" s="214"/>
      <c r="W224" s="28"/>
      <c r="X224" s="679"/>
      <c r="Y224" s="679"/>
      <c r="Z224" s="679"/>
      <c r="AA224" s="678"/>
      <c r="AC224" s="534" t="str">
        <f>IF(ISBLANK(AI222), "", IF(AL223&lt;=AC225, "✔ OK pour de/des verre(s) " &amp; AJ222 &amp; " de " &amp; AC225&amp; " cl (volume versé : "&amp;AL223&amp; " cl)", "❌ Trop plein pour " &amp; AJ222 &amp; " de " &amp;AC225&amp; " cl (volume utilisé : " &amp; (AL223*AI222) &amp; " cl)"))</f>
        <v>✔ OK pour de/des verre(s) Trembler(s) de 25 cl cl (volume versé : 30 cl)</v>
      </c>
      <c r="AD224" s="213"/>
      <c r="AE224" s="207"/>
      <c r="AF224" s="20"/>
      <c r="AG224" s="20"/>
      <c r="AH224" s="212"/>
      <c r="AI224" s="180"/>
      <c r="AJ224" s="211">
        <f>IFERROR(IF(AL223&gt;AJ225,AC228,IF(AJ225&gt;AL223,AD228,IF(AJ225=AL223,AE228))),0)</f>
        <v>0</v>
      </c>
      <c r="AK224" s="611" t="s">
        <v>803</v>
      </c>
      <c r="AL224" s="608">
        <f>AL223*AI222</f>
        <v>60</v>
      </c>
      <c r="AM224" s="606">
        <f>AM223*AI222</f>
        <v>0.6</v>
      </c>
      <c r="AO224" s="142" t="str">
        <f t="shared" ref="AO224:AT224" si="254">AO222</f>
        <v/>
      </c>
      <c r="AP224" s="141">
        <f t="shared" si="254"/>
        <v>0</v>
      </c>
      <c r="AQ224" s="141">
        <f t="shared" si="254"/>
        <v>0</v>
      </c>
      <c r="AR224" s="140" t="str">
        <f t="shared" si="254"/>
        <v>2 Trembler(s) de 30 cl</v>
      </c>
      <c r="AS224" s="135">
        <f t="shared" si="254"/>
        <v>600</v>
      </c>
      <c r="AT224" s="139">
        <f t="shared" si="254"/>
        <v>600</v>
      </c>
      <c r="AU224" s="151">
        <f t="shared" si="253"/>
        <v>0</v>
      </c>
      <c r="AV224" s="622" t="str">
        <f>BA228&amp;"= "</f>
        <v xml:space="preserve">BA= </v>
      </c>
      <c r="AW224" s="624" t="str">
        <f>"volumes de l'Auteur multiplié par le coef. " &amp; TEXT(AU224, "0.00")</f>
        <v>volumes de l'Auteur multiplié par le coef. 0.00</v>
      </c>
      <c r="AX224" s="20"/>
      <c r="AY224" s="20"/>
      <c r="AZ224" s="20"/>
      <c r="BA224" s="153"/>
      <c r="BB224" s="153"/>
      <c r="BC224" s="152"/>
      <c r="BT224" s="3"/>
      <c r="BV224" s="394">
        <f t="shared" si="244"/>
        <v>0</v>
      </c>
      <c r="DD224" s="9">
        <v>1</v>
      </c>
    </row>
    <row r="225" spans="2:108" ht="21" customHeight="1">
      <c r="B225" s="394">
        <f t="shared" si="240"/>
        <v>0</v>
      </c>
      <c r="C225" s="146" t="b">
        <f t="shared" si="241"/>
        <v>0</v>
      </c>
      <c r="D225" s="146">
        <f t="shared" si="245"/>
        <v>0</v>
      </c>
      <c r="E225" s="146">
        <f t="shared" si="246"/>
        <v>0</v>
      </c>
      <c r="F225" s="146">
        <f t="shared" si="247"/>
        <v>0</v>
      </c>
      <c r="G225" s="146">
        <f t="shared" si="242"/>
        <v>0</v>
      </c>
      <c r="H225" s="146" t="str">
        <f t="shared" si="248"/>
        <v/>
      </c>
      <c r="I225" s="146" t="str">
        <f t="shared" si="243"/>
        <v/>
      </c>
      <c r="J225" s="133"/>
      <c r="K225" s="203"/>
      <c r="L225" s="203"/>
      <c r="M225" s="202"/>
      <c r="N225" s="201"/>
      <c r="O225" s="200"/>
      <c r="P225" s="320"/>
      <c r="Q225" s="319"/>
      <c r="R225" s="318"/>
      <c r="S225" s="315"/>
      <c r="T225" s="198"/>
      <c r="U225" s="314"/>
      <c r="V225" s="197"/>
      <c r="W225" s="196"/>
      <c r="X225" s="677" t="str">
        <f>R220</f>
        <v>POSTIT 7</v>
      </c>
      <c r="Y225" s="677"/>
      <c r="Z225" s="677"/>
      <c r="AA225" s="676"/>
      <c r="AC225" s="609" t="str">
        <f>IFERROR(INDEX(BN22:BN150, MATCH(AJ222, BH22:BH150, 0)), 0)&amp;" cl"</f>
        <v>25 cl</v>
      </c>
      <c r="AD225" s="209"/>
      <c r="AE225" s="207"/>
      <c r="AF225" s="208"/>
      <c r="AG225" s="208"/>
      <c r="AH225" s="208"/>
      <c r="AI225" s="611" t="s">
        <v>804</v>
      </c>
      <c r="AJ225" s="613" t="e">
        <f>IF(ISBLANK(AI222),"",INDEX(BO22:BO150,MATCH(O225,BH22:BH150,0))*N225/10)</f>
        <v>#N/A</v>
      </c>
      <c r="AK225" s="207"/>
      <c r="AL225" s="207"/>
      <c r="AM225" s="219"/>
      <c r="AO225" s="142" t="str">
        <f t="shared" ref="AO225:AT225" si="255">AO222</f>
        <v/>
      </c>
      <c r="AP225" s="141">
        <f t="shared" si="255"/>
        <v>0</v>
      </c>
      <c r="AQ225" s="141">
        <f t="shared" si="255"/>
        <v>0</v>
      </c>
      <c r="AR225" s="140" t="str">
        <f t="shared" si="255"/>
        <v>2 Trembler(s) de 30 cl</v>
      </c>
      <c r="AS225" s="135">
        <f t="shared" si="255"/>
        <v>600</v>
      </c>
      <c r="AT225" s="139">
        <f t="shared" si="255"/>
        <v>600</v>
      </c>
      <c r="AU225" s="151">
        <f t="shared" si="253"/>
        <v>0</v>
      </c>
      <c r="AV225" s="20"/>
      <c r="AW225" s="20"/>
      <c r="AX225" s="20"/>
      <c r="AY225" s="20"/>
      <c r="AZ225" s="20"/>
      <c r="BA225" s="153"/>
      <c r="BB225" s="153"/>
      <c r="BC225" s="152"/>
      <c r="BT225" s="3"/>
      <c r="BV225" s="394">
        <f t="shared" si="244"/>
        <v>0</v>
      </c>
      <c r="DD225" s="9">
        <v>1</v>
      </c>
    </row>
    <row r="226" spans="2:108" ht="21" customHeight="1">
      <c r="B226" s="394">
        <f t="shared" si="240"/>
        <v>0</v>
      </c>
      <c r="C226" s="146" t="b">
        <f t="shared" si="241"/>
        <v>0</v>
      </c>
      <c r="D226" s="146">
        <f t="shared" si="245"/>
        <v>0</v>
      </c>
      <c r="E226" s="146">
        <f t="shared" si="246"/>
        <v>0</v>
      </c>
      <c r="F226" s="146">
        <f t="shared" si="247"/>
        <v>0</v>
      </c>
      <c r="G226" s="146">
        <f t="shared" si="242"/>
        <v>0</v>
      </c>
      <c r="H226" s="146" t="str">
        <f t="shared" si="248"/>
        <v/>
      </c>
      <c r="I226" s="146" t="str">
        <f t="shared" si="243"/>
        <v/>
      </c>
      <c r="J226" s="133"/>
      <c r="K226" s="203"/>
      <c r="L226" s="203"/>
      <c r="M226" s="202"/>
      <c r="N226" s="201"/>
      <c r="O226" s="200"/>
      <c r="P226" s="199"/>
      <c r="Q226" s="103"/>
      <c r="R226" s="315"/>
      <c r="S226" s="315"/>
      <c r="T226" s="198"/>
      <c r="U226" s="314"/>
      <c r="V226" s="197"/>
      <c r="W226" s="196"/>
      <c r="X226" s="677"/>
      <c r="Y226" s="677"/>
      <c r="Z226" s="677"/>
      <c r="AA226" s="676"/>
      <c r="AC226" s="1596">
        <f>X223</f>
        <v>0</v>
      </c>
      <c r="AD226" s="1597"/>
      <c r="AE226" s="1597"/>
      <c r="AF226" s="1597"/>
      <c r="AG226" s="1597"/>
      <c r="AH226" s="1598"/>
      <c r="AI226" s="195"/>
      <c r="AJ226" s="195"/>
      <c r="AK226" s="195"/>
      <c r="AL226" s="195"/>
      <c r="AM226" s="194"/>
      <c r="AO226" s="142" t="str">
        <f t="shared" ref="AO226:AT226" si="256">AO222</f>
        <v/>
      </c>
      <c r="AP226" s="141">
        <f t="shared" si="256"/>
        <v>0</v>
      </c>
      <c r="AQ226" s="141">
        <f t="shared" si="256"/>
        <v>0</v>
      </c>
      <c r="AR226" s="140" t="str">
        <f t="shared" si="256"/>
        <v>2 Trembler(s) de 30 cl</v>
      </c>
      <c r="AS226" s="135">
        <f t="shared" si="256"/>
        <v>600</v>
      </c>
      <c r="AT226" s="139">
        <f t="shared" si="256"/>
        <v>600</v>
      </c>
      <c r="AU226" s="151">
        <f t="shared" si="253"/>
        <v>0</v>
      </c>
      <c r="AV226" s="193"/>
      <c r="AW226" s="193"/>
      <c r="AX226" s="1737" t="str">
        <f>AX228&amp;" =  Volumes saisis colonnes "&amp;SUBSTITUTE(ADDRESS(1,COLUMN(W230),4),"1","")&amp;" et "&amp;SUBSTITUTE(ADDRESS(1,COLUMN(X230),4),"1","")</f>
        <v>AX =  Volumes saisis colonnes W et X</v>
      </c>
      <c r="AY226" s="193"/>
      <c r="AZ226" s="193"/>
      <c r="BA226" s="153"/>
      <c r="BB226" s="153"/>
      <c r="BC226" s="152"/>
      <c r="BT226" s="3"/>
      <c r="BV226" s="394">
        <f t="shared" si="244"/>
        <v>0</v>
      </c>
      <c r="DD226" s="9">
        <v>1</v>
      </c>
    </row>
    <row r="227" spans="2:108" ht="21" customHeight="1">
      <c r="B227" s="394">
        <f t="shared" si="240"/>
        <v>0</v>
      </c>
      <c r="C227" s="146" t="b">
        <f t="shared" si="241"/>
        <v>0</v>
      </c>
      <c r="D227" s="146">
        <f t="shared" si="245"/>
        <v>0</v>
      </c>
      <c r="E227" s="146">
        <f t="shared" si="246"/>
        <v>0</v>
      </c>
      <c r="F227" s="146">
        <f t="shared" si="247"/>
        <v>0</v>
      </c>
      <c r="G227" s="146">
        <f t="shared" si="242"/>
        <v>0</v>
      </c>
      <c r="H227" s="146" t="str">
        <f t="shared" si="248"/>
        <v/>
      </c>
      <c r="I227" s="146" t="str">
        <f t="shared" si="243"/>
        <v/>
      </c>
      <c r="J227" s="133"/>
      <c r="K227" s="189"/>
      <c r="L227" s="188"/>
      <c r="M227" s="187"/>
      <c r="N227" s="186"/>
      <c r="O227" s="185"/>
      <c r="P227" s="184"/>
      <c r="Q227" s="183"/>
      <c r="R227" s="183"/>
      <c r="S227" s="182"/>
      <c r="T227" s="182"/>
      <c r="U227" s="182"/>
      <c r="V227" s="182"/>
      <c r="W227" s="182"/>
      <c r="X227" s="182"/>
      <c r="Y227" s="182"/>
      <c r="Z227" s="182"/>
      <c r="AA227" s="181"/>
      <c r="AC227" s="1599"/>
      <c r="AD227" s="1600"/>
      <c r="AE227" s="1600"/>
      <c r="AF227" s="1600"/>
      <c r="AG227" s="1600"/>
      <c r="AH227" s="1601"/>
      <c r="AI227" s="180"/>
      <c r="AJ227" s="180"/>
      <c r="AK227" s="180"/>
      <c r="AL227" s="180"/>
      <c r="AM227" s="535" t="s">
        <v>384</v>
      </c>
      <c r="AO227" s="142" t="str">
        <f t="shared" ref="AO227:AT227" si="257">AO222</f>
        <v/>
      </c>
      <c r="AP227" s="141">
        <f t="shared" si="257"/>
        <v>0</v>
      </c>
      <c r="AQ227" s="141">
        <f t="shared" si="257"/>
        <v>0</v>
      </c>
      <c r="AR227" s="140" t="str">
        <f t="shared" si="257"/>
        <v>2 Trembler(s) de 30 cl</v>
      </c>
      <c r="AS227" s="135">
        <f t="shared" si="257"/>
        <v>600</v>
      </c>
      <c r="AT227" s="139">
        <f t="shared" si="257"/>
        <v>600</v>
      </c>
      <c r="AU227" s="151">
        <f t="shared" si="253"/>
        <v>0</v>
      </c>
      <c r="AV227" s="20"/>
      <c r="AW227" s="193"/>
      <c r="AX227" s="1737"/>
      <c r="AY227" s="193"/>
      <c r="AZ227" s="193"/>
      <c r="BA227" s="153"/>
      <c r="BB227" s="153"/>
      <c r="BC227" s="152"/>
      <c r="BT227" s="3"/>
      <c r="BV227" s="394">
        <f t="shared" si="244"/>
        <v>0</v>
      </c>
      <c r="DD227" s="9">
        <v>1</v>
      </c>
    </row>
    <row r="228" spans="2:108" ht="21" customHeight="1">
      <c r="B228" s="394">
        <f t="shared" si="240"/>
        <v>0</v>
      </c>
      <c r="C228" s="146" t="b">
        <f t="shared" si="241"/>
        <v>0</v>
      </c>
      <c r="D228" s="146">
        <f t="shared" si="245"/>
        <v>0</v>
      </c>
      <c r="E228" s="146">
        <f t="shared" si="246"/>
        <v>0</v>
      </c>
      <c r="F228" s="146">
        <f t="shared" si="247"/>
        <v>0</v>
      </c>
      <c r="G228" s="146">
        <f t="shared" si="242"/>
        <v>0</v>
      </c>
      <c r="H228" s="146" t="str">
        <f t="shared" si="248"/>
        <v/>
      </c>
      <c r="I228" s="146" t="str">
        <f t="shared" si="243"/>
        <v/>
      </c>
      <c r="J228" s="133"/>
      <c r="K228" s="118"/>
      <c r="L228" s="118"/>
      <c r="M228" s="117"/>
      <c r="N228" s="116"/>
      <c r="O228" s="115"/>
      <c r="P228" s="675"/>
      <c r="Q228" s="675"/>
      <c r="R228" s="674"/>
      <c r="S228" s="176"/>
      <c r="T228" s="175"/>
      <c r="U228" s="673"/>
      <c r="V228" s="174"/>
      <c r="W228" s="672"/>
      <c r="X228" s="671"/>
      <c r="Y228" s="670"/>
      <c r="Z228" s="669"/>
      <c r="AA228" s="173"/>
      <c r="AC228" s="172" t="e">
        <f>"Vous servez plus que l'Auteur qui avait prévu "&amp;AJ225&amp;" cl"</f>
        <v>#N/A</v>
      </c>
      <c r="AD228" s="171" t="e">
        <f>"Vous servez moins que l'Auteur qui avait prévu "&amp;AJ225&amp;" cl"</f>
        <v>#N/A</v>
      </c>
      <c r="AE228" s="171" t="s">
        <v>373</v>
      </c>
      <c r="AF228" s="170"/>
      <c r="AG228" s="170"/>
      <c r="AH228" s="170"/>
      <c r="AI228" s="170"/>
      <c r="AJ228" s="169"/>
      <c r="AK228" s="169"/>
      <c r="AL228" s="536" t="s">
        <v>372</v>
      </c>
      <c r="AM228" s="168" t="s">
        <v>371</v>
      </c>
      <c r="AO228" s="142" t="str">
        <f t="shared" ref="AO228:AT228" si="258">AO222</f>
        <v/>
      </c>
      <c r="AP228" s="141">
        <f t="shared" si="258"/>
        <v>0</v>
      </c>
      <c r="AQ228" s="141">
        <f t="shared" si="258"/>
        <v>0</v>
      </c>
      <c r="AR228" s="140" t="str">
        <f t="shared" si="258"/>
        <v>2 Trembler(s) de 30 cl</v>
      </c>
      <c r="AS228" s="135">
        <f t="shared" si="258"/>
        <v>600</v>
      </c>
      <c r="AT228" s="139">
        <f t="shared" si="258"/>
        <v>600</v>
      </c>
      <c r="AU228" s="151">
        <f t="shared" si="253"/>
        <v>0</v>
      </c>
      <c r="AV228" s="166" t="str">
        <f t="shared" ref="AV228:BB228" si="259">SUBSTITUTE(ADDRESS(1,COLUMN(),4),"1","")</f>
        <v>AV</v>
      </c>
      <c r="AW228" s="166" t="str">
        <f t="shared" si="259"/>
        <v>AW</v>
      </c>
      <c r="AX228" s="167" t="str">
        <f>SUBSTITUTE(ADDRESS(1,COLUMN(),4),"1","")</f>
        <v>AX</v>
      </c>
      <c r="AY228" s="167" t="str">
        <f>SUBSTITUTE(ADDRESS(1,COLUMN(),4),"1","")</f>
        <v>AY</v>
      </c>
      <c r="AZ228" s="166" t="str">
        <f t="shared" si="259"/>
        <v>AZ</v>
      </c>
      <c r="BA228" s="165" t="str">
        <f t="shared" si="259"/>
        <v>BA</v>
      </c>
      <c r="BB228" s="625" t="str">
        <f t="shared" si="259"/>
        <v>BB</v>
      </c>
      <c r="BC228" s="732" t="str">
        <f>"1"&amp;" "&amp;AJ222</f>
        <v>1 Trembler(s)</v>
      </c>
      <c r="BT228" s="3"/>
      <c r="BV228" s="394">
        <f t="shared" si="244"/>
        <v>0</v>
      </c>
      <c r="DD228" s="9">
        <v>1</v>
      </c>
    </row>
    <row r="229" spans="2:108" ht="21" customHeight="1">
      <c r="B229" s="394">
        <f t="shared" si="240"/>
        <v>0</v>
      </c>
      <c r="C229" s="146" t="b">
        <f t="shared" si="241"/>
        <v>0</v>
      </c>
      <c r="D229" s="146">
        <f t="shared" si="245"/>
        <v>0</v>
      </c>
      <c r="E229" s="146">
        <f t="shared" si="246"/>
        <v>0</v>
      </c>
      <c r="F229" s="146">
        <f t="shared" si="247"/>
        <v>0</v>
      </c>
      <c r="G229" s="146">
        <f t="shared" si="242"/>
        <v>0</v>
      </c>
      <c r="H229" s="146" t="str">
        <f t="shared" si="248"/>
        <v/>
      </c>
      <c r="I229" s="146" t="str">
        <f t="shared" si="243"/>
        <v/>
      </c>
      <c r="J229" s="133"/>
      <c r="K229" s="118"/>
      <c r="L229" s="118"/>
      <c r="M229" s="117"/>
      <c r="N229" s="116"/>
      <c r="O229" s="115"/>
      <c r="P229" s="663"/>
      <c r="Q229" s="663"/>
      <c r="R229" s="662"/>
      <c r="S229" s="164"/>
      <c r="T229" s="163"/>
      <c r="U229" s="668"/>
      <c r="V229" s="162"/>
      <c r="W229" s="667"/>
      <c r="X229" s="666"/>
      <c r="Y229" s="665"/>
      <c r="Z229" s="664"/>
      <c r="AA229" s="161"/>
      <c r="AC229" s="160"/>
      <c r="AD229" s="765"/>
      <c r="AE229" s="766"/>
      <c r="AF229" s="766"/>
      <c r="AG229" s="767" t="e">
        <f>AJ225&amp;" "&amp;AJ223&amp;" arrondi à ▼"</f>
        <v>#N/A</v>
      </c>
      <c r="AH229" s="766"/>
      <c r="AI229" s="766"/>
      <c r="AJ229" s="768" t="s">
        <v>366</v>
      </c>
      <c r="AK229" s="769" t="s">
        <v>365</v>
      </c>
      <c r="AL229" s="770"/>
      <c r="AM229" s="499">
        <f>ROUND(AM237/AI222,2)</f>
        <v>0</v>
      </c>
      <c r="AO229" s="142" t="str">
        <f t="shared" ref="AO229:AT229" si="260">AO222</f>
        <v/>
      </c>
      <c r="AP229" s="141">
        <f t="shared" si="260"/>
        <v>0</v>
      </c>
      <c r="AQ229" s="141">
        <f t="shared" si="260"/>
        <v>0</v>
      </c>
      <c r="AR229" s="140" t="str">
        <f t="shared" si="260"/>
        <v>2 Trembler(s) de 30 cl</v>
      </c>
      <c r="AS229" s="135">
        <f t="shared" si="260"/>
        <v>600</v>
      </c>
      <c r="AT229" s="139">
        <f t="shared" si="260"/>
        <v>600</v>
      </c>
      <c r="AU229" s="151">
        <f t="shared" si="253"/>
        <v>0</v>
      </c>
      <c r="AV229" s="156"/>
      <c r="AW229" s="156"/>
      <c r="AX229" s="155"/>
      <c r="AY229" s="20"/>
      <c r="AZ229" s="20"/>
      <c r="BA229" s="154" t="s">
        <v>364</v>
      </c>
      <c r="BB229" s="153"/>
      <c r="BC229" s="732" t="str">
        <f>"de "&amp;AI223&amp;" "&amp;AJ223</f>
        <v>de 30 cl</v>
      </c>
      <c r="BT229" s="3"/>
      <c r="BV229" s="394">
        <f t="shared" si="244"/>
        <v>0</v>
      </c>
      <c r="DD229" s="9">
        <v>1</v>
      </c>
    </row>
    <row r="230" spans="2:108" ht="21" customHeight="1">
      <c r="B230" s="394">
        <f t="shared" si="240"/>
        <v>0</v>
      </c>
      <c r="C230" s="146" t="b">
        <f t="shared" si="241"/>
        <v>0</v>
      </c>
      <c r="D230" s="146">
        <f t="shared" si="245"/>
        <v>0</v>
      </c>
      <c r="E230" s="146">
        <f t="shared" si="246"/>
        <v>0</v>
      </c>
      <c r="F230" s="146">
        <f t="shared" si="247"/>
        <v>0</v>
      </c>
      <c r="G230" s="146">
        <f t="shared" si="242"/>
        <v>0</v>
      </c>
      <c r="H230" s="146" t="str">
        <f t="shared" si="248"/>
        <v/>
      </c>
      <c r="I230" s="146" t="str">
        <f t="shared" si="243"/>
        <v/>
      </c>
      <c r="J230" s="133"/>
      <c r="K230" s="118"/>
      <c r="L230" s="118"/>
      <c r="M230" s="117"/>
      <c r="N230" s="116"/>
      <c r="O230" s="115"/>
      <c r="P230" s="663"/>
      <c r="Q230" s="663"/>
      <c r="R230" s="662"/>
      <c r="S230" s="144"/>
      <c r="T230" s="292"/>
      <c r="U230" s="291"/>
      <c r="V230" s="143"/>
      <c r="W230" s="290"/>
      <c r="X230" s="289"/>
      <c r="Y230" s="288"/>
      <c r="Z230" s="287"/>
      <c r="AA230" s="286"/>
      <c r="AC230" s="507" t="str">
        <f>IF(ISBLANK(AA230),"",IF(AI222&gt;0,AA230,""))</f>
        <v/>
      </c>
      <c r="AD230" s="508">
        <f>IF(ISBLANK(AI222),"",INDEX(BO22:BO150,MATCH(AJ223,BH22:BH150,0)))</f>
        <v>10</v>
      </c>
      <c r="AE230" s="509" t="str">
        <f t="shared" ref="AE230:AE236" si="261">IF(BA230=0,"",BA230)</f>
        <v/>
      </c>
      <c r="AF230" s="510" t="str">
        <f>IF(BA230=0,"",IF(ISBLANK(AI222),"",TEXT(AE230/10,"0.0")&amp;" cl ► "&amp;TEXT(AE230/1000,"0.000")&amp;" L"))</f>
        <v/>
      </c>
      <c r="AG230" s="511" t="str">
        <f>IF(OR(BA230=0, ISBLANK(X230)), "", IF(ROUND(BA230/BA237*10*2, 0)/2=0, W230 &amp; " " &amp; X230, "► ≈ " &amp; MIN(ROUND(BA230/BA237*10*2, 0)/2, 10) &amp; "/10"))</f>
        <v/>
      </c>
      <c r="AH230" s="512" t="str">
        <f t="shared" ref="AH230:AH236" si="262">IF(ISBLANK(T230),"",T230*AU230)</f>
        <v/>
      </c>
      <c r="AI230" s="513">
        <f>IF(ISBLANK(AI222),"",U230)</f>
        <v>0</v>
      </c>
      <c r="AJ230" s="528" t="str">
        <f t="shared" ref="AJ230:AJ236" si="263">IF(ISBLANK(Y230),"",AE230*Y230/100)</f>
        <v/>
      </c>
      <c r="AK230" s="514">
        <f t="shared" ref="AK230:AK236" si="264">Y230</f>
        <v>0</v>
      </c>
      <c r="AL230" s="515">
        <v>1</v>
      </c>
      <c r="AM230" s="516">
        <f t="shared" ref="AM230:AM236" si="265">IFERROR(IF(ISBLANK(T230),(AE230/1000)*AL230,AH230*AL230),0)</f>
        <v>0</v>
      </c>
      <c r="AO230" s="142" t="str">
        <f t="shared" ref="AO230:AT230" si="266">AO222</f>
        <v/>
      </c>
      <c r="AP230" s="141">
        <f t="shared" si="266"/>
        <v>0</v>
      </c>
      <c r="AQ230" s="141">
        <f t="shared" si="266"/>
        <v>0</v>
      </c>
      <c r="AR230" s="140" t="str">
        <f t="shared" si="266"/>
        <v>2 Trembler(s) de 30 cl</v>
      </c>
      <c r="AS230" s="135">
        <f t="shared" si="266"/>
        <v>600</v>
      </c>
      <c r="AT230" s="139">
        <f t="shared" si="266"/>
        <v>600</v>
      </c>
      <c r="AU230" s="151">
        <f t="shared" si="253"/>
        <v>0</v>
      </c>
      <c r="AV230" s="150">
        <v>1</v>
      </c>
      <c r="AW230" s="136">
        <f t="shared" ref="AW230:AW236" si="267">AA230</f>
        <v>0</v>
      </c>
      <c r="AX230" s="614">
        <f>IF(ISBLANK(W230),0,IFERROR((IFERROR(_xlfn.XLOOKUP(X230,BH22:BH150,BO22:BO150),IFERROR(_xlfn.XLOOKUP(X230,BI22:BI150,BO22:BO150),IFERROR(_xlfn.XLOOKUP(X230,BJ22:BJ150,BO22:BO150),""))))*W230,""))</f>
        <v>0</v>
      </c>
      <c r="AY230" s="618">
        <f>IFERROR((AX230/AX237)*AQ230,0)</f>
        <v>0</v>
      </c>
      <c r="AZ230" s="619">
        <f>AY230/1000</f>
        <v>0</v>
      </c>
      <c r="BA230" s="134">
        <f>AY230*AU230</f>
        <v>0</v>
      </c>
      <c r="BB230" s="617">
        <f>BA230/1000</f>
        <v>0</v>
      </c>
      <c r="BC230" s="733">
        <f>BA230/AI222</f>
        <v>0</v>
      </c>
      <c r="BT230" s="3"/>
      <c r="BV230" s="394">
        <f t="shared" si="244"/>
        <v>0</v>
      </c>
      <c r="DD230" s="9">
        <v>1</v>
      </c>
    </row>
    <row r="231" spans="2:108" ht="21" customHeight="1">
      <c r="B231" s="394">
        <f t="shared" si="240"/>
        <v>0</v>
      </c>
      <c r="C231" s="146" t="b">
        <f t="shared" si="241"/>
        <v>0</v>
      </c>
      <c r="D231" s="146">
        <f t="shared" si="245"/>
        <v>0</v>
      </c>
      <c r="E231" s="146">
        <f t="shared" si="246"/>
        <v>0</v>
      </c>
      <c r="F231" s="146">
        <f t="shared" si="247"/>
        <v>0</v>
      </c>
      <c r="G231" s="146">
        <f t="shared" si="242"/>
        <v>0</v>
      </c>
      <c r="H231" s="146" t="str">
        <f t="shared" si="248"/>
        <v/>
      </c>
      <c r="I231" s="146" t="str">
        <f t="shared" si="243"/>
        <v/>
      </c>
      <c r="J231" s="145"/>
      <c r="K231" s="118"/>
      <c r="L231" s="118"/>
      <c r="M231" s="117"/>
      <c r="N231" s="116"/>
      <c r="O231" s="115"/>
      <c r="P231" s="663"/>
      <c r="Q231" s="663"/>
      <c r="R231" s="662"/>
      <c r="S231" s="149"/>
      <c r="T231" s="292"/>
      <c r="U231" s="291"/>
      <c r="V231" s="143"/>
      <c r="W231" s="290"/>
      <c r="X231" s="289"/>
      <c r="Y231" s="288"/>
      <c r="Z231" s="287"/>
      <c r="AA231" s="286"/>
      <c r="AC231" s="517" t="str">
        <f>IF(ISBLANK(AA231),"",IF(AI222&gt;0,AA231,""))</f>
        <v/>
      </c>
      <c r="AD231" s="518">
        <f>IF(ISBLANK(AI222),"",INDEX(BO22:BO150,MATCH(AJ223,BH22:BH150,0)))</f>
        <v>10</v>
      </c>
      <c r="AE231" s="519" t="str">
        <f t="shared" si="261"/>
        <v/>
      </c>
      <c r="AF231" s="520" t="str">
        <f>IF(BA231=0,"",IF(ISBLANK(AI222),"",TEXT(AE231/10,"0.0")&amp;" cl ► "&amp;TEXT(AE231/1000,"0.000")&amp;" L"))</f>
        <v/>
      </c>
      <c r="AG231" s="521" t="str">
        <f>IF(OR(BA231=0, ISBLANK(X231)), "", IF(ROUND(BA231/BA237*10*2, 0)/2=0, W231 &amp; " " &amp; X231, "► ≈ " &amp; MIN(ROUND(BA231/BA237*10*2, 0)/2, 10) &amp; "/10"))</f>
        <v/>
      </c>
      <c r="AH231" s="522" t="str">
        <f t="shared" si="262"/>
        <v/>
      </c>
      <c r="AI231" s="523">
        <f>IF(ISBLANK(AI222),"",U231)</f>
        <v>0</v>
      </c>
      <c r="AJ231" s="529" t="str">
        <f t="shared" si="263"/>
        <v/>
      </c>
      <c r="AK231" s="524">
        <f t="shared" si="264"/>
        <v>0</v>
      </c>
      <c r="AL231" s="515">
        <v>1</v>
      </c>
      <c r="AM231" s="516">
        <f t="shared" si="265"/>
        <v>0</v>
      </c>
      <c r="AO231" s="142" t="str">
        <f t="shared" ref="AO231:AT231" si="268">AO222</f>
        <v/>
      </c>
      <c r="AP231" s="141">
        <f t="shared" si="268"/>
        <v>0</v>
      </c>
      <c r="AQ231" s="141">
        <f t="shared" si="268"/>
        <v>0</v>
      </c>
      <c r="AR231" s="140" t="str">
        <f t="shared" si="268"/>
        <v>2 Trembler(s) de 30 cl</v>
      </c>
      <c r="AS231" s="135">
        <f t="shared" si="268"/>
        <v>600</v>
      </c>
      <c r="AT231" s="139">
        <f t="shared" si="268"/>
        <v>600</v>
      </c>
      <c r="AU231" s="138">
        <f t="shared" si="253"/>
        <v>0</v>
      </c>
      <c r="AV231" s="148">
        <v>2</v>
      </c>
      <c r="AW231" s="147">
        <f t="shared" si="267"/>
        <v>0</v>
      </c>
      <c r="AX231" s="614">
        <f>IF(ISBLANK(W231),0,IFERROR((IFERROR(_xlfn.XLOOKUP(X231,BH22:BH150,BO22:BO150),IFERROR(_xlfn.XLOOKUP(X231,BI22:BI150,BO22:BO150),IFERROR(_xlfn.XLOOKUP(X231,BJ22:BJ150,BO22:BO150),""))))*W231,""))</f>
        <v>0</v>
      </c>
      <c r="AY231" s="618">
        <f>IFERROR((AX231/AX237)*AQ231,0)</f>
        <v>0</v>
      </c>
      <c r="AZ231" s="619">
        <f t="shared" ref="AZ231:AZ236" si="269">AY231/1000</f>
        <v>0</v>
      </c>
      <c r="BA231" s="134">
        <f t="shared" ref="BA231:BA236" si="270">AY231*AU231</f>
        <v>0</v>
      </c>
      <c r="BB231" s="617">
        <f t="shared" ref="BB231:BB236" si="271">BA231/1000</f>
        <v>0</v>
      </c>
      <c r="BC231" s="733">
        <f>BA231/AI222</f>
        <v>0</v>
      </c>
      <c r="BT231" s="3"/>
      <c r="BV231" s="394">
        <f t="shared" si="244"/>
        <v>0</v>
      </c>
      <c r="DD231" s="9">
        <v>1</v>
      </c>
    </row>
    <row r="232" spans="2:108" ht="21" customHeight="1">
      <c r="B232" s="394">
        <f t="shared" si="240"/>
        <v>0</v>
      </c>
      <c r="C232" s="146" t="b">
        <f t="shared" si="241"/>
        <v>0</v>
      </c>
      <c r="D232" s="146">
        <f t="shared" si="245"/>
        <v>0</v>
      </c>
      <c r="E232" s="146">
        <f t="shared" si="246"/>
        <v>0</v>
      </c>
      <c r="F232" s="146">
        <f t="shared" si="247"/>
        <v>0</v>
      </c>
      <c r="G232" s="146">
        <f t="shared" si="242"/>
        <v>0</v>
      </c>
      <c r="H232" s="146" t="str">
        <f t="shared" si="248"/>
        <v/>
      </c>
      <c r="I232" s="146" t="str">
        <f t="shared" si="243"/>
        <v/>
      </c>
      <c r="J232" s="145"/>
      <c r="K232" s="118"/>
      <c r="L232" s="118"/>
      <c r="M232" s="117"/>
      <c r="N232" s="116"/>
      <c r="O232" s="115"/>
      <c r="P232" s="663"/>
      <c r="Q232" s="663"/>
      <c r="R232" s="662"/>
      <c r="S232" s="144"/>
      <c r="T232" s="292"/>
      <c r="U232" s="291"/>
      <c r="V232" s="143"/>
      <c r="W232" s="290"/>
      <c r="X232" s="289"/>
      <c r="Y232" s="288"/>
      <c r="Z232" s="287"/>
      <c r="AA232" s="294"/>
      <c r="AC232" s="507" t="str">
        <f>IF(ISBLANK(AA232),"",IF(AI222&gt;0,AA232,""))</f>
        <v/>
      </c>
      <c r="AD232" s="508">
        <f>IF(ISBLANK(AI222),"",INDEX(BO22:BO150,MATCH(AJ223,BH22:BH150,0)))</f>
        <v>10</v>
      </c>
      <c r="AE232" s="525" t="str">
        <f t="shared" si="261"/>
        <v/>
      </c>
      <c r="AF232" s="526" t="str">
        <f>IF(BA232=0,"",IF(ISBLANK(AI222),"",TEXT(AE232/10,"0.0")&amp;" cl ► "&amp;TEXT(AE232/1000,"0.000")&amp;" L"))</f>
        <v/>
      </c>
      <c r="AG232" s="511" t="str">
        <f>IF(OR(BA232=0, ISBLANK(X232)), "", IF(ROUND(BA232/BA237*10*2, 0)/2=0, W232 &amp; " " &amp; X232, "► ≈ " &amp; MIN(ROUND(BA232/BA237*10*2, 0)/2, 10) &amp; "/10"))</f>
        <v/>
      </c>
      <c r="AH232" s="527" t="str">
        <f t="shared" si="262"/>
        <v/>
      </c>
      <c r="AI232" s="513">
        <f>IF(ISBLANK(AI222),"",U232)</f>
        <v>0</v>
      </c>
      <c r="AJ232" s="528" t="str">
        <f t="shared" si="263"/>
        <v/>
      </c>
      <c r="AK232" s="514">
        <f t="shared" si="264"/>
        <v>0</v>
      </c>
      <c r="AL232" s="515">
        <v>1</v>
      </c>
      <c r="AM232" s="516">
        <f t="shared" si="265"/>
        <v>0</v>
      </c>
      <c r="AO232" s="142" t="str">
        <f t="shared" ref="AO232:AT232" si="272">AO222</f>
        <v/>
      </c>
      <c r="AP232" s="141">
        <f t="shared" si="272"/>
        <v>0</v>
      </c>
      <c r="AQ232" s="141">
        <f t="shared" si="272"/>
        <v>0</v>
      </c>
      <c r="AR232" s="140" t="str">
        <f t="shared" si="272"/>
        <v>2 Trembler(s) de 30 cl</v>
      </c>
      <c r="AS232" s="135">
        <f t="shared" si="272"/>
        <v>600</v>
      </c>
      <c r="AT232" s="139">
        <f t="shared" si="272"/>
        <v>600</v>
      </c>
      <c r="AU232" s="138">
        <f t="shared" si="253"/>
        <v>0</v>
      </c>
      <c r="AV232" s="137">
        <v>3</v>
      </c>
      <c r="AW232" s="136">
        <f t="shared" si="267"/>
        <v>0</v>
      </c>
      <c r="AX232" s="614">
        <f>IF(ISBLANK(W232),0,IFERROR((IFERROR(_xlfn.XLOOKUP(X232,BH22:BH150,BO22:BO150),IFERROR(_xlfn.XLOOKUP(X232,BI22:BI150,BO22:BO150),IFERROR(_xlfn.XLOOKUP(X232,BJ22:BJ150,BO22:BO150),""))))*W232,""))</f>
        <v>0</v>
      </c>
      <c r="AY232" s="618">
        <f>IFERROR((AX232/AX237)*AQ232,0)</f>
        <v>0</v>
      </c>
      <c r="AZ232" s="619">
        <f t="shared" si="269"/>
        <v>0</v>
      </c>
      <c r="BA232" s="134">
        <f t="shared" si="270"/>
        <v>0</v>
      </c>
      <c r="BB232" s="617">
        <f t="shared" si="271"/>
        <v>0</v>
      </c>
      <c r="BC232" s="733">
        <f>BA232/AI222</f>
        <v>0</v>
      </c>
      <c r="BT232" s="3"/>
      <c r="BV232" s="394">
        <f t="shared" si="244"/>
        <v>0</v>
      </c>
      <c r="DD232" s="9">
        <v>1</v>
      </c>
    </row>
    <row r="233" spans="2:108" ht="21" customHeight="1">
      <c r="B233" s="394">
        <f t="shared" si="240"/>
        <v>0</v>
      </c>
      <c r="C233" s="146" t="b">
        <f t="shared" si="241"/>
        <v>0</v>
      </c>
      <c r="D233" s="146">
        <f t="shared" si="245"/>
        <v>0</v>
      </c>
      <c r="E233" s="146">
        <f t="shared" si="246"/>
        <v>0</v>
      </c>
      <c r="F233" s="146">
        <f t="shared" si="247"/>
        <v>0</v>
      </c>
      <c r="G233" s="146">
        <f t="shared" si="242"/>
        <v>0</v>
      </c>
      <c r="H233" s="146" t="str">
        <f t="shared" si="248"/>
        <v/>
      </c>
      <c r="I233" s="146" t="str">
        <f t="shared" si="243"/>
        <v/>
      </c>
      <c r="J233" s="145"/>
      <c r="K233" s="118"/>
      <c r="L233" s="118"/>
      <c r="M233" s="117"/>
      <c r="N233" s="116"/>
      <c r="O233" s="115"/>
      <c r="P233" s="663"/>
      <c r="Q233" s="663"/>
      <c r="R233" s="662"/>
      <c r="S233" s="149"/>
      <c r="T233" s="292"/>
      <c r="U233" s="291"/>
      <c r="V233" s="143"/>
      <c r="W233" s="290"/>
      <c r="X233" s="289"/>
      <c r="Y233" s="288"/>
      <c r="Z233" s="287"/>
      <c r="AA233" s="294"/>
      <c r="AC233" s="517" t="str">
        <f>IF(ISBLANK(AA233),"",IF(AI222&gt;0,AA233,""))</f>
        <v/>
      </c>
      <c r="AD233" s="518">
        <f>IF(ISBLANK(AI222),"",INDEX(BO22:BO150,MATCH(AJ223,BH22:BH150,0)))</f>
        <v>10</v>
      </c>
      <c r="AE233" s="519" t="str">
        <f t="shared" si="261"/>
        <v/>
      </c>
      <c r="AF233" s="520" t="str">
        <f>IF(BA233=0,"",IF(ISBLANK(AI222),"",TEXT(AE233/10,"0.0")&amp;" cl ► "&amp;TEXT(AE233/1000,"0.000")&amp;" L"))</f>
        <v/>
      </c>
      <c r="AG233" s="521" t="str">
        <f>IF(OR(BA233=0, ISBLANK(X233)), "", IF(ROUND(BA233/BA237*10*2, 0)/2=0, W233 &amp; " " &amp; X233, "► ≈ " &amp; MIN(ROUND(BA233/BA237*10*2, 0)/2, 10) &amp; "/10"))</f>
        <v/>
      </c>
      <c r="AH233" s="522" t="str">
        <f t="shared" si="262"/>
        <v/>
      </c>
      <c r="AI233" s="523">
        <f>IF(ISBLANK(AI222),"",U233)</f>
        <v>0</v>
      </c>
      <c r="AJ233" s="529" t="str">
        <f t="shared" si="263"/>
        <v/>
      </c>
      <c r="AK233" s="524">
        <f t="shared" si="264"/>
        <v>0</v>
      </c>
      <c r="AL233" s="515">
        <v>1</v>
      </c>
      <c r="AM233" s="516">
        <f t="shared" si="265"/>
        <v>0</v>
      </c>
      <c r="AO233" s="142" t="str">
        <f t="shared" ref="AO233:AT233" si="273">AO222</f>
        <v/>
      </c>
      <c r="AP233" s="141">
        <f t="shared" si="273"/>
        <v>0</v>
      </c>
      <c r="AQ233" s="141">
        <f t="shared" si="273"/>
        <v>0</v>
      </c>
      <c r="AR233" s="140" t="str">
        <f t="shared" si="273"/>
        <v>2 Trembler(s) de 30 cl</v>
      </c>
      <c r="AS233" s="135">
        <f t="shared" si="273"/>
        <v>600</v>
      </c>
      <c r="AT233" s="139">
        <f t="shared" si="273"/>
        <v>600</v>
      </c>
      <c r="AU233" s="138">
        <f t="shared" si="253"/>
        <v>0</v>
      </c>
      <c r="AV233" s="148">
        <v>4</v>
      </c>
      <c r="AW233" s="147">
        <f t="shared" si="267"/>
        <v>0</v>
      </c>
      <c r="AX233" s="614">
        <f>IF(ISBLANK(W233),0,IFERROR((IFERROR(_xlfn.XLOOKUP(X233,BH22:BH150,BO22:BO150),IFERROR(_xlfn.XLOOKUP(X233,BI22:BI150,BO22:BO150),IFERROR(_xlfn.XLOOKUP(X233,BJ22:BJ150,BO22:BO150),""))))*W233,""))</f>
        <v>0</v>
      </c>
      <c r="AY233" s="618">
        <f>IFERROR((AX233/AX237)*AQ233,0)</f>
        <v>0</v>
      </c>
      <c r="AZ233" s="619">
        <f t="shared" si="269"/>
        <v>0</v>
      </c>
      <c r="BA233" s="134">
        <f t="shared" si="270"/>
        <v>0</v>
      </c>
      <c r="BB233" s="617">
        <f t="shared" si="271"/>
        <v>0</v>
      </c>
      <c r="BC233" s="733">
        <f>BA233/AI222</f>
        <v>0</v>
      </c>
      <c r="BT233" s="3"/>
      <c r="BV233" s="394">
        <f t="shared" si="244"/>
        <v>0</v>
      </c>
      <c r="DD233" s="9">
        <v>1</v>
      </c>
    </row>
    <row r="234" spans="2:108" ht="21" customHeight="1">
      <c r="B234" s="394">
        <f t="shared" si="240"/>
        <v>0</v>
      </c>
      <c r="C234" s="146" t="b">
        <f t="shared" si="241"/>
        <v>0</v>
      </c>
      <c r="D234" s="146">
        <f t="shared" si="245"/>
        <v>0</v>
      </c>
      <c r="E234" s="146">
        <f t="shared" si="246"/>
        <v>0</v>
      </c>
      <c r="F234" s="146">
        <f t="shared" si="247"/>
        <v>0</v>
      </c>
      <c r="G234" s="146">
        <f t="shared" si="242"/>
        <v>0</v>
      </c>
      <c r="H234" s="146" t="str">
        <f t="shared" si="248"/>
        <v/>
      </c>
      <c r="I234" s="146" t="str">
        <f t="shared" si="243"/>
        <v/>
      </c>
      <c r="J234" s="145"/>
      <c r="K234" s="118"/>
      <c r="L234" s="118"/>
      <c r="M234" s="117"/>
      <c r="N234" s="116"/>
      <c r="O234" s="115"/>
      <c r="P234" s="663"/>
      <c r="Q234" s="663"/>
      <c r="R234" s="662"/>
      <c r="S234" s="144"/>
      <c r="T234" s="292"/>
      <c r="U234" s="291"/>
      <c r="V234" s="143"/>
      <c r="W234" s="290"/>
      <c r="X234" s="289"/>
      <c r="Y234" s="288"/>
      <c r="Z234" s="287"/>
      <c r="AA234" s="286"/>
      <c r="AC234" s="507" t="str">
        <f>IF(ISBLANK(AA234),"",IF(AI222&gt;0,AA234,""))</f>
        <v/>
      </c>
      <c r="AD234" s="508">
        <f>IF(ISBLANK(AI222),"",INDEX(BO22:BO150,MATCH(AJ223,BH22:BH150,0)))</f>
        <v>10</v>
      </c>
      <c r="AE234" s="509" t="str">
        <f t="shared" si="261"/>
        <v/>
      </c>
      <c r="AF234" s="510" t="str">
        <f>IF(BA234=0,"",IF(ISBLANK(AI222),"",TEXT(AE234/10,"0.0")&amp;" cl ► "&amp;TEXT(AE234/1000,"0.000")&amp;" L"))</f>
        <v/>
      </c>
      <c r="AG234" s="511" t="str">
        <f>IF(OR(BA234=0, ISBLANK(X234)), "", IF(ROUND(BA234/BA237*10*2, 0)/2=0, W234 &amp; " " &amp; X234, "► ≈ " &amp; MIN(ROUND(BA234/BA237*10*2, 0)/2, 10) &amp; "/10"))</f>
        <v/>
      </c>
      <c r="AH234" s="527" t="str">
        <f t="shared" si="262"/>
        <v/>
      </c>
      <c r="AI234" s="513">
        <f>IF(ISBLANK(AI222),"",U234)</f>
        <v>0</v>
      </c>
      <c r="AJ234" s="528" t="str">
        <f t="shared" si="263"/>
        <v/>
      </c>
      <c r="AK234" s="514">
        <f t="shared" si="264"/>
        <v>0</v>
      </c>
      <c r="AL234" s="515">
        <v>1</v>
      </c>
      <c r="AM234" s="516">
        <f t="shared" si="265"/>
        <v>0</v>
      </c>
      <c r="AO234" s="142" t="str">
        <f t="shared" ref="AO234:AT234" si="274">AO222</f>
        <v/>
      </c>
      <c r="AP234" s="141">
        <f t="shared" si="274"/>
        <v>0</v>
      </c>
      <c r="AQ234" s="141">
        <f t="shared" si="274"/>
        <v>0</v>
      </c>
      <c r="AR234" s="140" t="str">
        <f t="shared" si="274"/>
        <v>2 Trembler(s) de 30 cl</v>
      </c>
      <c r="AS234" s="135">
        <f t="shared" si="274"/>
        <v>600</v>
      </c>
      <c r="AT234" s="139">
        <f t="shared" si="274"/>
        <v>600</v>
      </c>
      <c r="AU234" s="138">
        <f t="shared" si="253"/>
        <v>0</v>
      </c>
      <c r="AV234" s="137">
        <v>5</v>
      </c>
      <c r="AW234" s="136">
        <f t="shared" si="267"/>
        <v>0</v>
      </c>
      <c r="AX234" s="614">
        <f>IF(ISBLANK(W234),0,IFERROR((IFERROR(_xlfn.XLOOKUP(X234,BH22:BH150,BO22:BO150),IFERROR(_xlfn.XLOOKUP(X234,BI22:BI150,BO22:BO150),IFERROR(_xlfn.XLOOKUP(X234,BJ22:BJ150,BO22:BO150),""))))*W234,""))</f>
        <v>0</v>
      </c>
      <c r="AY234" s="618">
        <f>IFERROR((AX234/AX237)*AQ234,0)</f>
        <v>0</v>
      </c>
      <c r="AZ234" s="619">
        <f t="shared" si="269"/>
        <v>0</v>
      </c>
      <c r="BA234" s="134">
        <f t="shared" si="270"/>
        <v>0</v>
      </c>
      <c r="BB234" s="617">
        <f t="shared" si="271"/>
        <v>0</v>
      </c>
      <c r="BC234" s="733">
        <f>BA234/AI222</f>
        <v>0</v>
      </c>
      <c r="BT234" s="3"/>
      <c r="BV234" s="394">
        <f t="shared" si="244"/>
        <v>0</v>
      </c>
      <c r="DD234" s="9">
        <v>1</v>
      </c>
    </row>
    <row r="235" spans="2:108" ht="21" customHeight="1">
      <c r="B235" s="394">
        <f t="shared" si="240"/>
        <v>0</v>
      </c>
      <c r="C235" s="146" t="b">
        <f t="shared" si="241"/>
        <v>0</v>
      </c>
      <c r="D235" s="146">
        <f t="shared" si="245"/>
        <v>0</v>
      </c>
      <c r="E235" s="146">
        <f t="shared" si="246"/>
        <v>0</v>
      </c>
      <c r="F235" s="146">
        <f t="shared" si="247"/>
        <v>0</v>
      </c>
      <c r="G235" s="146">
        <f t="shared" si="242"/>
        <v>0</v>
      </c>
      <c r="H235" s="146" t="str">
        <f t="shared" si="248"/>
        <v/>
      </c>
      <c r="I235" s="146" t="str">
        <f t="shared" si="243"/>
        <v/>
      </c>
      <c r="J235" s="145"/>
      <c r="K235" s="118"/>
      <c r="L235" s="118"/>
      <c r="M235" s="117"/>
      <c r="N235" s="116"/>
      <c r="O235" s="115"/>
      <c r="P235" s="663"/>
      <c r="Q235" s="663"/>
      <c r="R235" s="662"/>
      <c r="S235" s="149"/>
      <c r="T235" s="292"/>
      <c r="U235" s="291"/>
      <c r="V235" s="143"/>
      <c r="W235" s="290"/>
      <c r="X235" s="289"/>
      <c r="Y235" s="288"/>
      <c r="Z235" s="287"/>
      <c r="AA235" s="286"/>
      <c r="AC235" s="517" t="str">
        <f>IF(ISBLANK(AA235),"",IF(AI222&gt;0,AA235,""))</f>
        <v/>
      </c>
      <c r="AD235" s="518">
        <f>IF(ISBLANK(AI222),"",INDEX(BO22:BO150,MATCH(AJ223,BH22:BH150,0)))</f>
        <v>10</v>
      </c>
      <c r="AE235" s="519" t="str">
        <f t="shared" si="261"/>
        <v/>
      </c>
      <c r="AF235" s="520" t="str">
        <f>IF(BA235=0,"",IF(ISBLANK(AI222),"",TEXT(AE235/10,"0.0")&amp;" cl ► "&amp;TEXT(AE235/1000,"0.000")&amp;" L"))</f>
        <v/>
      </c>
      <c r="AG235" s="521" t="str">
        <f>IF(OR(BA235=0, ISBLANK(X235)), "", IF(ROUND(BA235/BA237*10*2, 0)/2=0, W235 &amp; " " &amp; X235, "► ≈ " &amp; MIN(ROUND(BA235/BA237*10*2, 0)/2, 10) &amp; "/10"))</f>
        <v/>
      </c>
      <c r="AH235" s="522" t="str">
        <f t="shared" si="262"/>
        <v/>
      </c>
      <c r="AI235" s="523">
        <f>IF(ISBLANK(AI222),"",U235)</f>
        <v>0</v>
      </c>
      <c r="AJ235" s="529" t="str">
        <f t="shared" si="263"/>
        <v/>
      </c>
      <c r="AK235" s="524">
        <f t="shared" si="264"/>
        <v>0</v>
      </c>
      <c r="AL235" s="515">
        <v>1</v>
      </c>
      <c r="AM235" s="516">
        <f t="shared" si="265"/>
        <v>0</v>
      </c>
      <c r="AO235" s="142" t="str">
        <f t="shared" ref="AO235:AT235" si="275">AO222</f>
        <v/>
      </c>
      <c r="AP235" s="141">
        <f t="shared" si="275"/>
        <v>0</v>
      </c>
      <c r="AQ235" s="141">
        <f t="shared" si="275"/>
        <v>0</v>
      </c>
      <c r="AR235" s="140" t="str">
        <f t="shared" si="275"/>
        <v>2 Trembler(s) de 30 cl</v>
      </c>
      <c r="AS235" s="135">
        <f t="shared" si="275"/>
        <v>600</v>
      </c>
      <c r="AT235" s="139">
        <f t="shared" si="275"/>
        <v>600</v>
      </c>
      <c r="AU235" s="138">
        <f t="shared" si="253"/>
        <v>0</v>
      </c>
      <c r="AV235" s="148">
        <v>6</v>
      </c>
      <c r="AW235" s="147">
        <f t="shared" si="267"/>
        <v>0</v>
      </c>
      <c r="AX235" s="614">
        <f>IF(ISBLANK(W235),0,IFERROR((IFERROR(_xlfn.XLOOKUP(X235,BH22:BH150,BO22:BO150),IFERROR(_xlfn.XLOOKUP(X235,BI22:BI150,BO22:BO150),IFERROR(_xlfn.XLOOKUP(X235,BJ22:BJ150,BO22:BO150),""))))*W235,""))</f>
        <v>0</v>
      </c>
      <c r="AY235" s="618">
        <f>IFERROR((AX235/AX237)*AQ235,0)</f>
        <v>0</v>
      </c>
      <c r="AZ235" s="619">
        <f t="shared" si="269"/>
        <v>0</v>
      </c>
      <c r="BA235" s="134">
        <f t="shared" si="270"/>
        <v>0</v>
      </c>
      <c r="BB235" s="617">
        <f t="shared" si="271"/>
        <v>0</v>
      </c>
      <c r="BC235" s="733">
        <f>BA235/AI222</f>
        <v>0</v>
      </c>
      <c r="BT235" s="3"/>
      <c r="BV235" s="394">
        <f t="shared" si="244"/>
        <v>0</v>
      </c>
      <c r="DD235" s="9">
        <v>1</v>
      </c>
    </row>
    <row r="236" spans="2:108" ht="21" customHeight="1">
      <c r="B236" s="394">
        <f t="shared" si="240"/>
        <v>0</v>
      </c>
      <c r="C236" s="146" t="b">
        <f t="shared" si="241"/>
        <v>0</v>
      </c>
      <c r="D236" s="146">
        <f t="shared" si="245"/>
        <v>0</v>
      </c>
      <c r="E236" s="146">
        <f t="shared" si="246"/>
        <v>0</v>
      </c>
      <c r="F236" s="146">
        <f t="shared" si="247"/>
        <v>0</v>
      </c>
      <c r="G236" s="146">
        <f t="shared" si="242"/>
        <v>0</v>
      </c>
      <c r="H236" s="146" t="str">
        <f t="shared" si="248"/>
        <v/>
      </c>
      <c r="I236" s="146" t="str">
        <f t="shared" si="243"/>
        <v/>
      </c>
      <c r="J236" s="145"/>
      <c r="K236" s="118"/>
      <c r="L236" s="118"/>
      <c r="M236" s="117"/>
      <c r="N236" s="116"/>
      <c r="O236" s="115"/>
      <c r="P236" s="663"/>
      <c r="Q236" s="663"/>
      <c r="R236" s="662"/>
      <c r="S236" s="144"/>
      <c r="T236" s="292"/>
      <c r="U236" s="291"/>
      <c r="V236" s="143"/>
      <c r="W236" s="290"/>
      <c r="X236" s="289"/>
      <c r="Y236" s="288"/>
      <c r="Z236" s="287"/>
      <c r="AA236" s="286"/>
      <c r="AC236" s="507" t="str">
        <f>IF(ISBLANK(AA236),"",IF(AI222&gt;0,AA236,""))</f>
        <v/>
      </c>
      <c r="AD236" s="508">
        <f>IF(ISBLANK(AI222),"",INDEX(BO22:BO150,MATCH(AJ223,BH22:BH150,0)))</f>
        <v>10</v>
      </c>
      <c r="AE236" s="509" t="str">
        <f t="shared" si="261"/>
        <v/>
      </c>
      <c r="AF236" s="510" t="str">
        <f>IF(BA236=0,"",IF(ISBLANK(AI222),"",TEXT(AE236/10,"0.0")&amp;" cl ► "&amp;TEXT(AE236/1000,"0.000")&amp;" L"))</f>
        <v/>
      </c>
      <c r="AG236" s="511" t="str">
        <f>IF(OR(BA236=0, ISBLANK(X236)), "", IF(ROUND(BA236/BA237*10*2, 0)/2=0, W236 &amp; " " &amp; X236, "► ≈ " &amp; MIN(ROUND(BA236/BA237*10*2, 0)/2, 10) &amp; "/10"))</f>
        <v/>
      </c>
      <c r="AH236" s="527" t="str">
        <f t="shared" si="262"/>
        <v/>
      </c>
      <c r="AI236" s="513">
        <f>IF(ISBLANK(AI222),"",U236)</f>
        <v>0</v>
      </c>
      <c r="AJ236" s="528" t="str">
        <f t="shared" si="263"/>
        <v/>
      </c>
      <c r="AK236" s="514">
        <f t="shared" si="264"/>
        <v>0</v>
      </c>
      <c r="AL236" s="515">
        <v>1</v>
      </c>
      <c r="AM236" s="516">
        <f t="shared" si="265"/>
        <v>0</v>
      </c>
      <c r="AO236" s="142" t="str">
        <f t="shared" ref="AO236:AT236" si="276">AO222</f>
        <v/>
      </c>
      <c r="AP236" s="141">
        <f t="shared" si="276"/>
        <v>0</v>
      </c>
      <c r="AQ236" s="141">
        <f t="shared" si="276"/>
        <v>0</v>
      </c>
      <c r="AR236" s="140" t="str">
        <f t="shared" si="276"/>
        <v>2 Trembler(s) de 30 cl</v>
      </c>
      <c r="AS236" s="135">
        <f t="shared" si="276"/>
        <v>600</v>
      </c>
      <c r="AT236" s="139">
        <f t="shared" si="276"/>
        <v>600</v>
      </c>
      <c r="AU236" s="138">
        <f t="shared" si="253"/>
        <v>0</v>
      </c>
      <c r="AV236" s="137">
        <v>7</v>
      </c>
      <c r="AW236" s="136">
        <f t="shared" si="267"/>
        <v>0</v>
      </c>
      <c r="AX236" s="614">
        <f>IF(ISBLANK(W236),0,IFERROR((IFERROR(_xlfn.XLOOKUP(X236,BH22:BH150,BO22:BO150),IFERROR(_xlfn.XLOOKUP(X236,BI22:BI150,BO22:BO150),IFERROR(_xlfn.XLOOKUP(X236,BJ22:BJ150,BO22:BO150),""))))*W236,""))</f>
        <v>0</v>
      </c>
      <c r="AY236" s="618">
        <f>IFERROR((AX236/AX237)*AQ236,0)</f>
        <v>0</v>
      </c>
      <c r="AZ236" s="619">
        <f t="shared" si="269"/>
        <v>0</v>
      </c>
      <c r="BA236" s="134">
        <f t="shared" si="270"/>
        <v>0</v>
      </c>
      <c r="BB236" s="617">
        <f t="shared" si="271"/>
        <v>0</v>
      </c>
      <c r="BC236" s="733">
        <f>BA236/AI222</f>
        <v>0</v>
      </c>
      <c r="BT236" s="3"/>
      <c r="BV236" s="394">
        <f t="shared" si="244"/>
        <v>0</v>
      </c>
      <c r="DD236" s="9">
        <v>1</v>
      </c>
    </row>
    <row r="237" spans="2:108" ht="21" customHeight="1">
      <c r="B237" s="394">
        <f t="shared" si="240"/>
        <v>0</v>
      </c>
      <c r="C237" s="146" t="b">
        <f t="shared" si="241"/>
        <v>0</v>
      </c>
      <c r="D237" s="146">
        <f t="shared" si="245"/>
        <v>0</v>
      </c>
      <c r="E237" s="146">
        <f t="shared" si="246"/>
        <v>0</v>
      </c>
      <c r="F237" s="146">
        <f t="shared" si="247"/>
        <v>0</v>
      </c>
      <c r="G237" s="146">
        <f t="shared" si="242"/>
        <v>0</v>
      </c>
      <c r="H237" s="146" t="str">
        <f t="shared" si="248"/>
        <v/>
      </c>
      <c r="I237" s="146" t="str">
        <f t="shared" si="243"/>
        <v/>
      </c>
      <c r="J237" s="133"/>
      <c r="K237" s="118"/>
      <c r="L237" s="118"/>
      <c r="M237" s="117"/>
      <c r="N237" s="116"/>
      <c r="O237" s="115"/>
      <c r="P237" s="131"/>
      <c r="Q237" s="131"/>
      <c r="R237" s="131"/>
      <c r="S237" s="131"/>
      <c r="T237" s="131"/>
      <c r="U237" s="131"/>
      <c r="V237" s="131"/>
      <c r="W237" s="131"/>
      <c r="X237" s="131"/>
      <c r="Y237" s="132"/>
      <c r="Z237" s="131"/>
      <c r="AA237" s="130"/>
      <c r="AC237" s="504"/>
      <c r="AD237" s="128"/>
      <c r="AE237" s="530">
        <f>SUM(AE230:AE236)</f>
        <v>0</v>
      </c>
      <c r="AF237" s="128"/>
      <c r="AG237" s="128"/>
      <c r="AH237" s="129"/>
      <c r="AI237" s="505"/>
      <c r="AJ237" s="531">
        <f>IFERROR(SUM(AJ230:AJ236)/SUM(AE230:AE236)*100,0)</f>
        <v>0</v>
      </c>
      <c r="AK237" s="506"/>
      <c r="AL237" s="128" t="s">
        <v>345</v>
      </c>
      <c r="AM237" s="500">
        <f>SUM(AM230:AM236)</f>
        <v>0</v>
      </c>
      <c r="AO237" s="127"/>
      <c r="AP237" s="125"/>
      <c r="AQ237" s="125"/>
      <c r="AR237" s="126"/>
      <c r="AS237" s="126"/>
      <c r="AT237" s="125"/>
      <c r="AU237" s="124"/>
      <c r="AV237" s="123"/>
      <c r="AW237" s="123"/>
      <c r="AX237" s="615">
        <f t="shared" ref="AX237:BC237" si="277">SUM(AX230:AX236)</f>
        <v>0</v>
      </c>
      <c r="AY237" s="122">
        <f t="shared" si="277"/>
        <v>0</v>
      </c>
      <c r="AZ237" s="621">
        <f t="shared" si="277"/>
        <v>0</v>
      </c>
      <c r="BA237" s="122">
        <f t="shared" si="277"/>
        <v>0</v>
      </c>
      <c r="BB237" s="616">
        <f t="shared" si="277"/>
        <v>0</v>
      </c>
      <c r="BC237" s="620">
        <f t="shared" si="277"/>
        <v>0</v>
      </c>
      <c r="BT237" s="3"/>
      <c r="BV237" s="394">
        <f t="shared" si="244"/>
        <v>0</v>
      </c>
      <c r="DD237" s="9">
        <v>1</v>
      </c>
    </row>
    <row r="238" spans="2:108" ht="21" customHeight="1">
      <c r="B238" s="394">
        <f t="shared" si="240"/>
        <v>0</v>
      </c>
      <c r="C238" s="146" t="b">
        <f t="shared" si="241"/>
        <v>0</v>
      </c>
      <c r="D238" s="146">
        <f t="shared" si="245"/>
        <v>0</v>
      </c>
      <c r="E238" s="146">
        <f t="shared" si="246"/>
        <v>0</v>
      </c>
      <c r="F238" s="146">
        <f t="shared" si="247"/>
        <v>0</v>
      </c>
      <c r="G238" s="146">
        <f t="shared" si="242"/>
        <v>0</v>
      </c>
      <c r="H238" s="146" t="str">
        <f t="shared" si="248"/>
        <v/>
      </c>
      <c r="I238" s="146" t="str">
        <f t="shared" si="243"/>
        <v/>
      </c>
      <c r="J238" s="145"/>
      <c r="K238" s="118"/>
      <c r="L238" s="118"/>
      <c r="M238" s="117"/>
      <c r="N238" s="116"/>
      <c r="O238" s="115"/>
      <c r="P238" s="284"/>
      <c r="Q238" s="265"/>
      <c r="R238" s="268"/>
      <c r="S238" s="268"/>
      <c r="T238" s="268"/>
      <c r="U238" s="268"/>
      <c r="V238" s="268"/>
      <c r="W238" s="268"/>
      <c r="X238" s="268"/>
      <c r="Y238" s="268"/>
      <c r="Z238" s="268"/>
      <c r="AA238" s="283"/>
      <c r="AC238" s="771" t="s">
        <v>535</v>
      </c>
      <c r="AD238" s="268"/>
      <c r="AE238" s="268"/>
      <c r="AF238" s="268"/>
      <c r="AG238" s="268"/>
      <c r="AH238" s="537" t="s">
        <v>1692</v>
      </c>
      <c r="AI238" s="268"/>
      <c r="AJ238" s="268"/>
      <c r="AK238" s="268"/>
      <c r="AL238" s="268"/>
      <c r="AM238" s="283" t="s">
        <v>532</v>
      </c>
      <c r="AO238" s="491"/>
      <c r="AP238" s="492"/>
      <c r="AQ238" s="492"/>
      <c r="AR238" s="492"/>
      <c r="AS238" s="492"/>
      <c r="AT238" s="492"/>
      <c r="AU238" s="492"/>
      <c r="AV238" s="492"/>
      <c r="AW238" s="492"/>
      <c r="AX238" s="492"/>
      <c r="AY238" s="492"/>
      <c r="AZ238" s="492"/>
      <c r="BA238" s="492"/>
      <c r="BB238" s="492"/>
      <c r="BC238" s="496"/>
      <c r="BT238" s="3"/>
      <c r="BV238" s="394">
        <f t="shared" si="244"/>
        <v>0</v>
      </c>
      <c r="DD238" s="9">
        <v>1</v>
      </c>
    </row>
    <row r="239" spans="2:108" ht="21" customHeight="1">
      <c r="B239" s="394">
        <f t="shared" si="240"/>
        <v>0</v>
      </c>
      <c r="C239" s="146" t="b">
        <f t="shared" si="241"/>
        <v>0</v>
      </c>
      <c r="D239" s="146">
        <f t="shared" si="245"/>
        <v>0</v>
      </c>
      <c r="E239" s="146">
        <f t="shared" si="246"/>
        <v>0</v>
      </c>
      <c r="F239" s="146">
        <f t="shared" si="247"/>
        <v>0</v>
      </c>
      <c r="G239" s="146">
        <f t="shared" si="242"/>
        <v>0</v>
      </c>
      <c r="H239" s="146" t="str">
        <f t="shared" si="248"/>
        <v/>
      </c>
      <c r="I239" s="146" t="str">
        <f t="shared" si="243"/>
        <v/>
      </c>
      <c r="J239" s="145"/>
      <c r="K239" s="118"/>
      <c r="L239" s="118"/>
      <c r="M239" s="117"/>
      <c r="N239" s="116"/>
      <c r="O239" s="115"/>
      <c r="P239" s="281"/>
      <c r="Q239" s="280"/>
      <c r="R239" s="280"/>
      <c r="S239" s="280"/>
      <c r="T239" s="280"/>
      <c r="U239" s="280"/>
      <c r="V239" s="280"/>
      <c r="W239" s="280"/>
      <c r="X239" s="280"/>
      <c r="Y239" s="280"/>
      <c r="Z239" s="280"/>
      <c r="AA239" s="279"/>
      <c r="AC239" s="772">
        <f t="shared" ref="AC239:AC247" si="278">Q239</f>
        <v>0</v>
      </c>
      <c r="AD239" s="280"/>
      <c r="AE239" s="280"/>
      <c r="AF239" s="280"/>
      <c r="AG239" s="280"/>
      <c r="AH239" s="280"/>
      <c r="AI239" s="280"/>
      <c r="AJ239" s="280"/>
      <c r="AK239" s="280"/>
      <c r="AL239" s="280"/>
      <c r="AM239" s="279" t="s">
        <v>532</v>
      </c>
      <c r="AO239" s="493"/>
      <c r="AP239" s="494"/>
      <c r="AQ239" s="494"/>
      <c r="AR239" s="494"/>
      <c r="AS239" s="494"/>
      <c r="AT239" s="494"/>
      <c r="AU239" s="494"/>
      <c r="AV239" s="494"/>
      <c r="AW239" s="494"/>
      <c r="AX239" s="494"/>
      <c r="AY239" s="494"/>
      <c r="AZ239" s="494"/>
      <c r="BA239" s="494"/>
      <c r="BB239" s="494"/>
      <c r="BC239" s="497"/>
      <c r="BT239" s="3"/>
      <c r="BV239" s="394">
        <f t="shared" si="244"/>
        <v>0</v>
      </c>
      <c r="DD239" s="9">
        <v>1</v>
      </c>
    </row>
    <row r="240" spans="2:108" ht="21" customHeight="1">
      <c r="B240" s="394">
        <f t="shared" si="240"/>
        <v>0</v>
      </c>
      <c r="C240" s="146" t="b">
        <f t="shared" si="241"/>
        <v>0</v>
      </c>
      <c r="D240" s="146">
        <f t="shared" si="245"/>
        <v>0</v>
      </c>
      <c r="E240" s="146">
        <f t="shared" si="246"/>
        <v>0</v>
      </c>
      <c r="F240" s="146">
        <f t="shared" si="247"/>
        <v>0</v>
      </c>
      <c r="G240" s="146">
        <f t="shared" si="242"/>
        <v>0</v>
      </c>
      <c r="H240" s="146" t="str">
        <f t="shared" si="248"/>
        <v/>
      </c>
      <c r="I240" s="146" t="str">
        <f t="shared" si="243"/>
        <v/>
      </c>
      <c r="J240" s="145"/>
      <c r="K240" s="118"/>
      <c r="L240" s="118"/>
      <c r="M240" s="117"/>
      <c r="N240" s="116"/>
      <c r="O240" s="115"/>
      <c r="P240" s="281"/>
      <c r="Q240" s="280"/>
      <c r="R240" s="280"/>
      <c r="S240" s="280"/>
      <c r="T240" s="280"/>
      <c r="U240" s="280"/>
      <c r="V240" s="280"/>
      <c r="W240" s="280"/>
      <c r="X240" s="280"/>
      <c r="Y240" s="280"/>
      <c r="Z240" s="280"/>
      <c r="AA240" s="279"/>
      <c r="AC240" s="772">
        <f t="shared" si="278"/>
        <v>0</v>
      </c>
      <c r="AD240" s="280"/>
      <c r="AE240" s="280"/>
      <c r="AF240" s="280"/>
      <c r="AG240" s="280"/>
      <c r="AH240" s="280"/>
      <c r="AI240" s="280"/>
      <c r="AJ240" s="280"/>
      <c r="AK240" s="280"/>
      <c r="AL240" s="280"/>
      <c r="AM240" s="279"/>
      <c r="AO240" s="493"/>
      <c r="AP240" s="494"/>
      <c r="AQ240" s="494"/>
      <c r="AR240" s="494"/>
      <c r="AS240" s="494"/>
      <c r="AT240" s="494"/>
      <c r="AU240" s="494"/>
      <c r="AV240" s="494"/>
      <c r="AW240" s="494"/>
      <c r="AX240" s="494"/>
      <c r="AY240" s="494"/>
      <c r="AZ240" s="494"/>
      <c r="BA240" s="494"/>
      <c r="BB240" s="494"/>
      <c r="BC240" s="497"/>
      <c r="BT240" s="3"/>
      <c r="BV240" s="394">
        <f t="shared" si="244"/>
        <v>0</v>
      </c>
      <c r="DD240" s="9">
        <v>1</v>
      </c>
    </row>
    <row r="241" spans="2:108" ht="21" customHeight="1">
      <c r="B241" s="394">
        <f t="shared" si="240"/>
        <v>0</v>
      </c>
      <c r="C241" s="146" t="b">
        <f t="shared" si="241"/>
        <v>0</v>
      </c>
      <c r="D241" s="146">
        <f t="shared" si="245"/>
        <v>0</v>
      </c>
      <c r="E241" s="146">
        <f t="shared" si="246"/>
        <v>0</v>
      </c>
      <c r="F241" s="146">
        <f t="shared" si="247"/>
        <v>0</v>
      </c>
      <c r="G241" s="146">
        <f t="shared" si="242"/>
        <v>0</v>
      </c>
      <c r="H241" s="146" t="str">
        <f t="shared" si="248"/>
        <v/>
      </c>
      <c r="I241" s="146" t="str">
        <f t="shared" si="243"/>
        <v/>
      </c>
      <c r="J241" s="145"/>
      <c r="K241" s="118"/>
      <c r="L241" s="118"/>
      <c r="M241" s="117"/>
      <c r="N241" s="116"/>
      <c r="O241" s="115"/>
      <c r="P241" s="281"/>
      <c r="Q241" s="280"/>
      <c r="R241" s="280"/>
      <c r="S241" s="280"/>
      <c r="T241" s="280"/>
      <c r="U241" s="280"/>
      <c r="V241" s="280"/>
      <c r="W241" s="280"/>
      <c r="X241" s="280"/>
      <c r="Y241" s="280"/>
      <c r="Z241" s="280"/>
      <c r="AA241" s="279"/>
      <c r="AC241" s="772">
        <f t="shared" si="278"/>
        <v>0</v>
      </c>
      <c r="AD241" s="280"/>
      <c r="AE241" s="280"/>
      <c r="AF241" s="280"/>
      <c r="AG241" s="280"/>
      <c r="AH241" s="280"/>
      <c r="AI241" s="280"/>
      <c r="AJ241" s="280"/>
      <c r="AK241" s="280"/>
      <c r="AL241" s="280"/>
      <c r="AM241" s="279"/>
      <c r="AO241" s="495"/>
      <c r="AP241" s="494"/>
      <c r="AQ241" s="494"/>
      <c r="AR241" s="494"/>
      <c r="AS241" s="494"/>
      <c r="AT241" s="494"/>
      <c r="AU241" s="494"/>
      <c r="AV241" s="494"/>
      <c r="AW241" s="494"/>
      <c r="AX241" s="494"/>
      <c r="AY241" s="494"/>
      <c r="AZ241" s="494"/>
      <c r="BA241" s="494"/>
      <c r="BB241" s="494"/>
      <c r="BC241" s="497"/>
      <c r="BT241" s="3"/>
      <c r="BV241" s="394">
        <f t="shared" si="244"/>
        <v>0</v>
      </c>
      <c r="DD241" s="9">
        <v>1</v>
      </c>
    </row>
    <row r="242" spans="2:108" ht="21" customHeight="1">
      <c r="B242" s="394">
        <f t="shared" si="240"/>
        <v>0</v>
      </c>
      <c r="C242" s="146" t="b">
        <f t="shared" si="241"/>
        <v>0</v>
      </c>
      <c r="D242" s="146">
        <f t="shared" si="245"/>
        <v>0</v>
      </c>
      <c r="E242" s="146">
        <f t="shared" si="246"/>
        <v>0</v>
      </c>
      <c r="F242" s="146">
        <f t="shared" si="247"/>
        <v>0</v>
      </c>
      <c r="G242" s="146">
        <f t="shared" si="242"/>
        <v>0</v>
      </c>
      <c r="H242" s="146" t="str">
        <f t="shared" si="248"/>
        <v/>
      </c>
      <c r="I242" s="146" t="str">
        <f t="shared" si="243"/>
        <v/>
      </c>
      <c r="J242" s="145"/>
      <c r="K242" s="118"/>
      <c r="L242" s="118"/>
      <c r="M242" s="117"/>
      <c r="N242" s="116"/>
      <c r="O242" s="115"/>
      <c r="P242" s="281"/>
      <c r="Q242" s="280"/>
      <c r="R242" s="280"/>
      <c r="S242" s="280"/>
      <c r="T242" s="280"/>
      <c r="U242" s="280"/>
      <c r="V242" s="280"/>
      <c r="W242" s="280"/>
      <c r="X242" s="280"/>
      <c r="Y242" s="280"/>
      <c r="Z242" s="280"/>
      <c r="AA242" s="279"/>
      <c r="AC242" s="772">
        <f t="shared" si="278"/>
        <v>0</v>
      </c>
      <c r="AD242" s="280"/>
      <c r="AE242" s="280"/>
      <c r="AF242" s="280"/>
      <c r="AG242" s="280"/>
      <c r="AH242" s="280"/>
      <c r="AI242" s="280"/>
      <c r="AJ242" s="280"/>
      <c r="AK242" s="280"/>
      <c r="AL242" s="280"/>
      <c r="AM242" s="279"/>
      <c r="AO242" s="493"/>
      <c r="AP242" s="494"/>
      <c r="AQ242" s="494"/>
      <c r="AR242" s="494"/>
      <c r="AS242" s="494"/>
      <c r="AT242" s="494"/>
      <c r="AU242" s="494"/>
      <c r="AV242" s="494"/>
      <c r="AW242" s="494"/>
      <c r="AX242" s="494"/>
      <c r="AY242" s="494"/>
      <c r="AZ242" s="494"/>
      <c r="BA242" s="494"/>
      <c r="BB242" s="494"/>
      <c r="BC242" s="497"/>
      <c r="BT242" s="3"/>
      <c r="BV242" s="394">
        <f t="shared" si="244"/>
        <v>0</v>
      </c>
      <c r="DD242" s="9">
        <v>1</v>
      </c>
    </row>
    <row r="243" spans="2:108" ht="21" customHeight="1">
      <c r="B243" s="394">
        <f t="shared" si="240"/>
        <v>0</v>
      </c>
      <c r="C243" s="146" t="b">
        <f t="shared" si="241"/>
        <v>0</v>
      </c>
      <c r="D243" s="146">
        <f t="shared" si="245"/>
        <v>0</v>
      </c>
      <c r="E243" s="146">
        <f t="shared" si="246"/>
        <v>0</v>
      </c>
      <c r="F243" s="146">
        <f t="shared" si="247"/>
        <v>0</v>
      </c>
      <c r="G243" s="146">
        <f t="shared" si="242"/>
        <v>0</v>
      </c>
      <c r="H243" s="146" t="str">
        <f t="shared" si="248"/>
        <v/>
      </c>
      <c r="I243" s="146" t="str">
        <f t="shared" si="243"/>
        <v/>
      </c>
      <c r="J243" s="145"/>
      <c r="K243" s="118"/>
      <c r="L243" s="118"/>
      <c r="M243" s="117"/>
      <c r="N243" s="116"/>
      <c r="O243" s="115"/>
      <c r="P243" s="281"/>
      <c r="Q243" s="280"/>
      <c r="R243" s="280"/>
      <c r="S243" s="280"/>
      <c r="T243" s="280"/>
      <c r="U243" s="280"/>
      <c r="V243" s="280"/>
      <c r="W243" s="280"/>
      <c r="X243" s="280"/>
      <c r="Y243" s="280"/>
      <c r="Z243" s="280"/>
      <c r="AA243" s="279"/>
      <c r="AC243" s="772">
        <f t="shared" si="278"/>
        <v>0</v>
      </c>
      <c r="AD243" s="280"/>
      <c r="AE243" s="280"/>
      <c r="AF243" s="280"/>
      <c r="AG243" s="280"/>
      <c r="AH243" s="280"/>
      <c r="AI243" s="280"/>
      <c r="AJ243" s="280"/>
      <c r="AK243" s="280"/>
      <c r="AL243" s="280"/>
      <c r="AM243" s="279"/>
      <c r="AO243" s="493"/>
      <c r="AP243" s="494"/>
      <c r="AQ243" s="494"/>
      <c r="AR243" s="494"/>
      <c r="AS243" s="494"/>
      <c r="AT243" s="494"/>
      <c r="AU243" s="494"/>
      <c r="AV243" s="494"/>
      <c r="AW243" s="494"/>
      <c r="AX243" s="494"/>
      <c r="AY243" s="494"/>
      <c r="AZ243" s="494"/>
      <c r="BA243" s="494"/>
      <c r="BB243" s="494"/>
      <c r="BC243" s="497"/>
      <c r="BT243" s="3"/>
      <c r="BV243" s="394">
        <f t="shared" si="244"/>
        <v>0</v>
      </c>
      <c r="DD243" s="9">
        <v>1</v>
      </c>
    </row>
    <row r="244" spans="2:108" ht="21" customHeight="1">
      <c r="B244" s="394">
        <f t="shared" si="240"/>
        <v>0</v>
      </c>
      <c r="C244" s="146" t="b">
        <f t="shared" si="241"/>
        <v>0</v>
      </c>
      <c r="D244" s="146">
        <f t="shared" si="245"/>
        <v>0</v>
      </c>
      <c r="E244" s="146">
        <f t="shared" si="246"/>
        <v>0</v>
      </c>
      <c r="F244" s="146">
        <f t="shared" si="247"/>
        <v>0</v>
      </c>
      <c r="G244" s="146">
        <f t="shared" si="242"/>
        <v>0</v>
      </c>
      <c r="H244" s="146" t="str">
        <f t="shared" si="248"/>
        <v/>
      </c>
      <c r="I244" s="146" t="str">
        <f t="shared" si="243"/>
        <v/>
      </c>
      <c r="J244" s="145"/>
      <c r="K244" s="118"/>
      <c r="L244" s="118"/>
      <c r="M244" s="117"/>
      <c r="N244" s="116"/>
      <c r="O244" s="115"/>
      <c r="P244" s="281"/>
      <c r="Q244" s="280"/>
      <c r="R244" s="280"/>
      <c r="S244" s="280"/>
      <c r="T244" s="280"/>
      <c r="U244" s="280"/>
      <c r="V244" s="280"/>
      <c r="W244" s="280"/>
      <c r="X244" s="280"/>
      <c r="Y244" s="280"/>
      <c r="Z244" s="280"/>
      <c r="AA244" s="279"/>
      <c r="AC244" s="772">
        <f t="shared" si="278"/>
        <v>0</v>
      </c>
      <c r="AD244" s="280"/>
      <c r="AE244" s="280"/>
      <c r="AF244" s="280"/>
      <c r="AG244" s="280"/>
      <c r="AH244" s="280"/>
      <c r="AI244" s="280"/>
      <c r="AJ244" s="280"/>
      <c r="AK244" s="280"/>
      <c r="AL244" s="280"/>
      <c r="AM244" s="279"/>
      <c r="AO244" s="493"/>
      <c r="AP244" s="494"/>
      <c r="AQ244" s="494"/>
      <c r="AR244" s="494"/>
      <c r="AS244" s="494"/>
      <c r="AT244" s="494"/>
      <c r="AU244" s="494"/>
      <c r="AV244" s="494"/>
      <c r="AW244" s="494"/>
      <c r="AX244" s="494"/>
      <c r="AY244" s="494"/>
      <c r="AZ244" s="494"/>
      <c r="BA244" s="494"/>
      <c r="BB244" s="494"/>
      <c r="BC244" s="497"/>
      <c r="BT244" s="3"/>
      <c r="BV244" s="394">
        <f t="shared" si="244"/>
        <v>0</v>
      </c>
      <c r="DD244" s="9">
        <v>1</v>
      </c>
    </row>
    <row r="245" spans="2:108" ht="21" customHeight="1">
      <c r="B245" s="394">
        <f t="shared" si="240"/>
        <v>0</v>
      </c>
      <c r="C245" s="146" t="b">
        <f t="shared" si="241"/>
        <v>0</v>
      </c>
      <c r="D245" s="146">
        <f t="shared" si="245"/>
        <v>0</v>
      </c>
      <c r="E245" s="146">
        <f t="shared" si="246"/>
        <v>0</v>
      </c>
      <c r="F245" s="146">
        <f t="shared" si="247"/>
        <v>0</v>
      </c>
      <c r="G245" s="146">
        <f t="shared" si="242"/>
        <v>0</v>
      </c>
      <c r="H245" s="146" t="str">
        <f t="shared" si="248"/>
        <v/>
      </c>
      <c r="I245" s="146" t="str">
        <f t="shared" si="243"/>
        <v/>
      </c>
      <c r="J245" s="145"/>
      <c r="K245" s="118"/>
      <c r="L245" s="118"/>
      <c r="M245" s="117"/>
      <c r="N245" s="116"/>
      <c r="O245" s="115"/>
      <c r="P245" s="281"/>
      <c r="Q245" s="280"/>
      <c r="R245" s="280"/>
      <c r="S245" s="280"/>
      <c r="T245" s="280"/>
      <c r="U245" s="280"/>
      <c r="V245" s="280"/>
      <c r="W245" s="280"/>
      <c r="X245" s="280"/>
      <c r="Y245" s="280"/>
      <c r="Z245" s="280"/>
      <c r="AA245" s="279"/>
      <c r="AC245" s="772">
        <f t="shared" si="278"/>
        <v>0</v>
      </c>
      <c r="AD245" s="280"/>
      <c r="AE245" s="280"/>
      <c r="AF245" s="280"/>
      <c r="AG245" s="280"/>
      <c r="AH245" s="280"/>
      <c r="AI245" s="280"/>
      <c r="AJ245" s="280"/>
      <c r="AK245" s="280"/>
      <c r="AL245" s="280"/>
      <c r="AM245" s="279"/>
      <c r="AO245" s="493"/>
      <c r="AP245" s="494"/>
      <c r="AQ245" s="494"/>
      <c r="AR245" s="494"/>
      <c r="AS245" s="494"/>
      <c r="AT245" s="494"/>
      <c r="AU245" s="494"/>
      <c r="AV245" s="494"/>
      <c r="AW245" s="494"/>
      <c r="AX245" s="494"/>
      <c r="AY245" s="494"/>
      <c r="AZ245" s="494"/>
      <c r="BA245" s="494"/>
      <c r="BB245" s="494"/>
      <c r="BC245" s="497"/>
      <c r="BT245" s="3"/>
      <c r="BV245" s="394">
        <f t="shared" si="244"/>
        <v>0</v>
      </c>
      <c r="DD245" s="9">
        <v>1</v>
      </c>
    </row>
    <row r="246" spans="2:108" ht="21" customHeight="1">
      <c r="B246" s="394">
        <f t="shared" si="240"/>
        <v>0</v>
      </c>
      <c r="C246" s="146" t="b">
        <f t="shared" si="241"/>
        <v>0</v>
      </c>
      <c r="D246" s="146">
        <f t="shared" si="245"/>
        <v>0</v>
      </c>
      <c r="E246" s="146">
        <f t="shared" si="246"/>
        <v>0</v>
      </c>
      <c r="F246" s="146">
        <f t="shared" si="247"/>
        <v>0</v>
      </c>
      <c r="G246" s="146">
        <f t="shared" si="242"/>
        <v>0</v>
      </c>
      <c r="H246" s="146" t="str">
        <f t="shared" si="248"/>
        <v/>
      </c>
      <c r="I246" s="146" t="str">
        <f t="shared" si="243"/>
        <v/>
      </c>
      <c r="J246" s="145"/>
      <c r="K246" s="118"/>
      <c r="L246" s="118"/>
      <c r="M246" s="117"/>
      <c r="N246" s="116"/>
      <c r="O246" s="115"/>
      <c r="P246" s="281"/>
      <c r="Q246" s="280"/>
      <c r="R246" s="280"/>
      <c r="S246" s="280"/>
      <c r="T246" s="280"/>
      <c r="U246" s="280"/>
      <c r="V246" s="280"/>
      <c r="W246" s="280"/>
      <c r="X246" s="280"/>
      <c r="Y246" s="280"/>
      <c r="Z246" s="280"/>
      <c r="AA246" s="279"/>
      <c r="AC246" s="772">
        <f t="shared" si="278"/>
        <v>0</v>
      </c>
      <c r="AD246" s="280"/>
      <c r="AE246" s="280"/>
      <c r="AF246" s="280"/>
      <c r="AG246" s="280"/>
      <c r="AH246" s="280"/>
      <c r="AI246" s="280"/>
      <c r="AJ246" s="280"/>
      <c r="AK246" s="280"/>
      <c r="AL246" s="280"/>
      <c r="AM246" s="279"/>
      <c r="AO246" s="493"/>
      <c r="AP246" s="494"/>
      <c r="AQ246" s="494"/>
      <c r="AR246" s="494"/>
      <c r="AS246" s="494"/>
      <c r="AT246" s="494"/>
      <c r="AU246" s="494"/>
      <c r="AV246" s="494"/>
      <c r="AW246" s="494"/>
      <c r="AX246" s="494"/>
      <c r="AY246" s="494"/>
      <c r="AZ246" s="494"/>
      <c r="BA246" s="494"/>
      <c r="BB246" s="494"/>
      <c r="BC246" s="497"/>
      <c r="BT246" s="3"/>
      <c r="BV246" s="394">
        <f t="shared" si="244"/>
        <v>0</v>
      </c>
      <c r="DD246" s="9">
        <v>1</v>
      </c>
    </row>
    <row r="247" spans="2:108" ht="21" customHeight="1">
      <c r="B247" s="394">
        <f t="shared" si="240"/>
        <v>0</v>
      </c>
      <c r="C247" s="146" t="b">
        <f t="shared" si="241"/>
        <v>0</v>
      </c>
      <c r="D247" s="146">
        <f t="shared" si="245"/>
        <v>0</v>
      </c>
      <c r="E247" s="146">
        <f t="shared" si="246"/>
        <v>0</v>
      </c>
      <c r="F247" s="146">
        <f t="shared" si="247"/>
        <v>0</v>
      </c>
      <c r="G247" s="146">
        <f t="shared" si="242"/>
        <v>0</v>
      </c>
      <c r="H247" s="146" t="str">
        <f t="shared" si="248"/>
        <v/>
      </c>
      <c r="I247" s="146" t="str">
        <f t="shared" si="243"/>
        <v/>
      </c>
      <c r="J247" s="145"/>
      <c r="K247" s="118"/>
      <c r="L247" s="118"/>
      <c r="M247" s="117"/>
      <c r="N247" s="116"/>
      <c r="O247" s="115"/>
      <c r="P247" s="281"/>
      <c r="Q247" s="280"/>
      <c r="R247" s="280"/>
      <c r="S247" s="280"/>
      <c r="T247" s="280"/>
      <c r="U247" s="280"/>
      <c r="V247" s="280"/>
      <c r="W247" s="280"/>
      <c r="X247" s="280"/>
      <c r="Y247" s="280"/>
      <c r="Z247" s="280"/>
      <c r="AA247" s="279"/>
      <c r="AC247" s="772">
        <f t="shared" si="278"/>
        <v>0</v>
      </c>
      <c r="AD247" s="280"/>
      <c r="AE247" s="280"/>
      <c r="AF247" s="280"/>
      <c r="AG247" s="280"/>
      <c r="AH247" s="280"/>
      <c r="AI247" s="280"/>
      <c r="AJ247" s="280"/>
      <c r="AK247" s="280"/>
      <c r="AL247" s="280"/>
      <c r="AM247" s="279"/>
      <c r="AO247" s="493"/>
      <c r="AP247" s="494"/>
      <c r="AQ247" s="494"/>
      <c r="AR247" s="494"/>
      <c r="AS247" s="494"/>
      <c r="AT247" s="494"/>
      <c r="AU247" s="494"/>
      <c r="AV247" s="494"/>
      <c r="AW247" s="494"/>
      <c r="AX247" s="494"/>
      <c r="AY247" s="494"/>
      <c r="AZ247" s="494"/>
      <c r="BA247" s="494"/>
      <c r="BB247" s="494"/>
      <c r="BC247" s="497"/>
      <c r="BT247" s="3"/>
      <c r="BV247" s="394">
        <f t="shared" si="244"/>
        <v>0</v>
      </c>
      <c r="DD247" s="9">
        <v>1</v>
      </c>
    </row>
    <row r="248" spans="2:108" ht="21" customHeight="1">
      <c r="B248" s="394">
        <f t="shared" si="240"/>
        <v>0</v>
      </c>
      <c r="C248" s="146" t="b">
        <f t="shared" si="241"/>
        <v>0</v>
      </c>
      <c r="D248" s="146">
        <f t="shared" si="245"/>
        <v>0</v>
      </c>
      <c r="E248" s="146">
        <f t="shared" si="246"/>
        <v>0</v>
      </c>
      <c r="F248" s="146">
        <f t="shared" si="247"/>
        <v>0</v>
      </c>
      <c r="G248" s="146">
        <f t="shared" si="242"/>
        <v>0</v>
      </c>
      <c r="H248" s="146" t="str">
        <f t="shared" si="248"/>
        <v/>
      </c>
      <c r="I248" s="146" t="str">
        <f t="shared" si="243"/>
        <v/>
      </c>
      <c r="J248" s="145"/>
      <c r="K248" s="118"/>
      <c r="L248" s="118"/>
      <c r="M248" s="117"/>
      <c r="N248" s="116"/>
      <c r="O248" s="115"/>
      <c r="P248" s="661"/>
      <c r="Q248" s="277"/>
      <c r="R248" s="277"/>
      <c r="S248" s="277"/>
      <c r="T248" s="277"/>
      <c r="U248" s="277"/>
      <c r="V248" s="277"/>
      <c r="W248" s="277"/>
      <c r="X248" s="277"/>
      <c r="Y248" s="277"/>
      <c r="Z248" s="277"/>
      <c r="AA248" s="276"/>
      <c r="AC248" s="773"/>
      <c r="AD248" s="277"/>
      <c r="AE248" s="277"/>
      <c r="AF248" s="277"/>
      <c r="AG248" s="277"/>
      <c r="AH248" s="277"/>
      <c r="AI248" s="277"/>
      <c r="AJ248" s="277"/>
      <c r="AK248" s="277"/>
      <c r="AL248" s="277"/>
      <c r="AM248" s="276"/>
      <c r="AO248" s="493"/>
      <c r="AP248" s="494"/>
      <c r="AQ248" s="494"/>
      <c r="AR248" s="494"/>
      <c r="AS248" s="494"/>
      <c r="AT248" s="494"/>
      <c r="AU248" s="494"/>
      <c r="AV248" s="494"/>
      <c r="AW248" s="494"/>
      <c r="AX248" s="494"/>
      <c r="AY248" s="494"/>
      <c r="AZ248" s="494"/>
      <c r="BA248" s="494"/>
      <c r="BB248" s="494"/>
      <c r="BC248" s="497"/>
      <c r="BT248" s="3"/>
      <c r="BV248" s="394">
        <f t="shared" si="244"/>
        <v>0</v>
      </c>
      <c r="DD248" s="9">
        <v>1</v>
      </c>
    </row>
    <row r="249" spans="2:108" ht="21" customHeight="1">
      <c r="B249" s="394">
        <f t="shared" si="240"/>
        <v>0</v>
      </c>
      <c r="C249" s="146" t="b">
        <f t="shared" si="241"/>
        <v>0</v>
      </c>
      <c r="D249" s="146">
        <f t="shared" si="245"/>
        <v>0</v>
      </c>
      <c r="E249" s="146">
        <f t="shared" si="246"/>
        <v>0</v>
      </c>
      <c r="F249" s="146">
        <f t="shared" si="247"/>
        <v>0</v>
      </c>
      <c r="G249" s="146">
        <f t="shared" si="242"/>
        <v>0</v>
      </c>
      <c r="H249" s="146" t="str">
        <f t="shared" si="248"/>
        <v/>
      </c>
      <c r="I249" s="146" t="str">
        <f t="shared" si="243"/>
        <v/>
      </c>
      <c r="J249" s="145"/>
      <c r="K249" s="118"/>
      <c r="L249" s="118"/>
      <c r="M249" s="117"/>
      <c r="N249" s="116"/>
      <c r="O249" s="115"/>
      <c r="P249" s="661"/>
      <c r="Q249" s="277"/>
      <c r="R249" s="277"/>
      <c r="S249" s="277"/>
      <c r="T249" s="277"/>
      <c r="U249" s="277"/>
      <c r="V249" s="277"/>
      <c r="W249" s="277"/>
      <c r="X249" s="277"/>
      <c r="Y249" s="277"/>
      <c r="Z249" s="277"/>
      <c r="AA249" s="276"/>
      <c r="AC249" s="773"/>
      <c r="AD249" s="277"/>
      <c r="AE249" s="277"/>
      <c r="AF249" s="277"/>
      <c r="AG249" s="277"/>
      <c r="AH249" s="277"/>
      <c r="AI249" s="277"/>
      <c r="AJ249" s="277"/>
      <c r="AK249" s="277"/>
      <c r="AL249" s="277"/>
      <c r="AM249" s="276"/>
      <c r="AO249" s="493"/>
      <c r="AP249" s="494"/>
      <c r="AQ249" s="494"/>
      <c r="AR249" s="494"/>
      <c r="AS249" s="494"/>
      <c r="AT249" s="494"/>
      <c r="AU249" s="494"/>
      <c r="AV249" s="494"/>
      <c r="AW249" s="494"/>
      <c r="AX249" s="494"/>
      <c r="AY249" s="494"/>
      <c r="AZ249" s="494"/>
      <c r="BA249" s="494"/>
      <c r="BB249" s="494"/>
      <c r="BC249" s="497"/>
      <c r="BT249" s="3"/>
      <c r="BV249" s="394">
        <f t="shared" si="244"/>
        <v>0</v>
      </c>
      <c r="DD249" s="9">
        <v>1</v>
      </c>
    </row>
    <row r="250" spans="2:108" ht="21" customHeight="1">
      <c r="B250" s="394">
        <f t="shared" si="240"/>
        <v>0</v>
      </c>
      <c r="C250" s="146" t="b">
        <f t="shared" si="241"/>
        <v>0</v>
      </c>
      <c r="D250" s="146">
        <f t="shared" si="245"/>
        <v>0</v>
      </c>
      <c r="E250" s="146">
        <f t="shared" si="246"/>
        <v>0</v>
      </c>
      <c r="F250" s="146">
        <f t="shared" si="247"/>
        <v>0</v>
      </c>
      <c r="G250" s="146">
        <f t="shared" si="242"/>
        <v>0</v>
      </c>
      <c r="H250" s="146" t="str">
        <f t="shared" si="248"/>
        <v/>
      </c>
      <c r="I250" s="146" t="str">
        <f t="shared" si="243"/>
        <v/>
      </c>
      <c r="J250" s="272"/>
      <c r="K250" s="118"/>
      <c r="L250" s="118"/>
      <c r="M250" s="117"/>
      <c r="N250" s="116"/>
      <c r="O250" s="115"/>
      <c r="P250" s="274"/>
      <c r="Q250" s="121"/>
      <c r="R250" s="121"/>
      <c r="S250" s="121"/>
      <c r="T250" s="121"/>
      <c r="U250" s="121"/>
      <c r="V250" s="121"/>
      <c r="W250" s="121"/>
      <c r="X250" s="121"/>
      <c r="Y250" s="121"/>
      <c r="Z250" s="121"/>
      <c r="AA250" s="120"/>
      <c r="AC250" s="774"/>
      <c r="AD250" s="121"/>
      <c r="AE250" s="121"/>
      <c r="AF250" s="121"/>
      <c r="AG250" s="121"/>
      <c r="AH250" s="121"/>
      <c r="AI250" s="121"/>
      <c r="AJ250" s="121"/>
      <c r="AK250" s="121"/>
      <c r="AL250" s="121"/>
      <c r="AM250" s="120"/>
      <c r="AO250" s="493"/>
      <c r="AP250" s="494"/>
      <c r="AQ250" s="494"/>
      <c r="AR250" s="494"/>
      <c r="AS250" s="494"/>
      <c r="AT250" s="494"/>
      <c r="AU250" s="494"/>
      <c r="AV250" s="494"/>
      <c r="AW250" s="494"/>
      <c r="AX250" s="494"/>
      <c r="AY250" s="494"/>
      <c r="AZ250" s="494"/>
      <c r="BA250" s="494"/>
      <c r="BB250" s="494"/>
      <c r="BC250" s="497"/>
      <c r="BT250" s="3"/>
      <c r="BV250" s="394">
        <f t="shared" si="244"/>
        <v>0</v>
      </c>
      <c r="DD250" s="9">
        <v>1</v>
      </c>
    </row>
    <row r="251" spans="2:108" ht="21" customHeight="1">
      <c r="B251" s="394">
        <f t="shared" si="240"/>
        <v>0</v>
      </c>
      <c r="C251" s="146" t="b">
        <f t="shared" si="241"/>
        <v>0</v>
      </c>
      <c r="D251" s="146">
        <f t="shared" si="245"/>
        <v>0</v>
      </c>
      <c r="E251" s="146">
        <f t="shared" si="246"/>
        <v>0</v>
      </c>
      <c r="F251" s="146">
        <f t="shared" si="247"/>
        <v>0</v>
      </c>
      <c r="G251" s="146">
        <f t="shared" si="242"/>
        <v>0</v>
      </c>
      <c r="H251" s="146" t="str">
        <f t="shared" si="248"/>
        <v/>
      </c>
      <c r="I251" s="146" t="str">
        <f t="shared" si="243"/>
        <v/>
      </c>
      <c r="J251" s="272"/>
      <c r="K251" s="112"/>
      <c r="L251" s="112"/>
      <c r="M251" s="112"/>
      <c r="N251" s="112"/>
      <c r="O251" s="112"/>
      <c r="P251" s="112"/>
      <c r="Q251" s="112"/>
      <c r="R251" s="112"/>
      <c r="S251" s="112"/>
      <c r="T251" s="112"/>
      <c r="U251" s="112"/>
      <c r="V251" s="112"/>
      <c r="W251" s="112"/>
      <c r="X251" s="112"/>
      <c r="Y251" s="112"/>
      <c r="Z251" s="112"/>
      <c r="AA251" s="114"/>
      <c r="AC251" s="775">
        <v>40</v>
      </c>
      <c r="AD251" s="112">
        <v>5</v>
      </c>
      <c r="AE251" s="112">
        <v>12</v>
      </c>
      <c r="AF251" s="112">
        <v>25</v>
      </c>
      <c r="AG251" s="112">
        <v>23</v>
      </c>
      <c r="AH251" s="112">
        <v>7</v>
      </c>
      <c r="AI251" s="112">
        <v>13</v>
      </c>
      <c r="AJ251" s="112">
        <v>12</v>
      </c>
      <c r="AK251" s="112">
        <v>9</v>
      </c>
      <c r="AL251" s="112">
        <v>12</v>
      </c>
      <c r="AM251" s="114">
        <v>13</v>
      </c>
      <c r="AO251" s="113">
        <v>14</v>
      </c>
      <c r="AP251" s="112">
        <v>11</v>
      </c>
      <c r="AQ251" s="112">
        <v>17</v>
      </c>
      <c r="AR251" s="112">
        <v>17</v>
      </c>
      <c r="AS251" s="112">
        <v>17</v>
      </c>
      <c r="AT251" s="112">
        <v>14</v>
      </c>
      <c r="AU251" s="112">
        <v>11</v>
      </c>
      <c r="AV251" s="112">
        <v>14</v>
      </c>
      <c r="AW251" s="112">
        <v>21</v>
      </c>
      <c r="AX251" s="112">
        <v>18</v>
      </c>
      <c r="AY251" s="112">
        <v>17</v>
      </c>
      <c r="AZ251" s="112">
        <v>11</v>
      </c>
      <c r="BA251" s="112">
        <v>11</v>
      </c>
      <c r="BB251" s="112">
        <v>11</v>
      </c>
      <c r="BC251" s="111">
        <v>17</v>
      </c>
      <c r="BT251" s="3"/>
      <c r="BV251" s="394">
        <f t="shared" si="244"/>
        <v>0</v>
      </c>
      <c r="DD251" s="9">
        <v>1</v>
      </c>
    </row>
    <row r="252" spans="2:108" ht="21" customHeight="1" thickBot="1">
      <c r="B252" s="394">
        <f t="shared" si="240"/>
        <v>0</v>
      </c>
      <c r="C252" s="146" t="b">
        <f t="shared" si="241"/>
        <v>0</v>
      </c>
      <c r="D252" s="146">
        <f t="shared" si="245"/>
        <v>0</v>
      </c>
      <c r="E252" s="146">
        <f t="shared" si="246"/>
        <v>0</v>
      </c>
      <c r="F252" s="146">
        <f t="shared" si="247"/>
        <v>0</v>
      </c>
      <c r="G252" s="146">
        <f t="shared" si="242"/>
        <v>0</v>
      </c>
      <c r="H252" s="146" t="str">
        <f t="shared" si="248"/>
        <v/>
      </c>
      <c r="I252" s="146" t="str">
        <f t="shared" si="243"/>
        <v/>
      </c>
      <c r="J252" s="271"/>
      <c r="K252" s="270"/>
      <c r="L252" s="270"/>
      <c r="M252" s="270"/>
      <c r="N252" s="270"/>
      <c r="O252" s="270"/>
      <c r="P252" s="270"/>
      <c r="Q252" s="270"/>
      <c r="R252" s="270"/>
      <c r="S252" s="270"/>
      <c r="T252" s="270"/>
      <c r="U252" s="270"/>
      <c r="V252" s="270"/>
      <c r="W252" s="270"/>
      <c r="X252" s="270"/>
      <c r="Y252" s="270"/>
      <c r="Z252" s="270"/>
      <c r="AA252" s="269"/>
      <c r="AC252" s="776">
        <f t="shared" ref="AC252:AK252" ca="1" si="279">CELL("largeur",AC252)</f>
        <v>40</v>
      </c>
      <c r="AD252" s="270">
        <f t="shared" ca="1" si="279"/>
        <v>5</v>
      </c>
      <c r="AE252" s="270">
        <f t="shared" ca="1" si="279"/>
        <v>12</v>
      </c>
      <c r="AF252" s="270">
        <f t="shared" ca="1" si="279"/>
        <v>25</v>
      </c>
      <c r="AG252" s="270">
        <f t="shared" ca="1" si="279"/>
        <v>23</v>
      </c>
      <c r="AH252" s="270">
        <f t="shared" ca="1" si="279"/>
        <v>7</v>
      </c>
      <c r="AI252" s="270">
        <f t="shared" ca="1" si="279"/>
        <v>13</v>
      </c>
      <c r="AJ252" s="270">
        <f t="shared" ca="1" si="279"/>
        <v>12</v>
      </c>
      <c r="AK252" s="270">
        <f t="shared" ca="1" si="279"/>
        <v>9</v>
      </c>
      <c r="AL252" s="270">
        <v>12</v>
      </c>
      <c r="AM252" s="269">
        <f ca="1">CELL("largeur",AM252)</f>
        <v>13</v>
      </c>
      <c r="AO252" s="110">
        <f t="shared" ref="AO252:BC252" ca="1" si="280">CELL("largeur",AO252)</f>
        <v>14</v>
      </c>
      <c r="AP252" s="109">
        <f t="shared" ca="1" si="280"/>
        <v>11</v>
      </c>
      <c r="AQ252" s="109">
        <f t="shared" ca="1" si="280"/>
        <v>17</v>
      </c>
      <c r="AR252" s="109">
        <f t="shared" ca="1" si="280"/>
        <v>17</v>
      </c>
      <c r="AS252" s="109">
        <f t="shared" ca="1" si="280"/>
        <v>17</v>
      </c>
      <c r="AT252" s="109">
        <f t="shared" ca="1" si="280"/>
        <v>14</v>
      </c>
      <c r="AU252" s="109">
        <f t="shared" ca="1" si="280"/>
        <v>11</v>
      </c>
      <c r="AV252" s="109">
        <f t="shared" ca="1" si="280"/>
        <v>14</v>
      </c>
      <c r="AW252" s="109">
        <f t="shared" ca="1" si="280"/>
        <v>21</v>
      </c>
      <c r="AX252" s="109">
        <f t="shared" ca="1" si="280"/>
        <v>18</v>
      </c>
      <c r="AY252" s="109">
        <f t="shared" ca="1" si="280"/>
        <v>17</v>
      </c>
      <c r="AZ252" s="109">
        <f t="shared" ca="1" si="280"/>
        <v>11</v>
      </c>
      <c r="BA252" s="109">
        <f t="shared" ca="1" si="280"/>
        <v>11</v>
      </c>
      <c r="BB252" s="109">
        <f t="shared" ca="1" si="280"/>
        <v>11</v>
      </c>
      <c r="BC252" s="108">
        <f t="shared" ca="1" si="280"/>
        <v>17</v>
      </c>
      <c r="BT252" s="3"/>
      <c r="BV252" s="394">
        <f t="shared" si="244"/>
        <v>0</v>
      </c>
      <c r="DD252" s="9">
        <v>1</v>
      </c>
    </row>
    <row r="253" spans="2:108" ht="21" customHeight="1" thickBot="1">
      <c r="B253" s="394" t="str">
        <f t="shared" si="240"/>
        <v>A</v>
      </c>
      <c r="C253" s="146" t="str">
        <f t="shared" si="241"/>
        <v>A</v>
      </c>
      <c r="D253" s="146">
        <f t="shared" si="245"/>
        <v>0</v>
      </c>
      <c r="E253" s="146">
        <f t="shared" si="246"/>
        <v>0</v>
      </c>
      <c r="F253" s="146">
        <f t="shared" si="247"/>
        <v>0</v>
      </c>
      <c r="G253" s="146">
        <f t="shared" si="242"/>
        <v>0</v>
      </c>
      <c r="H253" s="146" t="str">
        <f t="shared" si="248"/>
        <v/>
      </c>
      <c r="I253" s="146" t="str">
        <f t="shared" si="243"/>
        <v/>
      </c>
      <c r="J253" s="832" t="s">
        <v>338</v>
      </c>
      <c r="K253" s="833" t="s">
        <v>338</v>
      </c>
      <c r="L253" s="833" t="s">
        <v>338</v>
      </c>
      <c r="M253" s="833" t="s">
        <v>338</v>
      </c>
      <c r="N253" s="833" t="s">
        <v>338</v>
      </c>
      <c r="O253" s="834" t="s">
        <v>2028</v>
      </c>
      <c r="P253" s="835"/>
      <c r="Q253" s="835"/>
      <c r="R253" s="835"/>
      <c r="S253" s="835"/>
      <c r="T253" s="835"/>
      <c r="U253" s="835"/>
      <c r="V253" s="835"/>
      <c r="W253" s="835"/>
      <c r="X253" s="835"/>
      <c r="Y253" s="835"/>
      <c r="Z253" s="835"/>
      <c r="AA253" s="835"/>
      <c r="AC253" s="1"/>
      <c r="AD253" s="1"/>
      <c r="AE253" s="1"/>
      <c r="AF253" s="1"/>
      <c r="AG253" s="1"/>
      <c r="AH253" s="1"/>
      <c r="AI253" s="1"/>
      <c r="AJ253" s="1"/>
      <c r="AK253" s="1"/>
      <c r="AL253" s="1"/>
      <c r="AM253" s="1"/>
      <c r="AO253" s="18"/>
      <c r="AP253" s="18"/>
      <c r="AQ253" s="17"/>
      <c r="AR253" s="17"/>
      <c r="AS253" s="17"/>
      <c r="AT253" s="17"/>
      <c r="AU253" s="16"/>
      <c r="AV253" s="16"/>
      <c r="AW253" s="16"/>
      <c r="AX253" s="1"/>
      <c r="BT253" s="3"/>
      <c r="BV253" s="394" t="str">
        <f t="shared" si="244"/>
        <v>A</v>
      </c>
      <c r="DD253" s="9">
        <v>1</v>
      </c>
    </row>
    <row r="254" spans="2:108" ht="21" customHeight="1">
      <c r="B254" s="394" t="str">
        <f t="shared" si="240"/>
        <v>A</v>
      </c>
      <c r="C254" s="146">
        <f t="shared" si="241"/>
        <v>0</v>
      </c>
      <c r="D254" s="146">
        <f t="shared" si="245"/>
        <v>0</v>
      </c>
      <c r="E254" s="146">
        <f t="shared" si="246"/>
        <v>0</v>
      </c>
      <c r="F254" s="146">
        <f t="shared" si="247"/>
        <v>0</v>
      </c>
      <c r="G254" s="146">
        <f t="shared" si="242"/>
        <v>0</v>
      </c>
      <c r="H254" s="146" t="str">
        <f t="shared" si="248"/>
        <v/>
      </c>
      <c r="I254" s="146" t="str">
        <f t="shared" si="243"/>
        <v/>
      </c>
      <c r="J254" s="257" t="s">
        <v>338</v>
      </c>
      <c r="K254" s="256">
        <f>K261</f>
        <v>0</v>
      </c>
      <c r="L254" s="256">
        <f>L261</f>
        <v>0</v>
      </c>
      <c r="M254" s="255">
        <f>M261</f>
        <v>0</v>
      </c>
      <c r="N254" s="254">
        <f>N261</f>
        <v>0</v>
      </c>
      <c r="O254" s="253">
        <f>O261</f>
        <v>0</v>
      </c>
      <c r="P254" s="686"/>
      <c r="Q254" s="685"/>
      <c r="R254" s="798" t="s">
        <v>1704</v>
      </c>
      <c r="S254" s="798"/>
      <c r="T254" s="798"/>
      <c r="U254" s="798"/>
      <c r="V254" s="798"/>
      <c r="W254" s="798"/>
      <c r="X254" s="798"/>
      <c r="Y254" s="798"/>
      <c r="Z254" s="798"/>
      <c r="AA254" s="684"/>
      <c r="AC254" s="1561" t="str">
        <f>R254&amp;" "&amp;P254&amp;" "&amp;P255&amp;" "&amp;P256&amp;"  intensité"&amp;" "&amp;U260&amp;" "&amp;"coût unitaire"&amp;" "&amp;AM263&amp; "€"&amp;" "&amp;" servi en"&amp;" "&amp;AJ256</f>
        <v>POSTIT 8     intensité  coût unitaire 0€  servi en Trembler(s)</v>
      </c>
      <c r="AD254" s="1562"/>
      <c r="AE254" s="1562"/>
      <c r="AF254" s="1562"/>
      <c r="AG254" s="1562"/>
      <c r="AH254" s="1562"/>
      <c r="AI254" s="1562"/>
      <c r="AJ254" s="1562"/>
      <c r="AK254" s="252" t="s">
        <v>432</v>
      </c>
      <c r="AL254" s="1565">
        <f>AA254</f>
        <v>0</v>
      </c>
      <c r="AM254" s="1566"/>
      <c r="AO254" s="251" t="s">
        <v>427</v>
      </c>
      <c r="AP254" s="250" t="s">
        <v>431</v>
      </c>
      <c r="AQ254" s="247" t="s">
        <v>429</v>
      </c>
      <c r="AR254" s="249" t="s">
        <v>426</v>
      </c>
      <c r="AS254" s="248" t="s">
        <v>430</v>
      </c>
      <c r="AT254" s="247" t="s">
        <v>429</v>
      </c>
      <c r="AU254" s="246" t="s">
        <v>428</v>
      </c>
      <c r="AV254" s="245" t="s">
        <v>427</v>
      </c>
      <c r="AW254" s="764" t="str">
        <f>AO256</f>
        <v/>
      </c>
      <c r="AX254" s="244"/>
      <c r="AY254" s="243"/>
      <c r="AZ254" s="242"/>
      <c r="BA254" s="241" t="s">
        <v>426</v>
      </c>
      <c r="BB254" s="240" t="str">
        <f>AR256</f>
        <v>2 Trembler(s) de 30 cl</v>
      </c>
      <c r="BC254" s="239"/>
      <c r="BT254" s="3"/>
      <c r="BV254" s="394" t="str">
        <f t="shared" si="244"/>
        <v>A</v>
      </c>
      <c r="DD254" s="9">
        <v>1</v>
      </c>
    </row>
    <row r="255" spans="2:108" ht="21" customHeight="1">
      <c r="B255" s="394">
        <f t="shared" si="240"/>
        <v>0</v>
      </c>
      <c r="C255" s="146" t="b">
        <f t="shared" si="241"/>
        <v>0</v>
      </c>
      <c r="D255" s="146">
        <f t="shared" si="245"/>
        <v>0</v>
      </c>
      <c r="E255" s="146">
        <f t="shared" si="246"/>
        <v>0</v>
      </c>
      <c r="F255" s="146">
        <f t="shared" si="247"/>
        <v>0</v>
      </c>
      <c r="G255" s="146">
        <f t="shared" si="242"/>
        <v>0</v>
      </c>
      <c r="H255" s="146" t="str">
        <f t="shared" si="248"/>
        <v/>
      </c>
      <c r="I255" s="146" t="str">
        <f t="shared" si="243"/>
        <v/>
      </c>
      <c r="J255" s="133"/>
      <c r="K255" s="203"/>
      <c r="L255" s="203"/>
      <c r="M255" s="202"/>
      <c r="N255" s="201"/>
      <c r="O255" s="200"/>
      <c r="P255" s="683"/>
      <c r="Q255" s="682"/>
      <c r="R255" s="799"/>
      <c r="S255" s="799"/>
      <c r="T255" s="799"/>
      <c r="U255" s="799"/>
      <c r="V255" s="799"/>
      <c r="W255" s="799"/>
      <c r="X255" s="799"/>
      <c r="Y255" s="799"/>
      <c r="Z255" s="799"/>
      <c r="AA255" s="681"/>
      <c r="AC255" s="1563"/>
      <c r="AD255" s="1564"/>
      <c r="AE255" s="1564"/>
      <c r="AF255" s="1564"/>
      <c r="AG255" s="1564"/>
      <c r="AH255" s="1564"/>
      <c r="AI255" s="1564"/>
      <c r="AJ255" s="1564"/>
      <c r="AK255" s="503">
        <f>IFERROR(SUM(AJ264:AJ270)/SUM(AE264:AE270)*100,0)</f>
        <v>0</v>
      </c>
      <c r="AL255" s="1567"/>
      <c r="AM255" s="1568"/>
      <c r="AO255" s="238" t="str">
        <f t="shared" ref="AO255:AU255" si="281">SUBSTITUTE(ADDRESS(1,COLUMN(),4),"1","")</f>
        <v>AO</v>
      </c>
      <c r="AP255" s="237" t="str">
        <f t="shared" si="281"/>
        <v>AP</v>
      </c>
      <c r="AQ255" s="234" t="str">
        <f t="shared" si="281"/>
        <v>AQ</v>
      </c>
      <c r="AR255" s="236" t="str">
        <f t="shared" si="281"/>
        <v>AR</v>
      </c>
      <c r="AS255" s="235" t="str">
        <f t="shared" si="281"/>
        <v>AS</v>
      </c>
      <c r="AT255" s="234" t="str">
        <f t="shared" si="281"/>
        <v>AT</v>
      </c>
      <c r="AU255" s="233" t="str">
        <f t="shared" si="281"/>
        <v>AU</v>
      </c>
      <c r="AV255" s="232"/>
      <c r="AW255" s="232"/>
      <c r="AX255" s="232"/>
      <c r="AY255" s="193"/>
      <c r="AZ255" s="232"/>
      <c r="BA255" s="218"/>
      <c r="BB255" s="153"/>
      <c r="BC255" s="152"/>
      <c r="BT255" s="3"/>
      <c r="BV255" s="394">
        <f t="shared" si="244"/>
        <v>0</v>
      </c>
      <c r="DD255" s="9">
        <v>1</v>
      </c>
    </row>
    <row r="256" spans="2:108" ht="21" customHeight="1">
      <c r="B256" s="394">
        <f t="shared" si="240"/>
        <v>0</v>
      </c>
      <c r="C256" s="146" t="b">
        <f t="shared" si="241"/>
        <v>0</v>
      </c>
      <c r="D256" s="146">
        <f t="shared" si="245"/>
        <v>0</v>
      </c>
      <c r="E256" s="146">
        <f t="shared" si="246"/>
        <v>0</v>
      </c>
      <c r="F256" s="146">
        <f t="shared" si="247"/>
        <v>0</v>
      </c>
      <c r="G256" s="146">
        <f t="shared" si="242"/>
        <v>0</v>
      </c>
      <c r="H256" s="146" t="str">
        <f t="shared" si="248"/>
        <v/>
      </c>
      <c r="I256" s="146" t="str">
        <f t="shared" si="243"/>
        <v/>
      </c>
      <c r="J256" s="133"/>
      <c r="K256" s="203"/>
      <c r="L256" s="203"/>
      <c r="M256" s="202"/>
      <c r="N256" s="201"/>
      <c r="O256" s="200"/>
      <c r="P256" s="680"/>
      <c r="Q256" s="680"/>
      <c r="R256" s="332"/>
      <c r="S256" s="331"/>
      <c r="T256" s="231"/>
      <c r="U256" s="231"/>
      <c r="V256" s="231"/>
      <c r="W256" s="231"/>
      <c r="X256" s="231"/>
      <c r="Y256" s="231"/>
      <c r="Z256" s="231"/>
      <c r="AA256" s="230"/>
      <c r="AC256" s="763" t="str">
        <f>IFERROR(IF(AX271&lt;&gt;INDEX(BO22:BO150,MATCH(M257,BH22:BH150,0)),"⚠️ Vérifiez : le total saisi = "&amp;AX271&amp;" ml (colonne "&amp;AX262&amp;")","✅ OK volume saisi = "&amp;AX271&amp;" ml (colonne "&amp;AX262&amp;")"),"⚠️ Erreur : valeur non trouvée")</f>
        <v>⚠️ Erreur : valeur non trouvée</v>
      </c>
      <c r="AD256" s="207"/>
      <c r="AE256" s="207"/>
      <c r="AF256" s="207"/>
      <c r="AG256" s="207"/>
      <c r="AH256" s="532" t="s">
        <v>416</v>
      </c>
      <c r="AI256" s="229">
        <v>2</v>
      </c>
      <c r="AJ256" s="607" t="s">
        <v>361</v>
      </c>
      <c r="AK256" s="611" t="s">
        <v>805</v>
      </c>
      <c r="AL256" s="608">
        <f>IFERROR(INDEX(BN22:BN150, MATCH(AJ256, BH22:BH150, 0)), 0)*AI256</f>
        <v>50</v>
      </c>
      <c r="AM256" s="606">
        <f>AL256/100</f>
        <v>0.5</v>
      </c>
      <c r="AO256" s="228" t="str">
        <f>IF(OR(ISBLANK(P258), ISBLANK(Q258), ISBLANK(P260), ISBLANK(Q260)), "","Volume saisi "&amp; AX271 &amp; " ml pour "  &amp; P258 &amp; " " &amp; Q258)</f>
        <v/>
      </c>
      <c r="AP256" s="226">
        <f>IFERROR(IF(ISBLANK(AI256),"",IFERROR(_xlfn.XLOOKUP(M256,BH22:BH150,BS22:BS150),IFERROR(_xlfn.XLOOKUP(M256,BI22:BI150,BS22:BS150),IFERROR(_xlfn.XLOOKUP(M256,BJ22:BJ150,BS22:BS150),0)))*L256),0)</f>
        <v>0</v>
      </c>
      <c r="AQ256" s="225">
        <f>IFERROR(IF(ISBLANK(AI256),"",IFERROR(_xlfn.XLOOKUP(O256,BH22:BH150,BO22:BO150),IFERROR(_xlfn.XLOOKUP(O256,BI22:BI150,BO22:BO150),IFERROR(_xlfn.XLOOKUP(O256,BJ22:BJ150,BO22:BO150),0))))*N256*L256,0)</f>
        <v>0</v>
      </c>
      <c r="AR256" s="227" t="str">
        <f>IF(OR(ISBLANK(AI256), ISBLANK(AJ256), ISBLANK(AI257), ISBLANK(AJ257)), "", AI256 &amp; " " &amp; AJ256 &amp; " de " &amp; AI257 &amp; " " &amp; AJ257)</f>
        <v>2 Trembler(s) de 30 cl</v>
      </c>
      <c r="AS256" s="226">
        <f>IFERROR(IF(ISBLANK(AI256),"",IFERROR(_xlfn.XLOOKUP(AJ256,BH22:BH150,BS22:BS150),IFERROR(_xlfn.XLOOKUP(AJ256,BI22:BI150,BS22:BS150),IFERROR(_xlfn.XLOOKUP(AJ256,BJ22:BJ150,BS22:BS150),0))))*AI256,0)</f>
        <v>600</v>
      </c>
      <c r="AT256" s="225">
        <f>IF(ISBLANK(AI256),"",IFERROR(_xlfn.XLOOKUP(AJ257,BH22:BH150,BO22:BO150),IFERROR(_xlfn.XLOOKUP(AJ257,BI22:BI150,BO22:BO150),IFERROR(_xlfn.XLOOKUP(AJ257,BJ22:BJ150,BO22:BO150),0)))*AI257*AI256)</f>
        <v>600</v>
      </c>
      <c r="AU256" s="224">
        <f>IFERROR(AT256/AQ256,0)</f>
        <v>0</v>
      </c>
      <c r="AV256" s="623" t="str">
        <f>AX262&amp;"= "</f>
        <v xml:space="preserve">AX= </v>
      </c>
      <c r="AW256" s="712" t="str">
        <f>"recherche de "&amp;X261&amp;" dans la table de conversion et multilcation par  "&amp;W261</f>
        <v xml:space="preserve">recherche de  dans la table de conversion et multilcation par  </v>
      </c>
      <c r="AX256" s="193"/>
      <c r="AY256" s="193"/>
      <c r="AZ256" s="713"/>
      <c r="BA256" s="218"/>
      <c r="BB256" s="153"/>
      <c r="BC256" s="152"/>
      <c r="BT256" s="3"/>
      <c r="BV256" s="394">
        <f t="shared" si="244"/>
        <v>0</v>
      </c>
      <c r="DD256" s="9">
        <v>1</v>
      </c>
    </row>
    <row r="257" spans="2:108" ht="21" customHeight="1">
      <c r="B257" s="394">
        <f t="shared" si="240"/>
        <v>0</v>
      </c>
      <c r="C257" s="146" t="b">
        <f t="shared" si="241"/>
        <v>0</v>
      </c>
      <c r="D257" s="146">
        <f t="shared" si="245"/>
        <v>0</v>
      </c>
      <c r="E257" s="146">
        <f t="shared" si="246"/>
        <v>0</v>
      </c>
      <c r="F257" s="146">
        <f t="shared" si="247"/>
        <v>0</v>
      </c>
      <c r="G257" s="146">
        <f t="shared" si="242"/>
        <v>0</v>
      </c>
      <c r="H257" s="146" t="str">
        <f t="shared" si="248"/>
        <v/>
      </c>
      <c r="I257" s="146" t="str">
        <f t="shared" si="243"/>
        <v/>
      </c>
      <c r="J257" s="133"/>
      <c r="K257" s="203"/>
      <c r="L257" s="203"/>
      <c r="M257" s="202"/>
      <c r="N257" s="201"/>
      <c r="O257" s="200"/>
      <c r="P257" s="223"/>
      <c r="Q257" s="329"/>
      <c r="R257" s="318"/>
      <c r="S257" s="318"/>
      <c r="T257" s="318"/>
      <c r="U257" s="318"/>
      <c r="V257" s="210"/>
      <c r="W257" s="222"/>
      <c r="X257" s="679"/>
      <c r="Y257" s="679"/>
      <c r="Z257" s="679"/>
      <c r="AA257" s="678"/>
      <c r="AC257" s="533" t="str">
        <f>"Volume d'1 "&amp;M257&amp;" "&amp;IFERROR(IF(ISBLANK(AI256),"",INDEX(BO22:BO150,MATCH(M257,BH22:BH150,0))),0)&amp;" ml"</f>
        <v>Volume d'1  0 ml</v>
      </c>
      <c r="AD257" s="207"/>
      <c r="AE257" s="207"/>
      <c r="AF257" s="207"/>
      <c r="AG257" s="207"/>
      <c r="AH257" s="221" t="str">
        <f>"⓬ Vous versez quel volume par ►"&amp;AJ256</f>
        <v>⓬ Vous versez quel volume par ►Trembler(s)</v>
      </c>
      <c r="AI257" s="220">
        <v>30</v>
      </c>
      <c r="AJ257" s="103" t="s">
        <v>328</v>
      </c>
      <c r="AK257" s="612" t="s">
        <v>806</v>
      </c>
      <c r="AL257" s="608">
        <f>IFERROR(INDEX(BN22:BN150, MATCH(AJ257, BH22:BH150, 0)), 0)*AI257</f>
        <v>30</v>
      </c>
      <c r="AM257" s="606">
        <f>AL257/100</f>
        <v>0.3</v>
      </c>
      <c r="AO257" s="142" t="str">
        <f t="shared" ref="AO257:AT257" si="282">AO256</f>
        <v/>
      </c>
      <c r="AP257" s="328">
        <f t="shared" si="282"/>
        <v>0</v>
      </c>
      <c r="AQ257" s="328">
        <f t="shared" si="282"/>
        <v>0</v>
      </c>
      <c r="AR257" s="140" t="str">
        <f t="shared" si="282"/>
        <v>2 Trembler(s) de 30 cl</v>
      </c>
      <c r="AS257" s="135">
        <f t="shared" si="282"/>
        <v>600</v>
      </c>
      <c r="AT257" s="327">
        <f t="shared" si="282"/>
        <v>600</v>
      </c>
      <c r="AU257" s="151">
        <f t="shared" ref="AU257:AU270" si="283">IFERROR(AT257/AQ257,0)</f>
        <v>0</v>
      </c>
      <c r="AV257" s="623" t="str">
        <f>AY262&amp;"= "</f>
        <v xml:space="preserve">AY= </v>
      </c>
      <c r="AW257" s="624" t="str">
        <f>"volumes de l'Auteur pour "&amp;AY271&amp;" ml"</f>
        <v>volumes de l'Auteur pour 0 ml</v>
      </c>
      <c r="AX257" s="20"/>
      <c r="AY257" s="20"/>
      <c r="AZ257" s="20"/>
      <c r="BA257" s="218"/>
      <c r="BB257" s="153"/>
      <c r="BC257" s="152"/>
      <c r="BT257" s="3"/>
      <c r="BV257" s="394">
        <f t="shared" si="244"/>
        <v>0</v>
      </c>
      <c r="DD257" s="9">
        <v>1</v>
      </c>
    </row>
    <row r="258" spans="2:108" ht="21" customHeight="1">
      <c r="B258" s="394">
        <f t="shared" si="240"/>
        <v>0</v>
      </c>
      <c r="C258" s="146" t="b">
        <f t="shared" si="241"/>
        <v>0</v>
      </c>
      <c r="D258" s="146">
        <f t="shared" si="245"/>
        <v>0</v>
      </c>
      <c r="E258" s="146">
        <f t="shared" si="246"/>
        <v>0</v>
      </c>
      <c r="F258" s="146">
        <f t="shared" si="247"/>
        <v>0</v>
      </c>
      <c r="G258" s="146">
        <f t="shared" si="242"/>
        <v>0</v>
      </c>
      <c r="H258" s="146" t="str">
        <f t="shared" si="248"/>
        <v/>
      </c>
      <c r="I258" s="146" t="str">
        <f t="shared" si="243"/>
        <v/>
      </c>
      <c r="J258" s="133"/>
      <c r="K258" s="203"/>
      <c r="L258" s="203"/>
      <c r="M258" s="202"/>
      <c r="N258" s="201"/>
      <c r="O258" s="200"/>
      <c r="P258" s="215"/>
      <c r="Q258" s="322"/>
      <c r="R258" s="319"/>
      <c r="S258" s="319"/>
      <c r="T258" s="319"/>
      <c r="U258" s="319"/>
      <c r="V258" s="214"/>
      <c r="W258" s="28"/>
      <c r="X258" s="679"/>
      <c r="Y258" s="679"/>
      <c r="Z258" s="679"/>
      <c r="AA258" s="678"/>
      <c r="AC258" s="534" t="str">
        <f>IF(ISBLANK(AI256), "", IF(AL257&lt;=AC259, "✔ OK pour de/des verre(s) " &amp; AJ256 &amp; " de " &amp; AC259&amp; " cl (volume versé : "&amp;AL257&amp; " cl)", "❌ Trop plein pour " &amp; AJ256 &amp; " de " &amp;AC259&amp; " cl (volume utilisé : " &amp; (AL257*AI256) &amp; " cl)"))</f>
        <v>✔ OK pour de/des verre(s) Trembler(s) de 25 cl cl (volume versé : 30 cl)</v>
      </c>
      <c r="AD258" s="213"/>
      <c r="AE258" s="207"/>
      <c r="AF258" s="20"/>
      <c r="AG258" s="20"/>
      <c r="AH258" s="212"/>
      <c r="AI258" s="180"/>
      <c r="AJ258" s="211">
        <f>IFERROR(IF(AL257&gt;AJ259,AC262,IF(AJ259&gt;AL257,AD262,IF(AJ259=AL257,AE262))),0)</f>
        <v>0</v>
      </c>
      <c r="AK258" s="611" t="s">
        <v>803</v>
      </c>
      <c r="AL258" s="608">
        <f>AL257*AI256</f>
        <v>60</v>
      </c>
      <c r="AM258" s="606">
        <f>AM257*AI256</f>
        <v>0.6</v>
      </c>
      <c r="AO258" s="142" t="str">
        <f t="shared" ref="AO258:AT258" si="284">AO256</f>
        <v/>
      </c>
      <c r="AP258" s="141">
        <f t="shared" si="284"/>
        <v>0</v>
      </c>
      <c r="AQ258" s="141">
        <f t="shared" si="284"/>
        <v>0</v>
      </c>
      <c r="AR258" s="140" t="str">
        <f t="shared" si="284"/>
        <v>2 Trembler(s) de 30 cl</v>
      </c>
      <c r="AS258" s="135">
        <f t="shared" si="284"/>
        <v>600</v>
      </c>
      <c r="AT258" s="139">
        <f t="shared" si="284"/>
        <v>600</v>
      </c>
      <c r="AU258" s="151">
        <f t="shared" si="283"/>
        <v>0</v>
      </c>
      <c r="AV258" s="622" t="str">
        <f>BA262&amp;"= "</f>
        <v xml:space="preserve">BA= </v>
      </c>
      <c r="AW258" s="624" t="str">
        <f>"volumes de l'Auteur multiplié par le coef. " &amp; TEXT(AU258, "0.00")</f>
        <v>volumes de l'Auteur multiplié par le coef. 0.00</v>
      </c>
      <c r="AX258" s="20"/>
      <c r="AY258" s="20"/>
      <c r="AZ258" s="20"/>
      <c r="BA258" s="153"/>
      <c r="BB258" s="153"/>
      <c r="BC258" s="152"/>
      <c r="BT258" s="3"/>
      <c r="BV258" s="394">
        <f t="shared" si="244"/>
        <v>0</v>
      </c>
      <c r="DD258" s="9">
        <v>1</v>
      </c>
    </row>
    <row r="259" spans="2:108" ht="21" customHeight="1">
      <c r="B259" s="394">
        <f t="shared" si="240"/>
        <v>0</v>
      </c>
      <c r="C259" s="146" t="b">
        <f t="shared" si="241"/>
        <v>0</v>
      </c>
      <c r="D259" s="146">
        <f t="shared" si="245"/>
        <v>0</v>
      </c>
      <c r="E259" s="146">
        <f t="shared" si="246"/>
        <v>0</v>
      </c>
      <c r="F259" s="146">
        <f t="shared" si="247"/>
        <v>0</v>
      </c>
      <c r="G259" s="146">
        <f t="shared" si="242"/>
        <v>0</v>
      </c>
      <c r="H259" s="146" t="str">
        <f t="shared" si="248"/>
        <v/>
      </c>
      <c r="I259" s="146" t="str">
        <f t="shared" si="243"/>
        <v/>
      </c>
      <c r="J259" s="133"/>
      <c r="K259" s="203"/>
      <c r="L259" s="203"/>
      <c r="M259" s="202"/>
      <c r="N259" s="201"/>
      <c r="O259" s="200"/>
      <c r="P259" s="320"/>
      <c r="Q259" s="319"/>
      <c r="R259" s="318"/>
      <c r="S259" s="315"/>
      <c r="T259" s="198"/>
      <c r="U259" s="314"/>
      <c r="V259" s="197"/>
      <c r="W259" s="196"/>
      <c r="X259" s="677" t="str">
        <f>R254</f>
        <v>POSTIT 8</v>
      </c>
      <c r="Y259" s="677"/>
      <c r="Z259" s="677"/>
      <c r="AA259" s="676"/>
      <c r="AC259" s="609" t="str">
        <f>IFERROR(INDEX(BN22:BN150, MATCH(AJ256, BH22:BH150, 0)), 0)&amp;" cl"</f>
        <v>25 cl</v>
      </c>
      <c r="AD259" s="209"/>
      <c r="AE259" s="207"/>
      <c r="AF259" s="208"/>
      <c r="AG259" s="208"/>
      <c r="AH259" s="208"/>
      <c r="AI259" s="611" t="s">
        <v>804</v>
      </c>
      <c r="AJ259" s="613" t="e">
        <f>IF(ISBLANK(AI256),"",INDEX(BO22:BO150,MATCH(O259,BH22:BH150,0))*N259/10)</f>
        <v>#N/A</v>
      </c>
      <c r="AK259" s="207"/>
      <c r="AL259" s="207"/>
      <c r="AM259" s="219"/>
      <c r="AO259" s="142" t="str">
        <f t="shared" ref="AO259:AT259" si="285">AO256</f>
        <v/>
      </c>
      <c r="AP259" s="141">
        <f t="shared" si="285"/>
        <v>0</v>
      </c>
      <c r="AQ259" s="141">
        <f t="shared" si="285"/>
        <v>0</v>
      </c>
      <c r="AR259" s="140" t="str">
        <f t="shared" si="285"/>
        <v>2 Trembler(s) de 30 cl</v>
      </c>
      <c r="AS259" s="135">
        <f t="shared" si="285"/>
        <v>600</v>
      </c>
      <c r="AT259" s="139">
        <f t="shared" si="285"/>
        <v>600</v>
      </c>
      <c r="AU259" s="151">
        <f t="shared" si="283"/>
        <v>0</v>
      </c>
      <c r="AV259" s="20"/>
      <c r="AW259" s="20"/>
      <c r="AX259" s="20"/>
      <c r="AY259" s="20"/>
      <c r="AZ259" s="20"/>
      <c r="BA259" s="153"/>
      <c r="BB259" s="153"/>
      <c r="BC259" s="152"/>
      <c r="BT259" s="3"/>
      <c r="BV259" s="394">
        <f t="shared" si="244"/>
        <v>0</v>
      </c>
      <c r="DD259" s="9">
        <v>1</v>
      </c>
    </row>
    <row r="260" spans="2:108" ht="21" customHeight="1">
      <c r="B260" s="394">
        <f t="shared" si="240"/>
        <v>0</v>
      </c>
      <c r="C260" s="146" t="b">
        <f t="shared" si="241"/>
        <v>0</v>
      </c>
      <c r="D260" s="146">
        <f t="shared" si="245"/>
        <v>0</v>
      </c>
      <c r="E260" s="146">
        <f t="shared" si="246"/>
        <v>0</v>
      </c>
      <c r="F260" s="146">
        <f t="shared" si="247"/>
        <v>0</v>
      </c>
      <c r="G260" s="146">
        <f t="shared" si="242"/>
        <v>0</v>
      </c>
      <c r="H260" s="146" t="str">
        <f t="shared" si="248"/>
        <v/>
      </c>
      <c r="I260" s="146" t="str">
        <f t="shared" si="243"/>
        <v/>
      </c>
      <c r="J260" s="133"/>
      <c r="K260" s="203"/>
      <c r="L260" s="203"/>
      <c r="M260" s="202"/>
      <c r="N260" s="201"/>
      <c r="O260" s="200"/>
      <c r="P260" s="199"/>
      <c r="Q260" s="103"/>
      <c r="R260" s="315"/>
      <c r="S260" s="315"/>
      <c r="T260" s="198"/>
      <c r="U260" s="314"/>
      <c r="V260" s="197"/>
      <c r="W260" s="196"/>
      <c r="X260" s="677"/>
      <c r="Y260" s="677"/>
      <c r="Z260" s="677"/>
      <c r="AA260" s="676"/>
      <c r="AC260" s="1596">
        <f>X257</f>
        <v>0</v>
      </c>
      <c r="AD260" s="1597"/>
      <c r="AE260" s="1597"/>
      <c r="AF260" s="1597"/>
      <c r="AG260" s="1597"/>
      <c r="AH260" s="1598"/>
      <c r="AI260" s="195"/>
      <c r="AJ260" s="195"/>
      <c r="AK260" s="195"/>
      <c r="AL260" s="195"/>
      <c r="AM260" s="194"/>
      <c r="AO260" s="142" t="str">
        <f t="shared" ref="AO260:AT260" si="286">AO256</f>
        <v/>
      </c>
      <c r="AP260" s="141">
        <f t="shared" si="286"/>
        <v>0</v>
      </c>
      <c r="AQ260" s="141">
        <f t="shared" si="286"/>
        <v>0</v>
      </c>
      <c r="AR260" s="140" t="str">
        <f t="shared" si="286"/>
        <v>2 Trembler(s) de 30 cl</v>
      </c>
      <c r="AS260" s="135">
        <f t="shared" si="286"/>
        <v>600</v>
      </c>
      <c r="AT260" s="139">
        <f t="shared" si="286"/>
        <v>600</v>
      </c>
      <c r="AU260" s="151">
        <f t="shared" si="283"/>
        <v>0</v>
      </c>
      <c r="AV260" s="193"/>
      <c r="AW260" s="193"/>
      <c r="AX260" s="1737" t="str">
        <f>AX262&amp;" =  Volumes saisis colonnes "&amp;SUBSTITUTE(ADDRESS(1,COLUMN(W264),4),"1","")&amp;" et "&amp;SUBSTITUTE(ADDRESS(1,COLUMN(X264),4),"1","")</f>
        <v>AX =  Volumes saisis colonnes W et X</v>
      </c>
      <c r="AY260" s="193"/>
      <c r="AZ260" s="193"/>
      <c r="BA260" s="153"/>
      <c r="BB260" s="153"/>
      <c r="BC260" s="152"/>
      <c r="BT260" s="3"/>
      <c r="BV260" s="394">
        <f t="shared" si="244"/>
        <v>0</v>
      </c>
      <c r="DD260" s="9">
        <v>1</v>
      </c>
    </row>
    <row r="261" spans="2:108" ht="21" customHeight="1">
      <c r="B261" s="394">
        <f t="shared" si="240"/>
        <v>0</v>
      </c>
      <c r="C261" s="146" t="b">
        <f t="shared" si="241"/>
        <v>0</v>
      </c>
      <c r="D261" s="146">
        <f t="shared" si="245"/>
        <v>0</v>
      </c>
      <c r="E261" s="146">
        <f t="shared" si="246"/>
        <v>0</v>
      </c>
      <c r="F261" s="146">
        <f t="shared" si="247"/>
        <v>0</v>
      </c>
      <c r="G261" s="146">
        <f t="shared" si="242"/>
        <v>0</v>
      </c>
      <c r="H261" s="146" t="str">
        <f t="shared" si="248"/>
        <v/>
      </c>
      <c r="I261" s="146" t="str">
        <f t="shared" si="243"/>
        <v/>
      </c>
      <c r="J261" s="133"/>
      <c r="K261" s="189"/>
      <c r="L261" s="188"/>
      <c r="M261" s="187"/>
      <c r="N261" s="186"/>
      <c r="O261" s="185"/>
      <c r="P261" s="184"/>
      <c r="Q261" s="183"/>
      <c r="R261" s="183"/>
      <c r="S261" s="182"/>
      <c r="T261" s="182"/>
      <c r="U261" s="182"/>
      <c r="V261" s="182"/>
      <c r="W261" s="182"/>
      <c r="X261" s="182"/>
      <c r="Y261" s="182"/>
      <c r="Z261" s="182"/>
      <c r="AA261" s="181"/>
      <c r="AC261" s="1599"/>
      <c r="AD261" s="1600"/>
      <c r="AE261" s="1600"/>
      <c r="AF261" s="1600"/>
      <c r="AG261" s="1600"/>
      <c r="AH261" s="1601"/>
      <c r="AI261" s="180"/>
      <c r="AJ261" s="180"/>
      <c r="AK261" s="180"/>
      <c r="AL261" s="180"/>
      <c r="AM261" s="535" t="s">
        <v>384</v>
      </c>
      <c r="AO261" s="142" t="str">
        <f t="shared" ref="AO261:AT261" si="287">AO256</f>
        <v/>
      </c>
      <c r="AP261" s="141">
        <f t="shared" si="287"/>
        <v>0</v>
      </c>
      <c r="AQ261" s="141">
        <f t="shared" si="287"/>
        <v>0</v>
      </c>
      <c r="AR261" s="140" t="str">
        <f t="shared" si="287"/>
        <v>2 Trembler(s) de 30 cl</v>
      </c>
      <c r="AS261" s="135">
        <f t="shared" si="287"/>
        <v>600</v>
      </c>
      <c r="AT261" s="139">
        <f t="shared" si="287"/>
        <v>600</v>
      </c>
      <c r="AU261" s="151">
        <f t="shared" si="283"/>
        <v>0</v>
      </c>
      <c r="AV261" s="20"/>
      <c r="AW261" s="193"/>
      <c r="AX261" s="1737"/>
      <c r="AY261" s="193"/>
      <c r="AZ261" s="193"/>
      <c r="BA261" s="153"/>
      <c r="BB261" s="153"/>
      <c r="BC261" s="152"/>
      <c r="BT261" s="3"/>
      <c r="BV261" s="394">
        <f t="shared" si="244"/>
        <v>0</v>
      </c>
      <c r="DD261" s="9">
        <v>1</v>
      </c>
    </row>
    <row r="262" spans="2:108" ht="21" customHeight="1">
      <c r="B262" s="394">
        <f t="shared" si="240"/>
        <v>0</v>
      </c>
      <c r="C262" s="146" t="b">
        <f t="shared" si="241"/>
        <v>0</v>
      </c>
      <c r="D262" s="146">
        <f t="shared" si="245"/>
        <v>0</v>
      </c>
      <c r="E262" s="146">
        <f t="shared" si="246"/>
        <v>0</v>
      </c>
      <c r="F262" s="146">
        <f t="shared" si="247"/>
        <v>0</v>
      </c>
      <c r="G262" s="146">
        <f t="shared" si="242"/>
        <v>0</v>
      </c>
      <c r="H262" s="146" t="str">
        <f t="shared" si="248"/>
        <v/>
      </c>
      <c r="I262" s="146" t="str">
        <f t="shared" si="243"/>
        <v/>
      </c>
      <c r="J262" s="133"/>
      <c r="K262" s="118"/>
      <c r="L262" s="118"/>
      <c r="M262" s="117"/>
      <c r="N262" s="116"/>
      <c r="O262" s="115"/>
      <c r="P262" s="675"/>
      <c r="Q262" s="675"/>
      <c r="R262" s="674"/>
      <c r="S262" s="176"/>
      <c r="T262" s="175"/>
      <c r="U262" s="673"/>
      <c r="V262" s="174"/>
      <c r="W262" s="672"/>
      <c r="X262" s="671"/>
      <c r="Y262" s="670"/>
      <c r="Z262" s="669"/>
      <c r="AA262" s="173"/>
      <c r="AC262" s="172" t="e">
        <f>"Vous servez plus que l'Auteur qui avait prévu "&amp;AJ259&amp;" cl"</f>
        <v>#N/A</v>
      </c>
      <c r="AD262" s="171" t="e">
        <f>"Vous servez moins que l'Auteur qui avait prévu "&amp;AJ259&amp;" cl"</f>
        <v>#N/A</v>
      </c>
      <c r="AE262" s="171" t="s">
        <v>373</v>
      </c>
      <c r="AF262" s="170"/>
      <c r="AG262" s="170"/>
      <c r="AH262" s="170"/>
      <c r="AI262" s="170"/>
      <c r="AJ262" s="169"/>
      <c r="AK262" s="169"/>
      <c r="AL262" s="536" t="s">
        <v>372</v>
      </c>
      <c r="AM262" s="168" t="s">
        <v>371</v>
      </c>
      <c r="AO262" s="142" t="str">
        <f t="shared" ref="AO262:AT262" si="288">AO256</f>
        <v/>
      </c>
      <c r="AP262" s="141">
        <f t="shared" si="288"/>
        <v>0</v>
      </c>
      <c r="AQ262" s="141">
        <f t="shared" si="288"/>
        <v>0</v>
      </c>
      <c r="AR262" s="140" t="str">
        <f t="shared" si="288"/>
        <v>2 Trembler(s) de 30 cl</v>
      </c>
      <c r="AS262" s="135">
        <f t="shared" si="288"/>
        <v>600</v>
      </c>
      <c r="AT262" s="139">
        <f t="shared" si="288"/>
        <v>600</v>
      </c>
      <c r="AU262" s="151">
        <f t="shared" si="283"/>
        <v>0</v>
      </c>
      <c r="AV262" s="166" t="str">
        <f t="shared" ref="AV262:BB262" si="289">SUBSTITUTE(ADDRESS(1,COLUMN(),4),"1","")</f>
        <v>AV</v>
      </c>
      <c r="AW262" s="166" t="str">
        <f t="shared" si="289"/>
        <v>AW</v>
      </c>
      <c r="AX262" s="167" t="str">
        <f>SUBSTITUTE(ADDRESS(1,COLUMN(),4),"1","")</f>
        <v>AX</v>
      </c>
      <c r="AY262" s="167" t="str">
        <f>SUBSTITUTE(ADDRESS(1,COLUMN(),4),"1","")</f>
        <v>AY</v>
      </c>
      <c r="AZ262" s="166" t="str">
        <f t="shared" si="289"/>
        <v>AZ</v>
      </c>
      <c r="BA262" s="165" t="str">
        <f t="shared" si="289"/>
        <v>BA</v>
      </c>
      <c r="BB262" s="625" t="str">
        <f t="shared" si="289"/>
        <v>BB</v>
      </c>
      <c r="BC262" s="732" t="str">
        <f>"1"&amp;" "&amp;AJ256</f>
        <v>1 Trembler(s)</v>
      </c>
      <c r="BT262" s="3"/>
      <c r="BV262" s="394">
        <f t="shared" si="244"/>
        <v>0</v>
      </c>
      <c r="DD262" s="9">
        <v>1</v>
      </c>
    </row>
    <row r="263" spans="2:108" ht="21" customHeight="1">
      <c r="B263" s="394">
        <f t="shared" si="240"/>
        <v>0</v>
      </c>
      <c r="C263" s="146" t="b">
        <f t="shared" si="241"/>
        <v>0</v>
      </c>
      <c r="D263" s="146">
        <f t="shared" si="245"/>
        <v>0</v>
      </c>
      <c r="E263" s="146">
        <f t="shared" si="246"/>
        <v>0</v>
      </c>
      <c r="F263" s="146">
        <f t="shared" si="247"/>
        <v>0</v>
      </c>
      <c r="G263" s="146">
        <f t="shared" si="242"/>
        <v>0</v>
      </c>
      <c r="H263" s="146" t="str">
        <f t="shared" si="248"/>
        <v/>
      </c>
      <c r="I263" s="146" t="str">
        <f t="shared" si="243"/>
        <v/>
      </c>
      <c r="J263" s="133"/>
      <c r="K263" s="118"/>
      <c r="L263" s="118"/>
      <c r="M263" s="117"/>
      <c r="N263" s="116"/>
      <c r="O263" s="115"/>
      <c r="P263" s="663"/>
      <c r="Q263" s="663"/>
      <c r="R263" s="662"/>
      <c r="S263" s="164"/>
      <c r="T263" s="163"/>
      <c r="U263" s="668"/>
      <c r="V263" s="162"/>
      <c r="W263" s="667"/>
      <c r="X263" s="666"/>
      <c r="Y263" s="665"/>
      <c r="Z263" s="664"/>
      <c r="AA263" s="161"/>
      <c r="AC263" s="160"/>
      <c r="AD263" s="765"/>
      <c r="AE263" s="766"/>
      <c r="AF263" s="766"/>
      <c r="AG263" s="767" t="e">
        <f>AJ259&amp;" "&amp;AJ257&amp;" arrondi à ▼"</f>
        <v>#N/A</v>
      </c>
      <c r="AH263" s="766"/>
      <c r="AI263" s="766"/>
      <c r="AJ263" s="768" t="s">
        <v>366</v>
      </c>
      <c r="AK263" s="769" t="s">
        <v>365</v>
      </c>
      <c r="AL263" s="770"/>
      <c r="AM263" s="499">
        <f>ROUND(AM271/AI256,2)</f>
        <v>0</v>
      </c>
      <c r="AO263" s="142" t="str">
        <f t="shared" ref="AO263:AT263" si="290">AO256</f>
        <v/>
      </c>
      <c r="AP263" s="141">
        <f t="shared" si="290"/>
        <v>0</v>
      </c>
      <c r="AQ263" s="141">
        <f t="shared" si="290"/>
        <v>0</v>
      </c>
      <c r="AR263" s="140" t="str">
        <f t="shared" si="290"/>
        <v>2 Trembler(s) de 30 cl</v>
      </c>
      <c r="AS263" s="135">
        <f t="shared" si="290"/>
        <v>600</v>
      </c>
      <c r="AT263" s="139">
        <f t="shared" si="290"/>
        <v>600</v>
      </c>
      <c r="AU263" s="151">
        <f t="shared" si="283"/>
        <v>0</v>
      </c>
      <c r="AV263" s="156"/>
      <c r="AW263" s="156"/>
      <c r="AX263" s="155"/>
      <c r="AY263" s="20"/>
      <c r="AZ263" s="20"/>
      <c r="BA263" s="154" t="s">
        <v>364</v>
      </c>
      <c r="BB263" s="153"/>
      <c r="BC263" s="732" t="str">
        <f>"de "&amp;AI257&amp;" "&amp;AJ257</f>
        <v>de 30 cl</v>
      </c>
      <c r="BT263" s="3"/>
      <c r="BV263" s="394">
        <f t="shared" si="244"/>
        <v>0</v>
      </c>
      <c r="DD263" s="9">
        <v>1</v>
      </c>
    </row>
    <row r="264" spans="2:108" ht="21" customHeight="1">
      <c r="B264" s="394">
        <f t="shared" si="240"/>
        <v>0</v>
      </c>
      <c r="C264" s="146" t="b">
        <f t="shared" si="241"/>
        <v>0</v>
      </c>
      <c r="D264" s="146">
        <f t="shared" si="245"/>
        <v>0</v>
      </c>
      <c r="E264" s="146">
        <f t="shared" si="246"/>
        <v>0</v>
      </c>
      <c r="F264" s="146">
        <f t="shared" si="247"/>
        <v>0</v>
      </c>
      <c r="G264" s="146">
        <f t="shared" si="242"/>
        <v>0</v>
      </c>
      <c r="H264" s="146" t="str">
        <f t="shared" si="248"/>
        <v/>
      </c>
      <c r="I264" s="146" t="str">
        <f t="shared" si="243"/>
        <v/>
      </c>
      <c r="J264" s="133"/>
      <c r="K264" s="118"/>
      <c r="L264" s="118"/>
      <c r="M264" s="117"/>
      <c r="N264" s="116"/>
      <c r="O264" s="115"/>
      <c r="P264" s="663"/>
      <c r="Q264" s="663"/>
      <c r="R264" s="662"/>
      <c r="S264" s="144"/>
      <c r="T264" s="292"/>
      <c r="U264" s="291"/>
      <c r="V264" s="143"/>
      <c r="W264" s="290"/>
      <c r="X264" s="289"/>
      <c r="Y264" s="288"/>
      <c r="Z264" s="287"/>
      <c r="AA264" s="286"/>
      <c r="AC264" s="507" t="str">
        <f>IF(ISBLANK(AA264),"",IF(AI256&gt;0,AA264,""))</f>
        <v/>
      </c>
      <c r="AD264" s="508">
        <f>IF(ISBLANK(AI256),"",INDEX(BO22:BO150,MATCH(AJ257,BH22:BH150,0)))</f>
        <v>10</v>
      </c>
      <c r="AE264" s="509" t="str">
        <f t="shared" ref="AE264:AE270" si="291">IF(BA264=0,"",BA264)</f>
        <v/>
      </c>
      <c r="AF264" s="510" t="str">
        <f>IF(BA264=0,"",IF(ISBLANK(AI256),"",TEXT(AE264/10,"0.0")&amp;" cl ► "&amp;TEXT(AE264/1000,"0.000")&amp;" L"))</f>
        <v/>
      </c>
      <c r="AG264" s="511" t="str">
        <f>IF(OR(BA264=0, ISBLANK(X264)), "", IF(ROUND(BA264/BA271*10*2, 0)/2=0, W264 &amp; " " &amp; X264, "► ≈ " &amp; MIN(ROUND(BA264/BA271*10*2, 0)/2, 10) &amp; "/10"))</f>
        <v/>
      </c>
      <c r="AH264" s="512" t="str">
        <f t="shared" ref="AH264:AH270" si="292">IF(ISBLANK(T264),"",T264*AU264)</f>
        <v/>
      </c>
      <c r="AI264" s="513">
        <f>IF(ISBLANK(AI256),"",U264)</f>
        <v>0</v>
      </c>
      <c r="AJ264" s="528" t="str">
        <f t="shared" ref="AJ264:AJ270" si="293">IF(ISBLANK(Y264),"",AE264*Y264/100)</f>
        <v/>
      </c>
      <c r="AK264" s="514">
        <f t="shared" ref="AK264:AK270" si="294">Y264</f>
        <v>0</v>
      </c>
      <c r="AL264" s="515">
        <v>1</v>
      </c>
      <c r="AM264" s="516">
        <f t="shared" ref="AM264:AM270" si="295">IFERROR(IF(ISBLANK(T264),(AE264/1000)*AL264,AH264*AL264),0)</f>
        <v>0</v>
      </c>
      <c r="AO264" s="142" t="str">
        <f t="shared" ref="AO264:AT264" si="296">AO256</f>
        <v/>
      </c>
      <c r="AP264" s="141">
        <f t="shared" si="296"/>
        <v>0</v>
      </c>
      <c r="AQ264" s="141">
        <f t="shared" si="296"/>
        <v>0</v>
      </c>
      <c r="AR264" s="140" t="str">
        <f t="shared" si="296"/>
        <v>2 Trembler(s) de 30 cl</v>
      </c>
      <c r="AS264" s="135">
        <f t="shared" si="296"/>
        <v>600</v>
      </c>
      <c r="AT264" s="139">
        <f t="shared" si="296"/>
        <v>600</v>
      </c>
      <c r="AU264" s="151">
        <f t="shared" si="283"/>
        <v>0</v>
      </c>
      <c r="AV264" s="150">
        <v>1</v>
      </c>
      <c r="AW264" s="136">
        <f t="shared" ref="AW264:AW270" si="297">AA264</f>
        <v>0</v>
      </c>
      <c r="AX264" s="614">
        <f>IF(ISBLANK(W264),0,IFERROR((IFERROR(_xlfn.XLOOKUP(X264,BH22:BH150,BO22:BO150),IFERROR(_xlfn.XLOOKUP(X264,BI22:BI150,BO22:BO150),IFERROR(_xlfn.XLOOKUP(X264,BJ22:BJ150,BO22:BO150),""))))*W264,""))</f>
        <v>0</v>
      </c>
      <c r="AY264" s="618">
        <f>IFERROR((AX264/AX271)*AQ264,0)</f>
        <v>0</v>
      </c>
      <c r="AZ264" s="619">
        <f>AY264/1000</f>
        <v>0</v>
      </c>
      <c r="BA264" s="134">
        <f>AY264*AU264</f>
        <v>0</v>
      </c>
      <c r="BB264" s="617">
        <f>BA264/1000</f>
        <v>0</v>
      </c>
      <c r="BC264" s="733">
        <f>BA264/AI256</f>
        <v>0</v>
      </c>
      <c r="BT264" s="3"/>
      <c r="BV264" s="394">
        <f t="shared" si="244"/>
        <v>0</v>
      </c>
      <c r="DD264" s="9">
        <v>1</v>
      </c>
    </row>
    <row r="265" spans="2:108" ht="21" customHeight="1">
      <c r="B265" s="394">
        <f t="shared" si="240"/>
        <v>0</v>
      </c>
      <c r="C265" s="146" t="b">
        <f t="shared" si="241"/>
        <v>0</v>
      </c>
      <c r="D265" s="146">
        <f t="shared" si="245"/>
        <v>0</v>
      </c>
      <c r="E265" s="146">
        <f t="shared" si="246"/>
        <v>0</v>
      </c>
      <c r="F265" s="146">
        <f t="shared" si="247"/>
        <v>0</v>
      </c>
      <c r="G265" s="146">
        <f t="shared" si="242"/>
        <v>0</v>
      </c>
      <c r="H265" s="146" t="str">
        <f t="shared" si="248"/>
        <v/>
      </c>
      <c r="I265" s="146" t="str">
        <f t="shared" si="243"/>
        <v/>
      </c>
      <c r="J265" s="145"/>
      <c r="K265" s="118"/>
      <c r="L265" s="118"/>
      <c r="M265" s="117"/>
      <c r="N265" s="116"/>
      <c r="O265" s="115"/>
      <c r="P265" s="663"/>
      <c r="Q265" s="663"/>
      <c r="R265" s="662"/>
      <c r="S265" s="149"/>
      <c r="T265" s="292"/>
      <c r="U265" s="291"/>
      <c r="V265" s="143"/>
      <c r="W265" s="290"/>
      <c r="X265" s="289"/>
      <c r="Y265" s="288"/>
      <c r="Z265" s="287"/>
      <c r="AA265" s="286"/>
      <c r="AC265" s="517" t="str">
        <f>IF(ISBLANK(AA265),"",IF(AI256&gt;0,AA265,""))</f>
        <v/>
      </c>
      <c r="AD265" s="518">
        <f>IF(ISBLANK(AI256),"",INDEX(BO22:BO150,MATCH(AJ257,BH22:BH150,0)))</f>
        <v>10</v>
      </c>
      <c r="AE265" s="519" t="str">
        <f t="shared" si="291"/>
        <v/>
      </c>
      <c r="AF265" s="520" t="str">
        <f>IF(BA265=0,"",IF(ISBLANK(AI256),"",TEXT(AE265/10,"0.0")&amp;" cl ► "&amp;TEXT(AE265/1000,"0.000")&amp;" L"))</f>
        <v/>
      </c>
      <c r="AG265" s="521" t="str">
        <f>IF(OR(BA265=0, ISBLANK(X265)), "", IF(ROUND(BA265/BA271*10*2, 0)/2=0, W265 &amp; " " &amp; X265, "► ≈ " &amp; MIN(ROUND(BA265/BA271*10*2, 0)/2, 10) &amp; "/10"))</f>
        <v/>
      </c>
      <c r="AH265" s="522" t="str">
        <f t="shared" si="292"/>
        <v/>
      </c>
      <c r="AI265" s="523">
        <f>IF(ISBLANK(AI256),"",U265)</f>
        <v>0</v>
      </c>
      <c r="AJ265" s="529" t="str">
        <f t="shared" si="293"/>
        <v/>
      </c>
      <c r="AK265" s="524">
        <f t="shared" si="294"/>
        <v>0</v>
      </c>
      <c r="AL265" s="515">
        <v>1</v>
      </c>
      <c r="AM265" s="516">
        <f t="shared" si="295"/>
        <v>0</v>
      </c>
      <c r="AO265" s="142" t="str">
        <f t="shared" ref="AO265:AT265" si="298">AO256</f>
        <v/>
      </c>
      <c r="AP265" s="141">
        <f t="shared" si="298"/>
        <v>0</v>
      </c>
      <c r="AQ265" s="141">
        <f t="shared" si="298"/>
        <v>0</v>
      </c>
      <c r="AR265" s="140" t="str">
        <f t="shared" si="298"/>
        <v>2 Trembler(s) de 30 cl</v>
      </c>
      <c r="AS265" s="135">
        <f t="shared" si="298"/>
        <v>600</v>
      </c>
      <c r="AT265" s="139">
        <f t="shared" si="298"/>
        <v>600</v>
      </c>
      <c r="AU265" s="138">
        <f t="shared" si="283"/>
        <v>0</v>
      </c>
      <c r="AV265" s="148">
        <v>2</v>
      </c>
      <c r="AW265" s="147">
        <f t="shared" si="297"/>
        <v>0</v>
      </c>
      <c r="AX265" s="614">
        <f>IF(ISBLANK(W265),0,IFERROR((IFERROR(_xlfn.XLOOKUP(X265,BH22:BH150,BO22:BO150),IFERROR(_xlfn.XLOOKUP(X265,BI22:BI150,BO22:BO150),IFERROR(_xlfn.XLOOKUP(X265,BJ22:BJ150,BO22:BO150),""))))*W265,""))</f>
        <v>0</v>
      </c>
      <c r="AY265" s="618">
        <f>IFERROR((AX265/AX271)*AQ265,0)</f>
        <v>0</v>
      </c>
      <c r="AZ265" s="619">
        <f t="shared" ref="AZ265:AZ270" si="299">AY265/1000</f>
        <v>0</v>
      </c>
      <c r="BA265" s="134">
        <f t="shared" ref="BA265:BA270" si="300">AY265*AU265</f>
        <v>0</v>
      </c>
      <c r="BB265" s="617">
        <f t="shared" ref="BB265:BB270" si="301">BA265/1000</f>
        <v>0</v>
      </c>
      <c r="BC265" s="733">
        <f>BA265/AI256</f>
        <v>0</v>
      </c>
      <c r="BT265" s="3"/>
      <c r="BU265" s="10"/>
      <c r="BV265" s="394">
        <f t="shared" si="244"/>
        <v>0</v>
      </c>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DD265" s="9">
        <v>1</v>
      </c>
    </row>
    <row r="266" spans="2:108" ht="21" customHeight="1">
      <c r="B266" s="394">
        <f t="shared" si="240"/>
        <v>0</v>
      </c>
      <c r="C266" s="146" t="b">
        <f t="shared" si="241"/>
        <v>0</v>
      </c>
      <c r="D266" s="146">
        <f t="shared" si="245"/>
        <v>0</v>
      </c>
      <c r="E266" s="146">
        <f t="shared" si="246"/>
        <v>0</v>
      </c>
      <c r="F266" s="146">
        <f t="shared" si="247"/>
        <v>0</v>
      </c>
      <c r="G266" s="146">
        <f t="shared" si="242"/>
        <v>0</v>
      </c>
      <c r="H266" s="146" t="str">
        <f t="shared" si="248"/>
        <v/>
      </c>
      <c r="I266" s="146" t="str">
        <f t="shared" si="243"/>
        <v/>
      </c>
      <c r="J266" s="145"/>
      <c r="K266" s="118"/>
      <c r="L266" s="118"/>
      <c r="M266" s="117"/>
      <c r="N266" s="116"/>
      <c r="O266" s="115"/>
      <c r="P266" s="663"/>
      <c r="Q266" s="663"/>
      <c r="R266" s="662"/>
      <c r="S266" s="144"/>
      <c r="T266" s="292"/>
      <c r="U266" s="291"/>
      <c r="V266" s="143"/>
      <c r="W266" s="290"/>
      <c r="X266" s="289"/>
      <c r="Y266" s="288"/>
      <c r="Z266" s="287"/>
      <c r="AA266" s="294"/>
      <c r="AC266" s="507" t="str">
        <f>IF(ISBLANK(AA266),"",IF(AI256&gt;0,AA266,""))</f>
        <v/>
      </c>
      <c r="AD266" s="508">
        <f>IF(ISBLANK(AI256),"",INDEX(BO22:BO150,MATCH(AJ257,BH22:BH150,0)))</f>
        <v>10</v>
      </c>
      <c r="AE266" s="525" t="str">
        <f t="shared" si="291"/>
        <v/>
      </c>
      <c r="AF266" s="526" t="str">
        <f>IF(BA266=0,"",IF(ISBLANK(AI256),"",TEXT(AE266/10,"0.0")&amp;" cl ► "&amp;TEXT(AE266/1000,"0.000")&amp;" L"))</f>
        <v/>
      </c>
      <c r="AG266" s="511" t="str">
        <f>IF(OR(BA266=0, ISBLANK(X266)), "", IF(ROUND(BA266/BA271*10*2, 0)/2=0, W266 &amp; " " &amp; X266, "► ≈ " &amp; MIN(ROUND(BA266/BA271*10*2, 0)/2, 10) &amp; "/10"))</f>
        <v/>
      </c>
      <c r="AH266" s="527" t="str">
        <f t="shared" si="292"/>
        <v/>
      </c>
      <c r="AI266" s="513">
        <f>IF(ISBLANK(AI256),"",U266)</f>
        <v>0</v>
      </c>
      <c r="AJ266" s="528" t="str">
        <f t="shared" si="293"/>
        <v/>
      </c>
      <c r="AK266" s="514">
        <f t="shared" si="294"/>
        <v>0</v>
      </c>
      <c r="AL266" s="515">
        <v>1</v>
      </c>
      <c r="AM266" s="516">
        <f t="shared" si="295"/>
        <v>0</v>
      </c>
      <c r="AO266" s="142" t="str">
        <f t="shared" ref="AO266:AT266" si="302">AO256</f>
        <v/>
      </c>
      <c r="AP266" s="141">
        <f t="shared" si="302"/>
        <v>0</v>
      </c>
      <c r="AQ266" s="141">
        <f t="shared" si="302"/>
        <v>0</v>
      </c>
      <c r="AR266" s="140" t="str">
        <f t="shared" si="302"/>
        <v>2 Trembler(s) de 30 cl</v>
      </c>
      <c r="AS266" s="135">
        <f t="shared" si="302"/>
        <v>600</v>
      </c>
      <c r="AT266" s="139">
        <f t="shared" si="302"/>
        <v>600</v>
      </c>
      <c r="AU266" s="138">
        <f t="shared" si="283"/>
        <v>0</v>
      </c>
      <c r="AV266" s="137">
        <v>3</v>
      </c>
      <c r="AW266" s="136">
        <f t="shared" si="297"/>
        <v>0</v>
      </c>
      <c r="AX266" s="614">
        <f>IF(ISBLANK(W266),0,IFERROR((IFERROR(_xlfn.XLOOKUP(X266,BH22:BH150,BO22:BO150),IFERROR(_xlfn.XLOOKUP(X266,BI22:BI150,BO22:BO150),IFERROR(_xlfn.XLOOKUP(X266,BJ22:BJ150,BO22:BO150),""))))*W266,""))</f>
        <v>0</v>
      </c>
      <c r="AY266" s="618">
        <f>IFERROR((AX266/AX271)*AQ266,0)</f>
        <v>0</v>
      </c>
      <c r="AZ266" s="619">
        <f t="shared" si="299"/>
        <v>0</v>
      </c>
      <c r="BA266" s="134">
        <f t="shared" si="300"/>
        <v>0</v>
      </c>
      <c r="BB266" s="617">
        <f t="shared" si="301"/>
        <v>0</v>
      </c>
      <c r="BC266" s="733">
        <f>BA266/AI256</f>
        <v>0</v>
      </c>
      <c r="BT266" s="3"/>
      <c r="BU266" s="10"/>
      <c r="BV266" s="394">
        <f t="shared" si="244"/>
        <v>0</v>
      </c>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DD266" s="9">
        <v>1</v>
      </c>
    </row>
    <row r="267" spans="2:108" ht="21" customHeight="1">
      <c r="B267" s="394">
        <f t="shared" si="240"/>
        <v>0</v>
      </c>
      <c r="C267" s="146" t="b">
        <f t="shared" si="241"/>
        <v>0</v>
      </c>
      <c r="D267" s="146">
        <f t="shared" si="245"/>
        <v>0</v>
      </c>
      <c r="E267" s="146">
        <f t="shared" si="246"/>
        <v>0</v>
      </c>
      <c r="F267" s="146">
        <f t="shared" si="247"/>
        <v>0</v>
      </c>
      <c r="G267" s="146">
        <f t="shared" si="242"/>
        <v>0</v>
      </c>
      <c r="H267" s="146" t="str">
        <f t="shared" si="248"/>
        <v/>
      </c>
      <c r="I267" s="146" t="str">
        <f t="shared" si="243"/>
        <v/>
      </c>
      <c r="J267" s="145"/>
      <c r="K267" s="118"/>
      <c r="L267" s="118"/>
      <c r="M267" s="117"/>
      <c r="N267" s="116"/>
      <c r="O267" s="115"/>
      <c r="P267" s="663"/>
      <c r="Q267" s="663"/>
      <c r="R267" s="662"/>
      <c r="S267" s="149"/>
      <c r="T267" s="292"/>
      <c r="U267" s="291"/>
      <c r="V267" s="143"/>
      <c r="W267" s="290"/>
      <c r="X267" s="289"/>
      <c r="Y267" s="288"/>
      <c r="Z267" s="287"/>
      <c r="AA267" s="294"/>
      <c r="AC267" s="517" t="str">
        <f>IF(ISBLANK(AA267),"",IF(AI256&gt;0,AA267,""))</f>
        <v/>
      </c>
      <c r="AD267" s="518">
        <f>IF(ISBLANK(AI256),"",INDEX(BO22:BO150,MATCH(AJ257,BH22:BH150,0)))</f>
        <v>10</v>
      </c>
      <c r="AE267" s="519" t="str">
        <f t="shared" si="291"/>
        <v/>
      </c>
      <c r="AF267" s="520" t="str">
        <f>IF(BA267=0,"",IF(ISBLANK(AI256),"",TEXT(AE267/10,"0.0")&amp;" cl ► "&amp;TEXT(AE267/1000,"0.000")&amp;" L"))</f>
        <v/>
      </c>
      <c r="AG267" s="521" t="str">
        <f>IF(OR(BA267=0, ISBLANK(X267)), "", IF(ROUND(BA267/BA271*10*2, 0)/2=0, W267 &amp; " " &amp; X267, "► ≈ " &amp; MIN(ROUND(BA267/BA271*10*2, 0)/2, 10) &amp; "/10"))</f>
        <v/>
      </c>
      <c r="AH267" s="522" t="str">
        <f t="shared" si="292"/>
        <v/>
      </c>
      <c r="AI267" s="523">
        <f>IF(ISBLANK(AI256),"",U267)</f>
        <v>0</v>
      </c>
      <c r="AJ267" s="529" t="str">
        <f t="shared" si="293"/>
        <v/>
      </c>
      <c r="AK267" s="524">
        <f t="shared" si="294"/>
        <v>0</v>
      </c>
      <c r="AL267" s="515">
        <v>1</v>
      </c>
      <c r="AM267" s="516">
        <f t="shared" si="295"/>
        <v>0</v>
      </c>
      <c r="AO267" s="142" t="str">
        <f t="shared" ref="AO267:AT267" si="303">AO256</f>
        <v/>
      </c>
      <c r="AP267" s="141">
        <f t="shared" si="303"/>
        <v>0</v>
      </c>
      <c r="AQ267" s="141">
        <f t="shared" si="303"/>
        <v>0</v>
      </c>
      <c r="AR267" s="140" t="str">
        <f t="shared" si="303"/>
        <v>2 Trembler(s) de 30 cl</v>
      </c>
      <c r="AS267" s="135">
        <f t="shared" si="303"/>
        <v>600</v>
      </c>
      <c r="AT267" s="139">
        <f t="shared" si="303"/>
        <v>600</v>
      </c>
      <c r="AU267" s="138">
        <f t="shared" si="283"/>
        <v>0</v>
      </c>
      <c r="AV267" s="148">
        <v>4</v>
      </c>
      <c r="AW267" s="147">
        <f t="shared" si="297"/>
        <v>0</v>
      </c>
      <c r="AX267" s="614">
        <f>IF(ISBLANK(W267),0,IFERROR((IFERROR(_xlfn.XLOOKUP(X267,BH22:BH150,BO22:BO150),IFERROR(_xlfn.XLOOKUP(X267,BI22:BI150,BO22:BO150),IFERROR(_xlfn.XLOOKUP(X267,BJ22:BJ150,BO22:BO150),""))))*W267,""))</f>
        <v>0</v>
      </c>
      <c r="AY267" s="618">
        <f>IFERROR((AX267/AX271)*AQ267,0)</f>
        <v>0</v>
      </c>
      <c r="AZ267" s="619">
        <f t="shared" si="299"/>
        <v>0</v>
      </c>
      <c r="BA267" s="134">
        <f t="shared" si="300"/>
        <v>0</v>
      </c>
      <c r="BB267" s="617">
        <f t="shared" si="301"/>
        <v>0</v>
      </c>
      <c r="BC267" s="733">
        <f>BA267/AI256</f>
        <v>0</v>
      </c>
      <c r="BT267" s="3"/>
      <c r="BU267" s="10"/>
      <c r="BV267" s="394">
        <f t="shared" si="244"/>
        <v>0</v>
      </c>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DD267" s="9">
        <v>1</v>
      </c>
    </row>
    <row r="268" spans="2:108" ht="21" customHeight="1">
      <c r="B268" s="394">
        <f t="shared" si="240"/>
        <v>0</v>
      </c>
      <c r="C268" s="146" t="b">
        <f t="shared" si="241"/>
        <v>0</v>
      </c>
      <c r="D268" s="146">
        <f t="shared" si="245"/>
        <v>0</v>
      </c>
      <c r="E268" s="146">
        <f t="shared" si="246"/>
        <v>0</v>
      </c>
      <c r="F268" s="146">
        <f t="shared" si="247"/>
        <v>0</v>
      </c>
      <c r="G268" s="146">
        <f t="shared" si="242"/>
        <v>0</v>
      </c>
      <c r="H268" s="146" t="str">
        <f t="shared" si="248"/>
        <v/>
      </c>
      <c r="I268" s="146" t="str">
        <f t="shared" si="243"/>
        <v/>
      </c>
      <c r="J268" s="145"/>
      <c r="K268" s="118"/>
      <c r="L268" s="118"/>
      <c r="M268" s="117"/>
      <c r="N268" s="116"/>
      <c r="O268" s="115"/>
      <c r="P268" s="663"/>
      <c r="Q268" s="663"/>
      <c r="R268" s="662"/>
      <c r="S268" s="144"/>
      <c r="T268" s="292"/>
      <c r="U268" s="291"/>
      <c r="V268" s="143"/>
      <c r="W268" s="290"/>
      <c r="X268" s="289"/>
      <c r="Y268" s="288"/>
      <c r="Z268" s="287"/>
      <c r="AA268" s="286"/>
      <c r="AC268" s="507" t="str">
        <f>IF(ISBLANK(AA268),"",IF(AI256&gt;0,AA268,""))</f>
        <v/>
      </c>
      <c r="AD268" s="508">
        <f>IF(ISBLANK(AI256),"",INDEX(BO22:BO150,MATCH(AJ257,BH22:BH150,0)))</f>
        <v>10</v>
      </c>
      <c r="AE268" s="509" t="str">
        <f t="shared" si="291"/>
        <v/>
      </c>
      <c r="AF268" s="510" t="str">
        <f>IF(BA268=0,"",IF(ISBLANK(AI256),"",TEXT(AE268/10,"0.0")&amp;" cl ► "&amp;TEXT(AE268/1000,"0.000")&amp;" L"))</f>
        <v/>
      </c>
      <c r="AG268" s="511" t="str">
        <f>IF(OR(BA268=0, ISBLANK(X268)), "", IF(ROUND(BA268/BA271*10*2, 0)/2=0, W268 &amp; " " &amp; X268, "► ≈ " &amp; MIN(ROUND(BA268/BA271*10*2, 0)/2, 10) &amp; "/10"))</f>
        <v/>
      </c>
      <c r="AH268" s="527" t="str">
        <f t="shared" si="292"/>
        <v/>
      </c>
      <c r="AI268" s="513">
        <f>IF(ISBLANK(AI256),"",U268)</f>
        <v>0</v>
      </c>
      <c r="AJ268" s="528" t="str">
        <f t="shared" si="293"/>
        <v/>
      </c>
      <c r="AK268" s="514">
        <f t="shared" si="294"/>
        <v>0</v>
      </c>
      <c r="AL268" s="515">
        <v>1</v>
      </c>
      <c r="AM268" s="516">
        <f t="shared" si="295"/>
        <v>0</v>
      </c>
      <c r="AO268" s="142" t="str">
        <f t="shared" ref="AO268:AT268" si="304">AO256</f>
        <v/>
      </c>
      <c r="AP268" s="141">
        <f t="shared" si="304"/>
        <v>0</v>
      </c>
      <c r="AQ268" s="141">
        <f t="shared" si="304"/>
        <v>0</v>
      </c>
      <c r="AR268" s="140" t="str">
        <f t="shared" si="304"/>
        <v>2 Trembler(s) de 30 cl</v>
      </c>
      <c r="AS268" s="135">
        <f t="shared" si="304"/>
        <v>600</v>
      </c>
      <c r="AT268" s="139">
        <f t="shared" si="304"/>
        <v>600</v>
      </c>
      <c r="AU268" s="138">
        <f t="shared" si="283"/>
        <v>0</v>
      </c>
      <c r="AV268" s="137">
        <v>5</v>
      </c>
      <c r="AW268" s="136">
        <f t="shared" si="297"/>
        <v>0</v>
      </c>
      <c r="AX268" s="614">
        <f>IF(ISBLANK(W268),0,IFERROR((IFERROR(_xlfn.XLOOKUP(X268,BH22:BH150,BO22:BO150),IFERROR(_xlfn.XLOOKUP(X268,BI22:BI150,BO22:BO150),IFERROR(_xlfn.XLOOKUP(X268,BJ22:BJ150,BO22:BO150),""))))*W268,""))</f>
        <v>0</v>
      </c>
      <c r="AY268" s="618">
        <f>IFERROR((AX268/AX271)*AQ268,0)</f>
        <v>0</v>
      </c>
      <c r="AZ268" s="619">
        <f t="shared" si="299"/>
        <v>0</v>
      </c>
      <c r="BA268" s="134">
        <f t="shared" si="300"/>
        <v>0</v>
      </c>
      <c r="BB268" s="617">
        <f t="shared" si="301"/>
        <v>0</v>
      </c>
      <c r="BC268" s="733">
        <f>BA268/AI256</f>
        <v>0</v>
      </c>
      <c r="BT268" s="3"/>
      <c r="BU268" s="10"/>
      <c r="BV268" s="394">
        <f t="shared" si="244"/>
        <v>0</v>
      </c>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DD268" s="9">
        <v>1</v>
      </c>
    </row>
    <row r="269" spans="2:108" ht="21" customHeight="1">
      <c r="B269" s="394">
        <f t="shared" si="240"/>
        <v>0</v>
      </c>
      <c r="C269" s="146" t="b">
        <f t="shared" si="241"/>
        <v>0</v>
      </c>
      <c r="D269" s="146">
        <f t="shared" si="245"/>
        <v>0</v>
      </c>
      <c r="E269" s="146">
        <f t="shared" si="246"/>
        <v>0</v>
      </c>
      <c r="F269" s="146">
        <f t="shared" si="247"/>
        <v>0</v>
      </c>
      <c r="G269" s="146">
        <f t="shared" si="242"/>
        <v>0</v>
      </c>
      <c r="H269" s="146" t="str">
        <f t="shared" si="248"/>
        <v/>
      </c>
      <c r="I269" s="146" t="str">
        <f t="shared" si="243"/>
        <v/>
      </c>
      <c r="J269" s="145"/>
      <c r="K269" s="118"/>
      <c r="L269" s="118"/>
      <c r="M269" s="117"/>
      <c r="N269" s="116"/>
      <c r="O269" s="115"/>
      <c r="P269" s="663"/>
      <c r="Q269" s="663"/>
      <c r="R269" s="662"/>
      <c r="S269" s="149"/>
      <c r="T269" s="292"/>
      <c r="U269" s="291"/>
      <c r="V269" s="143"/>
      <c r="W269" s="290"/>
      <c r="X269" s="289"/>
      <c r="Y269" s="288"/>
      <c r="Z269" s="287"/>
      <c r="AA269" s="286"/>
      <c r="AC269" s="517" t="str">
        <f>IF(ISBLANK(AA269),"",IF(AI256&gt;0,AA269,""))</f>
        <v/>
      </c>
      <c r="AD269" s="518">
        <f>IF(ISBLANK(AI256),"",INDEX(BO22:BO150,MATCH(AJ257,BH22:BH150,0)))</f>
        <v>10</v>
      </c>
      <c r="AE269" s="519" t="str">
        <f t="shared" si="291"/>
        <v/>
      </c>
      <c r="AF269" s="520" t="str">
        <f>IF(BA269=0,"",IF(ISBLANK(AI256),"",TEXT(AE269/10,"0.0")&amp;" cl ► "&amp;TEXT(AE269/1000,"0.000")&amp;" L"))</f>
        <v/>
      </c>
      <c r="AG269" s="521" t="str">
        <f>IF(OR(BA269=0, ISBLANK(X269)), "", IF(ROUND(BA269/BA271*10*2, 0)/2=0, W269 &amp; " " &amp; X269, "► ≈ " &amp; MIN(ROUND(BA269/BA271*10*2, 0)/2, 10) &amp; "/10"))</f>
        <v/>
      </c>
      <c r="AH269" s="522" t="str">
        <f t="shared" si="292"/>
        <v/>
      </c>
      <c r="AI269" s="523">
        <f>IF(ISBLANK(AI256),"",U269)</f>
        <v>0</v>
      </c>
      <c r="AJ269" s="529" t="str">
        <f t="shared" si="293"/>
        <v/>
      </c>
      <c r="AK269" s="524">
        <f t="shared" si="294"/>
        <v>0</v>
      </c>
      <c r="AL269" s="515">
        <v>1</v>
      </c>
      <c r="AM269" s="516">
        <f t="shared" si="295"/>
        <v>0</v>
      </c>
      <c r="AO269" s="142" t="str">
        <f t="shared" ref="AO269:AT269" si="305">AO256</f>
        <v/>
      </c>
      <c r="AP269" s="141">
        <f t="shared" si="305"/>
        <v>0</v>
      </c>
      <c r="AQ269" s="141">
        <f t="shared" si="305"/>
        <v>0</v>
      </c>
      <c r="AR269" s="140" t="str">
        <f t="shared" si="305"/>
        <v>2 Trembler(s) de 30 cl</v>
      </c>
      <c r="AS269" s="135">
        <f t="shared" si="305"/>
        <v>600</v>
      </c>
      <c r="AT269" s="139">
        <f t="shared" si="305"/>
        <v>600</v>
      </c>
      <c r="AU269" s="138">
        <f t="shared" si="283"/>
        <v>0</v>
      </c>
      <c r="AV269" s="148">
        <v>6</v>
      </c>
      <c r="AW269" s="147">
        <f t="shared" si="297"/>
        <v>0</v>
      </c>
      <c r="AX269" s="614">
        <f>IF(ISBLANK(W269),0,IFERROR((IFERROR(_xlfn.XLOOKUP(X269,BH22:BH150,BO22:BO150),IFERROR(_xlfn.XLOOKUP(X269,BI22:BI150,BO22:BO150),IFERROR(_xlfn.XLOOKUP(X269,BJ22:BJ150,BO22:BO150),""))))*W269,""))</f>
        <v>0</v>
      </c>
      <c r="AY269" s="618">
        <f>IFERROR((AX269/AX271)*AQ269,0)</f>
        <v>0</v>
      </c>
      <c r="AZ269" s="619">
        <f t="shared" si="299"/>
        <v>0</v>
      </c>
      <c r="BA269" s="134">
        <f t="shared" si="300"/>
        <v>0</v>
      </c>
      <c r="BB269" s="617">
        <f t="shared" si="301"/>
        <v>0</v>
      </c>
      <c r="BC269" s="733">
        <f>BA269/AI256</f>
        <v>0</v>
      </c>
      <c r="BT269" s="3"/>
      <c r="BU269" s="10"/>
      <c r="BV269" s="394">
        <f t="shared" si="244"/>
        <v>0</v>
      </c>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DD269" s="9">
        <v>1</v>
      </c>
    </row>
    <row r="270" spans="2:108" ht="21" customHeight="1">
      <c r="B270" s="394">
        <f t="shared" si="240"/>
        <v>0</v>
      </c>
      <c r="C270" s="146" t="b">
        <f t="shared" si="241"/>
        <v>0</v>
      </c>
      <c r="D270" s="146">
        <f t="shared" si="245"/>
        <v>0</v>
      </c>
      <c r="E270" s="146">
        <f t="shared" si="246"/>
        <v>0</v>
      </c>
      <c r="F270" s="146">
        <f t="shared" si="247"/>
        <v>0</v>
      </c>
      <c r="G270" s="146">
        <f t="shared" si="242"/>
        <v>0</v>
      </c>
      <c r="H270" s="146" t="str">
        <f t="shared" si="248"/>
        <v/>
      </c>
      <c r="I270" s="146" t="str">
        <f t="shared" si="243"/>
        <v/>
      </c>
      <c r="J270" s="145"/>
      <c r="K270" s="118"/>
      <c r="L270" s="118"/>
      <c r="M270" s="117"/>
      <c r="N270" s="116"/>
      <c r="O270" s="115"/>
      <c r="P270" s="663"/>
      <c r="Q270" s="663"/>
      <c r="R270" s="662"/>
      <c r="S270" s="144"/>
      <c r="T270" s="292"/>
      <c r="U270" s="291"/>
      <c r="V270" s="143"/>
      <c r="W270" s="290"/>
      <c r="X270" s="289"/>
      <c r="Y270" s="288"/>
      <c r="Z270" s="287"/>
      <c r="AA270" s="286"/>
      <c r="AC270" s="507" t="str">
        <f>IF(ISBLANK(AA270),"",IF(AI256&gt;0,AA270,""))</f>
        <v/>
      </c>
      <c r="AD270" s="508">
        <f>IF(ISBLANK(AI256),"",INDEX(BO22:BO150,MATCH(AJ257,BH22:BH150,0)))</f>
        <v>10</v>
      </c>
      <c r="AE270" s="509" t="str">
        <f t="shared" si="291"/>
        <v/>
      </c>
      <c r="AF270" s="510" t="str">
        <f>IF(BA270=0,"",IF(ISBLANK(AI256),"",TEXT(AE270/10,"0.0")&amp;" cl ► "&amp;TEXT(AE270/1000,"0.000")&amp;" L"))</f>
        <v/>
      </c>
      <c r="AG270" s="511" t="str">
        <f>IF(OR(BA270=0, ISBLANK(X270)), "", IF(ROUND(BA270/BA271*10*2, 0)/2=0, W270 &amp; " " &amp; X270, "► ≈ " &amp; MIN(ROUND(BA270/BA271*10*2, 0)/2, 10) &amp; "/10"))</f>
        <v/>
      </c>
      <c r="AH270" s="527" t="str">
        <f t="shared" si="292"/>
        <v/>
      </c>
      <c r="AI270" s="513">
        <f>IF(ISBLANK(AI256),"",U270)</f>
        <v>0</v>
      </c>
      <c r="AJ270" s="528" t="str">
        <f t="shared" si="293"/>
        <v/>
      </c>
      <c r="AK270" s="514">
        <f t="shared" si="294"/>
        <v>0</v>
      </c>
      <c r="AL270" s="515">
        <v>1</v>
      </c>
      <c r="AM270" s="516">
        <f t="shared" si="295"/>
        <v>0</v>
      </c>
      <c r="AO270" s="142" t="str">
        <f t="shared" ref="AO270:AT270" si="306">AO256</f>
        <v/>
      </c>
      <c r="AP270" s="141">
        <f t="shared" si="306"/>
        <v>0</v>
      </c>
      <c r="AQ270" s="141">
        <f t="shared" si="306"/>
        <v>0</v>
      </c>
      <c r="AR270" s="140" t="str">
        <f t="shared" si="306"/>
        <v>2 Trembler(s) de 30 cl</v>
      </c>
      <c r="AS270" s="135">
        <f t="shared" si="306"/>
        <v>600</v>
      </c>
      <c r="AT270" s="139">
        <f t="shared" si="306"/>
        <v>600</v>
      </c>
      <c r="AU270" s="138">
        <f t="shared" si="283"/>
        <v>0</v>
      </c>
      <c r="AV270" s="137">
        <v>7</v>
      </c>
      <c r="AW270" s="136">
        <f t="shared" si="297"/>
        <v>0</v>
      </c>
      <c r="AX270" s="614">
        <f>IF(ISBLANK(W270),0,IFERROR((IFERROR(_xlfn.XLOOKUP(X270,BH22:BH150,BO22:BO150),IFERROR(_xlfn.XLOOKUP(X270,BI22:BI150,BO22:BO150),IFERROR(_xlfn.XLOOKUP(X270,BJ22:BJ150,BO22:BO150),""))))*W270,""))</f>
        <v>0</v>
      </c>
      <c r="AY270" s="618">
        <f>IFERROR((AX270/AX271)*AQ270,0)</f>
        <v>0</v>
      </c>
      <c r="AZ270" s="619">
        <f t="shared" si="299"/>
        <v>0</v>
      </c>
      <c r="BA270" s="134">
        <f t="shared" si="300"/>
        <v>0</v>
      </c>
      <c r="BB270" s="617">
        <f t="shared" si="301"/>
        <v>0</v>
      </c>
      <c r="BC270" s="733">
        <f>BA270/AI256</f>
        <v>0</v>
      </c>
      <c r="BT270" s="3"/>
      <c r="BU270" s="10"/>
      <c r="BV270" s="394">
        <f t="shared" si="244"/>
        <v>0</v>
      </c>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DD270" s="9">
        <v>1</v>
      </c>
    </row>
    <row r="271" spans="2:108" ht="21" customHeight="1">
      <c r="B271" s="394">
        <f t="shared" si="240"/>
        <v>0</v>
      </c>
      <c r="C271" s="146" t="b">
        <f t="shared" si="241"/>
        <v>0</v>
      </c>
      <c r="D271" s="146">
        <f t="shared" si="245"/>
        <v>0</v>
      </c>
      <c r="E271" s="146">
        <f t="shared" si="246"/>
        <v>0</v>
      </c>
      <c r="F271" s="146">
        <f t="shared" si="247"/>
        <v>0</v>
      </c>
      <c r="G271" s="146">
        <f t="shared" si="242"/>
        <v>0</v>
      </c>
      <c r="H271" s="146" t="str">
        <f t="shared" si="248"/>
        <v/>
      </c>
      <c r="I271" s="146" t="str">
        <f t="shared" si="243"/>
        <v/>
      </c>
      <c r="J271" s="133"/>
      <c r="K271" s="118"/>
      <c r="L271" s="118"/>
      <c r="M271" s="117"/>
      <c r="N271" s="116"/>
      <c r="O271" s="115"/>
      <c r="P271" s="131"/>
      <c r="Q271" s="131"/>
      <c r="R271" s="131"/>
      <c r="S271" s="131"/>
      <c r="T271" s="131"/>
      <c r="U271" s="131"/>
      <c r="V271" s="131"/>
      <c r="W271" s="131"/>
      <c r="X271" s="131"/>
      <c r="Y271" s="132"/>
      <c r="Z271" s="131"/>
      <c r="AA271" s="130"/>
      <c r="AC271" s="504"/>
      <c r="AD271" s="128"/>
      <c r="AE271" s="530">
        <f>SUM(AE264:AE270)</f>
        <v>0</v>
      </c>
      <c r="AF271" s="128"/>
      <c r="AG271" s="128"/>
      <c r="AH271" s="129"/>
      <c r="AI271" s="505"/>
      <c r="AJ271" s="531">
        <f>IFERROR(SUM(AJ264:AJ270)/SUM(AE264:AE270)*100,0)</f>
        <v>0</v>
      </c>
      <c r="AK271" s="506"/>
      <c r="AL271" s="128" t="s">
        <v>345</v>
      </c>
      <c r="AM271" s="500">
        <f>SUM(AM264:AM270)</f>
        <v>0</v>
      </c>
      <c r="AO271" s="127"/>
      <c r="AP271" s="125"/>
      <c r="AQ271" s="125"/>
      <c r="AR271" s="126"/>
      <c r="AS271" s="126"/>
      <c r="AT271" s="125"/>
      <c r="AU271" s="124"/>
      <c r="AV271" s="123"/>
      <c r="AW271" s="123"/>
      <c r="AX271" s="615">
        <f t="shared" ref="AX271:BC271" si="307">SUM(AX264:AX270)</f>
        <v>0</v>
      </c>
      <c r="AY271" s="122">
        <f t="shared" si="307"/>
        <v>0</v>
      </c>
      <c r="AZ271" s="621">
        <f t="shared" si="307"/>
        <v>0</v>
      </c>
      <c r="BA271" s="122">
        <f t="shared" si="307"/>
        <v>0</v>
      </c>
      <c r="BB271" s="616">
        <f t="shared" si="307"/>
        <v>0</v>
      </c>
      <c r="BC271" s="620">
        <f t="shared" si="307"/>
        <v>0</v>
      </c>
      <c r="BT271" s="3"/>
      <c r="BU271" s="10"/>
      <c r="BV271" s="394">
        <f t="shared" si="244"/>
        <v>0</v>
      </c>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DD271" s="9">
        <v>1</v>
      </c>
    </row>
    <row r="272" spans="2:108" ht="21" customHeight="1">
      <c r="B272" s="394">
        <f t="shared" ref="B272:B335" si="308">J272</f>
        <v>0</v>
      </c>
      <c r="C272" s="146" t="b">
        <f t="shared" ref="C272:C335" si="309">IF(B272="►","►",IF(B272="A",IF(AND(ISTEXT(K272),ISTEXT(K272)),K272,IF(ISTEXT(K272),K272,IF(ISBLANK(K272),K272,K272)))))</f>
        <v>0</v>
      </c>
      <c r="D272" s="146">
        <f t="shared" si="245"/>
        <v>0</v>
      </c>
      <c r="E272" s="146">
        <f t="shared" si="246"/>
        <v>0</v>
      </c>
      <c r="F272" s="146">
        <f t="shared" si="247"/>
        <v>0</v>
      </c>
      <c r="G272" s="146">
        <f t="shared" ref="G272:G335" si="310">IF(C272="►","►",IFERROR(MID(K272,SEARCH(".",C272,SEARCH(".",C272,SEARCH(".",C272)+1)+1)+1,SEARCH(".",C272,SEARCH(".",C272,SEARCH(".",C272,SEARCH(".",C272)+1)+1)+1)-SEARCH(".",C272,SEARCH(".",C272,SEARCH(".",C272)+1)+1)-1),0))</f>
        <v>0</v>
      </c>
      <c r="H272" s="146" t="str">
        <f t="shared" si="248"/>
        <v/>
      </c>
      <c r="I272" s="146" t="str">
        <f t="shared" ref="I272:I335" si="311">IF(ISBLANK(C272),"►",IFERROR(RIGHT(C272,LEN(C272)-FIND("Couleur",C272)+1),""))</f>
        <v/>
      </c>
      <c r="J272" s="145"/>
      <c r="K272" s="118"/>
      <c r="L272" s="118"/>
      <c r="M272" s="117"/>
      <c r="N272" s="116"/>
      <c r="O272" s="115"/>
      <c r="P272" s="284"/>
      <c r="Q272" s="265"/>
      <c r="R272" s="268"/>
      <c r="S272" s="268"/>
      <c r="T272" s="268"/>
      <c r="U272" s="268"/>
      <c r="V272" s="268"/>
      <c r="W272" s="268"/>
      <c r="X272" s="268"/>
      <c r="Y272" s="268"/>
      <c r="Z272" s="268"/>
      <c r="AA272" s="283"/>
      <c r="AC272" s="771" t="s">
        <v>535</v>
      </c>
      <c r="AD272" s="268"/>
      <c r="AE272" s="268"/>
      <c r="AF272" s="268"/>
      <c r="AG272" s="268"/>
      <c r="AH272" s="537" t="s">
        <v>1692</v>
      </c>
      <c r="AI272" s="268"/>
      <c r="AJ272" s="268"/>
      <c r="AK272" s="268"/>
      <c r="AL272" s="268"/>
      <c r="AM272" s="283" t="s">
        <v>532</v>
      </c>
      <c r="AO272" s="491"/>
      <c r="AP272" s="492"/>
      <c r="AQ272" s="492"/>
      <c r="AR272" s="492"/>
      <c r="AS272" s="492"/>
      <c r="AT272" s="492"/>
      <c r="AU272" s="492"/>
      <c r="AV272" s="492"/>
      <c r="AW272" s="492"/>
      <c r="AX272" s="492"/>
      <c r="AY272" s="492"/>
      <c r="AZ272" s="492"/>
      <c r="BA272" s="492"/>
      <c r="BB272" s="492"/>
      <c r="BC272" s="496"/>
      <c r="BT272" s="3"/>
      <c r="BV272" s="394">
        <f t="shared" si="244"/>
        <v>0</v>
      </c>
      <c r="DD272" s="9">
        <v>1</v>
      </c>
    </row>
    <row r="273" spans="2:108" ht="21" customHeight="1">
      <c r="B273" s="394">
        <f t="shared" si="308"/>
        <v>0</v>
      </c>
      <c r="C273" s="146" t="b">
        <f t="shared" si="309"/>
        <v>0</v>
      </c>
      <c r="D273" s="146">
        <f t="shared" si="245"/>
        <v>0</v>
      </c>
      <c r="E273" s="146">
        <f t="shared" si="246"/>
        <v>0</v>
      </c>
      <c r="F273" s="146">
        <f t="shared" si="247"/>
        <v>0</v>
      </c>
      <c r="G273" s="146">
        <f t="shared" si="310"/>
        <v>0</v>
      </c>
      <c r="H273" s="146" t="str">
        <f t="shared" si="248"/>
        <v/>
      </c>
      <c r="I273" s="146" t="str">
        <f t="shared" si="311"/>
        <v/>
      </c>
      <c r="J273" s="145"/>
      <c r="K273" s="118"/>
      <c r="L273" s="118"/>
      <c r="M273" s="117"/>
      <c r="N273" s="116"/>
      <c r="O273" s="115"/>
      <c r="P273" s="281"/>
      <c r="Q273" s="280"/>
      <c r="R273" s="280"/>
      <c r="S273" s="280"/>
      <c r="T273" s="280"/>
      <c r="U273" s="280"/>
      <c r="V273" s="280"/>
      <c r="W273" s="280"/>
      <c r="X273" s="280"/>
      <c r="Y273" s="280"/>
      <c r="Z273" s="280"/>
      <c r="AA273" s="279"/>
      <c r="AC273" s="772">
        <f t="shared" ref="AC273:AC281" si="312">Q273</f>
        <v>0</v>
      </c>
      <c r="AD273" s="280"/>
      <c r="AE273" s="280"/>
      <c r="AF273" s="280"/>
      <c r="AG273" s="280"/>
      <c r="AH273" s="280"/>
      <c r="AI273" s="280"/>
      <c r="AJ273" s="280"/>
      <c r="AK273" s="280"/>
      <c r="AL273" s="280"/>
      <c r="AM273" s="279" t="s">
        <v>532</v>
      </c>
      <c r="AO273" s="493"/>
      <c r="AP273" s="494"/>
      <c r="AQ273" s="494"/>
      <c r="AR273" s="494"/>
      <c r="AS273" s="494"/>
      <c r="AT273" s="494"/>
      <c r="AU273" s="494"/>
      <c r="AV273" s="494"/>
      <c r="AW273" s="494"/>
      <c r="AX273" s="494"/>
      <c r="AY273" s="494"/>
      <c r="AZ273" s="494"/>
      <c r="BA273" s="494"/>
      <c r="BB273" s="494"/>
      <c r="BC273" s="497"/>
      <c r="BT273" s="3"/>
      <c r="BV273" s="394">
        <f t="shared" si="244"/>
        <v>0</v>
      </c>
      <c r="DD273" s="9">
        <v>1</v>
      </c>
    </row>
    <row r="274" spans="2:108" ht="21" customHeight="1">
      <c r="B274" s="394">
        <f t="shared" si="308"/>
        <v>0</v>
      </c>
      <c r="C274" s="146" t="b">
        <f t="shared" si="309"/>
        <v>0</v>
      </c>
      <c r="D274" s="146">
        <f t="shared" si="245"/>
        <v>0</v>
      </c>
      <c r="E274" s="146">
        <f t="shared" si="246"/>
        <v>0</v>
      </c>
      <c r="F274" s="146">
        <f t="shared" si="247"/>
        <v>0</v>
      </c>
      <c r="G274" s="146">
        <f t="shared" si="310"/>
        <v>0</v>
      </c>
      <c r="H274" s="146" t="str">
        <f t="shared" si="248"/>
        <v/>
      </c>
      <c r="I274" s="146" t="str">
        <f t="shared" si="311"/>
        <v/>
      </c>
      <c r="J274" s="145"/>
      <c r="K274" s="118"/>
      <c r="L274" s="118"/>
      <c r="M274" s="117"/>
      <c r="N274" s="116"/>
      <c r="O274" s="115"/>
      <c r="P274" s="281"/>
      <c r="Q274" s="280"/>
      <c r="R274" s="280"/>
      <c r="S274" s="280"/>
      <c r="T274" s="280"/>
      <c r="U274" s="280"/>
      <c r="V274" s="280"/>
      <c r="W274" s="280"/>
      <c r="X274" s="280"/>
      <c r="Y274" s="280"/>
      <c r="Z274" s="280"/>
      <c r="AA274" s="279"/>
      <c r="AC274" s="772">
        <f t="shared" si="312"/>
        <v>0</v>
      </c>
      <c r="AD274" s="280"/>
      <c r="AE274" s="280"/>
      <c r="AF274" s="280"/>
      <c r="AG274" s="280"/>
      <c r="AH274" s="280"/>
      <c r="AI274" s="280"/>
      <c r="AJ274" s="280"/>
      <c r="AK274" s="280"/>
      <c r="AL274" s="280"/>
      <c r="AM274" s="279"/>
      <c r="AO274" s="493"/>
      <c r="AP274" s="494"/>
      <c r="AQ274" s="494"/>
      <c r="AR274" s="494"/>
      <c r="AS274" s="494"/>
      <c r="AT274" s="494"/>
      <c r="AU274" s="494"/>
      <c r="AV274" s="494"/>
      <c r="AW274" s="494"/>
      <c r="AX274" s="494"/>
      <c r="AY274" s="494"/>
      <c r="AZ274" s="494"/>
      <c r="BA274" s="494"/>
      <c r="BB274" s="494"/>
      <c r="BC274" s="497"/>
      <c r="BT274" s="3"/>
      <c r="BV274" s="394">
        <f t="shared" ref="BV274:BV337" si="313">B274</f>
        <v>0</v>
      </c>
      <c r="DD274" s="9">
        <v>1</v>
      </c>
    </row>
    <row r="275" spans="2:108" ht="21" customHeight="1">
      <c r="B275" s="394">
        <f t="shared" si="308"/>
        <v>0</v>
      </c>
      <c r="C275" s="146" t="b">
        <f t="shared" si="309"/>
        <v>0</v>
      </c>
      <c r="D275" s="146">
        <f t="shared" si="245"/>
        <v>0</v>
      </c>
      <c r="E275" s="146">
        <f t="shared" si="246"/>
        <v>0</v>
      </c>
      <c r="F275" s="146">
        <f t="shared" si="247"/>
        <v>0</v>
      </c>
      <c r="G275" s="146">
        <f t="shared" si="310"/>
        <v>0</v>
      </c>
      <c r="H275" s="146" t="str">
        <f t="shared" si="248"/>
        <v/>
      </c>
      <c r="I275" s="146" t="str">
        <f t="shared" si="311"/>
        <v/>
      </c>
      <c r="J275" s="145"/>
      <c r="K275" s="118"/>
      <c r="L275" s="118"/>
      <c r="M275" s="117"/>
      <c r="N275" s="116"/>
      <c r="O275" s="115"/>
      <c r="P275" s="281"/>
      <c r="Q275" s="280"/>
      <c r="R275" s="280"/>
      <c r="S275" s="280"/>
      <c r="T275" s="280"/>
      <c r="U275" s="280"/>
      <c r="V275" s="280"/>
      <c r="W275" s="280"/>
      <c r="X275" s="280"/>
      <c r="Y275" s="280"/>
      <c r="Z275" s="280"/>
      <c r="AA275" s="279"/>
      <c r="AC275" s="772">
        <f t="shared" si="312"/>
        <v>0</v>
      </c>
      <c r="AD275" s="280"/>
      <c r="AE275" s="280"/>
      <c r="AF275" s="280"/>
      <c r="AG275" s="280"/>
      <c r="AH275" s="280"/>
      <c r="AI275" s="280"/>
      <c r="AJ275" s="280"/>
      <c r="AK275" s="280"/>
      <c r="AL275" s="280"/>
      <c r="AM275" s="279"/>
      <c r="AO275" s="495"/>
      <c r="AP275" s="494"/>
      <c r="AQ275" s="494"/>
      <c r="AR275" s="494"/>
      <c r="AS275" s="494"/>
      <c r="AT275" s="494"/>
      <c r="AU275" s="494"/>
      <c r="AV275" s="494"/>
      <c r="AW275" s="494"/>
      <c r="AX275" s="494"/>
      <c r="AY275" s="494"/>
      <c r="AZ275" s="494"/>
      <c r="BA275" s="494"/>
      <c r="BB275" s="494"/>
      <c r="BC275" s="497"/>
      <c r="BT275" s="3"/>
      <c r="BV275" s="394">
        <f t="shared" si="313"/>
        <v>0</v>
      </c>
      <c r="DD275" s="9">
        <v>1</v>
      </c>
    </row>
    <row r="276" spans="2:108" ht="21" customHeight="1">
      <c r="B276" s="394">
        <f t="shared" si="308"/>
        <v>0</v>
      </c>
      <c r="C276" s="146" t="b">
        <f t="shared" si="309"/>
        <v>0</v>
      </c>
      <c r="D276" s="146">
        <f t="shared" si="245"/>
        <v>0</v>
      </c>
      <c r="E276" s="146">
        <f t="shared" si="246"/>
        <v>0</v>
      </c>
      <c r="F276" s="146">
        <f t="shared" si="247"/>
        <v>0</v>
      </c>
      <c r="G276" s="146">
        <f t="shared" si="310"/>
        <v>0</v>
      </c>
      <c r="H276" s="146" t="str">
        <f t="shared" si="248"/>
        <v/>
      </c>
      <c r="I276" s="146" t="str">
        <f t="shared" si="311"/>
        <v/>
      </c>
      <c r="J276" s="145"/>
      <c r="K276" s="118"/>
      <c r="L276" s="118"/>
      <c r="M276" s="117"/>
      <c r="N276" s="116"/>
      <c r="O276" s="115"/>
      <c r="P276" s="281"/>
      <c r="Q276" s="280"/>
      <c r="R276" s="280"/>
      <c r="S276" s="280"/>
      <c r="T276" s="280"/>
      <c r="U276" s="280"/>
      <c r="V276" s="280"/>
      <c r="W276" s="280"/>
      <c r="X276" s="280"/>
      <c r="Y276" s="280"/>
      <c r="Z276" s="280"/>
      <c r="AA276" s="279"/>
      <c r="AC276" s="772">
        <f t="shared" si="312"/>
        <v>0</v>
      </c>
      <c r="AD276" s="280"/>
      <c r="AE276" s="280"/>
      <c r="AF276" s="280"/>
      <c r="AG276" s="280"/>
      <c r="AH276" s="280"/>
      <c r="AI276" s="280"/>
      <c r="AJ276" s="280"/>
      <c r="AK276" s="280"/>
      <c r="AL276" s="280"/>
      <c r="AM276" s="279"/>
      <c r="AO276" s="493"/>
      <c r="AP276" s="494"/>
      <c r="AQ276" s="494"/>
      <c r="AR276" s="494"/>
      <c r="AS276" s="494"/>
      <c r="AT276" s="494"/>
      <c r="AU276" s="494"/>
      <c r="AV276" s="494"/>
      <c r="AW276" s="494"/>
      <c r="AX276" s="494"/>
      <c r="AY276" s="494"/>
      <c r="AZ276" s="494"/>
      <c r="BA276" s="494"/>
      <c r="BB276" s="494"/>
      <c r="BC276" s="497"/>
      <c r="BT276" s="3"/>
      <c r="BV276" s="394">
        <f t="shared" si="313"/>
        <v>0</v>
      </c>
      <c r="DD276" s="9">
        <v>1</v>
      </c>
    </row>
    <row r="277" spans="2:108" ht="21" customHeight="1">
      <c r="B277" s="394">
        <f t="shared" si="308"/>
        <v>0</v>
      </c>
      <c r="C277" s="146" t="b">
        <f t="shared" si="309"/>
        <v>0</v>
      </c>
      <c r="D277" s="146">
        <f t="shared" ref="D277:D340" si="314">IF(C277="►","►",IFERROR(LEFT(C277,SEARCH(".",C277)-1),0))</f>
        <v>0</v>
      </c>
      <c r="E277" s="146">
        <f t="shared" ref="E277:E340" si="315">IF(C277="►","►",IFERROR(MID(C277,SEARCH(".",C277)+1,SEARCH(".",C277,SEARCH(".",C277)+1)-SEARCH(".",C277)-1),0))</f>
        <v>0</v>
      </c>
      <c r="F277" s="146">
        <f t="shared" ref="F277:F340" si="316">IF(C277="►","►",IFERROR(MID(C277,SEARCH(".",C277,SEARCH(".",C277)+1)+1,SEARCH(".",C277,SEARCH(".",C277,SEARCH(".",C277)+1)+1)-SEARCH(".",C277,SEARCH(".",C277)+1)-1),0))</f>
        <v>0</v>
      </c>
      <c r="G277" s="146">
        <f t="shared" si="310"/>
        <v>0</v>
      </c>
      <c r="H277" s="146" t="str">
        <f t="shared" ref="H277:H340" si="317">IF(C277="►","►",IFERROR(MID(C277,SEARCH("♦",SUBSTITUTE(C277,".","♦",LEN(C277)-LEN(SUBSTITUTE(C277,".",""))))+1,999),""))</f>
        <v/>
      </c>
      <c r="I277" s="146" t="str">
        <f t="shared" si="311"/>
        <v/>
      </c>
      <c r="J277" s="145"/>
      <c r="K277" s="118"/>
      <c r="L277" s="118"/>
      <c r="M277" s="117"/>
      <c r="N277" s="116"/>
      <c r="O277" s="115"/>
      <c r="P277" s="281"/>
      <c r="Q277" s="280"/>
      <c r="R277" s="280"/>
      <c r="S277" s="280"/>
      <c r="T277" s="280"/>
      <c r="U277" s="280"/>
      <c r="V277" s="280"/>
      <c r="W277" s="280"/>
      <c r="X277" s="280"/>
      <c r="Y277" s="280"/>
      <c r="Z277" s="280"/>
      <c r="AA277" s="279"/>
      <c r="AC277" s="772">
        <f t="shared" si="312"/>
        <v>0</v>
      </c>
      <c r="AD277" s="280"/>
      <c r="AE277" s="280"/>
      <c r="AF277" s="280"/>
      <c r="AG277" s="280"/>
      <c r="AH277" s="280"/>
      <c r="AI277" s="280"/>
      <c r="AJ277" s="280"/>
      <c r="AK277" s="280"/>
      <c r="AL277" s="280"/>
      <c r="AM277" s="279"/>
      <c r="AO277" s="493"/>
      <c r="AP277" s="494"/>
      <c r="AQ277" s="494"/>
      <c r="AR277" s="494"/>
      <c r="AS277" s="494"/>
      <c r="AT277" s="494"/>
      <c r="AU277" s="494"/>
      <c r="AV277" s="494"/>
      <c r="AW277" s="494"/>
      <c r="AX277" s="494"/>
      <c r="AY277" s="494"/>
      <c r="AZ277" s="494"/>
      <c r="BA277" s="494"/>
      <c r="BB277" s="494"/>
      <c r="BC277" s="497"/>
      <c r="BT277" s="3"/>
      <c r="BV277" s="394">
        <f t="shared" si="313"/>
        <v>0</v>
      </c>
      <c r="DD277" s="9">
        <v>1</v>
      </c>
    </row>
    <row r="278" spans="2:108" ht="21" customHeight="1">
      <c r="B278" s="394">
        <f t="shared" si="308"/>
        <v>0</v>
      </c>
      <c r="C278" s="146" t="b">
        <f t="shared" si="309"/>
        <v>0</v>
      </c>
      <c r="D278" s="146">
        <f t="shared" si="314"/>
        <v>0</v>
      </c>
      <c r="E278" s="146">
        <f t="shared" si="315"/>
        <v>0</v>
      </c>
      <c r="F278" s="146">
        <f t="shared" si="316"/>
        <v>0</v>
      </c>
      <c r="G278" s="146">
        <f t="shared" si="310"/>
        <v>0</v>
      </c>
      <c r="H278" s="146" t="str">
        <f t="shared" si="317"/>
        <v/>
      </c>
      <c r="I278" s="146" t="str">
        <f t="shared" si="311"/>
        <v/>
      </c>
      <c r="J278" s="145"/>
      <c r="K278" s="118"/>
      <c r="L278" s="118"/>
      <c r="M278" s="117"/>
      <c r="N278" s="116"/>
      <c r="O278" s="115"/>
      <c r="P278" s="281"/>
      <c r="Q278" s="280"/>
      <c r="R278" s="280"/>
      <c r="S278" s="280"/>
      <c r="T278" s="280"/>
      <c r="U278" s="280"/>
      <c r="V278" s="280"/>
      <c r="W278" s="280"/>
      <c r="X278" s="280"/>
      <c r="Y278" s="280"/>
      <c r="Z278" s="280"/>
      <c r="AA278" s="279"/>
      <c r="AC278" s="772">
        <f t="shared" si="312"/>
        <v>0</v>
      </c>
      <c r="AD278" s="280"/>
      <c r="AE278" s="280"/>
      <c r="AF278" s="280"/>
      <c r="AG278" s="280"/>
      <c r="AH278" s="280"/>
      <c r="AI278" s="280"/>
      <c r="AJ278" s="280"/>
      <c r="AK278" s="280"/>
      <c r="AL278" s="280"/>
      <c r="AM278" s="279"/>
      <c r="AO278" s="493"/>
      <c r="AP278" s="494"/>
      <c r="AQ278" s="494"/>
      <c r="AR278" s="494"/>
      <c r="AS278" s="494"/>
      <c r="AT278" s="494"/>
      <c r="AU278" s="494"/>
      <c r="AV278" s="494"/>
      <c r="AW278" s="494"/>
      <c r="AX278" s="494"/>
      <c r="AY278" s="494"/>
      <c r="AZ278" s="494"/>
      <c r="BA278" s="494"/>
      <c r="BB278" s="494"/>
      <c r="BC278" s="497"/>
      <c r="BT278" s="3"/>
      <c r="BV278" s="394">
        <f t="shared" si="313"/>
        <v>0</v>
      </c>
      <c r="DD278" s="9">
        <v>1</v>
      </c>
    </row>
    <row r="279" spans="2:108" ht="21" customHeight="1">
      <c r="B279" s="394">
        <f t="shared" si="308"/>
        <v>0</v>
      </c>
      <c r="C279" s="146" t="b">
        <f t="shared" si="309"/>
        <v>0</v>
      </c>
      <c r="D279" s="146">
        <f t="shared" si="314"/>
        <v>0</v>
      </c>
      <c r="E279" s="146">
        <f t="shared" si="315"/>
        <v>0</v>
      </c>
      <c r="F279" s="146">
        <f t="shared" si="316"/>
        <v>0</v>
      </c>
      <c r="G279" s="146">
        <f t="shared" si="310"/>
        <v>0</v>
      </c>
      <c r="H279" s="146" t="str">
        <f t="shared" si="317"/>
        <v/>
      </c>
      <c r="I279" s="146" t="str">
        <f t="shared" si="311"/>
        <v/>
      </c>
      <c r="J279" s="145"/>
      <c r="K279" s="118"/>
      <c r="L279" s="118"/>
      <c r="M279" s="117"/>
      <c r="N279" s="116"/>
      <c r="O279" s="115"/>
      <c r="P279" s="281"/>
      <c r="Q279" s="280"/>
      <c r="R279" s="280"/>
      <c r="S279" s="280"/>
      <c r="T279" s="280"/>
      <c r="U279" s="280"/>
      <c r="V279" s="280"/>
      <c r="W279" s="280"/>
      <c r="X279" s="280"/>
      <c r="Y279" s="280"/>
      <c r="Z279" s="280"/>
      <c r="AA279" s="279"/>
      <c r="AC279" s="772">
        <f t="shared" si="312"/>
        <v>0</v>
      </c>
      <c r="AD279" s="280"/>
      <c r="AE279" s="280"/>
      <c r="AF279" s="280"/>
      <c r="AG279" s="280"/>
      <c r="AH279" s="280"/>
      <c r="AI279" s="280"/>
      <c r="AJ279" s="280"/>
      <c r="AK279" s="280"/>
      <c r="AL279" s="280"/>
      <c r="AM279" s="279"/>
      <c r="AO279" s="493"/>
      <c r="AP279" s="494"/>
      <c r="AQ279" s="494"/>
      <c r="AR279" s="494"/>
      <c r="AS279" s="494"/>
      <c r="AT279" s="494"/>
      <c r="AU279" s="494"/>
      <c r="AV279" s="494"/>
      <c r="AW279" s="494"/>
      <c r="AX279" s="494"/>
      <c r="AY279" s="494"/>
      <c r="AZ279" s="494"/>
      <c r="BA279" s="494"/>
      <c r="BB279" s="494"/>
      <c r="BC279" s="497"/>
      <c r="BT279" s="3"/>
      <c r="BV279" s="394">
        <f t="shared" si="313"/>
        <v>0</v>
      </c>
      <c r="DD279" s="9">
        <v>1</v>
      </c>
    </row>
    <row r="280" spans="2:108" ht="21" customHeight="1">
      <c r="B280" s="394">
        <f t="shared" si="308"/>
        <v>0</v>
      </c>
      <c r="C280" s="146" t="b">
        <f t="shared" si="309"/>
        <v>0</v>
      </c>
      <c r="D280" s="146">
        <f t="shared" si="314"/>
        <v>0</v>
      </c>
      <c r="E280" s="146">
        <f t="shared" si="315"/>
        <v>0</v>
      </c>
      <c r="F280" s="146">
        <f t="shared" si="316"/>
        <v>0</v>
      </c>
      <c r="G280" s="146">
        <f t="shared" si="310"/>
        <v>0</v>
      </c>
      <c r="H280" s="146" t="str">
        <f t="shared" si="317"/>
        <v/>
      </c>
      <c r="I280" s="146" t="str">
        <f t="shared" si="311"/>
        <v/>
      </c>
      <c r="J280" s="145"/>
      <c r="K280" s="118"/>
      <c r="L280" s="118"/>
      <c r="M280" s="117"/>
      <c r="N280" s="116"/>
      <c r="O280" s="115"/>
      <c r="P280" s="281"/>
      <c r="Q280" s="280"/>
      <c r="R280" s="280"/>
      <c r="S280" s="280"/>
      <c r="T280" s="280"/>
      <c r="U280" s="280"/>
      <c r="V280" s="280"/>
      <c r="W280" s="280"/>
      <c r="X280" s="280"/>
      <c r="Y280" s="280"/>
      <c r="Z280" s="280"/>
      <c r="AA280" s="279"/>
      <c r="AC280" s="772">
        <f t="shared" si="312"/>
        <v>0</v>
      </c>
      <c r="AD280" s="280"/>
      <c r="AE280" s="280"/>
      <c r="AF280" s="280"/>
      <c r="AG280" s="280"/>
      <c r="AH280" s="280"/>
      <c r="AI280" s="280"/>
      <c r="AJ280" s="280"/>
      <c r="AK280" s="280"/>
      <c r="AL280" s="280"/>
      <c r="AM280" s="279"/>
      <c r="AO280" s="493"/>
      <c r="AP280" s="494"/>
      <c r="AQ280" s="494"/>
      <c r="AR280" s="494"/>
      <c r="AS280" s="494"/>
      <c r="AT280" s="494"/>
      <c r="AU280" s="494"/>
      <c r="AV280" s="494"/>
      <c r="AW280" s="494"/>
      <c r="AX280" s="494"/>
      <c r="AY280" s="494"/>
      <c r="AZ280" s="494"/>
      <c r="BA280" s="494"/>
      <c r="BB280" s="494"/>
      <c r="BC280" s="497"/>
      <c r="BT280" s="3"/>
      <c r="BV280" s="394">
        <f t="shared" si="313"/>
        <v>0</v>
      </c>
      <c r="DD280" s="9">
        <v>1</v>
      </c>
    </row>
    <row r="281" spans="2:108" ht="21" customHeight="1">
      <c r="B281" s="394">
        <f t="shared" si="308"/>
        <v>0</v>
      </c>
      <c r="C281" s="146" t="b">
        <f t="shared" si="309"/>
        <v>0</v>
      </c>
      <c r="D281" s="146">
        <f t="shared" si="314"/>
        <v>0</v>
      </c>
      <c r="E281" s="146">
        <f t="shared" si="315"/>
        <v>0</v>
      </c>
      <c r="F281" s="146">
        <f t="shared" si="316"/>
        <v>0</v>
      </c>
      <c r="G281" s="146">
        <f t="shared" si="310"/>
        <v>0</v>
      </c>
      <c r="H281" s="146" t="str">
        <f t="shared" si="317"/>
        <v/>
      </c>
      <c r="I281" s="146" t="str">
        <f t="shared" si="311"/>
        <v/>
      </c>
      <c r="J281" s="145"/>
      <c r="K281" s="118"/>
      <c r="L281" s="118"/>
      <c r="M281" s="117"/>
      <c r="N281" s="116"/>
      <c r="O281" s="115"/>
      <c r="P281" s="281"/>
      <c r="Q281" s="280"/>
      <c r="R281" s="280"/>
      <c r="S281" s="280"/>
      <c r="T281" s="280"/>
      <c r="U281" s="280"/>
      <c r="V281" s="280"/>
      <c r="W281" s="280"/>
      <c r="X281" s="280"/>
      <c r="Y281" s="280"/>
      <c r="Z281" s="280"/>
      <c r="AA281" s="279"/>
      <c r="AC281" s="772">
        <f t="shared" si="312"/>
        <v>0</v>
      </c>
      <c r="AD281" s="280"/>
      <c r="AE281" s="280"/>
      <c r="AF281" s="280"/>
      <c r="AG281" s="280"/>
      <c r="AH281" s="280"/>
      <c r="AI281" s="280"/>
      <c r="AJ281" s="280"/>
      <c r="AK281" s="280"/>
      <c r="AL281" s="280"/>
      <c r="AM281" s="279"/>
      <c r="AO281" s="493"/>
      <c r="AP281" s="494"/>
      <c r="AQ281" s="494"/>
      <c r="AR281" s="494"/>
      <c r="AS281" s="494"/>
      <c r="AT281" s="494"/>
      <c r="AU281" s="494"/>
      <c r="AV281" s="494"/>
      <c r="AW281" s="494"/>
      <c r="AX281" s="494"/>
      <c r="AY281" s="494"/>
      <c r="AZ281" s="494"/>
      <c r="BA281" s="494"/>
      <c r="BB281" s="494"/>
      <c r="BC281" s="497"/>
      <c r="BT281" s="3"/>
      <c r="BV281" s="394">
        <f t="shared" si="313"/>
        <v>0</v>
      </c>
      <c r="DD281" s="9">
        <v>1</v>
      </c>
    </row>
    <row r="282" spans="2:108" ht="21" customHeight="1">
      <c r="B282" s="394">
        <f t="shared" si="308"/>
        <v>0</v>
      </c>
      <c r="C282" s="146" t="b">
        <f t="shared" si="309"/>
        <v>0</v>
      </c>
      <c r="D282" s="146">
        <f t="shared" si="314"/>
        <v>0</v>
      </c>
      <c r="E282" s="146">
        <f t="shared" si="315"/>
        <v>0</v>
      </c>
      <c r="F282" s="146">
        <f t="shared" si="316"/>
        <v>0</v>
      </c>
      <c r="G282" s="146">
        <f t="shared" si="310"/>
        <v>0</v>
      </c>
      <c r="H282" s="146" t="str">
        <f t="shared" si="317"/>
        <v/>
      </c>
      <c r="I282" s="146" t="str">
        <f t="shared" si="311"/>
        <v/>
      </c>
      <c r="J282" s="145"/>
      <c r="K282" s="118"/>
      <c r="L282" s="118"/>
      <c r="M282" s="117"/>
      <c r="N282" s="116"/>
      <c r="O282" s="115"/>
      <c r="P282" s="661"/>
      <c r="Q282" s="277"/>
      <c r="R282" s="277"/>
      <c r="S282" s="277"/>
      <c r="T282" s="277"/>
      <c r="U282" s="277"/>
      <c r="V282" s="277"/>
      <c r="W282" s="277"/>
      <c r="X282" s="277"/>
      <c r="Y282" s="277"/>
      <c r="Z282" s="277"/>
      <c r="AA282" s="276"/>
      <c r="AC282" s="773"/>
      <c r="AD282" s="277"/>
      <c r="AE282" s="277"/>
      <c r="AF282" s="277"/>
      <c r="AG282" s="277"/>
      <c r="AH282" s="277"/>
      <c r="AI282" s="277"/>
      <c r="AJ282" s="277"/>
      <c r="AK282" s="277"/>
      <c r="AL282" s="277"/>
      <c r="AM282" s="276"/>
      <c r="AO282" s="493"/>
      <c r="AP282" s="494"/>
      <c r="AQ282" s="494"/>
      <c r="AR282" s="494"/>
      <c r="AS282" s="494"/>
      <c r="AT282" s="494"/>
      <c r="AU282" s="494"/>
      <c r="AV282" s="494"/>
      <c r="AW282" s="494"/>
      <c r="AX282" s="494"/>
      <c r="AY282" s="494"/>
      <c r="AZ282" s="494"/>
      <c r="BA282" s="494"/>
      <c r="BB282" s="494"/>
      <c r="BC282" s="497"/>
      <c r="BT282" s="3"/>
      <c r="BV282" s="394">
        <f t="shared" si="313"/>
        <v>0</v>
      </c>
      <c r="DD282" s="9">
        <v>1</v>
      </c>
    </row>
    <row r="283" spans="2:108" ht="21" customHeight="1">
      <c r="B283" s="394">
        <f t="shared" si="308"/>
        <v>0</v>
      </c>
      <c r="C283" s="146" t="b">
        <f t="shared" si="309"/>
        <v>0</v>
      </c>
      <c r="D283" s="146">
        <f t="shared" si="314"/>
        <v>0</v>
      </c>
      <c r="E283" s="146">
        <f t="shared" si="315"/>
        <v>0</v>
      </c>
      <c r="F283" s="146">
        <f t="shared" si="316"/>
        <v>0</v>
      </c>
      <c r="G283" s="146">
        <f t="shared" si="310"/>
        <v>0</v>
      </c>
      <c r="H283" s="146" t="str">
        <f t="shared" si="317"/>
        <v/>
      </c>
      <c r="I283" s="146" t="str">
        <f t="shared" si="311"/>
        <v/>
      </c>
      <c r="J283" s="145"/>
      <c r="K283" s="118"/>
      <c r="L283" s="118"/>
      <c r="M283" s="117"/>
      <c r="N283" s="116"/>
      <c r="O283" s="115"/>
      <c r="P283" s="661"/>
      <c r="Q283" s="277"/>
      <c r="R283" s="277"/>
      <c r="S283" s="277"/>
      <c r="T283" s="277"/>
      <c r="U283" s="277"/>
      <c r="V283" s="277"/>
      <c r="W283" s="277"/>
      <c r="X283" s="277"/>
      <c r="Y283" s="277"/>
      <c r="Z283" s="277"/>
      <c r="AA283" s="276"/>
      <c r="AC283" s="773"/>
      <c r="AD283" s="277"/>
      <c r="AE283" s="277"/>
      <c r="AF283" s="277"/>
      <c r="AG283" s="277"/>
      <c r="AH283" s="277"/>
      <c r="AI283" s="277"/>
      <c r="AJ283" s="277"/>
      <c r="AK283" s="277"/>
      <c r="AL283" s="277"/>
      <c r="AM283" s="276"/>
      <c r="AO283" s="493"/>
      <c r="AP283" s="494"/>
      <c r="AQ283" s="494"/>
      <c r="AR283" s="494"/>
      <c r="AS283" s="494"/>
      <c r="AT283" s="494"/>
      <c r="AU283" s="494"/>
      <c r="AV283" s="494"/>
      <c r="AW283" s="494"/>
      <c r="AX283" s="494"/>
      <c r="AY283" s="494"/>
      <c r="AZ283" s="494"/>
      <c r="BA283" s="494"/>
      <c r="BB283" s="494"/>
      <c r="BC283" s="497"/>
      <c r="BT283" s="3"/>
      <c r="BV283" s="394">
        <f t="shared" si="313"/>
        <v>0</v>
      </c>
      <c r="DD283" s="9">
        <v>1</v>
      </c>
    </row>
    <row r="284" spans="2:108" ht="21" customHeight="1">
      <c r="B284" s="394">
        <f t="shared" si="308"/>
        <v>0</v>
      </c>
      <c r="C284" s="146" t="b">
        <f t="shared" si="309"/>
        <v>0</v>
      </c>
      <c r="D284" s="146">
        <f t="shared" si="314"/>
        <v>0</v>
      </c>
      <c r="E284" s="146">
        <f t="shared" si="315"/>
        <v>0</v>
      </c>
      <c r="F284" s="146">
        <f t="shared" si="316"/>
        <v>0</v>
      </c>
      <c r="G284" s="146">
        <f t="shared" si="310"/>
        <v>0</v>
      </c>
      <c r="H284" s="146" t="str">
        <f t="shared" si="317"/>
        <v/>
      </c>
      <c r="I284" s="146" t="str">
        <f t="shared" si="311"/>
        <v/>
      </c>
      <c r="J284" s="272"/>
      <c r="K284" s="118"/>
      <c r="L284" s="118"/>
      <c r="M284" s="117"/>
      <c r="N284" s="116"/>
      <c r="O284" s="115"/>
      <c r="P284" s="274"/>
      <c r="Q284" s="121"/>
      <c r="R284" s="121"/>
      <c r="S284" s="121"/>
      <c r="T284" s="121"/>
      <c r="U284" s="121"/>
      <c r="V284" s="121"/>
      <c r="W284" s="121"/>
      <c r="X284" s="121"/>
      <c r="Y284" s="121"/>
      <c r="Z284" s="121"/>
      <c r="AA284" s="120"/>
      <c r="AC284" s="774"/>
      <c r="AD284" s="121"/>
      <c r="AE284" s="121"/>
      <c r="AF284" s="121"/>
      <c r="AG284" s="121"/>
      <c r="AH284" s="121"/>
      <c r="AI284" s="121"/>
      <c r="AJ284" s="121"/>
      <c r="AK284" s="121"/>
      <c r="AL284" s="121"/>
      <c r="AM284" s="120"/>
      <c r="AO284" s="493"/>
      <c r="AP284" s="494"/>
      <c r="AQ284" s="494"/>
      <c r="AR284" s="494"/>
      <c r="AS284" s="494"/>
      <c r="AT284" s="494"/>
      <c r="AU284" s="494"/>
      <c r="AV284" s="494"/>
      <c r="AW284" s="494"/>
      <c r="AX284" s="494"/>
      <c r="AY284" s="494"/>
      <c r="AZ284" s="494"/>
      <c r="BA284" s="494"/>
      <c r="BB284" s="494"/>
      <c r="BC284" s="497"/>
      <c r="BT284" s="3"/>
      <c r="BV284" s="394">
        <f t="shared" si="313"/>
        <v>0</v>
      </c>
      <c r="DD284" s="9">
        <v>1</v>
      </c>
    </row>
    <row r="285" spans="2:108" ht="21" customHeight="1">
      <c r="B285" s="394">
        <f t="shared" si="308"/>
        <v>0</v>
      </c>
      <c r="C285" s="146" t="b">
        <f t="shared" si="309"/>
        <v>0</v>
      </c>
      <c r="D285" s="146">
        <f t="shared" si="314"/>
        <v>0</v>
      </c>
      <c r="E285" s="146">
        <f t="shared" si="315"/>
        <v>0</v>
      </c>
      <c r="F285" s="146">
        <f t="shared" si="316"/>
        <v>0</v>
      </c>
      <c r="G285" s="146">
        <f t="shared" si="310"/>
        <v>0</v>
      </c>
      <c r="H285" s="146" t="str">
        <f t="shared" si="317"/>
        <v/>
      </c>
      <c r="I285" s="146" t="str">
        <f t="shared" si="311"/>
        <v/>
      </c>
      <c r="J285" s="272"/>
      <c r="K285" s="112"/>
      <c r="L285" s="112"/>
      <c r="M285" s="112"/>
      <c r="N285" s="112"/>
      <c r="O285" s="112"/>
      <c r="P285" s="112"/>
      <c r="Q285" s="112"/>
      <c r="R285" s="112"/>
      <c r="S285" s="112"/>
      <c r="T285" s="112"/>
      <c r="U285" s="112"/>
      <c r="V285" s="112"/>
      <c r="W285" s="112"/>
      <c r="X285" s="112"/>
      <c r="Y285" s="112"/>
      <c r="Z285" s="112"/>
      <c r="AA285" s="114"/>
      <c r="AC285" s="775">
        <v>40</v>
      </c>
      <c r="AD285" s="112">
        <v>5</v>
      </c>
      <c r="AE285" s="112">
        <v>12</v>
      </c>
      <c r="AF285" s="112">
        <v>25</v>
      </c>
      <c r="AG285" s="112">
        <v>23</v>
      </c>
      <c r="AH285" s="112">
        <v>7</v>
      </c>
      <c r="AI285" s="112">
        <v>13</v>
      </c>
      <c r="AJ285" s="112">
        <v>12</v>
      </c>
      <c r="AK285" s="112">
        <v>9</v>
      </c>
      <c r="AL285" s="112">
        <v>12</v>
      </c>
      <c r="AM285" s="114">
        <v>13</v>
      </c>
      <c r="AO285" s="113">
        <v>14</v>
      </c>
      <c r="AP285" s="112">
        <v>11</v>
      </c>
      <c r="AQ285" s="112">
        <v>17</v>
      </c>
      <c r="AR285" s="112">
        <v>17</v>
      </c>
      <c r="AS285" s="112">
        <v>17</v>
      </c>
      <c r="AT285" s="112">
        <v>14</v>
      </c>
      <c r="AU285" s="112">
        <v>11</v>
      </c>
      <c r="AV285" s="112">
        <v>14</v>
      </c>
      <c r="AW285" s="112">
        <v>21</v>
      </c>
      <c r="AX285" s="112">
        <v>18</v>
      </c>
      <c r="AY285" s="112">
        <v>17</v>
      </c>
      <c r="AZ285" s="112">
        <v>11</v>
      </c>
      <c r="BA285" s="112">
        <v>11</v>
      </c>
      <c r="BB285" s="112">
        <v>11</v>
      </c>
      <c r="BC285" s="111">
        <v>17</v>
      </c>
      <c r="BT285" s="3"/>
      <c r="BV285" s="394">
        <f t="shared" si="313"/>
        <v>0</v>
      </c>
      <c r="DD285" s="9">
        <v>1</v>
      </c>
    </row>
    <row r="286" spans="2:108" ht="21" customHeight="1" thickBot="1">
      <c r="B286" s="394">
        <f t="shared" si="308"/>
        <v>0</v>
      </c>
      <c r="C286" s="146" t="b">
        <f t="shared" si="309"/>
        <v>0</v>
      </c>
      <c r="D286" s="146">
        <f t="shared" si="314"/>
        <v>0</v>
      </c>
      <c r="E286" s="146">
        <f t="shared" si="315"/>
        <v>0</v>
      </c>
      <c r="F286" s="146">
        <f t="shared" si="316"/>
        <v>0</v>
      </c>
      <c r="G286" s="146">
        <f t="shared" si="310"/>
        <v>0</v>
      </c>
      <c r="H286" s="146" t="str">
        <f t="shared" si="317"/>
        <v/>
      </c>
      <c r="I286" s="146" t="str">
        <f t="shared" si="311"/>
        <v/>
      </c>
      <c r="J286" s="271"/>
      <c r="K286" s="270"/>
      <c r="L286" s="270"/>
      <c r="M286" s="270"/>
      <c r="N286" s="270"/>
      <c r="O286" s="270"/>
      <c r="P286" s="270"/>
      <c r="Q286" s="270"/>
      <c r="R286" s="270"/>
      <c r="S286" s="270"/>
      <c r="T286" s="270"/>
      <c r="U286" s="270"/>
      <c r="V286" s="270"/>
      <c r="W286" s="270"/>
      <c r="X286" s="270"/>
      <c r="Y286" s="270"/>
      <c r="Z286" s="270"/>
      <c r="AA286" s="269"/>
      <c r="AC286" s="776">
        <f t="shared" ref="AC286:AK286" ca="1" si="318">CELL("largeur",AC286)</f>
        <v>40</v>
      </c>
      <c r="AD286" s="270">
        <f t="shared" ca="1" si="318"/>
        <v>5</v>
      </c>
      <c r="AE286" s="270">
        <f t="shared" ca="1" si="318"/>
        <v>12</v>
      </c>
      <c r="AF286" s="270">
        <f t="shared" ca="1" si="318"/>
        <v>25</v>
      </c>
      <c r="AG286" s="270">
        <f t="shared" ca="1" si="318"/>
        <v>23</v>
      </c>
      <c r="AH286" s="270">
        <f t="shared" ca="1" si="318"/>
        <v>7</v>
      </c>
      <c r="AI286" s="270">
        <f t="shared" ca="1" si="318"/>
        <v>13</v>
      </c>
      <c r="AJ286" s="270">
        <f t="shared" ca="1" si="318"/>
        <v>12</v>
      </c>
      <c r="AK286" s="270">
        <f t="shared" ca="1" si="318"/>
        <v>9</v>
      </c>
      <c r="AL286" s="270">
        <v>12</v>
      </c>
      <c r="AM286" s="269">
        <f ca="1">CELL("largeur",AM286)</f>
        <v>13</v>
      </c>
      <c r="AO286" s="110">
        <f t="shared" ref="AO286:BC286" ca="1" si="319">CELL("largeur",AO286)</f>
        <v>14</v>
      </c>
      <c r="AP286" s="109">
        <f t="shared" ca="1" si="319"/>
        <v>11</v>
      </c>
      <c r="AQ286" s="109">
        <f t="shared" ca="1" si="319"/>
        <v>17</v>
      </c>
      <c r="AR286" s="109">
        <f t="shared" ca="1" si="319"/>
        <v>17</v>
      </c>
      <c r="AS286" s="109">
        <f t="shared" ca="1" si="319"/>
        <v>17</v>
      </c>
      <c r="AT286" s="109">
        <f t="shared" ca="1" si="319"/>
        <v>14</v>
      </c>
      <c r="AU286" s="109">
        <f t="shared" ca="1" si="319"/>
        <v>11</v>
      </c>
      <c r="AV286" s="109">
        <f t="shared" ca="1" si="319"/>
        <v>14</v>
      </c>
      <c r="AW286" s="109">
        <f t="shared" ca="1" si="319"/>
        <v>21</v>
      </c>
      <c r="AX286" s="109">
        <f t="shared" ca="1" si="319"/>
        <v>18</v>
      </c>
      <c r="AY286" s="109">
        <f t="shared" ca="1" si="319"/>
        <v>17</v>
      </c>
      <c r="AZ286" s="109">
        <f t="shared" ca="1" si="319"/>
        <v>11</v>
      </c>
      <c r="BA286" s="109">
        <f t="shared" ca="1" si="319"/>
        <v>11</v>
      </c>
      <c r="BB286" s="109">
        <f t="shared" ca="1" si="319"/>
        <v>11</v>
      </c>
      <c r="BC286" s="108">
        <f t="shared" ca="1" si="319"/>
        <v>17</v>
      </c>
      <c r="BT286" s="3"/>
      <c r="BV286" s="394">
        <f t="shared" si="313"/>
        <v>0</v>
      </c>
      <c r="DD286" s="9">
        <v>1</v>
      </c>
    </row>
    <row r="287" spans="2:108" ht="21" customHeight="1" thickBot="1">
      <c r="B287" s="394" t="str">
        <f t="shared" si="308"/>
        <v>A</v>
      </c>
      <c r="C287" s="146" t="str">
        <f t="shared" si="309"/>
        <v>A</v>
      </c>
      <c r="D287" s="146">
        <f t="shared" si="314"/>
        <v>0</v>
      </c>
      <c r="E287" s="146">
        <f t="shared" si="315"/>
        <v>0</v>
      </c>
      <c r="F287" s="146">
        <f t="shared" si="316"/>
        <v>0</v>
      </c>
      <c r="G287" s="146">
        <f t="shared" si="310"/>
        <v>0</v>
      </c>
      <c r="H287" s="146" t="str">
        <f t="shared" si="317"/>
        <v/>
      </c>
      <c r="I287" s="146" t="str">
        <f t="shared" si="311"/>
        <v/>
      </c>
      <c r="J287" s="832" t="s">
        <v>338</v>
      </c>
      <c r="K287" s="833" t="s">
        <v>338</v>
      </c>
      <c r="L287" s="833" t="s">
        <v>338</v>
      </c>
      <c r="M287" s="833" t="s">
        <v>338</v>
      </c>
      <c r="N287" s="833" t="s">
        <v>338</v>
      </c>
      <c r="O287" s="834" t="s">
        <v>2028</v>
      </c>
      <c r="P287" s="835"/>
      <c r="Q287" s="835"/>
      <c r="R287" s="835"/>
      <c r="S287" s="835"/>
      <c r="T287" s="835"/>
      <c r="U287" s="835"/>
      <c r="V287" s="835"/>
      <c r="W287" s="835"/>
      <c r="X287" s="835"/>
      <c r="Y287" s="835"/>
      <c r="Z287" s="835"/>
      <c r="AA287" s="835"/>
      <c r="AO287" s="18" t="s">
        <v>220</v>
      </c>
      <c r="AP287" s="18"/>
      <c r="AQ287" s="17"/>
      <c r="AR287" s="17"/>
      <c r="AS287" s="17"/>
      <c r="AT287" s="17"/>
      <c r="AU287" s="16"/>
      <c r="AV287" s="16"/>
      <c r="AW287" s="16"/>
      <c r="BT287" s="3"/>
      <c r="BV287" s="394" t="str">
        <f t="shared" si="313"/>
        <v>A</v>
      </c>
      <c r="DD287" s="9">
        <v>1</v>
      </c>
    </row>
    <row r="288" spans="2:108" ht="21" customHeight="1">
      <c r="B288" s="394" t="str">
        <f t="shared" si="308"/>
        <v>A</v>
      </c>
      <c r="C288" s="146">
        <f t="shared" si="309"/>
        <v>0</v>
      </c>
      <c r="D288" s="146">
        <f t="shared" si="314"/>
        <v>0</v>
      </c>
      <c r="E288" s="146">
        <f t="shared" si="315"/>
        <v>0</v>
      </c>
      <c r="F288" s="146">
        <f t="shared" si="316"/>
        <v>0</v>
      </c>
      <c r="G288" s="146">
        <f t="shared" si="310"/>
        <v>0</v>
      </c>
      <c r="H288" s="146" t="str">
        <f t="shared" si="317"/>
        <v/>
      </c>
      <c r="I288" s="146" t="str">
        <f t="shared" si="311"/>
        <v/>
      </c>
      <c r="J288" s="257" t="s">
        <v>338</v>
      </c>
      <c r="K288" s="256">
        <f>K295</f>
        <v>0</v>
      </c>
      <c r="L288" s="256">
        <f>L295</f>
        <v>0</v>
      </c>
      <c r="M288" s="255">
        <f>M295</f>
        <v>0</v>
      </c>
      <c r="N288" s="254">
        <f>N295</f>
        <v>0</v>
      </c>
      <c r="O288" s="253">
        <f>O295</f>
        <v>0</v>
      </c>
      <c r="P288" s="686"/>
      <c r="Q288" s="685"/>
      <c r="R288" s="798" t="s">
        <v>1705</v>
      </c>
      <c r="S288" s="798"/>
      <c r="T288" s="798"/>
      <c r="U288" s="798"/>
      <c r="V288" s="798"/>
      <c r="W288" s="798"/>
      <c r="X288" s="798"/>
      <c r="Y288" s="798"/>
      <c r="Z288" s="798"/>
      <c r="AA288" s="684"/>
      <c r="AC288" s="1561" t="str">
        <f>R288&amp;" "&amp;P288&amp;" "&amp;P289&amp;" "&amp;P290&amp;"  intensité"&amp;" "&amp;U294&amp;" "&amp;"coût unitaire"&amp;" "&amp;AM297&amp; "€"&amp;" "&amp;" servi en"&amp;" "&amp;AJ290</f>
        <v>POSTIT 9     intensité  coût unitaire 0€  servi en Trembler(s)</v>
      </c>
      <c r="AD288" s="1562"/>
      <c r="AE288" s="1562"/>
      <c r="AF288" s="1562"/>
      <c r="AG288" s="1562"/>
      <c r="AH288" s="1562"/>
      <c r="AI288" s="1562"/>
      <c r="AJ288" s="1562"/>
      <c r="AK288" s="252" t="s">
        <v>432</v>
      </c>
      <c r="AL288" s="1565">
        <f>AA288</f>
        <v>0</v>
      </c>
      <c r="AM288" s="1566"/>
      <c r="AO288" s="251" t="s">
        <v>427</v>
      </c>
      <c r="AP288" s="250" t="s">
        <v>431</v>
      </c>
      <c r="AQ288" s="247" t="s">
        <v>429</v>
      </c>
      <c r="AR288" s="249" t="s">
        <v>426</v>
      </c>
      <c r="AS288" s="248" t="s">
        <v>430</v>
      </c>
      <c r="AT288" s="247" t="s">
        <v>429</v>
      </c>
      <c r="AU288" s="246" t="s">
        <v>428</v>
      </c>
      <c r="AV288" s="245" t="s">
        <v>427</v>
      </c>
      <c r="AW288" s="764" t="str">
        <f>AO290</f>
        <v/>
      </c>
      <c r="AX288" s="244"/>
      <c r="AY288" s="243"/>
      <c r="AZ288" s="242"/>
      <c r="BA288" s="241" t="s">
        <v>426</v>
      </c>
      <c r="BB288" s="240" t="str">
        <f>AR290</f>
        <v>2 Trembler(s) de 12 cl</v>
      </c>
      <c r="BC288" s="239"/>
      <c r="BT288" s="3"/>
      <c r="BV288" s="394" t="str">
        <f t="shared" si="313"/>
        <v>A</v>
      </c>
      <c r="DD288" s="9">
        <v>1</v>
      </c>
    </row>
    <row r="289" spans="2:108" ht="21" customHeight="1">
      <c r="B289" s="394">
        <f t="shared" si="308"/>
        <v>0</v>
      </c>
      <c r="C289" s="146" t="b">
        <f t="shared" si="309"/>
        <v>0</v>
      </c>
      <c r="D289" s="146">
        <f t="shared" si="314"/>
        <v>0</v>
      </c>
      <c r="E289" s="146">
        <f t="shared" si="315"/>
        <v>0</v>
      </c>
      <c r="F289" s="146">
        <f t="shared" si="316"/>
        <v>0</v>
      </c>
      <c r="G289" s="146">
        <f t="shared" si="310"/>
        <v>0</v>
      </c>
      <c r="H289" s="146" t="str">
        <f t="shared" si="317"/>
        <v/>
      </c>
      <c r="I289" s="146" t="str">
        <f t="shared" si="311"/>
        <v/>
      </c>
      <c r="J289" s="133"/>
      <c r="K289" s="203"/>
      <c r="L289" s="203"/>
      <c r="M289" s="202"/>
      <c r="N289" s="201"/>
      <c r="O289" s="200"/>
      <c r="P289" s="683"/>
      <c r="Q289" s="682"/>
      <c r="R289" s="799"/>
      <c r="S289" s="799"/>
      <c r="T289" s="799"/>
      <c r="U289" s="799"/>
      <c r="V289" s="799"/>
      <c r="W289" s="799"/>
      <c r="X289" s="799"/>
      <c r="Y289" s="799"/>
      <c r="Z289" s="799"/>
      <c r="AA289" s="681"/>
      <c r="AC289" s="1563"/>
      <c r="AD289" s="1564"/>
      <c r="AE289" s="1564"/>
      <c r="AF289" s="1564"/>
      <c r="AG289" s="1564"/>
      <c r="AH289" s="1564"/>
      <c r="AI289" s="1564"/>
      <c r="AJ289" s="1564"/>
      <c r="AK289" s="503">
        <f>IFERROR(SUM(AJ298:AJ304)/SUM(AE298:AE304)*100,0)</f>
        <v>0</v>
      </c>
      <c r="AL289" s="1567"/>
      <c r="AM289" s="1568"/>
      <c r="AO289" s="238" t="str">
        <f t="shared" ref="AO289:AU289" si="320">SUBSTITUTE(ADDRESS(1,COLUMN(),4),"1","")</f>
        <v>AO</v>
      </c>
      <c r="AP289" s="237" t="str">
        <f t="shared" si="320"/>
        <v>AP</v>
      </c>
      <c r="AQ289" s="234" t="str">
        <f t="shared" si="320"/>
        <v>AQ</v>
      </c>
      <c r="AR289" s="236" t="str">
        <f t="shared" si="320"/>
        <v>AR</v>
      </c>
      <c r="AS289" s="235" t="str">
        <f t="shared" si="320"/>
        <v>AS</v>
      </c>
      <c r="AT289" s="234" t="str">
        <f t="shared" si="320"/>
        <v>AT</v>
      </c>
      <c r="AU289" s="233" t="str">
        <f t="shared" si="320"/>
        <v>AU</v>
      </c>
      <c r="AV289" s="232"/>
      <c r="AW289" s="232"/>
      <c r="AX289" s="232"/>
      <c r="AY289" s="193"/>
      <c r="AZ289" s="232"/>
      <c r="BA289" s="218"/>
      <c r="BB289" s="153"/>
      <c r="BC289" s="152"/>
      <c r="BT289" s="3"/>
      <c r="BV289" s="394">
        <f t="shared" si="313"/>
        <v>0</v>
      </c>
      <c r="DD289" s="9">
        <v>1</v>
      </c>
    </row>
    <row r="290" spans="2:108" ht="21" customHeight="1">
      <c r="B290" s="394">
        <f t="shared" si="308"/>
        <v>0</v>
      </c>
      <c r="C290" s="146" t="b">
        <f t="shared" si="309"/>
        <v>0</v>
      </c>
      <c r="D290" s="146">
        <f t="shared" si="314"/>
        <v>0</v>
      </c>
      <c r="E290" s="146">
        <f t="shared" si="315"/>
        <v>0</v>
      </c>
      <c r="F290" s="146">
        <f t="shared" si="316"/>
        <v>0</v>
      </c>
      <c r="G290" s="146">
        <f t="shared" si="310"/>
        <v>0</v>
      </c>
      <c r="H290" s="146" t="str">
        <f t="shared" si="317"/>
        <v/>
      </c>
      <c r="I290" s="146" t="str">
        <f t="shared" si="311"/>
        <v/>
      </c>
      <c r="J290" s="133"/>
      <c r="K290" s="203"/>
      <c r="L290" s="203"/>
      <c r="M290" s="202"/>
      <c r="N290" s="201"/>
      <c r="O290" s="200"/>
      <c r="P290" s="680"/>
      <c r="Q290" s="680"/>
      <c r="R290" s="332"/>
      <c r="S290" s="331"/>
      <c r="T290" s="231"/>
      <c r="U290" s="231"/>
      <c r="V290" s="231"/>
      <c r="W290" s="231"/>
      <c r="X290" s="231"/>
      <c r="Y290" s="231"/>
      <c r="Z290" s="231"/>
      <c r="AA290" s="230"/>
      <c r="AC290" s="763" t="str">
        <f>IFERROR(IF(AX305&lt;&gt;INDEX(BO22:BO150,MATCH(M291,BH22:BH150,0)),"⚠️ Vérifiez : le total saisi = "&amp;AX305&amp;" ml (colonne "&amp;AX296&amp;")","✅ OK volume saisi = "&amp;AX305&amp;" ml (colonne "&amp;AX296&amp;")"),"⚠️ Erreur : valeur non trouvée")</f>
        <v>⚠️ Erreur : valeur non trouvée</v>
      </c>
      <c r="AD290" s="207"/>
      <c r="AE290" s="207"/>
      <c r="AF290" s="207"/>
      <c r="AG290" s="207"/>
      <c r="AH290" s="532" t="s">
        <v>416</v>
      </c>
      <c r="AI290" s="229">
        <v>2</v>
      </c>
      <c r="AJ290" s="607" t="s">
        <v>361</v>
      </c>
      <c r="AK290" s="611" t="s">
        <v>805</v>
      </c>
      <c r="AL290" s="608">
        <f>IFERROR(INDEX(BN22:BN150, MATCH(AJ290, BH22:BH150, 0)), 0)*AI290</f>
        <v>50</v>
      </c>
      <c r="AM290" s="606">
        <f>AL290/100</f>
        <v>0.5</v>
      </c>
      <c r="AO290" s="228" t="str">
        <f>IF(OR(ISBLANK(P292), ISBLANK(Q292), ISBLANK(P294), ISBLANK(Q294)), "","Volume saisi "&amp; AX305 &amp; " ml pour "  &amp; P292 &amp; " " &amp; Q292)</f>
        <v/>
      </c>
      <c r="AP290" s="226">
        <f>IFERROR(IF(ISBLANK(AI290),"",IFERROR(_xlfn.XLOOKUP(M290,BH22:BH150,BS22:BS150),IFERROR(_xlfn.XLOOKUP(M290,BI22:BI150,BS22:BS150),IFERROR(_xlfn.XLOOKUP(M290,BJ22:BJ150,BS22:BS150),0)))*L290),0)</f>
        <v>0</v>
      </c>
      <c r="AQ290" s="225">
        <f>IFERROR(IF(ISBLANK(AI290),"",IFERROR(_xlfn.XLOOKUP(O290,BH22:BH150,BO22:BO150),IFERROR(_xlfn.XLOOKUP(O290,BI22:BI150,BO22:BO150),IFERROR(_xlfn.XLOOKUP(O290,BJ22:BJ150,BO22:BO150),0))))*N290*L290,0)</f>
        <v>0</v>
      </c>
      <c r="AR290" s="227" t="str">
        <f>IF(OR(ISBLANK(AI290), ISBLANK(AJ290), ISBLANK(AI291), ISBLANK(AJ291)), "", AI290 &amp; " " &amp; AJ290 &amp; " de " &amp; AI291 &amp; " " &amp; AJ291)</f>
        <v>2 Trembler(s) de 12 cl</v>
      </c>
      <c r="AS290" s="226">
        <f>IFERROR(IF(ISBLANK(AI290),"",IFERROR(_xlfn.XLOOKUP(AJ290,BH22:BH150,BS22:BS150),IFERROR(_xlfn.XLOOKUP(AJ290,BI22:BI150,BS22:BS150),IFERROR(_xlfn.XLOOKUP(AJ290,BJ22:BJ150,BS22:BS150),0))))*AI290,0)</f>
        <v>600</v>
      </c>
      <c r="AT290" s="225">
        <f>IF(ISBLANK(AI290),"",IFERROR(_xlfn.XLOOKUP(AJ291,BH22:BH150,BO22:BO150),IFERROR(_xlfn.XLOOKUP(AJ291,BI22:BI150,BO22:BO150),IFERROR(_xlfn.XLOOKUP(AJ291,BJ22:BJ150,BO22:BO150),0)))*AI291*AI290)</f>
        <v>240</v>
      </c>
      <c r="AU290" s="224">
        <f>IFERROR(AT290/AQ290,0)</f>
        <v>0</v>
      </c>
      <c r="AV290" s="623" t="str">
        <f>AX296&amp;"= "</f>
        <v xml:space="preserve">AX= </v>
      </c>
      <c r="AW290" s="712" t="str">
        <f>"recherche de "&amp;X295&amp;" dans la table de conversion et multilcation par  "&amp;W295</f>
        <v xml:space="preserve">recherche de  dans la table de conversion et multilcation par  </v>
      </c>
      <c r="AX290" s="193"/>
      <c r="AY290" s="193"/>
      <c r="AZ290" s="713"/>
      <c r="BA290" s="218"/>
      <c r="BB290" s="153"/>
      <c r="BC290" s="152"/>
      <c r="BT290" s="3"/>
      <c r="BV290" s="394">
        <f t="shared" si="313"/>
        <v>0</v>
      </c>
      <c r="DD290" s="9">
        <v>1</v>
      </c>
    </row>
    <row r="291" spans="2:108" ht="21" customHeight="1">
      <c r="B291" s="394">
        <f t="shared" si="308"/>
        <v>0</v>
      </c>
      <c r="C291" s="146" t="b">
        <f t="shared" si="309"/>
        <v>0</v>
      </c>
      <c r="D291" s="146">
        <f t="shared" si="314"/>
        <v>0</v>
      </c>
      <c r="E291" s="146">
        <f t="shared" si="315"/>
        <v>0</v>
      </c>
      <c r="F291" s="146">
        <f t="shared" si="316"/>
        <v>0</v>
      </c>
      <c r="G291" s="146">
        <f t="shared" si="310"/>
        <v>0</v>
      </c>
      <c r="H291" s="146" t="str">
        <f t="shared" si="317"/>
        <v/>
      </c>
      <c r="I291" s="146" t="str">
        <f t="shared" si="311"/>
        <v/>
      </c>
      <c r="J291" s="133"/>
      <c r="K291" s="203"/>
      <c r="L291" s="203"/>
      <c r="M291" s="202"/>
      <c r="N291" s="201"/>
      <c r="O291" s="200"/>
      <c r="P291" s="223"/>
      <c r="Q291" s="329"/>
      <c r="R291" s="318"/>
      <c r="S291" s="318"/>
      <c r="T291" s="318"/>
      <c r="U291" s="318"/>
      <c r="V291" s="210"/>
      <c r="W291" s="222"/>
      <c r="X291" s="679"/>
      <c r="Y291" s="679"/>
      <c r="Z291" s="679"/>
      <c r="AA291" s="678"/>
      <c r="AC291" s="533" t="str">
        <f>"Volume d'1 "&amp;M291&amp;" "&amp;IFERROR(IF(ISBLANK(AI290),"",INDEX(BO22:BO150,MATCH(M291,BH22:BH150,0))),0)&amp;" ml"</f>
        <v>Volume d'1  0 ml</v>
      </c>
      <c r="AD291" s="207"/>
      <c r="AE291" s="207"/>
      <c r="AF291" s="207"/>
      <c r="AG291" s="207"/>
      <c r="AH291" s="221" t="str">
        <f>"⓬ Vous versez quel volume par ►"&amp;AJ290</f>
        <v>⓬ Vous versez quel volume par ►Trembler(s)</v>
      </c>
      <c r="AI291" s="220">
        <v>12</v>
      </c>
      <c r="AJ291" s="103" t="s">
        <v>328</v>
      </c>
      <c r="AK291" s="612" t="s">
        <v>806</v>
      </c>
      <c r="AL291" s="608">
        <f>IFERROR(INDEX(BN22:BN150, MATCH(AJ291, BH22:BH150, 0)), 0)*AI291</f>
        <v>12</v>
      </c>
      <c r="AM291" s="606">
        <f>AL291/100</f>
        <v>0.12</v>
      </c>
      <c r="AO291" s="142" t="str">
        <f t="shared" ref="AO291:AT291" si="321">AO290</f>
        <v/>
      </c>
      <c r="AP291" s="328">
        <f t="shared" si="321"/>
        <v>0</v>
      </c>
      <c r="AQ291" s="328">
        <f t="shared" si="321"/>
        <v>0</v>
      </c>
      <c r="AR291" s="140" t="str">
        <f t="shared" si="321"/>
        <v>2 Trembler(s) de 12 cl</v>
      </c>
      <c r="AS291" s="135">
        <f t="shared" si="321"/>
        <v>600</v>
      </c>
      <c r="AT291" s="327">
        <f t="shared" si="321"/>
        <v>240</v>
      </c>
      <c r="AU291" s="151">
        <f t="shared" ref="AU291:AU304" si="322">IFERROR(AT291/AQ291,0)</f>
        <v>0</v>
      </c>
      <c r="AV291" s="623" t="str">
        <f>AY296&amp;"= "</f>
        <v xml:space="preserve">AY= </v>
      </c>
      <c r="AW291" s="624" t="str">
        <f>"volumes de l'Auteur pour "&amp;AY305&amp;" ml"</f>
        <v>volumes de l'Auteur pour 0 ml</v>
      </c>
      <c r="AX291" s="20"/>
      <c r="AY291" s="20"/>
      <c r="AZ291" s="20"/>
      <c r="BA291" s="218"/>
      <c r="BB291" s="153"/>
      <c r="BC291" s="152"/>
      <c r="BT291" s="3"/>
      <c r="BV291" s="394">
        <f t="shared" si="313"/>
        <v>0</v>
      </c>
      <c r="DD291" s="9">
        <v>1</v>
      </c>
    </row>
    <row r="292" spans="2:108" ht="21" customHeight="1">
      <c r="B292" s="394">
        <f t="shared" si="308"/>
        <v>0</v>
      </c>
      <c r="C292" s="146" t="b">
        <f t="shared" si="309"/>
        <v>0</v>
      </c>
      <c r="D292" s="146">
        <f t="shared" si="314"/>
        <v>0</v>
      </c>
      <c r="E292" s="146">
        <f t="shared" si="315"/>
        <v>0</v>
      </c>
      <c r="F292" s="146">
        <f t="shared" si="316"/>
        <v>0</v>
      </c>
      <c r="G292" s="146">
        <f t="shared" si="310"/>
        <v>0</v>
      </c>
      <c r="H292" s="146" t="str">
        <f t="shared" si="317"/>
        <v/>
      </c>
      <c r="I292" s="146" t="str">
        <f t="shared" si="311"/>
        <v/>
      </c>
      <c r="J292" s="133"/>
      <c r="K292" s="203"/>
      <c r="L292" s="203"/>
      <c r="M292" s="202"/>
      <c r="N292" s="201"/>
      <c r="O292" s="200"/>
      <c r="P292" s="215"/>
      <c r="Q292" s="322"/>
      <c r="R292" s="319"/>
      <c r="S292" s="319"/>
      <c r="T292" s="319"/>
      <c r="U292" s="319"/>
      <c r="V292" s="214"/>
      <c r="W292" s="28"/>
      <c r="X292" s="679"/>
      <c r="Y292" s="679"/>
      <c r="Z292" s="679"/>
      <c r="AA292" s="678"/>
      <c r="AC292" s="534" t="str">
        <f>IF(ISBLANK(AI290), "", IF(AL291&lt;=AC293, "✔ OK pour de/des verre(s) " &amp; AJ290 &amp; " de " &amp; AC293&amp; " cl (volume versé : "&amp;AL291&amp; " cl)", "❌ Trop plein pour " &amp; AJ290 &amp; " de " &amp;AC293&amp; " cl (volume utilisé : " &amp; (AL291*AI290) &amp; " cl)"))</f>
        <v>✔ OK pour de/des verre(s) Trembler(s) de 25 cl cl (volume versé : 12 cl)</v>
      </c>
      <c r="AD292" s="213"/>
      <c r="AE292" s="207"/>
      <c r="AF292" s="20"/>
      <c r="AG292" s="20"/>
      <c r="AH292" s="212"/>
      <c r="AI292" s="180"/>
      <c r="AJ292" s="211">
        <f>IFERROR(IF(AL291&gt;AJ293,AC296,IF(AJ293&gt;AL291,AD296,IF(AJ293=AL291,AE296))),0)</f>
        <v>0</v>
      </c>
      <c r="AK292" s="611" t="s">
        <v>803</v>
      </c>
      <c r="AL292" s="608">
        <f>AL291*AI290</f>
        <v>24</v>
      </c>
      <c r="AM292" s="606">
        <f>AM291*AI290</f>
        <v>0.24</v>
      </c>
      <c r="AO292" s="142" t="str">
        <f t="shared" ref="AO292:AT292" si="323">AO290</f>
        <v/>
      </c>
      <c r="AP292" s="141">
        <f t="shared" si="323"/>
        <v>0</v>
      </c>
      <c r="AQ292" s="141">
        <f t="shared" si="323"/>
        <v>0</v>
      </c>
      <c r="AR292" s="140" t="str">
        <f t="shared" si="323"/>
        <v>2 Trembler(s) de 12 cl</v>
      </c>
      <c r="AS292" s="135">
        <f t="shared" si="323"/>
        <v>600</v>
      </c>
      <c r="AT292" s="139">
        <f t="shared" si="323"/>
        <v>240</v>
      </c>
      <c r="AU292" s="151">
        <f t="shared" si="322"/>
        <v>0</v>
      </c>
      <c r="AV292" s="622" t="str">
        <f>BA296&amp;"= "</f>
        <v xml:space="preserve">BA= </v>
      </c>
      <c r="AW292" s="624" t="str">
        <f>"volumes de l'Auteur multiplié par le coef. " &amp; TEXT(AU292, "0.00")</f>
        <v>volumes de l'Auteur multiplié par le coef. 0.00</v>
      </c>
      <c r="AX292" s="20"/>
      <c r="AY292" s="20"/>
      <c r="AZ292" s="20"/>
      <c r="BA292" s="153"/>
      <c r="BB292" s="153"/>
      <c r="BC292" s="152"/>
      <c r="BT292" s="3"/>
      <c r="BV292" s="394">
        <f t="shared" si="313"/>
        <v>0</v>
      </c>
      <c r="DD292" s="9">
        <v>1</v>
      </c>
    </row>
    <row r="293" spans="2:108" ht="21" customHeight="1">
      <c r="B293" s="394">
        <f t="shared" si="308"/>
        <v>0</v>
      </c>
      <c r="C293" s="146" t="b">
        <f t="shared" si="309"/>
        <v>0</v>
      </c>
      <c r="D293" s="146">
        <f t="shared" si="314"/>
        <v>0</v>
      </c>
      <c r="E293" s="146">
        <f t="shared" si="315"/>
        <v>0</v>
      </c>
      <c r="F293" s="146">
        <f t="shared" si="316"/>
        <v>0</v>
      </c>
      <c r="G293" s="146">
        <f t="shared" si="310"/>
        <v>0</v>
      </c>
      <c r="H293" s="146" t="str">
        <f t="shared" si="317"/>
        <v/>
      </c>
      <c r="I293" s="146" t="str">
        <f t="shared" si="311"/>
        <v/>
      </c>
      <c r="J293" s="133"/>
      <c r="K293" s="203"/>
      <c r="L293" s="203"/>
      <c r="M293" s="202"/>
      <c r="N293" s="201"/>
      <c r="O293" s="200"/>
      <c r="P293" s="320"/>
      <c r="Q293" s="319"/>
      <c r="R293" s="318"/>
      <c r="S293" s="315"/>
      <c r="T293" s="198"/>
      <c r="U293" s="314"/>
      <c r="V293" s="197"/>
      <c r="W293" s="196"/>
      <c r="X293" s="677" t="str">
        <f>R288</f>
        <v>POSTIT 9</v>
      </c>
      <c r="Y293" s="677"/>
      <c r="Z293" s="677"/>
      <c r="AA293" s="676"/>
      <c r="AC293" s="609" t="str">
        <f>IFERROR(INDEX(BN22:BN150, MATCH(AJ290, BH22:BH150, 0)), 0)&amp;" cl"</f>
        <v>25 cl</v>
      </c>
      <c r="AD293" s="209"/>
      <c r="AE293" s="207"/>
      <c r="AF293" s="208"/>
      <c r="AG293" s="208"/>
      <c r="AH293" s="208"/>
      <c r="AI293" s="611" t="s">
        <v>804</v>
      </c>
      <c r="AJ293" s="613" t="e">
        <f>IF(ISBLANK(AI290),"",INDEX(BO22:BO150,MATCH(O293,BH22:BH150,0))*N293/10)</f>
        <v>#N/A</v>
      </c>
      <c r="AK293" s="207"/>
      <c r="AL293" s="207"/>
      <c r="AM293" s="610" t="e">
        <f>IF(ISBLANK(AI290),"",INDEX(BO22:BO150,MATCH(O293,BH22:BH150,0))*N293/10)</f>
        <v>#N/A</v>
      </c>
      <c r="AO293" s="142" t="str">
        <f t="shared" ref="AO293:AT293" si="324">AO290</f>
        <v/>
      </c>
      <c r="AP293" s="141">
        <f t="shared" si="324"/>
        <v>0</v>
      </c>
      <c r="AQ293" s="141">
        <f t="shared" si="324"/>
        <v>0</v>
      </c>
      <c r="AR293" s="140" t="str">
        <f t="shared" si="324"/>
        <v>2 Trembler(s) de 12 cl</v>
      </c>
      <c r="AS293" s="135">
        <f t="shared" si="324"/>
        <v>600</v>
      </c>
      <c r="AT293" s="139">
        <f t="shared" si="324"/>
        <v>240</v>
      </c>
      <c r="AU293" s="151">
        <f t="shared" si="322"/>
        <v>0</v>
      </c>
      <c r="AV293" s="20"/>
      <c r="AW293" s="20"/>
      <c r="AX293" s="20"/>
      <c r="AY293" s="20"/>
      <c r="AZ293" s="20"/>
      <c r="BA293" s="153"/>
      <c r="BB293" s="153"/>
      <c r="BC293" s="152"/>
      <c r="BT293" s="3"/>
      <c r="BV293" s="394">
        <f t="shared" si="313"/>
        <v>0</v>
      </c>
      <c r="DD293" s="9">
        <v>1</v>
      </c>
    </row>
    <row r="294" spans="2:108" ht="21" customHeight="1">
      <c r="B294" s="394">
        <f t="shared" si="308"/>
        <v>0</v>
      </c>
      <c r="C294" s="146" t="b">
        <f t="shared" si="309"/>
        <v>0</v>
      </c>
      <c r="D294" s="146">
        <f t="shared" si="314"/>
        <v>0</v>
      </c>
      <c r="E294" s="146">
        <f t="shared" si="315"/>
        <v>0</v>
      </c>
      <c r="F294" s="146">
        <f t="shared" si="316"/>
        <v>0</v>
      </c>
      <c r="G294" s="146">
        <f t="shared" si="310"/>
        <v>0</v>
      </c>
      <c r="H294" s="146" t="str">
        <f t="shared" si="317"/>
        <v/>
      </c>
      <c r="I294" s="146" t="str">
        <f t="shared" si="311"/>
        <v/>
      </c>
      <c r="J294" s="133"/>
      <c r="K294" s="203"/>
      <c r="L294" s="203"/>
      <c r="M294" s="202"/>
      <c r="N294" s="201"/>
      <c r="O294" s="200"/>
      <c r="P294" s="199"/>
      <c r="Q294" s="103"/>
      <c r="R294" s="315"/>
      <c r="S294" s="315"/>
      <c r="T294" s="198"/>
      <c r="U294" s="314"/>
      <c r="V294" s="197"/>
      <c r="W294" s="196"/>
      <c r="X294" s="677"/>
      <c r="Y294" s="677"/>
      <c r="Z294" s="677"/>
      <c r="AA294" s="676"/>
      <c r="AC294" s="1596">
        <f>X291</f>
        <v>0</v>
      </c>
      <c r="AD294" s="1597"/>
      <c r="AE294" s="1597"/>
      <c r="AF294" s="1597"/>
      <c r="AG294" s="1597"/>
      <c r="AH294" s="1598"/>
      <c r="AI294" s="195"/>
      <c r="AJ294" s="195"/>
      <c r="AK294" s="195"/>
      <c r="AL294" s="195"/>
      <c r="AM294" s="194"/>
      <c r="AO294" s="142" t="str">
        <f t="shared" ref="AO294:AT294" si="325">AO290</f>
        <v/>
      </c>
      <c r="AP294" s="141">
        <f t="shared" si="325"/>
        <v>0</v>
      </c>
      <c r="AQ294" s="141">
        <f t="shared" si="325"/>
        <v>0</v>
      </c>
      <c r="AR294" s="140" t="str">
        <f t="shared" si="325"/>
        <v>2 Trembler(s) de 12 cl</v>
      </c>
      <c r="AS294" s="135">
        <f t="shared" si="325"/>
        <v>600</v>
      </c>
      <c r="AT294" s="139">
        <f t="shared" si="325"/>
        <v>240</v>
      </c>
      <c r="AU294" s="151">
        <f t="shared" si="322"/>
        <v>0</v>
      </c>
      <c r="AV294" s="193"/>
      <c r="AW294" s="193"/>
      <c r="AX294" s="1737" t="str">
        <f>AX296&amp;" =  Volumes saisis colonnes "&amp;SUBSTITUTE(ADDRESS(1,COLUMN(W298),4),"1","")&amp;" et "&amp;SUBSTITUTE(ADDRESS(1,COLUMN(X298),4),"1","")</f>
        <v>AX =  Volumes saisis colonnes W et X</v>
      </c>
      <c r="AY294" s="193"/>
      <c r="AZ294" s="193"/>
      <c r="BA294" s="153"/>
      <c r="BB294" s="153"/>
      <c r="BC294" s="152"/>
      <c r="BT294" s="3"/>
      <c r="BV294" s="394">
        <f t="shared" si="313"/>
        <v>0</v>
      </c>
      <c r="DD294" s="9">
        <v>1</v>
      </c>
    </row>
    <row r="295" spans="2:108" ht="21" customHeight="1">
      <c r="B295" s="394">
        <f t="shared" si="308"/>
        <v>0</v>
      </c>
      <c r="C295" s="146" t="b">
        <f t="shared" si="309"/>
        <v>0</v>
      </c>
      <c r="D295" s="146">
        <f t="shared" si="314"/>
        <v>0</v>
      </c>
      <c r="E295" s="146">
        <f t="shared" si="315"/>
        <v>0</v>
      </c>
      <c r="F295" s="146">
        <f t="shared" si="316"/>
        <v>0</v>
      </c>
      <c r="G295" s="146">
        <f t="shared" si="310"/>
        <v>0</v>
      </c>
      <c r="H295" s="146" t="str">
        <f t="shared" si="317"/>
        <v/>
      </c>
      <c r="I295" s="146" t="str">
        <f t="shared" si="311"/>
        <v/>
      </c>
      <c r="J295" s="133"/>
      <c r="K295" s="189"/>
      <c r="L295" s="188"/>
      <c r="M295" s="187"/>
      <c r="N295" s="186"/>
      <c r="O295" s="185"/>
      <c r="P295" s="184"/>
      <c r="Q295" s="183"/>
      <c r="R295" s="183"/>
      <c r="S295" s="182"/>
      <c r="T295" s="182"/>
      <c r="U295" s="182"/>
      <c r="V295" s="182"/>
      <c r="W295" s="182"/>
      <c r="X295" s="182"/>
      <c r="Y295" s="182"/>
      <c r="Z295" s="182"/>
      <c r="AA295" s="181"/>
      <c r="AC295" s="1599"/>
      <c r="AD295" s="1600"/>
      <c r="AE295" s="1600"/>
      <c r="AF295" s="1600"/>
      <c r="AG295" s="1600"/>
      <c r="AH295" s="1601"/>
      <c r="AI295" s="180"/>
      <c r="AJ295" s="180"/>
      <c r="AK295" s="180"/>
      <c r="AL295" s="180"/>
      <c r="AM295" s="535" t="s">
        <v>384</v>
      </c>
      <c r="AO295" s="142" t="str">
        <f t="shared" ref="AO295:AT295" si="326">AO290</f>
        <v/>
      </c>
      <c r="AP295" s="141">
        <f t="shared" si="326"/>
        <v>0</v>
      </c>
      <c r="AQ295" s="141">
        <f t="shared" si="326"/>
        <v>0</v>
      </c>
      <c r="AR295" s="140" t="str">
        <f t="shared" si="326"/>
        <v>2 Trembler(s) de 12 cl</v>
      </c>
      <c r="AS295" s="135">
        <f t="shared" si="326"/>
        <v>600</v>
      </c>
      <c r="AT295" s="139">
        <f t="shared" si="326"/>
        <v>240</v>
      </c>
      <c r="AU295" s="151">
        <f t="shared" si="322"/>
        <v>0</v>
      </c>
      <c r="AV295" s="20"/>
      <c r="AW295" s="193"/>
      <c r="AX295" s="1737"/>
      <c r="AY295" s="193"/>
      <c r="AZ295" s="193"/>
      <c r="BA295" s="153"/>
      <c r="BB295" s="153"/>
      <c r="BC295" s="152"/>
      <c r="BT295" s="3"/>
      <c r="BV295" s="394">
        <f t="shared" si="313"/>
        <v>0</v>
      </c>
      <c r="DD295" s="9">
        <v>1</v>
      </c>
    </row>
    <row r="296" spans="2:108" ht="21" customHeight="1">
      <c r="B296" s="394">
        <f t="shared" si="308"/>
        <v>0</v>
      </c>
      <c r="C296" s="146" t="b">
        <f t="shared" si="309"/>
        <v>0</v>
      </c>
      <c r="D296" s="146">
        <f t="shared" si="314"/>
        <v>0</v>
      </c>
      <c r="E296" s="146">
        <f t="shared" si="315"/>
        <v>0</v>
      </c>
      <c r="F296" s="146">
        <f t="shared" si="316"/>
        <v>0</v>
      </c>
      <c r="G296" s="146">
        <f t="shared" si="310"/>
        <v>0</v>
      </c>
      <c r="H296" s="146" t="str">
        <f t="shared" si="317"/>
        <v/>
      </c>
      <c r="I296" s="146" t="str">
        <f t="shared" si="311"/>
        <v/>
      </c>
      <c r="J296" s="133"/>
      <c r="K296" s="118"/>
      <c r="L296" s="118"/>
      <c r="M296" s="117"/>
      <c r="N296" s="116"/>
      <c r="O296" s="115"/>
      <c r="P296" s="675"/>
      <c r="Q296" s="675"/>
      <c r="R296" s="674"/>
      <c r="S296" s="176"/>
      <c r="T296" s="175"/>
      <c r="U296" s="673"/>
      <c r="V296" s="174"/>
      <c r="W296" s="672"/>
      <c r="X296" s="671"/>
      <c r="Y296" s="670"/>
      <c r="Z296" s="669"/>
      <c r="AA296" s="173"/>
      <c r="AC296" s="172" t="e">
        <f>"Vous servez plus que l'Auteur qui avait prévu "&amp;AJ293&amp;" cl"</f>
        <v>#N/A</v>
      </c>
      <c r="AD296" s="171" t="e">
        <f>"Vous servez moins que l'Auteur qui avait prévu "&amp;AJ293&amp;" cl"</f>
        <v>#N/A</v>
      </c>
      <c r="AE296" s="171" t="s">
        <v>373</v>
      </c>
      <c r="AF296" s="170"/>
      <c r="AG296" s="170"/>
      <c r="AH296" s="170"/>
      <c r="AI296" s="170"/>
      <c r="AJ296" s="169"/>
      <c r="AK296" s="169"/>
      <c r="AL296" s="536" t="s">
        <v>372</v>
      </c>
      <c r="AM296" s="168" t="s">
        <v>371</v>
      </c>
      <c r="AO296" s="142" t="str">
        <f t="shared" ref="AO296:AT296" si="327">AO290</f>
        <v/>
      </c>
      <c r="AP296" s="141">
        <f t="shared" si="327"/>
        <v>0</v>
      </c>
      <c r="AQ296" s="141">
        <f t="shared" si="327"/>
        <v>0</v>
      </c>
      <c r="AR296" s="140" t="str">
        <f t="shared" si="327"/>
        <v>2 Trembler(s) de 12 cl</v>
      </c>
      <c r="AS296" s="135">
        <f t="shared" si="327"/>
        <v>600</v>
      </c>
      <c r="AT296" s="139">
        <f t="shared" si="327"/>
        <v>240</v>
      </c>
      <c r="AU296" s="151">
        <f t="shared" si="322"/>
        <v>0</v>
      </c>
      <c r="AV296" s="166" t="str">
        <f t="shared" ref="AV296:BB296" si="328">SUBSTITUTE(ADDRESS(1,COLUMN(),4),"1","")</f>
        <v>AV</v>
      </c>
      <c r="AW296" s="166" t="str">
        <f t="shared" si="328"/>
        <v>AW</v>
      </c>
      <c r="AX296" s="167" t="str">
        <f>SUBSTITUTE(ADDRESS(1,COLUMN(),4),"1","")</f>
        <v>AX</v>
      </c>
      <c r="AY296" s="167" t="str">
        <f>SUBSTITUTE(ADDRESS(1,COLUMN(),4),"1","")</f>
        <v>AY</v>
      </c>
      <c r="AZ296" s="166" t="str">
        <f t="shared" si="328"/>
        <v>AZ</v>
      </c>
      <c r="BA296" s="165" t="str">
        <f t="shared" si="328"/>
        <v>BA</v>
      </c>
      <c r="BB296" s="625" t="str">
        <f t="shared" si="328"/>
        <v>BB</v>
      </c>
      <c r="BC296" s="732" t="str">
        <f>"1"&amp;" "&amp;AJ290</f>
        <v>1 Trembler(s)</v>
      </c>
      <c r="BT296" s="3"/>
      <c r="BV296" s="394">
        <f t="shared" si="313"/>
        <v>0</v>
      </c>
      <c r="DD296" s="9">
        <v>1</v>
      </c>
    </row>
    <row r="297" spans="2:108" ht="21" customHeight="1">
      <c r="B297" s="394">
        <f t="shared" si="308"/>
        <v>0</v>
      </c>
      <c r="C297" s="146" t="b">
        <f t="shared" si="309"/>
        <v>0</v>
      </c>
      <c r="D297" s="146">
        <f t="shared" si="314"/>
        <v>0</v>
      </c>
      <c r="E297" s="146">
        <f t="shared" si="315"/>
        <v>0</v>
      </c>
      <c r="F297" s="146">
        <f t="shared" si="316"/>
        <v>0</v>
      </c>
      <c r="G297" s="146">
        <f t="shared" si="310"/>
        <v>0</v>
      </c>
      <c r="H297" s="146" t="str">
        <f t="shared" si="317"/>
        <v/>
      </c>
      <c r="I297" s="146" t="str">
        <f t="shared" si="311"/>
        <v/>
      </c>
      <c r="J297" s="133"/>
      <c r="K297" s="118"/>
      <c r="L297" s="118"/>
      <c r="M297" s="117"/>
      <c r="N297" s="116"/>
      <c r="O297" s="115"/>
      <c r="P297" s="663"/>
      <c r="Q297" s="663"/>
      <c r="R297" s="662"/>
      <c r="S297" s="164"/>
      <c r="T297" s="163"/>
      <c r="U297" s="668"/>
      <c r="V297" s="162"/>
      <c r="W297" s="667"/>
      <c r="X297" s="666"/>
      <c r="Y297" s="665"/>
      <c r="Z297" s="664"/>
      <c r="AA297" s="161"/>
      <c r="AC297" s="160"/>
      <c r="AD297" s="765"/>
      <c r="AE297" s="766"/>
      <c r="AF297" s="766"/>
      <c r="AG297" s="767" t="e">
        <f>AJ293&amp;" "&amp;AJ291&amp;" arrondi à ▼"</f>
        <v>#N/A</v>
      </c>
      <c r="AH297" s="766"/>
      <c r="AI297" s="766"/>
      <c r="AJ297" s="768" t="s">
        <v>366</v>
      </c>
      <c r="AK297" s="769" t="s">
        <v>365</v>
      </c>
      <c r="AL297" s="770"/>
      <c r="AM297" s="499">
        <f>ROUND(AM305/AI290,2)</f>
        <v>0</v>
      </c>
      <c r="AO297" s="142" t="str">
        <f t="shared" ref="AO297:AT297" si="329">AO290</f>
        <v/>
      </c>
      <c r="AP297" s="141">
        <f t="shared" si="329"/>
        <v>0</v>
      </c>
      <c r="AQ297" s="141">
        <f t="shared" si="329"/>
        <v>0</v>
      </c>
      <c r="AR297" s="140" t="str">
        <f t="shared" si="329"/>
        <v>2 Trembler(s) de 12 cl</v>
      </c>
      <c r="AS297" s="135">
        <f t="shared" si="329"/>
        <v>600</v>
      </c>
      <c r="AT297" s="139">
        <f t="shared" si="329"/>
        <v>240</v>
      </c>
      <c r="AU297" s="151">
        <f t="shared" si="322"/>
        <v>0</v>
      </c>
      <c r="AV297" s="156"/>
      <c r="AW297" s="156"/>
      <c r="AX297" s="155"/>
      <c r="AY297" s="20"/>
      <c r="AZ297" s="20"/>
      <c r="BA297" s="154" t="s">
        <v>364</v>
      </c>
      <c r="BB297" s="153"/>
      <c r="BC297" s="732" t="str">
        <f>"de "&amp;AI291&amp;" "&amp;AJ291</f>
        <v>de 12 cl</v>
      </c>
      <c r="BT297" s="3"/>
      <c r="BV297" s="394">
        <f t="shared" si="313"/>
        <v>0</v>
      </c>
      <c r="DD297" s="9">
        <v>1</v>
      </c>
    </row>
    <row r="298" spans="2:108" ht="21" customHeight="1">
      <c r="B298" s="394">
        <f t="shared" si="308"/>
        <v>0</v>
      </c>
      <c r="C298" s="146" t="b">
        <f t="shared" si="309"/>
        <v>0</v>
      </c>
      <c r="D298" s="146">
        <f t="shared" si="314"/>
        <v>0</v>
      </c>
      <c r="E298" s="146">
        <f t="shared" si="315"/>
        <v>0</v>
      </c>
      <c r="F298" s="146">
        <f t="shared" si="316"/>
        <v>0</v>
      </c>
      <c r="G298" s="146">
        <f t="shared" si="310"/>
        <v>0</v>
      </c>
      <c r="H298" s="146" t="str">
        <f t="shared" si="317"/>
        <v/>
      </c>
      <c r="I298" s="146" t="str">
        <f t="shared" si="311"/>
        <v/>
      </c>
      <c r="J298" s="133"/>
      <c r="K298" s="118"/>
      <c r="L298" s="118"/>
      <c r="M298" s="117"/>
      <c r="N298" s="116"/>
      <c r="O298" s="115"/>
      <c r="P298" s="663"/>
      <c r="Q298" s="663"/>
      <c r="R298" s="662"/>
      <c r="S298" s="144"/>
      <c r="T298" s="292"/>
      <c r="U298" s="291"/>
      <c r="V298" s="143"/>
      <c r="W298" s="290"/>
      <c r="X298" s="289"/>
      <c r="Y298" s="288"/>
      <c r="Z298" s="287"/>
      <c r="AA298" s="286"/>
      <c r="AC298" s="507" t="str">
        <f>IF(ISBLANK(AA298),"",IF(AI290&gt;0,AA298,""))</f>
        <v/>
      </c>
      <c r="AD298" s="508">
        <f>IF(ISBLANK(AI290),"",INDEX(BO22:BO150,MATCH(AJ291,BH22:BH150,0)))</f>
        <v>10</v>
      </c>
      <c r="AE298" s="509" t="str">
        <f t="shared" ref="AE298:AE304" si="330">IF(BA298=0,"",BA298)</f>
        <v/>
      </c>
      <c r="AF298" s="510" t="str">
        <f>IF(BA298=0,"",IF(ISBLANK(AI290),"",TEXT(AE298/10,"0.0")&amp;" cl ► "&amp;TEXT(AE298/1000,"0.000")&amp;" L"))</f>
        <v/>
      </c>
      <c r="AG298" s="511" t="str">
        <f>IF(OR(BA298=0, ISBLANK(X298)), "", IF(ROUND(BA298/BA305*10*2, 0)/2=0, W298 &amp; " " &amp; X298, "► ≈ " &amp; MIN(ROUND(BA298/BA305*10*2, 0)/2, 10) &amp; "/10"))</f>
        <v/>
      </c>
      <c r="AH298" s="512" t="str">
        <f t="shared" ref="AH298:AH304" si="331">IF(ISBLANK(T298),"",T298*AU298)</f>
        <v/>
      </c>
      <c r="AI298" s="513">
        <f>IF(ISBLANK(AI290),"",U298)</f>
        <v>0</v>
      </c>
      <c r="AJ298" s="528" t="str">
        <f t="shared" ref="AJ298:AJ304" si="332">IF(ISBLANK(Y298),"",AE298*Y298/100)</f>
        <v/>
      </c>
      <c r="AK298" s="514">
        <f t="shared" ref="AK298:AK304" si="333">Y298</f>
        <v>0</v>
      </c>
      <c r="AL298" s="515">
        <v>1</v>
      </c>
      <c r="AM298" s="516">
        <f t="shared" ref="AM298:AM304" si="334">IFERROR(IF(ISBLANK(T298),(AE298/1000)*AL298,AH298*AL298),0)</f>
        <v>0</v>
      </c>
      <c r="AO298" s="142" t="str">
        <f t="shared" ref="AO298:AT298" si="335">AO290</f>
        <v/>
      </c>
      <c r="AP298" s="141">
        <f t="shared" si="335"/>
        <v>0</v>
      </c>
      <c r="AQ298" s="141">
        <f t="shared" si="335"/>
        <v>0</v>
      </c>
      <c r="AR298" s="140" t="str">
        <f t="shared" si="335"/>
        <v>2 Trembler(s) de 12 cl</v>
      </c>
      <c r="AS298" s="135">
        <f t="shared" si="335"/>
        <v>600</v>
      </c>
      <c r="AT298" s="139">
        <f t="shared" si="335"/>
        <v>240</v>
      </c>
      <c r="AU298" s="151">
        <f t="shared" si="322"/>
        <v>0</v>
      </c>
      <c r="AV298" s="150">
        <v>1</v>
      </c>
      <c r="AW298" s="136">
        <f t="shared" ref="AW298:AW304" si="336">AA298</f>
        <v>0</v>
      </c>
      <c r="AX298" s="614">
        <f>IF(ISBLANK(W298),0,IFERROR((IFERROR(_xlfn.XLOOKUP(X298,BH22:BH150,BO22:BO150),IFERROR(_xlfn.XLOOKUP(X298,BI22:BI150,BO22:BO150),IFERROR(_xlfn.XLOOKUP(X298,BJ22:BJ150,BO22:BO150),""))))*W298,""))</f>
        <v>0</v>
      </c>
      <c r="AY298" s="618">
        <f>IFERROR((AX298/AX305)*AQ298,0)</f>
        <v>0</v>
      </c>
      <c r="AZ298" s="619">
        <f>AY298/1000</f>
        <v>0</v>
      </c>
      <c r="BA298" s="134">
        <f>AY298*AU298</f>
        <v>0</v>
      </c>
      <c r="BB298" s="617">
        <f>BA298/1000</f>
        <v>0</v>
      </c>
      <c r="BC298" s="733">
        <f>BA298/AI290</f>
        <v>0</v>
      </c>
      <c r="BT298" s="3"/>
      <c r="BV298" s="394">
        <f t="shared" si="313"/>
        <v>0</v>
      </c>
      <c r="DD298" s="9">
        <v>1</v>
      </c>
    </row>
    <row r="299" spans="2:108" ht="21" customHeight="1">
      <c r="B299" s="394">
        <f t="shared" si="308"/>
        <v>0</v>
      </c>
      <c r="C299" s="146" t="b">
        <f t="shared" si="309"/>
        <v>0</v>
      </c>
      <c r="D299" s="146">
        <f t="shared" si="314"/>
        <v>0</v>
      </c>
      <c r="E299" s="146">
        <f t="shared" si="315"/>
        <v>0</v>
      </c>
      <c r="F299" s="146">
        <f t="shared" si="316"/>
        <v>0</v>
      </c>
      <c r="G299" s="146">
        <f t="shared" si="310"/>
        <v>0</v>
      </c>
      <c r="H299" s="146" t="str">
        <f t="shared" si="317"/>
        <v/>
      </c>
      <c r="I299" s="146" t="str">
        <f t="shared" si="311"/>
        <v/>
      </c>
      <c r="J299" s="145"/>
      <c r="K299" s="118"/>
      <c r="L299" s="118"/>
      <c r="M299" s="117"/>
      <c r="N299" s="116"/>
      <c r="O299" s="115"/>
      <c r="P299" s="663"/>
      <c r="Q299" s="663"/>
      <c r="R299" s="662"/>
      <c r="S299" s="149"/>
      <c r="T299" s="292"/>
      <c r="U299" s="291"/>
      <c r="V299" s="143"/>
      <c r="W299" s="290"/>
      <c r="X299" s="289"/>
      <c r="Y299" s="288"/>
      <c r="Z299" s="287"/>
      <c r="AA299" s="286"/>
      <c r="AC299" s="517" t="str">
        <f>IF(ISBLANK(AA299),"",IF(AI290&gt;0,AA299,""))</f>
        <v/>
      </c>
      <c r="AD299" s="518">
        <f>IF(ISBLANK(AI290),"",INDEX(BO22:BO150,MATCH(AJ291,BH22:BH150,0)))</f>
        <v>10</v>
      </c>
      <c r="AE299" s="519" t="str">
        <f t="shared" si="330"/>
        <v/>
      </c>
      <c r="AF299" s="520" t="str">
        <f>IF(BA299=0,"",IF(ISBLANK(AI290),"",TEXT(AE299/10,"0.0")&amp;" cl ► "&amp;TEXT(AE299/1000,"0.000")&amp;" L"))</f>
        <v/>
      </c>
      <c r="AG299" s="521" t="str">
        <f>IF(OR(BA299=0, ISBLANK(X299)), "", IF(ROUND(BA299/BA305*10*2, 0)/2=0, W299 &amp; " " &amp; X299, "► ≈ " &amp; MIN(ROUND(BA299/BA305*10*2, 0)/2, 10) &amp; "/10"))</f>
        <v/>
      </c>
      <c r="AH299" s="522" t="str">
        <f t="shared" si="331"/>
        <v/>
      </c>
      <c r="AI299" s="523">
        <f>IF(ISBLANK(AI290),"",U299)</f>
        <v>0</v>
      </c>
      <c r="AJ299" s="529" t="str">
        <f t="shared" si="332"/>
        <v/>
      </c>
      <c r="AK299" s="524">
        <f t="shared" si="333"/>
        <v>0</v>
      </c>
      <c r="AL299" s="515">
        <v>1</v>
      </c>
      <c r="AM299" s="516">
        <f t="shared" si="334"/>
        <v>0</v>
      </c>
      <c r="AO299" s="142" t="str">
        <f t="shared" ref="AO299:AT299" si="337">AO290</f>
        <v/>
      </c>
      <c r="AP299" s="141">
        <f t="shared" si="337"/>
        <v>0</v>
      </c>
      <c r="AQ299" s="141">
        <f t="shared" si="337"/>
        <v>0</v>
      </c>
      <c r="AR299" s="140" t="str">
        <f t="shared" si="337"/>
        <v>2 Trembler(s) de 12 cl</v>
      </c>
      <c r="AS299" s="135">
        <f t="shared" si="337"/>
        <v>600</v>
      </c>
      <c r="AT299" s="139">
        <f t="shared" si="337"/>
        <v>240</v>
      </c>
      <c r="AU299" s="138">
        <f t="shared" si="322"/>
        <v>0</v>
      </c>
      <c r="AV299" s="148">
        <v>2</v>
      </c>
      <c r="AW299" s="147">
        <f t="shared" si="336"/>
        <v>0</v>
      </c>
      <c r="AX299" s="614">
        <f>IF(ISBLANK(W299),0,IFERROR((IFERROR(_xlfn.XLOOKUP(X299,BH22:BH150,BO22:BO150),IFERROR(_xlfn.XLOOKUP(X299,BI22:BI150,BO22:BO150),IFERROR(_xlfn.XLOOKUP(X299,BJ22:BJ150,BO22:BO150),""))))*W299,""))</f>
        <v>0</v>
      </c>
      <c r="AY299" s="618">
        <f>IFERROR((AX299/AX305)*AQ299,0)</f>
        <v>0</v>
      </c>
      <c r="AZ299" s="619">
        <f t="shared" ref="AZ299:AZ304" si="338">AY299/1000</f>
        <v>0</v>
      </c>
      <c r="BA299" s="134">
        <f t="shared" ref="BA299:BA304" si="339">AY299*AU299</f>
        <v>0</v>
      </c>
      <c r="BB299" s="617">
        <f t="shared" ref="BB299:BB304" si="340">BA299/1000</f>
        <v>0</v>
      </c>
      <c r="BC299" s="733">
        <f>BA299/AI290</f>
        <v>0</v>
      </c>
      <c r="BT299" s="3"/>
      <c r="BV299" s="394">
        <f t="shared" si="313"/>
        <v>0</v>
      </c>
      <c r="DD299" s="9">
        <v>1</v>
      </c>
    </row>
    <row r="300" spans="2:108" ht="21" customHeight="1">
      <c r="B300" s="394">
        <f t="shared" si="308"/>
        <v>0</v>
      </c>
      <c r="C300" s="146" t="b">
        <f t="shared" si="309"/>
        <v>0</v>
      </c>
      <c r="D300" s="146">
        <f t="shared" si="314"/>
        <v>0</v>
      </c>
      <c r="E300" s="146">
        <f t="shared" si="315"/>
        <v>0</v>
      </c>
      <c r="F300" s="146">
        <f t="shared" si="316"/>
        <v>0</v>
      </c>
      <c r="G300" s="146">
        <f t="shared" si="310"/>
        <v>0</v>
      </c>
      <c r="H300" s="146" t="str">
        <f t="shared" si="317"/>
        <v/>
      </c>
      <c r="I300" s="146" t="str">
        <f t="shared" si="311"/>
        <v/>
      </c>
      <c r="J300" s="145"/>
      <c r="K300" s="118"/>
      <c r="L300" s="118"/>
      <c r="M300" s="117"/>
      <c r="N300" s="116"/>
      <c r="O300" s="115"/>
      <c r="P300" s="663"/>
      <c r="Q300" s="663"/>
      <c r="R300" s="662"/>
      <c r="S300" s="144"/>
      <c r="T300" s="292"/>
      <c r="U300" s="291"/>
      <c r="V300" s="143"/>
      <c r="W300" s="290"/>
      <c r="X300" s="289"/>
      <c r="Y300" s="288"/>
      <c r="Z300" s="287"/>
      <c r="AA300" s="294"/>
      <c r="AC300" s="507" t="str">
        <f>IF(ISBLANK(AA300),"",IF(AI290&gt;0,AA300,""))</f>
        <v/>
      </c>
      <c r="AD300" s="508">
        <f>IF(ISBLANK(AI290),"",INDEX(BO22:BO150,MATCH(AJ291,BH22:BH150,0)))</f>
        <v>10</v>
      </c>
      <c r="AE300" s="525" t="str">
        <f t="shared" si="330"/>
        <v/>
      </c>
      <c r="AF300" s="526" t="str">
        <f>IF(BA300=0,"",IF(ISBLANK(AI290),"",TEXT(AE300/10,"0.0")&amp;" cl ► "&amp;TEXT(AE300/1000,"0.000")&amp;" L"))</f>
        <v/>
      </c>
      <c r="AG300" s="511" t="str">
        <f>IF(OR(BA300=0, ISBLANK(X300)), "", IF(ROUND(BA300/BA305*10*2, 0)/2=0, W300 &amp; " " &amp; X300, "► ≈ " &amp; MIN(ROUND(BA300/BA305*10*2, 0)/2, 10) &amp; "/10"))</f>
        <v/>
      </c>
      <c r="AH300" s="527" t="str">
        <f t="shared" si="331"/>
        <v/>
      </c>
      <c r="AI300" s="513">
        <f>IF(ISBLANK(AI290),"",U300)</f>
        <v>0</v>
      </c>
      <c r="AJ300" s="528" t="str">
        <f t="shared" si="332"/>
        <v/>
      </c>
      <c r="AK300" s="514">
        <f t="shared" si="333"/>
        <v>0</v>
      </c>
      <c r="AL300" s="515">
        <v>1</v>
      </c>
      <c r="AM300" s="516">
        <f t="shared" si="334"/>
        <v>0</v>
      </c>
      <c r="AO300" s="142" t="str">
        <f t="shared" ref="AO300:AT300" si="341">AO290</f>
        <v/>
      </c>
      <c r="AP300" s="141">
        <f t="shared" si="341"/>
        <v>0</v>
      </c>
      <c r="AQ300" s="141">
        <f t="shared" si="341"/>
        <v>0</v>
      </c>
      <c r="AR300" s="140" t="str">
        <f t="shared" si="341"/>
        <v>2 Trembler(s) de 12 cl</v>
      </c>
      <c r="AS300" s="135">
        <f t="shared" si="341"/>
        <v>600</v>
      </c>
      <c r="AT300" s="139">
        <f t="shared" si="341"/>
        <v>240</v>
      </c>
      <c r="AU300" s="138">
        <f t="shared" si="322"/>
        <v>0</v>
      </c>
      <c r="AV300" s="137">
        <v>3</v>
      </c>
      <c r="AW300" s="136">
        <f t="shared" si="336"/>
        <v>0</v>
      </c>
      <c r="AX300" s="614">
        <f>IF(ISBLANK(W300),0,IFERROR((IFERROR(_xlfn.XLOOKUP(X300,BH22:BH150,BO22:BO150),IFERROR(_xlfn.XLOOKUP(X300,BI22:BI150,BO22:BO150),IFERROR(_xlfn.XLOOKUP(X300,BJ22:BJ150,BO22:BO150),""))))*W300,""))</f>
        <v>0</v>
      </c>
      <c r="AY300" s="618">
        <f>IFERROR((AX300/AX305)*AQ300,0)</f>
        <v>0</v>
      </c>
      <c r="AZ300" s="619">
        <f t="shared" si="338"/>
        <v>0</v>
      </c>
      <c r="BA300" s="134">
        <f t="shared" si="339"/>
        <v>0</v>
      </c>
      <c r="BB300" s="617">
        <f t="shared" si="340"/>
        <v>0</v>
      </c>
      <c r="BC300" s="733">
        <f>BA300/AI290</f>
        <v>0</v>
      </c>
      <c r="BT300" s="3"/>
      <c r="BV300" s="394">
        <f t="shared" si="313"/>
        <v>0</v>
      </c>
      <c r="DD300" s="9">
        <v>1</v>
      </c>
    </row>
    <row r="301" spans="2:108" ht="21" customHeight="1">
      <c r="B301" s="394">
        <f t="shared" si="308"/>
        <v>0</v>
      </c>
      <c r="C301" s="146" t="b">
        <f t="shared" si="309"/>
        <v>0</v>
      </c>
      <c r="D301" s="146">
        <f t="shared" si="314"/>
        <v>0</v>
      </c>
      <c r="E301" s="146">
        <f t="shared" si="315"/>
        <v>0</v>
      </c>
      <c r="F301" s="146">
        <f t="shared" si="316"/>
        <v>0</v>
      </c>
      <c r="G301" s="146">
        <f t="shared" si="310"/>
        <v>0</v>
      </c>
      <c r="H301" s="146" t="str">
        <f t="shared" si="317"/>
        <v/>
      </c>
      <c r="I301" s="146" t="str">
        <f t="shared" si="311"/>
        <v/>
      </c>
      <c r="J301" s="145"/>
      <c r="K301" s="118"/>
      <c r="L301" s="118"/>
      <c r="M301" s="117"/>
      <c r="N301" s="116"/>
      <c r="O301" s="115"/>
      <c r="P301" s="663"/>
      <c r="Q301" s="663"/>
      <c r="R301" s="662"/>
      <c r="S301" s="149"/>
      <c r="T301" s="292"/>
      <c r="U301" s="291"/>
      <c r="V301" s="143"/>
      <c r="W301" s="290"/>
      <c r="X301" s="289"/>
      <c r="Y301" s="288"/>
      <c r="Z301" s="287"/>
      <c r="AA301" s="294"/>
      <c r="AC301" s="517" t="str">
        <f>IF(ISBLANK(AA301),"",IF(AI290&gt;0,AA301,""))</f>
        <v/>
      </c>
      <c r="AD301" s="518">
        <f>IF(ISBLANK(AI290),"",INDEX(BO22:BO150,MATCH(AJ291,BH22:BH150,0)))</f>
        <v>10</v>
      </c>
      <c r="AE301" s="519" t="str">
        <f t="shared" si="330"/>
        <v/>
      </c>
      <c r="AF301" s="520" t="str">
        <f>IF(BA301=0,"",IF(ISBLANK(AI290),"",TEXT(AE301/10,"0.0")&amp;" cl ► "&amp;TEXT(AE301/1000,"0.000")&amp;" L"))</f>
        <v/>
      </c>
      <c r="AG301" s="521" t="str">
        <f>IF(OR(BA301=0, ISBLANK(X301)), "", IF(ROUND(BA301/BA305*10*2, 0)/2=0, W301 &amp; " " &amp; X301, "► ≈ " &amp; MIN(ROUND(BA301/BA305*10*2, 0)/2, 10) &amp; "/10"))</f>
        <v/>
      </c>
      <c r="AH301" s="522" t="str">
        <f t="shared" si="331"/>
        <v/>
      </c>
      <c r="AI301" s="523">
        <f>IF(ISBLANK(AI290),"",U301)</f>
        <v>0</v>
      </c>
      <c r="AJ301" s="529" t="str">
        <f t="shared" si="332"/>
        <v/>
      </c>
      <c r="AK301" s="524">
        <f t="shared" si="333"/>
        <v>0</v>
      </c>
      <c r="AL301" s="515">
        <v>1</v>
      </c>
      <c r="AM301" s="516">
        <f t="shared" si="334"/>
        <v>0</v>
      </c>
      <c r="AO301" s="142" t="str">
        <f t="shared" ref="AO301:AT301" si="342">AO290</f>
        <v/>
      </c>
      <c r="AP301" s="141">
        <f t="shared" si="342"/>
        <v>0</v>
      </c>
      <c r="AQ301" s="141">
        <f t="shared" si="342"/>
        <v>0</v>
      </c>
      <c r="AR301" s="140" t="str">
        <f t="shared" si="342"/>
        <v>2 Trembler(s) de 12 cl</v>
      </c>
      <c r="AS301" s="135">
        <f t="shared" si="342"/>
        <v>600</v>
      </c>
      <c r="AT301" s="139">
        <f t="shared" si="342"/>
        <v>240</v>
      </c>
      <c r="AU301" s="138">
        <f t="shared" si="322"/>
        <v>0</v>
      </c>
      <c r="AV301" s="148">
        <v>4</v>
      </c>
      <c r="AW301" s="147">
        <f t="shared" si="336"/>
        <v>0</v>
      </c>
      <c r="AX301" s="614">
        <f>IF(ISBLANK(W301),0,IFERROR((IFERROR(_xlfn.XLOOKUP(X301,BH22:BH150,BO22:BO150),IFERROR(_xlfn.XLOOKUP(X301,BI22:BI150,BO22:BO150),IFERROR(_xlfn.XLOOKUP(X301,BJ22:BJ150,BO22:BO150),""))))*W301,""))</f>
        <v>0</v>
      </c>
      <c r="AY301" s="618">
        <f>IFERROR((AX301/AX305)*AQ301,0)</f>
        <v>0</v>
      </c>
      <c r="AZ301" s="619">
        <f t="shared" si="338"/>
        <v>0</v>
      </c>
      <c r="BA301" s="134">
        <f t="shared" si="339"/>
        <v>0</v>
      </c>
      <c r="BB301" s="617">
        <f t="shared" si="340"/>
        <v>0</v>
      </c>
      <c r="BC301" s="733">
        <f>BA301/AI290</f>
        <v>0</v>
      </c>
      <c r="BT301" s="3"/>
      <c r="BV301" s="394">
        <f t="shared" si="313"/>
        <v>0</v>
      </c>
      <c r="DD301" s="9">
        <v>1</v>
      </c>
    </row>
    <row r="302" spans="2:108" ht="21" customHeight="1">
      <c r="B302" s="394">
        <f t="shared" si="308"/>
        <v>0</v>
      </c>
      <c r="C302" s="146" t="b">
        <f t="shared" si="309"/>
        <v>0</v>
      </c>
      <c r="D302" s="146">
        <f t="shared" si="314"/>
        <v>0</v>
      </c>
      <c r="E302" s="146">
        <f t="shared" si="315"/>
        <v>0</v>
      </c>
      <c r="F302" s="146">
        <f t="shared" si="316"/>
        <v>0</v>
      </c>
      <c r="G302" s="146">
        <f t="shared" si="310"/>
        <v>0</v>
      </c>
      <c r="H302" s="146" t="str">
        <f t="shared" si="317"/>
        <v/>
      </c>
      <c r="I302" s="146" t="str">
        <f t="shared" si="311"/>
        <v/>
      </c>
      <c r="J302" s="145"/>
      <c r="K302" s="118"/>
      <c r="L302" s="118"/>
      <c r="M302" s="117"/>
      <c r="N302" s="116"/>
      <c r="O302" s="115"/>
      <c r="P302" s="663"/>
      <c r="Q302" s="663"/>
      <c r="R302" s="662"/>
      <c r="S302" s="144"/>
      <c r="T302" s="292"/>
      <c r="U302" s="291"/>
      <c r="V302" s="143"/>
      <c r="W302" s="290"/>
      <c r="X302" s="289"/>
      <c r="Y302" s="288"/>
      <c r="Z302" s="287"/>
      <c r="AA302" s="286"/>
      <c r="AC302" s="507" t="str">
        <f>IF(ISBLANK(AA302),"",IF(AI290&gt;0,AA302,""))</f>
        <v/>
      </c>
      <c r="AD302" s="508">
        <f>IF(ISBLANK(AI290),"",INDEX(BO22:BO150,MATCH(AJ291,BH22:BH150,0)))</f>
        <v>10</v>
      </c>
      <c r="AE302" s="509" t="str">
        <f t="shared" si="330"/>
        <v/>
      </c>
      <c r="AF302" s="510" t="str">
        <f>IF(BA302=0,"",IF(ISBLANK(AI290),"",TEXT(AE302/10,"0.0")&amp;" cl ► "&amp;TEXT(AE302/1000,"0.000")&amp;" L"))</f>
        <v/>
      </c>
      <c r="AG302" s="511" t="str">
        <f>IF(OR(BA302=0, ISBLANK(X302)), "", IF(ROUND(BA302/BA305*10*2, 0)/2=0, W302 &amp; " " &amp; X302, "► ≈ " &amp; MIN(ROUND(BA302/BA305*10*2, 0)/2, 10) &amp; "/10"))</f>
        <v/>
      </c>
      <c r="AH302" s="527" t="str">
        <f t="shared" si="331"/>
        <v/>
      </c>
      <c r="AI302" s="513">
        <f>IF(ISBLANK(AI290),"",U302)</f>
        <v>0</v>
      </c>
      <c r="AJ302" s="528" t="str">
        <f t="shared" si="332"/>
        <v/>
      </c>
      <c r="AK302" s="514">
        <f t="shared" si="333"/>
        <v>0</v>
      </c>
      <c r="AL302" s="515">
        <v>1</v>
      </c>
      <c r="AM302" s="516">
        <f t="shared" si="334"/>
        <v>0</v>
      </c>
      <c r="AO302" s="142" t="str">
        <f t="shared" ref="AO302:AT302" si="343">AO290</f>
        <v/>
      </c>
      <c r="AP302" s="141">
        <f t="shared" si="343"/>
        <v>0</v>
      </c>
      <c r="AQ302" s="141">
        <f t="shared" si="343"/>
        <v>0</v>
      </c>
      <c r="AR302" s="140" t="str">
        <f t="shared" si="343"/>
        <v>2 Trembler(s) de 12 cl</v>
      </c>
      <c r="AS302" s="135">
        <f t="shared" si="343"/>
        <v>600</v>
      </c>
      <c r="AT302" s="139">
        <f t="shared" si="343"/>
        <v>240</v>
      </c>
      <c r="AU302" s="138">
        <f t="shared" si="322"/>
        <v>0</v>
      </c>
      <c r="AV302" s="137">
        <v>5</v>
      </c>
      <c r="AW302" s="136">
        <f t="shared" si="336"/>
        <v>0</v>
      </c>
      <c r="AX302" s="614">
        <f>IF(ISBLANK(W302),0,IFERROR((IFERROR(_xlfn.XLOOKUP(X302,BH22:BH150,BO22:BO150),IFERROR(_xlfn.XLOOKUP(X302,BI22:BI150,BO22:BO150),IFERROR(_xlfn.XLOOKUP(X302,BJ22:BJ150,BO22:BO150),""))))*W302,""))</f>
        <v>0</v>
      </c>
      <c r="AY302" s="618">
        <f>IFERROR((AX302/AX305)*AQ302,0)</f>
        <v>0</v>
      </c>
      <c r="AZ302" s="619">
        <f t="shared" si="338"/>
        <v>0</v>
      </c>
      <c r="BA302" s="134">
        <f t="shared" si="339"/>
        <v>0</v>
      </c>
      <c r="BB302" s="617">
        <f t="shared" si="340"/>
        <v>0</v>
      </c>
      <c r="BC302" s="733">
        <f>BA302/AI290</f>
        <v>0</v>
      </c>
      <c r="BT302" s="3"/>
      <c r="BV302" s="394">
        <f t="shared" si="313"/>
        <v>0</v>
      </c>
      <c r="DD302" s="9">
        <v>1</v>
      </c>
    </row>
    <row r="303" spans="2:108" ht="21" customHeight="1">
      <c r="B303" s="394">
        <f t="shared" si="308"/>
        <v>0</v>
      </c>
      <c r="C303" s="146" t="b">
        <f t="shared" si="309"/>
        <v>0</v>
      </c>
      <c r="D303" s="146">
        <f t="shared" si="314"/>
        <v>0</v>
      </c>
      <c r="E303" s="146">
        <f t="shared" si="315"/>
        <v>0</v>
      </c>
      <c r="F303" s="146">
        <f t="shared" si="316"/>
        <v>0</v>
      </c>
      <c r="G303" s="146">
        <f t="shared" si="310"/>
        <v>0</v>
      </c>
      <c r="H303" s="146" t="str">
        <f t="shared" si="317"/>
        <v/>
      </c>
      <c r="I303" s="146" t="str">
        <f t="shared" si="311"/>
        <v/>
      </c>
      <c r="J303" s="145"/>
      <c r="K303" s="118"/>
      <c r="L303" s="118"/>
      <c r="M303" s="117"/>
      <c r="N303" s="116"/>
      <c r="O303" s="115"/>
      <c r="P303" s="663"/>
      <c r="Q303" s="663"/>
      <c r="R303" s="662"/>
      <c r="S303" s="149"/>
      <c r="T303" s="292"/>
      <c r="U303" s="291"/>
      <c r="V303" s="143"/>
      <c r="W303" s="290"/>
      <c r="X303" s="289"/>
      <c r="Y303" s="288"/>
      <c r="Z303" s="287"/>
      <c r="AA303" s="286"/>
      <c r="AC303" s="517" t="str">
        <f>IF(ISBLANK(AA303),"",IF(AI290&gt;0,AA303,""))</f>
        <v/>
      </c>
      <c r="AD303" s="518">
        <f>IF(ISBLANK(AI290),"",INDEX(BO22:BO150,MATCH(AJ291,BH22:BH150,0)))</f>
        <v>10</v>
      </c>
      <c r="AE303" s="519" t="str">
        <f t="shared" si="330"/>
        <v/>
      </c>
      <c r="AF303" s="520" t="str">
        <f>IF(BA303=0,"",IF(ISBLANK(AI290),"",TEXT(AE303/10,"0.0")&amp;" cl ► "&amp;TEXT(AE303/1000,"0.000")&amp;" L"))</f>
        <v/>
      </c>
      <c r="AG303" s="521" t="str">
        <f>IF(OR(BA303=0, ISBLANK(X303)), "", IF(ROUND(BA303/BA305*10*2, 0)/2=0, W303 &amp; " " &amp; X303, "► ≈ " &amp; MIN(ROUND(BA303/BA305*10*2, 0)/2, 10) &amp; "/10"))</f>
        <v/>
      </c>
      <c r="AH303" s="522" t="str">
        <f t="shared" si="331"/>
        <v/>
      </c>
      <c r="AI303" s="523">
        <f>IF(ISBLANK(AI290),"",U303)</f>
        <v>0</v>
      </c>
      <c r="AJ303" s="529" t="str">
        <f t="shared" si="332"/>
        <v/>
      </c>
      <c r="AK303" s="524">
        <f t="shared" si="333"/>
        <v>0</v>
      </c>
      <c r="AL303" s="515">
        <v>1</v>
      </c>
      <c r="AM303" s="516">
        <f t="shared" si="334"/>
        <v>0</v>
      </c>
      <c r="AO303" s="142" t="str">
        <f t="shared" ref="AO303:AT303" si="344">AO290</f>
        <v/>
      </c>
      <c r="AP303" s="141">
        <f t="shared" si="344"/>
        <v>0</v>
      </c>
      <c r="AQ303" s="141">
        <f t="shared" si="344"/>
        <v>0</v>
      </c>
      <c r="AR303" s="140" t="str">
        <f t="shared" si="344"/>
        <v>2 Trembler(s) de 12 cl</v>
      </c>
      <c r="AS303" s="135">
        <f t="shared" si="344"/>
        <v>600</v>
      </c>
      <c r="AT303" s="139">
        <f t="shared" si="344"/>
        <v>240</v>
      </c>
      <c r="AU303" s="138">
        <f t="shared" si="322"/>
        <v>0</v>
      </c>
      <c r="AV303" s="148">
        <v>6</v>
      </c>
      <c r="AW303" s="147">
        <f t="shared" si="336"/>
        <v>0</v>
      </c>
      <c r="AX303" s="614">
        <f>IF(ISBLANK(W303),0,IFERROR((IFERROR(_xlfn.XLOOKUP(X303,BH22:BH150,BO22:BO150),IFERROR(_xlfn.XLOOKUP(X303,BI22:BI150,BO22:BO150),IFERROR(_xlfn.XLOOKUP(X303,BJ22:BJ150,BO22:BO150),""))))*W303,""))</f>
        <v>0</v>
      </c>
      <c r="AY303" s="618">
        <f>IFERROR((AX303/AX305)*AQ303,0)</f>
        <v>0</v>
      </c>
      <c r="AZ303" s="619">
        <f t="shared" si="338"/>
        <v>0</v>
      </c>
      <c r="BA303" s="134">
        <f t="shared" si="339"/>
        <v>0</v>
      </c>
      <c r="BB303" s="617">
        <f t="shared" si="340"/>
        <v>0</v>
      </c>
      <c r="BC303" s="733">
        <f>BA303/AI290</f>
        <v>0</v>
      </c>
      <c r="BT303" s="3"/>
      <c r="BV303" s="394">
        <f t="shared" si="313"/>
        <v>0</v>
      </c>
      <c r="DD303" s="9">
        <v>1</v>
      </c>
    </row>
    <row r="304" spans="2:108" ht="21" customHeight="1">
      <c r="B304" s="394">
        <f t="shared" si="308"/>
        <v>0</v>
      </c>
      <c r="C304" s="146" t="b">
        <f t="shared" si="309"/>
        <v>0</v>
      </c>
      <c r="D304" s="146">
        <f t="shared" si="314"/>
        <v>0</v>
      </c>
      <c r="E304" s="146">
        <f t="shared" si="315"/>
        <v>0</v>
      </c>
      <c r="F304" s="146">
        <f t="shared" si="316"/>
        <v>0</v>
      </c>
      <c r="G304" s="146">
        <f t="shared" si="310"/>
        <v>0</v>
      </c>
      <c r="H304" s="146" t="str">
        <f t="shared" si="317"/>
        <v/>
      </c>
      <c r="I304" s="146" t="str">
        <f t="shared" si="311"/>
        <v/>
      </c>
      <c r="J304" s="145"/>
      <c r="K304" s="118"/>
      <c r="L304" s="118"/>
      <c r="M304" s="117"/>
      <c r="N304" s="116"/>
      <c r="O304" s="115"/>
      <c r="P304" s="663"/>
      <c r="Q304" s="663"/>
      <c r="R304" s="662"/>
      <c r="S304" s="144"/>
      <c r="T304" s="292"/>
      <c r="U304" s="291"/>
      <c r="V304" s="143"/>
      <c r="W304" s="290"/>
      <c r="X304" s="289"/>
      <c r="Y304" s="288"/>
      <c r="Z304" s="287"/>
      <c r="AA304" s="286"/>
      <c r="AC304" s="507" t="str">
        <f>IF(ISBLANK(AA304),"",IF(AI290&gt;0,AA304,""))</f>
        <v/>
      </c>
      <c r="AD304" s="508">
        <f>IF(ISBLANK(AI290),"",INDEX(BO22:BO150,MATCH(AJ291,BH22:BH150,0)))</f>
        <v>10</v>
      </c>
      <c r="AE304" s="509" t="str">
        <f t="shared" si="330"/>
        <v/>
      </c>
      <c r="AF304" s="510" t="str">
        <f>IF(BA304=0,"",IF(ISBLANK(AI290),"",TEXT(AE304/10,"0.0")&amp;" cl ► "&amp;TEXT(AE304/1000,"0.000")&amp;" L"))</f>
        <v/>
      </c>
      <c r="AG304" s="511" t="str">
        <f>IF(OR(BA304=0, ISBLANK(X304)), "", IF(ROUND(BA304/BA305*10*2, 0)/2=0, W304 &amp; " " &amp; X304, "► ≈ " &amp; MIN(ROUND(BA304/BA305*10*2, 0)/2, 10) &amp; "/10"))</f>
        <v/>
      </c>
      <c r="AH304" s="527" t="str">
        <f t="shared" si="331"/>
        <v/>
      </c>
      <c r="AI304" s="513">
        <f>IF(ISBLANK(AI290),"",U304)</f>
        <v>0</v>
      </c>
      <c r="AJ304" s="528" t="str">
        <f t="shared" si="332"/>
        <v/>
      </c>
      <c r="AK304" s="514">
        <f t="shared" si="333"/>
        <v>0</v>
      </c>
      <c r="AL304" s="515">
        <v>1</v>
      </c>
      <c r="AM304" s="516">
        <f t="shared" si="334"/>
        <v>0</v>
      </c>
      <c r="AO304" s="142" t="str">
        <f t="shared" ref="AO304:AT304" si="345">AO290</f>
        <v/>
      </c>
      <c r="AP304" s="141">
        <f t="shared" si="345"/>
        <v>0</v>
      </c>
      <c r="AQ304" s="141">
        <f t="shared" si="345"/>
        <v>0</v>
      </c>
      <c r="AR304" s="140" t="str">
        <f t="shared" si="345"/>
        <v>2 Trembler(s) de 12 cl</v>
      </c>
      <c r="AS304" s="135">
        <f t="shared" si="345"/>
        <v>600</v>
      </c>
      <c r="AT304" s="139">
        <f t="shared" si="345"/>
        <v>240</v>
      </c>
      <c r="AU304" s="138">
        <f t="shared" si="322"/>
        <v>0</v>
      </c>
      <c r="AV304" s="137">
        <v>7</v>
      </c>
      <c r="AW304" s="136">
        <f t="shared" si="336"/>
        <v>0</v>
      </c>
      <c r="AX304" s="614">
        <f>IF(ISBLANK(W304),0,IFERROR((IFERROR(_xlfn.XLOOKUP(X304,BH22:BH150,BO22:BO150),IFERROR(_xlfn.XLOOKUP(X304,BI22:BI150,BO22:BO150),IFERROR(_xlfn.XLOOKUP(X304,BJ22:BJ150,BO22:BO150),""))))*W304,""))</f>
        <v>0</v>
      </c>
      <c r="AY304" s="618">
        <f>IFERROR((AX304/AX305)*AQ304,0)</f>
        <v>0</v>
      </c>
      <c r="AZ304" s="619">
        <f t="shared" si="338"/>
        <v>0</v>
      </c>
      <c r="BA304" s="134">
        <f t="shared" si="339"/>
        <v>0</v>
      </c>
      <c r="BB304" s="617">
        <f t="shared" si="340"/>
        <v>0</v>
      </c>
      <c r="BC304" s="733">
        <f>BA304/AI290</f>
        <v>0</v>
      </c>
      <c r="BT304" s="3"/>
      <c r="BV304" s="394">
        <f t="shared" si="313"/>
        <v>0</v>
      </c>
      <c r="DD304" s="9">
        <v>1</v>
      </c>
    </row>
    <row r="305" spans="2:108" ht="21" customHeight="1">
      <c r="B305" s="394">
        <f t="shared" si="308"/>
        <v>0</v>
      </c>
      <c r="C305" s="146" t="b">
        <f t="shared" si="309"/>
        <v>0</v>
      </c>
      <c r="D305" s="146">
        <f t="shared" si="314"/>
        <v>0</v>
      </c>
      <c r="E305" s="146">
        <f t="shared" si="315"/>
        <v>0</v>
      </c>
      <c r="F305" s="146">
        <f t="shared" si="316"/>
        <v>0</v>
      </c>
      <c r="G305" s="146">
        <f t="shared" si="310"/>
        <v>0</v>
      </c>
      <c r="H305" s="146" t="str">
        <f t="shared" si="317"/>
        <v/>
      </c>
      <c r="I305" s="146" t="str">
        <f t="shared" si="311"/>
        <v/>
      </c>
      <c r="J305" s="133"/>
      <c r="K305" s="118"/>
      <c r="L305" s="118"/>
      <c r="M305" s="117"/>
      <c r="N305" s="116"/>
      <c r="O305" s="115"/>
      <c r="P305" s="131"/>
      <c r="Q305" s="131"/>
      <c r="R305" s="131"/>
      <c r="S305" s="131"/>
      <c r="T305" s="131"/>
      <c r="U305" s="131"/>
      <c r="V305" s="131"/>
      <c r="W305" s="131"/>
      <c r="X305" s="131"/>
      <c r="Y305" s="132"/>
      <c r="Z305" s="131"/>
      <c r="AA305" s="130"/>
      <c r="AC305" s="504"/>
      <c r="AD305" s="128"/>
      <c r="AE305" s="530">
        <f>SUM(AE298:AE304)</f>
        <v>0</v>
      </c>
      <c r="AF305" s="128"/>
      <c r="AG305" s="128"/>
      <c r="AH305" s="129"/>
      <c r="AI305" s="505"/>
      <c r="AJ305" s="531">
        <f>IFERROR(SUM(AJ298:AJ304)/SUM(AE298:AE304)*100,0)</f>
        <v>0</v>
      </c>
      <c r="AK305" s="506"/>
      <c r="AL305" s="128" t="s">
        <v>345</v>
      </c>
      <c r="AM305" s="500">
        <f>SUM(AM298:AM304)</f>
        <v>0</v>
      </c>
      <c r="AO305" s="127"/>
      <c r="AP305" s="125"/>
      <c r="AQ305" s="125"/>
      <c r="AR305" s="126"/>
      <c r="AS305" s="126"/>
      <c r="AT305" s="125"/>
      <c r="AU305" s="124"/>
      <c r="AV305" s="123"/>
      <c r="AW305" s="123"/>
      <c r="AX305" s="615">
        <f t="shared" ref="AX305:BC305" si="346">SUM(AX298:AX304)</f>
        <v>0</v>
      </c>
      <c r="AY305" s="122">
        <f t="shared" si="346"/>
        <v>0</v>
      </c>
      <c r="AZ305" s="621">
        <f t="shared" si="346"/>
        <v>0</v>
      </c>
      <c r="BA305" s="122">
        <f t="shared" si="346"/>
        <v>0</v>
      </c>
      <c r="BB305" s="616">
        <f t="shared" si="346"/>
        <v>0</v>
      </c>
      <c r="BC305" s="620">
        <f t="shared" si="346"/>
        <v>0</v>
      </c>
      <c r="BT305" s="3"/>
      <c r="BV305" s="394">
        <f t="shared" si="313"/>
        <v>0</v>
      </c>
      <c r="DD305" s="9">
        <v>1</v>
      </c>
    </row>
    <row r="306" spans="2:108" ht="21" customHeight="1">
      <c r="B306" s="394">
        <f t="shared" si="308"/>
        <v>0</v>
      </c>
      <c r="C306" s="146" t="b">
        <f t="shared" si="309"/>
        <v>0</v>
      </c>
      <c r="D306" s="146">
        <f t="shared" si="314"/>
        <v>0</v>
      </c>
      <c r="E306" s="146">
        <f t="shared" si="315"/>
        <v>0</v>
      </c>
      <c r="F306" s="146">
        <f t="shared" si="316"/>
        <v>0</v>
      </c>
      <c r="G306" s="146">
        <f t="shared" si="310"/>
        <v>0</v>
      </c>
      <c r="H306" s="146" t="str">
        <f t="shared" si="317"/>
        <v/>
      </c>
      <c r="I306" s="146" t="str">
        <f t="shared" si="311"/>
        <v/>
      </c>
      <c r="J306" s="145"/>
      <c r="K306" s="118"/>
      <c r="L306" s="118"/>
      <c r="M306" s="117"/>
      <c r="N306" s="116"/>
      <c r="O306" s="115"/>
      <c r="P306" s="284"/>
      <c r="Q306" s="265"/>
      <c r="R306" s="268"/>
      <c r="S306" s="268"/>
      <c r="T306" s="268"/>
      <c r="U306" s="268"/>
      <c r="V306" s="268"/>
      <c r="W306" s="268"/>
      <c r="X306" s="268"/>
      <c r="Y306" s="268"/>
      <c r="Z306" s="268"/>
      <c r="AA306" s="283"/>
      <c r="AC306" s="771" t="s">
        <v>535</v>
      </c>
      <c r="AD306" s="268"/>
      <c r="AE306" s="268"/>
      <c r="AF306" s="268"/>
      <c r="AG306" s="268"/>
      <c r="AH306" s="537" t="s">
        <v>1692</v>
      </c>
      <c r="AI306" s="268"/>
      <c r="AJ306" s="268"/>
      <c r="AK306" s="268"/>
      <c r="AL306" s="268"/>
      <c r="AM306" s="283" t="s">
        <v>532</v>
      </c>
      <c r="AO306" s="491"/>
      <c r="AP306" s="492"/>
      <c r="AQ306" s="492"/>
      <c r="AR306" s="492"/>
      <c r="AS306" s="492"/>
      <c r="AT306" s="492"/>
      <c r="AU306" s="492"/>
      <c r="AV306" s="492"/>
      <c r="AW306" s="492"/>
      <c r="AX306" s="492"/>
      <c r="AY306" s="492"/>
      <c r="AZ306" s="492"/>
      <c r="BA306" s="492"/>
      <c r="BB306" s="492"/>
      <c r="BC306" s="496"/>
      <c r="BT306" s="3"/>
      <c r="BV306" s="394">
        <f t="shared" si="313"/>
        <v>0</v>
      </c>
      <c r="DD306" s="9">
        <v>1</v>
      </c>
    </row>
    <row r="307" spans="2:108" ht="21" customHeight="1">
      <c r="B307" s="394">
        <f t="shared" si="308"/>
        <v>0</v>
      </c>
      <c r="C307" s="146" t="b">
        <f t="shared" si="309"/>
        <v>0</v>
      </c>
      <c r="D307" s="146">
        <f t="shared" si="314"/>
        <v>0</v>
      </c>
      <c r="E307" s="146">
        <f t="shared" si="315"/>
        <v>0</v>
      </c>
      <c r="F307" s="146">
        <f t="shared" si="316"/>
        <v>0</v>
      </c>
      <c r="G307" s="146">
        <f t="shared" si="310"/>
        <v>0</v>
      </c>
      <c r="H307" s="146" t="str">
        <f t="shared" si="317"/>
        <v/>
      </c>
      <c r="I307" s="146" t="str">
        <f t="shared" si="311"/>
        <v/>
      </c>
      <c r="J307" s="145"/>
      <c r="K307" s="118"/>
      <c r="L307" s="118"/>
      <c r="M307" s="117"/>
      <c r="N307" s="116"/>
      <c r="O307" s="115"/>
      <c r="P307" s="281"/>
      <c r="Q307" s="280"/>
      <c r="R307" s="280"/>
      <c r="S307" s="280"/>
      <c r="T307" s="280"/>
      <c r="U307" s="280"/>
      <c r="V307" s="280"/>
      <c r="W307" s="280"/>
      <c r="X307" s="280"/>
      <c r="Y307" s="280"/>
      <c r="Z307" s="280"/>
      <c r="AA307" s="279"/>
      <c r="AC307" s="772">
        <f t="shared" ref="AC307:AC315" si="347">Q307</f>
        <v>0</v>
      </c>
      <c r="AD307" s="280"/>
      <c r="AE307" s="280"/>
      <c r="AF307" s="280"/>
      <c r="AG307" s="280"/>
      <c r="AH307" s="280"/>
      <c r="AI307" s="280"/>
      <c r="AJ307" s="280"/>
      <c r="AK307" s="280"/>
      <c r="AL307" s="280"/>
      <c r="AM307" s="279" t="s">
        <v>532</v>
      </c>
      <c r="AO307" s="493"/>
      <c r="AP307" s="494"/>
      <c r="AQ307" s="494"/>
      <c r="AR307" s="494"/>
      <c r="AS307" s="494"/>
      <c r="AT307" s="494"/>
      <c r="AU307" s="494"/>
      <c r="AV307" s="494"/>
      <c r="AW307" s="494"/>
      <c r="AX307" s="494"/>
      <c r="AY307" s="494"/>
      <c r="AZ307" s="494"/>
      <c r="BA307" s="494"/>
      <c r="BB307" s="494"/>
      <c r="BC307" s="497"/>
      <c r="BT307" s="3"/>
      <c r="BV307" s="394">
        <f t="shared" si="313"/>
        <v>0</v>
      </c>
      <c r="DD307" s="9">
        <v>1</v>
      </c>
    </row>
    <row r="308" spans="2:108" ht="21" customHeight="1">
      <c r="B308" s="394">
        <f t="shared" si="308"/>
        <v>0</v>
      </c>
      <c r="C308" s="146" t="b">
        <f t="shared" si="309"/>
        <v>0</v>
      </c>
      <c r="D308" s="146">
        <f t="shared" si="314"/>
        <v>0</v>
      </c>
      <c r="E308" s="146">
        <f t="shared" si="315"/>
        <v>0</v>
      </c>
      <c r="F308" s="146">
        <f t="shared" si="316"/>
        <v>0</v>
      </c>
      <c r="G308" s="146">
        <f t="shared" si="310"/>
        <v>0</v>
      </c>
      <c r="H308" s="146" t="str">
        <f t="shared" si="317"/>
        <v/>
      </c>
      <c r="I308" s="146" t="str">
        <f t="shared" si="311"/>
        <v/>
      </c>
      <c r="J308" s="145"/>
      <c r="K308" s="118"/>
      <c r="L308" s="118"/>
      <c r="M308" s="117"/>
      <c r="N308" s="116"/>
      <c r="O308" s="115"/>
      <c r="P308" s="281"/>
      <c r="Q308" s="280"/>
      <c r="R308" s="280"/>
      <c r="S308" s="280"/>
      <c r="T308" s="280"/>
      <c r="U308" s="280"/>
      <c r="V308" s="280"/>
      <c r="W308" s="280"/>
      <c r="X308" s="280"/>
      <c r="Y308" s="280"/>
      <c r="Z308" s="280"/>
      <c r="AA308" s="279"/>
      <c r="AC308" s="772">
        <f t="shared" si="347"/>
        <v>0</v>
      </c>
      <c r="AD308" s="280"/>
      <c r="AE308" s="280"/>
      <c r="AF308" s="280"/>
      <c r="AG308" s="280"/>
      <c r="AH308" s="280"/>
      <c r="AI308" s="280"/>
      <c r="AJ308" s="280"/>
      <c r="AK308" s="280"/>
      <c r="AL308" s="280"/>
      <c r="AM308" s="279"/>
      <c r="AO308" s="493"/>
      <c r="AP308" s="494"/>
      <c r="AQ308" s="494"/>
      <c r="AR308" s="494"/>
      <c r="AS308" s="494"/>
      <c r="AT308" s="494"/>
      <c r="AU308" s="494"/>
      <c r="AV308" s="494"/>
      <c r="AW308" s="494"/>
      <c r="AX308" s="494"/>
      <c r="AY308" s="494"/>
      <c r="AZ308" s="494"/>
      <c r="BA308" s="494"/>
      <c r="BB308" s="494"/>
      <c r="BC308" s="497"/>
      <c r="BT308" s="3"/>
      <c r="BV308" s="394">
        <f t="shared" si="313"/>
        <v>0</v>
      </c>
      <c r="DD308" s="9">
        <v>1</v>
      </c>
    </row>
    <row r="309" spans="2:108" ht="21" customHeight="1">
      <c r="B309" s="394">
        <f t="shared" si="308"/>
        <v>0</v>
      </c>
      <c r="C309" s="146" t="b">
        <f t="shared" si="309"/>
        <v>0</v>
      </c>
      <c r="D309" s="146">
        <f t="shared" si="314"/>
        <v>0</v>
      </c>
      <c r="E309" s="146">
        <f t="shared" si="315"/>
        <v>0</v>
      </c>
      <c r="F309" s="146">
        <f t="shared" si="316"/>
        <v>0</v>
      </c>
      <c r="G309" s="146">
        <f t="shared" si="310"/>
        <v>0</v>
      </c>
      <c r="H309" s="146" t="str">
        <f t="shared" si="317"/>
        <v/>
      </c>
      <c r="I309" s="146" t="str">
        <f t="shared" si="311"/>
        <v/>
      </c>
      <c r="J309" s="145"/>
      <c r="K309" s="118"/>
      <c r="L309" s="118"/>
      <c r="M309" s="117"/>
      <c r="N309" s="116"/>
      <c r="O309" s="115"/>
      <c r="P309" s="281"/>
      <c r="Q309" s="280"/>
      <c r="R309" s="280"/>
      <c r="S309" s="280"/>
      <c r="T309" s="280"/>
      <c r="U309" s="280"/>
      <c r="V309" s="280"/>
      <c r="W309" s="280"/>
      <c r="X309" s="280"/>
      <c r="Y309" s="280"/>
      <c r="Z309" s="280"/>
      <c r="AA309" s="279"/>
      <c r="AC309" s="772">
        <f t="shared" si="347"/>
        <v>0</v>
      </c>
      <c r="AD309" s="280"/>
      <c r="AE309" s="280"/>
      <c r="AF309" s="280"/>
      <c r="AG309" s="280"/>
      <c r="AH309" s="280"/>
      <c r="AI309" s="280"/>
      <c r="AJ309" s="280"/>
      <c r="AK309" s="280"/>
      <c r="AL309" s="280"/>
      <c r="AM309" s="279"/>
      <c r="AO309" s="495"/>
      <c r="AP309" s="494"/>
      <c r="AQ309" s="494"/>
      <c r="AR309" s="494"/>
      <c r="AS309" s="494"/>
      <c r="AT309" s="494"/>
      <c r="AU309" s="494"/>
      <c r="AV309" s="494"/>
      <c r="AW309" s="494"/>
      <c r="AX309" s="494"/>
      <c r="AY309" s="494"/>
      <c r="AZ309" s="494"/>
      <c r="BA309" s="494"/>
      <c r="BB309" s="494"/>
      <c r="BC309" s="497"/>
      <c r="BV309" s="394">
        <f t="shared" si="313"/>
        <v>0</v>
      </c>
      <c r="DD309" s="9">
        <v>1</v>
      </c>
    </row>
    <row r="310" spans="2:108" ht="21" customHeight="1">
      <c r="B310" s="394">
        <f t="shared" si="308"/>
        <v>0</v>
      </c>
      <c r="C310" s="146" t="b">
        <f t="shared" si="309"/>
        <v>0</v>
      </c>
      <c r="D310" s="146">
        <f t="shared" si="314"/>
        <v>0</v>
      </c>
      <c r="E310" s="146">
        <f t="shared" si="315"/>
        <v>0</v>
      </c>
      <c r="F310" s="146">
        <f t="shared" si="316"/>
        <v>0</v>
      </c>
      <c r="G310" s="146">
        <f t="shared" si="310"/>
        <v>0</v>
      </c>
      <c r="H310" s="146" t="str">
        <f t="shared" si="317"/>
        <v/>
      </c>
      <c r="I310" s="146" t="str">
        <f t="shared" si="311"/>
        <v/>
      </c>
      <c r="J310" s="145"/>
      <c r="K310" s="118"/>
      <c r="L310" s="118"/>
      <c r="M310" s="117"/>
      <c r="N310" s="116"/>
      <c r="O310" s="115"/>
      <c r="P310" s="281"/>
      <c r="Q310" s="280"/>
      <c r="R310" s="280"/>
      <c r="S310" s="280"/>
      <c r="T310" s="280"/>
      <c r="U310" s="280"/>
      <c r="V310" s="280"/>
      <c r="W310" s="280"/>
      <c r="X310" s="280"/>
      <c r="Y310" s="280"/>
      <c r="Z310" s="280"/>
      <c r="AA310" s="279"/>
      <c r="AC310" s="772">
        <f t="shared" si="347"/>
        <v>0</v>
      </c>
      <c r="AD310" s="280"/>
      <c r="AE310" s="280"/>
      <c r="AF310" s="280"/>
      <c r="AG310" s="280"/>
      <c r="AH310" s="280"/>
      <c r="AI310" s="280"/>
      <c r="AJ310" s="280"/>
      <c r="AK310" s="280"/>
      <c r="AL310" s="280"/>
      <c r="AM310" s="279"/>
      <c r="AO310" s="493"/>
      <c r="AP310" s="494"/>
      <c r="AQ310" s="494"/>
      <c r="AR310" s="494"/>
      <c r="AS310" s="494"/>
      <c r="AT310" s="494"/>
      <c r="AU310" s="494"/>
      <c r="AV310" s="494"/>
      <c r="AW310" s="494"/>
      <c r="AX310" s="494"/>
      <c r="AY310" s="494"/>
      <c r="AZ310" s="494"/>
      <c r="BA310" s="494"/>
      <c r="BB310" s="494"/>
      <c r="BC310" s="497"/>
      <c r="BV310" s="394">
        <f t="shared" si="313"/>
        <v>0</v>
      </c>
      <c r="DD310" s="9">
        <v>1</v>
      </c>
    </row>
    <row r="311" spans="2:108" ht="21" customHeight="1">
      <c r="B311" s="394">
        <f t="shared" si="308"/>
        <v>0</v>
      </c>
      <c r="C311" s="146" t="b">
        <f t="shared" si="309"/>
        <v>0</v>
      </c>
      <c r="D311" s="146">
        <f t="shared" si="314"/>
        <v>0</v>
      </c>
      <c r="E311" s="146">
        <f t="shared" si="315"/>
        <v>0</v>
      </c>
      <c r="F311" s="146">
        <f t="shared" si="316"/>
        <v>0</v>
      </c>
      <c r="G311" s="146">
        <f t="shared" si="310"/>
        <v>0</v>
      </c>
      <c r="H311" s="146" t="str">
        <f t="shared" si="317"/>
        <v/>
      </c>
      <c r="I311" s="146" t="str">
        <f t="shared" si="311"/>
        <v/>
      </c>
      <c r="J311" s="145"/>
      <c r="K311" s="118"/>
      <c r="L311" s="118"/>
      <c r="M311" s="117"/>
      <c r="N311" s="116"/>
      <c r="O311" s="115"/>
      <c r="P311" s="281"/>
      <c r="Q311" s="280"/>
      <c r="R311" s="280"/>
      <c r="S311" s="280"/>
      <c r="T311" s="280"/>
      <c r="U311" s="280"/>
      <c r="V311" s="280"/>
      <c r="W311" s="280"/>
      <c r="X311" s="280"/>
      <c r="Y311" s="280"/>
      <c r="Z311" s="280"/>
      <c r="AA311" s="279"/>
      <c r="AC311" s="772">
        <f t="shared" si="347"/>
        <v>0</v>
      </c>
      <c r="AD311" s="280"/>
      <c r="AE311" s="280"/>
      <c r="AF311" s="280"/>
      <c r="AG311" s="280"/>
      <c r="AH311" s="280"/>
      <c r="AI311" s="280"/>
      <c r="AJ311" s="280"/>
      <c r="AK311" s="280"/>
      <c r="AL311" s="280"/>
      <c r="AM311" s="279"/>
      <c r="AO311" s="493"/>
      <c r="AP311" s="494"/>
      <c r="AQ311" s="494"/>
      <c r="AR311" s="494"/>
      <c r="AS311" s="494"/>
      <c r="AT311" s="494"/>
      <c r="AU311" s="494"/>
      <c r="AV311" s="494"/>
      <c r="AW311" s="494"/>
      <c r="AX311" s="494"/>
      <c r="AY311" s="494"/>
      <c r="AZ311" s="494"/>
      <c r="BA311" s="494"/>
      <c r="BB311" s="494"/>
      <c r="BC311" s="497"/>
      <c r="BV311" s="394">
        <f t="shared" si="313"/>
        <v>0</v>
      </c>
      <c r="DD311" s="9">
        <v>1</v>
      </c>
    </row>
    <row r="312" spans="2:108" ht="21" customHeight="1">
      <c r="B312" s="394">
        <f t="shared" si="308"/>
        <v>0</v>
      </c>
      <c r="C312" s="146" t="b">
        <f t="shared" si="309"/>
        <v>0</v>
      </c>
      <c r="D312" s="146">
        <f t="shared" si="314"/>
        <v>0</v>
      </c>
      <c r="E312" s="146">
        <f t="shared" si="315"/>
        <v>0</v>
      </c>
      <c r="F312" s="146">
        <f t="shared" si="316"/>
        <v>0</v>
      </c>
      <c r="G312" s="146">
        <f t="shared" si="310"/>
        <v>0</v>
      </c>
      <c r="H312" s="146" t="str">
        <f t="shared" si="317"/>
        <v/>
      </c>
      <c r="I312" s="146" t="str">
        <f t="shared" si="311"/>
        <v/>
      </c>
      <c r="J312" s="145"/>
      <c r="K312" s="118"/>
      <c r="L312" s="118"/>
      <c r="M312" s="117"/>
      <c r="N312" s="116"/>
      <c r="O312" s="115"/>
      <c r="P312" s="281"/>
      <c r="Q312" s="280"/>
      <c r="R312" s="280"/>
      <c r="S312" s="280"/>
      <c r="T312" s="280"/>
      <c r="U312" s="280"/>
      <c r="V312" s="280"/>
      <c r="W312" s="280"/>
      <c r="X312" s="280"/>
      <c r="Y312" s="280"/>
      <c r="Z312" s="280"/>
      <c r="AA312" s="279"/>
      <c r="AC312" s="772">
        <f t="shared" si="347"/>
        <v>0</v>
      </c>
      <c r="AD312" s="280"/>
      <c r="AE312" s="280"/>
      <c r="AF312" s="280"/>
      <c r="AG312" s="280"/>
      <c r="AH312" s="280"/>
      <c r="AI312" s="280"/>
      <c r="AJ312" s="280"/>
      <c r="AK312" s="280"/>
      <c r="AL312" s="280"/>
      <c r="AM312" s="279"/>
      <c r="AO312" s="493"/>
      <c r="AP312" s="494"/>
      <c r="AQ312" s="494"/>
      <c r="AR312" s="494"/>
      <c r="AS312" s="494"/>
      <c r="AT312" s="494"/>
      <c r="AU312" s="494"/>
      <c r="AV312" s="494"/>
      <c r="AW312" s="494"/>
      <c r="AX312" s="494"/>
      <c r="AY312" s="494"/>
      <c r="AZ312" s="494"/>
      <c r="BA312" s="494"/>
      <c r="BB312" s="494"/>
      <c r="BC312" s="497"/>
      <c r="BV312" s="394">
        <f t="shared" si="313"/>
        <v>0</v>
      </c>
      <c r="DD312" s="9">
        <v>1</v>
      </c>
    </row>
    <row r="313" spans="2:108" ht="21" customHeight="1">
      <c r="B313" s="394">
        <f t="shared" si="308"/>
        <v>0</v>
      </c>
      <c r="C313" s="146" t="b">
        <f t="shared" si="309"/>
        <v>0</v>
      </c>
      <c r="D313" s="146">
        <f t="shared" si="314"/>
        <v>0</v>
      </c>
      <c r="E313" s="146">
        <f t="shared" si="315"/>
        <v>0</v>
      </c>
      <c r="F313" s="146">
        <f t="shared" si="316"/>
        <v>0</v>
      </c>
      <c r="G313" s="146">
        <f t="shared" si="310"/>
        <v>0</v>
      </c>
      <c r="H313" s="146" t="str">
        <f t="shared" si="317"/>
        <v/>
      </c>
      <c r="I313" s="146" t="str">
        <f t="shared" si="311"/>
        <v/>
      </c>
      <c r="J313" s="145"/>
      <c r="K313" s="118"/>
      <c r="L313" s="118"/>
      <c r="M313" s="117"/>
      <c r="N313" s="116"/>
      <c r="O313" s="115"/>
      <c r="P313" s="281"/>
      <c r="Q313" s="280"/>
      <c r="R313" s="280"/>
      <c r="S313" s="280"/>
      <c r="T313" s="280"/>
      <c r="U313" s="280"/>
      <c r="V313" s="280"/>
      <c r="W313" s="280"/>
      <c r="X313" s="280"/>
      <c r="Y313" s="280"/>
      <c r="Z313" s="280"/>
      <c r="AA313" s="279"/>
      <c r="AC313" s="772">
        <f t="shared" si="347"/>
        <v>0</v>
      </c>
      <c r="AD313" s="280"/>
      <c r="AE313" s="280"/>
      <c r="AF313" s="280"/>
      <c r="AG313" s="280"/>
      <c r="AH313" s="280"/>
      <c r="AI313" s="280"/>
      <c r="AJ313" s="280"/>
      <c r="AK313" s="280"/>
      <c r="AL313" s="280"/>
      <c r="AM313" s="279"/>
      <c r="AO313" s="493"/>
      <c r="AP313" s="494"/>
      <c r="AQ313" s="494"/>
      <c r="AR313" s="494"/>
      <c r="AS313" s="494"/>
      <c r="AT313" s="494"/>
      <c r="AU313" s="494"/>
      <c r="AV313" s="494"/>
      <c r="AW313" s="494"/>
      <c r="AX313" s="494"/>
      <c r="AY313" s="494"/>
      <c r="AZ313" s="494"/>
      <c r="BA313" s="494"/>
      <c r="BB313" s="494"/>
      <c r="BC313" s="497"/>
      <c r="BV313" s="394">
        <f t="shared" si="313"/>
        <v>0</v>
      </c>
      <c r="DD313" s="9">
        <v>1</v>
      </c>
    </row>
    <row r="314" spans="2:108" ht="21" customHeight="1">
      <c r="B314" s="394">
        <f t="shared" si="308"/>
        <v>0</v>
      </c>
      <c r="C314" s="146" t="b">
        <f t="shared" si="309"/>
        <v>0</v>
      </c>
      <c r="D314" s="146">
        <f t="shared" si="314"/>
        <v>0</v>
      </c>
      <c r="E314" s="146">
        <f t="shared" si="315"/>
        <v>0</v>
      </c>
      <c r="F314" s="146">
        <f t="shared" si="316"/>
        <v>0</v>
      </c>
      <c r="G314" s="146">
        <f t="shared" si="310"/>
        <v>0</v>
      </c>
      <c r="H314" s="146" t="str">
        <f t="shared" si="317"/>
        <v/>
      </c>
      <c r="I314" s="146" t="str">
        <f t="shared" si="311"/>
        <v/>
      </c>
      <c r="J314" s="145"/>
      <c r="K314" s="118"/>
      <c r="L314" s="118"/>
      <c r="M314" s="117"/>
      <c r="N314" s="116"/>
      <c r="O314" s="115"/>
      <c r="P314" s="281"/>
      <c r="Q314" s="280"/>
      <c r="R314" s="280"/>
      <c r="S314" s="280"/>
      <c r="T314" s="280"/>
      <c r="U314" s="280"/>
      <c r="V314" s="280"/>
      <c r="W314" s="280"/>
      <c r="X314" s="280"/>
      <c r="Y314" s="280"/>
      <c r="Z314" s="280"/>
      <c r="AA314" s="279"/>
      <c r="AC314" s="772">
        <f t="shared" si="347"/>
        <v>0</v>
      </c>
      <c r="AD314" s="280"/>
      <c r="AE314" s="280"/>
      <c r="AF314" s="280"/>
      <c r="AG314" s="280"/>
      <c r="AH314" s="280"/>
      <c r="AI314" s="280"/>
      <c r="AJ314" s="280"/>
      <c r="AK314" s="280"/>
      <c r="AL314" s="280"/>
      <c r="AM314" s="279"/>
      <c r="AO314" s="493"/>
      <c r="AP314" s="494"/>
      <c r="AQ314" s="494"/>
      <c r="AR314" s="494"/>
      <c r="AS314" s="494"/>
      <c r="AT314" s="494"/>
      <c r="AU314" s="494"/>
      <c r="AV314" s="494"/>
      <c r="AW314" s="494"/>
      <c r="AX314" s="494"/>
      <c r="AY314" s="494"/>
      <c r="AZ314" s="494"/>
      <c r="BA314" s="494"/>
      <c r="BB314" s="494"/>
      <c r="BC314" s="497"/>
      <c r="BV314" s="394">
        <f t="shared" si="313"/>
        <v>0</v>
      </c>
      <c r="DD314" s="9">
        <v>1</v>
      </c>
    </row>
    <row r="315" spans="2:108" ht="21" customHeight="1">
      <c r="B315" s="394">
        <f t="shared" si="308"/>
        <v>0</v>
      </c>
      <c r="C315" s="146" t="b">
        <f t="shared" si="309"/>
        <v>0</v>
      </c>
      <c r="D315" s="146">
        <f t="shared" si="314"/>
        <v>0</v>
      </c>
      <c r="E315" s="146">
        <f t="shared" si="315"/>
        <v>0</v>
      </c>
      <c r="F315" s="146">
        <f t="shared" si="316"/>
        <v>0</v>
      </c>
      <c r="G315" s="146">
        <f t="shared" si="310"/>
        <v>0</v>
      </c>
      <c r="H315" s="146" t="str">
        <f t="shared" si="317"/>
        <v/>
      </c>
      <c r="I315" s="146" t="str">
        <f t="shared" si="311"/>
        <v/>
      </c>
      <c r="J315" s="145"/>
      <c r="K315" s="118"/>
      <c r="L315" s="118"/>
      <c r="M315" s="117"/>
      <c r="N315" s="116"/>
      <c r="O315" s="115"/>
      <c r="P315" s="281"/>
      <c r="Q315" s="280"/>
      <c r="R315" s="280"/>
      <c r="S315" s="280"/>
      <c r="T315" s="280"/>
      <c r="U315" s="280"/>
      <c r="V315" s="280"/>
      <c r="W315" s="280"/>
      <c r="X315" s="280"/>
      <c r="Y315" s="280"/>
      <c r="Z315" s="280"/>
      <c r="AA315" s="279"/>
      <c r="AC315" s="772">
        <f t="shared" si="347"/>
        <v>0</v>
      </c>
      <c r="AD315" s="280"/>
      <c r="AE315" s="280"/>
      <c r="AF315" s="280"/>
      <c r="AG315" s="280"/>
      <c r="AH315" s="280"/>
      <c r="AI315" s="280"/>
      <c r="AJ315" s="280"/>
      <c r="AK315" s="280"/>
      <c r="AL315" s="280"/>
      <c r="AM315" s="279"/>
      <c r="AO315" s="493"/>
      <c r="AP315" s="494"/>
      <c r="AQ315" s="494"/>
      <c r="AR315" s="494"/>
      <c r="AS315" s="494"/>
      <c r="AT315" s="494"/>
      <c r="AU315" s="494"/>
      <c r="AV315" s="494"/>
      <c r="AW315" s="494"/>
      <c r="AX315" s="494"/>
      <c r="AY315" s="494"/>
      <c r="AZ315" s="494"/>
      <c r="BA315" s="494"/>
      <c r="BB315" s="494"/>
      <c r="BC315" s="497"/>
      <c r="BV315" s="394">
        <f t="shared" si="313"/>
        <v>0</v>
      </c>
      <c r="DD315" s="9">
        <v>1</v>
      </c>
    </row>
    <row r="316" spans="2:108" ht="21" customHeight="1">
      <c r="B316" s="394">
        <f t="shared" si="308"/>
        <v>0</v>
      </c>
      <c r="C316" s="146" t="b">
        <f t="shared" si="309"/>
        <v>0</v>
      </c>
      <c r="D316" s="146">
        <f t="shared" si="314"/>
        <v>0</v>
      </c>
      <c r="E316" s="146">
        <f t="shared" si="315"/>
        <v>0</v>
      </c>
      <c r="F316" s="146">
        <f t="shared" si="316"/>
        <v>0</v>
      </c>
      <c r="G316" s="146">
        <f t="shared" si="310"/>
        <v>0</v>
      </c>
      <c r="H316" s="146" t="str">
        <f t="shared" si="317"/>
        <v/>
      </c>
      <c r="I316" s="146" t="str">
        <f t="shared" si="311"/>
        <v/>
      </c>
      <c r="J316" s="145"/>
      <c r="K316" s="118"/>
      <c r="L316" s="118"/>
      <c r="M316" s="117"/>
      <c r="N316" s="116"/>
      <c r="O316" s="115"/>
      <c r="P316" s="661"/>
      <c r="Q316" s="277"/>
      <c r="R316" s="277"/>
      <c r="S316" s="277"/>
      <c r="T316" s="277"/>
      <c r="U316" s="277"/>
      <c r="V316" s="277"/>
      <c r="W316" s="277"/>
      <c r="X316" s="277"/>
      <c r="Y316" s="277"/>
      <c r="Z316" s="277"/>
      <c r="AA316" s="276"/>
      <c r="AC316" s="773"/>
      <c r="AD316" s="277"/>
      <c r="AE316" s="277"/>
      <c r="AF316" s="277"/>
      <c r="AG316" s="277"/>
      <c r="AH316" s="277"/>
      <c r="AI316" s="277"/>
      <c r="AJ316" s="277"/>
      <c r="AK316" s="277"/>
      <c r="AL316" s="277"/>
      <c r="AM316" s="276"/>
      <c r="AO316" s="493"/>
      <c r="AP316" s="494"/>
      <c r="AQ316" s="494"/>
      <c r="AR316" s="494"/>
      <c r="AS316" s="494"/>
      <c r="AT316" s="494"/>
      <c r="AU316" s="494"/>
      <c r="AV316" s="494"/>
      <c r="AW316" s="494"/>
      <c r="AX316" s="494"/>
      <c r="AY316" s="494"/>
      <c r="AZ316" s="494"/>
      <c r="BA316" s="494"/>
      <c r="BB316" s="494"/>
      <c r="BC316" s="497"/>
      <c r="BV316" s="394">
        <f t="shared" si="313"/>
        <v>0</v>
      </c>
      <c r="DD316" s="9">
        <v>1</v>
      </c>
    </row>
    <row r="317" spans="2:108" ht="21" customHeight="1">
      <c r="B317" s="394">
        <f t="shared" si="308"/>
        <v>0</v>
      </c>
      <c r="C317" s="146" t="b">
        <f t="shared" si="309"/>
        <v>0</v>
      </c>
      <c r="D317" s="146">
        <f t="shared" si="314"/>
        <v>0</v>
      </c>
      <c r="E317" s="146">
        <f t="shared" si="315"/>
        <v>0</v>
      </c>
      <c r="F317" s="146">
        <f t="shared" si="316"/>
        <v>0</v>
      </c>
      <c r="G317" s="146">
        <f t="shared" si="310"/>
        <v>0</v>
      </c>
      <c r="H317" s="146" t="str">
        <f t="shared" si="317"/>
        <v/>
      </c>
      <c r="I317" s="146" t="str">
        <f t="shared" si="311"/>
        <v/>
      </c>
      <c r="J317" s="145"/>
      <c r="K317" s="118"/>
      <c r="L317" s="118"/>
      <c r="M317" s="117"/>
      <c r="N317" s="116"/>
      <c r="O317" s="115"/>
      <c r="P317" s="661"/>
      <c r="Q317" s="277"/>
      <c r="R317" s="277"/>
      <c r="S317" s="277"/>
      <c r="T317" s="277"/>
      <c r="U317" s="277"/>
      <c r="V317" s="277"/>
      <c r="W317" s="277"/>
      <c r="X317" s="277"/>
      <c r="Y317" s="277"/>
      <c r="Z317" s="277"/>
      <c r="AA317" s="276"/>
      <c r="AC317" s="773"/>
      <c r="AD317" s="277"/>
      <c r="AE317" s="277"/>
      <c r="AF317" s="277"/>
      <c r="AG317" s="277"/>
      <c r="AH317" s="277"/>
      <c r="AI317" s="277"/>
      <c r="AJ317" s="277"/>
      <c r="AK317" s="277"/>
      <c r="AL317" s="277"/>
      <c r="AM317" s="276"/>
      <c r="AO317" s="493"/>
      <c r="AP317" s="494"/>
      <c r="AQ317" s="494"/>
      <c r="AR317" s="494"/>
      <c r="AS317" s="494"/>
      <c r="AT317" s="494"/>
      <c r="AU317" s="494"/>
      <c r="AV317" s="494"/>
      <c r="AW317" s="494"/>
      <c r="AX317" s="494"/>
      <c r="AY317" s="494"/>
      <c r="AZ317" s="494"/>
      <c r="BA317" s="494"/>
      <c r="BB317" s="494"/>
      <c r="BC317" s="497"/>
      <c r="BV317" s="394">
        <f t="shared" si="313"/>
        <v>0</v>
      </c>
      <c r="DD317" s="9">
        <v>1</v>
      </c>
    </row>
    <row r="318" spans="2:108" ht="21" customHeight="1">
      <c r="B318" s="394">
        <f t="shared" si="308"/>
        <v>0</v>
      </c>
      <c r="C318" s="146" t="b">
        <f t="shared" si="309"/>
        <v>0</v>
      </c>
      <c r="D318" s="146">
        <f t="shared" si="314"/>
        <v>0</v>
      </c>
      <c r="E318" s="146">
        <f t="shared" si="315"/>
        <v>0</v>
      </c>
      <c r="F318" s="146">
        <f t="shared" si="316"/>
        <v>0</v>
      </c>
      <c r="G318" s="146">
        <f t="shared" si="310"/>
        <v>0</v>
      </c>
      <c r="H318" s="146" t="str">
        <f t="shared" si="317"/>
        <v/>
      </c>
      <c r="I318" s="146" t="str">
        <f t="shared" si="311"/>
        <v/>
      </c>
      <c r="J318" s="272"/>
      <c r="K318" s="118"/>
      <c r="L318" s="118"/>
      <c r="M318" s="117"/>
      <c r="N318" s="116"/>
      <c r="O318" s="115"/>
      <c r="P318" s="274"/>
      <c r="Q318" s="121"/>
      <c r="R318" s="121"/>
      <c r="S318" s="121"/>
      <c r="T318" s="121"/>
      <c r="U318" s="121"/>
      <c r="V318" s="121"/>
      <c r="W318" s="121"/>
      <c r="X318" s="121"/>
      <c r="Y318" s="121"/>
      <c r="Z318" s="121"/>
      <c r="AA318" s="120"/>
      <c r="AC318" s="774"/>
      <c r="AD318" s="121"/>
      <c r="AE318" s="121"/>
      <c r="AF318" s="121"/>
      <c r="AG318" s="121"/>
      <c r="AH318" s="121"/>
      <c r="AI318" s="121"/>
      <c r="AJ318" s="121"/>
      <c r="AK318" s="121"/>
      <c r="AL318" s="121"/>
      <c r="AM318" s="120"/>
      <c r="AO318" s="493"/>
      <c r="AP318" s="494"/>
      <c r="AQ318" s="494"/>
      <c r="AR318" s="494"/>
      <c r="AS318" s="494"/>
      <c r="AT318" s="494"/>
      <c r="AU318" s="494"/>
      <c r="AV318" s="494"/>
      <c r="AW318" s="494"/>
      <c r="AX318" s="494"/>
      <c r="AY318" s="494"/>
      <c r="AZ318" s="494"/>
      <c r="BA318" s="494"/>
      <c r="BB318" s="494"/>
      <c r="BC318" s="497"/>
      <c r="BV318" s="394">
        <f t="shared" si="313"/>
        <v>0</v>
      </c>
      <c r="DD318" s="9">
        <v>1</v>
      </c>
    </row>
    <row r="319" spans="2:108" ht="21" customHeight="1">
      <c r="B319" s="394">
        <f t="shared" si="308"/>
        <v>0</v>
      </c>
      <c r="C319" s="146" t="b">
        <f t="shared" si="309"/>
        <v>0</v>
      </c>
      <c r="D319" s="146">
        <f t="shared" si="314"/>
        <v>0</v>
      </c>
      <c r="E319" s="146">
        <f t="shared" si="315"/>
        <v>0</v>
      </c>
      <c r="F319" s="146">
        <f t="shared" si="316"/>
        <v>0</v>
      </c>
      <c r="G319" s="146">
        <f t="shared" si="310"/>
        <v>0</v>
      </c>
      <c r="H319" s="146" t="str">
        <f t="shared" si="317"/>
        <v/>
      </c>
      <c r="I319" s="146" t="str">
        <f t="shared" si="311"/>
        <v/>
      </c>
      <c r="J319" s="272"/>
      <c r="K319" s="112"/>
      <c r="L319" s="112"/>
      <c r="M319" s="112"/>
      <c r="N319" s="112"/>
      <c r="O319" s="112"/>
      <c r="P319" s="112"/>
      <c r="Q319" s="112"/>
      <c r="R319" s="112"/>
      <c r="S319" s="112"/>
      <c r="T319" s="112"/>
      <c r="U319" s="112"/>
      <c r="V319" s="112"/>
      <c r="W319" s="112"/>
      <c r="X319" s="112"/>
      <c r="Y319" s="112"/>
      <c r="Z319" s="112"/>
      <c r="AA319" s="114"/>
      <c r="AC319" s="775">
        <v>40</v>
      </c>
      <c r="AD319" s="112">
        <v>5</v>
      </c>
      <c r="AE319" s="112">
        <v>12</v>
      </c>
      <c r="AF319" s="112">
        <v>25</v>
      </c>
      <c r="AG319" s="112">
        <v>23</v>
      </c>
      <c r="AH319" s="112">
        <v>7</v>
      </c>
      <c r="AI319" s="112">
        <v>13</v>
      </c>
      <c r="AJ319" s="112">
        <v>12</v>
      </c>
      <c r="AK319" s="112">
        <v>9</v>
      </c>
      <c r="AL319" s="112">
        <v>12</v>
      </c>
      <c r="AM319" s="114">
        <v>13</v>
      </c>
      <c r="AO319" s="113">
        <v>14</v>
      </c>
      <c r="AP319" s="112">
        <v>11</v>
      </c>
      <c r="AQ319" s="112">
        <v>17</v>
      </c>
      <c r="AR319" s="112">
        <v>17</v>
      </c>
      <c r="AS319" s="112">
        <v>17</v>
      </c>
      <c r="AT319" s="112">
        <v>14</v>
      </c>
      <c r="AU319" s="112">
        <v>11</v>
      </c>
      <c r="AV319" s="112">
        <v>14</v>
      </c>
      <c r="AW319" s="112">
        <v>21</v>
      </c>
      <c r="AX319" s="112">
        <v>18</v>
      </c>
      <c r="AY319" s="112">
        <v>17</v>
      </c>
      <c r="AZ319" s="112">
        <v>11</v>
      </c>
      <c r="BA319" s="112">
        <v>11</v>
      </c>
      <c r="BB319" s="112">
        <v>11</v>
      </c>
      <c r="BC319" s="111">
        <v>17</v>
      </c>
      <c r="BV319" s="394">
        <f t="shared" si="313"/>
        <v>0</v>
      </c>
      <c r="DD319" s="9">
        <v>1</v>
      </c>
    </row>
    <row r="320" spans="2:108" ht="21" customHeight="1" thickBot="1">
      <c r="B320" s="394">
        <f t="shared" si="308"/>
        <v>0</v>
      </c>
      <c r="C320" s="146" t="b">
        <f t="shared" si="309"/>
        <v>0</v>
      </c>
      <c r="D320" s="146">
        <f t="shared" si="314"/>
        <v>0</v>
      </c>
      <c r="E320" s="146">
        <f t="shared" si="315"/>
        <v>0</v>
      </c>
      <c r="F320" s="146">
        <f t="shared" si="316"/>
        <v>0</v>
      </c>
      <c r="G320" s="146">
        <f t="shared" si="310"/>
        <v>0</v>
      </c>
      <c r="H320" s="146" t="str">
        <f t="shared" si="317"/>
        <v/>
      </c>
      <c r="I320" s="146" t="str">
        <f t="shared" si="311"/>
        <v/>
      </c>
      <c r="J320" s="271"/>
      <c r="K320" s="270"/>
      <c r="L320" s="270"/>
      <c r="M320" s="270"/>
      <c r="N320" s="270"/>
      <c r="O320" s="270"/>
      <c r="P320" s="270"/>
      <c r="Q320" s="270"/>
      <c r="R320" s="270"/>
      <c r="S320" s="270"/>
      <c r="T320" s="270"/>
      <c r="U320" s="270"/>
      <c r="V320" s="270"/>
      <c r="W320" s="270"/>
      <c r="X320" s="270"/>
      <c r="Y320" s="270"/>
      <c r="Z320" s="270"/>
      <c r="AA320" s="269"/>
      <c r="AC320" s="776">
        <f t="shared" ref="AC320:AK320" ca="1" si="348">CELL("largeur",AC320)</f>
        <v>40</v>
      </c>
      <c r="AD320" s="270">
        <f t="shared" ca="1" si="348"/>
        <v>5</v>
      </c>
      <c r="AE320" s="270">
        <f t="shared" ca="1" si="348"/>
        <v>12</v>
      </c>
      <c r="AF320" s="270">
        <f t="shared" ca="1" si="348"/>
        <v>25</v>
      </c>
      <c r="AG320" s="270">
        <f t="shared" ca="1" si="348"/>
        <v>23</v>
      </c>
      <c r="AH320" s="270">
        <f t="shared" ca="1" si="348"/>
        <v>7</v>
      </c>
      <c r="AI320" s="270">
        <f t="shared" ca="1" si="348"/>
        <v>13</v>
      </c>
      <c r="AJ320" s="270">
        <f t="shared" ca="1" si="348"/>
        <v>12</v>
      </c>
      <c r="AK320" s="270">
        <f t="shared" ca="1" si="348"/>
        <v>9</v>
      </c>
      <c r="AL320" s="270">
        <v>12</v>
      </c>
      <c r="AM320" s="269">
        <f ca="1">CELL("largeur",AM320)</f>
        <v>13</v>
      </c>
      <c r="AO320" s="110">
        <f t="shared" ref="AO320:BC320" ca="1" si="349">CELL("largeur",AO320)</f>
        <v>14</v>
      </c>
      <c r="AP320" s="109">
        <f t="shared" ca="1" si="349"/>
        <v>11</v>
      </c>
      <c r="AQ320" s="109">
        <f t="shared" ca="1" si="349"/>
        <v>17</v>
      </c>
      <c r="AR320" s="109">
        <f t="shared" ca="1" si="349"/>
        <v>17</v>
      </c>
      <c r="AS320" s="109">
        <f t="shared" ca="1" si="349"/>
        <v>17</v>
      </c>
      <c r="AT320" s="109">
        <f t="shared" ca="1" si="349"/>
        <v>14</v>
      </c>
      <c r="AU320" s="109">
        <f t="shared" ca="1" si="349"/>
        <v>11</v>
      </c>
      <c r="AV320" s="109">
        <f t="shared" ca="1" si="349"/>
        <v>14</v>
      </c>
      <c r="AW320" s="109">
        <f t="shared" ca="1" si="349"/>
        <v>21</v>
      </c>
      <c r="AX320" s="109">
        <f t="shared" ca="1" si="349"/>
        <v>18</v>
      </c>
      <c r="AY320" s="109">
        <f t="shared" ca="1" si="349"/>
        <v>17</v>
      </c>
      <c r="AZ320" s="109">
        <f t="shared" ca="1" si="349"/>
        <v>11</v>
      </c>
      <c r="BA320" s="109">
        <f t="shared" ca="1" si="349"/>
        <v>11</v>
      </c>
      <c r="BB320" s="109">
        <f t="shared" ca="1" si="349"/>
        <v>11</v>
      </c>
      <c r="BC320" s="108">
        <f t="shared" ca="1" si="349"/>
        <v>17</v>
      </c>
      <c r="BV320" s="394">
        <f t="shared" si="313"/>
        <v>0</v>
      </c>
      <c r="DD320" s="9">
        <v>1</v>
      </c>
    </row>
    <row r="321" spans="2:108" ht="21" customHeight="1" thickBot="1">
      <c r="B321" s="394" t="str">
        <f t="shared" si="308"/>
        <v>A</v>
      </c>
      <c r="C321" s="146" t="str">
        <f t="shared" si="309"/>
        <v>A</v>
      </c>
      <c r="D321" s="146">
        <f t="shared" si="314"/>
        <v>0</v>
      </c>
      <c r="E321" s="146">
        <f t="shared" si="315"/>
        <v>0</v>
      </c>
      <c r="F321" s="146">
        <f t="shared" si="316"/>
        <v>0</v>
      </c>
      <c r="G321" s="146">
        <f t="shared" si="310"/>
        <v>0</v>
      </c>
      <c r="H321" s="146" t="str">
        <f t="shared" si="317"/>
        <v/>
      </c>
      <c r="I321" s="146" t="str">
        <f t="shared" si="311"/>
        <v/>
      </c>
      <c r="J321" s="832" t="s">
        <v>338</v>
      </c>
      <c r="K321" s="833" t="s">
        <v>338</v>
      </c>
      <c r="L321" s="833" t="s">
        <v>338</v>
      </c>
      <c r="M321" s="833" t="s">
        <v>338</v>
      </c>
      <c r="N321" s="833" t="s">
        <v>338</v>
      </c>
      <c r="O321" s="834" t="s">
        <v>2028</v>
      </c>
      <c r="P321" s="835"/>
      <c r="Q321" s="835"/>
      <c r="R321" s="835"/>
      <c r="S321" s="835"/>
      <c r="T321" s="835"/>
      <c r="U321" s="835"/>
      <c r="V321" s="835"/>
      <c r="W321" s="835"/>
      <c r="X321" s="835"/>
      <c r="Y321" s="835"/>
      <c r="Z321" s="835"/>
      <c r="AA321" s="835"/>
      <c r="AO321" s="24" t="s">
        <v>126</v>
      </c>
      <c r="AP321" s="18"/>
      <c r="AQ321" s="17"/>
      <c r="AR321" s="17"/>
      <c r="AS321" s="17"/>
      <c r="AT321" s="17"/>
      <c r="AU321" s="17"/>
      <c r="AV321" s="17"/>
      <c r="AW321" s="16"/>
      <c r="AX321" s="1"/>
      <c r="BV321" s="394" t="str">
        <f t="shared" si="313"/>
        <v>A</v>
      </c>
      <c r="DD321" s="9">
        <v>1</v>
      </c>
    </row>
    <row r="322" spans="2:108" ht="21" customHeight="1">
      <c r="B322" s="394" t="str">
        <f t="shared" si="308"/>
        <v>A</v>
      </c>
      <c r="C322" s="146">
        <f t="shared" si="309"/>
        <v>0</v>
      </c>
      <c r="D322" s="146">
        <f t="shared" si="314"/>
        <v>0</v>
      </c>
      <c r="E322" s="146">
        <f t="shared" si="315"/>
        <v>0</v>
      </c>
      <c r="F322" s="146">
        <f t="shared" si="316"/>
        <v>0</v>
      </c>
      <c r="G322" s="146">
        <f t="shared" si="310"/>
        <v>0</v>
      </c>
      <c r="H322" s="146" t="str">
        <f t="shared" si="317"/>
        <v/>
      </c>
      <c r="I322" s="146" t="str">
        <f t="shared" si="311"/>
        <v/>
      </c>
      <c r="J322" s="257" t="s">
        <v>338</v>
      </c>
      <c r="K322" s="256">
        <f>K329</f>
        <v>0</v>
      </c>
      <c r="L322" s="256">
        <f>L329</f>
        <v>0</v>
      </c>
      <c r="M322" s="255">
        <f>M329</f>
        <v>0</v>
      </c>
      <c r="N322" s="254">
        <f>N329</f>
        <v>0</v>
      </c>
      <c r="O322" s="253">
        <f>O329</f>
        <v>0</v>
      </c>
      <c r="P322" s="686"/>
      <c r="Q322" s="685"/>
      <c r="R322" s="798" t="s">
        <v>1706</v>
      </c>
      <c r="S322" s="798"/>
      <c r="T322" s="798"/>
      <c r="U322" s="798"/>
      <c r="V322" s="798"/>
      <c r="W322" s="798"/>
      <c r="X322" s="798"/>
      <c r="Y322" s="798"/>
      <c r="Z322" s="798"/>
      <c r="AA322" s="684"/>
      <c r="AC322" s="1561" t="str">
        <f>R322&amp;" "&amp;P322&amp;" "&amp;P323&amp;" "&amp;P324&amp;"  intensité"&amp;" "&amp;U328&amp;" "&amp;"coût unitaire"&amp;" "&amp;AM331&amp; "€"&amp;" "&amp;" servi en"&amp;" "&amp;AJ324</f>
        <v>POSTIT 10     intensité  coût unitaire 0€  servi en Trembler(s)</v>
      </c>
      <c r="AD322" s="1562"/>
      <c r="AE322" s="1562"/>
      <c r="AF322" s="1562"/>
      <c r="AG322" s="1562"/>
      <c r="AH322" s="1562"/>
      <c r="AI322" s="1562"/>
      <c r="AJ322" s="1562"/>
      <c r="AK322" s="252" t="s">
        <v>432</v>
      </c>
      <c r="AL322" s="1565">
        <f>AA322</f>
        <v>0</v>
      </c>
      <c r="AM322" s="1566"/>
      <c r="AO322" s="251" t="s">
        <v>427</v>
      </c>
      <c r="AP322" s="250" t="s">
        <v>431</v>
      </c>
      <c r="AQ322" s="247" t="s">
        <v>429</v>
      </c>
      <c r="AR322" s="249" t="s">
        <v>426</v>
      </c>
      <c r="AS322" s="248" t="s">
        <v>430</v>
      </c>
      <c r="AT322" s="247" t="s">
        <v>429</v>
      </c>
      <c r="AU322" s="246" t="s">
        <v>428</v>
      </c>
      <c r="AV322" s="245" t="s">
        <v>427</v>
      </c>
      <c r="AW322" s="764" t="str">
        <f>AO324</f>
        <v/>
      </c>
      <c r="AX322" s="244"/>
      <c r="AY322" s="243"/>
      <c r="AZ322" s="242"/>
      <c r="BA322" s="241" t="s">
        <v>426</v>
      </c>
      <c r="BB322" s="240" t="str">
        <f>AR324</f>
        <v>2 Trembler(s) de 30 cl</v>
      </c>
      <c r="BC322" s="239"/>
      <c r="BV322" s="394" t="str">
        <f t="shared" si="313"/>
        <v>A</v>
      </c>
      <c r="DD322" s="9">
        <v>1</v>
      </c>
    </row>
    <row r="323" spans="2:108" ht="21" customHeight="1">
      <c r="B323" s="394">
        <f t="shared" si="308"/>
        <v>0</v>
      </c>
      <c r="C323" s="146" t="b">
        <f t="shared" si="309"/>
        <v>0</v>
      </c>
      <c r="D323" s="146">
        <f t="shared" si="314"/>
        <v>0</v>
      </c>
      <c r="E323" s="146">
        <f t="shared" si="315"/>
        <v>0</v>
      </c>
      <c r="F323" s="146">
        <f t="shared" si="316"/>
        <v>0</v>
      </c>
      <c r="G323" s="146">
        <f t="shared" si="310"/>
        <v>0</v>
      </c>
      <c r="H323" s="146" t="str">
        <f t="shared" si="317"/>
        <v/>
      </c>
      <c r="I323" s="146" t="str">
        <f t="shared" si="311"/>
        <v/>
      </c>
      <c r="J323" s="133"/>
      <c r="K323" s="203"/>
      <c r="L323" s="203"/>
      <c r="M323" s="202"/>
      <c r="N323" s="201"/>
      <c r="O323" s="200"/>
      <c r="P323" s="683"/>
      <c r="Q323" s="682"/>
      <c r="R323" s="799"/>
      <c r="S323" s="799"/>
      <c r="T323" s="799"/>
      <c r="U323" s="799"/>
      <c r="V323" s="799"/>
      <c r="W323" s="799"/>
      <c r="X323" s="799"/>
      <c r="Y323" s="799"/>
      <c r="Z323" s="799"/>
      <c r="AA323" s="681"/>
      <c r="AC323" s="1563"/>
      <c r="AD323" s="1564"/>
      <c r="AE323" s="1564"/>
      <c r="AF323" s="1564"/>
      <c r="AG323" s="1564"/>
      <c r="AH323" s="1564"/>
      <c r="AI323" s="1564"/>
      <c r="AJ323" s="1564"/>
      <c r="AK323" s="503">
        <f>IFERROR(SUM(AJ332:AJ338)/SUM(AE332:AE338)*100,0)</f>
        <v>0</v>
      </c>
      <c r="AL323" s="1567"/>
      <c r="AM323" s="1568"/>
      <c r="AO323" s="238" t="str">
        <f t="shared" ref="AO323:AU323" si="350">SUBSTITUTE(ADDRESS(1,COLUMN(),4),"1","")</f>
        <v>AO</v>
      </c>
      <c r="AP323" s="237" t="str">
        <f t="shared" si="350"/>
        <v>AP</v>
      </c>
      <c r="AQ323" s="234" t="str">
        <f t="shared" si="350"/>
        <v>AQ</v>
      </c>
      <c r="AR323" s="236" t="str">
        <f t="shared" si="350"/>
        <v>AR</v>
      </c>
      <c r="AS323" s="235" t="str">
        <f t="shared" si="350"/>
        <v>AS</v>
      </c>
      <c r="AT323" s="234" t="str">
        <f t="shared" si="350"/>
        <v>AT</v>
      </c>
      <c r="AU323" s="233" t="str">
        <f t="shared" si="350"/>
        <v>AU</v>
      </c>
      <c r="AV323" s="232"/>
      <c r="AW323" s="232"/>
      <c r="AX323" s="232"/>
      <c r="AY323" s="193"/>
      <c r="AZ323" s="232"/>
      <c r="BA323" s="218"/>
      <c r="BB323" s="153"/>
      <c r="BC323" s="152"/>
      <c r="BV323" s="394">
        <f t="shared" si="313"/>
        <v>0</v>
      </c>
      <c r="DD323" s="9">
        <v>1</v>
      </c>
    </row>
    <row r="324" spans="2:108" ht="21" customHeight="1">
      <c r="B324" s="394">
        <f t="shared" si="308"/>
        <v>0</v>
      </c>
      <c r="C324" s="146" t="b">
        <f t="shared" si="309"/>
        <v>0</v>
      </c>
      <c r="D324" s="146">
        <f t="shared" si="314"/>
        <v>0</v>
      </c>
      <c r="E324" s="146">
        <f t="shared" si="315"/>
        <v>0</v>
      </c>
      <c r="F324" s="146">
        <f t="shared" si="316"/>
        <v>0</v>
      </c>
      <c r="G324" s="146">
        <f t="shared" si="310"/>
        <v>0</v>
      </c>
      <c r="H324" s="146" t="str">
        <f t="shared" si="317"/>
        <v/>
      </c>
      <c r="I324" s="146" t="str">
        <f t="shared" si="311"/>
        <v/>
      </c>
      <c r="J324" s="133"/>
      <c r="K324" s="203"/>
      <c r="L324" s="203"/>
      <c r="M324" s="202"/>
      <c r="N324" s="201"/>
      <c r="O324" s="200"/>
      <c r="P324" s="680"/>
      <c r="Q324" s="680"/>
      <c r="R324" s="332"/>
      <c r="S324" s="331"/>
      <c r="T324" s="231"/>
      <c r="U324" s="231"/>
      <c r="V324" s="231"/>
      <c r="W324" s="231"/>
      <c r="X324" s="231"/>
      <c r="Y324" s="231"/>
      <c r="Z324" s="231"/>
      <c r="AA324" s="230"/>
      <c r="AC324" s="763" t="str">
        <f>IFERROR(IF(AX339&lt;&gt;INDEX(BO22:BO150,MATCH(M325,BH22:BH150,0)),"⚠️ Vérifiez : le total saisi = "&amp;AX339&amp;" ml (colonne "&amp;AX330&amp;")","✅ OK volume saisi = "&amp;AX339&amp;" ml (colonne "&amp;AX330&amp;")"),"⚠️ Erreur : valeur non trouvée")</f>
        <v>⚠️ Erreur : valeur non trouvée</v>
      </c>
      <c r="AD324" s="207"/>
      <c r="AE324" s="207"/>
      <c r="AF324" s="207"/>
      <c r="AG324" s="207"/>
      <c r="AH324" s="532" t="s">
        <v>416</v>
      </c>
      <c r="AI324" s="229">
        <v>2</v>
      </c>
      <c r="AJ324" s="607" t="s">
        <v>361</v>
      </c>
      <c r="AK324" s="611" t="s">
        <v>805</v>
      </c>
      <c r="AL324" s="608">
        <f>IFERROR(INDEX(BN22:BN150, MATCH(AJ324, BH22:BH150, 0)), 0)*AI324</f>
        <v>50</v>
      </c>
      <c r="AM324" s="606">
        <f>AL324/100</f>
        <v>0.5</v>
      </c>
      <c r="AO324" s="228" t="str">
        <f>IF(OR(ISBLANK(P326), ISBLANK(Q326), ISBLANK(P328), ISBLANK(Q328)), "","Volume saisi "&amp; AX339 &amp; " ml pour "  &amp; P326 &amp; " " &amp; Q326)</f>
        <v/>
      </c>
      <c r="AP324" s="226">
        <f>IFERROR(IF(ISBLANK(AI324),"",IFERROR(_xlfn.XLOOKUP(M324,BH22:BH150,BS22:BS150),IFERROR(_xlfn.XLOOKUP(M324,BI22:BI150,BS22:BS150),IFERROR(_xlfn.XLOOKUP(M324,BJ22:BJ150,BS22:BS150),0)))*L324),0)</f>
        <v>0</v>
      </c>
      <c r="AQ324" s="225">
        <f>IFERROR(IF(ISBLANK(AI324),"",IFERROR(_xlfn.XLOOKUP(O324,BH22:BH150,BO22:BO150),IFERROR(_xlfn.XLOOKUP(O324,BI22:BI150,BO22:BO150),IFERROR(_xlfn.XLOOKUP(O324,BJ22:BJ150,BO22:BO150),0))))*N324*L324,0)</f>
        <v>0</v>
      </c>
      <c r="AR324" s="227" t="str">
        <f>IF(OR(ISBLANK(AI324), ISBLANK(AJ324), ISBLANK(AI325), ISBLANK(AJ325)), "", AI324 &amp; " " &amp; AJ324 &amp; " de " &amp; AI325 &amp; " " &amp; AJ325)</f>
        <v>2 Trembler(s) de 30 cl</v>
      </c>
      <c r="AS324" s="226">
        <f>IFERROR(IF(ISBLANK(AI324),"",IFERROR(_xlfn.XLOOKUP(AJ324,BH22:BH150,BS22:BS150),IFERROR(_xlfn.XLOOKUP(AJ324,BI22:BI150,BS22:BS150),IFERROR(_xlfn.XLOOKUP(AJ324,BJ22:BJ150,BS22:BS150),0))))*AI324,0)</f>
        <v>600</v>
      </c>
      <c r="AT324" s="225">
        <f>IF(ISBLANK(AI324),"",IFERROR(_xlfn.XLOOKUP(AJ325,BH22:BH150,BO22:BO150),IFERROR(_xlfn.XLOOKUP(AJ325,BI22:BI150,BO22:BO150),IFERROR(_xlfn.XLOOKUP(AJ325,BJ22:BJ150,BO22:BO150),0)))*AI325*AI324)</f>
        <v>600</v>
      </c>
      <c r="AU324" s="224">
        <f>IFERROR(AT324/AQ324,0)</f>
        <v>0</v>
      </c>
      <c r="AV324" s="623" t="str">
        <f>AX330&amp;"= "</f>
        <v xml:space="preserve">AX= </v>
      </c>
      <c r="AW324" s="712" t="str">
        <f>"recherche de "&amp;X329&amp;" dans la table de conversion et multilcation par  "&amp;W329</f>
        <v xml:space="preserve">recherche de  dans la table de conversion et multilcation par  </v>
      </c>
      <c r="AX324" s="193"/>
      <c r="AY324" s="193"/>
      <c r="AZ324" s="713"/>
      <c r="BA324" s="218"/>
      <c r="BB324" s="153"/>
      <c r="BC324" s="152"/>
      <c r="BV324" s="394">
        <f t="shared" si="313"/>
        <v>0</v>
      </c>
      <c r="DD324" s="9">
        <v>1</v>
      </c>
    </row>
    <row r="325" spans="2:108" ht="21" customHeight="1">
      <c r="B325" s="394">
        <f t="shared" si="308"/>
        <v>0</v>
      </c>
      <c r="C325" s="146" t="b">
        <f t="shared" si="309"/>
        <v>0</v>
      </c>
      <c r="D325" s="146">
        <f t="shared" si="314"/>
        <v>0</v>
      </c>
      <c r="E325" s="146">
        <f t="shared" si="315"/>
        <v>0</v>
      </c>
      <c r="F325" s="146">
        <f t="shared" si="316"/>
        <v>0</v>
      </c>
      <c r="G325" s="146">
        <f t="shared" si="310"/>
        <v>0</v>
      </c>
      <c r="H325" s="146" t="str">
        <f t="shared" si="317"/>
        <v/>
      </c>
      <c r="I325" s="146" t="str">
        <f t="shared" si="311"/>
        <v/>
      </c>
      <c r="J325" s="133"/>
      <c r="K325" s="203"/>
      <c r="L325" s="203"/>
      <c r="M325" s="202"/>
      <c r="N325" s="201"/>
      <c r="O325" s="200"/>
      <c r="P325" s="223"/>
      <c r="Q325" s="329"/>
      <c r="R325" s="318"/>
      <c r="S325" s="318"/>
      <c r="T325" s="318"/>
      <c r="U325" s="318"/>
      <c r="V325" s="210"/>
      <c r="W325" s="222"/>
      <c r="X325" s="679"/>
      <c r="Y325" s="679"/>
      <c r="Z325" s="679"/>
      <c r="AA325" s="678"/>
      <c r="AC325" s="533" t="str">
        <f>"Volume d'1 "&amp;M325&amp;" "&amp;IFERROR(IF(ISBLANK(AI324),"",INDEX(BO22:BO150,MATCH(M325,BH22:BH150,0))),0)&amp;" ml"</f>
        <v>Volume d'1  0 ml</v>
      </c>
      <c r="AD325" s="207"/>
      <c r="AE325" s="207"/>
      <c r="AF325" s="207"/>
      <c r="AG325" s="207"/>
      <c r="AH325" s="221" t="str">
        <f>"⓬ Vous versez quel volume par ►"&amp;AJ324</f>
        <v>⓬ Vous versez quel volume par ►Trembler(s)</v>
      </c>
      <c r="AI325" s="220">
        <v>30</v>
      </c>
      <c r="AJ325" s="103" t="s">
        <v>328</v>
      </c>
      <c r="AK325" s="612" t="s">
        <v>806</v>
      </c>
      <c r="AL325" s="608">
        <f>IFERROR(INDEX(BN22:BN150, MATCH(AJ325, BH22:BH150, 0)), 0)*AI325</f>
        <v>30</v>
      </c>
      <c r="AM325" s="606">
        <f>AL325/100</f>
        <v>0.3</v>
      </c>
      <c r="AO325" s="142" t="str">
        <f t="shared" ref="AO325:AT325" si="351">AO324</f>
        <v/>
      </c>
      <c r="AP325" s="328">
        <f t="shared" si="351"/>
        <v>0</v>
      </c>
      <c r="AQ325" s="328">
        <f t="shared" si="351"/>
        <v>0</v>
      </c>
      <c r="AR325" s="140" t="str">
        <f t="shared" si="351"/>
        <v>2 Trembler(s) de 30 cl</v>
      </c>
      <c r="AS325" s="135">
        <f t="shared" si="351"/>
        <v>600</v>
      </c>
      <c r="AT325" s="327">
        <f t="shared" si="351"/>
        <v>600</v>
      </c>
      <c r="AU325" s="151">
        <f t="shared" ref="AU325:AU338" si="352">IFERROR(AT325/AQ325,0)</f>
        <v>0</v>
      </c>
      <c r="AV325" s="623" t="str">
        <f>AY330&amp;"= "</f>
        <v xml:space="preserve">AY= </v>
      </c>
      <c r="AW325" s="624" t="str">
        <f>"volumes de l'Auteur pour "&amp;AY339&amp;" ml"</f>
        <v>volumes de l'Auteur pour 0 ml</v>
      </c>
      <c r="AX325" s="20"/>
      <c r="AY325" s="20"/>
      <c r="AZ325" s="20"/>
      <c r="BA325" s="218"/>
      <c r="BB325" s="153"/>
      <c r="BC325" s="152"/>
      <c r="BV325" s="394">
        <f t="shared" si="313"/>
        <v>0</v>
      </c>
      <c r="DD325" s="9">
        <v>1</v>
      </c>
    </row>
    <row r="326" spans="2:108" ht="21" customHeight="1">
      <c r="B326" s="394">
        <f t="shared" si="308"/>
        <v>0</v>
      </c>
      <c r="C326" s="146" t="b">
        <f t="shared" si="309"/>
        <v>0</v>
      </c>
      <c r="D326" s="146">
        <f t="shared" si="314"/>
        <v>0</v>
      </c>
      <c r="E326" s="146">
        <f t="shared" si="315"/>
        <v>0</v>
      </c>
      <c r="F326" s="146">
        <f t="shared" si="316"/>
        <v>0</v>
      </c>
      <c r="G326" s="146">
        <f t="shared" si="310"/>
        <v>0</v>
      </c>
      <c r="H326" s="146" t="str">
        <f t="shared" si="317"/>
        <v/>
      </c>
      <c r="I326" s="146" t="str">
        <f t="shared" si="311"/>
        <v/>
      </c>
      <c r="J326" s="133"/>
      <c r="K326" s="203"/>
      <c r="L326" s="203"/>
      <c r="M326" s="202"/>
      <c r="N326" s="201"/>
      <c r="O326" s="200"/>
      <c r="P326" s="215"/>
      <c r="Q326" s="322"/>
      <c r="R326" s="319"/>
      <c r="S326" s="319"/>
      <c r="T326" s="319"/>
      <c r="U326" s="319"/>
      <c r="V326" s="214"/>
      <c r="W326" s="28"/>
      <c r="X326" s="679"/>
      <c r="Y326" s="679"/>
      <c r="Z326" s="679"/>
      <c r="AA326" s="678"/>
      <c r="AC326" s="534" t="str">
        <f>IF(ISBLANK(AI324), "", IF(AL325&lt;=AC327, "✔ OK pour de/des verre(s) " &amp; AJ324 &amp; " de " &amp; AC327&amp; " cl (volume versé : "&amp;AL325&amp; " cl)", "❌ Trop plein pour " &amp; AJ324 &amp; " de " &amp;AC327&amp; " cl (volume utilisé : " &amp; (AL325*AI324) &amp; " cl)"))</f>
        <v>✔ OK pour de/des verre(s) Trembler(s) de 25 cl cl (volume versé : 30 cl)</v>
      </c>
      <c r="AD326" s="213"/>
      <c r="AE326" s="207"/>
      <c r="AF326" s="20"/>
      <c r="AG326" s="20"/>
      <c r="AH326" s="212"/>
      <c r="AI326" s="180"/>
      <c r="AJ326" s="211">
        <f>IFERROR(IF(AL325&gt;AJ327,AC330,IF(AJ327&gt;AL325,AD330,IF(AJ327=AL325,AE330))),0)</f>
        <v>0</v>
      </c>
      <c r="AK326" s="611" t="s">
        <v>803</v>
      </c>
      <c r="AL326" s="608">
        <f>AL325*AI324</f>
        <v>60</v>
      </c>
      <c r="AM326" s="606">
        <f>AM325*AI324</f>
        <v>0.6</v>
      </c>
      <c r="AO326" s="142" t="str">
        <f t="shared" ref="AO326:AT326" si="353">AO324</f>
        <v/>
      </c>
      <c r="AP326" s="141">
        <f t="shared" si="353"/>
        <v>0</v>
      </c>
      <c r="AQ326" s="141">
        <f t="shared" si="353"/>
        <v>0</v>
      </c>
      <c r="AR326" s="140" t="str">
        <f t="shared" si="353"/>
        <v>2 Trembler(s) de 30 cl</v>
      </c>
      <c r="AS326" s="135">
        <f t="shared" si="353"/>
        <v>600</v>
      </c>
      <c r="AT326" s="139">
        <f t="shared" si="353"/>
        <v>600</v>
      </c>
      <c r="AU326" s="151">
        <f t="shared" si="352"/>
        <v>0</v>
      </c>
      <c r="AV326" s="622" t="str">
        <f>BA330&amp;"= "</f>
        <v xml:space="preserve">BA= </v>
      </c>
      <c r="AW326" s="624" t="str">
        <f>"volumes de l'Auteur multiplié par le coef. " &amp; TEXT(AU326, "0.00")</f>
        <v>volumes de l'Auteur multiplié par le coef. 0.00</v>
      </c>
      <c r="AX326" s="20"/>
      <c r="AY326" s="20"/>
      <c r="AZ326" s="20"/>
      <c r="BA326" s="153"/>
      <c r="BB326" s="153"/>
      <c r="BC326" s="152"/>
      <c r="BV326" s="394">
        <f t="shared" si="313"/>
        <v>0</v>
      </c>
      <c r="DD326" s="9">
        <v>1</v>
      </c>
    </row>
    <row r="327" spans="2:108" ht="21" customHeight="1">
      <c r="B327" s="394">
        <f t="shared" si="308"/>
        <v>0</v>
      </c>
      <c r="C327" s="146" t="b">
        <f t="shared" si="309"/>
        <v>0</v>
      </c>
      <c r="D327" s="146">
        <f t="shared" si="314"/>
        <v>0</v>
      </c>
      <c r="E327" s="146">
        <f t="shared" si="315"/>
        <v>0</v>
      </c>
      <c r="F327" s="146">
        <f t="shared" si="316"/>
        <v>0</v>
      </c>
      <c r="G327" s="146">
        <f t="shared" si="310"/>
        <v>0</v>
      </c>
      <c r="H327" s="146" t="str">
        <f t="shared" si="317"/>
        <v/>
      </c>
      <c r="I327" s="146" t="str">
        <f t="shared" si="311"/>
        <v/>
      </c>
      <c r="J327" s="133"/>
      <c r="K327" s="203"/>
      <c r="L327" s="203"/>
      <c r="M327" s="202"/>
      <c r="N327" s="201"/>
      <c r="O327" s="200"/>
      <c r="P327" s="320"/>
      <c r="Q327" s="319"/>
      <c r="R327" s="318"/>
      <c r="S327" s="315"/>
      <c r="T327" s="198"/>
      <c r="U327" s="314"/>
      <c r="V327" s="197"/>
      <c r="W327" s="196"/>
      <c r="X327" s="677" t="str">
        <f>R322</f>
        <v>POSTIT 10</v>
      </c>
      <c r="Y327" s="677"/>
      <c r="Z327" s="677"/>
      <c r="AA327" s="676"/>
      <c r="AC327" s="609" t="str">
        <f>IFERROR(INDEX(BN22:BN150, MATCH(AJ324, BH22:BH150, 0)), 0)&amp;" cl"</f>
        <v>25 cl</v>
      </c>
      <c r="AD327" s="209"/>
      <c r="AE327" s="207"/>
      <c r="AF327" s="208"/>
      <c r="AG327" s="208"/>
      <c r="AH327" s="208"/>
      <c r="AI327" s="611" t="s">
        <v>804</v>
      </c>
      <c r="AJ327" s="613" t="e">
        <f>IF(ISBLANK(AI324),"",INDEX(BO22:BO150,MATCH(O327,BH22:BH150,0))*N327/10)</f>
        <v>#N/A</v>
      </c>
      <c r="AK327" s="207"/>
      <c r="AL327" s="207"/>
      <c r="AM327" s="219"/>
      <c r="AO327" s="142" t="str">
        <f t="shared" ref="AO327:AT327" si="354">AO324</f>
        <v/>
      </c>
      <c r="AP327" s="141">
        <f t="shared" si="354"/>
        <v>0</v>
      </c>
      <c r="AQ327" s="141">
        <f t="shared" si="354"/>
        <v>0</v>
      </c>
      <c r="AR327" s="140" t="str">
        <f t="shared" si="354"/>
        <v>2 Trembler(s) de 30 cl</v>
      </c>
      <c r="AS327" s="135">
        <f t="shared" si="354"/>
        <v>600</v>
      </c>
      <c r="AT327" s="139">
        <f t="shared" si="354"/>
        <v>600</v>
      </c>
      <c r="AU327" s="151">
        <f t="shared" si="352"/>
        <v>0</v>
      </c>
      <c r="AV327" s="20"/>
      <c r="AW327" s="20"/>
      <c r="AX327" s="20"/>
      <c r="AY327" s="20"/>
      <c r="AZ327" s="20"/>
      <c r="BA327" s="153"/>
      <c r="BB327" s="153"/>
      <c r="BC327" s="152"/>
      <c r="BV327" s="394">
        <f t="shared" si="313"/>
        <v>0</v>
      </c>
      <c r="DD327" s="9">
        <v>1</v>
      </c>
    </row>
    <row r="328" spans="2:108" ht="21" customHeight="1">
      <c r="B328" s="394">
        <f t="shared" si="308"/>
        <v>0</v>
      </c>
      <c r="C328" s="146" t="b">
        <f t="shared" si="309"/>
        <v>0</v>
      </c>
      <c r="D328" s="146">
        <f t="shared" si="314"/>
        <v>0</v>
      </c>
      <c r="E328" s="146">
        <f t="shared" si="315"/>
        <v>0</v>
      </c>
      <c r="F328" s="146">
        <f t="shared" si="316"/>
        <v>0</v>
      </c>
      <c r="G328" s="146">
        <f t="shared" si="310"/>
        <v>0</v>
      </c>
      <c r="H328" s="146" t="str">
        <f t="shared" si="317"/>
        <v/>
      </c>
      <c r="I328" s="146" t="str">
        <f t="shared" si="311"/>
        <v/>
      </c>
      <c r="J328" s="133"/>
      <c r="K328" s="203"/>
      <c r="L328" s="203"/>
      <c r="M328" s="202"/>
      <c r="N328" s="201"/>
      <c r="O328" s="200"/>
      <c r="P328" s="199"/>
      <c r="Q328" s="103"/>
      <c r="R328" s="315"/>
      <c r="S328" s="315"/>
      <c r="T328" s="198"/>
      <c r="U328" s="314"/>
      <c r="V328" s="197"/>
      <c r="W328" s="196"/>
      <c r="X328" s="677"/>
      <c r="Y328" s="677"/>
      <c r="Z328" s="677"/>
      <c r="AA328" s="676"/>
      <c r="AC328" s="1596">
        <f>X325</f>
        <v>0</v>
      </c>
      <c r="AD328" s="1597"/>
      <c r="AE328" s="1597"/>
      <c r="AF328" s="1597"/>
      <c r="AG328" s="1597"/>
      <c r="AH328" s="1598"/>
      <c r="AI328" s="195"/>
      <c r="AJ328" s="195"/>
      <c r="AK328" s="195"/>
      <c r="AL328" s="195"/>
      <c r="AM328" s="194"/>
      <c r="AO328" s="142" t="str">
        <f t="shared" ref="AO328:AT328" si="355">AO324</f>
        <v/>
      </c>
      <c r="AP328" s="141">
        <f t="shared" si="355"/>
        <v>0</v>
      </c>
      <c r="AQ328" s="141">
        <f t="shared" si="355"/>
        <v>0</v>
      </c>
      <c r="AR328" s="140" t="str">
        <f t="shared" si="355"/>
        <v>2 Trembler(s) de 30 cl</v>
      </c>
      <c r="AS328" s="135">
        <f t="shared" si="355"/>
        <v>600</v>
      </c>
      <c r="AT328" s="139">
        <f t="shared" si="355"/>
        <v>600</v>
      </c>
      <c r="AU328" s="151">
        <f t="shared" si="352"/>
        <v>0</v>
      </c>
      <c r="AV328" s="193"/>
      <c r="AW328" s="193"/>
      <c r="AX328" s="1737" t="str">
        <f>AX330&amp;" =  Volumes saisis colonnes "&amp;SUBSTITUTE(ADDRESS(1,COLUMN(W332),4),"1","")&amp;" et "&amp;SUBSTITUTE(ADDRESS(1,COLUMN(X332),4),"1","")</f>
        <v>AX =  Volumes saisis colonnes W et X</v>
      </c>
      <c r="AY328" s="193"/>
      <c r="AZ328" s="193"/>
      <c r="BA328" s="153"/>
      <c r="BB328" s="153"/>
      <c r="BC328" s="152"/>
      <c r="BV328" s="394">
        <f t="shared" si="313"/>
        <v>0</v>
      </c>
      <c r="DD328" s="9">
        <v>1</v>
      </c>
    </row>
    <row r="329" spans="2:108" ht="21" customHeight="1">
      <c r="B329" s="394">
        <f t="shared" si="308"/>
        <v>0</v>
      </c>
      <c r="C329" s="146" t="b">
        <f t="shared" si="309"/>
        <v>0</v>
      </c>
      <c r="D329" s="146">
        <f t="shared" si="314"/>
        <v>0</v>
      </c>
      <c r="E329" s="146">
        <f t="shared" si="315"/>
        <v>0</v>
      </c>
      <c r="F329" s="146">
        <f t="shared" si="316"/>
        <v>0</v>
      </c>
      <c r="G329" s="146">
        <f t="shared" si="310"/>
        <v>0</v>
      </c>
      <c r="H329" s="146" t="str">
        <f t="shared" si="317"/>
        <v/>
      </c>
      <c r="I329" s="146" t="str">
        <f t="shared" si="311"/>
        <v/>
      </c>
      <c r="J329" s="133"/>
      <c r="K329" s="189"/>
      <c r="L329" s="188"/>
      <c r="M329" s="187"/>
      <c r="N329" s="186"/>
      <c r="O329" s="185"/>
      <c r="P329" s="184"/>
      <c r="Q329" s="183"/>
      <c r="R329" s="183"/>
      <c r="S329" s="182"/>
      <c r="T329" s="182"/>
      <c r="U329" s="182"/>
      <c r="V329" s="182"/>
      <c r="W329" s="182"/>
      <c r="X329" s="182"/>
      <c r="Y329" s="182"/>
      <c r="Z329" s="182"/>
      <c r="AA329" s="181"/>
      <c r="AC329" s="1599"/>
      <c r="AD329" s="1600"/>
      <c r="AE329" s="1600"/>
      <c r="AF329" s="1600"/>
      <c r="AG329" s="1600"/>
      <c r="AH329" s="1601"/>
      <c r="AI329" s="180"/>
      <c r="AJ329" s="180"/>
      <c r="AK329" s="180"/>
      <c r="AL329" s="180"/>
      <c r="AM329" s="535" t="s">
        <v>384</v>
      </c>
      <c r="AO329" s="142" t="str">
        <f t="shared" ref="AO329:AT329" si="356">AO324</f>
        <v/>
      </c>
      <c r="AP329" s="141">
        <f t="shared" si="356"/>
        <v>0</v>
      </c>
      <c r="AQ329" s="141">
        <f t="shared" si="356"/>
        <v>0</v>
      </c>
      <c r="AR329" s="140" t="str">
        <f t="shared" si="356"/>
        <v>2 Trembler(s) de 30 cl</v>
      </c>
      <c r="AS329" s="135">
        <f t="shared" si="356"/>
        <v>600</v>
      </c>
      <c r="AT329" s="139">
        <f t="shared" si="356"/>
        <v>600</v>
      </c>
      <c r="AU329" s="151">
        <f t="shared" si="352"/>
        <v>0</v>
      </c>
      <c r="AV329" s="20"/>
      <c r="AW329" s="193"/>
      <c r="AX329" s="1737"/>
      <c r="AY329" s="193"/>
      <c r="AZ329" s="193"/>
      <c r="BA329" s="153"/>
      <c r="BB329" s="153"/>
      <c r="BC329" s="152"/>
      <c r="BV329" s="394">
        <f t="shared" si="313"/>
        <v>0</v>
      </c>
      <c r="DD329" s="9">
        <v>1</v>
      </c>
    </row>
    <row r="330" spans="2:108" ht="21" customHeight="1">
      <c r="B330" s="394">
        <f t="shared" si="308"/>
        <v>0</v>
      </c>
      <c r="C330" s="146" t="b">
        <f t="shared" si="309"/>
        <v>0</v>
      </c>
      <c r="D330" s="146">
        <f t="shared" si="314"/>
        <v>0</v>
      </c>
      <c r="E330" s="146">
        <f t="shared" si="315"/>
        <v>0</v>
      </c>
      <c r="F330" s="146">
        <f t="shared" si="316"/>
        <v>0</v>
      </c>
      <c r="G330" s="146">
        <f t="shared" si="310"/>
        <v>0</v>
      </c>
      <c r="H330" s="146" t="str">
        <f t="shared" si="317"/>
        <v/>
      </c>
      <c r="I330" s="146" t="str">
        <f t="shared" si="311"/>
        <v/>
      </c>
      <c r="J330" s="133"/>
      <c r="K330" s="118"/>
      <c r="L330" s="118"/>
      <c r="M330" s="117"/>
      <c r="N330" s="116"/>
      <c r="O330" s="115"/>
      <c r="P330" s="675"/>
      <c r="Q330" s="675"/>
      <c r="R330" s="674"/>
      <c r="S330" s="176"/>
      <c r="T330" s="175"/>
      <c r="U330" s="673"/>
      <c r="V330" s="174"/>
      <c r="W330" s="672"/>
      <c r="X330" s="671"/>
      <c r="Y330" s="670"/>
      <c r="Z330" s="669"/>
      <c r="AA330" s="173"/>
      <c r="AC330" s="172" t="e">
        <f>"Vous servez plus que l'Auteur qui avait prévu "&amp;AJ327&amp;" cl"</f>
        <v>#N/A</v>
      </c>
      <c r="AD330" s="171" t="e">
        <f>"Vous servez moins que l'Auteur qui avait prévu "&amp;AJ327&amp;" cl"</f>
        <v>#N/A</v>
      </c>
      <c r="AE330" s="171" t="s">
        <v>373</v>
      </c>
      <c r="AF330" s="170"/>
      <c r="AG330" s="170"/>
      <c r="AH330" s="170"/>
      <c r="AI330" s="170"/>
      <c r="AJ330" s="169"/>
      <c r="AK330" s="169"/>
      <c r="AL330" s="536" t="s">
        <v>372</v>
      </c>
      <c r="AM330" s="168" t="s">
        <v>371</v>
      </c>
      <c r="AO330" s="142" t="str">
        <f t="shared" ref="AO330:AT330" si="357">AO324</f>
        <v/>
      </c>
      <c r="AP330" s="141">
        <f t="shared" si="357"/>
        <v>0</v>
      </c>
      <c r="AQ330" s="141">
        <f t="shared" si="357"/>
        <v>0</v>
      </c>
      <c r="AR330" s="140" t="str">
        <f t="shared" si="357"/>
        <v>2 Trembler(s) de 30 cl</v>
      </c>
      <c r="AS330" s="135">
        <f t="shared" si="357"/>
        <v>600</v>
      </c>
      <c r="AT330" s="139">
        <f t="shared" si="357"/>
        <v>600</v>
      </c>
      <c r="AU330" s="151">
        <f t="shared" si="352"/>
        <v>0</v>
      </c>
      <c r="AV330" s="166" t="str">
        <f t="shared" ref="AV330:BB330" si="358">SUBSTITUTE(ADDRESS(1,COLUMN(),4),"1","")</f>
        <v>AV</v>
      </c>
      <c r="AW330" s="166" t="str">
        <f t="shared" si="358"/>
        <v>AW</v>
      </c>
      <c r="AX330" s="167" t="str">
        <f>SUBSTITUTE(ADDRESS(1,COLUMN(),4),"1","")</f>
        <v>AX</v>
      </c>
      <c r="AY330" s="167" t="str">
        <f>SUBSTITUTE(ADDRESS(1,COLUMN(),4),"1","")</f>
        <v>AY</v>
      </c>
      <c r="AZ330" s="166" t="str">
        <f t="shared" si="358"/>
        <v>AZ</v>
      </c>
      <c r="BA330" s="165" t="str">
        <f t="shared" si="358"/>
        <v>BA</v>
      </c>
      <c r="BB330" s="625" t="str">
        <f t="shared" si="358"/>
        <v>BB</v>
      </c>
      <c r="BC330" s="732" t="str">
        <f>"1"&amp;" "&amp;AJ324</f>
        <v>1 Trembler(s)</v>
      </c>
      <c r="BV330" s="394">
        <f t="shared" si="313"/>
        <v>0</v>
      </c>
      <c r="DD330" s="9">
        <v>1</v>
      </c>
    </row>
    <row r="331" spans="2:108" ht="21" customHeight="1">
      <c r="B331" s="394">
        <f t="shared" si="308"/>
        <v>0</v>
      </c>
      <c r="C331" s="146" t="b">
        <f t="shared" si="309"/>
        <v>0</v>
      </c>
      <c r="D331" s="146">
        <f t="shared" si="314"/>
        <v>0</v>
      </c>
      <c r="E331" s="146">
        <f t="shared" si="315"/>
        <v>0</v>
      </c>
      <c r="F331" s="146">
        <f t="shared" si="316"/>
        <v>0</v>
      </c>
      <c r="G331" s="146">
        <f t="shared" si="310"/>
        <v>0</v>
      </c>
      <c r="H331" s="146" t="str">
        <f t="shared" si="317"/>
        <v/>
      </c>
      <c r="I331" s="146" t="str">
        <f t="shared" si="311"/>
        <v/>
      </c>
      <c r="J331" s="133"/>
      <c r="K331" s="118"/>
      <c r="L331" s="118"/>
      <c r="M331" s="117"/>
      <c r="N331" s="116"/>
      <c r="O331" s="115"/>
      <c r="P331" s="663"/>
      <c r="Q331" s="663"/>
      <c r="R331" s="662"/>
      <c r="S331" s="164"/>
      <c r="T331" s="163"/>
      <c r="U331" s="668"/>
      <c r="V331" s="162"/>
      <c r="W331" s="667"/>
      <c r="X331" s="666"/>
      <c r="Y331" s="665"/>
      <c r="Z331" s="664"/>
      <c r="AA331" s="161"/>
      <c r="AC331" s="160"/>
      <c r="AD331" s="765"/>
      <c r="AE331" s="766"/>
      <c r="AF331" s="766"/>
      <c r="AG331" s="767" t="e">
        <f>AJ327&amp;" "&amp;AJ325&amp;" arrondi à ▼"</f>
        <v>#N/A</v>
      </c>
      <c r="AH331" s="766"/>
      <c r="AI331" s="766"/>
      <c r="AJ331" s="768" t="s">
        <v>366</v>
      </c>
      <c r="AK331" s="769" t="s">
        <v>365</v>
      </c>
      <c r="AL331" s="770"/>
      <c r="AM331" s="499">
        <f>ROUND(AM339/AI324,2)</f>
        <v>0</v>
      </c>
      <c r="AO331" s="142" t="str">
        <f t="shared" ref="AO331:AT331" si="359">AO324</f>
        <v/>
      </c>
      <c r="AP331" s="141">
        <f t="shared" si="359"/>
        <v>0</v>
      </c>
      <c r="AQ331" s="141">
        <f t="shared" si="359"/>
        <v>0</v>
      </c>
      <c r="AR331" s="140" t="str">
        <f t="shared" si="359"/>
        <v>2 Trembler(s) de 30 cl</v>
      </c>
      <c r="AS331" s="135">
        <f t="shared" si="359"/>
        <v>600</v>
      </c>
      <c r="AT331" s="139">
        <f t="shared" si="359"/>
        <v>600</v>
      </c>
      <c r="AU331" s="151">
        <f t="shared" si="352"/>
        <v>0</v>
      </c>
      <c r="AV331" s="156"/>
      <c r="AW331" s="156"/>
      <c r="AX331" s="155"/>
      <c r="AY331" s="20"/>
      <c r="AZ331" s="20"/>
      <c r="BA331" s="154" t="s">
        <v>364</v>
      </c>
      <c r="BB331" s="153"/>
      <c r="BC331" s="732" t="str">
        <f>"de "&amp;AI325&amp;" "&amp;AJ325</f>
        <v>de 30 cl</v>
      </c>
      <c r="BV331" s="394">
        <f t="shared" si="313"/>
        <v>0</v>
      </c>
      <c r="DD331" s="9">
        <v>1</v>
      </c>
    </row>
    <row r="332" spans="2:108" ht="21" customHeight="1">
      <c r="B332" s="394">
        <f t="shared" si="308"/>
        <v>0</v>
      </c>
      <c r="C332" s="146" t="b">
        <f t="shared" si="309"/>
        <v>0</v>
      </c>
      <c r="D332" s="146">
        <f t="shared" si="314"/>
        <v>0</v>
      </c>
      <c r="E332" s="146">
        <f t="shared" si="315"/>
        <v>0</v>
      </c>
      <c r="F332" s="146">
        <f t="shared" si="316"/>
        <v>0</v>
      </c>
      <c r="G332" s="146">
        <f t="shared" si="310"/>
        <v>0</v>
      </c>
      <c r="H332" s="146" t="str">
        <f t="shared" si="317"/>
        <v/>
      </c>
      <c r="I332" s="146" t="str">
        <f t="shared" si="311"/>
        <v/>
      </c>
      <c r="J332" s="133"/>
      <c r="K332" s="118"/>
      <c r="L332" s="118"/>
      <c r="M332" s="117"/>
      <c r="N332" s="116"/>
      <c r="O332" s="115"/>
      <c r="P332" s="663"/>
      <c r="Q332" s="663"/>
      <c r="R332" s="662"/>
      <c r="S332" s="144"/>
      <c r="T332" s="292"/>
      <c r="U332" s="291"/>
      <c r="V332" s="143"/>
      <c r="W332" s="290"/>
      <c r="X332" s="289"/>
      <c r="Y332" s="288"/>
      <c r="Z332" s="287"/>
      <c r="AA332" s="286"/>
      <c r="AC332" s="507" t="str">
        <f>IF(ISBLANK(AA332),"",IF(AI324&gt;0,AA332,""))</f>
        <v/>
      </c>
      <c r="AD332" s="508">
        <f>IF(ISBLANK(AI324),"",INDEX(BO22:BO150,MATCH(AJ325,BH22:BH150,0)))</f>
        <v>10</v>
      </c>
      <c r="AE332" s="509" t="str">
        <f t="shared" ref="AE332:AE338" si="360">IF(BA332=0,"",BA332)</f>
        <v/>
      </c>
      <c r="AF332" s="510" t="str">
        <f>IF(BA332=0,"",IF(ISBLANK(AI324),"",TEXT(AE332/10,"0.0")&amp;" cl ► "&amp;TEXT(AE332/1000,"0.000")&amp;" L"))</f>
        <v/>
      </c>
      <c r="AG332" s="511" t="str">
        <f>IF(OR(BA332=0, ISBLANK(X332)), "", IF(ROUND(BA332/BA339*10*2, 0)/2=0, W332 &amp; " " &amp; X332, "► ≈ " &amp; MIN(ROUND(BA332/BA339*10*2, 0)/2, 10) &amp; "/10"))</f>
        <v/>
      </c>
      <c r="AH332" s="512" t="str">
        <f t="shared" ref="AH332:AH338" si="361">IF(ISBLANK(T332),"",T332*AU332)</f>
        <v/>
      </c>
      <c r="AI332" s="513">
        <f>IF(ISBLANK(AI324),"",U332)</f>
        <v>0</v>
      </c>
      <c r="AJ332" s="528" t="str">
        <f t="shared" ref="AJ332:AJ338" si="362">IF(ISBLANK(Y332),"",AE332*Y332/100)</f>
        <v/>
      </c>
      <c r="AK332" s="514">
        <f t="shared" ref="AK332:AK338" si="363">Y332</f>
        <v>0</v>
      </c>
      <c r="AL332" s="515">
        <v>1</v>
      </c>
      <c r="AM332" s="516">
        <f t="shared" ref="AM332:AM338" si="364">IFERROR(IF(ISBLANK(T332),(AE332/1000)*AL332,AH332*AL332),0)</f>
        <v>0</v>
      </c>
      <c r="AO332" s="142" t="str">
        <f t="shared" ref="AO332:AT332" si="365">AO324</f>
        <v/>
      </c>
      <c r="AP332" s="141">
        <f t="shared" si="365"/>
        <v>0</v>
      </c>
      <c r="AQ332" s="141">
        <f t="shared" si="365"/>
        <v>0</v>
      </c>
      <c r="AR332" s="140" t="str">
        <f t="shared" si="365"/>
        <v>2 Trembler(s) de 30 cl</v>
      </c>
      <c r="AS332" s="135">
        <f t="shared" si="365"/>
        <v>600</v>
      </c>
      <c r="AT332" s="139">
        <f t="shared" si="365"/>
        <v>600</v>
      </c>
      <c r="AU332" s="151">
        <f t="shared" si="352"/>
        <v>0</v>
      </c>
      <c r="AV332" s="150">
        <v>1</v>
      </c>
      <c r="AW332" s="136">
        <f t="shared" ref="AW332:AW338" si="366">AA332</f>
        <v>0</v>
      </c>
      <c r="AX332" s="614">
        <f>IF(ISBLANK(W332),0,IFERROR((IFERROR(_xlfn.XLOOKUP(X332,BH22:BH150,BO22:BO150),IFERROR(_xlfn.XLOOKUP(X332,BI22:BI150,BO22:BO150),IFERROR(_xlfn.XLOOKUP(X332,BJ22:BJ150,BO22:BO150),""))))*W332,""))</f>
        <v>0</v>
      </c>
      <c r="AY332" s="618">
        <f>IFERROR((AX332/AX339)*AQ332,0)</f>
        <v>0</v>
      </c>
      <c r="AZ332" s="619">
        <f>AY332/1000</f>
        <v>0</v>
      </c>
      <c r="BA332" s="134">
        <f>AY332*AU332</f>
        <v>0</v>
      </c>
      <c r="BB332" s="617">
        <f>BA332/1000</f>
        <v>0</v>
      </c>
      <c r="BC332" s="733">
        <f>BA332/AI324</f>
        <v>0</v>
      </c>
      <c r="BV332" s="394">
        <f t="shared" si="313"/>
        <v>0</v>
      </c>
      <c r="DD332" s="9">
        <v>1</v>
      </c>
    </row>
    <row r="333" spans="2:108" ht="21" customHeight="1">
      <c r="B333" s="394">
        <f t="shared" si="308"/>
        <v>0</v>
      </c>
      <c r="C333" s="146" t="b">
        <f t="shared" si="309"/>
        <v>0</v>
      </c>
      <c r="D333" s="146">
        <f t="shared" si="314"/>
        <v>0</v>
      </c>
      <c r="E333" s="146">
        <f t="shared" si="315"/>
        <v>0</v>
      </c>
      <c r="F333" s="146">
        <f t="shared" si="316"/>
        <v>0</v>
      </c>
      <c r="G333" s="146">
        <f t="shared" si="310"/>
        <v>0</v>
      </c>
      <c r="H333" s="146" t="str">
        <f t="shared" si="317"/>
        <v/>
      </c>
      <c r="I333" s="146" t="str">
        <f t="shared" si="311"/>
        <v/>
      </c>
      <c r="J333" s="145"/>
      <c r="K333" s="118"/>
      <c r="L333" s="118"/>
      <c r="M333" s="117"/>
      <c r="N333" s="116"/>
      <c r="O333" s="115"/>
      <c r="P333" s="663"/>
      <c r="Q333" s="663"/>
      <c r="R333" s="662"/>
      <c r="S333" s="149"/>
      <c r="T333" s="292"/>
      <c r="U333" s="291"/>
      <c r="V333" s="143"/>
      <c r="W333" s="290"/>
      <c r="X333" s="289"/>
      <c r="Y333" s="288"/>
      <c r="Z333" s="287"/>
      <c r="AA333" s="286"/>
      <c r="AC333" s="517" t="str">
        <f>IF(ISBLANK(AA333),"",IF(AI324&gt;0,AA333,""))</f>
        <v/>
      </c>
      <c r="AD333" s="518">
        <f>IF(ISBLANK(AI324),"",INDEX(BO22:BO150,MATCH(AJ325,BH22:BH150,0)))</f>
        <v>10</v>
      </c>
      <c r="AE333" s="519" t="str">
        <f t="shared" si="360"/>
        <v/>
      </c>
      <c r="AF333" s="520" t="str">
        <f>IF(BA333=0,"",IF(ISBLANK(AI324),"",TEXT(AE333/10,"0.0")&amp;" cl ► "&amp;TEXT(AE333/1000,"0.000")&amp;" L"))</f>
        <v/>
      </c>
      <c r="AG333" s="521" t="str">
        <f>IF(OR(BA333=0, ISBLANK(X333)), "", IF(ROUND(BA333/BA339*10*2, 0)/2=0, W333 &amp; " " &amp; X333, "► ≈ " &amp; MIN(ROUND(BA333/BA339*10*2, 0)/2, 10) &amp; "/10"))</f>
        <v/>
      </c>
      <c r="AH333" s="522" t="str">
        <f t="shared" si="361"/>
        <v/>
      </c>
      <c r="AI333" s="523">
        <f>IF(ISBLANK(AI324),"",U333)</f>
        <v>0</v>
      </c>
      <c r="AJ333" s="529" t="str">
        <f t="shared" si="362"/>
        <v/>
      </c>
      <c r="AK333" s="524">
        <f t="shared" si="363"/>
        <v>0</v>
      </c>
      <c r="AL333" s="515">
        <v>1</v>
      </c>
      <c r="AM333" s="516">
        <f t="shared" si="364"/>
        <v>0</v>
      </c>
      <c r="AO333" s="142" t="str">
        <f t="shared" ref="AO333:AT333" si="367">AO324</f>
        <v/>
      </c>
      <c r="AP333" s="141">
        <f t="shared" si="367"/>
        <v>0</v>
      </c>
      <c r="AQ333" s="141">
        <f t="shared" si="367"/>
        <v>0</v>
      </c>
      <c r="AR333" s="140" t="str">
        <f t="shared" si="367"/>
        <v>2 Trembler(s) de 30 cl</v>
      </c>
      <c r="AS333" s="135">
        <f t="shared" si="367"/>
        <v>600</v>
      </c>
      <c r="AT333" s="139">
        <f t="shared" si="367"/>
        <v>600</v>
      </c>
      <c r="AU333" s="138">
        <f t="shared" si="352"/>
        <v>0</v>
      </c>
      <c r="AV333" s="148">
        <v>2</v>
      </c>
      <c r="AW333" s="147">
        <f t="shared" si="366"/>
        <v>0</v>
      </c>
      <c r="AX333" s="614">
        <f>IF(ISBLANK(W333),0,IFERROR((IFERROR(_xlfn.XLOOKUP(X333,BH22:BH150,BO22:BO150),IFERROR(_xlfn.XLOOKUP(X333,BI22:BI150,BO22:BO150),IFERROR(_xlfn.XLOOKUP(X333,BJ22:BJ150,BO22:BO150),""))))*W333,""))</f>
        <v>0</v>
      </c>
      <c r="AY333" s="618">
        <f>IFERROR((AX333/AX339)*AQ333,0)</f>
        <v>0</v>
      </c>
      <c r="AZ333" s="619">
        <f t="shared" ref="AZ333:AZ338" si="368">AY333/1000</f>
        <v>0</v>
      </c>
      <c r="BA333" s="134">
        <f t="shared" ref="BA333:BA338" si="369">AY333*AU333</f>
        <v>0</v>
      </c>
      <c r="BB333" s="617">
        <f t="shared" ref="BB333:BB338" si="370">BA333/1000</f>
        <v>0</v>
      </c>
      <c r="BC333" s="733">
        <f>BA333/AI324</f>
        <v>0</v>
      </c>
      <c r="BV333" s="394">
        <f t="shared" si="313"/>
        <v>0</v>
      </c>
      <c r="DD333" s="9">
        <v>1</v>
      </c>
    </row>
    <row r="334" spans="2:108" ht="21" customHeight="1">
      <c r="B334" s="394">
        <f t="shared" si="308"/>
        <v>0</v>
      </c>
      <c r="C334" s="146" t="b">
        <f t="shared" si="309"/>
        <v>0</v>
      </c>
      <c r="D334" s="146">
        <f t="shared" si="314"/>
        <v>0</v>
      </c>
      <c r="E334" s="146">
        <f t="shared" si="315"/>
        <v>0</v>
      </c>
      <c r="F334" s="146">
        <f t="shared" si="316"/>
        <v>0</v>
      </c>
      <c r="G334" s="146">
        <f t="shared" si="310"/>
        <v>0</v>
      </c>
      <c r="H334" s="146" t="str">
        <f t="shared" si="317"/>
        <v/>
      </c>
      <c r="I334" s="146" t="str">
        <f t="shared" si="311"/>
        <v/>
      </c>
      <c r="J334" s="145"/>
      <c r="K334" s="118"/>
      <c r="L334" s="118"/>
      <c r="M334" s="117"/>
      <c r="N334" s="116"/>
      <c r="O334" s="115"/>
      <c r="P334" s="663"/>
      <c r="Q334" s="663"/>
      <c r="R334" s="662"/>
      <c r="S334" s="144"/>
      <c r="T334" s="292"/>
      <c r="U334" s="291"/>
      <c r="V334" s="143"/>
      <c r="W334" s="290"/>
      <c r="X334" s="289"/>
      <c r="Y334" s="288"/>
      <c r="Z334" s="287"/>
      <c r="AA334" s="294"/>
      <c r="AC334" s="507" t="str">
        <f>IF(ISBLANK(AA334),"",IF(AI324&gt;0,AA334,""))</f>
        <v/>
      </c>
      <c r="AD334" s="508">
        <f>IF(ISBLANK(AI324),"",INDEX(BO22:BO150,MATCH(AJ325,BH22:BH150,0)))</f>
        <v>10</v>
      </c>
      <c r="AE334" s="525" t="str">
        <f t="shared" si="360"/>
        <v/>
      </c>
      <c r="AF334" s="526" t="str">
        <f>IF(BA334=0,"",IF(ISBLANK(AI324),"",TEXT(AE334/10,"0.0")&amp;" cl ► "&amp;TEXT(AE334/1000,"0.000")&amp;" L"))</f>
        <v/>
      </c>
      <c r="AG334" s="511" t="str">
        <f>IF(OR(BA334=0, ISBLANK(X334)), "", IF(ROUND(BA334/BA339*10*2, 0)/2=0, W334 &amp; " " &amp; X334, "► ≈ " &amp; MIN(ROUND(BA334/BA339*10*2, 0)/2, 10) &amp; "/10"))</f>
        <v/>
      </c>
      <c r="AH334" s="527" t="str">
        <f t="shared" si="361"/>
        <v/>
      </c>
      <c r="AI334" s="513">
        <f>IF(ISBLANK(AI324),"",U334)</f>
        <v>0</v>
      </c>
      <c r="AJ334" s="528" t="str">
        <f t="shared" si="362"/>
        <v/>
      </c>
      <c r="AK334" s="514">
        <f t="shared" si="363"/>
        <v>0</v>
      </c>
      <c r="AL334" s="515">
        <v>1</v>
      </c>
      <c r="AM334" s="516">
        <f t="shared" si="364"/>
        <v>0</v>
      </c>
      <c r="AO334" s="142" t="str">
        <f t="shared" ref="AO334:AT334" si="371">AO324</f>
        <v/>
      </c>
      <c r="AP334" s="141">
        <f t="shared" si="371"/>
        <v>0</v>
      </c>
      <c r="AQ334" s="141">
        <f t="shared" si="371"/>
        <v>0</v>
      </c>
      <c r="AR334" s="140" t="str">
        <f t="shared" si="371"/>
        <v>2 Trembler(s) de 30 cl</v>
      </c>
      <c r="AS334" s="135">
        <f t="shared" si="371"/>
        <v>600</v>
      </c>
      <c r="AT334" s="139">
        <f t="shared" si="371"/>
        <v>600</v>
      </c>
      <c r="AU334" s="138">
        <f t="shared" si="352"/>
        <v>0</v>
      </c>
      <c r="AV334" s="137">
        <v>3</v>
      </c>
      <c r="AW334" s="136">
        <f t="shared" si="366"/>
        <v>0</v>
      </c>
      <c r="AX334" s="614">
        <f>IF(ISBLANK(W334),0,IFERROR((IFERROR(_xlfn.XLOOKUP(X334,BH22:BH150,BO22:BO150),IFERROR(_xlfn.XLOOKUP(X334,BI22:BI150,BO22:BO150),IFERROR(_xlfn.XLOOKUP(X334,BJ22:BJ150,BO22:BO150),""))))*W334,""))</f>
        <v>0</v>
      </c>
      <c r="AY334" s="618">
        <f>IFERROR((AX334/AX339)*AQ334,0)</f>
        <v>0</v>
      </c>
      <c r="AZ334" s="619">
        <f t="shared" si="368"/>
        <v>0</v>
      </c>
      <c r="BA334" s="134">
        <f t="shared" si="369"/>
        <v>0</v>
      </c>
      <c r="BB334" s="617">
        <f t="shared" si="370"/>
        <v>0</v>
      </c>
      <c r="BC334" s="733">
        <f>BA334/AI324</f>
        <v>0</v>
      </c>
      <c r="BV334" s="394">
        <f t="shared" si="313"/>
        <v>0</v>
      </c>
      <c r="DD334" s="9">
        <v>1</v>
      </c>
    </row>
    <row r="335" spans="2:108" ht="21" customHeight="1">
      <c r="B335" s="394">
        <f t="shared" si="308"/>
        <v>0</v>
      </c>
      <c r="C335" s="146" t="b">
        <f t="shared" si="309"/>
        <v>0</v>
      </c>
      <c r="D335" s="146">
        <f t="shared" si="314"/>
        <v>0</v>
      </c>
      <c r="E335" s="146">
        <f t="shared" si="315"/>
        <v>0</v>
      </c>
      <c r="F335" s="146">
        <f t="shared" si="316"/>
        <v>0</v>
      </c>
      <c r="G335" s="146">
        <f t="shared" si="310"/>
        <v>0</v>
      </c>
      <c r="H335" s="146" t="str">
        <f t="shared" si="317"/>
        <v/>
      </c>
      <c r="I335" s="146" t="str">
        <f t="shared" si="311"/>
        <v/>
      </c>
      <c r="J335" s="145"/>
      <c r="K335" s="118"/>
      <c r="L335" s="118"/>
      <c r="M335" s="117"/>
      <c r="N335" s="116"/>
      <c r="O335" s="115"/>
      <c r="P335" s="663"/>
      <c r="Q335" s="663"/>
      <c r="R335" s="662"/>
      <c r="S335" s="149"/>
      <c r="T335" s="292"/>
      <c r="U335" s="291"/>
      <c r="V335" s="143"/>
      <c r="W335" s="290"/>
      <c r="X335" s="289"/>
      <c r="Y335" s="288"/>
      <c r="Z335" s="287"/>
      <c r="AA335" s="294"/>
      <c r="AC335" s="517" t="str">
        <f>IF(ISBLANK(AA335),"",IF(AI324&gt;0,AA335,""))</f>
        <v/>
      </c>
      <c r="AD335" s="518">
        <f>IF(ISBLANK(AI324),"",INDEX(BO22:BO150,MATCH(AJ325,BH22:BH150,0)))</f>
        <v>10</v>
      </c>
      <c r="AE335" s="519" t="str">
        <f t="shared" si="360"/>
        <v/>
      </c>
      <c r="AF335" s="520" t="str">
        <f>IF(BA335=0,"",IF(ISBLANK(AI324),"",TEXT(AE335/10,"0.0")&amp;" cl ► "&amp;TEXT(AE335/1000,"0.000")&amp;" L"))</f>
        <v/>
      </c>
      <c r="AG335" s="521" t="str">
        <f>IF(OR(BA335=0, ISBLANK(X335)), "", IF(ROUND(BA335/BA339*10*2, 0)/2=0, W335 &amp; " " &amp; X335, "► ≈ " &amp; MIN(ROUND(BA335/BA339*10*2, 0)/2, 10) &amp; "/10"))</f>
        <v/>
      </c>
      <c r="AH335" s="522" t="str">
        <f t="shared" si="361"/>
        <v/>
      </c>
      <c r="AI335" s="523">
        <f>IF(ISBLANK(AI324),"",U335)</f>
        <v>0</v>
      </c>
      <c r="AJ335" s="529" t="str">
        <f t="shared" si="362"/>
        <v/>
      </c>
      <c r="AK335" s="524">
        <f t="shared" si="363"/>
        <v>0</v>
      </c>
      <c r="AL335" s="515">
        <v>1</v>
      </c>
      <c r="AM335" s="516">
        <f t="shared" si="364"/>
        <v>0</v>
      </c>
      <c r="AO335" s="142" t="str">
        <f t="shared" ref="AO335:AT335" si="372">AO324</f>
        <v/>
      </c>
      <c r="AP335" s="141">
        <f t="shared" si="372"/>
        <v>0</v>
      </c>
      <c r="AQ335" s="141">
        <f t="shared" si="372"/>
        <v>0</v>
      </c>
      <c r="AR335" s="140" t="str">
        <f t="shared" si="372"/>
        <v>2 Trembler(s) de 30 cl</v>
      </c>
      <c r="AS335" s="135">
        <f t="shared" si="372"/>
        <v>600</v>
      </c>
      <c r="AT335" s="139">
        <f t="shared" si="372"/>
        <v>600</v>
      </c>
      <c r="AU335" s="138">
        <f t="shared" si="352"/>
        <v>0</v>
      </c>
      <c r="AV335" s="148">
        <v>4</v>
      </c>
      <c r="AW335" s="147">
        <f t="shared" si="366"/>
        <v>0</v>
      </c>
      <c r="AX335" s="614">
        <f>IF(ISBLANK(W335),0,IFERROR((IFERROR(_xlfn.XLOOKUP(X335,BH22:BH150,BO22:BO150),IFERROR(_xlfn.XLOOKUP(X335,BI22:BI150,BO22:BO150),IFERROR(_xlfn.XLOOKUP(X335,BJ22:BJ150,BO22:BO150),""))))*W335,""))</f>
        <v>0</v>
      </c>
      <c r="AY335" s="618">
        <f>IFERROR((AX335/AX339)*AQ335,0)</f>
        <v>0</v>
      </c>
      <c r="AZ335" s="619">
        <f t="shared" si="368"/>
        <v>0</v>
      </c>
      <c r="BA335" s="134">
        <f t="shared" si="369"/>
        <v>0</v>
      </c>
      <c r="BB335" s="617">
        <f t="shared" si="370"/>
        <v>0</v>
      </c>
      <c r="BC335" s="733">
        <f>BA335/AI324</f>
        <v>0</v>
      </c>
      <c r="BV335" s="394">
        <f t="shared" si="313"/>
        <v>0</v>
      </c>
      <c r="DD335" s="9">
        <v>1</v>
      </c>
    </row>
    <row r="336" spans="2:108" ht="21" customHeight="1">
      <c r="B336" s="394">
        <f t="shared" ref="B336:B354" si="373">J336</f>
        <v>0</v>
      </c>
      <c r="C336" s="146" t="b">
        <f t="shared" ref="C336:C354" si="374">IF(B336="►","►",IF(B336="A",IF(AND(ISTEXT(K336),ISTEXT(K336)),K336,IF(ISTEXT(K336),K336,IF(ISBLANK(K336),K336,K336)))))</f>
        <v>0</v>
      </c>
      <c r="D336" s="146">
        <f t="shared" si="314"/>
        <v>0</v>
      </c>
      <c r="E336" s="146">
        <f t="shared" si="315"/>
        <v>0</v>
      </c>
      <c r="F336" s="146">
        <f t="shared" si="316"/>
        <v>0</v>
      </c>
      <c r="G336" s="146">
        <f t="shared" ref="G336:G354" si="375">IF(C336="►","►",IFERROR(MID(K336,SEARCH(".",C336,SEARCH(".",C336,SEARCH(".",C336)+1)+1)+1,SEARCH(".",C336,SEARCH(".",C336,SEARCH(".",C336,SEARCH(".",C336)+1)+1)+1)-SEARCH(".",C336,SEARCH(".",C336,SEARCH(".",C336)+1)+1)-1),0))</f>
        <v>0</v>
      </c>
      <c r="H336" s="146" t="str">
        <f t="shared" si="317"/>
        <v/>
      </c>
      <c r="I336" s="146" t="str">
        <f t="shared" ref="I336:I354" si="376">IF(ISBLANK(C336),"►",IFERROR(RIGHT(C336,LEN(C336)-FIND("Couleur",C336)+1),""))</f>
        <v/>
      </c>
      <c r="J336" s="145"/>
      <c r="K336" s="118"/>
      <c r="L336" s="118"/>
      <c r="M336" s="117"/>
      <c r="N336" s="116"/>
      <c r="O336" s="115"/>
      <c r="P336" s="663"/>
      <c r="Q336" s="663"/>
      <c r="R336" s="662"/>
      <c r="S336" s="144"/>
      <c r="T336" s="292"/>
      <c r="U336" s="291"/>
      <c r="V336" s="143"/>
      <c r="W336" s="290"/>
      <c r="X336" s="289"/>
      <c r="Y336" s="288"/>
      <c r="Z336" s="287"/>
      <c r="AA336" s="286"/>
      <c r="AC336" s="507" t="str">
        <f>IF(ISBLANK(AA336),"",IF(AI324&gt;0,AA336,""))</f>
        <v/>
      </c>
      <c r="AD336" s="508">
        <f>IF(ISBLANK(AI324),"",INDEX(BO22:BO150,MATCH(AJ325,BH22:BH150,0)))</f>
        <v>10</v>
      </c>
      <c r="AE336" s="509" t="str">
        <f t="shared" si="360"/>
        <v/>
      </c>
      <c r="AF336" s="510" t="str">
        <f>IF(BA336=0,"",IF(ISBLANK(AI324),"",TEXT(AE336/10,"0.0")&amp;" cl ► "&amp;TEXT(AE336/1000,"0.000")&amp;" L"))</f>
        <v/>
      </c>
      <c r="AG336" s="511" t="str">
        <f>IF(OR(BA336=0, ISBLANK(X336)), "", IF(ROUND(BA336/BA339*10*2, 0)/2=0, W336 &amp; " " &amp; X336, "► ≈ " &amp; MIN(ROUND(BA336/BA339*10*2, 0)/2, 10) &amp; "/10"))</f>
        <v/>
      </c>
      <c r="AH336" s="527" t="str">
        <f t="shared" si="361"/>
        <v/>
      </c>
      <c r="AI336" s="513">
        <f>IF(ISBLANK(AI324),"",U336)</f>
        <v>0</v>
      </c>
      <c r="AJ336" s="528" t="str">
        <f t="shared" si="362"/>
        <v/>
      </c>
      <c r="AK336" s="514">
        <f t="shared" si="363"/>
        <v>0</v>
      </c>
      <c r="AL336" s="515">
        <v>1</v>
      </c>
      <c r="AM336" s="516">
        <f t="shared" si="364"/>
        <v>0</v>
      </c>
      <c r="AO336" s="142" t="str">
        <f t="shared" ref="AO336:AT336" si="377">AO324</f>
        <v/>
      </c>
      <c r="AP336" s="141">
        <f t="shared" si="377"/>
        <v>0</v>
      </c>
      <c r="AQ336" s="141">
        <f t="shared" si="377"/>
        <v>0</v>
      </c>
      <c r="AR336" s="140" t="str">
        <f t="shared" si="377"/>
        <v>2 Trembler(s) de 30 cl</v>
      </c>
      <c r="AS336" s="135">
        <f t="shared" si="377"/>
        <v>600</v>
      </c>
      <c r="AT336" s="139">
        <f t="shared" si="377"/>
        <v>600</v>
      </c>
      <c r="AU336" s="138">
        <f t="shared" si="352"/>
        <v>0</v>
      </c>
      <c r="AV336" s="137">
        <v>5</v>
      </c>
      <c r="AW336" s="136">
        <f t="shared" si="366"/>
        <v>0</v>
      </c>
      <c r="AX336" s="614">
        <f>IF(ISBLANK(W336),0,IFERROR((IFERROR(_xlfn.XLOOKUP(X336,BH22:BH150,BO22:BO150),IFERROR(_xlfn.XLOOKUP(X336,BI22:BI150,BO22:BO150),IFERROR(_xlfn.XLOOKUP(X336,BJ22:BJ150,BO22:BO150),""))))*W336,""))</f>
        <v>0</v>
      </c>
      <c r="AY336" s="618">
        <f>IFERROR((AX336/AX339)*AQ336,0)</f>
        <v>0</v>
      </c>
      <c r="AZ336" s="619">
        <f t="shared" si="368"/>
        <v>0</v>
      </c>
      <c r="BA336" s="134">
        <f t="shared" si="369"/>
        <v>0</v>
      </c>
      <c r="BB336" s="617">
        <f t="shared" si="370"/>
        <v>0</v>
      </c>
      <c r="BC336" s="733">
        <f>BA336/AI324</f>
        <v>0</v>
      </c>
      <c r="BV336" s="394">
        <f t="shared" si="313"/>
        <v>0</v>
      </c>
      <c r="DD336" s="9">
        <v>1</v>
      </c>
    </row>
    <row r="337" spans="2:108" ht="21" customHeight="1">
      <c r="B337" s="394">
        <f t="shared" si="373"/>
        <v>0</v>
      </c>
      <c r="C337" s="146" t="b">
        <f t="shared" si="374"/>
        <v>0</v>
      </c>
      <c r="D337" s="146">
        <f t="shared" si="314"/>
        <v>0</v>
      </c>
      <c r="E337" s="146">
        <f t="shared" si="315"/>
        <v>0</v>
      </c>
      <c r="F337" s="146">
        <f t="shared" si="316"/>
        <v>0</v>
      </c>
      <c r="G337" s="146">
        <f t="shared" si="375"/>
        <v>0</v>
      </c>
      <c r="H337" s="146" t="str">
        <f t="shared" si="317"/>
        <v/>
      </c>
      <c r="I337" s="146" t="str">
        <f t="shared" si="376"/>
        <v/>
      </c>
      <c r="J337" s="145"/>
      <c r="K337" s="118"/>
      <c r="L337" s="118"/>
      <c r="M337" s="117"/>
      <c r="N337" s="116"/>
      <c r="O337" s="115"/>
      <c r="P337" s="663"/>
      <c r="Q337" s="663"/>
      <c r="R337" s="662"/>
      <c r="S337" s="149"/>
      <c r="T337" s="292"/>
      <c r="U337" s="291"/>
      <c r="V337" s="143"/>
      <c r="W337" s="290"/>
      <c r="X337" s="289"/>
      <c r="Y337" s="288"/>
      <c r="Z337" s="287"/>
      <c r="AA337" s="286"/>
      <c r="AC337" s="517" t="str">
        <f>IF(ISBLANK(AA337),"",IF(AI324&gt;0,AA337,""))</f>
        <v/>
      </c>
      <c r="AD337" s="518">
        <f>IF(ISBLANK(AI324),"",INDEX(BO22:BO150,MATCH(AJ325,BH22:BH150,0)))</f>
        <v>10</v>
      </c>
      <c r="AE337" s="519" t="str">
        <f t="shared" si="360"/>
        <v/>
      </c>
      <c r="AF337" s="520" t="str">
        <f>IF(BA337=0,"",IF(ISBLANK(AI324),"",TEXT(AE337/10,"0.0")&amp;" cl ► "&amp;TEXT(AE337/1000,"0.000")&amp;" L"))</f>
        <v/>
      </c>
      <c r="AG337" s="521" t="str">
        <f>IF(OR(BA337=0, ISBLANK(X337)), "", IF(ROUND(BA337/BA339*10*2, 0)/2=0, W337 &amp; " " &amp; X337, "► ≈ " &amp; MIN(ROUND(BA337/BA339*10*2, 0)/2, 10) &amp; "/10"))</f>
        <v/>
      </c>
      <c r="AH337" s="522" t="str">
        <f t="shared" si="361"/>
        <v/>
      </c>
      <c r="AI337" s="523">
        <f>IF(ISBLANK(AI324),"",U337)</f>
        <v>0</v>
      </c>
      <c r="AJ337" s="529" t="str">
        <f t="shared" si="362"/>
        <v/>
      </c>
      <c r="AK337" s="524">
        <f t="shared" si="363"/>
        <v>0</v>
      </c>
      <c r="AL337" s="515">
        <v>1</v>
      </c>
      <c r="AM337" s="516">
        <f t="shared" si="364"/>
        <v>0</v>
      </c>
      <c r="AO337" s="142" t="str">
        <f t="shared" ref="AO337:AT337" si="378">AO324</f>
        <v/>
      </c>
      <c r="AP337" s="141">
        <f t="shared" si="378"/>
        <v>0</v>
      </c>
      <c r="AQ337" s="141">
        <f t="shared" si="378"/>
        <v>0</v>
      </c>
      <c r="AR337" s="140" t="str">
        <f t="shared" si="378"/>
        <v>2 Trembler(s) de 30 cl</v>
      </c>
      <c r="AS337" s="135">
        <f t="shared" si="378"/>
        <v>600</v>
      </c>
      <c r="AT337" s="139">
        <f t="shared" si="378"/>
        <v>600</v>
      </c>
      <c r="AU337" s="138">
        <f t="shared" si="352"/>
        <v>0</v>
      </c>
      <c r="AV337" s="148">
        <v>6</v>
      </c>
      <c r="AW337" s="147">
        <f t="shared" si="366"/>
        <v>0</v>
      </c>
      <c r="AX337" s="614">
        <f>IF(ISBLANK(W337),0,IFERROR((IFERROR(_xlfn.XLOOKUP(X337,BH22:BH150,BO22:BO150),IFERROR(_xlfn.XLOOKUP(X337,BI22:BI150,BO22:BO150),IFERROR(_xlfn.XLOOKUP(X337,BJ22:BJ150,BO22:BO150),""))))*W337,""))</f>
        <v>0</v>
      </c>
      <c r="AY337" s="618">
        <f>IFERROR((AX337/AX339)*AQ337,0)</f>
        <v>0</v>
      </c>
      <c r="AZ337" s="619">
        <f t="shared" si="368"/>
        <v>0</v>
      </c>
      <c r="BA337" s="134">
        <f t="shared" si="369"/>
        <v>0</v>
      </c>
      <c r="BB337" s="617">
        <f t="shared" si="370"/>
        <v>0</v>
      </c>
      <c r="BC337" s="733">
        <f>BA337/AI324</f>
        <v>0</v>
      </c>
      <c r="BV337" s="394">
        <f t="shared" si="313"/>
        <v>0</v>
      </c>
      <c r="DD337" s="9">
        <v>1</v>
      </c>
    </row>
    <row r="338" spans="2:108" ht="21" customHeight="1">
      <c r="B338" s="394">
        <f t="shared" si="373"/>
        <v>0</v>
      </c>
      <c r="C338" s="146" t="b">
        <f t="shared" si="374"/>
        <v>0</v>
      </c>
      <c r="D338" s="146">
        <f t="shared" si="314"/>
        <v>0</v>
      </c>
      <c r="E338" s="146">
        <f t="shared" si="315"/>
        <v>0</v>
      </c>
      <c r="F338" s="146">
        <f t="shared" si="316"/>
        <v>0</v>
      </c>
      <c r="G338" s="146">
        <f t="shared" si="375"/>
        <v>0</v>
      </c>
      <c r="H338" s="146" t="str">
        <f t="shared" si="317"/>
        <v/>
      </c>
      <c r="I338" s="146" t="str">
        <f t="shared" si="376"/>
        <v/>
      </c>
      <c r="J338" s="145"/>
      <c r="K338" s="118"/>
      <c r="L338" s="118"/>
      <c r="M338" s="117"/>
      <c r="N338" s="116"/>
      <c r="O338" s="115"/>
      <c r="P338" s="663"/>
      <c r="Q338" s="663"/>
      <c r="R338" s="662"/>
      <c r="S338" s="144"/>
      <c r="T338" s="292"/>
      <c r="U338" s="291"/>
      <c r="V338" s="143"/>
      <c r="W338" s="290"/>
      <c r="X338" s="289"/>
      <c r="Y338" s="288"/>
      <c r="Z338" s="287"/>
      <c r="AA338" s="286"/>
      <c r="AC338" s="507" t="str">
        <f>IF(ISBLANK(AA338),"",IF(AI324&gt;0,AA338,""))</f>
        <v/>
      </c>
      <c r="AD338" s="508">
        <f>IF(ISBLANK(AI324),"",INDEX(BO22:BO150,MATCH(AJ325,BH22:BH150,0)))</f>
        <v>10</v>
      </c>
      <c r="AE338" s="509" t="str">
        <f t="shared" si="360"/>
        <v/>
      </c>
      <c r="AF338" s="510" t="str">
        <f>IF(BA338=0,"",IF(ISBLANK(AI324),"",TEXT(AE338/10,"0.0")&amp;" cl ► "&amp;TEXT(AE338/1000,"0.000")&amp;" L"))</f>
        <v/>
      </c>
      <c r="AG338" s="511" t="str">
        <f>IF(OR(BA338=0, ISBLANK(X338)), "", IF(ROUND(BA338/BA339*10*2, 0)/2=0, W338 &amp; " " &amp; X338, "► ≈ " &amp; MIN(ROUND(BA338/BA339*10*2, 0)/2, 10) &amp; "/10"))</f>
        <v/>
      </c>
      <c r="AH338" s="527" t="str">
        <f t="shared" si="361"/>
        <v/>
      </c>
      <c r="AI338" s="513">
        <f>IF(ISBLANK(AI324),"",U338)</f>
        <v>0</v>
      </c>
      <c r="AJ338" s="528" t="str">
        <f t="shared" si="362"/>
        <v/>
      </c>
      <c r="AK338" s="514">
        <f t="shared" si="363"/>
        <v>0</v>
      </c>
      <c r="AL338" s="515">
        <v>1</v>
      </c>
      <c r="AM338" s="516">
        <f t="shared" si="364"/>
        <v>0</v>
      </c>
      <c r="AO338" s="142" t="str">
        <f t="shared" ref="AO338:AT338" si="379">AO324</f>
        <v/>
      </c>
      <c r="AP338" s="141">
        <f t="shared" si="379"/>
        <v>0</v>
      </c>
      <c r="AQ338" s="141">
        <f t="shared" si="379"/>
        <v>0</v>
      </c>
      <c r="AR338" s="140" t="str">
        <f t="shared" si="379"/>
        <v>2 Trembler(s) de 30 cl</v>
      </c>
      <c r="AS338" s="135">
        <f t="shared" si="379"/>
        <v>600</v>
      </c>
      <c r="AT338" s="139">
        <f t="shared" si="379"/>
        <v>600</v>
      </c>
      <c r="AU338" s="138">
        <f t="shared" si="352"/>
        <v>0</v>
      </c>
      <c r="AV338" s="137">
        <v>7</v>
      </c>
      <c r="AW338" s="136">
        <f t="shared" si="366"/>
        <v>0</v>
      </c>
      <c r="AX338" s="614">
        <f>IF(ISBLANK(W338),0,IFERROR((IFERROR(_xlfn.XLOOKUP(X338,BH22:BH150,BO22:BO150),IFERROR(_xlfn.XLOOKUP(X338,BI22:BI150,BO22:BO150),IFERROR(_xlfn.XLOOKUP(X338,BJ22:BJ150,BO22:BO150),""))))*W338,""))</f>
        <v>0</v>
      </c>
      <c r="AY338" s="618">
        <f>IFERROR((AX338/AX339)*AQ338,0)</f>
        <v>0</v>
      </c>
      <c r="AZ338" s="619">
        <f t="shared" si="368"/>
        <v>0</v>
      </c>
      <c r="BA338" s="134">
        <f t="shared" si="369"/>
        <v>0</v>
      </c>
      <c r="BB338" s="617">
        <f t="shared" si="370"/>
        <v>0</v>
      </c>
      <c r="BC338" s="733">
        <f>BA338/AI324</f>
        <v>0</v>
      </c>
      <c r="BV338" s="394">
        <f t="shared" ref="BV338:BV354" si="380">B338</f>
        <v>0</v>
      </c>
      <c r="DD338" s="9">
        <v>1</v>
      </c>
    </row>
    <row r="339" spans="2:108" ht="21" customHeight="1">
      <c r="B339" s="394">
        <f t="shared" si="373"/>
        <v>0</v>
      </c>
      <c r="C339" s="146" t="b">
        <f t="shared" si="374"/>
        <v>0</v>
      </c>
      <c r="D339" s="146">
        <f t="shared" si="314"/>
        <v>0</v>
      </c>
      <c r="E339" s="146">
        <f t="shared" si="315"/>
        <v>0</v>
      </c>
      <c r="F339" s="146">
        <f t="shared" si="316"/>
        <v>0</v>
      </c>
      <c r="G339" s="146">
        <f t="shared" si="375"/>
        <v>0</v>
      </c>
      <c r="H339" s="146" t="str">
        <f t="shared" si="317"/>
        <v/>
      </c>
      <c r="I339" s="146" t="str">
        <f t="shared" si="376"/>
        <v/>
      </c>
      <c r="J339" s="133"/>
      <c r="K339" s="118"/>
      <c r="L339" s="118"/>
      <c r="M339" s="117"/>
      <c r="N339" s="116"/>
      <c r="O339" s="115"/>
      <c r="P339" s="131"/>
      <c r="Q339" s="131"/>
      <c r="R339" s="131"/>
      <c r="S339" s="131"/>
      <c r="T339" s="131"/>
      <c r="U339" s="131"/>
      <c r="V339" s="131"/>
      <c r="W339" s="131"/>
      <c r="X339" s="131"/>
      <c r="Y339" s="132"/>
      <c r="Z339" s="131"/>
      <c r="AA339" s="130"/>
      <c r="AC339" s="504"/>
      <c r="AD339" s="128"/>
      <c r="AE339" s="530">
        <f>SUM(AE332:AE338)</f>
        <v>0</v>
      </c>
      <c r="AF339" s="128"/>
      <c r="AG339" s="128"/>
      <c r="AH339" s="129"/>
      <c r="AI339" s="505"/>
      <c r="AJ339" s="531">
        <f>IFERROR(SUM(AJ332:AJ338)/SUM(AE332:AE338)*100,0)</f>
        <v>0</v>
      </c>
      <c r="AK339" s="506"/>
      <c r="AL339" s="128" t="s">
        <v>345</v>
      </c>
      <c r="AM339" s="500">
        <f>SUM(AM332:AM338)</f>
        <v>0</v>
      </c>
      <c r="AO339" s="127"/>
      <c r="AP339" s="125"/>
      <c r="AQ339" s="125"/>
      <c r="AR339" s="126"/>
      <c r="AS339" s="126"/>
      <c r="AT339" s="125"/>
      <c r="AU339" s="124"/>
      <c r="AV339" s="123"/>
      <c r="AW339" s="123"/>
      <c r="AX339" s="615">
        <f t="shared" ref="AX339:BC339" si="381">SUM(AX332:AX338)</f>
        <v>0</v>
      </c>
      <c r="AY339" s="122">
        <f t="shared" si="381"/>
        <v>0</v>
      </c>
      <c r="AZ339" s="621">
        <f t="shared" si="381"/>
        <v>0</v>
      </c>
      <c r="BA339" s="122">
        <f t="shared" si="381"/>
        <v>0</v>
      </c>
      <c r="BB339" s="616">
        <f t="shared" si="381"/>
        <v>0</v>
      </c>
      <c r="BC339" s="620">
        <f t="shared" si="381"/>
        <v>0</v>
      </c>
      <c r="BV339" s="394">
        <f t="shared" si="380"/>
        <v>0</v>
      </c>
      <c r="DD339" s="9">
        <v>1</v>
      </c>
    </row>
    <row r="340" spans="2:108" ht="21" customHeight="1">
      <c r="B340" s="394">
        <f t="shared" si="373"/>
        <v>0</v>
      </c>
      <c r="C340" s="146" t="b">
        <f t="shared" si="374"/>
        <v>0</v>
      </c>
      <c r="D340" s="146">
        <f t="shared" si="314"/>
        <v>0</v>
      </c>
      <c r="E340" s="146">
        <f t="shared" si="315"/>
        <v>0</v>
      </c>
      <c r="F340" s="146">
        <f t="shared" si="316"/>
        <v>0</v>
      </c>
      <c r="G340" s="146">
        <f t="shared" si="375"/>
        <v>0</v>
      </c>
      <c r="H340" s="146" t="str">
        <f t="shared" si="317"/>
        <v/>
      </c>
      <c r="I340" s="146" t="str">
        <f t="shared" si="376"/>
        <v/>
      </c>
      <c r="J340" s="145"/>
      <c r="K340" s="118"/>
      <c r="L340" s="118"/>
      <c r="M340" s="117"/>
      <c r="N340" s="116"/>
      <c r="O340" s="115"/>
      <c r="P340" s="284"/>
      <c r="Q340" s="265"/>
      <c r="R340" s="268"/>
      <c r="S340" s="268"/>
      <c r="T340" s="268"/>
      <c r="U340" s="268"/>
      <c r="V340" s="268"/>
      <c r="W340" s="268"/>
      <c r="X340" s="268"/>
      <c r="Y340" s="268"/>
      <c r="Z340" s="268"/>
      <c r="AA340" s="283"/>
      <c r="AC340" s="771" t="s">
        <v>535</v>
      </c>
      <c r="AD340" s="268"/>
      <c r="AE340" s="268"/>
      <c r="AF340" s="268"/>
      <c r="AG340" s="268"/>
      <c r="AH340" s="537" t="s">
        <v>1692</v>
      </c>
      <c r="AI340" s="268"/>
      <c r="AJ340" s="268"/>
      <c r="AK340" s="268"/>
      <c r="AL340" s="268"/>
      <c r="AM340" s="283" t="s">
        <v>532</v>
      </c>
      <c r="AO340" s="491"/>
      <c r="AP340" s="492"/>
      <c r="AQ340" s="492"/>
      <c r="AR340" s="492"/>
      <c r="AS340" s="492"/>
      <c r="AT340" s="492"/>
      <c r="AU340" s="492"/>
      <c r="AV340" s="492"/>
      <c r="AW340" s="492"/>
      <c r="AX340" s="492"/>
      <c r="AY340" s="492"/>
      <c r="AZ340" s="492"/>
      <c r="BA340" s="492"/>
      <c r="BB340" s="492"/>
      <c r="BC340" s="496"/>
      <c r="BV340" s="394">
        <f t="shared" si="380"/>
        <v>0</v>
      </c>
      <c r="DD340" s="9">
        <v>1</v>
      </c>
    </row>
    <row r="341" spans="2:108" ht="21" customHeight="1">
      <c r="B341" s="394">
        <f t="shared" si="373"/>
        <v>0</v>
      </c>
      <c r="C341" s="146" t="b">
        <f t="shared" si="374"/>
        <v>0</v>
      </c>
      <c r="D341" s="146">
        <f t="shared" ref="D341:D354" si="382">IF(C341="►","►",IFERROR(LEFT(C341,SEARCH(".",C341)-1),0))</f>
        <v>0</v>
      </c>
      <c r="E341" s="146">
        <f t="shared" ref="E341:E354" si="383">IF(C341="►","►",IFERROR(MID(C341,SEARCH(".",C341)+1,SEARCH(".",C341,SEARCH(".",C341)+1)-SEARCH(".",C341)-1),0))</f>
        <v>0</v>
      </c>
      <c r="F341" s="146">
        <f t="shared" ref="F341:F354" si="384">IF(C341="►","►",IFERROR(MID(C341,SEARCH(".",C341,SEARCH(".",C341)+1)+1,SEARCH(".",C341,SEARCH(".",C341,SEARCH(".",C341)+1)+1)-SEARCH(".",C341,SEARCH(".",C341)+1)-1),0))</f>
        <v>0</v>
      </c>
      <c r="G341" s="146">
        <f t="shared" si="375"/>
        <v>0</v>
      </c>
      <c r="H341" s="146" t="str">
        <f t="shared" ref="H341:H354" si="385">IF(C341="►","►",IFERROR(MID(C341,SEARCH("♦",SUBSTITUTE(C341,".","♦",LEN(C341)-LEN(SUBSTITUTE(C341,".",""))))+1,999),""))</f>
        <v/>
      </c>
      <c r="I341" s="146" t="str">
        <f t="shared" si="376"/>
        <v/>
      </c>
      <c r="J341" s="145"/>
      <c r="K341" s="118"/>
      <c r="L341" s="118"/>
      <c r="M341" s="117"/>
      <c r="N341" s="116"/>
      <c r="O341" s="115"/>
      <c r="P341" s="281"/>
      <c r="Q341" s="280"/>
      <c r="R341" s="280"/>
      <c r="S341" s="280"/>
      <c r="T341" s="280"/>
      <c r="U341" s="280"/>
      <c r="V341" s="280"/>
      <c r="W341" s="280"/>
      <c r="X341" s="280"/>
      <c r="Y341" s="280"/>
      <c r="Z341" s="280"/>
      <c r="AA341" s="279"/>
      <c r="AC341" s="772">
        <f>Q341</f>
        <v>0</v>
      </c>
      <c r="AD341" s="280"/>
      <c r="AE341" s="280"/>
      <c r="AF341" s="280"/>
      <c r="AG341" s="280"/>
      <c r="AH341" s="280"/>
      <c r="AI341" s="280"/>
      <c r="AJ341" s="280"/>
      <c r="AK341" s="280"/>
      <c r="AL341" s="280"/>
      <c r="AM341" s="279" t="s">
        <v>532</v>
      </c>
      <c r="AO341" s="493"/>
      <c r="AP341" s="494"/>
      <c r="AQ341" s="494"/>
      <c r="AR341" s="494"/>
      <c r="AS341" s="494"/>
      <c r="AT341" s="494"/>
      <c r="AU341" s="494"/>
      <c r="AV341" s="494"/>
      <c r="AW341" s="494"/>
      <c r="AX341" s="494"/>
      <c r="AY341" s="494"/>
      <c r="AZ341" s="494"/>
      <c r="BA341" s="494"/>
      <c r="BB341" s="494"/>
      <c r="BC341" s="497"/>
      <c r="BV341" s="394">
        <f t="shared" si="380"/>
        <v>0</v>
      </c>
      <c r="DD341" s="9">
        <v>1</v>
      </c>
    </row>
    <row r="342" spans="2:108" ht="21" customHeight="1">
      <c r="B342" s="394">
        <f t="shared" si="373"/>
        <v>0</v>
      </c>
      <c r="C342" s="146" t="b">
        <f t="shared" si="374"/>
        <v>0</v>
      </c>
      <c r="D342" s="146">
        <f t="shared" si="382"/>
        <v>0</v>
      </c>
      <c r="E342" s="146">
        <f t="shared" si="383"/>
        <v>0</v>
      </c>
      <c r="F342" s="146">
        <f t="shared" si="384"/>
        <v>0</v>
      </c>
      <c r="G342" s="146">
        <f t="shared" si="375"/>
        <v>0</v>
      </c>
      <c r="H342" s="146" t="str">
        <f t="shared" si="385"/>
        <v/>
      </c>
      <c r="I342" s="146" t="str">
        <f t="shared" si="376"/>
        <v/>
      </c>
      <c r="J342" s="145"/>
      <c r="K342" s="118"/>
      <c r="L342" s="118"/>
      <c r="M342" s="117"/>
      <c r="N342" s="116"/>
      <c r="O342" s="115"/>
      <c r="P342" s="281"/>
      <c r="Q342" s="280"/>
      <c r="R342" s="280"/>
      <c r="S342" s="280"/>
      <c r="T342" s="280"/>
      <c r="U342" s="280"/>
      <c r="V342" s="280"/>
      <c r="W342" s="280"/>
      <c r="X342" s="280"/>
      <c r="Y342" s="280"/>
      <c r="Z342" s="280"/>
      <c r="AA342" s="279"/>
      <c r="AC342" s="772">
        <f t="shared" ref="AC342:AC349" si="386">Q342</f>
        <v>0</v>
      </c>
      <c r="AD342" s="280"/>
      <c r="AE342" s="280"/>
      <c r="AF342" s="280"/>
      <c r="AG342" s="280"/>
      <c r="AH342" s="280"/>
      <c r="AI342" s="280"/>
      <c r="AJ342" s="280"/>
      <c r="AK342" s="280"/>
      <c r="AL342" s="280"/>
      <c r="AM342" s="279"/>
      <c r="AO342" s="493"/>
      <c r="AP342" s="494"/>
      <c r="AQ342" s="494"/>
      <c r="AR342" s="494"/>
      <c r="AS342" s="494"/>
      <c r="AT342" s="494"/>
      <c r="AU342" s="494"/>
      <c r="AV342" s="494"/>
      <c r="AW342" s="494"/>
      <c r="AX342" s="494"/>
      <c r="AY342" s="494"/>
      <c r="AZ342" s="494"/>
      <c r="BA342" s="494"/>
      <c r="BB342" s="494"/>
      <c r="BC342" s="497"/>
      <c r="BH342" s="1"/>
      <c r="BI342" s="1"/>
      <c r="BJ342" s="1"/>
      <c r="BK342" s="1"/>
      <c r="BL342" s="1"/>
      <c r="BO342" s="1"/>
      <c r="BP342" s="1"/>
      <c r="BQ342" s="1"/>
      <c r="BR342" s="1"/>
      <c r="BS342" s="1"/>
      <c r="BV342" s="394">
        <f t="shared" si="380"/>
        <v>0</v>
      </c>
      <c r="CA342" s="1"/>
      <c r="CB342" s="1"/>
      <c r="CC342" s="1"/>
      <c r="CD342" s="1"/>
      <c r="CI342" s="1"/>
      <c r="CJ342" s="1"/>
      <c r="CK342" s="1"/>
      <c r="CL342" s="1"/>
      <c r="CQ342" s="1"/>
      <c r="CR342" s="1"/>
      <c r="CS342" s="1"/>
      <c r="CT342" s="1"/>
      <c r="DD342" s="9">
        <v>1</v>
      </c>
    </row>
    <row r="343" spans="2:108" ht="21" customHeight="1">
      <c r="B343" s="394">
        <f t="shared" si="373"/>
        <v>0</v>
      </c>
      <c r="C343" s="146" t="b">
        <f t="shared" si="374"/>
        <v>0</v>
      </c>
      <c r="D343" s="146">
        <f t="shared" si="382"/>
        <v>0</v>
      </c>
      <c r="E343" s="146">
        <f t="shared" si="383"/>
        <v>0</v>
      </c>
      <c r="F343" s="146">
        <f t="shared" si="384"/>
        <v>0</v>
      </c>
      <c r="G343" s="146">
        <f t="shared" si="375"/>
        <v>0</v>
      </c>
      <c r="H343" s="146" t="str">
        <f t="shared" si="385"/>
        <v/>
      </c>
      <c r="I343" s="146" t="str">
        <f t="shared" si="376"/>
        <v/>
      </c>
      <c r="J343" s="145"/>
      <c r="K343" s="118"/>
      <c r="L343" s="118"/>
      <c r="M343" s="117"/>
      <c r="N343" s="116"/>
      <c r="O343" s="115"/>
      <c r="P343" s="281"/>
      <c r="Q343" s="280"/>
      <c r="R343" s="280"/>
      <c r="S343" s="280"/>
      <c r="T343" s="280"/>
      <c r="U343" s="280"/>
      <c r="V343" s="280"/>
      <c r="W343" s="280"/>
      <c r="X343" s="280"/>
      <c r="Y343" s="280"/>
      <c r="Z343" s="280"/>
      <c r="AA343" s="279"/>
      <c r="AC343" s="772">
        <f t="shared" si="386"/>
        <v>0</v>
      </c>
      <c r="AD343" s="280"/>
      <c r="AE343" s="280"/>
      <c r="AF343" s="280"/>
      <c r="AG343" s="280"/>
      <c r="AH343" s="280"/>
      <c r="AI343" s="280"/>
      <c r="AJ343" s="280"/>
      <c r="AK343" s="280"/>
      <c r="AL343" s="280"/>
      <c r="AM343" s="279"/>
      <c r="AO343" s="495"/>
      <c r="AP343" s="494"/>
      <c r="AQ343" s="494"/>
      <c r="AR343" s="494"/>
      <c r="AS343" s="494"/>
      <c r="AT343" s="494"/>
      <c r="AU343" s="494"/>
      <c r="AV343" s="494"/>
      <c r="AW343" s="494"/>
      <c r="AX343" s="494"/>
      <c r="AY343" s="494"/>
      <c r="AZ343" s="494"/>
      <c r="BA343" s="494"/>
      <c r="BB343" s="494"/>
      <c r="BC343" s="497"/>
      <c r="BV343" s="394">
        <f t="shared" si="380"/>
        <v>0</v>
      </c>
      <c r="DD343" s="9">
        <v>1</v>
      </c>
    </row>
    <row r="344" spans="2:108" ht="21" customHeight="1">
      <c r="B344" s="394">
        <f t="shared" si="373"/>
        <v>0</v>
      </c>
      <c r="C344" s="146" t="b">
        <f t="shared" si="374"/>
        <v>0</v>
      </c>
      <c r="D344" s="146">
        <f t="shared" si="382"/>
        <v>0</v>
      </c>
      <c r="E344" s="146">
        <f t="shared" si="383"/>
        <v>0</v>
      </c>
      <c r="F344" s="146">
        <f t="shared" si="384"/>
        <v>0</v>
      </c>
      <c r="G344" s="146">
        <f t="shared" si="375"/>
        <v>0</v>
      </c>
      <c r="H344" s="146" t="str">
        <f t="shared" si="385"/>
        <v/>
      </c>
      <c r="I344" s="146" t="str">
        <f t="shared" si="376"/>
        <v/>
      </c>
      <c r="J344" s="145"/>
      <c r="K344" s="118"/>
      <c r="L344" s="118"/>
      <c r="M344" s="117"/>
      <c r="N344" s="116"/>
      <c r="O344" s="115"/>
      <c r="P344" s="281"/>
      <c r="Q344" s="280"/>
      <c r="R344" s="280"/>
      <c r="S344" s="280"/>
      <c r="T344" s="280"/>
      <c r="U344" s="280"/>
      <c r="V344" s="280"/>
      <c r="W344" s="280"/>
      <c r="X344" s="280"/>
      <c r="Y344" s="280"/>
      <c r="Z344" s="280"/>
      <c r="AA344" s="279"/>
      <c r="AC344" s="772">
        <f t="shared" si="386"/>
        <v>0</v>
      </c>
      <c r="AD344" s="280"/>
      <c r="AE344" s="280"/>
      <c r="AF344" s="280"/>
      <c r="AG344" s="280"/>
      <c r="AH344" s="280"/>
      <c r="AI344" s="280"/>
      <c r="AJ344" s="280"/>
      <c r="AK344" s="280"/>
      <c r="AL344" s="280"/>
      <c r="AM344" s="279"/>
      <c r="AO344" s="493"/>
      <c r="AP344" s="494"/>
      <c r="AQ344" s="494"/>
      <c r="AR344" s="494"/>
      <c r="AS344" s="494"/>
      <c r="AT344" s="494"/>
      <c r="AU344" s="494"/>
      <c r="AV344" s="494"/>
      <c r="AW344" s="494"/>
      <c r="AX344" s="494"/>
      <c r="AY344" s="494"/>
      <c r="AZ344" s="494"/>
      <c r="BA344" s="494"/>
      <c r="BB344" s="494"/>
      <c r="BC344" s="497"/>
      <c r="BV344" s="394">
        <f t="shared" si="380"/>
        <v>0</v>
      </c>
      <c r="DD344" s="9">
        <v>1</v>
      </c>
    </row>
    <row r="345" spans="2:108" ht="21" customHeight="1">
      <c r="B345" s="394">
        <f t="shared" si="373"/>
        <v>0</v>
      </c>
      <c r="C345" s="146" t="b">
        <f t="shared" si="374"/>
        <v>0</v>
      </c>
      <c r="D345" s="146">
        <f t="shared" si="382"/>
        <v>0</v>
      </c>
      <c r="E345" s="146">
        <f t="shared" si="383"/>
        <v>0</v>
      </c>
      <c r="F345" s="146">
        <f t="shared" si="384"/>
        <v>0</v>
      </c>
      <c r="G345" s="146">
        <f t="shared" si="375"/>
        <v>0</v>
      </c>
      <c r="H345" s="146" t="str">
        <f t="shared" si="385"/>
        <v/>
      </c>
      <c r="I345" s="146" t="str">
        <f t="shared" si="376"/>
        <v/>
      </c>
      <c r="J345" s="145"/>
      <c r="K345" s="118"/>
      <c r="L345" s="118"/>
      <c r="M345" s="117"/>
      <c r="N345" s="116"/>
      <c r="O345" s="115"/>
      <c r="P345" s="281"/>
      <c r="Q345" s="280"/>
      <c r="R345" s="280"/>
      <c r="S345" s="280"/>
      <c r="T345" s="280"/>
      <c r="U345" s="280"/>
      <c r="V345" s="280"/>
      <c r="W345" s="280"/>
      <c r="X345" s="280"/>
      <c r="Y345" s="280"/>
      <c r="Z345" s="280"/>
      <c r="AA345" s="279"/>
      <c r="AC345" s="772">
        <f t="shared" si="386"/>
        <v>0</v>
      </c>
      <c r="AD345" s="280"/>
      <c r="AE345" s="280"/>
      <c r="AF345" s="280"/>
      <c r="AG345" s="280"/>
      <c r="AH345" s="280"/>
      <c r="AI345" s="280"/>
      <c r="AJ345" s="280"/>
      <c r="AK345" s="280"/>
      <c r="AL345" s="280"/>
      <c r="AM345" s="279"/>
      <c r="AO345" s="493"/>
      <c r="AP345" s="494"/>
      <c r="AQ345" s="494"/>
      <c r="AR345" s="494"/>
      <c r="AS345" s="494"/>
      <c r="AT345" s="494"/>
      <c r="AU345" s="494"/>
      <c r="AV345" s="494"/>
      <c r="AW345" s="494"/>
      <c r="AX345" s="494"/>
      <c r="AY345" s="494"/>
      <c r="AZ345" s="494"/>
      <c r="BA345" s="494"/>
      <c r="BB345" s="494"/>
      <c r="BC345" s="497"/>
      <c r="BV345" s="394">
        <f t="shared" si="380"/>
        <v>0</v>
      </c>
      <c r="DD345" s="9">
        <v>1</v>
      </c>
    </row>
    <row r="346" spans="2:108" ht="21" customHeight="1">
      <c r="B346" s="394">
        <f t="shared" si="373"/>
        <v>0</v>
      </c>
      <c r="C346" s="146" t="b">
        <f t="shared" si="374"/>
        <v>0</v>
      </c>
      <c r="D346" s="146">
        <f t="shared" si="382"/>
        <v>0</v>
      </c>
      <c r="E346" s="146">
        <f t="shared" si="383"/>
        <v>0</v>
      </c>
      <c r="F346" s="146">
        <f t="shared" si="384"/>
        <v>0</v>
      </c>
      <c r="G346" s="146">
        <f t="shared" si="375"/>
        <v>0</v>
      </c>
      <c r="H346" s="146" t="str">
        <f t="shared" si="385"/>
        <v/>
      </c>
      <c r="I346" s="146" t="str">
        <f t="shared" si="376"/>
        <v/>
      </c>
      <c r="J346" s="145"/>
      <c r="K346" s="118"/>
      <c r="L346" s="118"/>
      <c r="M346" s="117"/>
      <c r="N346" s="116"/>
      <c r="O346" s="115"/>
      <c r="P346" s="281"/>
      <c r="Q346" s="280"/>
      <c r="R346" s="280"/>
      <c r="S346" s="280"/>
      <c r="T346" s="280"/>
      <c r="U346" s="280"/>
      <c r="V346" s="280"/>
      <c r="W346" s="280"/>
      <c r="X346" s="280"/>
      <c r="Y346" s="280"/>
      <c r="Z346" s="280"/>
      <c r="AA346" s="279"/>
      <c r="AC346" s="772">
        <f t="shared" si="386"/>
        <v>0</v>
      </c>
      <c r="AD346" s="280"/>
      <c r="AE346" s="280"/>
      <c r="AF346" s="280"/>
      <c r="AG346" s="280"/>
      <c r="AH346" s="280"/>
      <c r="AI346" s="280"/>
      <c r="AJ346" s="280"/>
      <c r="AK346" s="280"/>
      <c r="AL346" s="280"/>
      <c r="AM346" s="279"/>
      <c r="AO346" s="493"/>
      <c r="AP346" s="494"/>
      <c r="AQ346" s="494"/>
      <c r="AR346" s="494"/>
      <c r="AS346" s="494"/>
      <c r="AT346" s="494"/>
      <c r="AU346" s="494"/>
      <c r="AV346" s="494"/>
      <c r="AW346" s="494"/>
      <c r="AX346" s="494"/>
      <c r="AY346" s="494"/>
      <c r="AZ346" s="494"/>
      <c r="BA346" s="494"/>
      <c r="BB346" s="494"/>
      <c r="BC346" s="497"/>
      <c r="BV346" s="394">
        <f t="shared" si="380"/>
        <v>0</v>
      </c>
      <c r="DD346" s="9">
        <v>1</v>
      </c>
    </row>
    <row r="347" spans="2:108" ht="21" customHeight="1">
      <c r="B347" s="394">
        <f t="shared" si="373"/>
        <v>0</v>
      </c>
      <c r="C347" s="146" t="b">
        <f t="shared" si="374"/>
        <v>0</v>
      </c>
      <c r="D347" s="146">
        <f t="shared" si="382"/>
        <v>0</v>
      </c>
      <c r="E347" s="146">
        <f t="shared" si="383"/>
        <v>0</v>
      </c>
      <c r="F347" s="146">
        <f t="shared" si="384"/>
        <v>0</v>
      </c>
      <c r="G347" s="146">
        <f t="shared" si="375"/>
        <v>0</v>
      </c>
      <c r="H347" s="146" t="str">
        <f t="shared" si="385"/>
        <v/>
      </c>
      <c r="I347" s="146" t="str">
        <f t="shared" si="376"/>
        <v/>
      </c>
      <c r="J347" s="145"/>
      <c r="K347" s="118"/>
      <c r="L347" s="118"/>
      <c r="M347" s="117"/>
      <c r="N347" s="116"/>
      <c r="O347" s="115"/>
      <c r="P347" s="281"/>
      <c r="Q347" s="280"/>
      <c r="R347" s="280"/>
      <c r="S347" s="280"/>
      <c r="T347" s="280"/>
      <c r="U347" s="280"/>
      <c r="V347" s="280"/>
      <c r="W347" s="280"/>
      <c r="X347" s="280"/>
      <c r="Y347" s="280"/>
      <c r="Z347" s="280"/>
      <c r="AA347" s="279"/>
      <c r="AC347" s="772">
        <f t="shared" si="386"/>
        <v>0</v>
      </c>
      <c r="AD347" s="280"/>
      <c r="AE347" s="280"/>
      <c r="AF347" s="280"/>
      <c r="AG347" s="280"/>
      <c r="AH347" s="280"/>
      <c r="AI347" s="280"/>
      <c r="AJ347" s="280"/>
      <c r="AK347" s="280"/>
      <c r="AL347" s="280"/>
      <c r="AM347" s="279"/>
      <c r="AO347" s="493"/>
      <c r="AP347" s="494"/>
      <c r="AQ347" s="494"/>
      <c r="AR347" s="494"/>
      <c r="AS347" s="494"/>
      <c r="AT347" s="494"/>
      <c r="AU347" s="494"/>
      <c r="AV347" s="494"/>
      <c r="AW347" s="494"/>
      <c r="AX347" s="494"/>
      <c r="AY347" s="494"/>
      <c r="AZ347" s="494"/>
      <c r="BA347" s="494"/>
      <c r="BB347" s="494"/>
      <c r="BC347" s="497"/>
      <c r="BV347" s="394">
        <f t="shared" si="380"/>
        <v>0</v>
      </c>
      <c r="DD347" s="9">
        <v>1</v>
      </c>
    </row>
    <row r="348" spans="2:108" ht="21" customHeight="1">
      <c r="B348" s="394">
        <f t="shared" si="373"/>
        <v>0</v>
      </c>
      <c r="C348" s="146" t="b">
        <f t="shared" si="374"/>
        <v>0</v>
      </c>
      <c r="D348" s="146">
        <f t="shared" si="382"/>
        <v>0</v>
      </c>
      <c r="E348" s="146">
        <f t="shared" si="383"/>
        <v>0</v>
      </c>
      <c r="F348" s="146">
        <f t="shared" si="384"/>
        <v>0</v>
      </c>
      <c r="G348" s="146">
        <f t="shared" si="375"/>
        <v>0</v>
      </c>
      <c r="H348" s="146" t="str">
        <f t="shared" si="385"/>
        <v/>
      </c>
      <c r="I348" s="146" t="str">
        <f t="shared" si="376"/>
        <v/>
      </c>
      <c r="J348" s="145"/>
      <c r="K348" s="118"/>
      <c r="L348" s="118"/>
      <c r="M348" s="117"/>
      <c r="N348" s="116"/>
      <c r="O348" s="115"/>
      <c r="P348" s="281"/>
      <c r="Q348" s="280"/>
      <c r="R348" s="280"/>
      <c r="S348" s="280"/>
      <c r="T348" s="280"/>
      <c r="U348" s="280"/>
      <c r="V348" s="280"/>
      <c r="W348" s="280"/>
      <c r="X348" s="280"/>
      <c r="Y348" s="280"/>
      <c r="Z348" s="280"/>
      <c r="AA348" s="279"/>
      <c r="AC348" s="772">
        <f t="shared" si="386"/>
        <v>0</v>
      </c>
      <c r="AD348" s="280"/>
      <c r="AE348" s="280"/>
      <c r="AF348" s="280"/>
      <c r="AG348" s="280"/>
      <c r="AH348" s="280"/>
      <c r="AI348" s="280"/>
      <c r="AJ348" s="280"/>
      <c r="AK348" s="280"/>
      <c r="AL348" s="280"/>
      <c r="AM348" s="279"/>
      <c r="AO348" s="493"/>
      <c r="AP348" s="494"/>
      <c r="AQ348" s="494"/>
      <c r="AR348" s="494"/>
      <c r="AS348" s="494"/>
      <c r="AT348" s="494"/>
      <c r="AU348" s="494"/>
      <c r="AV348" s="494"/>
      <c r="AW348" s="494"/>
      <c r="AX348" s="494"/>
      <c r="AY348" s="494"/>
      <c r="AZ348" s="494"/>
      <c r="BA348" s="494"/>
      <c r="BB348" s="494"/>
      <c r="BC348" s="497"/>
      <c r="BV348" s="394">
        <f t="shared" si="380"/>
        <v>0</v>
      </c>
      <c r="DD348" s="9">
        <v>1</v>
      </c>
    </row>
    <row r="349" spans="2:108" ht="21" customHeight="1">
      <c r="B349" s="394">
        <f t="shared" si="373"/>
        <v>0</v>
      </c>
      <c r="C349" s="146" t="b">
        <f t="shared" si="374"/>
        <v>0</v>
      </c>
      <c r="D349" s="146">
        <f t="shared" si="382"/>
        <v>0</v>
      </c>
      <c r="E349" s="146">
        <f t="shared" si="383"/>
        <v>0</v>
      </c>
      <c r="F349" s="146">
        <f t="shared" si="384"/>
        <v>0</v>
      </c>
      <c r="G349" s="146">
        <f t="shared" si="375"/>
        <v>0</v>
      </c>
      <c r="H349" s="146" t="str">
        <f t="shared" si="385"/>
        <v/>
      </c>
      <c r="I349" s="146" t="str">
        <f t="shared" si="376"/>
        <v/>
      </c>
      <c r="J349" s="145"/>
      <c r="K349" s="118"/>
      <c r="L349" s="118"/>
      <c r="M349" s="117"/>
      <c r="N349" s="116"/>
      <c r="O349" s="115"/>
      <c r="P349" s="281"/>
      <c r="Q349" s="280"/>
      <c r="R349" s="280"/>
      <c r="S349" s="280"/>
      <c r="T349" s="280"/>
      <c r="U349" s="280"/>
      <c r="V349" s="280"/>
      <c r="W349" s="280"/>
      <c r="X349" s="280"/>
      <c r="Y349" s="280"/>
      <c r="Z349" s="280"/>
      <c r="AA349" s="279"/>
      <c r="AC349" s="772">
        <f t="shared" si="386"/>
        <v>0</v>
      </c>
      <c r="AD349" s="280"/>
      <c r="AE349" s="280"/>
      <c r="AF349" s="280"/>
      <c r="AG349" s="280"/>
      <c r="AH349" s="280"/>
      <c r="AI349" s="280"/>
      <c r="AJ349" s="280"/>
      <c r="AK349" s="280"/>
      <c r="AL349" s="280"/>
      <c r="AM349" s="279"/>
      <c r="AO349" s="493"/>
      <c r="AP349" s="494"/>
      <c r="AQ349" s="494"/>
      <c r="AR349" s="494"/>
      <c r="AS349" s="494"/>
      <c r="AT349" s="494"/>
      <c r="AU349" s="494"/>
      <c r="AV349" s="494"/>
      <c r="AW349" s="494"/>
      <c r="AX349" s="494"/>
      <c r="AY349" s="494"/>
      <c r="AZ349" s="494"/>
      <c r="BA349" s="494"/>
      <c r="BB349" s="494"/>
      <c r="BC349" s="497"/>
      <c r="BV349" s="394">
        <f t="shared" si="380"/>
        <v>0</v>
      </c>
      <c r="DD349" s="9">
        <v>1</v>
      </c>
    </row>
    <row r="350" spans="2:108" ht="21" customHeight="1">
      <c r="B350" s="394">
        <f t="shared" si="373"/>
        <v>0</v>
      </c>
      <c r="C350" s="146" t="b">
        <f t="shared" si="374"/>
        <v>0</v>
      </c>
      <c r="D350" s="146">
        <f t="shared" si="382"/>
        <v>0</v>
      </c>
      <c r="E350" s="146">
        <f t="shared" si="383"/>
        <v>0</v>
      </c>
      <c r="F350" s="146">
        <f t="shared" si="384"/>
        <v>0</v>
      </c>
      <c r="G350" s="146">
        <f t="shared" si="375"/>
        <v>0</v>
      </c>
      <c r="H350" s="146" t="str">
        <f t="shared" si="385"/>
        <v/>
      </c>
      <c r="I350" s="146" t="str">
        <f t="shared" si="376"/>
        <v/>
      </c>
      <c r="J350" s="145"/>
      <c r="K350" s="118"/>
      <c r="L350" s="118"/>
      <c r="M350" s="117"/>
      <c r="N350" s="116"/>
      <c r="O350" s="115"/>
      <c r="P350" s="661"/>
      <c r="Q350" s="277"/>
      <c r="R350" s="277"/>
      <c r="S350" s="277"/>
      <c r="T350" s="277"/>
      <c r="U350" s="277"/>
      <c r="V350" s="277"/>
      <c r="W350" s="277"/>
      <c r="X350" s="277"/>
      <c r="Y350" s="277"/>
      <c r="Z350" s="277"/>
      <c r="AA350" s="276"/>
      <c r="AC350" s="773"/>
      <c r="AD350" s="277"/>
      <c r="AE350" s="277"/>
      <c r="AF350" s="277"/>
      <c r="AG350" s="277"/>
      <c r="AH350" s="277"/>
      <c r="AI350" s="277"/>
      <c r="AJ350" s="277"/>
      <c r="AK350" s="277"/>
      <c r="AL350" s="277"/>
      <c r="AM350" s="276"/>
      <c r="AO350" s="493"/>
      <c r="AP350" s="494"/>
      <c r="AQ350" s="494"/>
      <c r="AR350" s="494"/>
      <c r="AS350" s="494"/>
      <c r="AT350" s="494"/>
      <c r="AU350" s="494"/>
      <c r="AV350" s="494"/>
      <c r="AW350" s="494"/>
      <c r="AX350" s="494"/>
      <c r="AY350" s="494"/>
      <c r="AZ350" s="494"/>
      <c r="BA350" s="494"/>
      <c r="BB350" s="494"/>
      <c r="BC350" s="497"/>
      <c r="BV350" s="394">
        <f t="shared" si="380"/>
        <v>0</v>
      </c>
      <c r="DD350" s="9">
        <v>1</v>
      </c>
    </row>
    <row r="351" spans="2:108" ht="21" customHeight="1">
      <c r="B351" s="394">
        <f t="shared" si="373"/>
        <v>0</v>
      </c>
      <c r="C351" s="146" t="b">
        <f t="shared" si="374"/>
        <v>0</v>
      </c>
      <c r="D351" s="146">
        <f t="shared" si="382"/>
        <v>0</v>
      </c>
      <c r="E351" s="146">
        <f t="shared" si="383"/>
        <v>0</v>
      </c>
      <c r="F351" s="146">
        <f t="shared" si="384"/>
        <v>0</v>
      </c>
      <c r="G351" s="146">
        <f t="shared" si="375"/>
        <v>0</v>
      </c>
      <c r="H351" s="146" t="str">
        <f t="shared" si="385"/>
        <v/>
      </c>
      <c r="I351" s="146" t="str">
        <f t="shared" si="376"/>
        <v/>
      </c>
      <c r="J351" s="145"/>
      <c r="K351" s="118"/>
      <c r="L351" s="118"/>
      <c r="M351" s="117"/>
      <c r="N351" s="116"/>
      <c r="O351" s="115"/>
      <c r="P351" s="661"/>
      <c r="Q351" s="277"/>
      <c r="R351" s="277"/>
      <c r="S351" s="277"/>
      <c r="T351" s="277"/>
      <c r="U351" s="277"/>
      <c r="V351" s="277"/>
      <c r="W351" s="277"/>
      <c r="X351" s="277"/>
      <c r="Y351" s="277"/>
      <c r="Z351" s="277"/>
      <c r="AA351" s="276"/>
      <c r="AC351" s="773"/>
      <c r="AD351" s="277"/>
      <c r="AE351" s="277"/>
      <c r="AF351" s="277"/>
      <c r="AG351" s="277"/>
      <c r="AH351" s="277"/>
      <c r="AI351" s="277"/>
      <c r="AJ351" s="277"/>
      <c r="AK351" s="277"/>
      <c r="AL351" s="277"/>
      <c r="AM351" s="276"/>
      <c r="AO351" s="493"/>
      <c r="AP351" s="494"/>
      <c r="AQ351" s="494"/>
      <c r="AR351" s="494"/>
      <c r="AS351" s="494"/>
      <c r="AT351" s="494"/>
      <c r="AU351" s="494"/>
      <c r="AV351" s="494"/>
      <c r="AW351" s="494"/>
      <c r="AX351" s="494"/>
      <c r="AY351" s="494"/>
      <c r="AZ351" s="494"/>
      <c r="BA351" s="494"/>
      <c r="BB351" s="494"/>
      <c r="BC351" s="497"/>
      <c r="BV351" s="394">
        <f t="shared" si="380"/>
        <v>0</v>
      </c>
      <c r="DD351" s="9">
        <v>1</v>
      </c>
    </row>
    <row r="352" spans="2:108" ht="21" customHeight="1">
      <c r="B352" s="394">
        <f t="shared" si="373"/>
        <v>0</v>
      </c>
      <c r="C352" s="146" t="b">
        <f t="shared" si="374"/>
        <v>0</v>
      </c>
      <c r="D352" s="146">
        <f t="shared" si="382"/>
        <v>0</v>
      </c>
      <c r="E352" s="146">
        <f t="shared" si="383"/>
        <v>0</v>
      </c>
      <c r="F352" s="146">
        <f t="shared" si="384"/>
        <v>0</v>
      </c>
      <c r="G352" s="146">
        <f t="shared" si="375"/>
        <v>0</v>
      </c>
      <c r="H352" s="146" t="str">
        <f t="shared" si="385"/>
        <v/>
      </c>
      <c r="I352" s="146" t="str">
        <f t="shared" si="376"/>
        <v/>
      </c>
      <c r="J352" s="272"/>
      <c r="K352" s="118"/>
      <c r="L352" s="118"/>
      <c r="M352" s="117"/>
      <c r="N352" s="116"/>
      <c r="O352" s="115"/>
      <c r="P352" s="274"/>
      <c r="Q352" s="121"/>
      <c r="R352" s="121"/>
      <c r="S352" s="121"/>
      <c r="T352" s="121"/>
      <c r="U352" s="121"/>
      <c r="V352" s="121"/>
      <c r="W352" s="121"/>
      <c r="X352" s="121"/>
      <c r="Y352" s="121"/>
      <c r="Z352" s="121"/>
      <c r="AA352" s="120"/>
      <c r="AC352" s="774"/>
      <c r="AD352" s="121"/>
      <c r="AE352" s="121"/>
      <c r="AF352" s="121"/>
      <c r="AG352" s="121"/>
      <c r="AH352" s="121"/>
      <c r="AI352" s="121"/>
      <c r="AJ352" s="121"/>
      <c r="AK352" s="121"/>
      <c r="AL352" s="121"/>
      <c r="AM352" s="120"/>
      <c r="AO352" s="493"/>
      <c r="AP352" s="494"/>
      <c r="AQ352" s="494"/>
      <c r="AR352" s="494"/>
      <c r="AS352" s="494"/>
      <c r="AT352" s="494"/>
      <c r="AU352" s="494"/>
      <c r="AV352" s="494"/>
      <c r="AW352" s="494"/>
      <c r="AX352" s="494"/>
      <c r="AY352" s="494"/>
      <c r="AZ352" s="494"/>
      <c r="BA352" s="494"/>
      <c r="BB352" s="494"/>
      <c r="BC352" s="497"/>
      <c r="BV352" s="394">
        <f t="shared" si="380"/>
        <v>0</v>
      </c>
      <c r="DD352" s="9">
        <v>1</v>
      </c>
    </row>
    <row r="353" spans="1:110" ht="21" customHeight="1">
      <c r="B353" s="394">
        <f t="shared" si="373"/>
        <v>0</v>
      </c>
      <c r="C353" s="146" t="b">
        <f t="shared" si="374"/>
        <v>0</v>
      </c>
      <c r="D353" s="146">
        <f t="shared" si="382"/>
        <v>0</v>
      </c>
      <c r="E353" s="146">
        <f t="shared" si="383"/>
        <v>0</v>
      </c>
      <c r="F353" s="146">
        <f t="shared" si="384"/>
        <v>0</v>
      </c>
      <c r="G353" s="146">
        <f t="shared" si="375"/>
        <v>0</v>
      </c>
      <c r="H353" s="146" t="str">
        <f t="shared" si="385"/>
        <v/>
      </c>
      <c r="I353" s="146" t="str">
        <f t="shared" si="376"/>
        <v/>
      </c>
      <c r="J353" s="272"/>
      <c r="K353" s="112"/>
      <c r="L353" s="112"/>
      <c r="M353" s="112"/>
      <c r="N353" s="112"/>
      <c r="O353" s="112"/>
      <c r="P353" s="112"/>
      <c r="Q353" s="112"/>
      <c r="R353" s="112"/>
      <c r="S353" s="112"/>
      <c r="T353" s="112"/>
      <c r="U353" s="112"/>
      <c r="V353" s="112"/>
      <c r="W353" s="112"/>
      <c r="X353" s="112"/>
      <c r="Y353" s="112"/>
      <c r="Z353" s="112"/>
      <c r="AA353" s="114"/>
      <c r="AC353" s="775">
        <v>40</v>
      </c>
      <c r="AD353" s="112">
        <v>5</v>
      </c>
      <c r="AE353" s="112">
        <v>12</v>
      </c>
      <c r="AF353" s="112">
        <v>25</v>
      </c>
      <c r="AG353" s="112">
        <v>23</v>
      </c>
      <c r="AH353" s="112">
        <v>7</v>
      </c>
      <c r="AI353" s="112">
        <v>13</v>
      </c>
      <c r="AJ353" s="112">
        <v>12</v>
      </c>
      <c r="AK353" s="112">
        <v>9</v>
      </c>
      <c r="AL353" s="112">
        <v>12</v>
      </c>
      <c r="AM353" s="114">
        <v>13</v>
      </c>
      <c r="AO353" s="113">
        <v>14</v>
      </c>
      <c r="AP353" s="112">
        <v>11</v>
      </c>
      <c r="AQ353" s="112">
        <v>17</v>
      </c>
      <c r="AR353" s="112">
        <v>17</v>
      </c>
      <c r="AS353" s="112">
        <v>17</v>
      </c>
      <c r="AT353" s="112">
        <v>14</v>
      </c>
      <c r="AU353" s="112">
        <v>11</v>
      </c>
      <c r="AV353" s="112">
        <v>14</v>
      </c>
      <c r="AW353" s="112">
        <v>21</v>
      </c>
      <c r="AX353" s="112">
        <v>18</v>
      </c>
      <c r="AY353" s="112">
        <v>17</v>
      </c>
      <c r="AZ353" s="112">
        <v>11</v>
      </c>
      <c r="BA353" s="112">
        <v>11</v>
      </c>
      <c r="BB353" s="112">
        <v>11</v>
      </c>
      <c r="BC353" s="111">
        <v>17</v>
      </c>
      <c r="BV353" s="394">
        <f t="shared" si="380"/>
        <v>0</v>
      </c>
      <c r="DD353" s="9">
        <v>1</v>
      </c>
    </row>
    <row r="354" spans="1:110" ht="21" customHeight="1" thickBot="1">
      <c r="B354" s="394">
        <f t="shared" si="373"/>
        <v>0</v>
      </c>
      <c r="C354" s="146" t="b">
        <f t="shared" si="374"/>
        <v>0</v>
      </c>
      <c r="D354" s="146">
        <f t="shared" si="382"/>
        <v>0</v>
      </c>
      <c r="E354" s="146">
        <f t="shared" si="383"/>
        <v>0</v>
      </c>
      <c r="F354" s="146">
        <f t="shared" si="384"/>
        <v>0</v>
      </c>
      <c r="G354" s="146">
        <f t="shared" si="375"/>
        <v>0</v>
      </c>
      <c r="H354" s="146" t="str">
        <f t="shared" si="385"/>
        <v/>
      </c>
      <c r="I354" s="146" t="str">
        <f t="shared" si="376"/>
        <v/>
      </c>
      <c r="J354" s="271"/>
      <c r="K354" s="270"/>
      <c r="L354" s="270"/>
      <c r="M354" s="270"/>
      <c r="N354" s="270"/>
      <c r="O354" s="270"/>
      <c r="P354" s="270"/>
      <c r="Q354" s="270"/>
      <c r="R354" s="270"/>
      <c r="S354" s="270"/>
      <c r="T354" s="270"/>
      <c r="U354" s="270"/>
      <c r="V354" s="270"/>
      <c r="W354" s="270"/>
      <c r="X354" s="270"/>
      <c r="Y354" s="270"/>
      <c r="Z354" s="270"/>
      <c r="AA354" s="269"/>
      <c r="AC354" s="776">
        <f t="shared" ref="AC354:AK354" ca="1" si="387">CELL("largeur",AC354)</f>
        <v>40</v>
      </c>
      <c r="AD354" s="270">
        <f t="shared" ca="1" si="387"/>
        <v>5</v>
      </c>
      <c r="AE354" s="270">
        <f t="shared" ca="1" si="387"/>
        <v>12</v>
      </c>
      <c r="AF354" s="270">
        <f t="shared" ca="1" si="387"/>
        <v>25</v>
      </c>
      <c r="AG354" s="270">
        <f t="shared" ca="1" si="387"/>
        <v>23</v>
      </c>
      <c r="AH354" s="270">
        <f t="shared" ca="1" si="387"/>
        <v>7</v>
      </c>
      <c r="AI354" s="270">
        <f t="shared" ca="1" si="387"/>
        <v>13</v>
      </c>
      <c r="AJ354" s="270">
        <f t="shared" ca="1" si="387"/>
        <v>12</v>
      </c>
      <c r="AK354" s="270">
        <f t="shared" ca="1" si="387"/>
        <v>9</v>
      </c>
      <c r="AL354" s="270">
        <v>12</v>
      </c>
      <c r="AM354" s="269">
        <f ca="1">CELL("largeur",AM354)</f>
        <v>13</v>
      </c>
      <c r="AO354" s="110">
        <f t="shared" ref="AO354:BC354" ca="1" si="388">CELL("largeur",AO354)</f>
        <v>14</v>
      </c>
      <c r="AP354" s="109">
        <f t="shared" ca="1" si="388"/>
        <v>11</v>
      </c>
      <c r="AQ354" s="109">
        <f t="shared" ca="1" si="388"/>
        <v>17</v>
      </c>
      <c r="AR354" s="109">
        <f t="shared" ca="1" si="388"/>
        <v>17</v>
      </c>
      <c r="AS354" s="109">
        <f t="shared" ca="1" si="388"/>
        <v>17</v>
      </c>
      <c r="AT354" s="109">
        <f t="shared" ca="1" si="388"/>
        <v>14</v>
      </c>
      <c r="AU354" s="109">
        <f t="shared" ca="1" si="388"/>
        <v>11</v>
      </c>
      <c r="AV354" s="109">
        <f t="shared" ca="1" si="388"/>
        <v>14</v>
      </c>
      <c r="AW354" s="109">
        <f t="shared" ca="1" si="388"/>
        <v>21</v>
      </c>
      <c r="AX354" s="109">
        <f t="shared" ca="1" si="388"/>
        <v>18</v>
      </c>
      <c r="AY354" s="109">
        <f t="shared" ca="1" si="388"/>
        <v>17</v>
      </c>
      <c r="AZ354" s="109">
        <f t="shared" ca="1" si="388"/>
        <v>11</v>
      </c>
      <c r="BA354" s="109">
        <f t="shared" ca="1" si="388"/>
        <v>11</v>
      </c>
      <c r="BB354" s="109">
        <f t="shared" ca="1" si="388"/>
        <v>11</v>
      </c>
      <c r="BC354" s="108">
        <f t="shared" ca="1" si="388"/>
        <v>17</v>
      </c>
      <c r="BV354" s="394">
        <f t="shared" si="380"/>
        <v>0</v>
      </c>
      <c r="DD354" s="9">
        <v>1</v>
      </c>
    </row>
    <row r="355" spans="1:110" ht="21" customHeight="1" thickBot="1">
      <c r="J355" s="832" t="s">
        <v>338</v>
      </c>
      <c r="K355" s="833" t="s">
        <v>338</v>
      </c>
      <c r="L355" s="833" t="s">
        <v>338</v>
      </c>
      <c r="M355" s="833" t="s">
        <v>338</v>
      </c>
      <c r="N355" s="833" t="s">
        <v>338</v>
      </c>
      <c r="O355" s="834" t="s">
        <v>2028</v>
      </c>
      <c r="P355" s="835"/>
      <c r="Q355" s="835"/>
      <c r="R355" s="835"/>
      <c r="S355" s="835"/>
      <c r="T355" s="835"/>
      <c r="U355" s="835"/>
      <c r="V355" s="835"/>
      <c r="W355" s="835"/>
      <c r="X355" s="835"/>
      <c r="Y355" s="835"/>
      <c r="Z355" s="835"/>
      <c r="AA355" s="835"/>
      <c r="BV355" s="145"/>
      <c r="DD355" s="489" t="s">
        <v>663</v>
      </c>
    </row>
    <row r="356" spans="1:110" ht="21" customHeight="1">
      <c r="A356" s="9">
        <v>1</v>
      </c>
      <c r="B356" s="9">
        <v>1</v>
      </c>
      <c r="C356" s="9">
        <v>1</v>
      </c>
      <c r="D356" s="9">
        <v>1</v>
      </c>
      <c r="E356" s="9">
        <v>1</v>
      </c>
      <c r="F356" s="9">
        <v>1</v>
      </c>
      <c r="G356" s="9">
        <v>1</v>
      </c>
      <c r="H356" s="9">
        <v>1</v>
      </c>
      <c r="I356" s="9">
        <v>1</v>
      </c>
      <c r="J356" s="9">
        <v>1</v>
      </c>
      <c r="K356" s="9">
        <v>1</v>
      </c>
      <c r="L356" s="9">
        <v>1</v>
      </c>
      <c r="M356" s="9">
        <v>1</v>
      </c>
      <c r="N356" s="9">
        <v>1</v>
      </c>
      <c r="O356" s="9">
        <v>1</v>
      </c>
      <c r="P356" s="9">
        <v>1</v>
      </c>
      <c r="Q356" s="9">
        <v>1</v>
      </c>
      <c r="R356" s="9">
        <v>1</v>
      </c>
      <c r="S356" s="9">
        <v>1</v>
      </c>
      <c r="T356" s="9">
        <v>1</v>
      </c>
      <c r="U356" s="9">
        <v>1</v>
      </c>
      <c r="V356" s="9">
        <v>1</v>
      </c>
      <c r="W356" s="9">
        <v>1</v>
      </c>
      <c r="X356" s="9">
        <v>1</v>
      </c>
      <c r="Y356" s="9">
        <v>1</v>
      </c>
      <c r="Z356" s="9">
        <v>1</v>
      </c>
      <c r="AA356" s="9">
        <v>1</v>
      </c>
      <c r="AB356" s="9">
        <v>1</v>
      </c>
      <c r="AC356" s="9">
        <v>1</v>
      </c>
      <c r="AD356" s="9">
        <v>1</v>
      </c>
      <c r="AE356" s="9">
        <v>1</v>
      </c>
      <c r="AF356" s="9">
        <v>1</v>
      </c>
      <c r="AG356" s="9">
        <v>1</v>
      </c>
      <c r="AH356" s="9">
        <v>1</v>
      </c>
      <c r="AI356" s="9">
        <v>1</v>
      </c>
      <c r="AJ356" s="9">
        <v>1</v>
      </c>
      <c r="AK356" s="9">
        <v>1</v>
      </c>
      <c r="AL356" s="9">
        <v>1</v>
      </c>
      <c r="AM356" s="9">
        <v>1</v>
      </c>
      <c r="AN356" s="9">
        <v>1</v>
      </c>
      <c r="AO356" s="9">
        <v>1</v>
      </c>
      <c r="AP356" s="9">
        <v>1</v>
      </c>
      <c r="AQ356" s="9">
        <v>1</v>
      </c>
      <c r="AR356" s="9">
        <v>1</v>
      </c>
      <c r="AS356" s="9">
        <v>1</v>
      </c>
      <c r="AT356" s="9">
        <v>1</v>
      </c>
      <c r="AU356" s="9">
        <v>1</v>
      </c>
      <c r="AV356" s="9">
        <v>1</v>
      </c>
      <c r="AW356" s="9">
        <v>1</v>
      </c>
      <c r="AX356" s="9">
        <v>1</v>
      </c>
      <c r="AY356" s="9">
        <v>1</v>
      </c>
      <c r="AZ356" s="9">
        <v>1</v>
      </c>
      <c r="BA356" s="9">
        <v>1</v>
      </c>
      <c r="BB356" s="9">
        <v>1</v>
      </c>
      <c r="BC356" s="9">
        <v>1</v>
      </c>
      <c r="BD356" s="9">
        <v>1</v>
      </c>
      <c r="BE356" s="9">
        <v>1</v>
      </c>
      <c r="BF356" s="9">
        <v>1</v>
      </c>
      <c r="BG356" s="9">
        <v>1</v>
      </c>
      <c r="BH356" s="9">
        <v>1</v>
      </c>
      <c r="BI356" s="9">
        <v>1</v>
      </c>
      <c r="BJ356" s="9">
        <v>1</v>
      </c>
      <c r="BK356" s="9">
        <v>1</v>
      </c>
      <c r="BL356" s="9">
        <v>1</v>
      </c>
      <c r="BM356" s="9">
        <v>1</v>
      </c>
      <c r="BN356" s="9">
        <v>1</v>
      </c>
      <c r="BO356" s="9">
        <v>1</v>
      </c>
      <c r="BP356" s="9">
        <v>1</v>
      </c>
      <c r="BQ356" s="9">
        <v>1</v>
      </c>
      <c r="BR356" s="9">
        <v>1</v>
      </c>
      <c r="BS356" s="9">
        <v>1</v>
      </c>
      <c r="BT356" s="9">
        <v>1</v>
      </c>
      <c r="BU356" s="9">
        <v>1</v>
      </c>
      <c r="BV356" s="9">
        <v>1</v>
      </c>
      <c r="BW356" s="9">
        <v>1</v>
      </c>
      <c r="BX356" s="9">
        <v>1</v>
      </c>
      <c r="BY356" s="9">
        <v>1</v>
      </c>
      <c r="BZ356" s="9">
        <v>1</v>
      </c>
      <c r="CA356" s="9">
        <v>1</v>
      </c>
      <c r="CB356" s="9">
        <v>1</v>
      </c>
      <c r="CC356" s="9">
        <v>1</v>
      </c>
      <c r="CD356" s="9">
        <v>1</v>
      </c>
      <c r="CE356" s="9">
        <v>1</v>
      </c>
      <c r="CF356" s="9">
        <v>1</v>
      </c>
      <c r="CG356" s="9">
        <v>1</v>
      </c>
      <c r="CH356" s="9">
        <v>1</v>
      </c>
      <c r="CI356" s="9">
        <v>1</v>
      </c>
      <c r="CJ356" s="9">
        <v>1</v>
      </c>
      <c r="CK356" s="9">
        <v>1</v>
      </c>
      <c r="CL356" s="9">
        <v>1</v>
      </c>
      <c r="CM356" s="9">
        <v>1</v>
      </c>
      <c r="CN356" s="9">
        <v>1</v>
      </c>
      <c r="CO356" s="9">
        <v>1</v>
      </c>
      <c r="CP356" s="9">
        <v>1</v>
      </c>
      <c r="CQ356" s="9">
        <v>1</v>
      </c>
      <c r="CR356" s="9">
        <v>1</v>
      </c>
      <c r="CS356" s="9">
        <v>1</v>
      </c>
      <c r="CT356" s="9">
        <v>1</v>
      </c>
      <c r="CU356" s="9">
        <v>1</v>
      </c>
      <c r="CV356" s="9">
        <v>1</v>
      </c>
      <c r="CW356" s="9">
        <v>1</v>
      </c>
      <c r="CX356" s="9">
        <v>1</v>
      </c>
      <c r="CY356" s="9">
        <v>1</v>
      </c>
      <c r="CZ356" s="9">
        <v>1</v>
      </c>
      <c r="DA356" s="9">
        <v>1</v>
      </c>
      <c r="DB356" s="9">
        <v>1</v>
      </c>
      <c r="DC356" s="9">
        <v>1</v>
      </c>
      <c r="DD356" s="8" t="str">
        <f>ADDRESS(ROW(),COLUMN(),4)</f>
        <v>DD356</v>
      </c>
      <c r="DE356" s="7"/>
      <c r="DF356" s="6" t="str">
        <f>ADDRESS(ROW(),COLUMN(),4)</f>
        <v>DF356</v>
      </c>
    </row>
  </sheetData>
  <autoFilter ref="B15:H354" xr:uid="{5CCB02E3-9E40-4A44-A908-1D33AE122971}">
    <sortState xmlns:xlrd2="http://schemas.microsoft.com/office/spreadsheetml/2017/richdata2" ref="B152:H182">
      <sortCondition ref="C15:C354"/>
    </sortState>
  </autoFilter>
  <mergeCells count="90">
    <mergeCell ref="CY16:DB16"/>
    <mergeCell ref="CY30:DB30"/>
    <mergeCell ref="CY44:DB44"/>
    <mergeCell ref="CQ16:CW18"/>
    <mergeCell ref="CQ19:CW22"/>
    <mergeCell ref="CQ23:CW24"/>
    <mergeCell ref="CR36:CS36"/>
    <mergeCell ref="CT36:CV37"/>
    <mergeCell ref="CW36:CW37"/>
    <mergeCell ref="CR37:CS37"/>
    <mergeCell ref="CI16:CO18"/>
    <mergeCell ref="CI19:CO22"/>
    <mergeCell ref="CI23:CO24"/>
    <mergeCell ref="CJ36:CK36"/>
    <mergeCell ref="CL36:CN37"/>
    <mergeCell ref="CO36:CO37"/>
    <mergeCell ref="CJ37:CK37"/>
    <mergeCell ref="BS16:BT17"/>
    <mergeCell ref="BX23:BX26"/>
    <mergeCell ref="BY23:BY26"/>
    <mergeCell ref="BX31:BX33"/>
    <mergeCell ref="BY31:BY33"/>
    <mergeCell ref="AC254:AJ255"/>
    <mergeCell ref="AL254:AM255"/>
    <mergeCell ref="AC260:AH261"/>
    <mergeCell ref="AX260:AX261"/>
    <mergeCell ref="AC328:AH329"/>
    <mergeCell ref="AX328:AX329"/>
    <mergeCell ref="AC288:AJ289"/>
    <mergeCell ref="AL288:AM289"/>
    <mergeCell ref="AC294:AH295"/>
    <mergeCell ref="AX294:AX295"/>
    <mergeCell ref="AC322:AJ323"/>
    <mergeCell ref="AL322:AM323"/>
    <mergeCell ref="AC192:AH193"/>
    <mergeCell ref="AX192:AX193"/>
    <mergeCell ref="AC220:AJ221"/>
    <mergeCell ref="AL220:AM221"/>
    <mergeCell ref="AC226:AH227"/>
    <mergeCell ref="AX226:AX227"/>
    <mergeCell ref="AC152:AJ153"/>
    <mergeCell ref="AL152:AM153"/>
    <mergeCell ref="AC158:AH159"/>
    <mergeCell ref="AX158:AX159"/>
    <mergeCell ref="AC186:AJ187"/>
    <mergeCell ref="AL186:AM187"/>
    <mergeCell ref="AC90:AH91"/>
    <mergeCell ref="AX90:AX91"/>
    <mergeCell ref="AC118:AJ119"/>
    <mergeCell ref="AL118:AM119"/>
    <mergeCell ref="AC124:AH125"/>
    <mergeCell ref="AX124:AX125"/>
    <mergeCell ref="AC50:AJ51"/>
    <mergeCell ref="AL50:AM51"/>
    <mergeCell ref="AC56:AH57"/>
    <mergeCell ref="AX56:AX57"/>
    <mergeCell ref="AC84:AJ85"/>
    <mergeCell ref="AL84:AM85"/>
    <mergeCell ref="BW64:BW66"/>
    <mergeCell ref="BW23:BW26"/>
    <mergeCell ref="CA23:CG24"/>
    <mergeCell ref="BW31:BW33"/>
    <mergeCell ref="CB36:CC36"/>
    <mergeCell ref="CD36:CF37"/>
    <mergeCell ref="CG36:CG37"/>
    <mergeCell ref="BW37:BW40"/>
    <mergeCell ref="CB37:CC37"/>
    <mergeCell ref="BW47:BW50"/>
    <mergeCell ref="BX37:BX40"/>
    <mergeCell ref="BX47:BX50"/>
    <mergeCell ref="BY37:BY40"/>
    <mergeCell ref="BY47:BY50"/>
    <mergeCell ref="BX64:BX66"/>
    <mergeCell ref="BY64:BY66"/>
    <mergeCell ref="AL4:AM8"/>
    <mergeCell ref="AC16:AJ17"/>
    <mergeCell ref="AL16:AM17"/>
    <mergeCell ref="CA16:CG18"/>
    <mergeCell ref="CA19:CG22"/>
    <mergeCell ref="BK20:BK21"/>
    <mergeCell ref="BL20:BL21"/>
    <mergeCell ref="BM20:BM21"/>
    <mergeCell ref="BN20:BN21"/>
    <mergeCell ref="BO20:BO21"/>
    <mergeCell ref="BP20:BP21"/>
    <mergeCell ref="BQ20:BR20"/>
    <mergeCell ref="BS20:BS21"/>
    <mergeCell ref="BT20:BT21"/>
    <mergeCell ref="AC22:AH23"/>
    <mergeCell ref="AX22:AX23"/>
  </mergeCells>
  <hyperlinks>
    <hyperlink ref="AO321" r:id="rId1" xr:uid="{7A0AC5D2-19CB-4BA3-BC4C-A278C8470D27}"/>
    <hyperlink ref="BW60" r:id="rId2" xr:uid="{3FCD0C55-45AD-499B-8E81-02906DE1B14F}"/>
    <hyperlink ref="BW62" r:id="rId3" xr:uid="{C44CBCB7-D535-43C0-98BB-05AECE3EE7CA}"/>
    <hyperlink ref="BW73" r:id="rId4" xr:uid="{671750C0-3E0B-4788-953B-12E887283382}"/>
    <hyperlink ref="BW70" r:id="rId5" xr:uid="{3F322C32-9ACC-4079-8F83-18B2A4736CC6}"/>
    <hyperlink ref="BW76" r:id="rId6" xr:uid="{FFA5D564-223A-4EBF-B355-FFA592583748}"/>
    <hyperlink ref="BW57" r:id="rId7" xr:uid="{9806380D-D4CE-434D-B86C-89659866139C}"/>
  </hyperlinks>
  <printOptions horizontalCentered="1"/>
  <pageMargins left="0.31496062992125984" right="0.11811023622047245" top="0.15748031496062992" bottom="0.15748031496062992" header="0.11811023622047245" footer="0.11811023622047245"/>
  <pageSetup paperSize="9" scale="54" orientation="portrait" r:id="rId8"/>
  <drawing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E73D7-57E4-4E16-B873-61A62907A2F4}">
  <sheetPr>
    <pageSetUpPr fitToPage="1"/>
  </sheetPr>
  <dimension ref="A1:DF356"/>
  <sheetViews>
    <sheetView showZeros="0" zoomScaleNormal="100" workbookViewId="0">
      <selection activeCell="W11" sqref="W11"/>
    </sheetView>
  </sheetViews>
  <sheetFormatPr baseColWidth="10" defaultColWidth="11.42578125" defaultRowHeight="15"/>
  <cols>
    <col min="1" max="2" width="4.42578125" style="1" customWidth="1"/>
    <col min="3" max="7" width="5.7109375" style="5" customWidth="1"/>
    <col min="8" max="8" width="5.7109375" style="1" customWidth="1"/>
    <col min="9" max="9" width="3.85546875" style="5" customWidth="1"/>
    <col min="10" max="10" width="3.7109375" style="5" customWidth="1"/>
    <col min="11" max="15" width="2.7109375" style="5" customWidth="1"/>
    <col min="16" max="16" width="10.7109375" style="1" customWidth="1"/>
    <col min="17" max="17" width="12.7109375" style="1" customWidth="1"/>
    <col min="18" max="18" width="10.7109375" style="1" customWidth="1"/>
    <col min="19" max="19" width="3.85546875" style="1" customWidth="1"/>
    <col min="20" max="21" width="11.7109375" style="1" customWidth="1"/>
    <col min="22" max="22" width="4.5703125" style="1" customWidth="1"/>
    <col min="23" max="23" width="12" style="1" customWidth="1"/>
    <col min="24" max="25" width="11.7109375" style="1" customWidth="1"/>
    <col min="26" max="26" width="8.140625" style="1" customWidth="1"/>
    <col min="27" max="27" width="40.7109375" style="1" customWidth="1"/>
    <col min="28" max="28" width="11.42578125" style="1"/>
    <col min="29" max="29" width="40.7109375" style="4" customWidth="1"/>
    <col min="30" max="30" width="6.140625" style="4" customWidth="1"/>
    <col min="31" max="31" width="12.7109375" style="4" customWidth="1"/>
    <col min="32" max="32" width="25.7109375" style="4" customWidth="1"/>
    <col min="33" max="33" width="23.7109375" style="4" customWidth="1"/>
    <col min="34" max="34" width="7.7109375" style="4" customWidth="1"/>
    <col min="35" max="35" width="13.5703125" style="4" customWidth="1"/>
    <col min="36" max="36" width="12.7109375" style="4" customWidth="1"/>
    <col min="37" max="37" width="9.85546875" style="4" customWidth="1"/>
    <col min="38" max="38" width="11.7109375" style="4" customWidth="1"/>
    <col min="39" max="39" width="13.85546875" style="4" customWidth="1"/>
    <col min="40" max="40" width="11.42578125" style="1"/>
    <col min="41" max="41" width="14.7109375" style="1" customWidth="1"/>
    <col min="42" max="42" width="11.42578125" style="1" customWidth="1"/>
    <col min="43" max="43" width="17.42578125" style="1" customWidth="1"/>
    <col min="44" max="45" width="18" style="1" customWidth="1"/>
    <col min="46" max="46" width="14.42578125" style="1" customWidth="1"/>
    <col min="47" max="47" width="11.42578125" style="1" customWidth="1"/>
    <col min="48" max="48" width="14.7109375" style="2" customWidth="1"/>
    <col min="49" max="49" width="21.7109375" style="2" customWidth="1"/>
    <col min="50" max="50" width="18.85546875" style="2" customWidth="1"/>
    <col min="51" max="51" width="17.42578125" style="1" customWidth="1"/>
    <col min="52" max="54" width="11.42578125" style="1"/>
    <col min="55" max="55" width="17.5703125" style="1" customWidth="1"/>
    <col min="56" max="56" width="11.42578125" style="1"/>
    <col min="57" max="59" width="26.85546875" style="1" customWidth="1"/>
    <col min="60" max="62" width="21.7109375" style="3" customWidth="1"/>
    <col min="63" max="63" width="17.42578125" style="3" customWidth="1"/>
    <col min="64" max="64" width="27" style="3" customWidth="1"/>
    <col min="65" max="65" width="9.7109375" style="3" customWidth="1"/>
    <col min="66" max="66" width="11.7109375" style="3" customWidth="1"/>
    <col min="67" max="67" width="11.140625" style="3" customWidth="1"/>
    <col min="68" max="71" width="9.7109375" style="3" customWidth="1"/>
    <col min="72" max="72" width="56.7109375" style="1" customWidth="1"/>
    <col min="73" max="73" width="11.42578125" style="1" customWidth="1"/>
    <col min="74" max="74" width="5.5703125" style="10" customWidth="1"/>
    <col min="75" max="75" width="41.7109375" style="564" customWidth="1"/>
    <col min="76" max="77" width="41.7109375" style="1" customWidth="1"/>
    <col min="78" max="78" width="11.42578125" style="1" customWidth="1"/>
    <col min="79" max="79" width="11.7109375" style="2" customWidth="1"/>
    <col min="80" max="80" width="14.7109375" style="2" customWidth="1"/>
    <col min="81" max="82" width="11.7109375" style="2" customWidth="1"/>
    <col min="83" max="83" width="11.7109375" style="1" customWidth="1"/>
    <col min="84" max="84" width="12.7109375" style="1" customWidth="1"/>
    <col min="85" max="85" width="40.7109375" style="1" customWidth="1"/>
    <col min="86" max="86" width="11.42578125" style="1"/>
    <col min="87" max="87" width="11.7109375" style="2" customWidth="1"/>
    <col min="88" max="88" width="14.7109375" style="2" customWidth="1"/>
    <col min="89" max="90" width="11.7109375" style="2" customWidth="1"/>
    <col min="91" max="91" width="11.7109375" style="1" customWidth="1"/>
    <col min="92" max="92" width="12.7109375" style="1" customWidth="1"/>
    <col min="93" max="93" width="40.7109375" style="1" customWidth="1"/>
    <col min="94" max="94" width="11.42578125" style="1"/>
    <col min="95" max="95" width="11.7109375" style="2" customWidth="1"/>
    <col min="96" max="96" width="14.7109375" style="2" customWidth="1"/>
    <col min="97" max="98" width="11.7109375" style="2" customWidth="1"/>
    <col min="99" max="99" width="11.7109375" style="1" customWidth="1"/>
    <col min="100" max="100" width="12.7109375" style="1" customWidth="1"/>
    <col min="101" max="101" width="40.7109375" style="1" customWidth="1"/>
    <col min="102" max="102" width="4.85546875" style="1" customWidth="1"/>
    <col min="107" max="107" width="4.85546875" style="1" customWidth="1"/>
    <col min="108" max="108" width="8.140625" style="1" customWidth="1"/>
    <col min="109" max="109" width="11.42578125" style="1"/>
    <col min="110" max="110" width="42.28515625" style="1" customWidth="1"/>
    <col min="111" max="16384" width="11.42578125" style="1"/>
  </cols>
  <sheetData>
    <row r="1" spans="1:110" ht="17.25" thickTop="1" thickBot="1">
      <c r="A1" s="8" t="str">
        <f>ADDRESS(ROW(),COLUMN(),4)</f>
        <v>A1</v>
      </c>
      <c r="B1" s="360" t="s">
        <v>587</v>
      </c>
      <c r="C1" s="360" t="str">
        <f>SUBSTITUTE(ADDRESS(1,COLUMN(),4),"1","")</f>
        <v>C</v>
      </c>
      <c r="D1" s="360" t="str">
        <f t="shared" ref="D1:H1" si="0">SUBSTITUTE(ADDRESS(1,COLUMN(),4),"1","")</f>
        <v>D</v>
      </c>
      <c r="E1" s="360" t="str">
        <f t="shared" si="0"/>
        <v>E</v>
      </c>
      <c r="F1" s="360" t="str">
        <f t="shared" si="0"/>
        <v>F</v>
      </c>
      <c r="G1" s="360" t="str">
        <f t="shared" si="0"/>
        <v>G</v>
      </c>
      <c r="H1" s="360" t="str">
        <f t="shared" si="0"/>
        <v>H</v>
      </c>
      <c r="I1" s="20"/>
      <c r="J1" s="359" t="str">
        <f>SUBSTITUTE(ADDRESS(1,COLUMN(),4),"1","")</f>
        <v>J</v>
      </c>
      <c r="K1" s="359" t="str">
        <f>SUBSTITUTE(ADDRESS(1,COLUMN(),4),"1","")</f>
        <v>K</v>
      </c>
      <c r="L1" s="359" t="str">
        <f>SUBSTITUTE(ADDRESS(1,COLUMN(),4),"1","")</f>
        <v>L</v>
      </c>
      <c r="M1" s="359" t="str">
        <f>SUBSTITUTE(ADDRESS(1,COLUMN(),4),"1","")</f>
        <v>M</v>
      </c>
      <c r="N1" s="359" t="str">
        <f t="shared" ref="N1:AA1" si="1">SUBSTITUTE(ADDRESS(1,COLUMN(),4),"1","")</f>
        <v>N</v>
      </c>
      <c r="O1" s="359" t="str">
        <f t="shared" si="1"/>
        <v>O</v>
      </c>
      <c r="P1" s="359" t="str">
        <f t="shared" si="1"/>
        <v>P</v>
      </c>
      <c r="Q1" s="359" t="str">
        <f t="shared" si="1"/>
        <v>Q</v>
      </c>
      <c r="R1" s="359" t="str">
        <f t="shared" si="1"/>
        <v>R</v>
      </c>
      <c r="S1" s="359" t="str">
        <f t="shared" si="1"/>
        <v>S</v>
      </c>
      <c r="T1" s="359" t="str">
        <f t="shared" si="1"/>
        <v>T</v>
      </c>
      <c r="U1" s="359" t="str">
        <f t="shared" si="1"/>
        <v>U</v>
      </c>
      <c r="V1" s="359" t="str">
        <f t="shared" si="1"/>
        <v>V</v>
      </c>
      <c r="W1" s="359" t="str">
        <f t="shared" si="1"/>
        <v>W</v>
      </c>
      <c r="X1" s="359" t="str">
        <f t="shared" si="1"/>
        <v>X</v>
      </c>
      <c r="Y1" s="359" t="str">
        <f t="shared" si="1"/>
        <v>Y</v>
      </c>
      <c r="Z1" s="359" t="str">
        <f t="shared" si="1"/>
        <v>Z</v>
      </c>
      <c r="AA1" s="359" t="str">
        <f t="shared" si="1"/>
        <v>AA</v>
      </c>
      <c r="AC1" s="357" t="str">
        <f>SUBSTITUTE(ADDRESS(1,COLUMN(),4),"1","")</f>
        <v>AC</v>
      </c>
      <c r="AD1" s="357" t="str">
        <f t="shared" ref="AD1:AM1" si="2">SUBSTITUTE(ADDRESS(1,COLUMN(),4),"1","")</f>
        <v>AD</v>
      </c>
      <c r="AE1" s="357" t="str">
        <f t="shared" si="2"/>
        <v>AE</v>
      </c>
      <c r="AF1" s="357" t="str">
        <f t="shared" si="2"/>
        <v>AF</v>
      </c>
      <c r="AG1" s="357" t="str">
        <f t="shared" si="2"/>
        <v>AG</v>
      </c>
      <c r="AH1" s="357" t="str">
        <f t="shared" si="2"/>
        <v>AH</v>
      </c>
      <c r="AI1" s="357" t="str">
        <f t="shared" si="2"/>
        <v>AI</v>
      </c>
      <c r="AJ1" s="357" t="str">
        <f t="shared" si="2"/>
        <v>AJ</v>
      </c>
      <c r="AK1" s="357" t="str">
        <f t="shared" si="2"/>
        <v>AK</v>
      </c>
      <c r="AL1" s="357" t="str">
        <f t="shared" si="2"/>
        <v>AL</v>
      </c>
      <c r="AM1" s="357" t="str">
        <f t="shared" si="2"/>
        <v>AM</v>
      </c>
      <c r="AO1" s="358" t="str">
        <f t="shared" ref="AO1:BC1" si="3">SUBSTITUTE(ADDRESS(1,COLUMN(),4),"1","")</f>
        <v>AO</v>
      </c>
      <c r="AP1" s="358" t="str">
        <f t="shared" si="3"/>
        <v>AP</v>
      </c>
      <c r="AQ1" s="358" t="str">
        <f t="shared" si="3"/>
        <v>AQ</v>
      </c>
      <c r="AR1" s="358" t="str">
        <f t="shared" si="3"/>
        <v>AR</v>
      </c>
      <c r="AS1" s="358" t="str">
        <f t="shared" si="3"/>
        <v>AS</v>
      </c>
      <c r="AT1" s="358" t="str">
        <f t="shared" si="3"/>
        <v>AT</v>
      </c>
      <c r="AU1" s="358" t="str">
        <f t="shared" si="3"/>
        <v>AU</v>
      </c>
      <c r="AV1" s="358" t="str">
        <f t="shared" si="3"/>
        <v>AV</v>
      </c>
      <c r="AW1" s="358" t="str">
        <f t="shared" si="3"/>
        <v>AW</v>
      </c>
      <c r="AX1" s="358" t="str">
        <f t="shared" si="3"/>
        <v>AX</v>
      </c>
      <c r="AY1" s="358" t="str">
        <f t="shared" si="3"/>
        <v>AY</v>
      </c>
      <c r="AZ1" s="358" t="str">
        <f t="shared" si="3"/>
        <v>AZ</v>
      </c>
      <c r="BA1" s="358" t="str">
        <f t="shared" si="3"/>
        <v>BA</v>
      </c>
      <c r="BB1" s="358" t="str">
        <f t="shared" si="3"/>
        <v>BB</v>
      </c>
      <c r="BC1" s="358" t="str">
        <f t="shared" si="3"/>
        <v>BC</v>
      </c>
      <c r="BE1" s="358" t="str">
        <f t="shared" ref="BE1:BY1" si="4">SUBSTITUTE(ADDRESS(1,COLUMN(),4),"1","")</f>
        <v>BE</v>
      </c>
      <c r="BF1" s="358" t="str">
        <f t="shared" si="4"/>
        <v>BF</v>
      </c>
      <c r="BG1" s="358" t="str">
        <f t="shared" si="4"/>
        <v>BG</v>
      </c>
      <c r="BH1" s="358" t="str">
        <f t="shared" si="4"/>
        <v>BH</v>
      </c>
      <c r="BI1" s="358"/>
      <c r="BJ1" s="358"/>
      <c r="BK1" s="358" t="str">
        <f t="shared" si="4"/>
        <v>BK</v>
      </c>
      <c r="BL1" s="358" t="str">
        <f t="shared" si="4"/>
        <v>BL</v>
      </c>
      <c r="BM1" s="358" t="str">
        <f t="shared" si="4"/>
        <v>BM</v>
      </c>
      <c r="BN1" s="358" t="str">
        <f t="shared" si="4"/>
        <v>BN</v>
      </c>
      <c r="BO1" s="358" t="str">
        <f t="shared" si="4"/>
        <v>BO</v>
      </c>
      <c r="BP1" s="358" t="str">
        <f t="shared" si="4"/>
        <v>BP</v>
      </c>
      <c r="BQ1" s="358" t="str">
        <f t="shared" si="4"/>
        <v>BQ</v>
      </c>
      <c r="BR1" s="358" t="str">
        <f t="shared" si="4"/>
        <v>BR</v>
      </c>
      <c r="BS1" s="358" t="str">
        <f t="shared" si="4"/>
        <v>BS</v>
      </c>
      <c r="BT1" s="358" t="str">
        <f t="shared" si="4"/>
        <v>BT</v>
      </c>
      <c r="BV1" s="358" t="str">
        <f t="shared" si="4"/>
        <v>BV</v>
      </c>
      <c r="BW1" s="358" t="str">
        <f t="shared" si="4"/>
        <v>BW</v>
      </c>
      <c r="BX1" s="358" t="str">
        <f t="shared" si="4"/>
        <v>BX</v>
      </c>
      <c r="BY1" s="358" t="str">
        <f t="shared" si="4"/>
        <v>BY</v>
      </c>
      <c r="CA1" s="358" t="str">
        <f t="shared" ref="CA1:CW1" si="5">SUBSTITUTE(ADDRESS(1,COLUMN(),4),"1","")</f>
        <v>CA</v>
      </c>
      <c r="CB1" s="358" t="str">
        <f t="shared" si="5"/>
        <v>CB</v>
      </c>
      <c r="CC1" s="358" t="str">
        <f t="shared" si="5"/>
        <v>CC</v>
      </c>
      <c r="CD1" s="358" t="str">
        <f t="shared" si="5"/>
        <v>CD</v>
      </c>
      <c r="CE1" s="358" t="str">
        <f t="shared" si="5"/>
        <v>CE</v>
      </c>
      <c r="CF1" s="358" t="str">
        <f t="shared" si="5"/>
        <v>CF</v>
      </c>
      <c r="CG1" s="358" t="str">
        <f t="shared" si="5"/>
        <v>CG</v>
      </c>
      <c r="CH1" s="348"/>
      <c r="CI1" s="358" t="str">
        <f t="shared" si="5"/>
        <v>CI</v>
      </c>
      <c r="CJ1" s="358" t="str">
        <f t="shared" si="5"/>
        <v>CJ</v>
      </c>
      <c r="CK1" s="358" t="str">
        <f t="shared" si="5"/>
        <v>CK</v>
      </c>
      <c r="CL1" s="358" t="str">
        <f t="shared" si="5"/>
        <v>CL</v>
      </c>
      <c r="CM1" s="358" t="str">
        <f t="shared" si="5"/>
        <v>CM</v>
      </c>
      <c r="CN1" s="358" t="str">
        <f t="shared" si="5"/>
        <v>CN</v>
      </c>
      <c r="CO1" s="358" t="str">
        <f t="shared" si="5"/>
        <v>CO</v>
      </c>
      <c r="CP1" s="348"/>
      <c r="CQ1" s="358" t="str">
        <f t="shared" si="5"/>
        <v>CQ</v>
      </c>
      <c r="CR1" s="358" t="str">
        <f t="shared" si="5"/>
        <v>CR</v>
      </c>
      <c r="CS1" s="358" t="str">
        <f t="shared" si="5"/>
        <v>CS</v>
      </c>
      <c r="CT1" s="358" t="str">
        <f t="shared" si="5"/>
        <v>CT</v>
      </c>
      <c r="CU1" s="358" t="str">
        <f t="shared" si="5"/>
        <v>CU</v>
      </c>
      <c r="CV1" s="358" t="str">
        <f t="shared" si="5"/>
        <v>CV</v>
      </c>
      <c r="CW1" s="358" t="str">
        <f t="shared" si="5"/>
        <v>CW</v>
      </c>
      <c r="CX1"/>
      <c r="CY1" s="349"/>
      <c r="CZ1" s="349"/>
      <c r="DA1" s="349"/>
      <c r="DB1" s="349"/>
      <c r="DC1"/>
      <c r="DD1" s="9">
        <v>1</v>
      </c>
      <c r="DE1" s="356" t="str">
        <f>SUBSTITUTE(ADDRESS(1,COLUMN(),4),"1","")</f>
        <v>DE</v>
      </c>
      <c r="DF1" s="355" t="str">
        <f>SUBSTITUTE(ADDRESS(1,COLUMN(),4),"1","")</f>
        <v>DF</v>
      </c>
    </row>
    <row r="2" spans="1:110" ht="18" customHeight="1" thickBot="1">
      <c r="B2" s="20"/>
      <c r="C2" s="362">
        <f ca="1">CELL("largeur",C2)</f>
        <v>5</v>
      </c>
      <c r="D2" s="362">
        <f t="shared" ref="D2:S3" ca="1" si="6">CELL("largeur",D2)</f>
        <v>5</v>
      </c>
      <c r="E2" s="362">
        <f t="shared" ca="1" si="6"/>
        <v>5</v>
      </c>
      <c r="F2" s="362">
        <f t="shared" ca="1" si="6"/>
        <v>5</v>
      </c>
      <c r="G2" s="362">
        <f t="shared" ca="1" si="6"/>
        <v>5</v>
      </c>
      <c r="H2" s="362">
        <f t="shared" ca="1" si="6"/>
        <v>5</v>
      </c>
      <c r="J2" s="362">
        <f t="shared" ca="1" si="6"/>
        <v>3</v>
      </c>
      <c r="K2" s="362">
        <f t="shared" ca="1" si="6"/>
        <v>2</v>
      </c>
      <c r="L2" s="362">
        <f t="shared" ca="1" si="6"/>
        <v>2</v>
      </c>
      <c r="M2" s="362">
        <f t="shared" ca="1" si="6"/>
        <v>2</v>
      </c>
      <c r="N2" s="362">
        <f t="shared" ca="1" si="6"/>
        <v>2</v>
      </c>
      <c r="O2" s="362">
        <f t="shared" ca="1" si="6"/>
        <v>2</v>
      </c>
      <c r="P2" s="362">
        <f t="shared" ca="1" si="6"/>
        <v>10</v>
      </c>
      <c r="Q2" s="362">
        <f t="shared" ca="1" si="6"/>
        <v>12</v>
      </c>
      <c r="R2" s="362">
        <f t="shared" ca="1" si="6"/>
        <v>10</v>
      </c>
      <c r="S2" s="362">
        <f t="shared" ca="1" si="6"/>
        <v>3</v>
      </c>
      <c r="T2" s="362">
        <f t="shared" ref="T2:AA2" ca="1" si="7">CELL("largeur",T2)</f>
        <v>11</v>
      </c>
      <c r="U2" s="362">
        <f t="shared" ca="1" si="7"/>
        <v>11</v>
      </c>
      <c r="V2" s="362">
        <f t="shared" ca="1" si="7"/>
        <v>4</v>
      </c>
      <c r="W2" s="362">
        <f t="shared" ca="1" si="7"/>
        <v>11</v>
      </c>
      <c r="X2" s="362">
        <f t="shared" ca="1" si="7"/>
        <v>11</v>
      </c>
      <c r="Y2" s="362">
        <f t="shared" ca="1" si="7"/>
        <v>11</v>
      </c>
      <c r="Z2" s="362">
        <f t="shared" ca="1" si="7"/>
        <v>7</v>
      </c>
      <c r="AA2" s="362">
        <f t="shared" ca="1" si="7"/>
        <v>40</v>
      </c>
      <c r="AC2" s="353">
        <f ca="1">CELL("largeur",AC2)</f>
        <v>40</v>
      </c>
      <c r="AD2" s="353">
        <f t="shared" ref="AD2:AM2" ca="1" si="8">CELL("largeur",AD2)</f>
        <v>5</v>
      </c>
      <c r="AE2" s="353">
        <f t="shared" ca="1" si="8"/>
        <v>12</v>
      </c>
      <c r="AF2" s="353">
        <f t="shared" ca="1" si="8"/>
        <v>25</v>
      </c>
      <c r="AG2" s="353">
        <f t="shared" ca="1" si="8"/>
        <v>23</v>
      </c>
      <c r="AH2" s="353">
        <f t="shared" ca="1" si="8"/>
        <v>7</v>
      </c>
      <c r="AI2" s="353">
        <f t="shared" ca="1" si="8"/>
        <v>13</v>
      </c>
      <c r="AJ2" s="353">
        <f t="shared" ca="1" si="8"/>
        <v>12</v>
      </c>
      <c r="AK2" s="353">
        <f t="shared" ca="1" si="8"/>
        <v>9</v>
      </c>
      <c r="AL2" s="353">
        <f t="shared" ca="1" si="8"/>
        <v>11</v>
      </c>
      <c r="AM2" s="353">
        <f t="shared" ca="1" si="8"/>
        <v>13</v>
      </c>
      <c r="AO2" s="353">
        <f t="shared" ref="AO2:BC2" ca="1" si="9">CELL("largeur",AO2)</f>
        <v>14</v>
      </c>
      <c r="AP2" s="353">
        <f t="shared" ca="1" si="9"/>
        <v>11</v>
      </c>
      <c r="AQ2" s="353">
        <f t="shared" ca="1" si="9"/>
        <v>17</v>
      </c>
      <c r="AR2" s="353">
        <f t="shared" ca="1" si="9"/>
        <v>17</v>
      </c>
      <c r="AS2" s="353">
        <f t="shared" ca="1" si="9"/>
        <v>17</v>
      </c>
      <c r="AT2" s="353">
        <f t="shared" ca="1" si="9"/>
        <v>14</v>
      </c>
      <c r="AU2" s="353">
        <f t="shared" ca="1" si="9"/>
        <v>11</v>
      </c>
      <c r="AV2" s="353">
        <f t="shared" ca="1" si="9"/>
        <v>14</v>
      </c>
      <c r="AW2" s="353">
        <f t="shared" ca="1" si="9"/>
        <v>21</v>
      </c>
      <c r="AX2" s="353">
        <f t="shared" ca="1" si="9"/>
        <v>18</v>
      </c>
      <c r="AY2" s="353">
        <f t="shared" ca="1" si="9"/>
        <v>17</v>
      </c>
      <c r="AZ2" s="353">
        <f t="shared" ca="1" si="9"/>
        <v>11</v>
      </c>
      <c r="BA2" s="353">
        <f t="shared" ca="1" si="9"/>
        <v>11</v>
      </c>
      <c r="BB2" s="353">
        <f t="shared" ca="1" si="9"/>
        <v>11</v>
      </c>
      <c r="BC2" s="353">
        <f t="shared" ca="1" si="9"/>
        <v>17</v>
      </c>
      <c r="BE2" s="353">
        <f t="shared" ref="BE2:BY2" ca="1" si="10">CELL("largeur",BE2)</f>
        <v>26</v>
      </c>
      <c r="BF2" s="353">
        <f t="shared" ca="1" si="10"/>
        <v>26</v>
      </c>
      <c r="BG2" s="353">
        <f t="shared" ca="1" si="10"/>
        <v>26</v>
      </c>
      <c r="BH2" s="353">
        <f t="shared" ca="1" si="10"/>
        <v>21</v>
      </c>
      <c r="BI2" s="353"/>
      <c r="BJ2" s="353"/>
      <c r="BK2" s="353">
        <f t="shared" ca="1" si="10"/>
        <v>17</v>
      </c>
      <c r="BL2" s="353">
        <f t="shared" ca="1" si="10"/>
        <v>26</v>
      </c>
      <c r="BM2" s="353">
        <f t="shared" ca="1" si="10"/>
        <v>9</v>
      </c>
      <c r="BN2" s="353">
        <f t="shared" ca="1" si="10"/>
        <v>11</v>
      </c>
      <c r="BO2" s="353">
        <f t="shared" ca="1" si="10"/>
        <v>10</v>
      </c>
      <c r="BP2" s="353">
        <f t="shared" ca="1" si="10"/>
        <v>9</v>
      </c>
      <c r="BQ2" s="353">
        <f t="shared" ca="1" si="10"/>
        <v>9</v>
      </c>
      <c r="BR2" s="353">
        <f t="shared" ca="1" si="10"/>
        <v>9</v>
      </c>
      <c r="BS2" s="353">
        <f t="shared" ca="1" si="10"/>
        <v>9</v>
      </c>
      <c r="BT2" s="353">
        <f t="shared" ca="1" si="10"/>
        <v>56</v>
      </c>
      <c r="BU2" s="20"/>
      <c r="BV2" s="353">
        <f t="shared" ca="1" si="10"/>
        <v>5</v>
      </c>
      <c r="BW2" s="353">
        <f t="shared" ca="1" si="10"/>
        <v>41</v>
      </c>
      <c r="BX2" s="353">
        <f t="shared" ca="1" si="10"/>
        <v>41</v>
      </c>
      <c r="BY2" s="353">
        <f t="shared" ca="1" si="10"/>
        <v>41</v>
      </c>
      <c r="CA2" s="353">
        <f t="shared" ref="CA2:CW2" ca="1" si="11">CELL("largeur",CA2)</f>
        <v>11</v>
      </c>
      <c r="CB2" s="353">
        <f t="shared" ca="1" si="11"/>
        <v>14</v>
      </c>
      <c r="CC2" s="353">
        <f t="shared" ca="1" si="11"/>
        <v>11</v>
      </c>
      <c r="CD2" s="353">
        <f t="shared" ca="1" si="11"/>
        <v>11</v>
      </c>
      <c r="CE2" s="353">
        <f t="shared" ca="1" si="11"/>
        <v>11</v>
      </c>
      <c r="CF2" s="353">
        <f t="shared" ca="1" si="11"/>
        <v>12</v>
      </c>
      <c r="CG2" s="353">
        <f t="shared" ca="1" si="11"/>
        <v>40</v>
      </c>
      <c r="CH2" s="348"/>
      <c r="CI2" s="353">
        <f t="shared" ca="1" si="11"/>
        <v>11</v>
      </c>
      <c r="CJ2" s="353">
        <f t="shared" ca="1" si="11"/>
        <v>14</v>
      </c>
      <c r="CK2" s="353">
        <f t="shared" ca="1" si="11"/>
        <v>11</v>
      </c>
      <c r="CL2" s="353">
        <f t="shared" ca="1" si="11"/>
        <v>11</v>
      </c>
      <c r="CM2" s="353">
        <f t="shared" ca="1" si="11"/>
        <v>11</v>
      </c>
      <c r="CN2" s="353">
        <f t="shared" ca="1" si="11"/>
        <v>12</v>
      </c>
      <c r="CO2" s="353">
        <f t="shared" ca="1" si="11"/>
        <v>40</v>
      </c>
      <c r="CP2" s="348"/>
      <c r="CQ2" s="353">
        <f t="shared" ca="1" si="11"/>
        <v>11</v>
      </c>
      <c r="CR2" s="353">
        <f t="shared" ca="1" si="11"/>
        <v>14</v>
      </c>
      <c r="CS2" s="353">
        <f t="shared" ca="1" si="11"/>
        <v>11</v>
      </c>
      <c r="CT2" s="353">
        <f t="shared" ca="1" si="11"/>
        <v>11</v>
      </c>
      <c r="CU2" s="353">
        <f t="shared" ca="1" si="11"/>
        <v>11</v>
      </c>
      <c r="CV2" s="353">
        <f t="shared" ca="1" si="11"/>
        <v>12</v>
      </c>
      <c r="CW2" s="353">
        <f t="shared" ca="1" si="11"/>
        <v>40</v>
      </c>
      <c r="CX2"/>
      <c r="CY2" s="349"/>
      <c r="CZ2" s="349"/>
      <c r="DA2" s="349"/>
      <c r="DB2" s="349"/>
      <c r="DC2"/>
      <c r="DD2" s="9">
        <v>1</v>
      </c>
      <c r="DE2" s="830" t="s">
        <v>2011</v>
      </c>
      <c r="DF2" s="351"/>
    </row>
    <row r="3" spans="1:110" s="348" customFormat="1" ht="24.95" customHeight="1">
      <c r="C3" s="363">
        <f ca="1">CELL("largeur",C3)</f>
        <v>5</v>
      </c>
      <c r="D3" s="363">
        <f t="shared" ca="1" si="6"/>
        <v>5</v>
      </c>
      <c r="E3" s="363">
        <f t="shared" ca="1" si="6"/>
        <v>5</v>
      </c>
      <c r="F3" s="363">
        <f t="shared" ca="1" si="6"/>
        <v>5</v>
      </c>
      <c r="G3" s="363">
        <f t="shared" ca="1" si="6"/>
        <v>5</v>
      </c>
      <c r="H3" s="363">
        <f t="shared" ca="1" si="6"/>
        <v>5</v>
      </c>
      <c r="I3" s="5"/>
      <c r="J3" s="363">
        <v>3</v>
      </c>
      <c r="K3" s="363">
        <v>2</v>
      </c>
      <c r="L3" s="363">
        <v>2</v>
      </c>
      <c r="M3" s="363">
        <v>2</v>
      </c>
      <c r="N3" s="363">
        <v>2</v>
      </c>
      <c r="O3" s="363">
        <v>2</v>
      </c>
      <c r="P3" s="363">
        <v>10</v>
      </c>
      <c r="Q3" s="363">
        <v>12</v>
      </c>
      <c r="R3" s="363">
        <v>10</v>
      </c>
      <c r="S3" s="363">
        <v>3</v>
      </c>
      <c r="T3" s="363">
        <v>11</v>
      </c>
      <c r="U3" s="363">
        <v>11</v>
      </c>
      <c r="V3" s="363">
        <v>4</v>
      </c>
      <c r="W3" s="363">
        <v>11</v>
      </c>
      <c r="X3" s="363">
        <v>11</v>
      </c>
      <c r="Y3" s="363">
        <v>11</v>
      </c>
      <c r="Z3" s="363">
        <v>7</v>
      </c>
      <c r="AA3" s="363">
        <v>40</v>
      </c>
      <c r="AC3" s="783" t="s">
        <v>1691</v>
      </c>
      <c r="AD3" s="780"/>
      <c r="AE3" s="780"/>
      <c r="AF3" s="780"/>
      <c r="AG3" s="780"/>
      <c r="AH3" s="780"/>
      <c r="AI3" s="780"/>
      <c r="AJ3" s="780"/>
      <c r="AK3" s="780"/>
      <c r="AL3" s="794" t="s">
        <v>588</v>
      </c>
      <c r="AM3" s="795"/>
      <c r="AO3" s="349"/>
      <c r="AP3" s="349"/>
      <c r="AQ3" s="349"/>
      <c r="AR3" s="349"/>
      <c r="AS3" s="349"/>
      <c r="AT3" s="349"/>
      <c r="AU3" s="349"/>
      <c r="AV3" s="349"/>
      <c r="AW3" s="349"/>
      <c r="AX3" s="349"/>
      <c r="AY3" s="349"/>
      <c r="AZ3" s="349"/>
      <c r="BA3" s="349"/>
      <c r="BB3" s="349"/>
      <c r="BC3" s="349"/>
      <c r="BE3" s="349"/>
      <c r="BF3" s="349"/>
      <c r="BG3" s="349"/>
      <c r="BH3" s="349"/>
      <c r="BI3" s="349"/>
      <c r="BJ3" s="349"/>
      <c r="BK3" s="349"/>
      <c r="BL3" s="349"/>
      <c r="BM3" s="349"/>
      <c r="BN3" s="349"/>
      <c r="BO3" s="349"/>
      <c r="BP3" s="349"/>
      <c r="BQ3" s="349"/>
      <c r="BR3" s="349"/>
      <c r="BS3" s="349"/>
      <c r="BT3" s="349"/>
      <c r="BV3" s="349"/>
      <c r="BW3" s="349"/>
      <c r="BX3" s="349"/>
      <c r="BY3" s="349"/>
      <c r="CX3"/>
      <c r="CY3" s="349"/>
      <c r="CZ3" s="349"/>
      <c r="DA3" s="349"/>
      <c r="DB3" s="349"/>
      <c r="DC3"/>
      <c r="DD3" s="9">
        <v>1</v>
      </c>
      <c r="DE3" s="342" cm="1">
        <f t="array" aca="1" ref="DE3" ca="1">COUNTA(A1:DD356+COUNTBLANK(A1:DD356))</f>
        <v>38448</v>
      </c>
      <c r="DF3" s="831" t="str">
        <f>"cellules entre -cells -celdas "&amp;" " &amp;B1&amp;" et  "&amp;DD356</f>
        <v>cellules entre -cells -celdas  A1 et  DD356</v>
      </c>
    </row>
    <row r="4" spans="1:110" customFormat="1" ht="24.95" customHeight="1">
      <c r="B4" s="11"/>
      <c r="C4" s="339"/>
      <c r="D4" s="339"/>
      <c r="E4" s="339"/>
      <c r="F4" s="339"/>
      <c r="G4" s="339"/>
      <c r="H4" s="20"/>
      <c r="I4" s="339"/>
      <c r="J4" s="334" t="s">
        <v>2830</v>
      </c>
      <c r="K4" s="339"/>
      <c r="L4" s="339"/>
      <c r="M4" s="339"/>
      <c r="N4" s="339"/>
      <c r="O4" s="339"/>
      <c r="P4" s="20"/>
      <c r="Q4" s="20"/>
      <c r="R4" s="796"/>
      <c r="S4" s="339"/>
      <c r="T4" s="339"/>
      <c r="U4" s="339"/>
      <c r="V4" s="339"/>
      <c r="W4" s="339"/>
      <c r="X4" s="339"/>
      <c r="Y4" s="339"/>
      <c r="Z4" s="339"/>
      <c r="AA4" s="20"/>
      <c r="AB4" s="348"/>
      <c r="AC4" s="781" t="str">
        <f>X21</f>
        <v>A.Americano .Avec alcool.Before dinner.Verre Trembler(s).On the rocks  intensité *** amer coût**  Couleur : rouge doux</v>
      </c>
      <c r="AD4" s="777"/>
      <c r="AE4" s="777"/>
      <c r="AF4" s="777"/>
      <c r="AG4" s="777"/>
      <c r="AH4" s="777"/>
      <c r="AI4" s="777"/>
      <c r="AJ4" s="777"/>
      <c r="AK4" s="779"/>
      <c r="AL4" s="1732">
        <v>1</v>
      </c>
      <c r="AM4" s="1733"/>
      <c r="AO4" s="11"/>
      <c r="AP4" s="11"/>
      <c r="AQ4" s="11"/>
      <c r="AR4" s="11"/>
      <c r="AS4" s="11"/>
      <c r="AT4" s="11"/>
      <c r="AU4" s="11"/>
      <c r="AV4" s="11"/>
      <c r="AW4" s="11"/>
      <c r="AX4" s="11"/>
      <c r="AY4" s="11"/>
      <c r="AZ4" s="11"/>
      <c r="BA4" s="11"/>
      <c r="BB4" s="11"/>
      <c r="BC4" s="11"/>
      <c r="BE4" s="11"/>
      <c r="BF4" s="11"/>
      <c r="BG4" s="11"/>
      <c r="BH4" s="11"/>
      <c r="BI4" s="11"/>
      <c r="BJ4" s="11"/>
      <c r="BK4" s="11"/>
      <c r="BL4" s="11"/>
      <c r="BM4" s="11"/>
      <c r="BN4" s="11"/>
      <c r="BO4" s="11"/>
      <c r="BP4" s="11"/>
      <c r="BQ4" s="11"/>
      <c r="BR4" s="11"/>
      <c r="BS4" s="11"/>
      <c r="BT4" s="11"/>
      <c r="BV4" s="380"/>
      <c r="BW4" s="824"/>
      <c r="BX4" s="825"/>
      <c r="BY4" s="825"/>
      <c r="BZ4" s="364"/>
      <c r="CY4" s="11"/>
      <c r="CZ4" s="11"/>
      <c r="DA4" s="11"/>
      <c r="DB4" s="11"/>
      <c r="DD4" s="9">
        <v>1</v>
      </c>
      <c r="DE4" s="342">
        <f ca="1">COUNTA(A1:DD356)</f>
        <v>10647</v>
      </c>
      <c r="DF4" s="831" t="s">
        <v>2012</v>
      </c>
    </row>
    <row r="5" spans="1:110" customFormat="1" ht="24.95" customHeight="1">
      <c r="B5" s="11"/>
      <c r="C5" s="365" t="s">
        <v>2006</v>
      </c>
      <c r="D5" s="339"/>
      <c r="E5" s="339"/>
      <c r="F5" s="339"/>
      <c r="G5" s="339"/>
      <c r="H5" s="20"/>
      <c r="I5" s="339"/>
      <c r="J5" s="339"/>
      <c r="K5" s="339"/>
      <c r="L5" s="339"/>
      <c r="M5" s="339"/>
      <c r="N5" s="339"/>
      <c r="O5" s="339"/>
      <c r="P5" s="20"/>
      <c r="Q5" s="20"/>
      <c r="R5" s="1"/>
      <c r="S5" s="339"/>
      <c r="T5" s="963" t="s">
        <v>2831</v>
      </c>
      <c r="U5" s="339"/>
      <c r="V5" s="339"/>
      <c r="W5" s="339"/>
      <c r="X5" s="339"/>
      <c r="Y5" s="339"/>
      <c r="Z5" s="339"/>
      <c r="AA5" s="20"/>
      <c r="AB5" s="348"/>
      <c r="AC5" s="786" t="str">
        <f>X55</f>
        <v>B.Baltimore blanc.Avec alcool.Before dinner.Verre Martini(s).On the rocks  intensité *** amer coût**  Couleur : Ambrée pâle / dorée</v>
      </c>
      <c r="AD5" s="784"/>
      <c r="AE5" s="784"/>
      <c r="AF5" s="784"/>
      <c r="AG5" s="784"/>
      <c r="AH5" s="784"/>
      <c r="AI5" s="784"/>
      <c r="AJ5" s="784"/>
      <c r="AK5" s="785"/>
      <c r="AL5" s="1732"/>
      <c r="AM5" s="1733"/>
      <c r="AO5" s="963" t="s">
        <v>2878</v>
      </c>
      <c r="AP5" s="11"/>
      <c r="AQ5" s="11"/>
      <c r="AR5" s="11"/>
      <c r="AS5" s="11"/>
      <c r="AT5" s="11"/>
      <c r="AU5" s="11"/>
      <c r="AV5" s="963" t="s">
        <v>2883</v>
      </c>
      <c r="AW5" s="11"/>
      <c r="AX5" s="11"/>
      <c r="AY5" s="11"/>
      <c r="AZ5" s="11"/>
      <c r="BA5" s="11"/>
      <c r="BB5" s="11"/>
      <c r="BC5" s="11"/>
      <c r="BE5" s="11"/>
      <c r="BF5" s="11"/>
      <c r="BG5" s="11"/>
      <c r="BH5" s="11"/>
      <c r="BI5" s="11"/>
      <c r="BJ5" s="11"/>
      <c r="BK5" s="11"/>
      <c r="BL5" s="11"/>
      <c r="BM5" s="11"/>
      <c r="BN5" s="11"/>
      <c r="BO5" s="11"/>
      <c r="BP5" s="11"/>
      <c r="BQ5" s="11"/>
      <c r="BR5" s="11"/>
      <c r="BS5" s="11"/>
      <c r="BT5" s="11"/>
      <c r="BV5" s="380"/>
      <c r="BW5" s="824"/>
      <c r="BX5" s="825"/>
      <c r="BY5" s="825"/>
      <c r="BZ5" s="364"/>
      <c r="CB5" s="2"/>
      <c r="CJ5" s="2"/>
      <c r="CR5" s="2"/>
      <c r="CY5" s="11"/>
      <c r="CZ5" s="11"/>
      <c r="DA5" s="11"/>
      <c r="DB5" s="11"/>
      <c r="DD5" s="9">
        <v>1</v>
      </c>
      <c r="DE5" s="342">
        <f ca="1">COUNTBLANK(A1:DD356)</f>
        <v>28937</v>
      </c>
      <c r="DF5" s="831" t="s">
        <v>2013</v>
      </c>
    </row>
    <row r="6" spans="1:110" customFormat="1" ht="24.95" customHeight="1">
      <c r="B6" s="11"/>
      <c r="C6" s="366" t="s">
        <v>2008</v>
      </c>
      <c r="D6" s="339"/>
      <c r="E6" s="339"/>
      <c r="F6" s="339"/>
      <c r="G6" s="339"/>
      <c r="H6" s="20"/>
      <c r="I6" s="339"/>
      <c r="J6" s="339"/>
      <c r="K6" s="339"/>
      <c r="L6" s="339"/>
      <c r="M6" s="339"/>
      <c r="N6" s="339"/>
      <c r="O6" s="339"/>
      <c r="P6" s="20"/>
      <c r="Q6" s="20"/>
      <c r="R6" s="796"/>
      <c r="S6" s="339"/>
      <c r="T6" s="963" t="s">
        <v>2805</v>
      </c>
      <c r="U6" s="339"/>
      <c r="V6" s="339"/>
      <c r="W6" s="339"/>
      <c r="X6" s="339"/>
      <c r="Y6" s="339"/>
      <c r="Z6" s="339"/>
      <c r="AA6" s="964" t="str">
        <f>"MODE D'EMPLOI "&amp;CA15</f>
        <v>MODE D'EMPLOI  colonne CA</v>
      </c>
      <c r="AB6" s="348"/>
      <c r="AC6" s="781" t="str">
        <f>X89</f>
        <v>POSTIT 3</v>
      </c>
      <c r="AD6" s="777"/>
      <c r="AE6" s="777"/>
      <c r="AF6" s="777"/>
      <c r="AG6" s="777"/>
      <c r="AH6" s="777"/>
      <c r="AI6" s="777"/>
      <c r="AJ6" s="777"/>
      <c r="AK6" s="779"/>
      <c r="AL6" s="1732"/>
      <c r="AM6" s="1733"/>
      <c r="AO6" s="963" t="s">
        <v>2879</v>
      </c>
      <c r="AP6" s="11"/>
      <c r="AQ6" s="11"/>
      <c r="AR6" s="11"/>
      <c r="AS6" s="11"/>
      <c r="AT6" s="11"/>
      <c r="AU6" s="11"/>
      <c r="AV6" s="963" t="s">
        <v>2884</v>
      </c>
      <c r="AW6" s="11"/>
      <c r="AX6" s="11"/>
      <c r="AY6" s="11"/>
      <c r="AZ6" s="11"/>
      <c r="BA6" s="11"/>
      <c r="BB6" s="11"/>
      <c r="BC6" s="11"/>
      <c r="BE6" s="11"/>
      <c r="BF6" s="11"/>
      <c r="BG6" s="11"/>
      <c r="BH6" s="11"/>
      <c r="BI6" s="11"/>
      <c r="BJ6" s="11"/>
      <c r="BK6" s="11"/>
      <c r="BL6" s="11"/>
      <c r="BM6" s="11"/>
      <c r="BN6" s="11"/>
      <c r="BO6" s="11"/>
      <c r="BP6" s="11"/>
      <c r="BQ6" s="11"/>
      <c r="BR6" s="11"/>
      <c r="BS6" s="11"/>
      <c r="BT6" s="11"/>
      <c r="BV6" s="380"/>
      <c r="BW6" s="824"/>
      <c r="BX6" s="825"/>
      <c r="BY6" s="825"/>
      <c r="BZ6" s="364"/>
      <c r="CB6" s="2"/>
      <c r="CJ6" s="2"/>
      <c r="CR6" s="2"/>
      <c r="CY6" s="11"/>
      <c r="CZ6" s="11"/>
      <c r="DA6" s="11"/>
      <c r="DB6" s="11"/>
      <c r="DD6" s="9">
        <v>1</v>
      </c>
      <c r="DE6" s="342">
        <f>SUM(DD1:DD354)+2</f>
        <v>356</v>
      </c>
      <c r="DF6" s="831" t="s">
        <v>2014</v>
      </c>
    </row>
    <row r="7" spans="1:110" customFormat="1" ht="24.95" customHeight="1">
      <c r="B7" s="11"/>
      <c r="C7" s="370" t="s">
        <v>2007</v>
      </c>
      <c r="D7" s="339"/>
      <c r="E7" s="339"/>
      <c r="F7" s="339"/>
      <c r="G7" s="339"/>
      <c r="H7" s="20"/>
      <c r="I7" s="339"/>
      <c r="J7" s="339"/>
      <c r="K7" s="339"/>
      <c r="L7" s="339"/>
      <c r="M7" s="339"/>
      <c r="N7" s="339"/>
      <c r="O7" s="339"/>
      <c r="P7" s="20"/>
      <c r="Q7" s="20"/>
      <c r="R7" s="1"/>
      <c r="S7" s="339"/>
      <c r="T7" s="915" t="s">
        <v>416</v>
      </c>
      <c r="U7" s="339"/>
      <c r="V7" s="339"/>
      <c r="W7" s="339"/>
      <c r="X7" s="339"/>
      <c r="Y7" s="339"/>
      <c r="Z7" s="339"/>
      <c r="AA7" s="964" t="str">
        <f>"INSTRUCTIONS  "&amp;CI15</f>
        <v>INSTRUCTIONS  column  CI</v>
      </c>
      <c r="AB7" s="348"/>
      <c r="AC7" s="786" t="str">
        <f>X123</f>
        <v>POSTIT 4</v>
      </c>
      <c r="AD7" s="784"/>
      <c r="AE7" s="784"/>
      <c r="AF7" s="784"/>
      <c r="AG7" s="784"/>
      <c r="AH7" s="784"/>
      <c r="AI7" s="784"/>
      <c r="AJ7" s="784"/>
      <c r="AK7" s="785"/>
      <c r="AL7" s="1732"/>
      <c r="AM7" s="1733"/>
      <c r="AO7" s="915" t="s">
        <v>2880</v>
      </c>
      <c r="AP7" s="11"/>
      <c r="AQ7" s="11"/>
      <c r="AR7" s="11"/>
      <c r="AS7" s="11"/>
      <c r="AT7" s="11"/>
      <c r="AU7" s="11"/>
      <c r="AV7" s="915" t="s">
        <v>2885</v>
      </c>
      <c r="AW7" s="11"/>
      <c r="AX7" s="11"/>
      <c r="AY7" s="11"/>
      <c r="AZ7" s="11"/>
      <c r="BA7" s="11"/>
      <c r="BB7" s="11"/>
      <c r="BC7" s="11"/>
      <c r="BE7" s="11"/>
      <c r="BF7" s="11"/>
      <c r="BG7" s="11"/>
      <c r="BH7" s="11"/>
      <c r="BI7" s="11"/>
      <c r="BJ7" s="11"/>
      <c r="BK7" s="11"/>
      <c r="BL7" s="11"/>
      <c r="BM7" s="11"/>
      <c r="BN7" s="11"/>
      <c r="BO7" s="11"/>
      <c r="BP7" s="11"/>
      <c r="BQ7" s="11"/>
      <c r="BR7" s="11"/>
      <c r="BS7" s="11"/>
      <c r="BT7" s="11"/>
      <c r="BV7" s="341" t="s">
        <v>604</v>
      </c>
      <c r="BW7" s="824"/>
      <c r="BX7" s="825"/>
      <c r="BY7" s="825"/>
      <c r="BZ7" s="364"/>
      <c r="CB7" s="2"/>
      <c r="CJ7" s="2"/>
      <c r="CR7" s="2"/>
      <c r="CY7" s="11"/>
      <c r="CZ7" s="11"/>
      <c r="DA7" s="11"/>
      <c r="DB7" s="11"/>
      <c r="DD7" s="9">
        <v>1</v>
      </c>
      <c r="DE7" s="342">
        <f>SUM(A356:CH356)+1</f>
        <v>87</v>
      </c>
      <c r="DF7" s="831" t="s">
        <v>2015</v>
      </c>
    </row>
    <row r="8" spans="1:110" customFormat="1" ht="24.95" customHeight="1">
      <c r="B8" s="11"/>
      <c r="C8" s="365" t="s">
        <v>2009</v>
      </c>
      <c r="D8" s="339"/>
      <c r="E8" s="339"/>
      <c r="F8" s="339"/>
      <c r="G8" s="339"/>
      <c r="H8" s="20"/>
      <c r="I8" s="339"/>
      <c r="J8" s="339"/>
      <c r="K8" s="339"/>
      <c r="L8" s="339"/>
      <c r="M8" s="339"/>
      <c r="N8" s="339"/>
      <c r="O8" s="339"/>
      <c r="P8" s="20"/>
      <c r="Q8" s="20"/>
      <c r="R8" s="796"/>
      <c r="S8" s="339"/>
      <c r="T8" s="365" t="s">
        <v>2832</v>
      </c>
      <c r="U8" s="339"/>
      <c r="V8" s="339"/>
      <c r="W8" s="339"/>
      <c r="X8" s="339"/>
      <c r="Y8" s="339"/>
      <c r="Z8" s="339"/>
      <c r="AA8" s="964" t="str">
        <f>"MODO DE EMPLEO "&amp;CQ15</f>
        <v>MODO DE EMPLEO columna CQ</v>
      </c>
      <c r="AB8" s="348"/>
      <c r="AC8" s="781" t="str">
        <f>X157</f>
        <v>POSTIT 5</v>
      </c>
      <c r="AD8" s="777"/>
      <c r="AE8" s="777"/>
      <c r="AF8" s="777"/>
      <c r="AG8" s="777"/>
      <c r="AH8" s="777"/>
      <c r="AI8" s="777"/>
      <c r="AJ8" s="777"/>
      <c r="AK8" s="779"/>
      <c r="AL8" s="1732"/>
      <c r="AM8" s="1733"/>
      <c r="AO8" s="365" t="s">
        <v>2881</v>
      </c>
      <c r="AP8" s="11"/>
      <c r="AQ8" s="11"/>
      <c r="AR8" s="11"/>
      <c r="AS8" s="11"/>
      <c r="AT8" s="11"/>
      <c r="AU8" s="11"/>
      <c r="AV8" s="365" t="s">
        <v>2886</v>
      </c>
      <c r="AW8" s="11"/>
      <c r="AX8" s="11"/>
      <c r="AY8" s="11"/>
      <c r="AZ8" s="11"/>
      <c r="BA8" s="11"/>
      <c r="BB8" s="11"/>
      <c r="BC8" s="11"/>
      <c r="BE8" s="11"/>
      <c r="BF8" s="11"/>
      <c r="BG8" s="11"/>
      <c r="BH8" s="11"/>
      <c r="BI8" s="11"/>
      <c r="BJ8" s="11"/>
      <c r="BK8" s="11"/>
      <c r="BL8" s="11"/>
      <c r="BM8" s="11"/>
      <c r="BN8" s="11"/>
      <c r="BO8" s="11"/>
      <c r="BP8" s="11"/>
      <c r="BQ8" s="11"/>
      <c r="BR8" s="11"/>
      <c r="BS8" s="11"/>
      <c r="BT8" s="11"/>
      <c r="BV8" s="341" t="s">
        <v>1912</v>
      </c>
      <c r="BW8" s="824"/>
      <c r="BX8" s="825"/>
      <c r="BY8" s="825"/>
      <c r="BZ8" s="364"/>
      <c r="CB8" s="2"/>
      <c r="CJ8" s="2"/>
      <c r="CR8" s="2"/>
      <c r="CY8" s="20"/>
      <c r="CZ8" s="20"/>
      <c r="DA8" s="20"/>
      <c r="DB8" s="20"/>
      <c r="DD8" s="9">
        <v>1</v>
      </c>
    </row>
    <row r="9" spans="1:110" customFormat="1" ht="24.95" customHeight="1">
      <c r="B9" s="11"/>
      <c r="C9" s="365" t="s">
        <v>2010</v>
      </c>
      <c r="D9" s="339"/>
      <c r="E9" s="339"/>
      <c r="F9" s="339"/>
      <c r="G9" s="339"/>
      <c r="H9" s="339"/>
      <c r="I9" s="339"/>
      <c r="J9" s="339"/>
      <c r="K9" s="339"/>
      <c r="L9" s="339"/>
      <c r="M9" s="339"/>
      <c r="N9" s="339"/>
      <c r="O9" s="339"/>
      <c r="P9" s="20"/>
      <c r="Q9" s="20"/>
      <c r="R9" s="20"/>
      <c r="S9" s="20"/>
      <c r="T9" s="27" t="s">
        <v>384</v>
      </c>
      <c r="U9" s="20"/>
      <c r="V9" s="20"/>
      <c r="W9" s="20"/>
      <c r="X9" s="20"/>
      <c r="Y9" s="20"/>
      <c r="Z9" s="20"/>
      <c r="AA9" s="20"/>
      <c r="AB9" s="348"/>
      <c r="AC9" s="782" t="str">
        <f>X191</f>
        <v>POSTIT 6</v>
      </c>
      <c r="AD9" s="778"/>
      <c r="AE9" s="778"/>
      <c r="AF9" s="778"/>
      <c r="AG9" s="778"/>
      <c r="AH9" s="778"/>
      <c r="AI9" s="778"/>
      <c r="AJ9" s="784"/>
      <c r="AK9" s="785"/>
      <c r="AL9" s="691" t="s">
        <v>1694</v>
      </c>
      <c r="AM9" s="791"/>
      <c r="AO9" s="27" t="s">
        <v>2882</v>
      </c>
      <c r="AP9" s="11"/>
      <c r="AQ9" s="11"/>
      <c r="AR9" s="11"/>
      <c r="AS9" s="11"/>
      <c r="AT9" s="11"/>
      <c r="AU9" s="11"/>
      <c r="AV9" s="27" t="s">
        <v>2854</v>
      </c>
      <c r="AW9" s="11"/>
      <c r="AX9" s="11"/>
      <c r="AY9" s="11"/>
      <c r="AZ9" s="11"/>
      <c r="BA9" s="11"/>
      <c r="BB9" s="11"/>
      <c r="BC9" s="11"/>
      <c r="BE9" s="11"/>
      <c r="BF9" s="11"/>
      <c r="BG9" s="11"/>
      <c r="BH9" s="11"/>
      <c r="BI9" s="11"/>
      <c r="BJ9" s="11"/>
      <c r="BK9" s="11"/>
      <c r="BL9" s="11"/>
      <c r="BM9" s="11"/>
      <c r="BN9" s="11"/>
      <c r="BO9" s="11"/>
      <c r="BP9" s="11"/>
      <c r="BQ9" s="11"/>
      <c r="BR9" s="11"/>
      <c r="BS9" s="11"/>
      <c r="BT9" s="11"/>
      <c r="BV9" s="341" t="s">
        <v>1913</v>
      </c>
      <c r="BW9" s="824"/>
      <c r="BX9" s="825"/>
      <c r="BY9" s="825"/>
      <c r="BZ9" s="364"/>
      <c r="CB9" s="2"/>
      <c r="CJ9" s="2"/>
      <c r="CR9" s="2"/>
      <c r="CY9" s="20"/>
      <c r="CZ9" s="20"/>
      <c r="DA9" s="20"/>
      <c r="DB9" s="20"/>
      <c r="DD9" s="9">
        <v>1</v>
      </c>
    </row>
    <row r="10" spans="1:110" customFormat="1" ht="24.95" customHeight="1">
      <c r="B10" s="11"/>
      <c r="C10" s="365"/>
      <c r="D10" s="339"/>
      <c r="E10" s="339"/>
      <c r="F10" s="339"/>
      <c r="G10" s="339"/>
      <c r="H10" s="339"/>
      <c r="I10" s="339"/>
      <c r="J10" s="339"/>
      <c r="K10" s="339"/>
      <c r="L10" s="339"/>
      <c r="M10" s="339"/>
      <c r="N10" s="339"/>
      <c r="O10" s="339"/>
      <c r="P10" s="20"/>
      <c r="Q10" s="20"/>
      <c r="R10" s="20"/>
      <c r="S10" s="339"/>
      <c r="T10" s="339"/>
      <c r="U10" s="339"/>
      <c r="V10" s="339"/>
      <c r="W10" s="339"/>
      <c r="X10" s="339"/>
      <c r="Y10" s="339"/>
      <c r="Z10" s="339"/>
      <c r="AA10" s="339"/>
      <c r="AB10" s="348"/>
      <c r="AC10" s="781" t="str">
        <f>X225</f>
        <v>POSTIT 7</v>
      </c>
      <c r="AD10" s="777"/>
      <c r="AE10" s="777"/>
      <c r="AF10" s="777"/>
      <c r="AG10" s="777"/>
      <c r="AH10" s="777"/>
      <c r="AI10" s="777"/>
      <c r="AJ10" s="777"/>
      <c r="AK10" s="779"/>
      <c r="AL10" s="790"/>
      <c r="AM10" s="791"/>
      <c r="AO10" s="11"/>
      <c r="AP10" s="11"/>
      <c r="AQ10" s="11"/>
      <c r="AR10" s="11"/>
      <c r="AS10" s="11"/>
      <c r="AT10" s="11"/>
      <c r="AU10" s="11"/>
      <c r="AV10" s="11"/>
      <c r="AW10" s="11"/>
      <c r="AX10" s="11"/>
      <c r="AY10" s="11"/>
      <c r="AZ10" s="11"/>
      <c r="BA10" s="11"/>
      <c r="BB10" s="11"/>
      <c r="BC10" s="11"/>
      <c r="BE10" s="11"/>
      <c r="BF10" s="11"/>
      <c r="BG10" s="11"/>
      <c r="BH10" s="11"/>
      <c r="BI10" s="11"/>
      <c r="BJ10" s="11"/>
      <c r="BK10" s="11"/>
      <c r="BL10" s="11"/>
      <c r="BM10" s="11"/>
      <c r="BN10" s="11"/>
      <c r="BO10" s="11"/>
      <c r="BP10" s="11"/>
      <c r="BQ10" s="11"/>
      <c r="BR10" s="11"/>
      <c r="BS10" s="11"/>
      <c r="BT10" s="11"/>
      <c r="BV10" s="565"/>
      <c r="BW10" s="566" t="s">
        <v>765</v>
      </c>
      <c r="BX10" s="566" t="s">
        <v>1914</v>
      </c>
      <c r="BY10" s="566" t="s">
        <v>1915</v>
      </c>
      <c r="BZ10" s="364"/>
      <c r="CB10" s="2"/>
      <c r="CJ10" s="2"/>
      <c r="CR10" s="2"/>
      <c r="CX10" s="1"/>
      <c r="CY10" s="20"/>
      <c r="CZ10" s="20"/>
      <c r="DA10" s="20"/>
      <c r="DB10" s="20"/>
      <c r="DC10" s="1"/>
      <c r="DD10" s="9">
        <v>1</v>
      </c>
    </row>
    <row r="11" spans="1:110" customFormat="1" ht="24.95" customHeight="1">
      <c r="B11" s="11"/>
      <c r="C11" s="1492" t="s">
        <v>3879</v>
      </c>
      <c r="D11" s="339"/>
      <c r="E11" s="339"/>
      <c r="F11" s="339"/>
      <c r="G11" s="339"/>
      <c r="H11" s="339"/>
      <c r="I11" s="339"/>
      <c r="J11" s="339"/>
      <c r="K11" s="339"/>
      <c r="L11" s="339"/>
      <c r="M11" s="339"/>
      <c r="N11" s="339"/>
      <c r="O11" s="339"/>
      <c r="P11" s="20"/>
      <c r="Q11" s="1"/>
      <c r="R11" s="20"/>
      <c r="S11" s="339"/>
      <c r="T11" s="339"/>
      <c r="U11" s="339"/>
      <c r="V11" s="1"/>
      <c r="W11" s="339"/>
      <c r="X11" s="339"/>
      <c r="Y11" s="339"/>
      <c r="Z11" s="1"/>
      <c r="AA11" s="339"/>
      <c r="AB11" s="348"/>
      <c r="AC11" s="786" t="str">
        <f>X259</f>
        <v>POSTIT 8</v>
      </c>
      <c r="AD11" s="784"/>
      <c r="AE11" s="784"/>
      <c r="AF11" s="784"/>
      <c r="AG11" s="784"/>
      <c r="AH11" s="784"/>
      <c r="AI11" s="784"/>
      <c r="AJ11" s="784"/>
      <c r="AK11" s="785"/>
      <c r="AL11" s="790"/>
      <c r="AM11" s="791"/>
      <c r="AO11" s="11"/>
      <c r="AP11" s="11"/>
      <c r="AQ11" s="11"/>
      <c r="AR11" s="11"/>
      <c r="AS11" s="11"/>
      <c r="AT11" s="11"/>
      <c r="AU11" s="11"/>
      <c r="AV11" s="11"/>
      <c r="AW11" s="11"/>
      <c r="AX11" s="11"/>
      <c r="AY11" s="11"/>
      <c r="AZ11" s="11"/>
      <c r="BA11" s="11"/>
      <c r="BB11" s="11"/>
      <c r="BC11" s="11"/>
      <c r="BE11" s="11"/>
      <c r="BF11" s="11"/>
      <c r="BG11" s="11"/>
      <c r="BH11" s="11"/>
      <c r="BI11" s="11"/>
      <c r="BJ11" s="11"/>
      <c r="BK11" s="11"/>
      <c r="BL11" s="11"/>
      <c r="BM11" s="11"/>
      <c r="BN11" s="11"/>
      <c r="BO11" s="11"/>
      <c r="BP11" s="11"/>
      <c r="BQ11" s="11"/>
      <c r="BR11" s="11"/>
      <c r="BS11" s="11"/>
      <c r="BT11" s="11"/>
      <c r="BV11" s="736">
        <f>BW15-SUBTOTAL(103,BV16:BV354)</f>
        <v>0</v>
      </c>
      <c r="BW11" s="567" t="str">
        <f>BW15-SUBTOTAL(103,BV16:BV354)&amp;" "&amp;"Lignes masquées"</f>
        <v>0 Lignes masquées</v>
      </c>
      <c r="BX11" s="567" t="s">
        <v>1916</v>
      </c>
      <c r="BY11" s="567" t="s">
        <v>1917</v>
      </c>
      <c r="BZ11" s="364"/>
      <c r="CX11" s="1"/>
      <c r="CY11" s="20"/>
      <c r="CZ11" s="20"/>
      <c r="DA11" s="20"/>
      <c r="DB11" s="20"/>
      <c r="DC11" s="1"/>
      <c r="DD11" s="9">
        <v>1</v>
      </c>
    </row>
    <row r="12" spans="1:110" customFormat="1" ht="24.95" customHeight="1">
      <c r="B12" s="11"/>
      <c r="C12" s="365"/>
      <c r="D12" s="339"/>
      <c r="E12" s="339"/>
      <c r="F12" s="339"/>
      <c r="G12" s="339"/>
      <c r="H12" s="339"/>
      <c r="I12" s="339"/>
      <c r="J12" s="339"/>
      <c r="K12" s="339"/>
      <c r="L12" s="339"/>
      <c r="M12" s="339"/>
      <c r="N12" s="339"/>
      <c r="O12" s="339"/>
      <c r="P12" s="20"/>
      <c r="Q12" s="339"/>
      <c r="R12" s="339"/>
      <c r="S12" s="339"/>
      <c r="T12" s="339"/>
      <c r="U12" s="339"/>
      <c r="V12" s="339"/>
      <c r="W12" s="339"/>
      <c r="X12" s="339"/>
      <c r="Y12" s="339"/>
      <c r="Z12" s="339"/>
      <c r="AA12" s="339"/>
      <c r="AB12" s="348"/>
      <c r="AC12" s="781" t="str">
        <f>X293</f>
        <v>POSTIT 9</v>
      </c>
      <c r="AD12" s="777"/>
      <c r="AE12" s="777"/>
      <c r="AF12" s="777"/>
      <c r="AG12" s="777"/>
      <c r="AH12" s="777"/>
      <c r="AI12" s="777"/>
      <c r="AJ12" s="777"/>
      <c r="AK12" s="779"/>
      <c r="AL12" s="790"/>
      <c r="AM12" s="791"/>
      <c r="AO12" s="11"/>
      <c r="AP12" s="11"/>
      <c r="AQ12" s="11"/>
      <c r="AR12" s="11"/>
      <c r="AS12" s="11"/>
      <c r="AT12" s="11"/>
      <c r="AU12" s="11"/>
      <c r="AV12" s="11"/>
      <c r="AW12" s="11"/>
      <c r="AX12" s="11"/>
      <c r="AY12" s="11"/>
      <c r="AZ12" s="11"/>
      <c r="BA12" s="11"/>
      <c r="BB12" s="11"/>
      <c r="BC12" s="11"/>
      <c r="BE12" s="11"/>
      <c r="BF12" s="11"/>
      <c r="BG12" s="11"/>
      <c r="BH12" s="11"/>
      <c r="BI12" s="11"/>
      <c r="BJ12" s="11"/>
      <c r="BK12" s="11"/>
      <c r="BL12" s="11"/>
      <c r="BM12" s="11"/>
      <c r="BN12" s="11"/>
      <c r="BO12" s="11"/>
      <c r="BP12" s="11"/>
      <c r="BQ12" s="11"/>
      <c r="BR12" s="11"/>
      <c r="BS12" s="11"/>
      <c r="BT12" s="11"/>
      <c r="BV12" s="565"/>
      <c r="BW12" s="568" t="str">
        <f>COUNTIF(BV16:BV354,"A")&amp;" "&amp;"Lignes"&amp;" "&amp;"A"</f>
        <v>72 Lignes A</v>
      </c>
      <c r="BX12" s="568" t="s">
        <v>1918</v>
      </c>
      <c r="BY12" s="568" t="s">
        <v>1919</v>
      </c>
      <c r="BZ12" s="364"/>
      <c r="CX12" s="1"/>
      <c r="CY12" s="20"/>
      <c r="CZ12" s="20"/>
      <c r="DA12" s="20"/>
      <c r="DB12" s="20"/>
      <c r="DC12" s="1"/>
      <c r="DD12" s="9">
        <v>1</v>
      </c>
    </row>
    <row r="13" spans="1:110" customFormat="1" ht="24.95" customHeight="1" thickBot="1">
      <c r="B13" s="11"/>
      <c r="C13" s="365"/>
      <c r="D13" s="339"/>
      <c r="E13" s="339"/>
      <c r="F13" s="339"/>
      <c r="G13" s="339"/>
      <c r="H13" s="339"/>
      <c r="I13" s="339"/>
      <c r="J13" s="182"/>
      <c r="K13" s="182"/>
      <c r="L13" s="182"/>
      <c r="M13" s="182"/>
      <c r="N13" s="182"/>
      <c r="O13" s="182"/>
      <c r="P13" s="182" t="s">
        <v>2800</v>
      </c>
      <c r="Q13" s="182" t="s">
        <v>2801</v>
      </c>
      <c r="R13" s="182" t="s">
        <v>2802</v>
      </c>
      <c r="S13" s="182" t="s">
        <v>393</v>
      </c>
      <c r="T13" s="182" t="s">
        <v>392</v>
      </c>
      <c r="U13" s="182" t="s">
        <v>391</v>
      </c>
      <c r="V13" s="182" t="s">
        <v>390</v>
      </c>
      <c r="W13" s="182" t="s">
        <v>389</v>
      </c>
      <c r="X13" s="182" t="s">
        <v>388</v>
      </c>
      <c r="Y13" s="182" t="s">
        <v>387</v>
      </c>
      <c r="Z13" s="182" t="s">
        <v>386</v>
      </c>
      <c r="AA13" s="182" t="s">
        <v>385</v>
      </c>
      <c r="AB13" s="348"/>
      <c r="AC13" s="787" t="str">
        <f>X327</f>
        <v>POSTIT 10</v>
      </c>
      <c r="AD13" s="788"/>
      <c r="AE13" s="788"/>
      <c r="AF13" s="788"/>
      <c r="AG13" s="788"/>
      <c r="AH13" s="788"/>
      <c r="AI13" s="788"/>
      <c r="AJ13" s="788"/>
      <c r="AK13" s="789"/>
      <c r="AL13" s="792"/>
      <c r="AM13" s="793"/>
      <c r="AO13" s="11"/>
      <c r="AP13" s="11"/>
      <c r="AQ13" s="11"/>
      <c r="AR13" s="11"/>
      <c r="AS13" s="11"/>
      <c r="AT13" s="11"/>
      <c r="AU13" s="11"/>
      <c r="AV13" s="11"/>
      <c r="AW13" s="11"/>
      <c r="AX13" s="11"/>
      <c r="AY13" s="11"/>
      <c r="AZ13" s="11"/>
      <c r="BA13" s="11"/>
      <c r="BB13" s="11"/>
      <c r="BC13" s="11"/>
      <c r="BE13" s="11"/>
      <c r="BF13" s="11"/>
      <c r="BG13" s="11"/>
      <c r="BH13" s="11"/>
      <c r="BI13" s="11"/>
      <c r="BJ13" s="11"/>
      <c r="BK13" s="11"/>
      <c r="BL13" s="11"/>
      <c r="BM13" s="11"/>
      <c r="BN13" s="11"/>
      <c r="BO13" s="11"/>
      <c r="BP13" s="11"/>
      <c r="BQ13" s="11"/>
      <c r="BR13" s="11"/>
      <c r="BS13" s="334" t="s">
        <v>1909</v>
      </c>
      <c r="BT13" s="11"/>
      <c r="BV13" s="565"/>
      <c r="BW13" s="568" t="str">
        <f>COUNTIF(BV16:BV354,"►")&amp;" "&amp;"Lignes"&amp;" "&amp;"►"</f>
        <v>11 Lignes ►</v>
      </c>
      <c r="BX13" s="568" t="s">
        <v>1922</v>
      </c>
      <c r="BY13" s="568" t="s">
        <v>1923</v>
      </c>
      <c r="BZ13" s="364"/>
      <c r="CX13" s="1"/>
      <c r="CY13" s="20"/>
      <c r="CZ13" s="20"/>
      <c r="DA13" s="20"/>
      <c r="DB13" s="20"/>
      <c r="DC13" s="1"/>
      <c r="DD13" s="9">
        <v>1</v>
      </c>
    </row>
    <row r="14" spans="1:110" ht="24" customHeight="1">
      <c r="B14" s="20"/>
      <c r="C14" s="28"/>
      <c r="D14" s="339"/>
      <c r="E14" s="339"/>
      <c r="F14" s="339"/>
      <c r="G14" s="339"/>
      <c r="H14" s="339"/>
      <c r="I14" s="339"/>
      <c r="J14" s="339"/>
      <c r="K14" s="339"/>
      <c r="L14" s="339"/>
      <c r="M14" s="339"/>
      <c r="N14" s="339"/>
      <c r="O14" s="339"/>
      <c r="P14" s="275"/>
      <c r="Q14" s="275"/>
      <c r="R14" s="382"/>
      <c r="S14" s="382"/>
      <c r="T14" s="382"/>
      <c r="U14" s="382"/>
      <c r="V14" s="382"/>
      <c r="W14" s="382"/>
      <c r="X14" s="382"/>
      <c r="Y14" s="382"/>
      <c r="Z14" s="382"/>
      <c r="AA14" s="382"/>
      <c r="AC14" s="180"/>
      <c r="AD14" s="180"/>
      <c r="AE14" s="180"/>
      <c r="AF14" s="180"/>
      <c r="AG14" s="180"/>
      <c r="AH14" s="180"/>
      <c r="AI14" s="180"/>
      <c r="AJ14" s="180"/>
      <c r="AK14" s="180"/>
      <c r="AL14" s="180"/>
      <c r="AM14" s="180"/>
      <c r="AO14" s="11"/>
      <c r="AP14" s="11"/>
      <c r="AQ14" s="20"/>
      <c r="AR14" s="20"/>
      <c r="AS14" s="20"/>
      <c r="AT14" s="20"/>
      <c r="AU14" s="20"/>
      <c r="AV14" s="155"/>
      <c r="AW14" s="155"/>
      <c r="AX14" s="155"/>
      <c r="AY14" s="20"/>
      <c r="AZ14" s="20"/>
      <c r="BA14" s="20"/>
      <c r="BB14" s="20"/>
      <c r="BC14" s="20"/>
      <c r="BE14" s="20"/>
      <c r="BF14" s="20"/>
      <c r="BG14" s="20"/>
      <c r="BH14" s="334" t="s">
        <v>578</v>
      </c>
      <c r="BI14" s="334"/>
      <c r="BJ14" s="334"/>
      <c r="BK14" s="20"/>
      <c r="BL14" s="334" t="s">
        <v>1906</v>
      </c>
      <c r="BM14" s="20"/>
      <c r="BN14" s="20"/>
      <c r="BO14" s="20"/>
      <c r="BP14" s="20"/>
      <c r="BQ14" s="20"/>
      <c r="BR14" s="334"/>
      <c r="BS14" s="334" t="s">
        <v>1910</v>
      </c>
      <c r="BT14" s="20"/>
      <c r="BV14" s="565"/>
      <c r="BW14" s="568" t="str">
        <f>"Lignes visibles "&amp;BW15-BV11</f>
        <v>Lignes visibles 339</v>
      </c>
      <c r="BX14" s="568" t="s">
        <v>1920</v>
      </c>
      <c r="BY14" s="568" t="s">
        <v>1921</v>
      </c>
      <c r="CE14" s="2"/>
      <c r="CF14" s="2"/>
      <c r="CM14" s="2"/>
      <c r="CN14" s="2"/>
      <c r="CU14" s="2"/>
      <c r="CV14" s="2"/>
      <c r="DD14" s="9">
        <v>1</v>
      </c>
      <c r="DE14"/>
      <c r="DF14"/>
    </row>
    <row r="15" spans="1:110" ht="24" customHeight="1" thickBot="1">
      <c r="B15" s="386"/>
      <c r="C15" s="387"/>
      <c r="D15" s="388"/>
      <c r="E15" s="389"/>
      <c r="F15" s="390"/>
      <c r="G15" s="391"/>
      <c r="H15" s="392"/>
      <c r="I15" s="339"/>
      <c r="J15" s="1009" t="str">
        <f>"▼ "&amp;"colonne "&amp;SUBSTITUTE(ADDRESS(1,COLUMN(),4),"1","")</f>
        <v>▼ colonne J</v>
      </c>
      <c r="K15" s="900"/>
      <c r="L15" s="900"/>
      <c r="M15" s="900"/>
      <c r="N15" s="900"/>
      <c r="O15" s="900"/>
      <c r="P15" s="899" t="str">
        <f>"col. "&amp;SUBSTITUTE(ADDRESS(1,COLUMN(),4),"1","")</f>
        <v>col. P</v>
      </c>
      <c r="Q15" s="899" t="str">
        <f>"col. "&amp;SUBSTITUTE(ADDRESS(1,COLUMN(),4),"1","")</f>
        <v>col. Q</v>
      </c>
      <c r="R15" s="965"/>
      <c r="S15" s="965"/>
      <c r="T15" s="965"/>
      <c r="U15" s="965"/>
      <c r="V15" s="965"/>
      <c r="W15" s="900"/>
      <c r="X15" s="966">
        <f>X14</f>
        <v>0</v>
      </c>
      <c r="Y15" s="901"/>
      <c r="Z15" s="900"/>
      <c r="AA15" s="1010" t="str">
        <f>"colonne "&amp;SUBSTITUTE(ADDRESS(1,COLUMN(),4),"1","")&amp;"  ▼ "</f>
        <v xml:space="preserve">colonne AA  ▼ </v>
      </c>
      <c r="AC15" s="338" t="str">
        <f>"colonne "&amp;SUBSTITUTE(ADDRESS(1,COLUMN(),4),"1","")&amp;"  ▼ "</f>
        <v xml:space="preserve">colonne AC  ▼ </v>
      </c>
      <c r="AD15" s="180"/>
      <c r="AE15" s="180" t="s">
        <v>2953</v>
      </c>
      <c r="AF15" s="180"/>
      <c r="AG15" s="180"/>
      <c r="AH15" s="180"/>
      <c r="AI15" s="180"/>
      <c r="AJ15" s="180"/>
      <c r="AK15" s="180"/>
      <c r="AL15" s="180"/>
      <c r="AM15" s="654" t="str">
        <f>SUBSTITUTE(ADDRESS(1,COLUMN(),4),"1","")</f>
        <v>AM</v>
      </c>
      <c r="AO15" s="11"/>
      <c r="AP15" s="20"/>
      <c r="AQ15" s="20"/>
      <c r="AR15" s="20"/>
      <c r="AS15" s="20"/>
      <c r="AT15" s="20"/>
      <c r="AU15" s="20"/>
      <c r="AV15" s="155"/>
      <c r="AW15" s="155"/>
      <c r="AX15" s="155"/>
      <c r="AY15" s="20"/>
      <c r="AZ15" s="20"/>
      <c r="BA15" s="20"/>
      <c r="BB15" s="20"/>
      <c r="BC15" s="20"/>
      <c r="BE15" s="804" t="str">
        <f>"▼ collez "&amp; Q15</f>
        <v>▼ collez col. Q</v>
      </c>
      <c r="BF15" s="804" t="str">
        <f>"▼ paste "&amp; Q15</f>
        <v>▼ paste col. Q</v>
      </c>
      <c r="BG15" s="804" t="str">
        <f>"▼ pegue "&amp; Q15</f>
        <v>▼ pegue col. Q</v>
      </c>
      <c r="BH15" s="334" t="str">
        <f>BN19&amp;" "&amp;BO19</f>
        <v>Modifiez en ml les volumes qui ne vous conviennent pas Colonne BO</v>
      </c>
      <c r="BI15" s="334"/>
      <c r="BJ15" s="334"/>
      <c r="BK15" s="20"/>
      <c r="BL15" s="334" t="str">
        <f>"check and, if needed, change any volumes you don’t want to mL Col. "&amp;BO19</f>
        <v>check and, if needed, change any volumes you don’t want to mL Col. BO</v>
      </c>
      <c r="BM15" s="20"/>
      <c r="BN15" s="20"/>
      <c r="BO15" s="20"/>
      <c r="BP15" s="20"/>
      <c r="BQ15" s="20"/>
      <c r="BR15" s="334"/>
      <c r="BS15" s="334" t="str">
        <f>" que no le convengan — columna "&amp;BO19</f>
        <v xml:space="preserve"> que no le convengan — columna BO</v>
      </c>
      <c r="BT15" s="20"/>
      <c r="BV15" s="565"/>
      <c r="BW15" s="569">
        <f>ROWS(BV16:BV354)</f>
        <v>339</v>
      </c>
      <c r="BX15" s="569" t="s">
        <v>1924</v>
      </c>
      <c r="BY15" s="569" t="s">
        <v>1925</v>
      </c>
      <c r="CA15" s="797" t="str">
        <f>" colonne "&amp;SUBSTITUTE(ADDRESS(1,COLUMN(),4),"1","")</f>
        <v xml:space="preserve"> colonne CA</v>
      </c>
      <c r="CB15" s="797"/>
      <c r="CE15" s="2"/>
      <c r="CF15" s="2"/>
      <c r="CI15" s="797" t="str">
        <f>"column  "&amp;SUBSTITUTE(ADDRESS(1,COLUMN(),4),"1","")</f>
        <v>column  CI</v>
      </c>
      <c r="CJ15" s="797"/>
      <c r="CM15" s="2"/>
      <c r="CN15" s="2"/>
      <c r="CQ15" s="605" t="str">
        <f>"columna "&amp;SUBSTITUTE(ADDRESS(1,COLUMN(),4),"1","")</f>
        <v>columna CQ</v>
      </c>
      <c r="CR15" s="605"/>
      <c r="CU15" s="2"/>
      <c r="CV15" s="2"/>
      <c r="DD15" s="9">
        <v>1</v>
      </c>
      <c r="DE15"/>
      <c r="DF15"/>
    </row>
    <row r="16" spans="1:110" ht="21" customHeight="1">
      <c r="B16" s="727" t="str">
        <f t="shared" ref="B16:B79" si="12">J16</f>
        <v>A</v>
      </c>
      <c r="C16" s="395" t="str">
        <f t="shared" ref="C16:C79" si="13">IF(B16="►","►",IF(B16="A",IF(AND(ISTEXT(K16),ISTEXT(K16)),K16,IF(ISTEXT(K16),K16,IF(ISBLANK(K16),K16,K16)))))</f>
        <v>A.Americano .Avec alcool.Before dinner.Verre Trembler(s).On the rocks</v>
      </c>
      <c r="D16" s="395" t="str">
        <f t="shared" ref="D16:D18" si="14">IF(C16="►","►",IFERROR(LEFT(C16,SEARCH(".",C16)-1),0))</f>
        <v>A</v>
      </c>
      <c r="E16" s="395" t="str">
        <f t="shared" ref="E16:E18" si="15">IF(C16="►","►",IFERROR(MID(C16,SEARCH(".",C16)+1,SEARCH(".",C16,SEARCH(".",C16)+1)-SEARCH(".",C16)-1),0))</f>
        <v xml:space="preserve">Americano </v>
      </c>
      <c r="F16" s="395" t="str">
        <f t="shared" ref="F16:F18" si="16">IF(C16="►","►",IFERROR(MID(C16,SEARCH(".",C16,SEARCH(".",C16)+1)+1,SEARCH(".",C16,SEARCH(".",C16,SEARCH(".",C16)+1)+1)-SEARCH(".",C16,SEARCH(".",C16)+1)-1),0))</f>
        <v>Avec alcool</v>
      </c>
      <c r="G16" s="395" t="str">
        <f t="shared" ref="G16:G79" si="17">IF(C16="►","►",IFERROR(MID(K16,SEARCH(".",C16,SEARCH(".",C16,SEARCH(".",C16)+1)+1)+1,SEARCH(".",C16,SEARCH(".",C16,SEARCH(".",C16,SEARCH(".",C16)+1)+1)+1)-SEARCH(".",C16,SEARCH(".",C16,SEARCH(".",C16)+1)+1)-1),0))</f>
        <v>Before dinner</v>
      </c>
      <c r="H16" s="395" t="str">
        <f t="shared" ref="H16:H18" si="18">IF(C16="►","►",IFERROR(MID(C16,SEARCH("♦",SUBSTITUTE(C16,".","♦",LEN(C16)-LEN(SUBSTITUTE(C16,".",""))))+1,999),""))</f>
        <v>On the rocks</v>
      </c>
      <c r="I16" s="146" t="str">
        <f t="shared" ref="I16:I79" si="19">IF(ISBLANK(C16),"►",IFERROR(RIGHT(C16,LEN(C16)-FIND("Couleur",C16)+1),""))</f>
        <v/>
      </c>
      <c r="J16" s="257" t="s">
        <v>338</v>
      </c>
      <c r="K16" s="256" t="str">
        <f>K23</f>
        <v>A.Americano .Avec alcool.Before dinner.Verre Trembler(s).On the rocks</v>
      </c>
      <c r="L16" s="256">
        <f>L23</f>
        <v>1</v>
      </c>
      <c r="M16" s="255" t="str">
        <f>M23</f>
        <v>Trembler(s)</v>
      </c>
      <c r="N16" s="254">
        <f>N23</f>
        <v>15</v>
      </c>
      <c r="O16" s="253" t="str">
        <f>O23</f>
        <v>cl</v>
      </c>
      <c r="P16" s="1579" t="s">
        <v>433</v>
      </c>
      <c r="Q16" s="1580"/>
      <c r="R16" s="1700" t="s">
        <v>932</v>
      </c>
      <c r="S16" s="1700"/>
      <c r="T16" s="1700"/>
      <c r="U16" s="1700"/>
      <c r="V16" s="1700"/>
      <c r="W16" s="1700"/>
      <c r="X16" s="1700"/>
      <c r="Y16" s="1700"/>
      <c r="Z16" s="1700"/>
      <c r="AA16" s="1652" t="s">
        <v>503</v>
      </c>
      <c r="AC16" s="1561" t="str">
        <f>R16&amp;" "&amp;P16&amp;" "&amp;P17&amp;" "&amp;P18&amp;"  intensité"&amp;" "&amp;U22&amp;" "&amp;"coût unitaire"&amp;" "&amp;AM25&amp; "€"&amp;" "&amp;" servi en"&amp;" "&amp;AJ18</f>
        <v>AMERICANO  AVEC ALCOOL BEFORE DINNER Couleur : rouge doux  intensité ** coût unitaire 1.3€  servi en Trembler(s)</v>
      </c>
      <c r="AD16" s="1562"/>
      <c r="AE16" s="1562"/>
      <c r="AF16" s="1562"/>
      <c r="AG16" s="1562"/>
      <c r="AH16" s="1562"/>
      <c r="AI16" s="1562"/>
      <c r="AJ16" s="1562"/>
      <c r="AK16" s="252" t="s">
        <v>432</v>
      </c>
      <c r="AL16" s="1565" t="str">
        <f>AA16</f>
        <v>ON THE ROCKS</v>
      </c>
      <c r="AM16" s="1566"/>
      <c r="AO16" s="251" t="s">
        <v>427</v>
      </c>
      <c r="AP16" s="250" t="s">
        <v>431</v>
      </c>
      <c r="AQ16" s="247" t="s">
        <v>429</v>
      </c>
      <c r="AR16" s="249" t="s">
        <v>426</v>
      </c>
      <c r="AS16" s="248" t="s">
        <v>430</v>
      </c>
      <c r="AT16" s="247" t="s">
        <v>429</v>
      </c>
      <c r="AU16" s="246" t="s">
        <v>428</v>
      </c>
      <c r="AV16" s="245" t="s">
        <v>427</v>
      </c>
      <c r="AW16" s="764" t="str">
        <f>AO18</f>
        <v>Volume saisi 150 ml pour 1 Trembler(s)</v>
      </c>
      <c r="AX16" s="244"/>
      <c r="AY16" s="243"/>
      <c r="AZ16" s="242"/>
      <c r="BA16" s="241" t="s">
        <v>426</v>
      </c>
      <c r="BB16" s="240" t="str">
        <f>AR18</f>
        <v>2 Trembler(s) de 30 cl</v>
      </c>
      <c r="BC16" s="239"/>
      <c r="BE16" s="805" t="str">
        <f>"et / ou "&amp;X15</f>
        <v>et / ou 0</v>
      </c>
      <c r="BF16" s="805" t="str">
        <f>"and/or "&amp;X15</f>
        <v>and/or 0</v>
      </c>
      <c r="BG16" s="805" t="str">
        <f>"y/o "&amp;X15</f>
        <v>y/o 0</v>
      </c>
      <c r="BH16" s="336" t="s">
        <v>579</v>
      </c>
      <c r="BI16" s="336"/>
      <c r="BJ16" s="336"/>
      <c r="BK16" s="335"/>
      <c r="BL16" s="336" t="s">
        <v>1907</v>
      </c>
      <c r="BM16" s="333"/>
      <c r="BN16" s="333"/>
      <c r="BO16" s="333"/>
      <c r="BP16" s="333"/>
      <c r="BQ16" s="333"/>
      <c r="BR16" s="336"/>
      <c r="BS16" s="1745" t="s">
        <v>1911</v>
      </c>
      <c r="BT16" s="1745"/>
      <c r="BV16" s="727" t="str">
        <f>B16</f>
        <v>A</v>
      </c>
      <c r="BW16" s="570" t="s">
        <v>394</v>
      </c>
      <c r="BX16" s="570" t="s">
        <v>394</v>
      </c>
      <c r="BY16" s="570" t="s">
        <v>394</v>
      </c>
      <c r="CA16" s="1621" t="s">
        <v>577</v>
      </c>
      <c r="CB16" s="1622"/>
      <c r="CC16" s="1622"/>
      <c r="CD16" s="1622"/>
      <c r="CE16" s="1622"/>
      <c r="CF16" s="1622"/>
      <c r="CG16" s="1623"/>
      <c r="CI16" s="1621" t="s">
        <v>1065</v>
      </c>
      <c r="CJ16" s="1622"/>
      <c r="CK16" s="1622"/>
      <c r="CL16" s="1622"/>
      <c r="CM16" s="1622"/>
      <c r="CN16" s="1622"/>
      <c r="CO16" s="1623"/>
      <c r="CQ16" s="1621" t="s">
        <v>1874</v>
      </c>
      <c r="CR16" s="1622"/>
      <c r="CS16" s="1622"/>
      <c r="CT16" s="1622"/>
      <c r="CU16" s="1622"/>
      <c r="CV16" s="1622"/>
      <c r="CW16" s="1623"/>
      <c r="CY16" s="1627" t="s">
        <v>665</v>
      </c>
      <c r="CZ16" s="1628"/>
      <c r="DA16" s="1628"/>
      <c r="DB16" s="1629"/>
      <c r="DD16" s="9">
        <v>1</v>
      </c>
      <c r="DE16"/>
      <c r="DF16"/>
    </row>
    <row r="17" spans="2:110" ht="21" customHeight="1">
      <c r="B17" s="394" t="str">
        <f t="shared" si="12"/>
        <v>A</v>
      </c>
      <c r="C17" s="146" t="str">
        <f t="shared" si="13"/>
        <v>A.Americano .Avec alcool.Before dinner.Verre Trembler(s).On the rocks</v>
      </c>
      <c r="D17" s="146" t="str">
        <f t="shared" si="14"/>
        <v>A</v>
      </c>
      <c r="E17" s="146" t="str">
        <f t="shared" si="15"/>
        <v xml:space="preserve">Americano </v>
      </c>
      <c r="F17" s="146" t="str">
        <f t="shared" si="16"/>
        <v>Avec alcool</v>
      </c>
      <c r="G17" s="146" t="str">
        <f t="shared" si="17"/>
        <v>Before dinner</v>
      </c>
      <c r="H17" s="146" t="str">
        <f t="shared" si="18"/>
        <v>On the rocks</v>
      </c>
      <c r="I17" s="146" t="str">
        <f t="shared" si="19"/>
        <v/>
      </c>
      <c r="J17" s="337" t="s">
        <v>338</v>
      </c>
      <c r="K17" s="203" t="str">
        <f>K23</f>
        <v>A.Americano .Avec alcool.Before dinner.Verre Trembler(s).On the rocks</v>
      </c>
      <c r="L17" s="203">
        <f>L23</f>
        <v>1</v>
      </c>
      <c r="M17" s="202" t="str">
        <f>M23</f>
        <v>Trembler(s)</v>
      </c>
      <c r="N17" s="201">
        <f>N23</f>
        <v>15</v>
      </c>
      <c r="O17" s="200" t="str">
        <f>O23</f>
        <v>cl</v>
      </c>
      <c r="P17" s="1530" t="s">
        <v>422</v>
      </c>
      <c r="Q17" s="1531"/>
      <c r="R17" s="1558"/>
      <c r="S17" s="1558"/>
      <c r="T17" s="1558"/>
      <c r="U17" s="1558"/>
      <c r="V17" s="1558"/>
      <c r="W17" s="1558"/>
      <c r="X17" s="1558"/>
      <c r="Y17" s="1558"/>
      <c r="Z17" s="1558"/>
      <c r="AA17" s="1651"/>
      <c r="AC17" s="1563"/>
      <c r="AD17" s="1564"/>
      <c r="AE17" s="1564"/>
      <c r="AF17" s="1564"/>
      <c r="AG17" s="1564"/>
      <c r="AH17" s="1564"/>
      <c r="AI17" s="1564"/>
      <c r="AJ17" s="1564"/>
      <c r="AK17" s="503">
        <f>IFERROR(SUM(AJ26:AJ32)/SUM(AE26:AE32)*100,0)</f>
        <v>13.333333333333334</v>
      </c>
      <c r="AL17" s="1567"/>
      <c r="AM17" s="1568"/>
      <c r="AO17" s="238" t="str">
        <f t="shared" ref="AO17:AU17" si="20">SUBSTITUTE(ADDRESS(1,COLUMN(),4),"1","")</f>
        <v>AO</v>
      </c>
      <c r="AP17" s="237" t="str">
        <f t="shared" si="20"/>
        <v>AP</v>
      </c>
      <c r="AQ17" s="234" t="str">
        <f t="shared" si="20"/>
        <v>AQ</v>
      </c>
      <c r="AR17" s="236" t="str">
        <f t="shared" si="20"/>
        <v>AR</v>
      </c>
      <c r="AS17" s="235" t="str">
        <f t="shared" si="20"/>
        <v>AS</v>
      </c>
      <c r="AT17" s="234" t="str">
        <f t="shared" si="20"/>
        <v>AT</v>
      </c>
      <c r="AU17" s="233" t="str">
        <f t="shared" si="20"/>
        <v>AU</v>
      </c>
      <c r="AV17" s="232"/>
      <c r="AW17" s="232"/>
      <c r="AX17" s="232"/>
      <c r="AY17" s="193"/>
      <c r="AZ17" s="232"/>
      <c r="BA17" s="218"/>
      <c r="BB17" s="153"/>
      <c r="BC17" s="152"/>
      <c r="BE17" s="20"/>
      <c r="BF17" s="20"/>
      <c r="BG17" s="20"/>
      <c r="BH17" s="336" t="s">
        <v>576</v>
      </c>
      <c r="BI17" s="336"/>
      <c r="BJ17" s="336"/>
      <c r="BK17" s="335"/>
      <c r="BL17" s="336" t="s">
        <v>1908</v>
      </c>
      <c r="BM17" s="333"/>
      <c r="BN17" s="333"/>
      <c r="BO17" s="333"/>
      <c r="BP17" s="333"/>
      <c r="BQ17" s="333"/>
      <c r="BR17" s="336"/>
      <c r="BS17" s="1745"/>
      <c r="BT17" s="1745"/>
      <c r="BV17" s="394" t="str">
        <f>B17</f>
        <v>A</v>
      </c>
      <c r="BW17" s="571" t="s">
        <v>590</v>
      </c>
      <c r="BX17" s="571" t="s">
        <v>1006</v>
      </c>
      <c r="BY17" s="571" t="s">
        <v>1926</v>
      </c>
      <c r="CA17" s="1624"/>
      <c r="CB17" s="1625"/>
      <c r="CC17" s="1625"/>
      <c r="CD17" s="1625"/>
      <c r="CE17" s="1625"/>
      <c r="CF17" s="1625"/>
      <c r="CG17" s="1626"/>
      <c r="CI17" s="1624"/>
      <c r="CJ17" s="1625"/>
      <c r="CK17" s="1625"/>
      <c r="CL17" s="1625"/>
      <c r="CM17" s="1625"/>
      <c r="CN17" s="1625"/>
      <c r="CO17" s="1626"/>
      <c r="CQ17" s="1624"/>
      <c r="CR17" s="1625"/>
      <c r="CS17" s="1625"/>
      <c r="CT17" s="1625"/>
      <c r="CU17" s="1625"/>
      <c r="CV17" s="1625"/>
      <c r="CW17" s="1626"/>
      <c r="CY17" s="28" t="s">
        <v>667</v>
      </c>
      <c r="CZ17" s="196"/>
      <c r="DA17" s="196"/>
      <c r="DB17" s="196"/>
      <c r="DD17" s="9">
        <v>1</v>
      </c>
      <c r="DE17"/>
      <c r="DF17"/>
    </row>
    <row r="18" spans="2:110" ht="21" customHeight="1">
      <c r="B18" s="394" t="str">
        <f t="shared" si="12"/>
        <v>A</v>
      </c>
      <c r="C18" s="146" t="str">
        <f t="shared" si="13"/>
        <v>A.Americano .Avec alcool.Before dinner.Verre Trembler(s).On the rocks</v>
      </c>
      <c r="D18" s="146" t="str">
        <f t="shared" si="14"/>
        <v>A</v>
      </c>
      <c r="E18" s="146" t="str">
        <f t="shared" si="15"/>
        <v xml:space="preserve">Americano </v>
      </c>
      <c r="F18" s="146" t="str">
        <f t="shared" si="16"/>
        <v>Avec alcool</v>
      </c>
      <c r="G18" s="146" t="str">
        <f t="shared" si="17"/>
        <v>Before dinner</v>
      </c>
      <c r="H18" s="146" t="str">
        <f t="shared" si="18"/>
        <v>On the rocks</v>
      </c>
      <c r="I18" s="146" t="str">
        <f t="shared" si="19"/>
        <v/>
      </c>
      <c r="J18" s="133" t="s">
        <v>338</v>
      </c>
      <c r="K18" s="203" t="str">
        <f>K23</f>
        <v>A.Americano .Avec alcool.Before dinner.Verre Trembler(s).On the rocks</v>
      </c>
      <c r="L18" s="203">
        <f>L23</f>
        <v>1</v>
      </c>
      <c r="M18" s="202" t="str">
        <f>M23</f>
        <v>Trembler(s)</v>
      </c>
      <c r="N18" s="201">
        <f>N23</f>
        <v>15</v>
      </c>
      <c r="O18" s="200" t="str">
        <f>O23</f>
        <v>cl</v>
      </c>
      <c r="P18" s="1533" t="s">
        <v>419</v>
      </c>
      <c r="Q18" s="1533"/>
      <c r="R18" s="332"/>
      <c r="S18" s="331" t="s">
        <v>418</v>
      </c>
      <c r="T18" s="231" t="s">
        <v>800</v>
      </c>
      <c r="U18" s="231"/>
      <c r="V18" s="231"/>
      <c r="W18" s="231"/>
      <c r="X18" s="231"/>
      <c r="Y18" s="231"/>
      <c r="Z18" s="231"/>
      <c r="AA18" s="230"/>
      <c r="AC18" s="763" t="str" cm="1">
        <f t="array" ref="AC18">IFERROR(IF(AX33&lt;&gt;_xlfn.XLOOKUP(M19,BH22:BJ150,BO22:BO150),"⚠️ Vérifiez : le total saisi = "&amp;AX33&amp;" ml (colonne "&amp;AX24&amp;")","✅ OK volume saisi = "&amp;AX33&amp;" ml (colonne "&amp;AX24&amp;")"),"⚠️ Erreur : valeur non trouvée")</f>
        <v>⚠️ Erreur : valeur non trouvée</v>
      </c>
      <c r="AD18" s="207"/>
      <c r="AE18" s="207"/>
      <c r="AF18" s="207"/>
      <c r="AG18" s="207"/>
      <c r="AH18" s="532" t="s">
        <v>416</v>
      </c>
      <c r="AI18" s="229">
        <v>2</v>
      </c>
      <c r="AJ18" s="119" t="s">
        <v>361</v>
      </c>
      <c r="AK18" s="611" t="s">
        <v>805</v>
      </c>
      <c r="AL18" s="608">
        <f>IFERROR(_xlfn.XLOOKUP(AJ18,BH22:BH150,BN22:BN150),
IFERROR(_xlfn.XLOOKUP(AJ18,BI22:BI150,BN22:BN150),
IFERROR(_xlfn.XLOOKUP(AJ18,BJ22:BJ150,BN22:BN150),0)))*AI18</f>
        <v>50</v>
      </c>
      <c r="AM18" s="606">
        <f>AL18/100</f>
        <v>0.5</v>
      </c>
      <c r="AO18" s="228" t="str">
        <f>IF(OR(ISBLANK(P20), ISBLANK(Q20), ISBLANK(P22), ISBLANK(Q22)), "","Volume saisi "&amp; AX33 &amp; " ml pour "  &amp; P20 &amp; " " &amp; Q20)</f>
        <v>Volume saisi 150 ml pour 1 Trembler(s)</v>
      </c>
      <c r="AP18" s="226">
        <f>IFERROR(IF(ISBLANK(AI18),"",IFERROR(_xlfn.XLOOKUP(M18,BH22:BH150,BS22:BS150),IFERROR(_xlfn.XLOOKUP(M18,BI22:BI150,BS22:BS150),IFERROR(_xlfn.XLOOKUP(M18,BJ22:BJ150,BS22:BS150),0)))*L18),0)</f>
        <v>300</v>
      </c>
      <c r="AQ18" s="225">
        <f>IFERROR(IF(ISBLANK(AI18),"",IFERROR(_xlfn.XLOOKUP(O18,BH22:BH150,BO22:BO150),IFERROR(_xlfn.XLOOKUP(O18,BI22:BI150,BO22:BO150),IFERROR(_xlfn.XLOOKUP(O18,BJ22:BJ150,BO22:BO150),0))))*N18*L18,0)</f>
        <v>150</v>
      </c>
      <c r="AR18" s="227" t="str">
        <f>IF(OR(ISBLANK(AI18), ISBLANK(AJ18), ISBLANK(AI19), ISBLANK(AJ19)), "", AI18 &amp; " " &amp; AJ18 &amp; " de " &amp; AI19 &amp; " " &amp; AJ19)</f>
        <v>2 Trembler(s) de 30 cl</v>
      </c>
      <c r="AS18" s="226">
        <f>IFERROR(IF(ISBLANK(AI18),"",IFERROR(_xlfn.XLOOKUP(AJ18,BH22:BH150,BS22:BS150),IFERROR(_xlfn.XLOOKUP(AJ18,BI22:BI150,BS22:BS150),IFERROR(_xlfn.XLOOKUP(AJ18,BJ22:BJ150,BS22:BS150),0))))*AI18,0)</f>
        <v>600</v>
      </c>
      <c r="AT18" s="225">
        <f>IF(ISBLANK(AI18),"",IFERROR(_xlfn.XLOOKUP(AJ19,BH22:BH150,BO22:BO150),IFERROR(_xlfn.XLOOKUP(AJ19,BI22:BI150,BO22:BO150),IFERROR(_xlfn.XLOOKUP(AJ19,BJ22:BJ150,BO22:BO150),0)))*AI19*AI18)</f>
        <v>600</v>
      </c>
      <c r="AU18" s="224">
        <f>IFERROR(AT18/AQ18,0)</f>
        <v>4</v>
      </c>
      <c r="AV18" s="623" t="str">
        <f>AX24&amp;"= "</f>
        <v xml:space="preserve">AX= </v>
      </c>
      <c r="AW18" s="712" t="str">
        <f>"recherche de "&amp;X23&amp;" dans la table de conversion et multilcation par  "&amp;W23</f>
        <v>recherche de Col.13 dans la table de conversion et multilcation par  Col.12</v>
      </c>
      <c r="AX18" s="193"/>
      <c r="AY18" s="193"/>
      <c r="AZ18" s="713"/>
      <c r="BA18" s="218"/>
      <c r="BB18" s="153"/>
      <c r="BC18" s="152"/>
      <c r="BE18" s="20"/>
      <c r="BF18" s="20"/>
      <c r="BG18" s="20"/>
      <c r="BH18" s="330" t="s">
        <v>575</v>
      </c>
      <c r="BI18" s="330"/>
      <c r="BJ18" s="330"/>
      <c r="BK18" s="330"/>
      <c r="BL18" s="330"/>
      <c r="BM18" s="330"/>
      <c r="BN18" s="330"/>
      <c r="BO18" s="330"/>
      <c r="BP18" s="330"/>
      <c r="BQ18" s="330"/>
      <c r="BR18" s="330"/>
      <c r="BS18" s="330"/>
      <c r="BT18" s="330"/>
      <c r="BV18" s="394" t="str">
        <f t="shared" ref="BV18:BV81" si="21">B18</f>
        <v>A</v>
      </c>
      <c r="BW18" s="572" t="s">
        <v>985</v>
      </c>
      <c r="BX18" s="818" t="s">
        <v>1927</v>
      </c>
      <c r="BY18" s="818" t="s">
        <v>1929</v>
      </c>
      <c r="CA18" s="1624"/>
      <c r="CB18" s="1625"/>
      <c r="CC18" s="1625"/>
      <c r="CD18" s="1625"/>
      <c r="CE18" s="1625"/>
      <c r="CF18" s="1625"/>
      <c r="CG18" s="1626"/>
      <c r="CI18" s="1624"/>
      <c r="CJ18" s="1625"/>
      <c r="CK18" s="1625"/>
      <c r="CL18" s="1625"/>
      <c r="CM18" s="1625"/>
      <c r="CN18" s="1625"/>
      <c r="CO18" s="1626"/>
      <c r="CQ18" s="1624"/>
      <c r="CR18" s="1625"/>
      <c r="CS18" s="1625"/>
      <c r="CT18" s="1625"/>
      <c r="CU18" s="1625"/>
      <c r="CV18" s="1625"/>
      <c r="CW18" s="1626"/>
      <c r="CY18" s="548" t="s">
        <v>668</v>
      </c>
      <c r="CZ18" s="196"/>
      <c r="DA18" s="196"/>
      <c r="DB18" s="196"/>
      <c r="DD18" s="9">
        <v>1</v>
      </c>
      <c r="DE18"/>
      <c r="DF18"/>
    </row>
    <row r="19" spans="2:110" ht="21" customHeight="1">
      <c r="B19" s="394" t="str">
        <f t="shared" si="12"/>
        <v>A</v>
      </c>
      <c r="C19" s="146" t="str">
        <f t="shared" si="13"/>
        <v>A.Americano .Avec alcool.Before dinner.Verre Trembler(s).On the rocks</v>
      </c>
      <c r="D19" s="146" t="str">
        <f>IF(C19="►","►",IFERROR(LEFT(C19,SEARCH(".",C19)-1),0))</f>
        <v>A</v>
      </c>
      <c r="E19" s="146" t="str">
        <f>IF(C19="►","►",IFERROR(MID(C19,SEARCH(".",C19)+1,SEARCH(".",C19,SEARCH(".",C19)+1)-SEARCH(".",C19)-1),0))</f>
        <v xml:space="preserve">Americano </v>
      </c>
      <c r="F19" s="146" t="str">
        <f>IF(C19="►","►",IFERROR(MID(C19,SEARCH(".",C19,SEARCH(".",C19)+1)+1,SEARCH(".",C19,SEARCH(".",C19,SEARCH(".",C19)+1)+1)-SEARCH(".",C19,SEARCH(".",C19)+1)-1),0))</f>
        <v>Avec alcool</v>
      </c>
      <c r="G19" s="146" t="str">
        <f t="shared" si="17"/>
        <v>Before dinner</v>
      </c>
      <c r="H19" s="146" t="str">
        <f>IF(C19="►","►",IFERROR(MID(C19,SEARCH("♦",SUBSTITUTE(C19,".","♦",LEN(C19)-LEN(SUBSTITUTE(C19,".",""))))+1,999),""))</f>
        <v>On the rocks</v>
      </c>
      <c r="I19" s="146" t="str">
        <f t="shared" si="19"/>
        <v/>
      </c>
      <c r="J19" s="133" t="s">
        <v>338</v>
      </c>
      <c r="K19" s="203" t="str">
        <f>K23</f>
        <v>A.Americano .Avec alcool.Before dinner.Verre Trembler(s).On the rocks</v>
      </c>
      <c r="L19" s="203">
        <f>L23</f>
        <v>1</v>
      </c>
      <c r="M19" s="202" t="str">
        <f>M23</f>
        <v>Trembler(s)</v>
      </c>
      <c r="N19" s="201">
        <f>N23</f>
        <v>15</v>
      </c>
      <c r="O19" s="200" t="str">
        <f>O23</f>
        <v>cl</v>
      </c>
      <c r="P19" s="223" t="s">
        <v>411</v>
      </c>
      <c r="Q19" s="329"/>
      <c r="R19" s="318"/>
      <c r="S19" s="318"/>
      <c r="T19" s="318"/>
      <c r="U19" s="318"/>
      <c r="V19" s="210"/>
      <c r="W19" s="222" t="s">
        <v>410</v>
      </c>
      <c r="X19" s="1540" t="s">
        <v>801</v>
      </c>
      <c r="Y19" s="1540"/>
      <c r="Z19" s="1540"/>
      <c r="AA19" s="1541"/>
      <c r="AC19" s="533" t="str">
        <f>"Volume d'1 "&amp;M19&amp;" "&amp;IF(ISBLANK(AI18),"",IFERROR(_xlfn.XLOOKUP(M19,BH22:BH150,BO22:BO150),IFERROR(_xlfn.XLOOKUP(M19,BI22:BI150,BO22:BO150),IFERROR(_xlfn.XLOOKUP(M19,BJ22:BJ150,BO22:BO150),0))))&amp;" ml"</f>
        <v>Volume d'1 Trembler(s) 250 ml</v>
      </c>
      <c r="AD19" s="207"/>
      <c r="AE19" s="207"/>
      <c r="AF19" s="207"/>
      <c r="AG19" s="207"/>
      <c r="AH19" s="221" t="str">
        <f>"⓬ Vous versez quel volume par ►"&amp;AJ18</f>
        <v>⓬ Vous versez quel volume par ►Trembler(s)</v>
      </c>
      <c r="AI19" s="220">
        <v>30</v>
      </c>
      <c r="AJ19" s="103" t="s">
        <v>328</v>
      </c>
      <c r="AK19" s="612" t="s">
        <v>806</v>
      </c>
      <c r="AL19" s="608">
        <f>IFERROR(_xlfn.XLOOKUP(AJ19,BH22:BH150,BN22:BN150),
IFERROR(_xlfn.XLOOKUP(AJ19,BI22:BI150,BN22:BN150),
IFERROR(_xlfn.XLOOKUP(AJ19,BJ22:BJ150,BN22:BN150),0)))*AI19</f>
        <v>30</v>
      </c>
      <c r="AM19" s="606">
        <f>AL19/100</f>
        <v>0.3</v>
      </c>
      <c r="AO19" s="142" t="str">
        <f t="shared" ref="AO19:AT19" si="22">AO18</f>
        <v>Volume saisi 150 ml pour 1 Trembler(s)</v>
      </c>
      <c r="AP19" s="328">
        <f t="shared" si="22"/>
        <v>300</v>
      </c>
      <c r="AQ19" s="328">
        <f t="shared" si="22"/>
        <v>150</v>
      </c>
      <c r="AR19" s="140" t="str">
        <f t="shared" si="22"/>
        <v>2 Trembler(s) de 30 cl</v>
      </c>
      <c r="AS19" s="135">
        <f t="shared" si="22"/>
        <v>600</v>
      </c>
      <c r="AT19" s="327">
        <f t="shared" si="22"/>
        <v>600</v>
      </c>
      <c r="AU19" s="151">
        <f t="shared" ref="AU19:AU32" si="23">IFERROR(AT19/AQ19,0)</f>
        <v>4</v>
      </c>
      <c r="AV19" s="623" t="str">
        <f>AY24&amp;"= "</f>
        <v xml:space="preserve">AY= </v>
      </c>
      <c r="AW19" s="624" t="str">
        <f>"volumes de l'Auteur pour "&amp;AY33&amp;" ml"</f>
        <v>volumes de l'Auteur pour 150 ml</v>
      </c>
      <c r="AX19" s="20"/>
      <c r="AY19" s="20"/>
      <c r="AZ19" s="20"/>
      <c r="BA19" s="218"/>
      <c r="BB19" s="153"/>
      <c r="BC19" s="152"/>
      <c r="BE19" s="20"/>
      <c r="BF19" s="20"/>
      <c r="BG19" s="20"/>
      <c r="BH19" s="27"/>
      <c r="BI19" s="27"/>
      <c r="BJ19" s="27"/>
      <c r="BK19" s="323"/>
      <c r="BL19" s="323"/>
      <c r="BM19" s="323"/>
      <c r="BN19" s="326" t="s">
        <v>574</v>
      </c>
      <c r="BO19" s="325" t="str">
        <f>SUBSTITUTE(ADDRESS(1,COLUMN(),4),"1","")</f>
        <v>BO</v>
      </c>
      <c r="BP19" s="324" t="s">
        <v>561</v>
      </c>
      <c r="BQ19" s="323"/>
      <c r="BR19" s="323"/>
      <c r="BS19" s="323"/>
      <c r="BT19" s="323"/>
      <c r="BV19" s="394" t="str">
        <f t="shared" si="21"/>
        <v>A</v>
      </c>
      <c r="BW19" s="573" t="s">
        <v>986</v>
      </c>
      <c r="BX19" s="573" t="s">
        <v>1928</v>
      </c>
      <c r="BY19" s="573" t="s">
        <v>1935</v>
      </c>
      <c r="CA19" s="1632" t="s">
        <v>1955</v>
      </c>
      <c r="CB19" s="1633"/>
      <c r="CC19" s="1633"/>
      <c r="CD19" s="1633"/>
      <c r="CE19" s="1633"/>
      <c r="CF19" s="1633"/>
      <c r="CG19" s="1634"/>
      <c r="CI19" s="1632" t="s">
        <v>1956</v>
      </c>
      <c r="CJ19" s="1633"/>
      <c r="CK19" s="1633"/>
      <c r="CL19" s="1633"/>
      <c r="CM19" s="1633"/>
      <c r="CN19" s="1633"/>
      <c r="CO19" s="1634"/>
      <c r="CQ19" s="1632" t="s">
        <v>1957</v>
      </c>
      <c r="CR19" s="1633"/>
      <c r="CS19" s="1633"/>
      <c r="CT19" s="1633"/>
      <c r="CU19" s="1633"/>
      <c r="CV19" s="1633"/>
      <c r="CW19" s="1634"/>
      <c r="CY19" s="28" t="s">
        <v>671</v>
      </c>
      <c r="CZ19" s="196"/>
      <c r="DA19" s="196"/>
      <c r="DB19" s="196"/>
      <c r="DD19" s="9">
        <v>1</v>
      </c>
      <c r="DE19"/>
      <c r="DF19"/>
    </row>
    <row r="20" spans="2:110" ht="21" customHeight="1">
      <c r="B20" s="394" t="str">
        <f t="shared" si="12"/>
        <v>A</v>
      </c>
      <c r="C20" s="146" t="str">
        <f t="shared" si="13"/>
        <v>A.Americano .Avec alcool.Before dinner.Verre Trembler(s).On the rocks</v>
      </c>
      <c r="D20" s="146" t="str">
        <f>IF(C20="►","►",IFERROR(LEFT(C20,SEARCH(".",C20)-1),0))</f>
        <v>A</v>
      </c>
      <c r="E20" s="146" t="str">
        <f>IF(C20="►","►",IFERROR(MID(C20,SEARCH(".",C20)+1,SEARCH(".",C20,SEARCH(".",C20)+1)-SEARCH(".",C20)-1),0))</f>
        <v xml:space="preserve">Americano </v>
      </c>
      <c r="F20" s="146" t="str">
        <f>IF(C20="►","►",IFERROR(MID(C20,SEARCH(".",C20,SEARCH(".",C20)+1)+1,SEARCH(".",C20,SEARCH(".",C20,SEARCH(".",C20)+1)+1)-SEARCH(".",C20,SEARCH(".",C20)+1)-1),0))</f>
        <v>Avec alcool</v>
      </c>
      <c r="G20" s="146" t="str">
        <f t="shared" si="17"/>
        <v>Before dinner</v>
      </c>
      <c r="H20" s="146" t="str">
        <f>IF(C20="►","►",IFERROR(MID(C20,SEARCH("♦",SUBSTITUTE(C20,".","♦",LEN(C20)-LEN(SUBSTITUTE(C20,".",""))))+1,999),""))</f>
        <v>On the rocks</v>
      </c>
      <c r="I20" s="146" t="str">
        <f t="shared" si="19"/>
        <v/>
      </c>
      <c r="J20" s="133" t="s">
        <v>338</v>
      </c>
      <c r="K20" s="203" t="str">
        <f>K23</f>
        <v>A.Americano .Avec alcool.Before dinner.Verre Trembler(s).On the rocks</v>
      </c>
      <c r="L20" s="203">
        <f>L23</f>
        <v>1</v>
      </c>
      <c r="M20" s="202" t="str">
        <f>M23</f>
        <v>Trembler(s)</v>
      </c>
      <c r="N20" s="201">
        <f>N23</f>
        <v>15</v>
      </c>
      <c r="O20" s="200" t="str">
        <f>O23</f>
        <v>cl</v>
      </c>
      <c r="P20" s="215">
        <v>1</v>
      </c>
      <c r="Q20" s="119" t="s">
        <v>361</v>
      </c>
      <c r="R20" s="914" t="str">
        <f>(P22*P20)&amp;" "&amp;Q22</f>
        <v>15 cl</v>
      </c>
      <c r="S20" s="913" t="str">
        <f>"pour "&amp;P20&amp;" "&amp;Q20</f>
        <v>pour 1 Trembler(s)</v>
      </c>
      <c r="T20" s="20"/>
      <c r="U20" s="319"/>
      <c r="V20" s="214"/>
      <c r="W20" s="28"/>
      <c r="X20" s="1540"/>
      <c r="Y20" s="1540"/>
      <c r="Z20" s="1540"/>
      <c r="AA20" s="1541"/>
      <c r="AC20" s="534" t="str">
        <f>IF(ISBLANK(AI18), "", IF(AL19&lt;=AC21, "✔ OK pour de/des verre(s) " &amp; AJ18 &amp; " de " &amp; AC21&amp; " cl (volume versé : "&amp;AL19&amp; " cl)", "❌ Trop plein pour " &amp; AJ18 &amp; " de " &amp;AC21&amp; " cl (volume utilisé : " &amp; (AL19*AI18) &amp; " cl)"))</f>
        <v>✔ OK pour de/des verre(s) Trembler(s) de 25 cl cl (volume versé : 30 cl)</v>
      </c>
      <c r="AD20" s="213"/>
      <c r="AE20" s="207"/>
      <c r="AF20" s="20"/>
      <c r="AG20" s="20"/>
      <c r="AH20" s="212"/>
      <c r="AI20" s="180"/>
      <c r="AJ20" s="211" t="str">
        <f>IFERROR(IF(AL19&gt;AJ21,AC24,IF(AJ21&gt;AL19,AD24,IF(AJ21=AL19,AE24))),0)</f>
        <v>Vous servez plus que l'Auteur qui avait prévu 15 cl</v>
      </c>
      <c r="AK20" s="611" t="s">
        <v>803</v>
      </c>
      <c r="AL20" s="608">
        <f>AL19*AI18</f>
        <v>60</v>
      </c>
      <c r="AM20" s="606">
        <f>AM19*AI18</f>
        <v>0.6</v>
      </c>
      <c r="AO20" s="142" t="str">
        <f t="shared" ref="AO20:AT20" si="24">AO18</f>
        <v>Volume saisi 150 ml pour 1 Trembler(s)</v>
      </c>
      <c r="AP20" s="141">
        <f t="shared" si="24"/>
        <v>300</v>
      </c>
      <c r="AQ20" s="141">
        <f t="shared" si="24"/>
        <v>150</v>
      </c>
      <c r="AR20" s="140" t="str">
        <f t="shared" si="24"/>
        <v>2 Trembler(s) de 30 cl</v>
      </c>
      <c r="AS20" s="135">
        <f t="shared" si="24"/>
        <v>600</v>
      </c>
      <c r="AT20" s="139">
        <f t="shared" si="24"/>
        <v>600</v>
      </c>
      <c r="AU20" s="151">
        <f t="shared" si="23"/>
        <v>4</v>
      </c>
      <c r="AV20" s="622" t="str">
        <f>BA24&amp;"= "</f>
        <v xml:space="preserve">BA= </v>
      </c>
      <c r="AW20" s="624" t="str">
        <f>"volumes de l'Auteur multiplié par le coef. " &amp; TEXT(AU20, "0.00")</f>
        <v>volumes de l'Auteur multiplié par le coef. 4.00</v>
      </c>
      <c r="AX20" s="20"/>
      <c r="AY20" s="20"/>
      <c r="AZ20" s="20"/>
      <c r="BA20" s="153"/>
      <c r="BB20" s="153"/>
      <c r="BC20" s="152"/>
      <c r="BE20" s="826" t="s">
        <v>890</v>
      </c>
      <c r="BF20" s="827" t="s">
        <v>1902</v>
      </c>
      <c r="BG20" s="827" t="s">
        <v>1903</v>
      </c>
      <c r="BH20" s="817" t="s">
        <v>573</v>
      </c>
      <c r="BI20" s="817" t="s">
        <v>1904</v>
      </c>
      <c r="BJ20" s="817" t="s">
        <v>1905</v>
      </c>
      <c r="BK20" s="1707" t="s">
        <v>572</v>
      </c>
      <c r="BL20" s="1734" t="s">
        <v>571</v>
      </c>
      <c r="BM20" s="1734" t="s">
        <v>570</v>
      </c>
      <c r="BN20" s="1713" t="s">
        <v>569</v>
      </c>
      <c r="BO20" s="1714" t="s">
        <v>429</v>
      </c>
      <c r="BP20" s="1715" t="s">
        <v>568</v>
      </c>
      <c r="BQ20" s="1735" t="s">
        <v>567</v>
      </c>
      <c r="BR20" s="1735"/>
      <c r="BS20" s="1736" t="s">
        <v>430</v>
      </c>
      <c r="BT20" s="1707" t="s">
        <v>566</v>
      </c>
      <c r="BV20" s="394" t="str">
        <f t="shared" si="21"/>
        <v>A</v>
      </c>
      <c r="BW20" s="571" t="s">
        <v>594</v>
      </c>
      <c r="BX20" s="571" t="s">
        <v>1010</v>
      </c>
      <c r="BY20" s="571" t="s">
        <v>1930</v>
      </c>
      <c r="CA20" s="1632"/>
      <c r="CB20" s="1633"/>
      <c r="CC20" s="1633"/>
      <c r="CD20" s="1633"/>
      <c r="CE20" s="1633"/>
      <c r="CF20" s="1633"/>
      <c r="CG20" s="1634"/>
      <c r="CI20" s="1632"/>
      <c r="CJ20" s="1633"/>
      <c r="CK20" s="1633"/>
      <c r="CL20" s="1633"/>
      <c r="CM20" s="1633"/>
      <c r="CN20" s="1633"/>
      <c r="CO20" s="1634"/>
      <c r="CQ20" s="1632"/>
      <c r="CR20" s="1633"/>
      <c r="CS20" s="1633"/>
      <c r="CT20" s="1633"/>
      <c r="CU20" s="1633"/>
      <c r="CV20" s="1633"/>
      <c r="CW20" s="1634"/>
      <c r="CY20" s="548" t="s">
        <v>673</v>
      </c>
      <c r="CZ20" s="196"/>
      <c r="DA20" s="196"/>
      <c r="DB20" s="196"/>
      <c r="DD20" s="9">
        <v>1</v>
      </c>
      <c r="DE20"/>
      <c r="DF20"/>
    </row>
    <row r="21" spans="2:110" ht="21" customHeight="1">
      <c r="B21" s="394" t="str">
        <f t="shared" si="12"/>
        <v>A</v>
      </c>
      <c r="C21" s="146" t="str">
        <f t="shared" si="13"/>
        <v>A.Americano .Avec alcool.Before dinner.Verre Trembler(s).On the rocks</v>
      </c>
      <c r="D21" s="146" t="str">
        <f t="shared" ref="D21:D84" si="25">IF(C21="►","►",IFERROR(LEFT(C21,SEARCH(".",C21)-1),0))</f>
        <v>A</v>
      </c>
      <c r="E21" s="146" t="str">
        <f t="shared" ref="E21:E84" si="26">IF(C21="►","►",IFERROR(MID(C21,SEARCH(".",C21)+1,SEARCH(".",C21,SEARCH(".",C21)+1)-SEARCH(".",C21)-1),0))</f>
        <v xml:space="preserve">Americano </v>
      </c>
      <c r="F21" s="146" t="str">
        <f t="shared" ref="F21:F84" si="27">IF(C21="►","►",IFERROR(MID(C21,SEARCH(".",C21,SEARCH(".",C21)+1)+1,SEARCH(".",C21,SEARCH(".",C21,SEARCH(".",C21)+1)+1)-SEARCH(".",C21,SEARCH(".",C21)+1)-1),0))</f>
        <v>Avec alcool</v>
      </c>
      <c r="G21" s="146" t="str">
        <f t="shared" si="17"/>
        <v>Before dinner</v>
      </c>
      <c r="H21" s="146" t="str">
        <f t="shared" ref="H21:H84" si="28">IF(C21="►","►",IFERROR(MID(C21,SEARCH("♦",SUBSTITUTE(C21,".","♦",LEN(C21)-LEN(SUBSTITUTE(C21,".",""))))+1,999),""))</f>
        <v>On the rocks</v>
      </c>
      <c r="I21" s="146" t="str">
        <f t="shared" si="19"/>
        <v/>
      </c>
      <c r="J21" s="133" t="s">
        <v>338</v>
      </c>
      <c r="K21" s="203" t="str">
        <f>K23</f>
        <v>A.Americano .Avec alcool.Before dinner.Verre Trembler(s).On the rocks</v>
      </c>
      <c r="L21" s="203">
        <f>L23</f>
        <v>1</v>
      </c>
      <c r="M21" s="202" t="str">
        <f>M23</f>
        <v>Trembler(s)</v>
      </c>
      <c r="N21" s="201">
        <f>N23</f>
        <v>15</v>
      </c>
      <c r="O21" s="200" t="str">
        <f>O23</f>
        <v>cl</v>
      </c>
      <c r="P21" s="320" t="str">
        <f>"❽ Volume servi par "&amp;Q20</f>
        <v>❽ Volume servi par Trembler(s)</v>
      </c>
      <c r="Q21" s="319"/>
      <c r="R21" s="318"/>
      <c r="S21" s="315"/>
      <c r="T21" s="198" t="s">
        <v>403</v>
      </c>
      <c r="U21" s="314" t="s">
        <v>802</v>
      </c>
      <c r="V21" s="197"/>
      <c r="W21" s="196"/>
      <c r="X21" s="1594" t="str">
        <f>K23&amp;"  intensité"&amp;" "&amp;U21&amp;" "&amp;"coût"&amp;U22&amp;" "&amp;" "&amp;P18</f>
        <v>A.Americano .Avec alcool.Before dinner.Verre Trembler(s).On the rocks  intensité *** amer coût**  Couleur : rouge doux</v>
      </c>
      <c r="Y21" s="1594"/>
      <c r="Z21" s="1594"/>
      <c r="AA21" s="1595"/>
      <c r="AC21" s="609" t="str">
        <f>IFERROR(_xlfn.XLOOKUP(AJ18,BH22:BH150,BN22:BN150),
IFERROR(_xlfn.XLOOKUP(AJ18,BI22:BI150,BN22:BN150),
IFERROR(_xlfn.XLOOKUP(AJ18,BJ22:BJ150,BN22:BN150),0)))&amp;" cl"</f>
        <v>25 cl</v>
      </c>
      <c r="AD21" s="209"/>
      <c r="AE21" s="207"/>
      <c r="AF21" s="208"/>
      <c r="AG21" s="208"/>
      <c r="AH21" s="208"/>
      <c r="AI21" s="611" t="s">
        <v>804</v>
      </c>
      <c r="AJ21" s="613">
        <f>IF(ISBLANK(AI18),"",IFERROR(_xlfn.XLOOKUP(O21,BH22:BH150,BO22:BO150),IFERROR(_xlfn.XLOOKUP(O21,BI22:BI150,BO22:BO150),IFERROR(_xlfn.XLOOKUP(O21,BJ22:BJ150,BO22:BO150),0))))*N21/10</f>
        <v>15</v>
      </c>
      <c r="AK21" s="207"/>
      <c r="AL21" s="207"/>
      <c r="AM21" s="219"/>
      <c r="AO21" s="142" t="str">
        <f t="shared" ref="AO21:AT21" si="29">AO18</f>
        <v>Volume saisi 150 ml pour 1 Trembler(s)</v>
      </c>
      <c r="AP21" s="141">
        <f t="shared" si="29"/>
        <v>300</v>
      </c>
      <c r="AQ21" s="141">
        <f t="shared" si="29"/>
        <v>150</v>
      </c>
      <c r="AR21" s="140" t="str">
        <f t="shared" si="29"/>
        <v>2 Trembler(s) de 30 cl</v>
      </c>
      <c r="AS21" s="135">
        <f t="shared" si="29"/>
        <v>600</v>
      </c>
      <c r="AT21" s="139">
        <f t="shared" si="29"/>
        <v>600</v>
      </c>
      <c r="AU21" s="151">
        <f t="shared" si="23"/>
        <v>4</v>
      </c>
      <c r="AV21" s="20"/>
      <c r="AW21" s="20"/>
      <c r="AX21" s="20"/>
      <c r="AY21" s="20"/>
      <c r="AZ21" s="20"/>
      <c r="BA21" s="153"/>
      <c r="BB21" s="153"/>
      <c r="BC21" s="152"/>
      <c r="BE21" s="828"/>
      <c r="BF21" s="829"/>
      <c r="BG21" s="829"/>
      <c r="BH21" s="317" t="s">
        <v>565</v>
      </c>
      <c r="BI21" s="317"/>
      <c r="BJ21" s="317"/>
      <c r="BK21" s="1543"/>
      <c r="BL21" s="1545"/>
      <c r="BM21" s="1545"/>
      <c r="BN21" s="1613"/>
      <c r="BO21" s="1615"/>
      <c r="BP21" s="1617"/>
      <c r="BQ21" s="316" t="s">
        <v>326</v>
      </c>
      <c r="BR21" s="316" t="s">
        <v>328</v>
      </c>
      <c r="BS21" s="1620"/>
      <c r="BT21" s="1543"/>
      <c r="BV21" s="394" t="str">
        <f t="shared" si="21"/>
        <v>A</v>
      </c>
      <c r="BW21" s="571" t="s">
        <v>597</v>
      </c>
      <c r="BX21" s="571" t="s">
        <v>1931</v>
      </c>
      <c r="BY21" s="571" t="s">
        <v>1932</v>
      </c>
      <c r="CA21" s="1632"/>
      <c r="CB21" s="1633"/>
      <c r="CC21" s="1633"/>
      <c r="CD21" s="1633"/>
      <c r="CE21" s="1633"/>
      <c r="CF21" s="1633"/>
      <c r="CG21" s="1634"/>
      <c r="CI21" s="1632"/>
      <c r="CJ21" s="1633"/>
      <c r="CK21" s="1633"/>
      <c r="CL21" s="1633"/>
      <c r="CM21" s="1633"/>
      <c r="CN21" s="1633"/>
      <c r="CO21" s="1634"/>
      <c r="CQ21" s="1632"/>
      <c r="CR21" s="1633"/>
      <c r="CS21" s="1633"/>
      <c r="CT21" s="1633"/>
      <c r="CU21" s="1633"/>
      <c r="CV21" s="1633"/>
      <c r="CW21" s="1634"/>
      <c r="CY21" s="278" t="s">
        <v>674</v>
      </c>
      <c r="CZ21" s="196"/>
      <c r="DA21" s="196"/>
      <c r="DB21" s="196"/>
      <c r="DD21" s="9">
        <v>1</v>
      </c>
      <c r="DE21"/>
      <c r="DF21"/>
    </row>
    <row r="22" spans="2:110" ht="21" customHeight="1">
      <c r="B22" s="394" t="str">
        <f t="shared" si="12"/>
        <v>A</v>
      </c>
      <c r="C22" s="146" t="str">
        <f t="shared" si="13"/>
        <v>A.Americano .Avec alcool.Before dinner.Verre Trembler(s).On the rocks</v>
      </c>
      <c r="D22" s="146" t="str">
        <f t="shared" si="25"/>
        <v>A</v>
      </c>
      <c r="E22" s="146" t="str">
        <f t="shared" si="26"/>
        <v xml:space="preserve">Americano </v>
      </c>
      <c r="F22" s="146" t="str">
        <f t="shared" si="27"/>
        <v>Avec alcool</v>
      </c>
      <c r="G22" s="146" t="str">
        <f t="shared" si="17"/>
        <v>Before dinner</v>
      </c>
      <c r="H22" s="146" t="str">
        <f t="shared" si="28"/>
        <v>On the rocks</v>
      </c>
      <c r="I22" s="146" t="str">
        <f t="shared" si="19"/>
        <v/>
      </c>
      <c r="J22" s="133" t="s">
        <v>338</v>
      </c>
      <c r="K22" s="203" t="str">
        <f>K23</f>
        <v>A.Americano .Avec alcool.Before dinner.Verre Trembler(s).On the rocks</v>
      </c>
      <c r="L22" s="203">
        <f>L23</f>
        <v>1</v>
      </c>
      <c r="M22" s="202" t="str">
        <f>M23</f>
        <v>Trembler(s)</v>
      </c>
      <c r="N22" s="201">
        <f>N23</f>
        <v>15</v>
      </c>
      <c r="O22" s="200" t="str">
        <f>O23</f>
        <v>cl</v>
      </c>
      <c r="P22" s="199">
        <v>15</v>
      </c>
      <c r="Q22" s="103" t="s">
        <v>328</v>
      </c>
      <c r="R22" s="315"/>
      <c r="S22" s="315"/>
      <c r="T22" s="198" t="s">
        <v>398</v>
      </c>
      <c r="U22" s="314" t="s">
        <v>397</v>
      </c>
      <c r="V22" s="197"/>
      <c r="W22" s="196"/>
      <c r="X22" s="1594"/>
      <c r="Y22" s="1594"/>
      <c r="Z22" s="1594"/>
      <c r="AA22" s="1595"/>
      <c r="AC22" s="1596" t="str">
        <f>X19</f>
        <v>Type de cocktail: Apéritif classique à base de vermouth et de Bitter</v>
      </c>
      <c r="AD22" s="1597"/>
      <c r="AE22" s="1597"/>
      <c r="AF22" s="1597"/>
      <c r="AG22" s="1597"/>
      <c r="AH22" s="1598"/>
      <c r="AI22" s="195"/>
      <c r="AJ22" s="195"/>
      <c r="AK22" s="195"/>
      <c r="AL22" s="195"/>
      <c r="AM22" s="194"/>
      <c r="AO22" s="142" t="str">
        <f t="shared" ref="AO22:AT22" si="30">AO18</f>
        <v>Volume saisi 150 ml pour 1 Trembler(s)</v>
      </c>
      <c r="AP22" s="141">
        <f t="shared" si="30"/>
        <v>300</v>
      </c>
      <c r="AQ22" s="141">
        <f t="shared" si="30"/>
        <v>150</v>
      </c>
      <c r="AR22" s="140" t="str">
        <f t="shared" si="30"/>
        <v>2 Trembler(s) de 30 cl</v>
      </c>
      <c r="AS22" s="135">
        <f t="shared" si="30"/>
        <v>600</v>
      </c>
      <c r="AT22" s="139">
        <f t="shared" si="30"/>
        <v>600</v>
      </c>
      <c r="AU22" s="151">
        <f t="shared" si="23"/>
        <v>4</v>
      </c>
      <c r="AV22" s="193"/>
      <c r="AW22" s="193"/>
      <c r="AX22" s="1737" t="str">
        <f>AX24&amp;" =  Volumes saisis colonnes "&amp;SUBSTITUTE(ADDRESS(1,COLUMN(W26),4),"1","")&amp;" et "&amp;SUBSTITUTE(ADDRESS(1,COLUMN(X26),4),"1","")</f>
        <v>AX =  Volumes saisis colonnes W et X</v>
      </c>
      <c r="AY22" s="193"/>
      <c r="AZ22" s="193"/>
      <c r="BA22" s="153"/>
      <c r="BB22" s="153"/>
      <c r="BC22" s="152"/>
      <c r="BD22" s="67" t="str">
        <f>"ligne "&amp;ROW()</f>
        <v>ligne 22</v>
      </c>
      <c r="BE22" s="629" t="s">
        <v>854</v>
      </c>
      <c r="BF22" s="629" t="s">
        <v>1011</v>
      </c>
      <c r="BG22" s="629" t="s">
        <v>1774</v>
      </c>
      <c r="BH22" s="119" t="s">
        <v>483</v>
      </c>
      <c r="BI22" s="119" t="s">
        <v>483</v>
      </c>
      <c r="BJ22" s="119" t="s">
        <v>483</v>
      </c>
      <c r="BK22" s="642">
        <f t="shared" ref="BK22:BK85" si="31">BO22 / 1000</f>
        <v>0.25</v>
      </c>
      <c r="BL22" s="313" t="s">
        <v>282</v>
      </c>
      <c r="BM22" s="312">
        <f t="shared" ref="BM22:BM85" si="32">ROUND(1/BK22,0)</f>
        <v>4</v>
      </c>
      <c r="BN22" s="308">
        <f t="shared" ref="BN22:BN85" si="33">BO22/10</f>
        <v>25</v>
      </c>
      <c r="BO22" s="311">
        <v>250</v>
      </c>
      <c r="BP22" s="310">
        <v>200</v>
      </c>
      <c r="BQ22" s="309">
        <v>300</v>
      </c>
      <c r="BR22" s="628">
        <f t="shared" ref="BR22:BR77" si="34">BQ22/10</f>
        <v>30</v>
      </c>
      <c r="BS22" s="307">
        <v>300</v>
      </c>
      <c r="BT22" s="306" t="s">
        <v>482</v>
      </c>
      <c r="BV22" s="394" t="str">
        <f t="shared" si="21"/>
        <v>A</v>
      </c>
      <c r="BW22" s="574">
        <v>1</v>
      </c>
      <c r="BX22" s="574"/>
      <c r="BY22" s="574"/>
      <c r="CA22" s="1632"/>
      <c r="CB22" s="1633"/>
      <c r="CC22" s="1633"/>
      <c r="CD22" s="1633"/>
      <c r="CE22" s="1633"/>
      <c r="CF22" s="1633"/>
      <c r="CG22" s="1634"/>
      <c r="CI22" s="1632"/>
      <c r="CJ22" s="1633"/>
      <c r="CK22" s="1633"/>
      <c r="CL22" s="1633"/>
      <c r="CM22" s="1633"/>
      <c r="CN22" s="1633"/>
      <c r="CO22" s="1634"/>
      <c r="CQ22" s="1632"/>
      <c r="CR22" s="1633"/>
      <c r="CS22" s="1633"/>
      <c r="CT22" s="1633"/>
      <c r="CU22" s="1633"/>
      <c r="CV22" s="1633"/>
      <c r="CW22" s="1634"/>
      <c r="CY22" s="28" t="s">
        <v>676</v>
      </c>
      <c r="CZ22" s="196"/>
      <c r="DA22" s="196"/>
      <c r="DB22" s="196"/>
      <c r="DD22" s="9">
        <v>1</v>
      </c>
      <c r="DE22"/>
      <c r="DF22"/>
    </row>
    <row r="23" spans="2:110" ht="21" customHeight="1">
      <c r="B23" s="394" t="str">
        <f t="shared" si="12"/>
        <v>A</v>
      </c>
      <c r="C23" s="146" t="str">
        <f t="shared" si="13"/>
        <v>A.Americano .Avec alcool.Before dinner.Verre Trembler(s).On the rocks</v>
      </c>
      <c r="D23" s="146" t="str">
        <f t="shared" si="25"/>
        <v>A</v>
      </c>
      <c r="E23" s="146" t="str">
        <f t="shared" si="26"/>
        <v xml:space="preserve">Americano </v>
      </c>
      <c r="F23" s="146" t="str">
        <f t="shared" si="27"/>
        <v>Avec alcool</v>
      </c>
      <c r="G23" s="146" t="str">
        <f t="shared" si="17"/>
        <v>Before dinner</v>
      </c>
      <c r="H23" s="146" t="str">
        <f t="shared" si="28"/>
        <v>On the rocks</v>
      </c>
      <c r="I23" s="146" t="str">
        <f t="shared" si="19"/>
        <v/>
      </c>
      <c r="J23" s="133" t="s">
        <v>338</v>
      </c>
      <c r="K23" s="189" t="str">
        <f>UPPER(LEFT(R16,1)) &amp; "." &amp; UPPER(LEFT(R16,1)) &amp; LOWER(MID(R16,2,999)) &amp; "." &amp; UPPER(LEFT(P16,1)) &amp; LOWER(MID(P16,2,999)) &amp; "." &amp; UPPER(LEFT(P17,1)) &amp; LOWER(MID(P17,2,999)) &amp; "." &amp; "Verre " &amp; UPPER(LEFT(Q20,1)) &amp; LOWER(MID(Q20,2,999)) &amp; IF(LEFT(AA16,1)=UPPER(LEFT(AA16,1)),".","") &amp; UPPER(LEFT(AA16,1)) &amp; LOWER(MID(AA16,2,999))</f>
        <v>A.Americano .Avec alcool.Before dinner.Verre Trembler(s).On the rocks</v>
      </c>
      <c r="L23" s="188">
        <f>P20</f>
        <v>1</v>
      </c>
      <c r="M23" s="187" t="str">
        <f>Q20</f>
        <v>Trembler(s)</v>
      </c>
      <c r="N23" s="186">
        <f>P22</f>
        <v>15</v>
      </c>
      <c r="O23" s="185" t="str">
        <f>Q22</f>
        <v>cl</v>
      </c>
      <c r="P23" s="182" t="s">
        <v>2800</v>
      </c>
      <c r="Q23" s="182" t="s">
        <v>2801</v>
      </c>
      <c r="R23" s="182" t="s">
        <v>2802</v>
      </c>
      <c r="S23" s="182" t="s">
        <v>393</v>
      </c>
      <c r="T23" s="182" t="s">
        <v>392</v>
      </c>
      <c r="U23" s="182" t="s">
        <v>391</v>
      </c>
      <c r="V23" s="182" t="s">
        <v>390</v>
      </c>
      <c r="W23" s="182" t="s">
        <v>389</v>
      </c>
      <c r="X23" s="182" t="s">
        <v>388</v>
      </c>
      <c r="Y23" s="182" t="s">
        <v>387</v>
      </c>
      <c r="Z23" s="182" t="s">
        <v>386</v>
      </c>
      <c r="AA23" s="181" t="s">
        <v>385</v>
      </c>
      <c r="AC23" s="1599"/>
      <c r="AD23" s="1600"/>
      <c r="AE23" s="1600"/>
      <c r="AF23" s="1600"/>
      <c r="AG23" s="1600"/>
      <c r="AH23" s="1601"/>
      <c r="AI23" s="180"/>
      <c r="AJ23" s="180"/>
      <c r="AK23" s="180"/>
      <c r="AL23" s="180"/>
      <c r="AM23" s="535" t="s">
        <v>384</v>
      </c>
      <c r="AO23" s="142" t="str">
        <f t="shared" ref="AO23:AT23" si="35">AO18</f>
        <v>Volume saisi 150 ml pour 1 Trembler(s)</v>
      </c>
      <c r="AP23" s="141">
        <f t="shared" si="35"/>
        <v>300</v>
      </c>
      <c r="AQ23" s="141">
        <f t="shared" si="35"/>
        <v>150</v>
      </c>
      <c r="AR23" s="140" t="str">
        <f t="shared" si="35"/>
        <v>2 Trembler(s) de 30 cl</v>
      </c>
      <c r="AS23" s="135">
        <f t="shared" si="35"/>
        <v>600</v>
      </c>
      <c r="AT23" s="139">
        <f t="shared" si="35"/>
        <v>600</v>
      </c>
      <c r="AU23" s="151">
        <f t="shared" si="23"/>
        <v>4</v>
      </c>
      <c r="AV23" s="20"/>
      <c r="AW23" s="193"/>
      <c r="AX23" s="1737"/>
      <c r="AY23" s="193"/>
      <c r="AZ23" s="193"/>
      <c r="BA23" s="153"/>
      <c r="BB23" s="153"/>
      <c r="BC23" s="152"/>
      <c r="BE23" s="629" t="s">
        <v>854</v>
      </c>
      <c r="BF23" s="629" t="s">
        <v>1011</v>
      </c>
      <c r="BG23" s="629" t="s">
        <v>1774</v>
      </c>
      <c r="BH23" s="119" t="s">
        <v>481</v>
      </c>
      <c r="BI23" s="119" t="s">
        <v>481</v>
      </c>
      <c r="BJ23" s="119" t="s">
        <v>481</v>
      </c>
      <c r="BK23" s="93">
        <f t="shared" si="31"/>
        <v>0.18</v>
      </c>
      <c r="BL23" s="92" t="s">
        <v>282</v>
      </c>
      <c r="BM23" s="75">
        <f t="shared" si="32"/>
        <v>6</v>
      </c>
      <c r="BN23" s="74">
        <f t="shared" si="33"/>
        <v>18</v>
      </c>
      <c r="BO23" s="91">
        <v>180</v>
      </c>
      <c r="BP23" s="72">
        <v>150</v>
      </c>
      <c r="BQ23" s="71">
        <v>240</v>
      </c>
      <c r="BR23" s="79">
        <f t="shared" si="34"/>
        <v>24</v>
      </c>
      <c r="BS23" s="95">
        <v>240</v>
      </c>
      <c r="BT23" s="87" t="s">
        <v>480</v>
      </c>
      <c r="BV23" s="394" t="str">
        <f t="shared" si="21"/>
        <v>A</v>
      </c>
      <c r="BW23" s="1739" t="s">
        <v>766</v>
      </c>
      <c r="BX23" s="1739" t="s">
        <v>1933</v>
      </c>
      <c r="BY23" s="1739" t="s">
        <v>1934</v>
      </c>
      <c r="CA23" s="1635" t="s">
        <v>561</v>
      </c>
      <c r="CB23" s="1636"/>
      <c r="CC23" s="1636"/>
      <c r="CD23" s="1636"/>
      <c r="CE23" s="1636"/>
      <c r="CF23" s="1636"/>
      <c r="CG23" s="1637"/>
      <c r="CI23" s="1635" t="s">
        <v>1066</v>
      </c>
      <c r="CJ23" s="1636"/>
      <c r="CK23" s="1636"/>
      <c r="CL23" s="1636"/>
      <c r="CM23" s="1636"/>
      <c r="CN23" s="1636"/>
      <c r="CO23" s="1637"/>
      <c r="CQ23" s="1635" t="s">
        <v>1762</v>
      </c>
      <c r="CR23" s="1636"/>
      <c r="CS23" s="1636"/>
      <c r="CT23" s="1636"/>
      <c r="CU23" s="1636"/>
      <c r="CV23" s="1636"/>
      <c r="CW23" s="1637"/>
      <c r="CY23" s="28" t="s">
        <v>677</v>
      </c>
      <c r="CZ23" s="196"/>
      <c r="DA23" s="196"/>
      <c r="DB23" s="196"/>
      <c r="DD23" s="9">
        <v>1</v>
      </c>
      <c r="DE23"/>
      <c r="DF23"/>
    </row>
    <row r="24" spans="2:110" ht="21" customHeight="1">
      <c r="B24" s="394" t="str">
        <f t="shared" si="12"/>
        <v>A</v>
      </c>
      <c r="C24" s="146" t="str">
        <f t="shared" si="13"/>
        <v>A.Americano .Avec alcool.Before dinner.Verre Trembler(s).On the rocks</v>
      </c>
      <c r="D24" s="146" t="str">
        <f t="shared" si="25"/>
        <v>A</v>
      </c>
      <c r="E24" s="146" t="str">
        <f t="shared" si="26"/>
        <v xml:space="preserve">Americano </v>
      </c>
      <c r="F24" s="146" t="str">
        <f t="shared" si="27"/>
        <v>Avec alcool</v>
      </c>
      <c r="G24" s="146" t="str">
        <f t="shared" si="17"/>
        <v>Before dinner</v>
      </c>
      <c r="H24" s="146" t="str">
        <f t="shared" si="28"/>
        <v>On the rocks</v>
      </c>
      <c r="I24" s="146" t="str">
        <f t="shared" si="19"/>
        <v/>
      </c>
      <c r="J24" s="133" t="s">
        <v>338</v>
      </c>
      <c r="K24" s="118" t="str">
        <f>K23</f>
        <v>A.Americano .Avec alcool.Before dinner.Verre Trembler(s).On the rocks</v>
      </c>
      <c r="L24" s="118">
        <f>L23</f>
        <v>1</v>
      </c>
      <c r="M24" s="117" t="str">
        <f>M23</f>
        <v>Trembler(s)</v>
      </c>
      <c r="N24" s="116">
        <f>N23</f>
        <v>15</v>
      </c>
      <c r="O24" s="115" t="str">
        <f>O23</f>
        <v>cl</v>
      </c>
      <c r="P24" s="1703" t="s">
        <v>381</v>
      </c>
      <c r="Q24" s="1703"/>
      <c r="R24" s="1704"/>
      <c r="S24" s="176"/>
      <c r="T24" s="175" t="s">
        <v>380</v>
      </c>
      <c r="U24" s="1606" t="s">
        <v>379</v>
      </c>
      <c r="V24" s="174"/>
      <c r="W24" s="1608" t="s">
        <v>378</v>
      </c>
      <c r="X24" s="1610" t="s">
        <v>377</v>
      </c>
      <c r="Y24" s="1573" t="s">
        <v>376</v>
      </c>
      <c r="Z24" s="1582" t="s">
        <v>375</v>
      </c>
      <c r="AA24" s="173" t="s">
        <v>374</v>
      </c>
      <c r="AC24" s="172" t="str">
        <f>"Vous servez plus que l'Auteur qui avait prévu "&amp;AJ21&amp;" cl"</f>
        <v>Vous servez plus que l'Auteur qui avait prévu 15 cl</v>
      </c>
      <c r="AD24" s="171" t="str">
        <f>"Vous servez moins que l'Auteur qui avait prévu "&amp;AJ21&amp;" cl"</f>
        <v>Vous servez moins que l'Auteur qui avait prévu 15 cl</v>
      </c>
      <c r="AE24" s="171" t="s">
        <v>373</v>
      </c>
      <c r="AF24" s="170"/>
      <c r="AG24" s="170"/>
      <c r="AH24" s="170"/>
      <c r="AI24" s="170"/>
      <c r="AJ24" s="169"/>
      <c r="AK24" s="169"/>
      <c r="AL24" s="536" t="s">
        <v>372</v>
      </c>
      <c r="AM24" s="168" t="s">
        <v>371</v>
      </c>
      <c r="AO24" s="142" t="str">
        <f t="shared" ref="AO24:AT24" si="36">AO18</f>
        <v>Volume saisi 150 ml pour 1 Trembler(s)</v>
      </c>
      <c r="AP24" s="141">
        <f t="shared" si="36"/>
        <v>300</v>
      </c>
      <c r="AQ24" s="141">
        <f t="shared" si="36"/>
        <v>150</v>
      </c>
      <c r="AR24" s="140" t="str">
        <f t="shared" si="36"/>
        <v>2 Trembler(s) de 30 cl</v>
      </c>
      <c r="AS24" s="135">
        <f t="shared" si="36"/>
        <v>600</v>
      </c>
      <c r="AT24" s="139">
        <f t="shared" si="36"/>
        <v>600</v>
      </c>
      <c r="AU24" s="151">
        <f t="shared" si="23"/>
        <v>4</v>
      </c>
      <c r="AV24" s="166" t="str">
        <f t="shared" ref="AV24:BB24" si="37">SUBSTITUTE(ADDRESS(1,COLUMN(),4),"1","")</f>
        <v>AV</v>
      </c>
      <c r="AW24" s="166" t="str">
        <f t="shared" si="37"/>
        <v>AW</v>
      </c>
      <c r="AX24" s="167" t="str">
        <f>SUBSTITUTE(ADDRESS(1,COLUMN(),4),"1","")</f>
        <v>AX</v>
      </c>
      <c r="AY24" s="167" t="str">
        <f>SUBSTITUTE(ADDRESS(1,COLUMN(),4),"1","")</f>
        <v>AY</v>
      </c>
      <c r="AZ24" s="166" t="str">
        <f t="shared" si="37"/>
        <v>AZ</v>
      </c>
      <c r="BA24" s="165" t="str">
        <f t="shared" si="37"/>
        <v>BA</v>
      </c>
      <c r="BB24" s="625" t="str">
        <f t="shared" si="37"/>
        <v>BB</v>
      </c>
      <c r="BC24" s="732" t="str">
        <f>"1"&amp;" "&amp;AJ18</f>
        <v>1 Trembler(s)</v>
      </c>
      <c r="BE24" s="629" t="s">
        <v>854</v>
      </c>
      <c r="BF24" s="629" t="s">
        <v>1011</v>
      </c>
      <c r="BG24" s="629" t="s">
        <v>1774</v>
      </c>
      <c r="BH24" s="119" t="s">
        <v>38</v>
      </c>
      <c r="BI24" s="119" t="s">
        <v>38</v>
      </c>
      <c r="BJ24" s="119" t="s">
        <v>38</v>
      </c>
      <c r="BK24" s="93">
        <f t="shared" si="31"/>
        <v>0.25</v>
      </c>
      <c r="BL24" s="92" t="s">
        <v>282</v>
      </c>
      <c r="BM24" s="75">
        <f t="shared" si="32"/>
        <v>4</v>
      </c>
      <c r="BN24" s="74">
        <f t="shared" si="33"/>
        <v>25</v>
      </c>
      <c r="BO24" s="91">
        <v>250</v>
      </c>
      <c r="BP24" s="72">
        <v>200</v>
      </c>
      <c r="BQ24" s="71">
        <v>300</v>
      </c>
      <c r="BR24" s="79">
        <f t="shared" si="34"/>
        <v>30</v>
      </c>
      <c r="BS24" s="95">
        <v>300</v>
      </c>
      <c r="BT24" s="87" t="s">
        <v>465</v>
      </c>
      <c r="BV24" s="394" t="str">
        <f t="shared" si="21"/>
        <v>A</v>
      </c>
      <c r="BW24" s="1739"/>
      <c r="BX24" s="1739"/>
      <c r="BY24" s="1739"/>
      <c r="CA24" s="1635"/>
      <c r="CB24" s="1636"/>
      <c r="CC24" s="1636"/>
      <c r="CD24" s="1636"/>
      <c r="CE24" s="1636"/>
      <c r="CF24" s="1636"/>
      <c r="CG24" s="1637"/>
      <c r="CI24" s="1635"/>
      <c r="CJ24" s="1636"/>
      <c r="CK24" s="1636"/>
      <c r="CL24" s="1636"/>
      <c r="CM24" s="1636"/>
      <c r="CN24" s="1636"/>
      <c r="CO24" s="1637"/>
      <c r="CQ24" s="1635"/>
      <c r="CR24" s="1636"/>
      <c r="CS24" s="1636"/>
      <c r="CT24" s="1636"/>
      <c r="CU24" s="1636"/>
      <c r="CV24" s="1636"/>
      <c r="CW24" s="1637"/>
      <c r="CY24" s="28" t="s">
        <v>678</v>
      </c>
      <c r="CZ24" s="196"/>
      <c r="DA24" s="196"/>
      <c r="DB24" s="196"/>
      <c r="DD24" s="9">
        <v>1</v>
      </c>
      <c r="DE24"/>
      <c r="DF24"/>
    </row>
    <row r="25" spans="2:110" ht="21" customHeight="1">
      <c r="B25" s="394" t="str">
        <f t="shared" si="12"/>
        <v>A</v>
      </c>
      <c r="C25" s="146" t="str">
        <f t="shared" si="13"/>
        <v>A.Americano .Avec alcool.Before dinner.Verre Trembler(s).On the rocks</v>
      </c>
      <c r="D25" s="146" t="str">
        <f t="shared" si="25"/>
        <v>A</v>
      </c>
      <c r="E25" s="146" t="str">
        <f t="shared" si="26"/>
        <v xml:space="preserve">Americano </v>
      </c>
      <c r="F25" s="146" t="str">
        <f t="shared" si="27"/>
        <v>Avec alcool</v>
      </c>
      <c r="G25" s="146" t="str">
        <f t="shared" si="17"/>
        <v>Before dinner</v>
      </c>
      <c r="H25" s="146" t="str">
        <f t="shared" si="28"/>
        <v>On the rocks</v>
      </c>
      <c r="I25" s="146" t="str">
        <f t="shared" si="19"/>
        <v/>
      </c>
      <c r="J25" s="133" t="s">
        <v>338</v>
      </c>
      <c r="K25" s="118" t="str">
        <f>K23</f>
        <v>A.Americano .Avec alcool.Before dinner.Verre Trembler(s).On the rocks</v>
      </c>
      <c r="L25" s="118">
        <f>L23</f>
        <v>1</v>
      </c>
      <c r="M25" s="117" t="str">
        <f>M23</f>
        <v>Trembler(s)</v>
      </c>
      <c r="N25" s="116">
        <f>N23</f>
        <v>15</v>
      </c>
      <c r="O25" s="115" t="str">
        <f>O23</f>
        <v>cl</v>
      </c>
      <c r="P25" s="1705"/>
      <c r="Q25" s="1705"/>
      <c r="R25" s="1706"/>
      <c r="S25" s="164"/>
      <c r="T25" s="163" t="s">
        <v>368</v>
      </c>
      <c r="U25" s="1607"/>
      <c r="V25" s="162"/>
      <c r="W25" s="1609"/>
      <c r="X25" s="1611"/>
      <c r="Y25" s="1574"/>
      <c r="Z25" s="1583"/>
      <c r="AA25" s="161" t="s">
        <v>367</v>
      </c>
      <c r="AC25" s="160"/>
      <c r="AD25" s="765"/>
      <c r="AE25" s="766"/>
      <c r="AF25" s="766"/>
      <c r="AG25" s="767" t="str">
        <f>AJ21&amp;" "&amp;AJ19&amp;" arrondi à ▼"</f>
        <v>15 cl arrondi à ▼</v>
      </c>
      <c r="AH25" s="766"/>
      <c r="AI25" s="766"/>
      <c r="AJ25" s="768" t="s">
        <v>366</v>
      </c>
      <c r="AK25" s="769" t="s">
        <v>365</v>
      </c>
      <c r="AL25" s="770"/>
      <c r="AM25" s="499">
        <f>ROUND(AM33/AI18,2)</f>
        <v>1.3</v>
      </c>
      <c r="AO25" s="142" t="str">
        <f t="shared" ref="AO25:AT25" si="38">AO18</f>
        <v>Volume saisi 150 ml pour 1 Trembler(s)</v>
      </c>
      <c r="AP25" s="141">
        <f t="shared" si="38"/>
        <v>300</v>
      </c>
      <c r="AQ25" s="141">
        <f t="shared" si="38"/>
        <v>150</v>
      </c>
      <c r="AR25" s="140" t="str">
        <f t="shared" si="38"/>
        <v>2 Trembler(s) de 30 cl</v>
      </c>
      <c r="AS25" s="135">
        <f t="shared" si="38"/>
        <v>600</v>
      </c>
      <c r="AT25" s="139">
        <f t="shared" si="38"/>
        <v>600</v>
      </c>
      <c r="AU25" s="151">
        <f t="shared" si="23"/>
        <v>4</v>
      </c>
      <c r="AV25" s="156"/>
      <c r="AW25" s="156"/>
      <c r="AX25" s="155"/>
      <c r="AY25" s="20"/>
      <c r="AZ25" s="20"/>
      <c r="BA25" s="154" t="s">
        <v>364</v>
      </c>
      <c r="BB25" s="153"/>
      <c r="BC25" s="732" t="str">
        <f>"de "&amp;AI19&amp;" "&amp;AJ19</f>
        <v>de 30 cl</v>
      </c>
      <c r="BE25" s="630" t="s">
        <v>871</v>
      </c>
      <c r="BF25" s="630" t="s">
        <v>1012</v>
      </c>
      <c r="BG25" s="630" t="s">
        <v>1775</v>
      </c>
      <c r="BH25" s="119" t="s">
        <v>425</v>
      </c>
      <c r="BI25" s="119" t="s">
        <v>425</v>
      </c>
      <c r="BJ25" s="119" t="s">
        <v>425</v>
      </c>
      <c r="BK25" s="93">
        <f t="shared" si="31"/>
        <v>0.35</v>
      </c>
      <c r="BL25" s="92" t="s">
        <v>282</v>
      </c>
      <c r="BM25" s="75">
        <f t="shared" si="32"/>
        <v>3</v>
      </c>
      <c r="BN25" s="74">
        <f t="shared" si="33"/>
        <v>35</v>
      </c>
      <c r="BO25" s="91">
        <v>350</v>
      </c>
      <c r="BP25" s="72">
        <v>300</v>
      </c>
      <c r="BQ25" s="71">
        <v>400</v>
      </c>
      <c r="BR25" s="79">
        <f t="shared" si="34"/>
        <v>40</v>
      </c>
      <c r="BS25" s="95">
        <v>400</v>
      </c>
      <c r="BT25" s="87" t="s">
        <v>424</v>
      </c>
      <c r="BV25" s="394" t="str">
        <f t="shared" si="21"/>
        <v>A</v>
      </c>
      <c r="BW25" s="1739"/>
      <c r="BX25" s="1739"/>
      <c r="BY25" s="1739"/>
      <c r="CA25" s="305"/>
      <c r="CB25" s="304"/>
      <c r="CC25" s="304"/>
      <c r="CD25" s="304"/>
      <c r="CE25" s="304"/>
      <c r="CF25"/>
      <c r="CG25" s="293"/>
      <c r="CI25" s="305"/>
      <c r="CJ25" s="304"/>
      <c r="CK25" s="304"/>
      <c r="CL25" s="304"/>
      <c r="CM25" s="304"/>
      <c r="CN25"/>
      <c r="CO25" s="293"/>
      <c r="CQ25" s="305"/>
      <c r="CR25" s="304"/>
      <c r="CS25" s="304"/>
      <c r="CT25" s="304"/>
      <c r="CU25" s="304"/>
      <c r="CV25"/>
      <c r="CW25" s="293"/>
      <c r="CY25" s="28" t="s">
        <v>680</v>
      </c>
      <c r="CZ25" s="196"/>
      <c r="DA25" s="196"/>
      <c r="DB25" s="196"/>
      <c r="DD25" s="9">
        <v>1</v>
      </c>
      <c r="DE25"/>
      <c r="DF25"/>
    </row>
    <row r="26" spans="2:110" ht="21" customHeight="1">
      <c r="B26" s="394" t="str">
        <f t="shared" si="12"/>
        <v>A</v>
      </c>
      <c r="C26" s="146" t="str">
        <f t="shared" si="13"/>
        <v>A.Americano .Avec alcool.Before dinner.Verre Trembler(s).On the rocks</v>
      </c>
      <c r="D26" s="146" t="str">
        <f t="shared" si="25"/>
        <v>A</v>
      </c>
      <c r="E26" s="146" t="str">
        <f t="shared" si="26"/>
        <v xml:space="preserve">Americano </v>
      </c>
      <c r="F26" s="146" t="str">
        <f t="shared" si="27"/>
        <v>Avec alcool</v>
      </c>
      <c r="G26" s="146" t="str">
        <f t="shared" si="17"/>
        <v>Before dinner</v>
      </c>
      <c r="H26" s="146" t="str">
        <f t="shared" si="28"/>
        <v>On the rocks</v>
      </c>
      <c r="I26" s="146" t="str">
        <f t="shared" si="19"/>
        <v/>
      </c>
      <c r="J26" s="133" t="s">
        <v>338</v>
      </c>
      <c r="K26" s="118" t="str">
        <f>K23</f>
        <v>A.Americano .Avec alcool.Before dinner.Verre Trembler(s).On the rocks</v>
      </c>
      <c r="L26" s="118">
        <f>L23</f>
        <v>1</v>
      </c>
      <c r="M26" s="117" t="str">
        <f>M23</f>
        <v>Trembler(s)</v>
      </c>
      <c r="N26" s="116">
        <f>N23</f>
        <v>15</v>
      </c>
      <c r="O26" s="115" t="str">
        <f>O23</f>
        <v>cl</v>
      </c>
      <c r="P26" s="1705"/>
      <c r="Q26" s="1705"/>
      <c r="R26" s="1706"/>
      <c r="S26" s="144">
        <v>1</v>
      </c>
      <c r="T26" s="292"/>
      <c r="U26" s="291"/>
      <c r="V26" s="143"/>
      <c r="W26" s="290">
        <v>5</v>
      </c>
      <c r="X26" s="603" t="s">
        <v>328</v>
      </c>
      <c r="Y26" s="288">
        <v>25</v>
      </c>
      <c r="Z26" s="597">
        <v>1.05</v>
      </c>
      <c r="AA26" s="286" t="s">
        <v>174</v>
      </c>
      <c r="AC26" s="507" t="str">
        <f>IF(ISBLANK(AA26),"",IF(AI18&gt;0,AA26,""))</f>
        <v>Bitter Campari</v>
      </c>
      <c r="AD26" s="508">
        <f>IF(ISBLANK(AI18),"",IFERROR(_xlfn.XLOOKUP(AJ19,BH22:BH150,BO22:BO150),IFERROR(_xlfn.XLOOKUP(AJ19,BI22:BI150,BO22:BO150),IFERROR(_xlfn.XLOOKUP(AJ19,BJ22:BJ150,BO22:BO150),0))))</f>
        <v>10</v>
      </c>
      <c r="AE26" s="509">
        <f t="shared" ref="AE26:AE32" si="39">IF(BA26=0,"",BA26)</f>
        <v>200</v>
      </c>
      <c r="AF26" s="510" t="str">
        <f>IF(BA26=0,"",IF(ISBLANK(AI18),"",TEXT(AE26/10,"0.0")&amp;" cl ► "&amp;TEXT(AE26/1000,"0.000")&amp;" L"))</f>
        <v>20.0 cl ► 0.200 L</v>
      </c>
      <c r="AG26" s="511" t="str">
        <f>IF(OR(BA26=0, ISBLANK(X26)), "", IF(ROUND(BA26/BA33*10*2, 0)/2=0, W26 &amp; " " &amp; X26, "► ≈ " &amp; MIN(ROUND(BA26/BA33*10*2, 0)/2, 10) &amp; "/10"))</f>
        <v>► ≈ 3.5/10</v>
      </c>
      <c r="AH26" s="512" t="str">
        <f t="shared" ref="AH26:AH32" si="40">IF(ISBLANK(T26),"",T26*AU26)</f>
        <v/>
      </c>
      <c r="AI26" s="513">
        <f>IF(ISBLANK(AI18),"",U26)</f>
        <v>0</v>
      </c>
      <c r="AJ26" s="528">
        <f t="shared" ref="AJ26:AJ32" si="41">IF(ISBLANK(Y26),"",AE26*Y26/100)</f>
        <v>50</v>
      </c>
      <c r="AK26" s="514">
        <f t="shared" ref="AK26:AK32" si="42">Y26</f>
        <v>25</v>
      </c>
      <c r="AL26" s="515">
        <v>1</v>
      </c>
      <c r="AM26" s="516">
        <f t="shared" ref="AM26:AM32" si="43">IFERROR(IF(ISBLANK(T26),(AE26/1000)*AL26,AH26*AL26),0)</f>
        <v>0.2</v>
      </c>
      <c r="AO26" s="142" t="str">
        <f t="shared" ref="AO26:AT26" si="44">AO18</f>
        <v>Volume saisi 150 ml pour 1 Trembler(s)</v>
      </c>
      <c r="AP26" s="141">
        <f t="shared" si="44"/>
        <v>300</v>
      </c>
      <c r="AQ26" s="141">
        <f t="shared" si="44"/>
        <v>150</v>
      </c>
      <c r="AR26" s="140" t="str">
        <f t="shared" si="44"/>
        <v>2 Trembler(s) de 30 cl</v>
      </c>
      <c r="AS26" s="135">
        <f t="shared" si="44"/>
        <v>600</v>
      </c>
      <c r="AT26" s="139">
        <f t="shared" si="44"/>
        <v>600</v>
      </c>
      <c r="AU26" s="151">
        <f t="shared" si="23"/>
        <v>4</v>
      </c>
      <c r="AV26" s="150">
        <v>1</v>
      </c>
      <c r="AW26" s="136" t="str">
        <f t="shared" ref="AW26:AW32" si="45">AA26</f>
        <v>Bitter Campari</v>
      </c>
      <c r="AX26" s="614">
        <f>IF(ISBLANK(W26),0,IFERROR((IFERROR(_xlfn.XLOOKUP(X26,BH22:BH150,BO22:BO150),IFERROR(_xlfn.XLOOKUP(X26,BI22:BI150,BO22:BO150),IFERROR(_xlfn.XLOOKUP(X26,BJ22:BJ150,BO22:BO150),""))))*W26,""))</f>
        <v>50</v>
      </c>
      <c r="AY26" s="618">
        <f>IFERROR((AX26/AX33)*AQ26,0)</f>
        <v>50</v>
      </c>
      <c r="AZ26" s="619">
        <f>AY26/1000</f>
        <v>0.05</v>
      </c>
      <c r="BA26" s="134">
        <f>AY26*AU26</f>
        <v>200</v>
      </c>
      <c r="BB26" s="617">
        <f>BA26/1000</f>
        <v>0.2</v>
      </c>
      <c r="BC26" s="733">
        <f>BA26/AI18</f>
        <v>100</v>
      </c>
      <c r="BE26" s="630" t="s">
        <v>871</v>
      </c>
      <c r="BF26" s="630" t="s">
        <v>1012</v>
      </c>
      <c r="BG26" s="630" t="s">
        <v>1775</v>
      </c>
      <c r="BH26" s="119" t="s">
        <v>344</v>
      </c>
      <c r="BI26" s="119" t="s">
        <v>344</v>
      </c>
      <c r="BJ26" s="119" t="s">
        <v>344</v>
      </c>
      <c r="BK26" s="93">
        <f t="shared" si="31"/>
        <v>0.18</v>
      </c>
      <c r="BL26" s="92" t="s">
        <v>282</v>
      </c>
      <c r="BM26" s="75">
        <f t="shared" si="32"/>
        <v>6</v>
      </c>
      <c r="BN26" s="74">
        <f t="shared" si="33"/>
        <v>18</v>
      </c>
      <c r="BO26" s="91">
        <v>180</v>
      </c>
      <c r="BP26" s="72">
        <v>150</v>
      </c>
      <c r="BQ26" s="71">
        <v>220</v>
      </c>
      <c r="BR26" s="79">
        <f t="shared" si="34"/>
        <v>22</v>
      </c>
      <c r="BS26" s="95">
        <v>220</v>
      </c>
      <c r="BT26" s="87" t="s">
        <v>343</v>
      </c>
      <c r="BV26" s="394" t="str">
        <f t="shared" si="21"/>
        <v>A</v>
      </c>
      <c r="BW26" s="1739"/>
      <c r="BX26" s="1739"/>
      <c r="BY26" s="1739"/>
      <c r="CA26" s="303" t="s">
        <v>317</v>
      </c>
      <c r="CB26" s="302" t="s">
        <v>554</v>
      </c>
      <c r="CC26" s="301" t="s">
        <v>553</v>
      </c>
      <c r="CD26" s="119" t="s">
        <v>415</v>
      </c>
      <c r="CE26" s="301" t="s">
        <v>552</v>
      </c>
      <c r="CF26" s="301" t="s">
        <v>551</v>
      </c>
      <c r="CG26" s="295" t="s">
        <v>1958</v>
      </c>
      <c r="CI26" s="303" t="s">
        <v>317</v>
      </c>
      <c r="CJ26" s="302" t="s">
        <v>554</v>
      </c>
      <c r="CK26" s="301" t="s">
        <v>553</v>
      </c>
      <c r="CL26" s="119" t="s">
        <v>415</v>
      </c>
      <c r="CM26" s="301" t="s">
        <v>552</v>
      </c>
      <c r="CN26" s="301" t="s">
        <v>551</v>
      </c>
      <c r="CO26" s="295" t="s">
        <v>1960</v>
      </c>
      <c r="CQ26" s="303" t="s">
        <v>317</v>
      </c>
      <c r="CR26" s="302" t="s">
        <v>554</v>
      </c>
      <c r="CS26" s="301" t="s">
        <v>553</v>
      </c>
      <c r="CT26" s="119" t="s">
        <v>415</v>
      </c>
      <c r="CU26" s="301" t="s">
        <v>552</v>
      </c>
      <c r="CV26" s="301" t="s">
        <v>551</v>
      </c>
      <c r="CW26" s="295" t="s">
        <v>1961</v>
      </c>
      <c r="CY26" s="548" t="s">
        <v>681</v>
      </c>
      <c r="CZ26" s="196"/>
      <c r="DA26" s="196"/>
      <c r="DB26" s="196"/>
      <c r="DD26" s="9">
        <v>1</v>
      </c>
      <c r="DE26"/>
      <c r="DF26"/>
    </row>
    <row r="27" spans="2:110" ht="21" customHeight="1">
      <c r="B27" s="394" t="str">
        <f t="shared" si="12"/>
        <v>A</v>
      </c>
      <c r="C27" s="146" t="str">
        <f t="shared" si="13"/>
        <v>A.Americano .Avec alcool.Before dinner.Verre Trembler(s).On the rocks</v>
      </c>
      <c r="D27" s="146" t="str">
        <f t="shared" si="25"/>
        <v>A</v>
      </c>
      <c r="E27" s="146" t="str">
        <f t="shared" si="26"/>
        <v xml:space="preserve">Americano </v>
      </c>
      <c r="F27" s="146" t="str">
        <f t="shared" si="27"/>
        <v>Avec alcool</v>
      </c>
      <c r="G27" s="146" t="str">
        <f t="shared" si="17"/>
        <v>Before dinner</v>
      </c>
      <c r="H27" s="146" t="str">
        <f t="shared" si="28"/>
        <v>On the rocks</v>
      </c>
      <c r="I27" s="146" t="str">
        <f t="shared" si="19"/>
        <v/>
      </c>
      <c r="J27" s="145" t="str">
        <f t="shared" ref="J27:J32" si="46">IF(AA27&lt;&gt;"","A","►")</f>
        <v>A</v>
      </c>
      <c r="K27" s="118" t="str">
        <f>K23</f>
        <v>A.Americano .Avec alcool.Before dinner.Verre Trembler(s).On the rocks</v>
      </c>
      <c r="L27" s="118">
        <f>L23</f>
        <v>1</v>
      </c>
      <c r="M27" s="117" t="str">
        <f>M23</f>
        <v>Trembler(s)</v>
      </c>
      <c r="N27" s="116">
        <f>N23</f>
        <v>15</v>
      </c>
      <c r="O27" s="115" t="str">
        <f>O23</f>
        <v>cl</v>
      </c>
      <c r="P27" s="1705"/>
      <c r="Q27" s="1705"/>
      <c r="R27" s="1706"/>
      <c r="S27" s="149">
        <v>2</v>
      </c>
      <c r="T27" s="292"/>
      <c r="U27" s="291"/>
      <c r="V27" s="143"/>
      <c r="W27" s="290">
        <v>5</v>
      </c>
      <c r="X27" s="603" t="s">
        <v>328</v>
      </c>
      <c r="Y27" s="288">
        <v>15</v>
      </c>
      <c r="Z27" s="597">
        <v>1.02</v>
      </c>
      <c r="AA27" s="286" t="s">
        <v>785</v>
      </c>
      <c r="AC27" s="517" t="str">
        <f>IF(ISBLANK(AA27),"",IF(AI18&gt;0,AA27,""))</f>
        <v>Vermouth Italien</v>
      </c>
      <c r="AD27" s="518">
        <f>IF(ISBLANK(AI18),"",IFERROR(_xlfn.XLOOKUP(AJ19,BH22:BH150,BO22:BO150),IFERROR(_xlfn.XLOOKUP(AJ19,BI22:BI150,BO22:BO150),IFERROR(_xlfn.XLOOKUP(AJ19,BJ22:BJ150,BO22:BO150),0))))</f>
        <v>10</v>
      </c>
      <c r="AE27" s="519">
        <f t="shared" si="39"/>
        <v>200</v>
      </c>
      <c r="AF27" s="520" t="str">
        <f>IF(BA27=0,"",IF(ISBLANK(AI18),"",TEXT(AE27/10,"0.0")&amp;" cl ► "&amp;TEXT(AE27/1000,"0.000")&amp;" L"))</f>
        <v>20.0 cl ► 0.200 L</v>
      </c>
      <c r="AG27" s="521" t="str">
        <f>IF(OR(BA27=0, ISBLANK(X27)), "", IF(ROUND(BA27/BA33*10*2, 0)/2=0, W27 &amp; " " &amp; X27, "► ≈ " &amp; MIN(ROUND(BA27/BA33*10*2, 0)/2, 10) &amp; "/10"))</f>
        <v>► ≈ 3.5/10</v>
      </c>
      <c r="AH27" s="522" t="str">
        <f t="shared" si="40"/>
        <v/>
      </c>
      <c r="AI27" s="523">
        <f>IF(ISBLANK(AI18),"",U27)</f>
        <v>0</v>
      </c>
      <c r="AJ27" s="529">
        <f t="shared" si="41"/>
        <v>30</v>
      </c>
      <c r="AK27" s="524">
        <f t="shared" si="42"/>
        <v>15</v>
      </c>
      <c r="AL27" s="515">
        <v>1</v>
      </c>
      <c r="AM27" s="516">
        <f t="shared" si="43"/>
        <v>0.2</v>
      </c>
      <c r="AO27" s="142" t="str">
        <f t="shared" ref="AO27:AT27" si="47">AO18</f>
        <v>Volume saisi 150 ml pour 1 Trembler(s)</v>
      </c>
      <c r="AP27" s="141">
        <f t="shared" si="47"/>
        <v>300</v>
      </c>
      <c r="AQ27" s="141">
        <f t="shared" si="47"/>
        <v>150</v>
      </c>
      <c r="AR27" s="140" t="str">
        <f t="shared" si="47"/>
        <v>2 Trembler(s) de 30 cl</v>
      </c>
      <c r="AS27" s="135">
        <f t="shared" si="47"/>
        <v>600</v>
      </c>
      <c r="AT27" s="139">
        <f t="shared" si="47"/>
        <v>600</v>
      </c>
      <c r="AU27" s="138">
        <f t="shared" si="23"/>
        <v>4</v>
      </c>
      <c r="AV27" s="148">
        <v>2</v>
      </c>
      <c r="AW27" s="147" t="str">
        <f t="shared" si="45"/>
        <v>Vermouth Italien</v>
      </c>
      <c r="AX27" s="614">
        <f>IF(ISBLANK(W27),0,IFERROR((IFERROR(_xlfn.XLOOKUP(X27,BH22:BH150,BO22:BO150),IFERROR(_xlfn.XLOOKUP(X27,BI22:BI150,BO22:BO150),IFERROR(_xlfn.XLOOKUP(X27,BJ22:BJ150,BO22:BO150),""))))*W27,""))</f>
        <v>50</v>
      </c>
      <c r="AY27" s="618">
        <f>IFERROR((AX27/AX33)*AQ27,0)</f>
        <v>50</v>
      </c>
      <c r="AZ27" s="619">
        <f t="shared" ref="AZ27:AZ32" si="48">AY27/1000</f>
        <v>0.05</v>
      </c>
      <c r="BA27" s="134">
        <f t="shared" ref="BA27:BA32" si="49">AY27*AU27</f>
        <v>200</v>
      </c>
      <c r="BB27" s="617">
        <f t="shared" ref="BB27:BB32" si="50">BA27/1000</f>
        <v>0.2</v>
      </c>
      <c r="BC27" s="733">
        <f>BA27/AI18</f>
        <v>100</v>
      </c>
      <c r="BE27" s="631" t="s">
        <v>813</v>
      </c>
      <c r="BF27" s="631" t="s">
        <v>1013</v>
      </c>
      <c r="BG27" s="631" t="s">
        <v>1748</v>
      </c>
      <c r="BH27" s="119" t="s">
        <v>560</v>
      </c>
      <c r="BI27" s="119" t="s">
        <v>560</v>
      </c>
      <c r="BJ27" s="119" t="s">
        <v>560</v>
      </c>
      <c r="BK27" s="93">
        <f t="shared" si="31"/>
        <v>0.12</v>
      </c>
      <c r="BL27" s="92" t="s">
        <v>282</v>
      </c>
      <c r="BM27" s="75">
        <f t="shared" si="32"/>
        <v>8</v>
      </c>
      <c r="BN27" s="74">
        <f t="shared" si="33"/>
        <v>12</v>
      </c>
      <c r="BO27" s="91">
        <v>120</v>
      </c>
      <c r="BP27" s="72">
        <v>100</v>
      </c>
      <c r="BQ27" s="71">
        <v>150</v>
      </c>
      <c r="BR27" s="79">
        <f t="shared" si="34"/>
        <v>15</v>
      </c>
      <c r="BS27" s="95">
        <v>150</v>
      </c>
      <c r="BT27" s="87" t="s">
        <v>559</v>
      </c>
      <c r="BV27" s="394" t="str">
        <f t="shared" si="21"/>
        <v>A</v>
      </c>
      <c r="BW27" s="574">
        <v>1</v>
      </c>
      <c r="BX27" s="574"/>
      <c r="BY27" s="574"/>
      <c r="CA27" s="299">
        <v>0.1</v>
      </c>
      <c r="CB27" s="298">
        <f>CB28 / 1000</f>
        <v>0.24</v>
      </c>
      <c r="CC27" s="298">
        <f>CC28 / 1000</f>
        <v>0.02</v>
      </c>
      <c r="CD27" s="298">
        <f>CD28 / 1000</f>
        <v>0.12</v>
      </c>
      <c r="CE27" s="298">
        <f>CE28 / 1000</f>
        <v>0.15</v>
      </c>
      <c r="CF27" s="298">
        <f>CF28 / 1000</f>
        <v>0.25</v>
      </c>
      <c r="CG27" s="297" t="s">
        <v>548</v>
      </c>
      <c r="CI27" s="299">
        <v>0.1</v>
      </c>
      <c r="CJ27" s="298">
        <f>CJ28 / 1000</f>
        <v>0.24</v>
      </c>
      <c r="CK27" s="298">
        <f>CK28 / 1000</f>
        <v>0.02</v>
      </c>
      <c r="CL27" s="298">
        <f>CL28 / 1000</f>
        <v>0.12</v>
      </c>
      <c r="CM27" s="298">
        <f>CM28 / 1000</f>
        <v>0.15</v>
      </c>
      <c r="CN27" s="298">
        <f>CN28 / 1000</f>
        <v>0.25</v>
      </c>
      <c r="CO27" s="297" t="s">
        <v>548</v>
      </c>
      <c r="CQ27" s="299">
        <v>0.1</v>
      </c>
      <c r="CR27" s="298">
        <f>CR28 / 1000</f>
        <v>0.24</v>
      </c>
      <c r="CS27" s="298">
        <f>CS28 / 1000</f>
        <v>0.02</v>
      </c>
      <c r="CT27" s="298">
        <f>CT28 / 1000</f>
        <v>0.12</v>
      </c>
      <c r="CU27" s="298">
        <f>CU28 / 1000</f>
        <v>0.15</v>
      </c>
      <c r="CV27" s="298">
        <f>CV28 / 1000</f>
        <v>0.25</v>
      </c>
      <c r="CW27" s="297" t="s">
        <v>1875</v>
      </c>
      <c r="CY27" s="28" t="s">
        <v>682</v>
      </c>
      <c r="CZ27" s="196"/>
      <c r="DA27" s="196"/>
      <c r="DB27" s="196"/>
      <c r="DD27" s="9">
        <v>1</v>
      </c>
      <c r="DE27"/>
      <c r="DF27"/>
    </row>
    <row r="28" spans="2:110" ht="21" customHeight="1">
      <c r="B28" s="394" t="str">
        <f t="shared" si="12"/>
        <v>A</v>
      </c>
      <c r="C28" s="146" t="str">
        <f t="shared" si="13"/>
        <v>A.Americano .Avec alcool.Before dinner.Verre Trembler(s).On the rocks</v>
      </c>
      <c r="D28" s="146" t="str">
        <f t="shared" si="25"/>
        <v>A</v>
      </c>
      <c r="E28" s="146" t="str">
        <f t="shared" si="26"/>
        <v xml:space="preserve">Americano </v>
      </c>
      <c r="F28" s="146" t="str">
        <f t="shared" si="27"/>
        <v>Avec alcool</v>
      </c>
      <c r="G28" s="146" t="str">
        <f t="shared" si="17"/>
        <v>Before dinner</v>
      </c>
      <c r="H28" s="146" t="str">
        <f t="shared" si="28"/>
        <v>On the rocks</v>
      </c>
      <c r="I28" s="146" t="str">
        <f t="shared" si="19"/>
        <v/>
      </c>
      <c r="J28" s="145" t="str">
        <f t="shared" si="46"/>
        <v>A</v>
      </c>
      <c r="K28" s="118" t="str">
        <f>K23</f>
        <v>A.Americano .Avec alcool.Before dinner.Verre Trembler(s).On the rocks</v>
      </c>
      <c r="L28" s="118">
        <f>L23</f>
        <v>1</v>
      </c>
      <c r="M28" s="117" t="str">
        <f>M23</f>
        <v>Trembler(s)</v>
      </c>
      <c r="N28" s="116">
        <f>N23</f>
        <v>15</v>
      </c>
      <c r="O28" s="115" t="str">
        <f>O23</f>
        <v>cl</v>
      </c>
      <c r="P28" s="1705"/>
      <c r="Q28" s="1705"/>
      <c r="R28" s="1706"/>
      <c r="S28" s="144">
        <v>3</v>
      </c>
      <c r="T28" s="292"/>
      <c r="U28" s="291"/>
      <c r="V28" s="143"/>
      <c r="W28" s="290">
        <v>5</v>
      </c>
      <c r="X28" s="603" t="s">
        <v>328</v>
      </c>
      <c r="Y28" s="288"/>
      <c r="Z28" s="287">
        <v>1</v>
      </c>
      <c r="AA28" s="294" t="s">
        <v>789</v>
      </c>
      <c r="AC28" s="507" t="str">
        <f>IF(ISBLANK(AA28),"",IF(AI18&gt;0,AA28,""))</f>
        <v>Eau gazeuse</v>
      </c>
      <c r="AD28" s="508">
        <f>IF(ISBLANK(AI18),"",IFERROR(_xlfn.XLOOKUP(AJ19,BH22:BH150,BO22:BO150),IFERROR(_xlfn.XLOOKUP(AJ19,BI22:BI150,BO22:BO150),IFERROR(_xlfn.XLOOKUP(AJ19,BJ22:BJ150,BO22:BO150),0))))</f>
        <v>10</v>
      </c>
      <c r="AE28" s="525">
        <f t="shared" si="39"/>
        <v>200</v>
      </c>
      <c r="AF28" s="526" t="str">
        <f>IF(BA28=0,"",IF(ISBLANK(AI18),"",TEXT(AE28/10,"0.0")&amp;" cl ► "&amp;TEXT(AE28/1000,"0.000")&amp;" L"))</f>
        <v>20.0 cl ► 0.200 L</v>
      </c>
      <c r="AG28" s="511" t="str">
        <f>IF(OR(BA28=0, ISBLANK(X28)), "", IF(ROUND(BA28/BA33*10*2, 0)/2=0, W28 &amp; " " &amp; X28, "► ≈ " &amp; MIN(ROUND(BA28/BA33*10*2, 0)/2, 10) &amp; "/10"))</f>
        <v>► ≈ 3.5/10</v>
      </c>
      <c r="AH28" s="527" t="str">
        <f t="shared" si="40"/>
        <v/>
      </c>
      <c r="AI28" s="513">
        <f>IF(ISBLANK(AI18),"",U28)</f>
        <v>0</v>
      </c>
      <c r="AJ28" s="528" t="str">
        <f t="shared" si="41"/>
        <v/>
      </c>
      <c r="AK28" s="514">
        <f t="shared" si="42"/>
        <v>0</v>
      </c>
      <c r="AL28" s="515">
        <v>1</v>
      </c>
      <c r="AM28" s="516">
        <f t="shared" si="43"/>
        <v>0.2</v>
      </c>
      <c r="AO28" s="142" t="str">
        <f t="shared" ref="AO28:AT28" si="51">AO18</f>
        <v>Volume saisi 150 ml pour 1 Trembler(s)</v>
      </c>
      <c r="AP28" s="141">
        <f t="shared" si="51"/>
        <v>300</v>
      </c>
      <c r="AQ28" s="141">
        <f t="shared" si="51"/>
        <v>150</v>
      </c>
      <c r="AR28" s="140" t="str">
        <f t="shared" si="51"/>
        <v>2 Trembler(s) de 30 cl</v>
      </c>
      <c r="AS28" s="135">
        <f t="shared" si="51"/>
        <v>600</v>
      </c>
      <c r="AT28" s="139">
        <f t="shared" si="51"/>
        <v>600</v>
      </c>
      <c r="AU28" s="138">
        <f t="shared" si="23"/>
        <v>4</v>
      </c>
      <c r="AV28" s="137">
        <v>3</v>
      </c>
      <c r="AW28" s="136" t="str">
        <f t="shared" si="45"/>
        <v>Eau gazeuse</v>
      </c>
      <c r="AX28" s="614">
        <f>IF(ISBLANK(W28),0,IFERROR((IFERROR(_xlfn.XLOOKUP(X28,BH22:BH150,BO22:BO150),IFERROR(_xlfn.XLOOKUP(X28,BI22:BI150,BO22:BO150),IFERROR(_xlfn.XLOOKUP(X28,BJ22:BJ150,BO22:BO150),""))))*W28,""))</f>
        <v>50</v>
      </c>
      <c r="AY28" s="618">
        <f>IFERROR((AX28/AX33)*AQ28,0)</f>
        <v>50</v>
      </c>
      <c r="AZ28" s="619">
        <f t="shared" si="48"/>
        <v>0.05</v>
      </c>
      <c r="BA28" s="134">
        <f t="shared" si="49"/>
        <v>200</v>
      </c>
      <c r="BB28" s="617">
        <f t="shared" si="50"/>
        <v>0.2</v>
      </c>
      <c r="BC28" s="733">
        <f>BA28/AI18</f>
        <v>100</v>
      </c>
      <c r="BE28" s="631" t="s">
        <v>813</v>
      </c>
      <c r="BF28" s="631" t="s">
        <v>1013</v>
      </c>
      <c r="BG28" s="631" t="s">
        <v>1748</v>
      </c>
      <c r="BH28" s="119" t="s">
        <v>550</v>
      </c>
      <c r="BI28" s="119" t="s">
        <v>550</v>
      </c>
      <c r="BJ28" s="119" t="s">
        <v>550</v>
      </c>
      <c r="BK28" s="93">
        <f t="shared" si="31"/>
        <v>0.3</v>
      </c>
      <c r="BL28" s="92" t="s">
        <v>282</v>
      </c>
      <c r="BM28" s="75">
        <f t="shared" si="32"/>
        <v>3</v>
      </c>
      <c r="BN28" s="74">
        <f t="shared" si="33"/>
        <v>30</v>
      </c>
      <c r="BO28" s="91">
        <v>300</v>
      </c>
      <c r="BP28" s="72">
        <v>250</v>
      </c>
      <c r="BQ28" s="71">
        <v>350</v>
      </c>
      <c r="BR28" s="79">
        <f t="shared" si="34"/>
        <v>35</v>
      </c>
      <c r="BS28" s="95">
        <v>350</v>
      </c>
      <c r="BT28" s="87" t="s">
        <v>549</v>
      </c>
      <c r="BV28" s="394" t="str">
        <f t="shared" si="21"/>
        <v>A</v>
      </c>
      <c r="BW28" s="574">
        <v>1</v>
      </c>
      <c r="BX28" s="574"/>
      <c r="BY28" s="574"/>
      <c r="CA28" s="296"/>
      <c r="CB28" s="91">
        <v>240</v>
      </c>
      <c r="CC28" s="91">
        <v>20</v>
      </c>
      <c r="CD28" s="91">
        <v>120</v>
      </c>
      <c r="CE28" s="91">
        <v>150</v>
      </c>
      <c r="CF28" s="91">
        <v>250</v>
      </c>
      <c r="CG28" s="295" t="s">
        <v>1959</v>
      </c>
      <c r="CI28" s="296"/>
      <c r="CJ28" s="91">
        <v>240</v>
      </c>
      <c r="CK28" s="91">
        <v>20</v>
      </c>
      <c r="CL28" s="91">
        <v>120</v>
      </c>
      <c r="CM28" s="91">
        <v>150</v>
      </c>
      <c r="CN28" s="91">
        <v>250</v>
      </c>
      <c r="CO28" s="295" t="s">
        <v>1962</v>
      </c>
      <c r="CQ28" s="296"/>
      <c r="CR28" s="91">
        <v>240</v>
      </c>
      <c r="CS28" s="91">
        <v>20</v>
      </c>
      <c r="CT28" s="91">
        <v>120</v>
      </c>
      <c r="CU28" s="91">
        <v>150</v>
      </c>
      <c r="CV28" s="91">
        <v>250</v>
      </c>
      <c r="CW28" s="295" t="s">
        <v>1963</v>
      </c>
      <c r="CY28" s="548" t="s">
        <v>684</v>
      </c>
      <c r="CZ28" s="196"/>
      <c r="DA28" s="196"/>
      <c r="DB28" s="196"/>
      <c r="DD28" s="9">
        <v>1</v>
      </c>
      <c r="DE28"/>
      <c r="DF28"/>
    </row>
    <row r="29" spans="2:110" ht="21" customHeight="1">
      <c r="B29" s="394" t="str">
        <f t="shared" si="12"/>
        <v>A</v>
      </c>
      <c r="C29" s="146" t="str">
        <f t="shared" si="13"/>
        <v>A.Americano .Avec alcool.Before dinner.Verre Trembler(s).On the rocks</v>
      </c>
      <c r="D29" s="146" t="str">
        <f t="shared" si="25"/>
        <v>A</v>
      </c>
      <c r="E29" s="146" t="str">
        <f t="shared" si="26"/>
        <v xml:space="preserve">Americano </v>
      </c>
      <c r="F29" s="146" t="str">
        <f t="shared" si="27"/>
        <v>Avec alcool</v>
      </c>
      <c r="G29" s="146" t="str">
        <f t="shared" si="17"/>
        <v>Before dinner</v>
      </c>
      <c r="H29" s="146" t="str">
        <f t="shared" si="28"/>
        <v>On the rocks</v>
      </c>
      <c r="I29" s="146" t="str">
        <f t="shared" si="19"/>
        <v/>
      </c>
      <c r="J29" s="145" t="str">
        <f t="shared" si="46"/>
        <v>A</v>
      </c>
      <c r="K29" s="118" t="str">
        <f>K23</f>
        <v>A.Americano .Avec alcool.Before dinner.Verre Trembler(s).On the rocks</v>
      </c>
      <c r="L29" s="118">
        <f>L23</f>
        <v>1</v>
      </c>
      <c r="M29" s="117" t="str">
        <f>M23</f>
        <v>Trembler(s)</v>
      </c>
      <c r="N29" s="116">
        <f>N23</f>
        <v>15</v>
      </c>
      <c r="O29" s="115" t="str">
        <f>O23</f>
        <v>cl</v>
      </c>
      <c r="P29" s="1705"/>
      <c r="Q29" s="1705"/>
      <c r="R29" s="1706"/>
      <c r="S29" s="149">
        <v>4</v>
      </c>
      <c r="T29" s="292">
        <v>0.5</v>
      </c>
      <c r="U29" s="291" t="s">
        <v>353</v>
      </c>
      <c r="V29" s="143"/>
      <c r="W29" s="290"/>
      <c r="X29" s="289"/>
      <c r="Y29" s="288"/>
      <c r="Z29" s="287">
        <v>1</v>
      </c>
      <c r="AA29" s="294" t="s">
        <v>786</v>
      </c>
      <c r="AC29" s="517" t="str">
        <f>IF(ISBLANK(AA29),"",IF(AI18&gt;0,AA29,""))</f>
        <v>tranche d'orange</v>
      </c>
      <c r="AD29" s="518">
        <f>IF(ISBLANK(AI18),"",IFERROR(_xlfn.XLOOKUP(AJ19,BH22:BH150,BO22:BO150),IFERROR(_xlfn.XLOOKUP(AJ19,BI22:BI150,BO22:BO150),IFERROR(_xlfn.XLOOKUP(AJ19,BJ22:BJ150,BO22:BO150),0))))</f>
        <v>10</v>
      </c>
      <c r="AE29" s="519" t="str">
        <f t="shared" si="39"/>
        <v/>
      </c>
      <c r="AF29" s="520" t="str">
        <f>IF(BA29=0,"",IF(ISBLANK(AI18),"",TEXT(AE29/10,"0.0")&amp;" cl ► "&amp;TEXT(AE29/1000,"0.000")&amp;" L"))</f>
        <v/>
      </c>
      <c r="AG29" s="521" t="str">
        <f>IF(OR(BA29=0, ISBLANK(X29)), "", IF(ROUND(BA29/BA33*10*2, 0)/2=0, W29 &amp; " " &amp; X29, "► ≈ " &amp; MIN(ROUND(BA29/BA33*10*2, 0)/2, 10) &amp; "/10"))</f>
        <v/>
      </c>
      <c r="AH29" s="522">
        <f t="shared" si="40"/>
        <v>2</v>
      </c>
      <c r="AI29" s="523" t="str">
        <f>IF(ISBLANK(AI18),"",U29)</f>
        <v>tranches</v>
      </c>
      <c r="AJ29" s="529" t="str">
        <f t="shared" si="41"/>
        <v/>
      </c>
      <c r="AK29" s="524">
        <f t="shared" si="42"/>
        <v>0</v>
      </c>
      <c r="AL29" s="515">
        <v>1</v>
      </c>
      <c r="AM29" s="516">
        <f t="shared" si="43"/>
        <v>2</v>
      </c>
      <c r="AO29" s="142" t="str">
        <f t="shared" ref="AO29:AT29" si="52">AO18</f>
        <v>Volume saisi 150 ml pour 1 Trembler(s)</v>
      </c>
      <c r="AP29" s="141">
        <f t="shared" si="52"/>
        <v>300</v>
      </c>
      <c r="AQ29" s="141">
        <f t="shared" si="52"/>
        <v>150</v>
      </c>
      <c r="AR29" s="140" t="str">
        <f t="shared" si="52"/>
        <v>2 Trembler(s) de 30 cl</v>
      </c>
      <c r="AS29" s="135">
        <f t="shared" si="52"/>
        <v>600</v>
      </c>
      <c r="AT29" s="139">
        <f t="shared" si="52"/>
        <v>600</v>
      </c>
      <c r="AU29" s="138">
        <f t="shared" si="23"/>
        <v>4</v>
      </c>
      <c r="AV29" s="148">
        <v>4</v>
      </c>
      <c r="AW29" s="147" t="str">
        <f t="shared" si="45"/>
        <v>tranche d'orange</v>
      </c>
      <c r="AX29" s="614">
        <f>IF(ISBLANK(W29),0,IFERROR((IFERROR(_xlfn.XLOOKUP(X29,BH22:BH150,BO22:BO150),IFERROR(_xlfn.XLOOKUP(X29,BI22:BI150,BO22:BO150),IFERROR(_xlfn.XLOOKUP(X29,BJ22:BJ150,BO22:BO150),""))))*W29,""))</f>
        <v>0</v>
      </c>
      <c r="AY29" s="618">
        <f>IFERROR((AX29/AX33)*AQ29,0)</f>
        <v>0</v>
      </c>
      <c r="AZ29" s="619">
        <f t="shared" si="48"/>
        <v>0</v>
      </c>
      <c r="BA29" s="134">
        <f t="shared" si="49"/>
        <v>0</v>
      </c>
      <c r="BB29" s="617">
        <f t="shared" si="50"/>
        <v>0</v>
      </c>
      <c r="BC29" s="733">
        <f>BA29/AI18</f>
        <v>0</v>
      </c>
      <c r="BE29" s="631" t="s">
        <v>813</v>
      </c>
      <c r="BF29" s="631" t="s">
        <v>1013</v>
      </c>
      <c r="BG29" s="631" t="s">
        <v>1748</v>
      </c>
      <c r="BH29" s="119" t="s">
        <v>529</v>
      </c>
      <c r="BI29" s="119" t="s">
        <v>529</v>
      </c>
      <c r="BJ29" s="119" t="s">
        <v>529</v>
      </c>
      <c r="BK29" s="93">
        <f t="shared" si="31"/>
        <v>1E-3</v>
      </c>
      <c r="BL29" s="92" t="s">
        <v>282</v>
      </c>
      <c r="BM29" s="75">
        <f t="shared" si="32"/>
        <v>1000</v>
      </c>
      <c r="BN29" s="74">
        <f t="shared" si="33"/>
        <v>0.1</v>
      </c>
      <c r="BO29" s="91">
        <v>1</v>
      </c>
      <c r="BP29" s="72">
        <v>1</v>
      </c>
      <c r="BQ29" s="71">
        <v>1</v>
      </c>
      <c r="BR29" s="74">
        <f t="shared" si="34"/>
        <v>0.1</v>
      </c>
      <c r="BS29" s="95">
        <v>1</v>
      </c>
      <c r="BT29" s="87" t="s">
        <v>528</v>
      </c>
      <c r="BV29" s="394" t="str">
        <f t="shared" si="21"/>
        <v>A</v>
      </c>
      <c r="BW29" s="574">
        <v>1</v>
      </c>
      <c r="BX29" s="574"/>
      <c r="BY29" s="574"/>
      <c r="CA29" s="217"/>
      <c r="CB29" s="11"/>
      <c r="CC29" s="11"/>
      <c r="CD29" s="11"/>
      <c r="CE29" s="11"/>
      <c r="CF29"/>
      <c r="CG29" s="293"/>
      <c r="CI29" s="217"/>
      <c r="CJ29" s="11"/>
      <c r="CK29" s="11"/>
      <c r="CL29" s="11"/>
      <c r="CM29" s="11"/>
      <c r="CN29"/>
      <c r="CO29" s="293"/>
      <c r="CQ29" s="217"/>
      <c r="CR29" s="11"/>
      <c r="CS29" s="11"/>
      <c r="CT29" s="11"/>
      <c r="CU29" s="11"/>
      <c r="CV29"/>
      <c r="CW29" s="293"/>
      <c r="CY29" s="196"/>
      <c r="CZ29" s="196"/>
      <c r="DA29" s="196"/>
      <c r="DB29" s="196"/>
      <c r="DD29" s="9">
        <v>1</v>
      </c>
      <c r="DE29"/>
      <c r="DF29"/>
    </row>
    <row r="30" spans="2:110" ht="21" customHeight="1">
      <c r="B30" s="394" t="str">
        <f t="shared" si="12"/>
        <v>A</v>
      </c>
      <c r="C30" s="146" t="str">
        <f t="shared" si="13"/>
        <v>A.Americano .Avec alcool.Before dinner.Verre Trembler(s).On the rocks</v>
      </c>
      <c r="D30" s="146" t="str">
        <f t="shared" si="25"/>
        <v>A</v>
      </c>
      <c r="E30" s="146" t="str">
        <f t="shared" si="26"/>
        <v xml:space="preserve">Americano </v>
      </c>
      <c r="F30" s="146" t="str">
        <f t="shared" si="27"/>
        <v>Avec alcool</v>
      </c>
      <c r="G30" s="146" t="str">
        <f t="shared" si="17"/>
        <v>Before dinner</v>
      </c>
      <c r="H30" s="146" t="str">
        <f t="shared" si="28"/>
        <v>On the rocks</v>
      </c>
      <c r="I30" s="146" t="str">
        <f t="shared" si="19"/>
        <v/>
      </c>
      <c r="J30" s="145" t="str">
        <f t="shared" si="46"/>
        <v>A</v>
      </c>
      <c r="K30" s="118" t="str">
        <f>K23</f>
        <v>A.Americano .Avec alcool.Before dinner.Verre Trembler(s).On the rocks</v>
      </c>
      <c r="L30" s="118">
        <f>L23</f>
        <v>1</v>
      </c>
      <c r="M30" s="117" t="str">
        <f>M23</f>
        <v>Trembler(s)</v>
      </c>
      <c r="N30" s="116">
        <f>N23</f>
        <v>15</v>
      </c>
      <c r="O30" s="115" t="str">
        <f>O23</f>
        <v>cl</v>
      </c>
      <c r="P30" s="1705"/>
      <c r="Q30" s="1705"/>
      <c r="R30" s="1706"/>
      <c r="S30" s="144">
        <v>5</v>
      </c>
      <c r="T30" s="292"/>
      <c r="U30" s="291"/>
      <c r="V30" s="143"/>
      <c r="W30" s="290"/>
      <c r="X30" s="289"/>
      <c r="Y30" s="288"/>
      <c r="Z30" s="287">
        <v>1</v>
      </c>
      <c r="AA30" s="286" t="s">
        <v>790</v>
      </c>
      <c r="AC30" s="507" t="str">
        <f>IF(ISBLANK(AA30),"",IF(AI18&gt;0,AA30,""))</f>
        <v>glace</v>
      </c>
      <c r="AD30" s="508">
        <f>IF(ISBLANK(AI18),"",IFERROR(_xlfn.XLOOKUP(AJ19,BH22:BH150,BO22:BO150),IFERROR(_xlfn.XLOOKUP(AJ19,BI22:BI150,BO22:BO150),IFERROR(_xlfn.XLOOKUP(AJ19,BJ22:BJ150,BO22:BO150),""))))</f>
        <v>10</v>
      </c>
      <c r="AE30" s="509" t="str">
        <f t="shared" si="39"/>
        <v/>
      </c>
      <c r="AF30" s="510" t="str">
        <f>IF(BA30=0,"",IF(ISBLANK(AI18),"",TEXT(AE30/10,"0.0")&amp;" cl ► "&amp;TEXT(AE30/1000,"0.000")&amp;" L"))</f>
        <v/>
      </c>
      <c r="AG30" s="511" t="str">
        <f>IF(OR(BA30=0, ISBLANK(X30)), "", IF(ROUND(BA30/BA33*10*2, 0)/2=0, W30 &amp; " " &amp; X30, "► ≈ " &amp; MIN(ROUND(BA30/BA33*10*2, 0)/2, 10) &amp; "/10"))</f>
        <v/>
      </c>
      <c r="AH30" s="527" t="str">
        <f t="shared" si="40"/>
        <v/>
      </c>
      <c r="AI30" s="513">
        <f>IF(ISBLANK(AI18),"",U30)</f>
        <v>0</v>
      </c>
      <c r="AJ30" s="528" t="str">
        <f t="shared" si="41"/>
        <v/>
      </c>
      <c r="AK30" s="514">
        <f t="shared" si="42"/>
        <v>0</v>
      </c>
      <c r="AL30" s="515">
        <v>1</v>
      </c>
      <c r="AM30" s="516">
        <f t="shared" si="43"/>
        <v>0</v>
      </c>
      <c r="AO30" s="142" t="str">
        <f t="shared" ref="AO30:AT30" si="53">AO18</f>
        <v>Volume saisi 150 ml pour 1 Trembler(s)</v>
      </c>
      <c r="AP30" s="141">
        <f t="shared" si="53"/>
        <v>300</v>
      </c>
      <c r="AQ30" s="141">
        <f t="shared" si="53"/>
        <v>150</v>
      </c>
      <c r="AR30" s="140" t="str">
        <f t="shared" si="53"/>
        <v>2 Trembler(s) de 30 cl</v>
      </c>
      <c r="AS30" s="135">
        <f t="shared" si="53"/>
        <v>600</v>
      </c>
      <c r="AT30" s="139">
        <f t="shared" si="53"/>
        <v>600</v>
      </c>
      <c r="AU30" s="138">
        <f t="shared" si="23"/>
        <v>4</v>
      </c>
      <c r="AV30" s="137">
        <v>5</v>
      </c>
      <c r="AW30" s="136" t="str">
        <f t="shared" si="45"/>
        <v>glace</v>
      </c>
      <c r="AX30" s="614">
        <f>IF(ISBLANK(W30),0,IFERROR((IFERROR(_xlfn.XLOOKUP(X30,BH22:BH150,BO22:BO150),IFERROR(_xlfn.XLOOKUP(X30,BI22:BI150,BO22:BO150),IFERROR(_xlfn.XLOOKUP(X30,BJ22:BJ150,BO22:BO150),""))))*W30,""))</f>
        <v>0</v>
      </c>
      <c r="AY30" s="618">
        <f>IFERROR((AX30/AX33)*AQ30,0)</f>
        <v>0</v>
      </c>
      <c r="AZ30" s="619">
        <f t="shared" si="48"/>
        <v>0</v>
      </c>
      <c r="BA30" s="134">
        <f t="shared" si="49"/>
        <v>0</v>
      </c>
      <c r="BB30" s="617">
        <f t="shared" si="50"/>
        <v>0</v>
      </c>
      <c r="BC30" s="733">
        <f>BA30/AI18</f>
        <v>0</v>
      </c>
      <c r="BE30" s="631" t="s">
        <v>813</v>
      </c>
      <c r="BF30" s="631" t="s">
        <v>1013</v>
      </c>
      <c r="BG30" s="631" t="s">
        <v>1748</v>
      </c>
      <c r="BH30" s="119" t="s">
        <v>500</v>
      </c>
      <c r="BI30" s="119" t="s">
        <v>500</v>
      </c>
      <c r="BJ30" s="119" t="s">
        <v>500</v>
      </c>
      <c r="BK30" s="93">
        <f t="shared" si="31"/>
        <v>0.25</v>
      </c>
      <c r="BL30" s="92" t="s">
        <v>282</v>
      </c>
      <c r="BM30" s="75">
        <f t="shared" si="32"/>
        <v>4</v>
      </c>
      <c r="BN30" s="74">
        <f t="shared" si="33"/>
        <v>25</v>
      </c>
      <c r="BO30" s="91">
        <v>250</v>
      </c>
      <c r="BP30" s="72">
        <v>200</v>
      </c>
      <c r="BQ30" s="71">
        <v>300</v>
      </c>
      <c r="BR30" s="79">
        <f t="shared" si="34"/>
        <v>30</v>
      </c>
      <c r="BS30" s="95">
        <v>300</v>
      </c>
      <c r="BT30" s="87" t="s">
        <v>499</v>
      </c>
      <c r="BV30" s="394" t="str">
        <f t="shared" si="21"/>
        <v>A</v>
      </c>
      <c r="BW30" s="574">
        <v>1</v>
      </c>
      <c r="BX30" s="574"/>
      <c r="BY30" s="574"/>
      <c r="CA30" s="261"/>
      <c r="CB30" s="260"/>
      <c r="CC30" s="260"/>
      <c r="CD30" s="260"/>
      <c r="CE30" s="260"/>
      <c r="CF30" s="260"/>
      <c r="CG30" s="259"/>
      <c r="CI30" s="261"/>
      <c r="CJ30" s="260"/>
      <c r="CK30" s="260"/>
      <c r="CL30" s="260"/>
      <c r="CM30" s="260"/>
      <c r="CN30" s="260"/>
      <c r="CO30" s="259"/>
      <c r="CQ30" s="261"/>
      <c r="CR30" s="260"/>
      <c r="CS30" s="260"/>
      <c r="CT30" s="260"/>
      <c r="CU30" s="260"/>
      <c r="CV30" s="260"/>
      <c r="CW30" s="259"/>
      <c r="CY30" s="1627" t="s">
        <v>685</v>
      </c>
      <c r="CZ30" s="1628"/>
      <c r="DA30" s="1628"/>
      <c r="DB30" s="1629"/>
      <c r="DD30" s="9">
        <v>1</v>
      </c>
      <c r="DE30"/>
      <c r="DF30"/>
    </row>
    <row r="31" spans="2:110" ht="21" customHeight="1">
      <c r="B31" s="394" t="str">
        <f t="shared" si="12"/>
        <v>►</v>
      </c>
      <c r="C31" s="146" t="str">
        <f t="shared" si="13"/>
        <v>►</v>
      </c>
      <c r="D31" s="146" t="str">
        <f t="shared" si="25"/>
        <v>►</v>
      </c>
      <c r="E31" s="146" t="str">
        <f t="shared" si="26"/>
        <v>►</v>
      </c>
      <c r="F31" s="146" t="str">
        <f t="shared" si="27"/>
        <v>►</v>
      </c>
      <c r="G31" s="146" t="str">
        <f t="shared" si="17"/>
        <v>►</v>
      </c>
      <c r="H31" s="146" t="str">
        <f t="shared" si="28"/>
        <v>►</v>
      </c>
      <c r="I31" s="146" t="str">
        <f t="shared" si="19"/>
        <v/>
      </c>
      <c r="J31" s="145" t="str">
        <f t="shared" si="46"/>
        <v>►</v>
      </c>
      <c r="K31" s="118" t="str">
        <f>K23</f>
        <v>A.Americano .Avec alcool.Before dinner.Verre Trembler(s).On the rocks</v>
      </c>
      <c r="L31" s="118">
        <f>L23</f>
        <v>1</v>
      </c>
      <c r="M31" s="117" t="str">
        <f>M23</f>
        <v>Trembler(s)</v>
      </c>
      <c r="N31" s="116">
        <f>N23</f>
        <v>15</v>
      </c>
      <c r="O31" s="115" t="str">
        <f>O23</f>
        <v>cl</v>
      </c>
      <c r="P31" s="1705"/>
      <c r="Q31" s="1705"/>
      <c r="R31" s="1706"/>
      <c r="S31" s="149">
        <v>6</v>
      </c>
      <c r="T31" s="292"/>
      <c r="U31" s="291"/>
      <c r="V31" s="143"/>
      <c r="W31" s="290"/>
      <c r="X31" s="289"/>
      <c r="Y31" s="288"/>
      <c r="Z31" s="287">
        <v>1</v>
      </c>
      <c r="AA31" s="286"/>
      <c r="AC31" s="517" t="str">
        <f>IF(ISBLANK(AA31),"",IF(AI18&gt;0,AA31,""))</f>
        <v/>
      </c>
      <c r="AD31" s="518">
        <f>IF(ISBLANK(AI18),"",IFERROR(_xlfn.XLOOKUP(AJ19,BH22:BH150,BO22:BO150),IFERROR(_xlfn.XLOOKUP(AJ19,BI22:BI150,BO22:BO150),IFERROR(_xlfn.XLOOKUP(AJ19,BJ22:BJ150,BO22:BO150),""))))</f>
        <v>10</v>
      </c>
      <c r="AE31" s="519" t="str">
        <f t="shared" si="39"/>
        <v/>
      </c>
      <c r="AF31" s="520" t="str">
        <f>IF(BA31=0,"",IF(ISBLANK(AI18),"",TEXT(AE31/10,"0.0")&amp;" cl ► "&amp;TEXT(AE31/1000,"0.000")&amp;" L"))</f>
        <v/>
      </c>
      <c r="AG31" s="521" t="str">
        <f>IF(OR(BA31=0, ISBLANK(X31)), "", IF(ROUND(BA31/BA33*10*2, 0)/2=0, W31 &amp; " " &amp; X31, "► ≈ " &amp; MIN(ROUND(BA31/BA33*10*2, 0)/2, 10) &amp; "/10"))</f>
        <v/>
      </c>
      <c r="AH31" s="522" t="str">
        <f t="shared" si="40"/>
        <v/>
      </c>
      <c r="AI31" s="523">
        <f>IF(ISBLANK(AI18),"",U31)</f>
        <v>0</v>
      </c>
      <c r="AJ31" s="529" t="str">
        <f t="shared" si="41"/>
        <v/>
      </c>
      <c r="AK31" s="524">
        <f t="shared" si="42"/>
        <v>0</v>
      </c>
      <c r="AL31" s="515">
        <v>1</v>
      </c>
      <c r="AM31" s="516">
        <f t="shared" si="43"/>
        <v>0</v>
      </c>
      <c r="AO31" s="142" t="str">
        <f t="shared" ref="AO31:AT31" si="54">AO18</f>
        <v>Volume saisi 150 ml pour 1 Trembler(s)</v>
      </c>
      <c r="AP31" s="141">
        <f t="shared" si="54"/>
        <v>300</v>
      </c>
      <c r="AQ31" s="141">
        <f t="shared" si="54"/>
        <v>150</v>
      </c>
      <c r="AR31" s="140" t="str">
        <f t="shared" si="54"/>
        <v>2 Trembler(s) de 30 cl</v>
      </c>
      <c r="AS31" s="135">
        <f t="shared" si="54"/>
        <v>600</v>
      </c>
      <c r="AT31" s="139">
        <f t="shared" si="54"/>
        <v>600</v>
      </c>
      <c r="AU31" s="138">
        <f t="shared" si="23"/>
        <v>4</v>
      </c>
      <c r="AV31" s="148">
        <v>6</v>
      </c>
      <c r="AW31" s="147">
        <f t="shared" si="45"/>
        <v>0</v>
      </c>
      <c r="AX31" s="614">
        <f>IF(ISBLANK(W31),0,IFERROR((IFERROR(_xlfn.XLOOKUP(X31,BH22:BH150,BO22:BO150),IFERROR(_xlfn.XLOOKUP(X31,BI22:BI150,BO22:BO150),IFERROR(_xlfn.XLOOKUP(X31,BJ22:BJ150,BO22:BO150),""))))*W31,""))</f>
        <v>0</v>
      </c>
      <c r="AY31" s="618">
        <f>IFERROR((AX31/AX33)*AQ31,0)</f>
        <v>0</v>
      </c>
      <c r="AZ31" s="619">
        <f t="shared" si="48"/>
        <v>0</v>
      </c>
      <c r="BA31" s="134">
        <f t="shared" si="49"/>
        <v>0</v>
      </c>
      <c r="BB31" s="617">
        <f t="shared" si="50"/>
        <v>0</v>
      </c>
      <c r="BC31" s="733">
        <f>BA31/AI18</f>
        <v>0</v>
      </c>
      <c r="BE31" s="631" t="s">
        <v>813</v>
      </c>
      <c r="BF31" s="631" t="s">
        <v>1013</v>
      </c>
      <c r="BG31" s="631" t="s">
        <v>1748</v>
      </c>
      <c r="BH31" s="119" t="s">
        <v>475</v>
      </c>
      <c r="BI31" s="119" t="s">
        <v>475</v>
      </c>
      <c r="BJ31" s="119" t="s">
        <v>475</v>
      </c>
      <c r="BK31" s="93">
        <f t="shared" si="31"/>
        <v>0.4</v>
      </c>
      <c r="BL31" s="92" t="s">
        <v>282</v>
      </c>
      <c r="BM31" s="75">
        <f t="shared" si="32"/>
        <v>3</v>
      </c>
      <c r="BN31" s="74">
        <f t="shared" si="33"/>
        <v>40</v>
      </c>
      <c r="BO31" s="91">
        <v>400</v>
      </c>
      <c r="BP31" s="72">
        <v>350</v>
      </c>
      <c r="BQ31" s="71">
        <v>470</v>
      </c>
      <c r="BR31" s="79">
        <f t="shared" si="34"/>
        <v>47</v>
      </c>
      <c r="BS31" s="95">
        <v>470</v>
      </c>
      <c r="BT31" s="87" t="s">
        <v>474</v>
      </c>
      <c r="BV31" s="394" t="str">
        <f t="shared" si="21"/>
        <v>►</v>
      </c>
      <c r="BW31" s="1739" t="s">
        <v>767</v>
      </c>
      <c r="BX31" s="1739" t="s">
        <v>1936</v>
      </c>
      <c r="BY31" s="1739" t="s">
        <v>1937</v>
      </c>
      <c r="CA31" s="217"/>
      <c r="CB31" s="11"/>
      <c r="CC31" s="11"/>
      <c r="CD31" s="11"/>
      <c r="CE31" s="11"/>
      <c r="CF31" s="11"/>
      <c r="CG31" s="216"/>
      <c r="CI31" s="217"/>
      <c r="CJ31" s="11"/>
      <c r="CK31" s="11"/>
      <c r="CL31" s="11"/>
      <c r="CM31" s="11"/>
      <c r="CN31" s="11"/>
      <c r="CO31" s="216"/>
      <c r="CQ31" s="217"/>
      <c r="CR31" s="11"/>
      <c r="CS31" s="11"/>
      <c r="CT31" s="11"/>
      <c r="CU31" s="11"/>
      <c r="CV31" s="11"/>
      <c r="CW31" s="216"/>
      <c r="CY31" s="28" t="s">
        <v>687</v>
      </c>
      <c r="CZ31" s="196"/>
      <c r="DA31" s="196"/>
      <c r="DB31" s="196"/>
      <c r="DD31" s="9">
        <v>1</v>
      </c>
      <c r="DE31"/>
      <c r="DF31"/>
    </row>
    <row r="32" spans="2:110" ht="21" customHeight="1">
      <c r="B32" s="394" t="str">
        <f t="shared" si="12"/>
        <v>►</v>
      </c>
      <c r="C32" s="146" t="str">
        <f t="shared" si="13"/>
        <v>►</v>
      </c>
      <c r="D32" s="146" t="str">
        <f t="shared" si="25"/>
        <v>►</v>
      </c>
      <c r="E32" s="146" t="str">
        <f t="shared" si="26"/>
        <v>►</v>
      </c>
      <c r="F32" s="146" t="str">
        <f t="shared" si="27"/>
        <v>►</v>
      </c>
      <c r="G32" s="146" t="str">
        <f t="shared" si="17"/>
        <v>►</v>
      </c>
      <c r="H32" s="146" t="str">
        <f t="shared" si="28"/>
        <v>►</v>
      </c>
      <c r="I32" s="146" t="str">
        <f t="shared" si="19"/>
        <v/>
      </c>
      <c r="J32" s="145" t="str">
        <f t="shared" si="46"/>
        <v>►</v>
      </c>
      <c r="K32" s="118" t="str">
        <f>K23</f>
        <v>A.Americano .Avec alcool.Before dinner.Verre Trembler(s).On the rocks</v>
      </c>
      <c r="L32" s="118">
        <f>L23</f>
        <v>1</v>
      </c>
      <c r="M32" s="117" t="str">
        <f>M23</f>
        <v>Trembler(s)</v>
      </c>
      <c r="N32" s="116">
        <f>N23</f>
        <v>15</v>
      </c>
      <c r="O32" s="115" t="str">
        <f>O23</f>
        <v>cl</v>
      </c>
      <c r="P32" s="1705"/>
      <c r="Q32" s="1705"/>
      <c r="R32" s="1706"/>
      <c r="S32" s="144">
        <v>7</v>
      </c>
      <c r="T32" s="292"/>
      <c r="U32" s="291"/>
      <c r="V32" s="143"/>
      <c r="W32" s="290"/>
      <c r="X32" s="289"/>
      <c r="Y32" s="288"/>
      <c r="Z32" s="287">
        <v>1</v>
      </c>
      <c r="AA32" s="286"/>
      <c r="AC32" s="507" t="str">
        <f>IF(ISBLANK(AA32),"",IF(AI18&gt;0,AA32,""))</f>
        <v/>
      </c>
      <c r="AD32" s="508">
        <f>IF(ISBLANK(AI18),"",IFERROR(_xlfn.XLOOKUP(AJ19,BH22:BH150,BO22:BO150),IFERROR(_xlfn.XLOOKUP(AJ19,BI22:BI150,BO22:BO150),IFERROR(_xlfn.XLOOKUP(AJ19,BJ22:BJ150,BO22:BO150),""))))</f>
        <v>10</v>
      </c>
      <c r="AE32" s="509" t="str">
        <f t="shared" si="39"/>
        <v/>
      </c>
      <c r="AF32" s="510" t="str">
        <f>IF(BA32=0,"",IF(ISBLANK(AI18),"",TEXT(AE32/10,"0.0")&amp;" cl ► "&amp;TEXT(AE32/1000,"0.000")&amp;" L"))</f>
        <v/>
      </c>
      <c r="AG32" s="511" t="str">
        <f>IF(OR(BA32=0, ISBLANK(X32)), "", IF(ROUND(BA32/BA33*10*2, 0)/2=0, W32 &amp; " " &amp; X32, "► ≈ " &amp; MIN(ROUND(BA32/BA33*10*2, 0)/2, 10) &amp; "/10"))</f>
        <v/>
      </c>
      <c r="AH32" s="527" t="str">
        <f t="shared" si="40"/>
        <v/>
      </c>
      <c r="AI32" s="513">
        <f>IF(ISBLANK(AI18),"",U32)</f>
        <v>0</v>
      </c>
      <c r="AJ32" s="528" t="str">
        <f t="shared" si="41"/>
        <v/>
      </c>
      <c r="AK32" s="514">
        <f t="shared" si="42"/>
        <v>0</v>
      </c>
      <c r="AL32" s="515">
        <v>1</v>
      </c>
      <c r="AM32" s="516">
        <f t="shared" si="43"/>
        <v>0</v>
      </c>
      <c r="AO32" s="142" t="str">
        <f t="shared" ref="AO32:AT32" si="55">AO18</f>
        <v>Volume saisi 150 ml pour 1 Trembler(s)</v>
      </c>
      <c r="AP32" s="141">
        <f t="shared" si="55"/>
        <v>300</v>
      </c>
      <c r="AQ32" s="141">
        <f t="shared" si="55"/>
        <v>150</v>
      </c>
      <c r="AR32" s="140" t="str">
        <f t="shared" si="55"/>
        <v>2 Trembler(s) de 30 cl</v>
      </c>
      <c r="AS32" s="135">
        <f t="shared" si="55"/>
        <v>600</v>
      </c>
      <c r="AT32" s="139">
        <f t="shared" si="55"/>
        <v>600</v>
      </c>
      <c r="AU32" s="138">
        <f t="shared" si="23"/>
        <v>4</v>
      </c>
      <c r="AV32" s="137">
        <v>7</v>
      </c>
      <c r="AW32" s="136">
        <f t="shared" si="45"/>
        <v>0</v>
      </c>
      <c r="AX32" s="614">
        <f>IF(ISBLANK(W32),0,IFERROR((IFERROR(_xlfn.XLOOKUP(X32,BH22:BH150,BO22:BO150),IFERROR(_xlfn.XLOOKUP(X32,BI22:BI150,BO22:BO150),IFERROR(_xlfn.XLOOKUP(X32,BJ22:BJ150,BO22:BO150),""))))*W32,""))</f>
        <v>0</v>
      </c>
      <c r="AY32" s="618">
        <f>IFERROR((AX32/AX33)*AQ32,0)</f>
        <v>0</v>
      </c>
      <c r="AZ32" s="619">
        <f t="shared" si="48"/>
        <v>0</v>
      </c>
      <c r="BA32" s="134">
        <f t="shared" si="49"/>
        <v>0</v>
      </c>
      <c r="BB32" s="617">
        <f t="shared" si="50"/>
        <v>0</v>
      </c>
      <c r="BC32" s="733">
        <f>BA32/AI18</f>
        <v>0</v>
      </c>
      <c r="BE32" s="631" t="s">
        <v>813</v>
      </c>
      <c r="BF32" s="631" t="s">
        <v>1013</v>
      </c>
      <c r="BG32" s="631" t="s">
        <v>1748</v>
      </c>
      <c r="BH32" s="119" t="s">
        <v>472</v>
      </c>
      <c r="BI32" s="119" t="s">
        <v>472</v>
      </c>
      <c r="BJ32" s="119" t="s">
        <v>472</v>
      </c>
      <c r="BK32" s="93">
        <f t="shared" si="31"/>
        <v>0.03</v>
      </c>
      <c r="BL32" s="92" t="s">
        <v>282</v>
      </c>
      <c r="BM32" s="75">
        <f t="shared" si="32"/>
        <v>33</v>
      </c>
      <c r="BN32" s="74">
        <f t="shared" si="33"/>
        <v>3</v>
      </c>
      <c r="BO32" s="91">
        <v>30</v>
      </c>
      <c r="BP32" s="72">
        <v>25</v>
      </c>
      <c r="BQ32" s="71">
        <v>40</v>
      </c>
      <c r="BR32" s="79">
        <f t="shared" si="34"/>
        <v>4</v>
      </c>
      <c r="BS32" s="95">
        <v>40</v>
      </c>
      <c r="BT32" s="87" t="s">
        <v>471</v>
      </c>
      <c r="BV32" s="394" t="str">
        <f t="shared" si="21"/>
        <v>►</v>
      </c>
      <c r="BW32" s="1739"/>
      <c r="BX32" s="1739"/>
      <c r="BY32" s="1739"/>
      <c r="CA32" s="266" t="s">
        <v>538</v>
      </c>
      <c r="CB32" s="265" t="s">
        <v>1966</v>
      </c>
      <c r="CC32" s="11"/>
      <c r="CD32" s="11"/>
      <c r="CE32" s="11"/>
      <c r="CF32" s="11"/>
      <c r="CG32" s="216"/>
      <c r="CI32" s="266" t="s">
        <v>538</v>
      </c>
      <c r="CJ32" s="265" t="s">
        <v>1967</v>
      </c>
      <c r="CK32" s="11"/>
      <c r="CL32" s="11"/>
      <c r="CM32" s="11"/>
      <c r="CN32" s="11"/>
      <c r="CO32" s="216"/>
      <c r="CQ32" s="266" t="s">
        <v>538</v>
      </c>
      <c r="CR32" s="265" t="s">
        <v>1968</v>
      </c>
      <c r="CS32" s="11"/>
      <c r="CT32" s="11"/>
      <c r="CU32" s="11"/>
      <c r="CV32" s="11"/>
      <c r="CW32" s="216"/>
      <c r="CY32" s="548" t="s">
        <v>688</v>
      </c>
      <c r="CZ32" s="196"/>
      <c r="DA32" s="196"/>
      <c r="DB32" s="196"/>
      <c r="DD32" s="9">
        <v>1</v>
      </c>
      <c r="DE32"/>
      <c r="DF32"/>
    </row>
    <row r="33" spans="2:110" ht="21" customHeight="1">
      <c r="B33" s="394" t="str">
        <f t="shared" si="12"/>
        <v>A</v>
      </c>
      <c r="C33" s="146" t="str">
        <f t="shared" si="13"/>
        <v>A.Americano .Avec alcool.Before dinner.Verre Trembler(s).On the rocks</v>
      </c>
      <c r="D33" s="146" t="str">
        <f t="shared" si="25"/>
        <v>A</v>
      </c>
      <c r="E33" s="146" t="str">
        <f t="shared" si="26"/>
        <v xml:space="preserve">Americano </v>
      </c>
      <c r="F33" s="146" t="str">
        <f t="shared" si="27"/>
        <v>Avec alcool</v>
      </c>
      <c r="G33" s="146" t="str">
        <f t="shared" si="17"/>
        <v>Before dinner</v>
      </c>
      <c r="H33" s="146" t="str">
        <f t="shared" si="28"/>
        <v>On the rocks</v>
      </c>
      <c r="I33" s="146" t="str">
        <f t="shared" si="19"/>
        <v/>
      </c>
      <c r="J33" s="133" t="s">
        <v>338</v>
      </c>
      <c r="K33" s="118" t="str">
        <f>K23</f>
        <v>A.Americano .Avec alcool.Before dinner.Verre Trembler(s).On the rocks</v>
      </c>
      <c r="L33" s="118">
        <f>L23</f>
        <v>1</v>
      </c>
      <c r="M33" s="117" t="str">
        <f>M23</f>
        <v>Trembler(s)</v>
      </c>
      <c r="N33" s="116">
        <f>N23</f>
        <v>15</v>
      </c>
      <c r="O33" s="115" t="str">
        <f>O23</f>
        <v>cl</v>
      </c>
      <c r="P33" s="131"/>
      <c r="Q33" s="131" t="str">
        <f>"▼ colonne "&amp;SUBSTITUTE(ADDRESS(1,COLUMN(),4),"1","")</f>
        <v>▼ colonne Q</v>
      </c>
      <c r="R33" s="131"/>
      <c r="S33" s="131"/>
      <c r="T33" s="131"/>
      <c r="U33" s="131"/>
      <c r="V33" s="131"/>
      <c r="W33" s="131"/>
      <c r="X33" s="131"/>
      <c r="Y33" s="132"/>
      <c r="Z33" s="131"/>
      <c r="AA33" s="130" t="str">
        <f>"colonne "&amp;SUBSTITUTE(ADDRESS(1,COLUMN(),4),"1","")&amp;" ▼"</f>
        <v>colonne AA ▼</v>
      </c>
      <c r="AC33" s="504"/>
      <c r="AD33" s="128"/>
      <c r="AE33" s="530">
        <f>SUM(AE26:AE32)</f>
        <v>600</v>
      </c>
      <c r="AF33" s="128"/>
      <c r="AG33" s="128"/>
      <c r="AH33" s="129"/>
      <c r="AI33" s="505"/>
      <c r="AJ33" s="531">
        <f>IFERROR(SUM(AJ26:AJ32)/SUM(AE26:AE32)*100,0)</f>
        <v>13.333333333333334</v>
      </c>
      <c r="AK33" s="506"/>
      <c r="AL33" s="128" t="s">
        <v>345</v>
      </c>
      <c r="AM33" s="500">
        <f>SUM(AM26:AM32)</f>
        <v>2.6</v>
      </c>
      <c r="AO33" s="127"/>
      <c r="AP33" s="125"/>
      <c r="AQ33" s="125"/>
      <c r="AR33" s="126"/>
      <c r="AS33" s="126"/>
      <c r="AT33" s="125"/>
      <c r="AU33" s="124"/>
      <c r="AV33" s="123"/>
      <c r="AW33" s="123"/>
      <c r="AX33" s="615">
        <f t="shared" ref="AX33:BC33" si="56">SUM(AX26:AX32)</f>
        <v>150</v>
      </c>
      <c r="AY33" s="122">
        <f t="shared" si="56"/>
        <v>150</v>
      </c>
      <c r="AZ33" s="621">
        <f t="shared" si="56"/>
        <v>0.15000000000000002</v>
      </c>
      <c r="BA33" s="122">
        <f t="shared" si="56"/>
        <v>600</v>
      </c>
      <c r="BB33" s="616">
        <f t="shared" si="56"/>
        <v>0.60000000000000009</v>
      </c>
      <c r="BC33" s="620">
        <f t="shared" si="56"/>
        <v>300</v>
      </c>
      <c r="BE33" s="631" t="s">
        <v>813</v>
      </c>
      <c r="BF33" s="631" t="s">
        <v>1013</v>
      </c>
      <c r="BG33" s="631" t="s">
        <v>1748</v>
      </c>
      <c r="BH33" s="119" t="s">
        <v>444</v>
      </c>
      <c r="BI33" s="119" t="s">
        <v>444</v>
      </c>
      <c r="BJ33" s="119" t="s">
        <v>444</v>
      </c>
      <c r="BK33" s="93">
        <f t="shared" si="31"/>
        <v>0.15</v>
      </c>
      <c r="BL33" s="92" t="s">
        <v>282</v>
      </c>
      <c r="BM33" s="75">
        <f t="shared" si="32"/>
        <v>7</v>
      </c>
      <c r="BN33" s="74">
        <f t="shared" si="33"/>
        <v>15</v>
      </c>
      <c r="BO33" s="91">
        <v>150</v>
      </c>
      <c r="BP33" s="72">
        <v>120</v>
      </c>
      <c r="BQ33" s="71">
        <v>180</v>
      </c>
      <c r="BR33" s="79">
        <f t="shared" si="34"/>
        <v>18</v>
      </c>
      <c r="BS33" s="95">
        <v>180</v>
      </c>
      <c r="BT33" s="87" t="s">
        <v>443</v>
      </c>
      <c r="BV33" s="394" t="str">
        <f t="shared" si="21"/>
        <v>A</v>
      </c>
      <c r="BW33" s="1739"/>
      <c r="BX33" s="1739"/>
      <c r="BY33" s="1739"/>
      <c r="CA33" s="217"/>
      <c r="CB33" s="383" t="s">
        <v>496</v>
      </c>
      <c r="CC33" s="11"/>
      <c r="CD33" s="11"/>
      <c r="CE33" s="11"/>
      <c r="CF33" s="11"/>
      <c r="CG33" s="216"/>
      <c r="CI33" s="217"/>
      <c r="CJ33" s="383" t="s">
        <v>1067</v>
      </c>
      <c r="CK33" s="11"/>
      <c r="CL33" s="11"/>
      <c r="CM33" s="11"/>
      <c r="CN33" s="11"/>
      <c r="CO33" s="216"/>
      <c r="CQ33" s="217"/>
      <c r="CR33" s="383" t="s">
        <v>1876</v>
      </c>
      <c r="CS33" s="11"/>
      <c r="CT33" s="11"/>
      <c r="CU33" s="11"/>
      <c r="CV33" s="11"/>
      <c r="CW33" s="216"/>
      <c r="CY33" s="28" t="s">
        <v>689</v>
      </c>
      <c r="CZ33" s="196"/>
      <c r="DA33" s="196"/>
      <c r="DB33" s="196"/>
      <c r="DD33" s="9">
        <v>1</v>
      </c>
      <c r="DE33"/>
      <c r="DF33"/>
    </row>
    <row r="34" spans="2:110" ht="21" customHeight="1">
      <c r="B34" s="394" t="str">
        <f t="shared" si="12"/>
        <v>A</v>
      </c>
      <c r="C34" s="146" t="str">
        <f t="shared" si="13"/>
        <v>A.Americano .Avec alcool.Before dinner.Verre Trembler(s).On the rocks</v>
      </c>
      <c r="D34" s="146" t="str">
        <f t="shared" si="25"/>
        <v>A</v>
      </c>
      <c r="E34" s="146" t="str">
        <f t="shared" si="26"/>
        <v xml:space="preserve">Americano </v>
      </c>
      <c r="F34" s="146" t="str">
        <f t="shared" si="27"/>
        <v>Avec alcool</v>
      </c>
      <c r="G34" s="146" t="str">
        <f t="shared" si="17"/>
        <v>Before dinner</v>
      </c>
      <c r="H34" s="146" t="str">
        <f t="shared" si="28"/>
        <v>On the rocks</v>
      </c>
      <c r="I34" s="146" t="str">
        <f t="shared" si="19"/>
        <v/>
      </c>
      <c r="J34" s="145" t="str">
        <f t="shared" ref="J34:J45" si="57">IF(OR(Q34&lt;&gt; "",R34&lt;&gt;"",S34&lt;&gt; "",T34&lt;&gt; "",U34&lt;&gt; "",V34&lt;&gt; "",W34&lt;&gt;""),"A", "►")</f>
        <v>A</v>
      </c>
      <c r="K34" s="118" t="str">
        <f>K23</f>
        <v>A.Americano .Avec alcool.Before dinner.Verre Trembler(s).On the rocks</v>
      </c>
      <c r="L34" s="118">
        <f>L23</f>
        <v>1</v>
      </c>
      <c r="M34" s="117" t="str">
        <f>M23</f>
        <v>Trembler(s)</v>
      </c>
      <c r="N34" s="116">
        <f>N23</f>
        <v>15</v>
      </c>
      <c r="O34" s="115" t="str">
        <f>O23</f>
        <v>cl</v>
      </c>
      <c r="P34" s="284">
        <v>0</v>
      </c>
      <c r="Q34" s="265" t="s">
        <v>535</v>
      </c>
      <c r="R34" s="268"/>
      <c r="S34" s="268"/>
      <c r="T34" s="268"/>
      <c r="U34" s="268"/>
      <c r="V34" s="268"/>
      <c r="W34" s="268"/>
      <c r="X34" s="268"/>
      <c r="Y34" s="268"/>
      <c r="Z34" s="268"/>
      <c r="AA34" s="283" t="s">
        <v>532</v>
      </c>
      <c r="AC34" s="771" t="s">
        <v>535</v>
      </c>
      <c r="AD34" s="268"/>
      <c r="AE34" s="268"/>
      <c r="AF34" s="268"/>
      <c r="AG34" s="268"/>
      <c r="AH34" s="537" t="s">
        <v>1692</v>
      </c>
      <c r="AI34" s="268"/>
      <c r="AJ34" s="268"/>
      <c r="AK34" s="268"/>
      <c r="AL34" s="268"/>
      <c r="AM34" s="283" t="s">
        <v>532</v>
      </c>
      <c r="AO34" s="491"/>
      <c r="AP34" s="492"/>
      <c r="AQ34" s="492"/>
      <c r="AR34" s="492"/>
      <c r="AS34" s="492"/>
      <c r="AT34" s="492"/>
      <c r="AU34" s="492"/>
      <c r="AV34" s="492"/>
      <c r="AW34" s="492"/>
      <c r="AX34" s="492"/>
      <c r="AY34" s="492"/>
      <c r="AZ34" s="492"/>
      <c r="BA34" s="492"/>
      <c r="BB34" s="492"/>
      <c r="BC34" s="496"/>
      <c r="BE34" s="631" t="s">
        <v>813</v>
      </c>
      <c r="BF34" s="631" t="s">
        <v>1013</v>
      </c>
      <c r="BG34" s="631" t="s">
        <v>1748</v>
      </c>
      <c r="BH34" s="119" t="s">
        <v>440</v>
      </c>
      <c r="BI34" s="119" t="s">
        <v>440</v>
      </c>
      <c r="BJ34" s="119" t="s">
        <v>440</v>
      </c>
      <c r="BK34" s="93">
        <f t="shared" si="31"/>
        <v>0.15</v>
      </c>
      <c r="BL34" s="92" t="s">
        <v>282</v>
      </c>
      <c r="BM34" s="75">
        <f t="shared" si="32"/>
        <v>7</v>
      </c>
      <c r="BN34" s="74">
        <f t="shared" si="33"/>
        <v>15</v>
      </c>
      <c r="BO34" s="91">
        <v>150</v>
      </c>
      <c r="BP34" s="72">
        <v>120</v>
      </c>
      <c r="BQ34" s="71">
        <v>180</v>
      </c>
      <c r="BR34" s="79">
        <f t="shared" si="34"/>
        <v>18</v>
      </c>
      <c r="BS34" s="95">
        <v>180</v>
      </c>
      <c r="BT34" s="87" t="s">
        <v>439</v>
      </c>
      <c r="BV34" s="394" t="str">
        <f t="shared" si="21"/>
        <v>A</v>
      </c>
      <c r="BW34" s="574">
        <v>1</v>
      </c>
      <c r="BX34" s="574"/>
      <c r="BY34" s="574"/>
      <c r="CA34" s="217"/>
      <c r="CB34" s="383" t="s">
        <v>493</v>
      </c>
      <c r="CC34" s="11"/>
      <c r="CD34" s="11"/>
      <c r="CE34" s="11"/>
      <c r="CF34" s="11"/>
      <c r="CG34" s="216"/>
      <c r="CI34" s="217"/>
      <c r="CJ34" s="383" t="s">
        <v>1068</v>
      </c>
      <c r="CK34" s="11"/>
      <c r="CL34" s="11"/>
      <c r="CM34" s="11"/>
      <c r="CN34" s="11"/>
      <c r="CO34" s="216"/>
      <c r="CQ34" s="217"/>
      <c r="CR34" s="383" t="s">
        <v>1877</v>
      </c>
      <c r="CS34" s="11"/>
      <c r="CT34" s="11"/>
      <c r="CU34" s="11"/>
      <c r="CV34" s="11"/>
      <c r="CW34" s="216"/>
      <c r="CY34" s="548" t="s">
        <v>691</v>
      </c>
      <c r="CZ34" s="196"/>
      <c r="DA34" s="196"/>
      <c r="DB34" s="196"/>
      <c r="DD34" s="9">
        <v>1</v>
      </c>
      <c r="DE34"/>
      <c r="DF34"/>
    </row>
    <row r="35" spans="2:110" ht="21" customHeight="1" thickBot="1">
      <c r="B35" s="394" t="str">
        <f t="shared" si="12"/>
        <v>A</v>
      </c>
      <c r="C35" s="146" t="str">
        <f t="shared" si="13"/>
        <v>A.Americano .Avec alcool.Before dinner.Verre Trembler(s).On the rocks</v>
      </c>
      <c r="D35" s="146" t="str">
        <f t="shared" si="25"/>
        <v>A</v>
      </c>
      <c r="E35" s="146" t="str">
        <f t="shared" si="26"/>
        <v xml:space="preserve">Americano </v>
      </c>
      <c r="F35" s="146" t="str">
        <f t="shared" si="27"/>
        <v>Avec alcool</v>
      </c>
      <c r="G35" s="146" t="str">
        <f t="shared" si="17"/>
        <v>Before dinner</v>
      </c>
      <c r="H35" s="146" t="str">
        <f t="shared" si="28"/>
        <v>On the rocks</v>
      </c>
      <c r="I35" s="146" t="str">
        <f t="shared" si="19"/>
        <v/>
      </c>
      <c r="J35" s="145" t="str">
        <f t="shared" si="57"/>
        <v>A</v>
      </c>
      <c r="K35" s="118" t="str">
        <f>K23</f>
        <v>A.Americano .Avec alcool.Before dinner.Verre Trembler(s).On the rocks</v>
      </c>
      <c r="L35" s="118">
        <f>L23</f>
        <v>1</v>
      </c>
      <c r="M35" s="117" t="str">
        <f>M23</f>
        <v>Trembler(s)</v>
      </c>
      <c r="N35" s="116">
        <f>N23</f>
        <v>15</v>
      </c>
      <c r="O35" s="115" t="str">
        <f>O23</f>
        <v>cl</v>
      </c>
      <c r="P35" s="281">
        <f>IF(ISBLANK(Q35),"",MAX(P34:P34)+1)</f>
        <v>1</v>
      </c>
      <c r="Q35" s="280" t="s">
        <v>791</v>
      </c>
      <c r="R35" s="280"/>
      <c r="S35" s="280"/>
      <c r="T35" s="280"/>
      <c r="U35" s="280"/>
      <c r="V35" s="280"/>
      <c r="W35" s="280"/>
      <c r="X35" s="280"/>
      <c r="Y35" s="280"/>
      <c r="Z35" s="280"/>
      <c r="AA35" s="279"/>
      <c r="AC35" s="772" t="str">
        <f t="shared" ref="AC35:AC43" si="58">Q35</f>
        <v>1. Mélangez les ingrédients</v>
      </c>
      <c r="AD35" s="280"/>
      <c r="AE35" s="280"/>
      <c r="AF35" s="280"/>
      <c r="AG35" s="280"/>
      <c r="AH35" s="280"/>
      <c r="AI35" s="280"/>
      <c r="AJ35" s="280"/>
      <c r="AK35" s="280"/>
      <c r="AL35" s="280"/>
      <c r="AM35" s="279"/>
      <c r="AO35" s="493"/>
      <c r="AP35" s="494"/>
      <c r="AQ35" s="494"/>
      <c r="AR35" s="494"/>
      <c r="AS35" s="494"/>
      <c r="AT35" s="494"/>
      <c r="AU35" s="494"/>
      <c r="AV35" s="494"/>
      <c r="AW35" s="494"/>
      <c r="AX35" s="494"/>
      <c r="AY35" s="494"/>
      <c r="AZ35" s="494"/>
      <c r="BA35" s="494"/>
      <c r="BB35" s="494"/>
      <c r="BC35" s="497"/>
      <c r="BE35" s="631" t="s">
        <v>813</v>
      </c>
      <c r="BF35" s="631" t="s">
        <v>1013</v>
      </c>
      <c r="BG35" s="631" t="s">
        <v>1748</v>
      </c>
      <c r="BH35" s="119" t="s">
        <v>414</v>
      </c>
      <c r="BI35" s="119" t="s">
        <v>414</v>
      </c>
      <c r="BJ35" s="119" t="s">
        <v>414</v>
      </c>
      <c r="BK35" s="93">
        <f t="shared" si="31"/>
        <v>0.15</v>
      </c>
      <c r="BL35" s="92" t="s">
        <v>282</v>
      </c>
      <c r="BM35" s="75">
        <f t="shared" si="32"/>
        <v>7</v>
      </c>
      <c r="BN35" s="74">
        <f t="shared" si="33"/>
        <v>15</v>
      </c>
      <c r="BO35" s="91">
        <v>150</v>
      </c>
      <c r="BP35" s="72">
        <v>120</v>
      </c>
      <c r="BQ35" s="71">
        <v>180</v>
      </c>
      <c r="BR35" s="79">
        <f t="shared" si="34"/>
        <v>18</v>
      </c>
      <c r="BS35" s="95">
        <v>180</v>
      </c>
      <c r="BT35" s="87" t="s">
        <v>413</v>
      </c>
      <c r="BV35" s="394" t="str">
        <f t="shared" si="21"/>
        <v>A</v>
      </c>
      <c r="BW35" s="574">
        <v>1</v>
      </c>
      <c r="BX35" s="574"/>
      <c r="BY35" s="574"/>
      <c r="BZ35" s="267"/>
      <c r="CA35" s="393" t="s">
        <v>1964</v>
      </c>
      <c r="CB35" s="285"/>
      <c r="CC35" s="11"/>
      <c r="CD35" s="11"/>
      <c r="CE35" s="11"/>
      <c r="CG35" s="273" t="s">
        <v>1965</v>
      </c>
      <c r="CI35" s="393" t="s">
        <v>1964</v>
      </c>
      <c r="CJ35" s="285"/>
      <c r="CK35" s="11"/>
      <c r="CL35" s="11"/>
      <c r="CM35" s="11"/>
      <c r="CO35" s="273" t="s">
        <v>1965</v>
      </c>
      <c r="CQ35" s="393" t="s">
        <v>1969</v>
      </c>
      <c r="CR35" s="285"/>
      <c r="CS35" s="11"/>
      <c r="CT35" s="11"/>
      <c r="CU35" s="11"/>
      <c r="CW35" s="273" t="s">
        <v>1970</v>
      </c>
      <c r="CY35" s="278" t="s">
        <v>692</v>
      </c>
      <c r="CZ35" s="196"/>
      <c r="DA35" s="196"/>
      <c r="DB35" s="196"/>
      <c r="DD35" s="9">
        <v>1</v>
      </c>
      <c r="DE35"/>
      <c r="DF35"/>
    </row>
    <row r="36" spans="2:110" ht="21" customHeight="1">
      <c r="B36" s="394" t="str">
        <f t="shared" si="12"/>
        <v>A</v>
      </c>
      <c r="C36" s="146" t="str">
        <f t="shared" si="13"/>
        <v>A.Americano .Avec alcool.Before dinner.Verre Trembler(s).On the rocks</v>
      </c>
      <c r="D36" s="146" t="str">
        <f t="shared" si="25"/>
        <v>A</v>
      </c>
      <c r="E36" s="146" t="str">
        <f t="shared" si="26"/>
        <v xml:space="preserve">Americano </v>
      </c>
      <c r="F36" s="146" t="str">
        <f t="shared" si="27"/>
        <v>Avec alcool</v>
      </c>
      <c r="G36" s="146" t="str">
        <f t="shared" si="17"/>
        <v>Before dinner</v>
      </c>
      <c r="H36" s="146" t="str">
        <f t="shared" si="28"/>
        <v>On the rocks</v>
      </c>
      <c r="I36" s="146" t="str">
        <f t="shared" si="19"/>
        <v/>
      </c>
      <c r="J36" s="145" t="str">
        <f t="shared" si="57"/>
        <v>A</v>
      </c>
      <c r="K36" s="118" t="str">
        <f>K23</f>
        <v>A.Americano .Avec alcool.Before dinner.Verre Trembler(s).On the rocks</v>
      </c>
      <c r="L36" s="118">
        <f>L23</f>
        <v>1</v>
      </c>
      <c r="M36" s="117" t="str">
        <f>M23</f>
        <v>Trembler(s)</v>
      </c>
      <c r="N36" s="116">
        <f>N23</f>
        <v>15</v>
      </c>
      <c r="O36" s="115" t="str">
        <f>O23</f>
        <v>cl</v>
      </c>
      <c r="P36" s="281">
        <f>IF(ISBLANK(Q36),"",MAX(P34:P35)+1)</f>
        <v>2</v>
      </c>
      <c r="Q36" s="280" t="s">
        <v>792</v>
      </c>
      <c r="R36" s="280"/>
      <c r="S36" s="280"/>
      <c r="T36" s="280"/>
      <c r="U36" s="280"/>
      <c r="V36" s="280"/>
      <c r="W36" s="280"/>
      <c r="X36" s="280"/>
      <c r="Y36" s="280"/>
      <c r="Z36" s="280"/>
      <c r="AA36" s="279"/>
      <c r="AC36" s="772" t="str">
        <f t="shared" si="58"/>
        <v>Munissez-vous d’un verre old fashioned ou d’un long verre.</v>
      </c>
      <c r="AD36" s="280"/>
      <c r="AE36" s="280"/>
      <c r="AF36" s="280"/>
      <c r="AG36" s="280"/>
      <c r="AH36" s="280"/>
      <c r="AI36" s="280"/>
      <c r="AJ36" s="280"/>
      <c r="AK36" s="280"/>
      <c r="AL36" s="280"/>
      <c r="AM36" s="279"/>
      <c r="AO36" s="493"/>
      <c r="AP36" s="494"/>
      <c r="AQ36" s="494"/>
      <c r="AR36" s="494"/>
      <c r="AS36" s="494"/>
      <c r="AT36" s="494"/>
      <c r="AU36" s="494"/>
      <c r="AV36" s="494"/>
      <c r="AW36" s="494"/>
      <c r="AX36" s="494"/>
      <c r="AY36" s="494"/>
      <c r="AZ36" s="494"/>
      <c r="BA36" s="494"/>
      <c r="BB36" s="494"/>
      <c r="BC36" s="497"/>
      <c r="BE36" s="631" t="s">
        <v>813</v>
      </c>
      <c r="BF36" s="631" t="s">
        <v>1013</v>
      </c>
      <c r="BG36" s="631" t="s">
        <v>1748</v>
      </c>
      <c r="BH36" s="119" t="s">
        <v>408</v>
      </c>
      <c r="BI36" s="119" t="s">
        <v>408</v>
      </c>
      <c r="BJ36" s="119" t="s">
        <v>408</v>
      </c>
      <c r="BK36" s="93">
        <f t="shared" si="31"/>
        <v>4.0000000000000001E-3</v>
      </c>
      <c r="BL36" s="92" t="s">
        <v>282</v>
      </c>
      <c r="BM36" s="75">
        <f t="shared" si="32"/>
        <v>250</v>
      </c>
      <c r="BN36" s="74">
        <f t="shared" si="33"/>
        <v>0.4</v>
      </c>
      <c r="BO36" s="91">
        <v>4</v>
      </c>
      <c r="BP36" s="72">
        <v>3</v>
      </c>
      <c r="BQ36" s="71">
        <v>5</v>
      </c>
      <c r="BR36" s="74">
        <f t="shared" si="34"/>
        <v>0.5</v>
      </c>
      <c r="BS36" s="95">
        <v>6</v>
      </c>
      <c r="BT36" s="87" t="s">
        <v>407</v>
      </c>
      <c r="BV36" s="394" t="str">
        <f t="shared" si="21"/>
        <v>A</v>
      </c>
      <c r="BW36" s="574">
        <v>1</v>
      </c>
      <c r="BX36" s="574"/>
      <c r="BY36" s="574"/>
      <c r="BZ36" s="267"/>
      <c r="CA36" s="257" t="s">
        <v>338</v>
      </c>
      <c r="CB36" s="1740" t="s">
        <v>433</v>
      </c>
      <c r="CC36" s="1570"/>
      <c r="CD36" s="1741" t="s">
        <v>504</v>
      </c>
      <c r="CE36" s="1741"/>
      <c r="CF36" s="1741"/>
      <c r="CG36" s="1743" t="s">
        <v>503</v>
      </c>
      <c r="CI36" s="257" t="s">
        <v>338</v>
      </c>
      <c r="CJ36" s="1740" t="s">
        <v>433</v>
      </c>
      <c r="CK36" s="1570"/>
      <c r="CL36" s="1741" t="s">
        <v>504</v>
      </c>
      <c r="CM36" s="1741"/>
      <c r="CN36" s="1741"/>
      <c r="CO36" s="1743" t="s">
        <v>503</v>
      </c>
      <c r="CQ36" s="257" t="s">
        <v>338</v>
      </c>
      <c r="CR36" s="1740" t="s">
        <v>1878</v>
      </c>
      <c r="CS36" s="1570"/>
      <c r="CT36" s="1741" t="s">
        <v>504</v>
      </c>
      <c r="CU36" s="1741"/>
      <c r="CV36" s="1741"/>
      <c r="CW36" s="1743" t="s">
        <v>503</v>
      </c>
      <c r="CY36" s="28" t="s">
        <v>693</v>
      </c>
      <c r="CZ36" s="196"/>
      <c r="DA36" s="196"/>
      <c r="DB36" s="196"/>
      <c r="DD36" s="9">
        <v>1</v>
      </c>
      <c r="DE36"/>
      <c r="DF36"/>
    </row>
    <row r="37" spans="2:110" ht="21" customHeight="1">
      <c r="B37" s="394" t="str">
        <f t="shared" si="12"/>
        <v>A</v>
      </c>
      <c r="C37" s="146" t="str">
        <f t="shared" si="13"/>
        <v>A.Americano .Avec alcool.Before dinner.Verre Trembler(s).On the rocks</v>
      </c>
      <c r="D37" s="146" t="str">
        <f t="shared" si="25"/>
        <v>A</v>
      </c>
      <c r="E37" s="146" t="str">
        <f t="shared" si="26"/>
        <v xml:space="preserve">Americano </v>
      </c>
      <c r="F37" s="146" t="str">
        <f t="shared" si="27"/>
        <v>Avec alcool</v>
      </c>
      <c r="G37" s="146" t="str">
        <f t="shared" si="17"/>
        <v>Before dinner</v>
      </c>
      <c r="H37" s="146" t="str">
        <f t="shared" si="28"/>
        <v>On the rocks</v>
      </c>
      <c r="I37" s="146" t="str">
        <f t="shared" si="19"/>
        <v/>
      </c>
      <c r="J37" s="145" t="str">
        <f t="shared" si="57"/>
        <v>A</v>
      </c>
      <c r="K37" s="118" t="str">
        <f>K23</f>
        <v>A.Americano .Avec alcool.Before dinner.Verre Trembler(s).On the rocks</v>
      </c>
      <c r="L37" s="118">
        <f>L23</f>
        <v>1</v>
      </c>
      <c r="M37" s="117" t="str">
        <f>M23</f>
        <v>Trembler(s)</v>
      </c>
      <c r="N37" s="116">
        <f>N23</f>
        <v>15</v>
      </c>
      <c r="O37" s="115" t="str">
        <f>O23</f>
        <v>cl</v>
      </c>
      <c r="P37" s="281">
        <f>IF(ISBLANK(Q37),"",MAX(P34:P36)+1)</f>
        <v>3</v>
      </c>
      <c r="Q37" s="280" t="s">
        <v>793</v>
      </c>
      <c r="R37" s="280"/>
      <c r="S37" s="280"/>
      <c r="T37" s="280"/>
      <c r="U37" s="280"/>
      <c r="V37" s="280"/>
      <c r="W37" s="280"/>
      <c r="X37" s="280"/>
      <c r="Y37" s="280"/>
      <c r="Z37" s="280"/>
      <c r="AA37" s="279"/>
      <c r="AC37" s="772" t="str">
        <f t="shared" si="58"/>
        <v>Remplissez votre verre de glaçons.</v>
      </c>
      <c r="AD37" s="280"/>
      <c r="AE37" s="280"/>
      <c r="AF37" s="280"/>
      <c r="AG37" s="280"/>
      <c r="AH37" s="280"/>
      <c r="AI37" s="280"/>
      <c r="AJ37" s="280"/>
      <c r="AK37" s="280"/>
      <c r="AL37" s="280"/>
      <c r="AM37" s="279"/>
      <c r="AO37" s="495"/>
      <c r="AP37" s="494"/>
      <c r="AQ37" s="494"/>
      <c r="AR37" s="494"/>
      <c r="AS37" s="494"/>
      <c r="AT37" s="494"/>
      <c r="AU37" s="494"/>
      <c r="AV37" s="494"/>
      <c r="AW37" s="494"/>
      <c r="AX37" s="494"/>
      <c r="AY37" s="494"/>
      <c r="AZ37" s="494"/>
      <c r="BA37" s="494"/>
      <c r="BB37" s="494"/>
      <c r="BC37" s="497"/>
      <c r="BE37" s="631" t="s">
        <v>813</v>
      </c>
      <c r="BF37" s="631" t="s">
        <v>1013</v>
      </c>
      <c r="BG37" s="631" t="s">
        <v>1748</v>
      </c>
      <c r="BH37" s="119" t="s">
        <v>401</v>
      </c>
      <c r="BI37" s="119" t="s">
        <v>401</v>
      </c>
      <c r="BJ37" s="119" t="s">
        <v>401</v>
      </c>
      <c r="BK37" s="93">
        <f t="shared" si="31"/>
        <v>4.4999999999999998E-2</v>
      </c>
      <c r="BL37" s="92" t="s">
        <v>282</v>
      </c>
      <c r="BM37" s="75">
        <f t="shared" si="32"/>
        <v>22</v>
      </c>
      <c r="BN37" s="74">
        <f t="shared" si="33"/>
        <v>4.5</v>
      </c>
      <c r="BO37" s="91">
        <v>45</v>
      </c>
      <c r="BP37" s="72">
        <v>40</v>
      </c>
      <c r="BQ37" s="71">
        <v>60</v>
      </c>
      <c r="BR37" s="79">
        <f t="shared" si="34"/>
        <v>6</v>
      </c>
      <c r="BS37" s="95">
        <v>60</v>
      </c>
      <c r="BT37" s="87" t="s">
        <v>400</v>
      </c>
      <c r="BV37" s="394" t="str">
        <f t="shared" si="21"/>
        <v>A</v>
      </c>
      <c r="BW37" s="1739" t="s">
        <v>768</v>
      </c>
      <c r="BX37" s="1739"/>
      <c r="BY37" s="1739"/>
      <c r="CA37" s="133" t="s">
        <v>338</v>
      </c>
      <c r="CB37" s="1590" t="s">
        <v>422</v>
      </c>
      <c r="CC37" s="1591"/>
      <c r="CD37" s="1742"/>
      <c r="CE37" s="1742"/>
      <c r="CF37" s="1742"/>
      <c r="CG37" s="1744"/>
      <c r="CI37" s="133" t="s">
        <v>338</v>
      </c>
      <c r="CJ37" s="1590" t="s">
        <v>422</v>
      </c>
      <c r="CK37" s="1591"/>
      <c r="CL37" s="1742"/>
      <c r="CM37" s="1742"/>
      <c r="CN37" s="1742"/>
      <c r="CO37" s="1744"/>
      <c r="CQ37" s="133" t="s">
        <v>338</v>
      </c>
      <c r="CR37" s="1590" t="s">
        <v>1879</v>
      </c>
      <c r="CS37" s="1591"/>
      <c r="CT37" s="1742"/>
      <c r="CU37" s="1742"/>
      <c r="CV37" s="1742"/>
      <c r="CW37" s="1744"/>
      <c r="CY37" s="28" t="s">
        <v>695</v>
      </c>
      <c r="CZ37" s="196"/>
      <c r="DA37" s="196"/>
      <c r="DB37" s="196"/>
      <c r="DD37" s="9">
        <v>1</v>
      </c>
      <c r="DE37"/>
      <c r="DF37"/>
    </row>
    <row r="38" spans="2:110" ht="21" customHeight="1">
      <c r="B38" s="394" t="str">
        <f t="shared" si="12"/>
        <v>A</v>
      </c>
      <c r="C38" s="146" t="str">
        <f t="shared" si="13"/>
        <v>A.Americano .Avec alcool.Before dinner.Verre Trembler(s).On the rocks</v>
      </c>
      <c r="D38" s="146" t="str">
        <f t="shared" si="25"/>
        <v>A</v>
      </c>
      <c r="E38" s="146" t="str">
        <f t="shared" si="26"/>
        <v xml:space="preserve">Americano </v>
      </c>
      <c r="F38" s="146" t="str">
        <f t="shared" si="27"/>
        <v>Avec alcool</v>
      </c>
      <c r="G38" s="146" t="str">
        <f t="shared" si="17"/>
        <v>Before dinner</v>
      </c>
      <c r="H38" s="146" t="str">
        <f t="shared" si="28"/>
        <v>On the rocks</v>
      </c>
      <c r="I38" s="146" t="str">
        <f t="shared" si="19"/>
        <v/>
      </c>
      <c r="J38" s="145" t="str">
        <f t="shared" si="57"/>
        <v>A</v>
      </c>
      <c r="K38" s="118" t="str">
        <f>K23</f>
        <v>A.Americano .Avec alcool.Before dinner.Verre Trembler(s).On the rocks</v>
      </c>
      <c r="L38" s="118">
        <f>L23</f>
        <v>1</v>
      </c>
      <c r="M38" s="117" t="str">
        <f>M23</f>
        <v>Trembler(s)</v>
      </c>
      <c r="N38" s="116">
        <f>N23</f>
        <v>15</v>
      </c>
      <c r="O38" s="115" t="str">
        <f>O23</f>
        <v>cl</v>
      </c>
      <c r="P38" s="281">
        <f>IF(ISBLANK(Q38),"",MAX(P34:P37)+1)</f>
        <v>4</v>
      </c>
      <c r="Q38" s="280" t="s">
        <v>794</v>
      </c>
      <c r="R38" s="280"/>
      <c r="S38" s="280"/>
      <c r="T38" s="280"/>
      <c r="U38" s="280"/>
      <c r="V38" s="280"/>
      <c r="W38" s="280"/>
      <c r="X38" s="280"/>
      <c r="Y38" s="280"/>
      <c r="Z38" s="280"/>
      <c r="AA38" s="279"/>
      <c r="AC38" s="772" t="str">
        <f t="shared" si="58"/>
        <v>Versez une dose de bitter rouge type Campari et une dose de vermouth rouge.</v>
      </c>
      <c r="AD38" s="280"/>
      <c r="AE38" s="280"/>
      <c r="AF38" s="280"/>
      <c r="AG38" s="280"/>
      <c r="AH38" s="280"/>
      <c r="AI38" s="280"/>
      <c r="AJ38" s="280"/>
      <c r="AK38" s="280"/>
      <c r="AL38" s="280"/>
      <c r="AM38" s="279"/>
      <c r="AO38" s="493"/>
      <c r="AP38" s="494"/>
      <c r="AQ38" s="494"/>
      <c r="AR38" s="494"/>
      <c r="AS38" s="494"/>
      <c r="AT38" s="494"/>
      <c r="AU38" s="494"/>
      <c r="AV38" s="494"/>
      <c r="AW38" s="494"/>
      <c r="AX38" s="494"/>
      <c r="AY38" s="494"/>
      <c r="AZ38" s="494"/>
      <c r="BA38" s="494"/>
      <c r="BB38" s="494"/>
      <c r="BC38" s="497"/>
      <c r="BE38" s="631" t="s">
        <v>813</v>
      </c>
      <c r="BF38" s="631" t="s">
        <v>1013</v>
      </c>
      <c r="BG38" s="631" t="s">
        <v>1748</v>
      </c>
      <c r="BH38" s="119" t="s">
        <v>363</v>
      </c>
      <c r="BI38" s="119" t="s">
        <v>363</v>
      </c>
      <c r="BJ38" s="119" t="s">
        <v>363</v>
      </c>
      <c r="BK38" s="93">
        <f t="shared" si="31"/>
        <v>1.5E-3</v>
      </c>
      <c r="BL38" s="92" t="s">
        <v>282</v>
      </c>
      <c r="BM38" s="75">
        <f t="shared" si="32"/>
        <v>667</v>
      </c>
      <c r="BN38" s="74">
        <f t="shared" si="33"/>
        <v>0.15</v>
      </c>
      <c r="BO38" s="91">
        <v>1.5</v>
      </c>
      <c r="BP38" s="72">
        <v>1</v>
      </c>
      <c r="BQ38" s="71">
        <v>2</v>
      </c>
      <c r="BR38" s="74">
        <f t="shared" si="34"/>
        <v>0.2</v>
      </c>
      <c r="BS38" s="95">
        <v>2</v>
      </c>
      <c r="BT38" s="87" t="s">
        <v>362</v>
      </c>
      <c r="BV38" s="394" t="str">
        <f t="shared" si="21"/>
        <v>A</v>
      </c>
      <c r="BW38" s="1739"/>
      <c r="BX38" s="1739"/>
      <c r="BY38" s="1739"/>
      <c r="CA38" s="217"/>
      <c r="CB38" s="11"/>
      <c r="CC38" s="11"/>
      <c r="CD38" s="11"/>
      <c r="CE38" s="11"/>
      <c r="CF38" s="11"/>
      <c r="CG38" s="216"/>
      <c r="CI38" s="217"/>
      <c r="CJ38" s="11"/>
      <c r="CK38" s="11"/>
      <c r="CL38" s="11"/>
      <c r="CM38" s="11"/>
      <c r="CN38" s="11"/>
      <c r="CO38" s="216"/>
      <c r="CQ38" s="217"/>
      <c r="CR38" s="11"/>
      <c r="CS38" s="11"/>
      <c r="CT38" s="11"/>
      <c r="CU38" s="11"/>
      <c r="CV38" s="11"/>
      <c r="CW38" s="216"/>
      <c r="CY38" s="28" t="s">
        <v>696</v>
      </c>
      <c r="CZ38" s="196"/>
      <c r="DA38" s="196"/>
      <c r="DB38" s="196"/>
      <c r="DD38" s="9">
        <v>1</v>
      </c>
      <c r="DE38"/>
      <c r="DF38"/>
    </row>
    <row r="39" spans="2:110" ht="21" customHeight="1">
      <c r="B39" s="394" t="str">
        <f t="shared" si="12"/>
        <v>A</v>
      </c>
      <c r="C39" s="146" t="str">
        <f t="shared" si="13"/>
        <v>A.Americano .Avec alcool.Before dinner.Verre Trembler(s).On the rocks</v>
      </c>
      <c r="D39" s="146" t="str">
        <f t="shared" si="25"/>
        <v>A</v>
      </c>
      <c r="E39" s="146" t="str">
        <f t="shared" si="26"/>
        <v xml:space="preserve">Americano </v>
      </c>
      <c r="F39" s="146" t="str">
        <f t="shared" si="27"/>
        <v>Avec alcool</v>
      </c>
      <c r="G39" s="146" t="str">
        <f t="shared" si="17"/>
        <v>Before dinner</v>
      </c>
      <c r="H39" s="146" t="str">
        <f t="shared" si="28"/>
        <v>On the rocks</v>
      </c>
      <c r="I39" s="146" t="str">
        <f t="shared" si="19"/>
        <v/>
      </c>
      <c r="J39" s="145" t="str">
        <f t="shared" si="57"/>
        <v>A</v>
      </c>
      <c r="K39" s="118" t="str">
        <f>K23</f>
        <v>A.Americano .Avec alcool.Before dinner.Verre Trembler(s).On the rocks</v>
      </c>
      <c r="L39" s="118">
        <f>L23</f>
        <v>1</v>
      </c>
      <c r="M39" s="117" t="str">
        <f>M23</f>
        <v>Trembler(s)</v>
      </c>
      <c r="N39" s="116">
        <f>N23</f>
        <v>15</v>
      </c>
      <c r="O39" s="115" t="str">
        <f>O23</f>
        <v>cl</v>
      </c>
      <c r="P39" s="281">
        <f>IF(ISBLANK(Q39),"",MAX(P34:P38)+1)</f>
        <v>5</v>
      </c>
      <c r="Q39" s="280" t="s">
        <v>795</v>
      </c>
      <c r="R39" s="280"/>
      <c r="S39" s="280"/>
      <c r="T39" s="280"/>
      <c r="U39" s="280"/>
      <c r="V39" s="280"/>
      <c r="W39" s="280"/>
      <c r="X39" s="280"/>
      <c r="Y39" s="280"/>
      <c r="Z39" s="280"/>
      <c r="AA39" s="279"/>
      <c r="AC39" s="772" t="str">
        <f t="shared" si="58"/>
        <v>2. Allongez le cocktail</v>
      </c>
      <c r="AD39" s="280"/>
      <c r="AE39" s="280"/>
      <c r="AF39" s="280"/>
      <c r="AG39" s="280"/>
      <c r="AH39" s="280"/>
      <c r="AI39" s="280"/>
      <c r="AJ39" s="280"/>
      <c r="AK39" s="280"/>
      <c r="AL39" s="280"/>
      <c r="AM39" s="279"/>
      <c r="AO39" s="493"/>
      <c r="AP39" s="494"/>
      <c r="AQ39" s="494"/>
      <c r="AR39" s="494"/>
      <c r="AS39" s="494"/>
      <c r="AT39" s="494"/>
      <c r="AU39" s="494"/>
      <c r="AV39" s="494"/>
      <c r="AW39" s="494"/>
      <c r="AX39" s="494"/>
      <c r="AY39" s="494"/>
      <c r="AZ39" s="494"/>
      <c r="BA39" s="494"/>
      <c r="BB39" s="494"/>
      <c r="BC39" s="497"/>
      <c r="BE39" s="631" t="s">
        <v>813</v>
      </c>
      <c r="BF39" s="631" t="s">
        <v>1013</v>
      </c>
      <c r="BG39" s="631" t="s">
        <v>1748</v>
      </c>
      <c r="BH39" s="119" t="s">
        <v>361</v>
      </c>
      <c r="BI39" s="119" t="s">
        <v>361</v>
      </c>
      <c r="BJ39" s="119" t="s">
        <v>361</v>
      </c>
      <c r="BK39" s="93">
        <f t="shared" si="31"/>
        <v>0.25</v>
      </c>
      <c r="BL39" s="92" t="s">
        <v>282</v>
      </c>
      <c r="BM39" s="75">
        <f t="shared" si="32"/>
        <v>4</v>
      </c>
      <c r="BN39" s="74">
        <f t="shared" si="33"/>
        <v>25</v>
      </c>
      <c r="BO39" s="762">
        <v>250</v>
      </c>
      <c r="BP39" s="72">
        <v>200</v>
      </c>
      <c r="BQ39" s="71">
        <v>300</v>
      </c>
      <c r="BR39" s="79">
        <f t="shared" si="34"/>
        <v>30</v>
      </c>
      <c r="BS39" s="95">
        <v>300</v>
      </c>
      <c r="BT39" s="87" t="s">
        <v>360</v>
      </c>
      <c r="BV39" s="394" t="str">
        <f t="shared" si="21"/>
        <v>A</v>
      </c>
      <c r="BW39" s="1739"/>
      <c r="BX39" s="1739"/>
      <c r="BY39" s="1739"/>
      <c r="CA39" s="261"/>
      <c r="CB39" s="260"/>
      <c r="CC39" s="282"/>
      <c r="CD39" s="282"/>
      <c r="CE39" s="282"/>
      <c r="CF39" s="260"/>
      <c r="CG39" s="259"/>
      <c r="CI39" s="261"/>
      <c r="CJ39" s="260"/>
      <c r="CK39" s="282"/>
      <c r="CL39" s="282"/>
      <c r="CM39" s="282"/>
      <c r="CN39" s="260"/>
      <c r="CO39" s="259"/>
      <c r="CP39"/>
      <c r="CQ39" s="261"/>
      <c r="CR39" s="260"/>
      <c r="CS39" s="282"/>
      <c r="CT39" s="282"/>
      <c r="CU39" s="282"/>
      <c r="CV39" s="260"/>
      <c r="CW39" s="259"/>
      <c r="CY39" s="28" t="s">
        <v>697</v>
      </c>
      <c r="CZ39" s="196"/>
      <c r="DA39" s="196"/>
      <c r="DB39" s="196"/>
      <c r="DD39" s="9">
        <v>1</v>
      </c>
      <c r="DE39"/>
      <c r="DF39"/>
    </row>
    <row r="40" spans="2:110" ht="21" customHeight="1">
      <c r="B40" s="394" t="str">
        <f t="shared" si="12"/>
        <v>A</v>
      </c>
      <c r="C40" s="146" t="str">
        <f t="shared" si="13"/>
        <v>A.Americano .Avec alcool.Before dinner.Verre Trembler(s).On the rocks</v>
      </c>
      <c r="D40" s="146" t="str">
        <f t="shared" si="25"/>
        <v>A</v>
      </c>
      <c r="E40" s="146" t="str">
        <f t="shared" si="26"/>
        <v xml:space="preserve">Americano </v>
      </c>
      <c r="F40" s="146" t="str">
        <f t="shared" si="27"/>
        <v>Avec alcool</v>
      </c>
      <c r="G40" s="146" t="str">
        <f t="shared" si="17"/>
        <v>Before dinner</v>
      </c>
      <c r="H40" s="146" t="str">
        <f t="shared" si="28"/>
        <v>On the rocks</v>
      </c>
      <c r="I40" s="146" t="str">
        <f t="shared" si="19"/>
        <v/>
      </c>
      <c r="J40" s="145" t="str">
        <f t="shared" si="57"/>
        <v>A</v>
      </c>
      <c r="K40" s="118" t="str">
        <f>K23</f>
        <v>A.Americano .Avec alcool.Before dinner.Verre Trembler(s).On the rocks</v>
      </c>
      <c r="L40" s="118">
        <f>L23</f>
        <v>1</v>
      </c>
      <c r="M40" s="117" t="str">
        <f>M23</f>
        <v>Trembler(s)</v>
      </c>
      <c r="N40" s="116">
        <f>N23</f>
        <v>15</v>
      </c>
      <c r="O40" s="115" t="str">
        <f>O23</f>
        <v>cl</v>
      </c>
      <c r="P40" s="281">
        <f>IF(ISBLANK(Q40),"",MAX(P34:P39)+1)</f>
        <v>6</v>
      </c>
      <c r="Q40" s="280" t="s">
        <v>796</v>
      </c>
      <c r="R40" s="280"/>
      <c r="S40" s="280"/>
      <c r="T40" s="280"/>
      <c r="U40" s="280"/>
      <c r="V40" s="280"/>
      <c r="W40" s="280"/>
      <c r="X40" s="280"/>
      <c r="Y40" s="280"/>
      <c r="Z40" s="280"/>
      <c r="AA40" s="279"/>
      <c r="AC40" s="772" t="str">
        <f t="shared" si="58"/>
        <v>Ajoutez de l’eau gazeuse à votre convenance.</v>
      </c>
      <c r="AD40" s="280"/>
      <c r="AE40" s="280"/>
      <c r="AF40" s="280"/>
      <c r="AG40" s="280"/>
      <c r="AH40" s="280"/>
      <c r="AI40" s="280"/>
      <c r="AJ40" s="280"/>
      <c r="AK40" s="280"/>
      <c r="AL40" s="280"/>
      <c r="AM40" s="279"/>
      <c r="AO40" s="493"/>
      <c r="AP40" s="494"/>
      <c r="AQ40" s="494"/>
      <c r="AR40" s="494"/>
      <c r="AS40" s="494"/>
      <c r="AT40" s="494"/>
      <c r="AU40" s="494"/>
      <c r="AV40" s="494"/>
      <c r="AW40" s="494"/>
      <c r="AX40" s="494"/>
      <c r="AY40" s="494"/>
      <c r="AZ40" s="494"/>
      <c r="BA40" s="494"/>
      <c r="BB40" s="494"/>
      <c r="BC40" s="497"/>
      <c r="BE40" s="632" t="s">
        <v>832</v>
      </c>
      <c r="BF40" s="632" t="s">
        <v>1014</v>
      </c>
      <c r="BG40" s="632" t="s">
        <v>1749</v>
      </c>
      <c r="BH40" s="119" t="s">
        <v>556</v>
      </c>
      <c r="BI40" s="119" t="s">
        <v>556</v>
      </c>
      <c r="BJ40" s="119" t="s">
        <v>556</v>
      </c>
      <c r="BK40" s="93">
        <f t="shared" si="31"/>
        <v>0.24</v>
      </c>
      <c r="BL40" s="92" t="s">
        <v>282</v>
      </c>
      <c r="BM40" s="75">
        <f t="shared" si="32"/>
        <v>4</v>
      </c>
      <c r="BN40" s="74">
        <f t="shared" si="33"/>
        <v>24</v>
      </c>
      <c r="BO40" s="91">
        <v>240</v>
      </c>
      <c r="BP40" s="72">
        <v>200</v>
      </c>
      <c r="BQ40" s="71">
        <v>280</v>
      </c>
      <c r="BR40" s="79">
        <f t="shared" si="34"/>
        <v>28</v>
      </c>
      <c r="BS40" s="95">
        <v>280</v>
      </c>
      <c r="BT40" s="87" t="s">
        <v>555</v>
      </c>
      <c r="BV40" s="394" t="str">
        <f t="shared" si="21"/>
        <v>A</v>
      </c>
      <c r="BW40" s="1739"/>
      <c r="BX40" s="1739"/>
      <c r="BY40" s="1739"/>
      <c r="CA40" s="217"/>
      <c r="CB40" s="278"/>
      <c r="CC40" s="11"/>
      <c r="CD40" s="11"/>
      <c r="CE40" s="11"/>
      <c r="CF40" s="11"/>
      <c r="CG40" s="216"/>
      <c r="CH40"/>
      <c r="CI40" s="217"/>
      <c r="CJ40" s="278"/>
      <c r="CK40" s="11"/>
      <c r="CL40" s="11"/>
      <c r="CM40" s="11"/>
      <c r="CN40" s="11"/>
      <c r="CO40" s="216"/>
      <c r="CQ40" s="217"/>
      <c r="CR40" s="278"/>
      <c r="CS40" s="11"/>
      <c r="CT40" s="11"/>
      <c r="CU40" s="11"/>
      <c r="CV40" s="11"/>
      <c r="CW40" s="216"/>
      <c r="CY40" s="548" t="s">
        <v>699</v>
      </c>
      <c r="CZ40" s="196"/>
      <c r="DA40" s="196"/>
      <c r="DB40" s="196"/>
      <c r="DD40" s="9">
        <v>1</v>
      </c>
    </row>
    <row r="41" spans="2:110" ht="21" customHeight="1">
      <c r="B41" s="394" t="str">
        <f t="shared" si="12"/>
        <v>A</v>
      </c>
      <c r="C41" s="146" t="str">
        <f t="shared" si="13"/>
        <v>A.Americano .Avec alcool.Before dinner.Verre Trembler(s).On the rocks</v>
      </c>
      <c r="D41" s="146" t="str">
        <f t="shared" si="25"/>
        <v>A</v>
      </c>
      <c r="E41" s="146" t="str">
        <f t="shared" si="26"/>
        <v xml:space="preserve">Americano </v>
      </c>
      <c r="F41" s="146" t="str">
        <f t="shared" si="27"/>
        <v>Avec alcool</v>
      </c>
      <c r="G41" s="146" t="str">
        <f t="shared" si="17"/>
        <v>Before dinner</v>
      </c>
      <c r="H41" s="146" t="str">
        <f t="shared" si="28"/>
        <v>On the rocks</v>
      </c>
      <c r="I41" s="146" t="str">
        <f t="shared" si="19"/>
        <v/>
      </c>
      <c r="J41" s="145" t="str">
        <f t="shared" si="57"/>
        <v>A</v>
      </c>
      <c r="K41" s="118" t="str">
        <f>K23</f>
        <v>A.Americano .Avec alcool.Before dinner.Verre Trembler(s).On the rocks</v>
      </c>
      <c r="L41" s="118">
        <f>L23</f>
        <v>1</v>
      </c>
      <c r="M41" s="117" t="str">
        <f>M23</f>
        <v>Trembler(s)</v>
      </c>
      <c r="N41" s="116">
        <f>N23</f>
        <v>15</v>
      </c>
      <c r="O41" s="115" t="str">
        <f>O23</f>
        <v>cl</v>
      </c>
      <c r="P41" s="281">
        <f>IF(ISBLANK(Q41),"",MAX(P34:P40)+1)</f>
        <v>7</v>
      </c>
      <c r="Q41" s="280" t="s">
        <v>797</v>
      </c>
      <c r="R41" s="280"/>
      <c r="S41" s="280"/>
      <c r="T41" s="280"/>
      <c r="U41" s="280"/>
      <c r="V41" s="280"/>
      <c r="W41" s="280"/>
      <c r="X41" s="280"/>
      <c r="Y41" s="280"/>
      <c r="Z41" s="280"/>
      <c r="AA41" s="279"/>
      <c r="AC41" s="772" t="str">
        <f t="shared" si="58"/>
        <v>Mélangez délicatement de haut en bas à l’aide d’une cuillère à mélange.</v>
      </c>
      <c r="AD41" s="280"/>
      <c r="AE41" s="280"/>
      <c r="AF41" s="280"/>
      <c r="AG41" s="280"/>
      <c r="AH41" s="280"/>
      <c r="AI41" s="280"/>
      <c r="AJ41" s="280"/>
      <c r="AK41" s="280"/>
      <c r="AL41" s="280"/>
      <c r="AM41" s="279"/>
      <c r="AO41" s="493"/>
      <c r="AP41" s="494"/>
      <c r="AQ41" s="494"/>
      <c r="AR41" s="494"/>
      <c r="AS41" s="494"/>
      <c r="AT41" s="494"/>
      <c r="AU41" s="494"/>
      <c r="AV41" s="494"/>
      <c r="AW41" s="494"/>
      <c r="AX41" s="494"/>
      <c r="AY41" s="494"/>
      <c r="AZ41" s="494"/>
      <c r="BA41" s="494"/>
      <c r="BB41" s="494"/>
      <c r="BC41" s="497"/>
      <c r="BE41" s="632" t="s">
        <v>832</v>
      </c>
      <c r="BF41" s="632" t="s">
        <v>1014</v>
      </c>
      <c r="BG41" s="632" t="s">
        <v>1749</v>
      </c>
      <c r="BH41" s="119" t="s">
        <v>547</v>
      </c>
      <c r="BI41" s="119" t="s">
        <v>547</v>
      </c>
      <c r="BJ41" s="119" t="s">
        <v>547</v>
      </c>
      <c r="BK41" s="93">
        <f t="shared" si="31"/>
        <v>0.35</v>
      </c>
      <c r="BL41" s="92" t="s">
        <v>282</v>
      </c>
      <c r="BM41" s="75">
        <f t="shared" si="32"/>
        <v>3</v>
      </c>
      <c r="BN41" s="74">
        <f t="shared" si="33"/>
        <v>35</v>
      </c>
      <c r="BO41" s="91">
        <v>350</v>
      </c>
      <c r="BP41" s="72">
        <v>300</v>
      </c>
      <c r="BQ41" s="71">
        <v>410</v>
      </c>
      <c r="BR41" s="79">
        <f t="shared" si="34"/>
        <v>41</v>
      </c>
      <c r="BS41" s="95">
        <v>410</v>
      </c>
      <c r="BT41" s="87" t="s">
        <v>546</v>
      </c>
      <c r="BV41" s="394" t="str">
        <f t="shared" si="21"/>
        <v>A</v>
      </c>
      <c r="BW41" s="574">
        <v>1</v>
      </c>
      <c r="BX41" s="574"/>
      <c r="BY41" s="574"/>
      <c r="CA41" s="266" t="s">
        <v>521</v>
      </c>
      <c r="CB41" s="265" t="s">
        <v>1971</v>
      </c>
      <c r="CC41" s="11"/>
      <c r="CD41" s="11"/>
      <c r="CE41" s="182" t="s">
        <v>1972</v>
      </c>
      <c r="CF41" s="182" t="s">
        <v>386</v>
      </c>
      <c r="CG41" s="216"/>
      <c r="CI41" s="266" t="s">
        <v>521</v>
      </c>
      <c r="CJ41" s="265" t="s">
        <v>1973</v>
      </c>
      <c r="CK41" s="11"/>
      <c r="CL41" s="11"/>
      <c r="CM41" s="182" t="s">
        <v>1975</v>
      </c>
      <c r="CN41" s="182" t="s">
        <v>386</v>
      </c>
      <c r="CO41" s="216"/>
      <c r="CQ41" s="266" t="s">
        <v>521</v>
      </c>
      <c r="CR41" s="397" t="s">
        <v>1974</v>
      </c>
      <c r="CS41" s="11"/>
      <c r="CT41" s="11"/>
      <c r="CU41" s="182" t="s">
        <v>1976</v>
      </c>
      <c r="CV41" s="182" t="s">
        <v>386</v>
      </c>
      <c r="CW41" s="216"/>
      <c r="CY41" s="28" t="s">
        <v>700</v>
      </c>
      <c r="CZ41" s="196"/>
      <c r="DA41" s="196"/>
      <c r="DB41" s="196"/>
      <c r="DD41" s="9">
        <v>1</v>
      </c>
    </row>
    <row r="42" spans="2:110" ht="21" customHeight="1">
      <c r="B42" s="394" t="str">
        <f t="shared" si="12"/>
        <v>A</v>
      </c>
      <c r="C42" s="146" t="str">
        <f t="shared" si="13"/>
        <v>A.Americano .Avec alcool.Before dinner.Verre Trembler(s).On the rocks</v>
      </c>
      <c r="D42" s="146" t="str">
        <f t="shared" si="25"/>
        <v>A</v>
      </c>
      <c r="E42" s="146" t="str">
        <f t="shared" si="26"/>
        <v xml:space="preserve">Americano </v>
      </c>
      <c r="F42" s="146" t="str">
        <f t="shared" si="27"/>
        <v>Avec alcool</v>
      </c>
      <c r="G42" s="146" t="str">
        <f t="shared" si="17"/>
        <v>Before dinner</v>
      </c>
      <c r="H42" s="146" t="str">
        <f t="shared" si="28"/>
        <v>On the rocks</v>
      </c>
      <c r="I42" s="146" t="str">
        <f t="shared" si="19"/>
        <v/>
      </c>
      <c r="J42" s="145" t="str">
        <f t="shared" si="57"/>
        <v>A</v>
      </c>
      <c r="K42" s="118" t="str">
        <f>K23</f>
        <v>A.Americano .Avec alcool.Before dinner.Verre Trembler(s).On the rocks</v>
      </c>
      <c r="L42" s="118">
        <f>L23</f>
        <v>1</v>
      </c>
      <c r="M42" s="117" t="str">
        <f>M23</f>
        <v>Trembler(s)</v>
      </c>
      <c r="N42" s="116">
        <f>N23</f>
        <v>15</v>
      </c>
      <c r="O42" s="115" t="str">
        <f>O23</f>
        <v>cl</v>
      </c>
      <c r="P42" s="281">
        <f>IF(ISBLANK(Q42),"",MAX(P34:P41)+1)</f>
        <v>8</v>
      </c>
      <c r="Q42" s="280" t="s">
        <v>798</v>
      </c>
      <c r="R42" s="280"/>
      <c r="S42" s="280"/>
      <c r="T42" s="280"/>
      <c r="U42" s="280"/>
      <c r="V42" s="280"/>
      <c r="W42" s="280"/>
      <c r="X42" s="280"/>
      <c r="Y42" s="280"/>
      <c r="Z42" s="280"/>
      <c r="AA42" s="279"/>
      <c r="AC42" s="772" t="str">
        <f t="shared" si="58"/>
        <v>Ajoutez une demie tranche d’orange dans votre verre.</v>
      </c>
      <c r="AD42" s="280"/>
      <c r="AE42" s="280"/>
      <c r="AF42" s="280"/>
      <c r="AG42" s="280"/>
      <c r="AH42" s="280"/>
      <c r="AI42" s="280"/>
      <c r="AJ42" s="280"/>
      <c r="AK42" s="280"/>
      <c r="AL42" s="280"/>
      <c r="AM42" s="279"/>
      <c r="AO42" s="493"/>
      <c r="AP42" s="494"/>
      <c r="AQ42" s="494"/>
      <c r="AR42" s="494"/>
      <c r="AS42" s="494"/>
      <c r="AT42" s="494"/>
      <c r="AU42" s="494"/>
      <c r="AV42" s="494"/>
      <c r="AW42" s="494"/>
      <c r="AX42" s="494"/>
      <c r="AY42" s="494"/>
      <c r="AZ42" s="494"/>
      <c r="BA42" s="494"/>
      <c r="BB42" s="494"/>
      <c r="BC42" s="497"/>
      <c r="BE42" s="632" t="s">
        <v>832</v>
      </c>
      <c r="BF42" s="632" t="s">
        <v>1014</v>
      </c>
      <c r="BG42" s="632" t="s">
        <v>1749</v>
      </c>
      <c r="BH42" s="119" t="s">
        <v>545</v>
      </c>
      <c r="BI42" s="119" t="s">
        <v>545</v>
      </c>
      <c r="BJ42" s="119" t="s">
        <v>545</v>
      </c>
      <c r="BK42" s="93">
        <f t="shared" si="31"/>
        <v>0.35</v>
      </c>
      <c r="BL42" s="92" t="s">
        <v>282</v>
      </c>
      <c r="BM42" s="75">
        <f t="shared" si="32"/>
        <v>3</v>
      </c>
      <c r="BN42" s="74">
        <f t="shared" si="33"/>
        <v>35</v>
      </c>
      <c r="BO42" s="91">
        <v>350</v>
      </c>
      <c r="BP42" s="72">
        <v>300</v>
      </c>
      <c r="BQ42" s="71">
        <v>410</v>
      </c>
      <c r="BR42" s="79">
        <f t="shared" si="34"/>
        <v>41</v>
      </c>
      <c r="BS42" s="95">
        <v>410</v>
      </c>
      <c r="BT42" s="87" t="s">
        <v>544</v>
      </c>
      <c r="BV42" s="394" t="str">
        <f t="shared" si="21"/>
        <v>A</v>
      </c>
      <c r="BW42" s="574">
        <v>1</v>
      </c>
      <c r="BX42" s="574"/>
      <c r="BY42" s="574"/>
      <c r="CA42" s="217"/>
      <c r="CB42" s="278"/>
      <c r="CC42" s="11"/>
      <c r="CD42" s="11"/>
      <c r="CE42" s="11"/>
      <c r="CF42" s="11"/>
      <c r="CG42" s="216"/>
      <c r="CI42" s="217"/>
      <c r="CJ42" s="278"/>
      <c r="CK42" s="11"/>
      <c r="CL42" s="11"/>
      <c r="CM42" s="11"/>
      <c r="CN42" s="11"/>
      <c r="CO42" s="216"/>
      <c r="CQ42" s="217"/>
      <c r="CR42" s="278"/>
      <c r="CS42" s="11"/>
      <c r="CT42" s="11"/>
      <c r="CU42" s="11"/>
      <c r="CV42" s="11"/>
      <c r="CW42" s="216"/>
      <c r="CY42" s="548" t="s">
        <v>701</v>
      </c>
      <c r="CZ42" s="196"/>
      <c r="DA42" s="196"/>
      <c r="DB42" s="196"/>
      <c r="DD42" s="9">
        <v>1</v>
      </c>
    </row>
    <row r="43" spans="2:110" ht="21" customHeight="1">
      <c r="B43" s="394" t="str">
        <f t="shared" si="12"/>
        <v>►</v>
      </c>
      <c r="C43" s="146" t="str">
        <f t="shared" si="13"/>
        <v>►</v>
      </c>
      <c r="D43" s="146" t="str">
        <f t="shared" si="25"/>
        <v>►</v>
      </c>
      <c r="E43" s="146" t="str">
        <f t="shared" si="26"/>
        <v>►</v>
      </c>
      <c r="F43" s="146" t="str">
        <f t="shared" si="27"/>
        <v>►</v>
      </c>
      <c r="G43" s="146" t="str">
        <f t="shared" si="17"/>
        <v>►</v>
      </c>
      <c r="H43" s="146" t="str">
        <f t="shared" si="28"/>
        <v>►</v>
      </c>
      <c r="I43" s="146" t="str">
        <f t="shared" si="19"/>
        <v/>
      </c>
      <c r="J43" s="145" t="str">
        <f t="shared" si="57"/>
        <v>►</v>
      </c>
      <c r="K43" s="118" t="str">
        <f>K23</f>
        <v>A.Americano .Avec alcool.Before dinner.Verre Trembler(s).On the rocks</v>
      </c>
      <c r="L43" s="118">
        <f>L23</f>
        <v>1</v>
      </c>
      <c r="M43" s="117" t="str">
        <f>M23</f>
        <v>Trembler(s)</v>
      </c>
      <c r="N43" s="116">
        <f>N23</f>
        <v>15</v>
      </c>
      <c r="O43" s="115" t="str">
        <f>O23</f>
        <v>cl</v>
      </c>
      <c r="P43" s="281" t="str">
        <f>IF(ISBLANK(Q43),"",MAX(P34:P42)+1)</f>
        <v/>
      </c>
      <c r="Q43" s="280"/>
      <c r="R43" s="280"/>
      <c r="S43" s="280"/>
      <c r="T43" s="280"/>
      <c r="U43" s="280"/>
      <c r="V43" s="280"/>
      <c r="W43" s="280"/>
      <c r="X43" s="280"/>
      <c r="Y43" s="280"/>
      <c r="Z43" s="280"/>
      <c r="AA43" s="279"/>
      <c r="AC43" s="772">
        <f t="shared" si="58"/>
        <v>0</v>
      </c>
      <c r="AD43" s="280"/>
      <c r="AE43" s="280"/>
      <c r="AF43" s="280"/>
      <c r="AG43" s="280"/>
      <c r="AH43" s="280"/>
      <c r="AI43" s="280"/>
      <c r="AJ43" s="280"/>
      <c r="AK43" s="280"/>
      <c r="AL43" s="280"/>
      <c r="AM43" s="279"/>
      <c r="AO43" s="493"/>
      <c r="AP43" s="494"/>
      <c r="AQ43" s="494"/>
      <c r="AR43" s="494"/>
      <c r="AS43" s="494"/>
      <c r="AT43" s="494"/>
      <c r="AU43" s="494"/>
      <c r="AV43" s="494"/>
      <c r="AW43" s="494"/>
      <c r="AX43" s="494"/>
      <c r="AY43" s="494"/>
      <c r="AZ43" s="494"/>
      <c r="BA43" s="494"/>
      <c r="BB43" s="494"/>
      <c r="BC43" s="497"/>
      <c r="BE43" s="632" t="s">
        <v>832</v>
      </c>
      <c r="BF43" s="632" t="s">
        <v>1014</v>
      </c>
      <c r="BG43" s="632" t="s">
        <v>1749</v>
      </c>
      <c r="BH43" s="119" t="s">
        <v>543</v>
      </c>
      <c r="BI43" s="119" t="s">
        <v>543</v>
      </c>
      <c r="BJ43" s="119" t="s">
        <v>543</v>
      </c>
      <c r="BK43" s="93">
        <f t="shared" si="31"/>
        <v>0.3</v>
      </c>
      <c r="BL43" s="92" t="s">
        <v>282</v>
      </c>
      <c r="BM43" s="75">
        <f t="shared" si="32"/>
        <v>3</v>
      </c>
      <c r="BN43" s="74">
        <f t="shared" si="33"/>
        <v>30</v>
      </c>
      <c r="BO43" s="91">
        <v>300</v>
      </c>
      <c r="BP43" s="72">
        <v>250</v>
      </c>
      <c r="BQ43" s="71">
        <v>360</v>
      </c>
      <c r="BR43" s="79">
        <f t="shared" si="34"/>
        <v>36</v>
      </c>
      <c r="BS43" s="95">
        <v>360</v>
      </c>
      <c r="BT43" s="87" t="s">
        <v>542</v>
      </c>
      <c r="BV43" s="394" t="str">
        <f t="shared" si="21"/>
        <v>►</v>
      </c>
      <c r="BW43" s="574">
        <v>1</v>
      </c>
      <c r="BX43" s="574"/>
      <c r="BY43" s="574"/>
      <c r="CA43" s="217"/>
      <c r="CB43" s="11"/>
      <c r="CC43" s="11"/>
      <c r="CD43" s="11"/>
      <c r="CE43" s="532" t="str">
        <f t="shared" ref="CE43:CG44" si="59">AH18</f>
        <v>⓫ COMPOSITION  Dupliquée pour ►</v>
      </c>
      <c r="CF43" s="229">
        <f t="shared" si="59"/>
        <v>2</v>
      </c>
      <c r="CG43" s="583" t="str">
        <f t="shared" si="59"/>
        <v>Trembler(s)</v>
      </c>
      <c r="CI43" s="217"/>
      <c r="CJ43" s="11"/>
      <c r="CK43" s="11"/>
      <c r="CL43" s="11"/>
      <c r="CM43" s="532" t="s">
        <v>1084</v>
      </c>
      <c r="CN43" s="229">
        <v>2</v>
      </c>
      <c r="CO43" s="728" t="s">
        <v>361</v>
      </c>
      <c r="CQ43" s="217"/>
      <c r="CR43" s="11"/>
      <c r="CS43" s="11"/>
      <c r="CT43" s="11"/>
      <c r="CU43" s="532" t="s">
        <v>1718</v>
      </c>
      <c r="CV43" s="229">
        <v>2</v>
      </c>
      <c r="CW43" s="728" t="s">
        <v>361</v>
      </c>
      <c r="CY43" s="196"/>
      <c r="CZ43" s="196"/>
      <c r="DA43" s="196"/>
      <c r="DB43" s="196"/>
      <c r="DD43" s="9">
        <v>1</v>
      </c>
    </row>
    <row r="44" spans="2:110" ht="21" customHeight="1">
      <c r="B44" s="394" t="str">
        <f t="shared" si="12"/>
        <v>A</v>
      </c>
      <c r="C44" s="146" t="str">
        <f t="shared" si="13"/>
        <v>A.Americano .Avec alcool.Before dinner.Verre Trembler(s).On the rocks</v>
      </c>
      <c r="D44" s="146" t="str">
        <f t="shared" si="25"/>
        <v>A</v>
      </c>
      <c r="E44" s="146" t="str">
        <f t="shared" si="26"/>
        <v xml:space="preserve">Americano </v>
      </c>
      <c r="F44" s="146" t="str">
        <f t="shared" si="27"/>
        <v>Avec alcool</v>
      </c>
      <c r="G44" s="146" t="str">
        <f t="shared" si="17"/>
        <v>Before dinner</v>
      </c>
      <c r="H44" s="146" t="str">
        <f t="shared" si="28"/>
        <v>On the rocks</v>
      </c>
      <c r="I44" s="146" t="str">
        <f t="shared" si="19"/>
        <v/>
      </c>
      <c r="J44" s="145" t="str">
        <f t="shared" si="57"/>
        <v>A</v>
      </c>
      <c r="K44" s="118" t="str">
        <f>K23</f>
        <v>A.Americano .Avec alcool.Before dinner.Verre Trembler(s).On the rocks</v>
      </c>
      <c r="L44" s="118">
        <f>L23</f>
        <v>1</v>
      </c>
      <c r="M44" s="117" t="str">
        <f>M23</f>
        <v>Trembler(s)</v>
      </c>
      <c r="N44" s="116">
        <f>N23</f>
        <v>15</v>
      </c>
      <c r="O44" s="115" t="str">
        <f>O23</f>
        <v>cl</v>
      </c>
      <c r="P44" s="1702" t="s">
        <v>513</v>
      </c>
      <c r="Q44" s="277" t="s">
        <v>787</v>
      </c>
      <c r="R44" s="277"/>
      <c r="S44" s="277"/>
      <c r="T44" s="277"/>
      <c r="U44" s="277"/>
      <c r="V44" s="277"/>
      <c r="W44" s="277"/>
      <c r="X44" s="277"/>
      <c r="Y44" s="277"/>
      <c r="Z44" s="277"/>
      <c r="AA44" s="276"/>
      <c r="AC44" s="773" t="s">
        <v>787</v>
      </c>
      <c r="AD44" s="277"/>
      <c r="AE44" s="277"/>
      <c r="AF44" s="277"/>
      <c r="AG44" s="277"/>
      <c r="AH44" s="277"/>
      <c r="AI44" s="277"/>
      <c r="AJ44" s="277"/>
      <c r="AK44" s="277"/>
      <c r="AL44" s="277"/>
      <c r="AM44" s="276"/>
      <c r="AO44" s="493"/>
      <c r="AP44" s="494"/>
      <c r="AQ44" s="494"/>
      <c r="AR44" s="494"/>
      <c r="AS44" s="494"/>
      <c r="AT44" s="494"/>
      <c r="AU44" s="494"/>
      <c r="AV44" s="494"/>
      <c r="AW44" s="494"/>
      <c r="AX44" s="494"/>
      <c r="AY44" s="494"/>
      <c r="AZ44" s="494"/>
      <c r="BA44" s="494"/>
      <c r="BB44" s="494"/>
      <c r="BC44" s="497"/>
      <c r="BE44" s="632" t="s">
        <v>832</v>
      </c>
      <c r="BF44" s="632" t="s">
        <v>1014</v>
      </c>
      <c r="BG44" s="632" t="s">
        <v>1749</v>
      </c>
      <c r="BH44" s="119" t="s">
        <v>531</v>
      </c>
      <c r="BI44" s="119" t="s">
        <v>531</v>
      </c>
      <c r="BJ44" s="119" t="s">
        <v>531</v>
      </c>
      <c r="BK44" s="93">
        <f t="shared" si="31"/>
        <v>0.24</v>
      </c>
      <c r="BL44" s="92" t="s">
        <v>282</v>
      </c>
      <c r="BM44" s="75">
        <f t="shared" si="32"/>
        <v>4</v>
      </c>
      <c r="BN44" s="74">
        <f t="shared" si="33"/>
        <v>24</v>
      </c>
      <c r="BO44" s="91">
        <v>240</v>
      </c>
      <c r="BP44" s="72">
        <v>200</v>
      </c>
      <c r="BQ44" s="71">
        <v>280</v>
      </c>
      <c r="BR44" s="79">
        <f t="shared" si="34"/>
        <v>28</v>
      </c>
      <c r="BS44" s="95">
        <v>280</v>
      </c>
      <c r="BT44" s="87" t="s">
        <v>530</v>
      </c>
      <c r="BV44" s="394" t="str">
        <f t="shared" si="21"/>
        <v>A</v>
      </c>
      <c r="BW44" s="574">
        <v>1</v>
      </c>
      <c r="BX44" s="574"/>
      <c r="BY44" s="574"/>
      <c r="CA44" s="217"/>
      <c r="CD44" s="11"/>
      <c r="CE44" s="221" t="str">
        <f t="shared" si="59"/>
        <v>⓬ Vous versez quel volume par ►Trembler(s)</v>
      </c>
      <c r="CF44" s="220">
        <f t="shared" si="59"/>
        <v>30</v>
      </c>
      <c r="CG44" s="584" t="str">
        <f t="shared" si="59"/>
        <v>cl</v>
      </c>
      <c r="CI44" s="217"/>
      <c r="CL44" s="11"/>
      <c r="CM44" s="221" t="s">
        <v>1981</v>
      </c>
      <c r="CN44" s="220">
        <v>30</v>
      </c>
      <c r="CO44" s="584" t="s">
        <v>328</v>
      </c>
      <c r="CQ44" s="217"/>
      <c r="CT44" s="11"/>
      <c r="CU44" s="221" t="s">
        <v>1980</v>
      </c>
      <c r="CV44" s="220">
        <v>30</v>
      </c>
      <c r="CW44" s="584" t="s">
        <v>328</v>
      </c>
      <c r="CY44" s="1627" t="s">
        <v>703</v>
      </c>
      <c r="CZ44" s="1628"/>
      <c r="DA44" s="1628"/>
      <c r="DB44" s="1629"/>
      <c r="DD44" s="9">
        <v>1</v>
      </c>
    </row>
    <row r="45" spans="2:110" ht="21" customHeight="1">
      <c r="B45" s="394" t="str">
        <f t="shared" si="12"/>
        <v>A</v>
      </c>
      <c r="C45" s="146" t="str">
        <f t="shared" si="13"/>
        <v>A.Americano .Avec alcool.Before dinner.Verre Trembler(s).On the rocks</v>
      </c>
      <c r="D45" s="146" t="str">
        <f t="shared" si="25"/>
        <v>A</v>
      </c>
      <c r="E45" s="146" t="str">
        <f t="shared" si="26"/>
        <v xml:space="preserve">Americano </v>
      </c>
      <c r="F45" s="146" t="str">
        <f t="shared" si="27"/>
        <v>Avec alcool</v>
      </c>
      <c r="G45" s="146" t="str">
        <f t="shared" si="17"/>
        <v>Before dinner</v>
      </c>
      <c r="H45" s="146" t="str">
        <f t="shared" si="28"/>
        <v>On the rocks</v>
      </c>
      <c r="I45" s="146" t="str">
        <f t="shared" si="19"/>
        <v/>
      </c>
      <c r="J45" s="145" t="str">
        <f t="shared" si="57"/>
        <v>A</v>
      </c>
      <c r="K45" s="118" t="str">
        <f>K23</f>
        <v>A.Americano .Avec alcool.Before dinner.Verre Trembler(s).On the rocks</v>
      </c>
      <c r="L45" s="118">
        <f>L23</f>
        <v>1</v>
      </c>
      <c r="M45" s="117" t="str">
        <f>M23</f>
        <v>Trembler(s)</v>
      </c>
      <c r="N45" s="116">
        <f>N23</f>
        <v>15</v>
      </c>
      <c r="O45" s="115" t="str">
        <f>O23</f>
        <v>cl</v>
      </c>
      <c r="P45" s="1702"/>
      <c r="Q45" s="277" t="s">
        <v>788</v>
      </c>
      <c r="R45" s="277"/>
      <c r="S45" s="277"/>
      <c r="T45" s="277"/>
      <c r="U45" s="277"/>
      <c r="V45" s="277"/>
      <c r="W45" s="277"/>
      <c r="X45" s="277"/>
      <c r="Y45" s="277"/>
      <c r="Z45" s="277"/>
      <c r="AA45" s="276"/>
      <c r="AC45" s="773" t="s">
        <v>788</v>
      </c>
      <c r="AD45" s="277"/>
      <c r="AE45" s="277"/>
      <c r="AF45" s="277"/>
      <c r="AG45" s="277"/>
      <c r="AH45" s="277"/>
      <c r="AI45" s="277"/>
      <c r="AJ45" s="277"/>
      <c r="AK45" s="277"/>
      <c r="AL45" s="277"/>
      <c r="AM45" s="276"/>
      <c r="AO45" s="493"/>
      <c r="AP45" s="494"/>
      <c r="AQ45" s="494"/>
      <c r="AR45" s="494"/>
      <c r="AS45" s="494"/>
      <c r="AT45" s="494"/>
      <c r="AU45" s="494"/>
      <c r="AV45" s="494"/>
      <c r="AW45" s="494"/>
      <c r="AX45" s="494"/>
      <c r="AY45" s="494"/>
      <c r="AZ45" s="494"/>
      <c r="BA45" s="494"/>
      <c r="BB45" s="494"/>
      <c r="BC45" s="497"/>
      <c r="BE45" s="632" t="s">
        <v>832</v>
      </c>
      <c r="BF45" s="632" t="s">
        <v>1014</v>
      </c>
      <c r="BG45" s="632" t="s">
        <v>1749</v>
      </c>
      <c r="BH45" s="119" t="s">
        <v>473</v>
      </c>
      <c r="BI45" s="119" t="s">
        <v>473</v>
      </c>
      <c r="BJ45" s="119" t="s">
        <v>473</v>
      </c>
      <c r="BK45" s="93">
        <f t="shared" si="31"/>
        <v>0.2</v>
      </c>
      <c r="BL45" s="92" t="s">
        <v>282</v>
      </c>
      <c r="BM45" s="75">
        <f t="shared" si="32"/>
        <v>5</v>
      </c>
      <c r="BN45" s="74">
        <f t="shared" si="33"/>
        <v>20</v>
      </c>
      <c r="BO45" s="91">
        <v>200</v>
      </c>
      <c r="BP45" s="72">
        <v>180</v>
      </c>
      <c r="BQ45" s="71">
        <v>250</v>
      </c>
      <c r="BR45" s="79">
        <f t="shared" si="34"/>
        <v>25</v>
      </c>
      <c r="BS45" s="95">
        <v>250</v>
      </c>
      <c r="BT45" s="87" t="s">
        <v>520</v>
      </c>
      <c r="BV45" s="394" t="str">
        <f t="shared" si="21"/>
        <v>A</v>
      </c>
      <c r="BW45" s="574">
        <v>1</v>
      </c>
      <c r="BX45" s="574"/>
      <c r="BY45" s="574"/>
      <c r="CA45" s="217"/>
      <c r="CB45" s="155"/>
      <c r="CC45" s="155"/>
      <c r="CD45" s="11"/>
      <c r="CE45" s="11"/>
      <c r="CF45" s="11"/>
      <c r="CG45" s="216"/>
      <c r="CI45" s="217"/>
      <c r="CJ45" s="155"/>
      <c r="CK45" s="155"/>
      <c r="CL45" s="11"/>
      <c r="CM45" s="11"/>
      <c r="CN45" s="11"/>
      <c r="CO45" s="216"/>
      <c r="CQ45" s="217"/>
      <c r="CR45" s="155"/>
      <c r="CS45" s="155"/>
      <c r="CT45" s="11"/>
      <c r="CU45" s="11"/>
      <c r="CV45" s="11"/>
      <c r="CW45" s="216"/>
      <c r="CY45" s="28" t="s">
        <v>704</v>
      </c>
      <c r="CZ45" s="196"/>
      <c r="DA45" s="196"/>
      <c r="DB45" s="196"/>
      <c r="DD45" s="9">
        <v>1</v>
      </c>
    </row>
    <row r="46" spans="2:110" ht="21" customHeight="1">
      <c r="B46" s="394" t="str">
        <f t="shared" si="12"/>
        <v>A</v>
      </c>
      <c r="C46" s="146" t="str">
        <f t="shared" si="13"/>
        <v>A.Americano .Avec alcool.Before dinner.Verre Trembler(s).On the rocks</v>
      </c>
      <c r="D46" s="146" t="str">
        <f t="shared" si="25"/>
        <v>A</v>
      </c>
      <c r="E46" s="146" t="str">
        <f t="shared" si="26"/>
        <v xml:space="preserve">Americano </v>
      </c>
      <c r="F46" s="146" t="str">
        <f t="shared" si="27"/>
        <v>Avec alcool</v>
      </c>
      <c r="G46" s="146" t="str">
        <f t="shared" si="17"/>
        <v>Before dinner</v>
      </c>
      <c r="H46" s="146" t="str">
        <f t="shared" si="28"/>
        <v>On the rocks</v>
      </c>
      <c r="I46" s="146" t="str">
        <f t="shared" si="19"/>
        <v/>
      </c>
      <c r="J46" s="272" t="s">
        <v>338</v>
      </c>
      <c r="K46" s="118" t="str">
        <f>K23</f>
        <v>A.Americano .Avec alcool.Before dinner.Verre Trembler(s).On the rocks</v>
      </c>
      <c r="L46" s="118">
        <f>L23</f>
        <v>1</v>
      </c>
      <c r="M46" s="117" t="str">
        <f>M23</f>
        <v>Trembler(s)</v>
      </c>
      <c r="N46" s="116">
        <f>N23</f>
        <v>15</v>
      </c>
      <c r="O46" s="115" t="str">
        <f>O23</f>
        <v>cl</v>
      </c>
      <c r="P46" s="274" t="s">
        <v>509</v>
      </c>
      <c r="Q46" s="604" t="s">
        <v>799</v>
      </c>
      <c r="R46" s="121"/>
      <c r="S46" s="121"/>
      <c r="T46" s="121"/>
      <c r="U46" s="121"/>
      <c r="V46" s="121"/>
      <c r="W46" s="121"/>
      <c r="X46" s="121"/>
      <c r="Y46" s="121"/>
      <c r="Z46" s="121"/>
      <c r="AA46" s="120"/>
      <c r="AC46" s="774"/>
      <c r="AD46" s="121"/>
      <c r="AE46" s="121"/>
      <c r="AF46" s="121"/>
      <c r="AG46" s="121"/>
      <c r="AH46" s="121"/>
      <c r="AI46" s="121"/>
      <c r="AJ46" s="121"/>
      <c r="AK46" s="121"/>
      <c r="AL46" s="121"/>
      <c r="AM46" s="120"/>
      <c r="AO46" s="493"/>
      <c r="AP46" s="494"/>
      <c r="AQ46" s="494"/>
      <c r="AR46" s="494"/>
      <c r="AS46" s="494"/>
      <c r="AT46" s="494"/>
      <c r="AU46" s="494"/>
      <c r="AV46" s="494"/>
      <c r="AW46" s="494"/>
      <c r="AX46" s="494"/>
      <c r="AY46" s="494"/>
      <c r="AZ46" s="494"/>
      <c r="BA46" s="494"/>
      <c r="BB46" s="494"/>
      <c r="BC46" s="497"/>
      <c r="BE46" s="632" t="s">
        <v>832</v>
      </c>
      <c r="BF46" s="632" t="s">
        <v>1014</v>
      </c>
      <c r="BG46" s="632" t="s">
        <v>1749</v>
      </c>
      <c r="BH46" s="119" t="s">
        <v>517</v>
      </c>
      <c r="BI46" s="119" t="s">
        <v>517</v>
      </c>
      <c r="BJ46" s="119" t="s">
        <v>517</v>
      </c>
      <c r="BK46" s="93">
        <f t="shared" si="31"/>
        <v>0.15</v>
      </c>
      <c r="BL46" s="92" t="s">
        <v>282</v>
      </c>
      <c r="BM46" s="75">
        <f t="shared" si="32"/>
        <v>7</v>
      </c>
      <c r="BN46" s="74">
        <f t="shared" si="33"/>
        <v>15</v>
      </c>
      <c r="BO46" s="91">
        <v>150</v>
      </c>
      <c r="BP46" s="72">
        <v>120</v>
      </c>
      <c r="BQ46" s="71">
        <v>180</v>
      </c>
      <c r="BR46" s="79">
        <f t="shared" si="34"/>
        <v>18</v>
      </c>
      <c r="BS46" s="95">
        <v>180</v>
      </c>
      <c r="BT46" s="87" t="s">
        <v>516</v>
      </c>
      <c r="BV46" s="394" t="str">
        <f t="shared" si="21"/>
        <v>A</v>
      </c>
      <c r="BW46" s="574">
        <v>1</v>
      </c>
      <c r="BX46" s="574"/>
      <c r="BY46" s="574"/>
      <c r="CA46" s="217"/>
      <c r="CB46" s="155"/>
      <c r="CC46" s="155"/>
      <c r="CD46" s="11"/>
      <c r="CE46" s="326" t="s">
        <v>384</v>
      </c>
      <c r="CF46" s="582" t="s">
        <v>1977</v>
      </c>
      <c r="CG46" s="216"/>
      <c r="CI46" s="217"/>
      <c r="CJ46" s="155"/>
      <c r="CK46" s="155"/>
      <c r="CL46" s="11"/>
      <c r="CM46" s="326" t="s">
        <v>1069</v>
      </c>
      <c r="CN46" s="582" t="s">
        <v>1978</v>
      </c>
      <c r="CO46" s="216"/>
      <c r="CQ46" s="217"/>
      <c r="CR46" s="155"/>
      <c r="CS46" s="155"/>
      <c r="CT46" s="11"/>
      <c r="CU46" s="326" t="s">
        <v>1880</v>
      </c>
      <c r="CV46" s="582" t="s">
        <v>1979</v>
      </c>
      <c r="CW46" s="216"/>
      <c r="CY46" s="548" t="s">
        <v>706</v>
      </c>
      <c r="CZ46" s="196"/>
      <c r="DA46" s="196"/>
      <c r="DB46" s="196"/>
      <c r="DD46" s="9">
        <v>1</v>
      </c>
    </row>
    <row r="47" spans="2:110" ht="21" customHeight="1">
      <c r="B47" s="394" t="str">
        <f t="shared" si="12"/>
        <v>A</v>
      </c>
      <c r="C47" s="146">
        <f t="shared" si="13"/>
        <v>2</v>
      </c>
      <c r="D47" s="146">
        <f t="shared" si="25"/>
        <v>0</v>
      </c>
      <c r="E47" s="146">
        <f t="shared" si="26"/>
        <v>0</v>
      </c>
      <c r="F47" s="146">
        <f t="shared" si="27"/>
        <v>0</v>
      </c>
      <c r="G47" s="146">
        <f t="shared" si="17"/>
        <v>0</v>
      </c>
      <c r="H47" s="146" t="str">
        <f t="shared" si="28"/>
        <v/>
      </c>
      <c r="I47" s="146" t="str">
        <f t="shared" si="19"/>
        <v/>
      </c>
      <c r="J47" s="272" t="s">
        <v>338</v>
      </c>
      <c r="K47" s="112">
        <v>2</v>
      </c>
      <c r="L47" s="112">
        <v>2</v>
      </c>
      <c r="M47" s="112">
        <v>2</v>
      </c>
      <c r="N47" s="112">
        <v>2</v>
      </c>
      <c r="O47" s="112">
        <v>2</v>
      </c>
      <c r="P47" s="112">
        <v>10</v>
      </c>
      <c r="Q47" s="112">
        <v>12</v>
      </c>
      <c r="R47" s="112">
        <v>10</v>
      </c>
      <c r="S47" s="112">
        <v>3</v>
      </c>
      <c r="T47" s="112">
        <v>11</v>
      </c>
      <c r="U47" s="112">
        <v>11</v>
      </c>
      <c r="V47" s="112">
        <v>4</v>
      </c>
      <c r="W47" s="112">
        <v>11</v>
      </c>
      <c r="X47" s="112">
        <v>11</v>
      </c>
      <c r="Y47" s="112">
        <v>11</v>
      </c>
      <c r="Z47" s="112">
        <v>12</v>
      </c>
      <c r="AA47" s="114">
        <v>40</v>
      </c>
      <c r="AC47" s="775">
        <v>40</v>
      </c>
      <c r="AD47" s="112">
        <v>5</v>
      </c>
      <c r="AE47" s="112">
        <v>12</v>
      </c>
      <c r="AF47" s="112">
        <v>25</v>
      </c>
      <c r="AG47" s="112">
        <v>23</v>
      </c>
      <c r="AH47" s="112">
        <v>7</v>
      </c>
      <c r="AI47" s="112">
        <v>13</v>
      </c>
      <c r="AJ47" s="112">
        <v>12</v>
      </c>
      <c r="AK47" s="112">
        <v>9</v>
      </c>
      <c r="AL47" s="112">
        <v>12</v>
      </c>
      <c r="AM47" s="114">
        <v>13</v>
      </c>
      <c r="AO47" s="113">
        <v>14</v>
      </c>
      <c r="AP47" s="112">
        <v>11</v>
      </c>
      <c r="AQ47" s="112">
        <v>17</v>
      </c>
      <c r="AR47" s="112">
        <v>17</v>
      </c>
      <c r="AS47" s="112">
        <v>17</v>
      </c>
      <c r="AT47" s="112">
        <v>14</v>
      </c>
      <c r="AU47" s="112">
        <v>11</v>
      </c>
      <c r="AV47" s="112">
        <v>14</v>
      </c>
      <c r="AW47" s="112">
        <v>21</v>
      </c>
      <c r="AX47" s="112">
        <v>18</v>
      </c>
      <c r="AY47" s="112">
        <v>17</v>
      </c>
      <c r="AZ47" s="112">
        <v>11</v>
      </c>
      <c r="BA47" s="112">
        <v>11</v>
      </c>
      <c r="BB47" s="112">
        <v>11</v>
      </c>
      <c r="BC47" s="111">
        <v>17</v>
      </c>
      <c r="BE47" s="632" t="s">
        <v>832</v>
      </c>
      <c r="BF47" s="632" t="s">
        <v>1014</v>
      </c>
      <c r="BG47" s="632" t="s">
        <v>1749</v>
      </c>
      <c r="BH47" s="119" t="s">
        <v>515</v>
      </c>
      <c r="BI47" s="119" t="s">
        <v>515</v>
      </c>
      <c r="BJ47" s="119" t="s">
        <v>515</v>
      </c>
      <c r="BK47" s="93">
        <f t="shared" si="31"/>
        <v>0.18</v>
      </c>
      <c r="BL47" s="92" t="s">
        <v>282</v>
      </c>
      <c r="BM47" s="75">
        <f t="shared" si="32"/>
        <v>6</v>
      </c>
      <c r="BN47" s="74">
        <f t="shared" si="33"/>
        <v>18</v>
      </c>
      <c r="BO47" s="91">
        <v>180</v>
      </c>
      <c r="BP47" s="72">
        <v>150</v>
      </c>
      <c r="BQ47" s="71">
        <v>210</v>
      </c>
      <c r="BR47" s="79">
        <f t="shared" si="34"/>
        <v>21</v>
      </c>
      <c r="BS47" s="95">
        <v>210</v>
      </c>
      <c r="BT47" s="87" t="s">
        <v>514</v>
      </c>
      <c r="BV47" s="394" t="str">
        <f t="shared" si="21"/>
        <v>A</v>
      </c>
      <c r="BW47" s="1739" t="s">
        <v>769</v>
      </c>
      <c r="BX47" s="1739" t="s">
        <v>1938</v>
      </c>
      <c r="BY47" s="1739" t="s">
        <v>1939</v>
      </c>
      <c r="BZ47" s="267"/>
      <c r="CA47" s="217"/>
      <c r="CB47" s="155"/>
      <c r="CC47" s="155"/>
      <c r="CD47" s="11"/>
      <c r="CE47" s="11"/>
      <c r="CF47" s="515">
        <v>1</v>
      </c>
      <c r="CG47" s="216"/>
      <c r="CI47" s="217"/>
      <c r="CJ47" s="155"/>
      <c r="CK47" s="155"/>
      <c r="CL47" s="11"/>
      <c r="CM47" s="11"/>
      <c r="CN47" s="515">
        <v>1</v>
      </c>
      <c r="CO47" s="216"/>
      <c r="CQ47" s="217"/>
      <c r="CR47" s="155"/>
      <c r="CS47" s="155"/>
      <c r="CT47" s="11"/>
      <c r="CU47" s="11"/>
      <c r="CV47" s="515">
        <v>1</v>
      </c>
      <c r="CW47" s="216"/>
      <c r="CY47" s="28" t="s">
        <v>707</v>
      </c>
      <c r="CZ47" s="196"/>
      <c r="DA47" s="196"/>
      <c r="DB47" s="196"/>
      <c r="DD47" s="9">
        <v>1</v>
      </c>
    </row>
    <row r="48" spans="2:110" ht="21" customHeight="1" thickBot="1">
      <c r="B48" s="394" t="str">
        <f t="shared" si="12"/>
        <v>A</v>
      </c>
      <c r="C48" s="146">
        <f t="shared" ca="1" si="13"/>
        <v>2</v>
      </c>
      <c r="D48" s="146">
        <f t="shared" ca="1" si="25"/>
        <v>0</v>
      </c>
      <c r="E48" s="146">
        <f t="shared" ca="1" si="26"/>
        <v>0</v>
      </c>
      <c r="F48" s="146">
        <f t="shared" ca="1" si="27"/>
        <v>0</v>
      </c>
      <c r="G48" s="146">
        <f t="shared" ca="1" si="17"/>
        <v>0</v>
      </c>
      <c r="H48" s="146" t="str">
        <f t="shared" ca="1" si="28"/>
        <v/>
      </c>
      <c r="I48" s="146" t="str">
        <f t="shared" ca="1" si="19"/>
        <v/>
      </c>
      <c r="J48" s="271" t="s">
        <v>338</v>
      </c>
      <c r="K48" s="270">
        <f t="shared" ref="K48:Y48" ca="1" si="60">CELL("largeur",K48)</f>
        <v>2</v>
      </c>
      <c r="L48" s="270">
        <f t="shared" ca="1" si="60"/>
        <v>2</v>
      </c>
      <c r="M48" s="270">
        <f t="shared" ca="1" si="60"/>
        <v>2</v>
      </c>
      <c r="N48" s="270">
        <f t="shared" ca="1" si="60"/>
        <v>2</v>
      </c>
      <c r="O48" s="270">
        <f t="shared" ca="1" si="60"/>
        <v>2</v>
      </c>
      <c r="P48" s="270">
        <f t="shared" ca="1" si="60"/>
        <v>10</v>
      </c>
      <c r="Q48" s="270">
        <f t="shared" ca="1" si="60"/>
        <v>12</v>
      </c>
      <c r="R48" s="270">
        <f t="shared" ca="1" si="60"/>
        <v>10</v>
      </c>
      <c r="S48" s="270">
        <f t="shared" ca="1" si="60"/>
        <v>3</v>
      </c>
      <c r="T48" s="270">
        <f t="shared" ca="1" si="60"/>
        <v>11</v>
      </c>
      <c r="U48" s="270">
        <f t="shared" ca="1" si="60"/>
        <v>11</v>
      </c>
      <c r="V48" s="270">
        <f t="shared" ca="1" si="60"/>
        <v>4</v>
      </c>
      <c r="W48" s="270">
        <f t="shared" ca="1" si="60"/>
        <v>11</v>
      </c>
      <c r="X48" s="270">
        <f t="shared" ca="1" si="60"/>
        <v>11</v>
      </c>
      <c r="Y48" s="270">
        <f t="shared" ca="1" si="60"/>
        <v>11</v>
      </c>
      <c r="Z48" s="270">
        <v>12</v>
      </c>
      <c r="AA48" s="269">
        <f ca="1">CELL("largeur",AA48)</f>
        <v>40</v>
      </c>
      <c r="AC48" s="776">
        <f t="shared" ref="AC48:AK48" ca="1" si="61">CELL("largeur",AC48)</f>
        <v>40</v>
      </c>
      <c r="AD48" s="270">
        <f t="shared" ca="1" si="61"/>
        <v>5</v>
      </c>
      <c r="AE48" s="270">
        <f t="shared" ca="1" si="61"/>
        <v>12</v>
      </c>
      <c r="AF48" s="270">
        <f t="shared" ca="1" si="61"/>
        <v>25</v>
      </c>
      <c r="AG48" s="270">
        <f t="shared" ca="1" si="61"/>
        <v>23</v>
      </c>
      <c r="AH48" s="270">
        <f t="shared" ca="1" si="61"/>
        <v>7</v>
      </c>
      <c r="AI48" s="270">
        <f t="shared" ca="1" si="61"/>
        <v>13</v>
      </c>
      <c r="AJ48" s="270">
        <f t="shared" ca="1" si="61"/>
        <v>12</v>
      </c>
      <c r="AK48" s="270">
        <f t="shared" ca="1" si="61"/>
        <v>9</v>
      </c>
      <c r="AL48" s="270">
        <v>12</v>
      </c>
      <c r="AM48" s="269">
        <f ca="1">CELL("largeur",AM48)</f>
        <v>13</v>
      </c>
      <c r="AO48" s="110">
        <f t="shared" ref="AO48:BC48" ca="1" si="62">CELL("largeur",AO48)</f>
        <v>14</v>
      </c>
      <c r="AP48" s="109">
        <f t="shared" ca="1" si="62"/>
        <v>11</v>
      </c>
      <c r="AQ48" s="109">
        <f t="shared" ca="1" si="62"/>
        <v>17</v>
      </c>
      <c r="AR48" s="109">
        <f t="shared" ca="1" si="62"/>
        <v>17</v>
      </c>
      <c r="AS48" s="109">
        <f t="shared" ca="1" si="62"/>
        <v>17</v>
      </c>
      <c r="AT48" s="109">
        <f t="shared" ca="1" si="62"/>
        <v>14</v>
      </c>
      <c r="AU48" s="109">
        <f t="shared" ca="1" si="62"/>
        <v>11</v>
      </c>
      <c r="AV48" s="109">
        <f t="shared" ca="1" si="62"/>
        <v>14</v>
      </c>
      <c r="AW48" s="109">
        <f t="shared" ca="1" si="62"/>
        <v>21</v>
      </c>
      <c r="AX48" s="109">
        <f t="shared" ca="1" si="62"/>
        <v>18</v>
      </c>
      <c r="AY48" s="109">
        <f t="shared" ca="1" si="62"/>
        <v>17</v>
      </c>
      <c r="AZ48" s="109">
        <f t="shared" ca="1" si="62"/>
        <v>11</v>
      </c>
      <c r="BA48" s="109">
        <f t="shared" ca="1" si="62"/>
        <v>11</v>
      </c>
      <c r="BB48" s="109">
        <f t="shared" ca="1" si="62"/>
        <v>11</v>
      </c>
      <c r="BC48" s="108">
        <f t="shared" ca="1" si="62"/>
        <v>17</v>
      </c>
      <c r="BE48" s="632" t="s">
        <v>832</v>
      </c>
      <c r="BF48" s="632" t="s">
        <v>1014</v>
      </c>
      <c r="BG48" s="632" t="s">
        <v>1749</v>
      </c>
      <c r="BH48" s="119" t="s">
        <v>512</v>
      </c>
      <c r="BI48" s="119" t="s">
        <v>512</v>
      </c>
      <c r="BJ48" s="119" t="s">
        <v>512</v>
      </c>
      <c r="BK48" s="93">
        <f t="shared" si="31"/>
        <v>0.15</v>
      </c>
      <c r="BL48" s="92" t="s">
        <v>282</v>
      </c>
      <c r="BM48" s="75">
        <f t="shared" si="32"/>
        <v>7</v>
      </c>
      <c r="BN48" s="74">
        <f t="shared" si="33"/>
        <v>15</v>
      </c>
      <c r="BO48" s="91">
        <v>150</v>
      </c>
      <c r="BP48" s="72">
        <v>120</v>
      </c>
      <c r="BQ48" s="71">
        <v>180</v>
      </c>
      <c r="BR48" s="79">
        <f t="shared" si="34"/>
        <v>18</v>
      </c>
      <c r="BS48" s="95">
        <v>180</v>
      </c>
      <c r="BT48" s="87" t="s">
        <v>511</v>
      </c>
      <c r="BV48" s="394" t="str">
        <f t="shared" si="21"/>
        <v>A</v>
      </c>
      <c r="BW48" s="1739"/>
      <c r="BX48" s="1739"/>
      <c r="BY48" s="1739"/>
      <c r="CA48" s="217"/>
      <c r="CB48" s="278"/>
      <c r="CC48" s="11"/>
      <c r="CD48" s="11"/>
      <c r="CE48" s="11"/>
      <c r="CF48" s="11"/>
      <c r="CG48" s="216"/>
      <c r="CI48" s="217"/>
      <c r="CJ48" s="278"/>
      <c r="CK48" s="11"/>
      <c r="CL48" s="11"/>
      <c r="CM48" s="11"/>
      <c r="CN48" s="11"/>
      <c r="CO48" s="216"/>
      <c r="CQ48" s="217"/>
      <c r="CR48" s="278"/>
      <c r="CS48" s="11"/>
      <c r="CT48" s="11"/>
      <c r="CU48" s="11"/>
      <c r="CV48" s="11"/>
      <c r="CW48" s="216"/>
      <c r="CY48" s="548" t="s">
        <v>708</v>
      </c>
      <c r="CZ48" s="196"/>
      <c r="DA48" s="196"/>
      <c r="DB48" s="196"/>
      <c r="DD48" s="9">
        <v>1</v>
      </c>
    </row>
    <row r="49" spans="2:108" ht="21" customHeight="1" thickBot="1">
      <c r="B49" s="394" t="str">
        <f t="shared" si="12"/>
        <v>A</v>
      </c>
      <c r="C49" s="146">
        <f t="shared" si="13"/>
        <v>0</v>
      </c>
      <c r="D49" s="146">
        <f t="shared" si="25"/>
        <v>0</v>
      </c>
      <c r="E49" s="146">
        <f t="shared" si="26"/>
        <v>0</v>
      </c>
      <c r="F49" s="146">
        <f t="shared" si="27"/>
        <v>0</v>
      </c>
      <c r="G49" s="146">
        <f t="shared" si="17"/>
        <v>0</v>
      </c>
      <c r="H49" s="146" t="str">
        <f t="shared" si="28"/>
        <v/>
      </c>
      <c r="I49" s="146" t="str">
        <f t="shared" si="19"/>
        <v/>
      </c>
      <c r="J49" s="734" t="s">
        <v>338</v>
      </c>
      <c r="P49" s="5"/>
      <c r="Q49" s="5"/>
      <c r="R49" s="5"/>
      <c r="S49" s="5"/>
      <c r="T49" s="5"/>
      <c r="U49" s="5"/>
      <c r="V49" s="5"/>
      <c r="W49" s="5"/>
      <c r="X49" s="5"/>
      <c r="Y49" s="5"/>
      <c r="Z49" s="5"/>
      <c r="AA49" s="5"/>
      <c r="AC49" s="5"/>
      <c r="AD49" s="5"/>
      <c r="AE49" s="761" t="str">
        <f>IF(OR(ISBLANK(P54), ISBLANK(Q54), ISBLANK(P56), ISBLANK(Q56)), "",
IF(AX67 &lt;&gt; IFERROR(IF(ISBLANK(AI52), "", INDEX(BO22:BO150, MATCH(M53, BH22:BH150, 0))), 0),
"⚠️ Incohérence : total saisi = " &amp; AX67 &amp; " ml, total attendu = " &amp; IFERROR(IF(ISBLANK(AI52), "", INDEX(BO22:BO150, MATCH(M53, BH22:BH150, 0))), 0) &amp; " ml.",
"✔️ Totaux cohérents : " &amp; AX67 &amp; " ml"))</f>
        <v>⚠️ Incohérence : total saisi = 70 ml, total attendu = 180 ml.</v>
      </c>
      <c r="AF49" s="180"/>
      <c r="AG49" s="180"/>
      <c r="AH49" s="180"/>
      <c r="AI49" s="760" t="str">
        <f>IF(OR(ISBLANK(P54),ISBLANK(Q54),ISBLANK(P56),ISBLANK(Q56)),"",IF(AX67&lt;&gt;IFERROR(IF(ISBLANK(AI52),"",INDEX(BO22:BO150,MATCH(M53,BH22:BH150,0))),0),
"⚠️ Incohérence : total saisi = "&amp;AX67&amp;" ml, total attendu = "&amp;IFERROR(IF(ISBLANK(AI52),"",INDEX(BO22:BO150,MATCH(M53,BH22:BH150,0))),0)&amp;" ml.",
"✔️ Totaux cohérents : "&amp;AX67&amp;" ml"))</f>
        <v>⚠️ Incohérence : total saisi = 70 ml, total attendu = 180 ml.</v>
      </c>
      <c r="AJ49" s="5"/>
      <c r="AK49" s="5"/>
      <c r="AL49" s="5"/>
      <c r="AM49" s="5"/>
      <c r="AO49" s="5"/>
      <c r="AP49" s="5"/>
      <c r="AQ49" s="5"/>
      <c r="AR49" s="5"/>
      <c r="AS49" s="5"/>
      <c r="AT49" s="5"/>
      <c r="AU49" s="5"/>
      <c r="AV49" s="5"/>
      <c r="AW49" s="5"/>
      <c r="AX49" s="5"/>
      <c r="AY49" s="5"/>
      <c r="AZ49" s="5"/>
      <c r="BA49" s="5"/>
      <c r="BB49" s="5"/>
      <c r="BC49" s="5"/>
      <c r="BE49" s="632" t="s">
        <v>832</v>
      </c>
      <c r="BF49" s="632" t="s">
        <v>1014</v>
      </c>
      <c r="BG49" s="632" t="s">
        <v>1749</v>
      </c>
      <c r="BH49" s="119" t="s">
        <v>450</v>
      </c>
      <c r="BI49" s="119" t="s">
        <v>450</v>
      </c>
      <c r="BJ49" s="119" t="s">
        <v>450</v>
      </c>
      <c r="BK49" s="93">
        <f t="shared" si="31"/>
        <v>2.5000000000000001E-2</v>
      </c>
      <c r="BL49" s="92" t="s">
        <v>282</v>
      </c>
      <c r="BM49" s="75">
        <f t="shared" si="32"/>
        <v>40</v>
      </c>
      <c r="BN49" s="74">
        <f t="shared" si="33"/>
        <v>2.5</v>
      </c>
      <c r="BO49" s="91">
        <v>25</v>
      </c>
      <c r="BP49" s="72">
        <v>20</v>
      </c>
      <c r="BQ49" s="71">
        <v>30</v>
      </c>
      <c r="BR49" s="79">
        <f t="shared" si="34"/>
        <v>3</v>
      </c>
      <c r="BS49" s="95">
        <v>30</v>
      </c>
      <c r="BT49" s="87" t="s">
        <v>449</v>
      </c>
      <c r="BV49" s="394" t="str">
        <f t="shared" si="21"/>
        <v>A</v>
      </c>
      <c r="BW49" s="1739"/>
      <c r="BX49" s="1739"/>
      <c r="BY49" s="1739"/>
      <c r="CA49" s="261"/>
      <c r="CB49" s="260"/>
      <c r="CC49" s="260"/>
      <c r="CD49" s="260"/>
      <c r="CE49" s="260"/>
      <c r="CF49" s="260"/>
      <c r="CG49" s="259"/>
      <c r="CI49" s="261"/>
      <c r="CJ49" s="260"/>
      <c r="CK49" s="260"/>
      <c r="CL49" s="260"/>
      <c r="CM49" s="260"/>
      <c r="CN49" s="260"/>
      <c r="CO49" s="259"/>
      <c r="CQ49" s="261"/>
      <c r="CR49" s="260"/>
      <c r="CS49" s="260"/>
      <c r="CT49" s="260"/>
      <c r="CU49" s="260"/>
      <c r="CV49" s="260"/>
      <c r="CW49" s="259"/>
      <c r="CY49" s="278" t="s">
        <v>710</v>
      </c>
      <c r="CZ49" s="196"/>
      <c r="DA49" s="196"/>
      <c r="DB49" s="196"/>
      <c r="DD49" s="9">
        <v>1</v>
      </c>
    </row>
    <row r="50" spans="2:108" ht="21" customHeight="1">
      <c r="B50" s="394" t="str">
        <f t="shared" si="12"/>
        <v>A</v>
      </c>
      <c r="C50" s="146" t="str">
        <f t="shared" si="13"/>
        <v>B.Baltimore blanc.Avec alcool.Before dinner.Verre Martini(s).On the rocks</v>
      </c>
      <c r="D50" s="146" t="str">
        <f t="shared" si="25"/>
        <v>B</v>
      </c>
      <c r="E50" s="146" t="str">
        <f t="shared" si="26"/>
        <v>Baltimore blanc</v>
      </c>
      <c r="F50" s="146" t="str">
        <f t="shared" si="27"/>
        <v>Avec alcool</v>
      </c>
      <c r="G50" s="146" t="str">
        <f t="shared" si="17"/>
        <v>Before dinner</v>
      </c>
      <c r="H50" s="146" t="str">
        <f t="shared" si="28"/>
        <v>On the rocks</v>
      </c>
      <c r="I50" s="146" t="str">
        <f t="shared" si="19"/>
        <v/>
      </c>
      <c r="J50" s="257" t="s">
        <v>338</v>
      </c>
      <c r="K50" s="256" t="str">
        <f>K57</f>
        <v>B.Baltimore blanc.Avec alcool.Before dinner.Verre Martini(s).On the rocks</v>
      </c>
      <c r="L50" s="256">
        <f>L57</f>
        <v>1</v>
      </c>
      <c r="M50" s="255" t="str">
        <f>M57</f>
        <v>Martini(s)</v>
      </c>
      <c r="N50" s="254">
        <f>N57</f>
        <v>7</v>
      </c>
      <c r="O50" s="253" t="str">
        <f>O57</f>
        <v>cl</v>
      </c>
      <c r="P50" s="1579" t="s">
        <v>433</v>
      </c>
      <c r="Q50" s="1580"/>
      <c r="R50" s="1700" t="s">
        <v>808</v>
      </c>
      <c r="S50" s="1700"/>
      <c r="T50" s="1700"/>
      <c r="U50" s="1700"/>
      <c r="V50" s="1700"/>
      <c r="W50" s="1700"/>
      <c r="X50" s="1700"/>
      <c r="Y50" s="1700"/>
      <c r="Z50" s="1700"/>
      <c r="AA50" s="1652" t="s">
        <v>503</v>
      </c>
      <c r="AC50" s="1561" t="str">
        <f>R50&amp;" "&amp;P50&amp;" "&amp;P51&amp;" "&amp;P52&amp;"  intensité"&amp;" "&amp;U56&amp;" "&amp;"coût unitaire"&amp;" "&amp;AM59&amp; "€"&amp;" "&amp;" servi en"&amp;" "&amp;AJ52</f>
        <v>Baltimore Blanc AVEC ALCOOL BEFORE DINNER Couleur : Ambrée pâle / dorée  intensité ** coût unitaire 1.07€  servi en Martini(s)</v>
      </c>
      <c r="AD50" s="1562"/>
      <c r="AE50" s="1562"/>
      <c r="AF50" s="1562"/>
      <c r="AG50" s="1562"/>
      <c r="AH50" s="1562"/>
      <c r="AI50" s="1562"/>
      <c r="AJ50" s="1562"/>
      <c r="AK50" s="252" t="s">
        <v>432</v>
      </c>
      <c r="AL50" s="1565" t="str">
        <f>AA50</f>
        <v>ON THE ROCKS</v>
      </c>
      <c r="AM50" s="1566"/>
      <c r="AO50" s="251" t="s">
        <v>427</v>
      </c>
      <c r="AP50" s="250" t="s">
        <v>431</v>
      </c>
      <c r="AQ50" s="247" t="s">
        <v>429</v>
      </c>
      <c r="AR50" s="249" t="s">
        <v>426</v>
      </c>
      <c r="AS50" s="248" t="s">
        <v>430</v>
      </c>
      <c r="AT50" s="247" t="s">
        <v>429</v>
      </c>
      <c r="AU50" s="246" t="s">
        <v>428</v>
      </c>
      <c r="AV50" s="245" t="s">
        <v>427</v>
      </c>
      <c r="AW50" s="764" t="str">
        <f>AO52</f>
        <v>Volume saisi 70 ml pour 1 Martini(s)</v>
      </c>
      <c r="AX50" s="244"/>
      <c r="AY50" s="243"/>
      <c r="AZ50" s="242"/>
      <c r="BA50" s="241" t="s">
        <v>426</v>
      </c>
      <c r="BB50" s="240" t="str">
        <f>AR52</f>
        <v>10 Martini(s) de 7 cl</v>
      </c>
      <c r="BC50" s="239"/>
      <c r="BE50" s="632" t="s">
        <v>832</v>
      </c>
      <c r="BF50" s="632" t="s">
        <v>1014</v>
      </c>
      <c r="BG50" s="632" t="s">
        <v>1749</v>
      </c>
      <c r="BH50" s="119" t="s">
        <v>448</v>
      </c>
      <c r="BI50" s="119" t="s">
        <v>448</v>
      </c>
      <c r="BJ50" s="119" t="s">
        <v>448</v>
      </c>
      <c r="BK50" s="93">
        <f t="shared" si="31"/>
        <v>0.35</v>
      </c>
      <c r="BL50" s="92" t="s">
        <v>282</v>
      </c>
      <c r="BM50" s="75">
        <f t="shared" si="32"/>
        <v>3</v>
      </c>
      <c r="BN50" s="74">
        <f t="shared" si="33"/>
        <v>35</v>
      </c>
      <c r="BO50" s="91">
        <v>350</v>
      </c>
      <c r="BP50" s="72">
        <v>300</v>
      </c>
      <c r="BQ50" s="71">
        <v>400</v>
      </c>
      <c r="BR50" s="79">
        <f t="shared" si="34"/>
        <v>40</v>
      </c>
      <c r="BS50" s="95">
        <v>400</v>
      </c>
      <c r="BT50" s="87" t="s">
        <v>447</v>
      </c>
      <c r="BV50" s="394" t="str">
        <f t="shared" si="21"/>
        <v>A</v>
      </c>
      <c r="BW50" s="1739"/>
      <c r="BX50" s="1739"/>
      <c r="BY50" s="1739"/>
      <c r="CA50" s="217"/>
      <c r="CB50" s="11"/>
      <c r="CC50" s="11"/>
      <c r="CD50" s="11"/>
      <c r="CE50" s="11"/>
      <c r="CF50" s="11"/>
      <c r="CG50" s="216"/>
      <c r="CI50" s="217"/>
      <c r="CJ50" s="11"/>
      <c r="CK50" s="11"/>
      <c r="CL50" s="11"/>
      <c r="CM50" s="11"/>
      <c r="CN50" s="11"/>
      <c r="CO50" s="216"/>
      <c r="CQ50" s="217"/>
      <c r="CR50" s="11"/>
      <c r="CS50" s="11"/>
      <c r="CT50" s="11"/>
      <c r="CU50" s="11"/>
      <c r="CV50" s="11"/>
      <c r="CW50" s="216"/>
      <c r="CY50" s="28" t="s">
        <v>711</v>
      </c>
      <c r="CZ50" s="196"/>
      <c r="DA50" s="196"/>
      <c r="DB50" s="196"/>
      <c r="DD50" s="9">
        <v>1</v>
      </c>
    </row>
    <row r="51" spans="2:108" ht="21" customHeight="1">
      <c r="B51" s="394" t="str">
        <f t="shared" si="12"/>
        <v>A</v>
      </c>
      <c r="C51" s="146" t="str">
        <f t="shared" si="13"/>
        <v>B.Baltimore blanc.Avec alcool.Before dinner.Verre Martini(s).On the rocks</v>
      </c>
      <c r="D51" s="146" t="str">
        <f t="shared" si="25"/>
        <v>B</v>
      </c>
      <c r="E51" s="146" t="str">
        <f t="shared" si="26"/>
        <v>Baltimore blanc</v>
      </c>
      <c r="F51" s="146" t="str">
        <f t="shared" si="27"/>
        <v>Avec alcool</v>
      </c>
      <c r="G51" s="146" t="str">
        <f t="shared" si="17"/>
        <v>Before dinner</v>
      </c>
      <c r="H51" s="146" t="str">
        <f t="shared" si="28"/>
        <v>On the rocks</v>
      </c>
      <c r="I51" s="146" t="str">
        <f t="shared" si="19"/>
        <v/>
      </c>
      <c r="J51" s="337" t="s">
        <v>338</v>
      </c>
      <c r="K51" s="203" t="str">
        <f>K57</f>
        <v>B.Baltimore blanc.Avec alcool.Before dinner.Verre Martini(s).On the rocks</v>
      </c>
      <c r="L51" s="203">
        <f>L57</f>
        <v>1</v>
      </c>
      <c r="M51" s="202" t="str">
        <f>M57</f>
        <v>Martini(s)</v>
      </c>
      <c r="N51" s="201">
        <f>N57</f>
        <v>7</v>
      </c>
      <c r="O51" s="200" t="str">
        <f>O57</f>
        <v>cl</v>
      </c>
      <c r="P51" s="1530" t="s">
        <v>422</v>
      </c>
      <c r="Q51" s="1531"/>
      <c r="R51" s="1558"/>
      <c r="S51" s="1558"/>
      <c r="T51" s="1558"/>
      <c r="U51" s="1558"/>
      <c r="V51" s="1558"/>
      <c r="W51" s="1558"/>
      <c r="X51" s="1558"/>
      <c r="Y51" s="1558"/>
      <c r="Z51" s="1558"/>
      <c r="AA51" s="1651"/>
      <c r="AC51" s="1563"/>
      <c r="AD51" s="1564"/>
      <c r="AE51" s="1564"/>
      <c r="AF51" s="1564"/>
      <c r="AG51" s="1564"/>
      <c r="AH51" s="1564"/>
      <c r="AI51" s="1564"/>
      <c r="AJ51" s="1564"/>
      <c r="AK51" s="503">
        <f>IFERROR(SUM(AJ60:AJ66)/SUM(AE60:AE66)*100,0)</f>
        <v>36.857142857142854</v>
      </c>
      <c r="AL51" s="1567"/>
      <c r="AM51" s="1568"/>
      <c r="AO51" s="238" t="str">
        <f t="shared" ref="AO51:AU51" si="63">SUBSTITUTE(ADDRESS(1,COLUMN(),4),"1","")</f>
        <v>AO</v>
      </c>
      <c r="AP51" s="237" t="str">
        <f t="shared" si="63"/>
        <v>AP</v>
      </c>
      <c r="AQ51" s="234" t="str">
        <f t="shared" si="63"/>
        <v>AQ</v>
      </c>
      <c r="AR51" s="236" t="str">
        <f t="shared" si="63"/>
        <v>AR</v>
      </c>
      <c r="AS51" s="235" t="str">
        <f t="shared" si="63"/>
        <v>AS</v>
      </c>
      <c r="AT51" s="234" t="str">
        <f t="shared" si="63"/>
        <v>AT</v>
      </c>
      <c r="AU51" s="233" t="str">
        <f t="shared" si="63"/>
        <v>AU</v>
      </c>
      <c r="AV51" s="232"/>
      <c r="AW51" s="232"/>
      <c r="AX51" s="232"/>
      <c r="AY51" s="193"/>
      <c r="AZ51" s="232"/>
      <c r="BA51" s="218"/>
      <c r="BB51" s="153"/>
      <c r="BC51" s="152"/>
      <c r="BE51" s="632" t="s">
        <v>832</v>
      </c>
      <c r="BF51" s="632" t="s">
        <v>1014</v>
      </c>
      <c r="BG51" s="632" t="s">
        <v>1749</v>
      </c>
      <c r="BH51" s="119" t="s">
        <v>446</v>
      </c>
      <c r="BI51" s="119" t="s">
        <v>446</v>
      </c>
      <c r="BJ51" s="119" t="s">
        <v>446</v>
      </c>
      <c r="BK51" s="93">
        <f t="shared" si="31"/>
        <v>0.24</v>
      </c>
      <c r="BL51" s="92" t="s">
        <v>282</v>
      </c>
      <c r="BM51" s="75">
        <f t="shared" si="32"/>
        <v>4</v>
      </c>
      <c r="BN51" s="74">
        <f t="shared" si="33"/>
        <v>24</v>
      </c>
      <c r="BO51" s="91">
        <v>240</v>
      </c>
      <c r="BP51" s="72">
        <v>200</v>
      </c>
      <c r="BQ51" s="71">
        <v>300</v>
      </c>
      <c r="BR51" s="79">
        <f t="shared" si="34"/>
        <v>30</v>
      </c>
      <c r="BS51" s="95">
        <v>300</v>
      </c>
      <c r="BT51" s="87" t="s">
        <v>445</v>
      </c>
      <c r="BV51" s="394" t="str">
        <f t="shared" si="21"/>
        <v>A</v>
      </c>
      <c r="BW51" s="574">
        <v>1</v>
      </c>
      <c r="BX51" s="574"/>
      <c r="BY51" s="574"/>
      <c r="CA51" s="585" t="s">
        <v>664</v>
      </c>
      <c r="CB51" s="11"/>
      <c r="CC51" s="11"/>
      <c r="CD51" s="11"/>
      <c r="CE51" s="11"/>
      <c r="CF51" s="11"/>
      <c r="CG51" s="216"/>
      <c r="CI51" s="585" t="s">
        <v>2000</v>
      </c>
      <c r="CJ51" s="11"/>
      <c r="CK51" s="11"/>
      <c r="CL51" s="11"/>
      <c r="CM51" s="11"/>
      <c r="CN51" s="11"/>
      <c r="CO51" s="216"/>
      <c r="CQ51" s="585" t="s">
        <v>1999</v>
      </c>
      <c r="CR51" s="11"/>
      <c r="CS51" s="11"/>
      <c r="CT51" s="11"/>
      <c r="CU51" s="11"/>
      <c r="CV51" s="11"/>
      <c r="CW51" s="216"/>
      <c r="CY51" s="28" t="s">
        <v>712</v>
      </c>
      <c r="CZ51" s="196"/>
      <c r="DA51" s="196"/>
      <c r="DB51" s="196"/>
      <c r="DD51" s="9">
        <v>1</v>
      </c>
    </row>
    <row r="52" spans="2:108" ht="21" customHeight="1">
      <c r="B52" s="394" t="str">
        <f t="shared" si="12"/>
        <v>A</v>
      </c>
      <c r="C52" s="146" t="str">
        <f t="shared" si="13"/>
        <v>B.Baltimore blanc.Avec alcool.Before dinner.Verre Martini(s).On the rocks</v>
      </c>
      <c r="D52" s="146" t="str">
        <f t="shared" si="25"/>
        <v>B</v>
      </c>
      <c r="E52" s="146" t="str">
        <f t="shared" si="26"/>
        <v>Baltimore blanc</v>
      </c>
      <c r="F52" s="146" t="str">
        <f t="shared" si="27"/>
        <v>Avec alcool</v>
      </c>
      <c r="G52" s="146" t="str">
        <f t="shared" si="17"/>
        <v>Before dinner</v>
      </c>
      <c r="H52" s="146" t="str">
        <f t="shared" si="28"/>
        <v>On the rocks</v>
      </c>
      <c r="I52" s="146" t="str">
        <f t="shared" si="19"/>
        <v/>
      </c>
      <c r="J52" s="133" t="s">
        <v>338</v>
      </c>
      <c r="K52" s="203" t="str">
        <f>K57</f>
        <v>B.Baltimore blanc.Avec alcool.Before dinner.Verre Martini(s).On the rocks</v>
      </c>
      <c r="L52" s="203">
        <f>L57</f>
        <v>1</v>
      </c>
      <c r="M52" s="202" t="str">
        <f>M57</f>
        <v>Martini(s)</v>
      </c>
      <c r="N52" s="201">
        <f>N57</f>
        <v>7</v>
      </c>
      <c r="O52" s="200" t="str">
        <f>O57</f>
        <v>cl</v>
      </c>
      <c r="P52" s="1533" t="s">
        <v>811</v>
      </c>
      <c r="Q52" s="1533"/>
      <c r="R52" s="332"/>
      <c r="S52" s="331" t="s">
        <v>418</v>
      </c>
      <c r="T52" s="231" t="s">
        <v>417</v>
      </c>
      <c r="U52" s="231"/>
      <c r="V52" s="231"/>
      <c r="W52" s="231"/>
      <c r="X52" s="231"/>
      <c r="Y52" s="231"/>
      <c r="Z52" s="231"/>
      <c r="AA52" s="230"/>
      <c r="AC52" s="763" t="str">
        <f>IFERROR(IF(AX67&lt;&gt;INDEX(BO22:BO150,MATCH(M53,BH22:BH150,0)),"⚠️ Vérifiez : le total saisi = "&amp;AX67&amp;" ml (colonne "&amp;AX58&amp;")","✅ OK volume saisi = "&amp;AX67&amp;" ml (colonne "&amp;AX58&amp;")"),"⚠️ Erreur : valeur non trouvée")</f>
        <v>⚠️ Vérifiez : le total saisi = 70 ml (colonne AX)</v>
      </c>
      <c r="AD52" s="207"/>
      <c r="AE52" s="207"/>
      <c r="AF52" s="207"/>
      <c r="AG52" s="207"/>
      <c r="AH52" s="532" t="s">
        <v>416</v>
      </c>
      <c r="AI52" s="229">
        <v>10</v>
      </c>
      <c r="AJ52" s="119" t="s">
        <v>481</v>
      </c>
      <c r="AK52" s="611" t="s">
        <v>805</v>
      </c>
      <c r="AL52" s="608">
        <f>IFERROR(INDEX(BN22:BN150, MATCH(AJ52, BH22:BH150, 0)), 0)*AI52</f>
        <v>180</v>
      </c>
      <c r="AM52" s="606">
        <f>AL52/100</f>
        <v>1.8</v>
      </c>
      <c r="AO52" s="228" t="str">
        <f>IF(OR(ISBLANK(P54), ISBLANK(Q54), ISBLANK(P56), ISBLANK(Q56)), "","Volume saisi "&amp; AX67 &amp; " ml pour "  &amp; P54 &amp; " " &amp; Q54)</f>
        <v>Volume saisi 70 ml pour 1 Martini(s)</v>
      </c>
      <c r="AP52" s="226">
        <f>IFERROR(IF(ISBLANK(AI52),"",IFERROR(_xlfn.XLOOKUP(M52,BH22:BH150,BS22:BS150),IFERROR(_xlfn.XLOOKUP(M52,BI22:BI150,BS22:BS150),IFERROR(_xlfn.XLOOKUP(M52,BJ22:BJ150,BS22:BS150),0)))*L52),0)</f>
        <v>240</v>
      </c>
      <c r="AQ52" s="225">
        <f>IFERROR(IF(ISBLANK(AI52),"",IFERROR(_xlfn.XLOOKUP(O52,BH22:BH150,BO22:BO150),IFERROR(_xlfn.XLOOKUP(O52,BI22:BI150,BO22:BO150),IFERROR(_xlfn.XLOOKUP(O52,BJ22:BJ150,BO22:BO150),0))))*N52*L52,0)</f>
        <v>70</v>
      </c>
      <c r="AR52" s="227" t="str">
        <f>IF(OR(ISBLANK(AI52), ISBLANK(AJ52), ISBLANK(AI53), ISBLANK(AJ53)), "", AI52 &amp; " " &amp; AJ52 &amp; " de " &amp; AI53 &amp; " " &amp; AJ53)</f>
        <v>10 Martini(s) de 7 cl</v>
      </c>
      <c r="AS52" s="226">
        <f>IFERROR(IF(ISBLANK(AI52),"",IFERROR(_xlfn.XLOOKUP(AJ52,BH22:BH150,BS22:BS150),IFERROR(_xlfn.XLOOKUP(AJ52,BI22:BI150,BS22:BS150),IFERROR(_xlfn.XLOOKUP(AJ52,BJ22:BJ150,BS22:BS150),0))))*AI52,0)</f>
        <v>2400</v>
      </c>
      <c r="AT52" s="225">
        <f>IF(ISBLANK(AI52),"",IFERROR(_xlfn.XLOOKUP(AJ53,BH22:BH150,BO22:BO150),IFERROR(_xlfn.XLOOKUP(AJ53,BI22:BI150,BO22:BO150),IFERROR(_xlfn.XLOOKUP(AJ53,BJ22:BJ150,BO22:BO150),0)))*AI53*AI52)</f>
        <v>700</v>
      </c>
      <c r="AU52" s="224">
        <f>IFERROR(AT52/AQ52,0)</f>
        <v>10</v>
      </c>
      <c r="AV52" s="623" t="str">
        <f>AX58&amp;"= "</f>
        <v xml:space="preserve">AX= </v>
      </c>
      <c r="AW52" s="712" t="str">
        <f>"recherche de "&amp;X57&amp;" dans la table de conversion et multilcation par  "&amp;W57</f>
        <v>recherche de Col.13 dans la table de conversion et multilcation par  Col.12</v>
      </c>
      <c r="AX52" s="193"/>
      <c r="AY52" s="193"/>
      <c r="AZ52" s="713"/>
      <c r="BA52" s="218"/>
      <c r="BB52" s="153"/>
      <c r="BC52" s="152"/>
      <c r="BE52" s="632" t="s">
        <v>832</v>
      </c>
      <c r="BF52" s="632" t="s">
        <v>1014</v>
      </c>
      <c r="BG52" s="632" t="s">
        <v>1749</v>
      </c>
      <c r="BH52" s="119" t="s">
        <v>436</v>
      </c>
      <c r="BI52" s="119" t="s">
        <v>436</v>
      </c>
      <c r="BJ52" s="119" t="s">
        <v>436</v>
      </c>
      <c r="BK52" s="93">
        <f t="shared" si="31"/>
        <v>0.25</v>
      </c>
      <c r="BL52" s="92" t="s">
        <v>282</v>
      </c>
      <c r="BM52" s="75">
        <f t="shared" si="32"/>
        <v>4</v>
      </c>
      <c r="BN52" s="74">
        <f t="shared" si="33"/>
        <v>25</v>
      </c>
      <c r="BO52" s="91">
        <v>250</v>
      </c>
      <c r="BP52" s="72">
        <v>200</v>
      </c>
      <c r="BQ52" s="71">
        <v>300</v>
      </c>
      <c r="BR52" s="79">
        <f t="shared" si="34"/>
        <v>30</v>
      </c>
      <c r="BS52" s="95">
        <v>300</v>
      </c>
      <c r="BT52" s="87" t="s">
        <v>435</v>
      </c>
      <c r="BV52" s="394" t="str">
        <f t="shared" si="21"/>
        <v>A</v>
      </c>
      <c r="BW52" s="574">
        <v>1</v>
      </c>
      <c r="BX52" s="574"/>
      <c r="BY52" s="574"/>
      <c r="CA52" s="217"/>
      <c r="CB52" s="11"/>
      <c r="CC52" s="11"/>
      <c r="CD52" s="11"/>
      <c r="CE52" s="11"/>
      <c r="CF52" s="11"/>
      <c r="CG52" s="216"/>
      <c r="CI52" s="217"/>
      <c r="CJ52" s="11"/>
      <c r="CK52" s="11"/>
      <c r="CL52" s="11"/>
      <c r="CM52" s="11"/>
      <c r="CN52" s="11"/>
      <c r="CO52" s="216"/>
      <c r="CQ52" s="217"/>
      <c r="CR52" s="11"/>
      <c r="CS52" s="11"/>
      <c r="CT52" s="11"/>
      <c r="CU52" s="11"/>
      <c r="CV52" s="11"/>
      <c r="CW52" s="216"/>
      <c r="CY52" s="28" t="s">
        <v>713</v>
      </c>
      <c r="CZ52" s="196"/>
      <c r="DA52" s="196"/>
      <c r="DB52" s="196"/>
      <c r="DD52" s="9">
        <v>1</v>
      </c>
    </row>
    <row r="53" spans="2:108" ht="21" customHeight="1">
      <c r="B53" s="394" t="str">
        <f t="shared" si="12"/>
        <v>A</v>
      </c>
      <c r="C53" s="146" t="str">
        <f t="shared" si="13"/>
        <v>B.Baltimore blanc.Avec alcool.Before dinner.Verre Martini(s).On the rocks</v>
      </c>
      <c r="D53" s="146" t="str">
        <f t="shared" si="25"/>
        <v>B</v>
      </c>
      <c r="E53" s="146" t="str">
        <f t="shared" si="26"/>
        <v>Baltimore blanc</v>
      </c>
      <c r="F53" s="146" t="str">
        <f t="shared" si="27"/>
        <v>Avec alcool</v>
      </c>
      <c r="G53" s="146" t="str">
        <f t="shared" si="17"/>
        <v>Before dinner</v>
      </c>
      <c r="H53" s="146" t="str">
        <f t="shared" si="28"/>
        <v>On the rocks</v>
      </c>
      <c r="I53" s="146" t="str">
        <f t="shared" si="19"/>
        <v/>
      </c>
      <c r="J53" s="133" t="s">
        <v>338</v>
      </c>
      <c r="K53" s="203" t="str">
        <f>K57</f>
        <v>B.Baltimore blanc.Avec alcool.Before dinner.Verre Martini(s).On the rocks</v>
      </c>
      <c r="L53" s="203">
        <f>L57</f>
        <v>1</v>
      </c>
      <c r="M53" s="202" t="str">
        <f>M57</f>
        <v>Martini(s)</v>
      </c>
      <c r="N53" s="201">
        <f>N57</f>
        <v>7</v>
      </c>
      <c r="O53" s="200" t="str">
        <f>O57</f>
        <v>cl</v>
      </c>
      <c r="P53" s="223" t="s">
        <v>411</v>
      </c>
      <c r="Q53" s="329"/>
      <c r="R53" s="318"/>
      <c r="S53" s="318"/>
      <c r="T53" s="318"/>
      <c r="U53" s="318"/>
      <c r="V53" s="210"/>
      <c r="W53" s="222" t="s">
        <v>410</v>
      </c>
      <c r="X53" s="1540" t="s">
        <v>809</v>
      </c>
      <c r="Y53" s="1540"/>
      <c r="Z53" s="1540"/>
      <c r="AA53" s="1541"/>
      <c r="AC53" s="533" t="str">
        <f>"Volume d'1 "&amp;M53&amp;" "&amp;IFERROR(IF(ISBLANK(AI52),"",INDEX(BO22:BO150,MATCH(M53,BH22:BH150,0))),0)&amp;" ml"</f>
        <v>Volume d'1 Martini(s) 180 ml</v>
      </c>
      <c r="AD53" s="207"/>
      <c r="AE53" s="207"/>
      <c r="AF53" s="207"/>
      <c r="AG53" s="207"/>
      <c r="AH53" s="221" t="str">
        <f>"⓬ Vous versez quel volume par ►"&amp;AJ52</f>
        <v>⓬ Vous versez quel volume par ►Martini(s)</v>
      </c>
      <c r="AI53" s="220">
        <v>7</v>
      </c>
      <c r="AJ53" s="103" t="s">
        <v>328</v>
      </c>
      <c r="AK53" s="612" t="s">
        <v>806</v>
      </c>
      <c r="AL53" s="608">
        <f>IFERROR(INDEX(BN22:BN150, MATCH(AJ53, BH22:BH150, 0)), 0)*AI53</f>
        <v>7</v>
      </c>
      <c r="AM53" s="606">
        <f>AL53/100</f>
        <v>7.0000000000000007E-2</v>
      </c>
      <c r="AO53" s="142" t="str">
        <f t="shared" ref="AO53:AT53" si="64">AO52</f>
        <v>Volume saisi 70 ml pour 1 Martini(s)</v>
      </c>
      <c r="AP53" s="328">
        <f t="shared" si="64"/>
        <v>240</v>
      </c>
      <c r="AQ53" s="328">
        <f t="shared" si="64"/>
        <v>70</v>
      </c>
      <c r="AR53" s="140" t="str">
        <f t="shared" si="64"/>
        <v>10 Martini(s) de 7 cl</v>
      </c>
      <c r="AS53" s="135">
        <f t="shared" si="64"/>
        <v>2400</v>
      </c>
      <c r="AT53" s="327">
        <f t="shared" si="64"/>
        <v>700</v>
      </c>
      <c r="AU53" s="151">
        <f t="shared" ref="AU53:AU66" si="65">IFERROR(AT53/AQ53,0)</f>
        <v>10</v>
      </c>
      <c r="AV53" s="623" t="str">
        <f>AY58&amp;"= "</f>
        <v xml:space="preserve">AY= </v>
      </c>
      <c r="AW53" s="624" t="str">
        <f>"volumes de l'Auteur pour "&amp;AY67&amp;" ml"</f>
        <v>volumes de l'Auteur pour 70 ml</v>
      </c>
      <c r="AX53" s="20"/>
      <c r="AY53" s="20"/>
      <c r="AZ53" s="20"/>
      <c r="BA53" s="218"/>
      <c r="BB53" s="153"/>
      <c r="BC53" s="152"/>
      <c r="BE53" s="632" t="s">
        <v>832</v>
      </c>
      <c r="BF53" s="632" t="s">
        <v>1014</v>
      </c>
      <c r="BG53" s="632" t="s">
        <v>1749</v>
      </c>
      <c r="BH53" s="119" t="s">
        <v>421</v>
      </c>
      <c r="BI53" s="119" t="s">
        <v>421</v>
      </c>
      <c r="BJ53" s="119" t="s">
        <v>421</v>
      </c>
      <c r="BK53" s="93">
        <f t="shared" si="31"/>
        <v>0.15</v>
      </c>
      <c r="BL53" s="92" t="s">
        <v>282</v>
      </c>
      <c r="BM53" s="75">
        <f t="shared" si="32"/>
        <v>7</v>
      </c>
      <c r="BN53" s="74">
        <f t="shared" si="33"/>
        <v>15</v>
      </c>
      <c r="BO53" s="91">
        <v>150</v>
      </c>
      <c r="BP53" s="72">
        <v>120</v>
      </c>
      <c r="BQ53" s="71">
        <v>180</v>
      </c>
      <c r="BR53" s="79">
        <f t="shared" si="34"/>
        <v>18</v>
      </c>
      <c r="BS53" s="95">
        <v>180</v>
      </c>
      <c r="BT53" s="87" t="s">
        <v>420</v>
      </c>
      <c r="BV53" s="394" t="str">
        <f t="shared" si="21"/>
        <v>A</v>
      </c>
      <c r="BW53" s="574">
        <v>1</v>
      </c>
      <c r="BX53" s="574" t="s">
        <v>505</v>
      </c>
      <c r="BY53" s="574"/>
      <c r="BZ53" s="267"/>
      <c r="CA53" s="206"/>
      <c r="CB53" s="155"/>
      <c r="CC53" s="588" t="s">
        <v>1983</v>
      </c>
      <c r="CD53" s="155"/>
      <c r="CE53" s="20"/>
      <c r="CF53" s="20"/>
      <c r="CG53" s="204"/>
      <c r="CI53" s="206"/>
      <c r="CJ53" s="155"/>
      <c r="CK53" s="588" t="s">
        <v>1985</v>
      </c>
      <c r="CL53" s="155"/>
      <c r="CM53" s="20"/>
      <c r="CN53" s="20"/>
      <c r="CO53" s="204"/>
      <c r="CQ53" s="206"/>
      <c r="CR53" s="155"/>
      <c r="CS53" s="588" t="s">
        <v>1986</v>
      </c>
      <c r="CT53" s="155"/>
      <c r="CU53" s="20"/>
      <c r="CV53" s="20"/>
      <c r="CW53" s="204"/>
      <c r="CY53" s="28" t="s">
        <v>714</v>
      </c>
      <c r="CZ53" s="196"/>
      <c r="DA53" s="196"/>
      <c r="DB53" s="196"/>
      <c r="DD53" s="9">
        <v>1</v>
      </c>
    </row>
    <row r="54" spans="2:108" ht="21" customHeight="1">
      <c r="B54" s="394" t="str">
        <f t="shared" si="12"/>
        <v>A</v>
      </c>
      <c r="C54" s="146" t="str">
        <f t="shared" si="13"/>
        <v>B.Baltimore blanc.Avec alcool.Before dinner.Verre Martini(s).On the rocks</v>
      </c>
      <c r="D54" s="146" t="str">
        <f t="shared" si="25"/>
        <v>B</v>
      </c>
      <c r="E54" s="146" t="str">
        <f t="shared" si="26"/>
        <v>Baltimore blanc</v>
      </c>
      <c r="F54" s="146" t="str">
        <f t="shared" si="27"/>
        <v>Avec alcool</v>
      </c>
      <c r="G54" s="146" t="str">
        <f t="shared" si="17"/>
        <v>Before dinner</v>
      </c>
      <c r="H54" s="146" t="str">
        <f t="shared" si="28"/>
        <v>On the rocks</v>
      </c>
      <c r="I54" s="146" t="str">
        <f t="shared" si="19"/>
        <v/>
      </c>
      <c r="J54" s="133" t="s">
        <v>338</v>
      </c>
      <c r="K54" s="203" t="str">
        <f>K57</f>
        <v>B.Baltimore blanc.Avec alcool.Before dinner.Verre Martini(s).On the rocks</v>
      </c>
      <c r="L54" s="203">
        <f>L57</f>
        <v>1</v>
      </c>
      <c r="M54" s="202" t="str">
        <f>M57</f>
        <v>Martini(s)</v>
      </c>
      <c r="N54" s="201">
        <f>N57</f>
        <v>7</v>
      </c>
      <c r="O54" s="200" t="str">
        <f>O57</f>
        <v>cl</v>
      </c>
      <c r="P54" s="215">
        <v>1</v>
      </c>
      <c r="Q54" s="119" t="s">
        <v>481</v>
      </c>
      <c r="R54" s="319"/>
      <c r="S54" s="319"/>
      <c r="T54" s="319"/>
      <c r="U54" s="319"/>
      <c r="V54" s="214"/>
      <c r="W54" s="28"/>
      <c r="X54" s="1540"/>
      <c r="Y54" s="1540"/>
      <c r="Z54" s="1540"/>
      <c r="AA54" s="1541"/>
      <c r="AC54" s="534" t="str">
        <f>IF(ISBLANK(AI52), "", IF(AL53&lt;=AC55, "✔ OK pour de/des verre(s) " &amp; AJ52 &amp; " de " &amp; AC55&amp; " cl (volume versé : "&amp;AL53&amp; " cl)", "❌ Trop plein pour " &amp; AJ52 &amp; " de " &amp;AC55&amp; " cl (volume utilisé : " &amp; (AL53*AI52) &amp; " cl)"))</f>
        <v>✔ OK pour de/des verre(s) Martini(s) de 18 cl cl (volume versé : 7 cl)</v>
      </c>
      <c r="AD54" s="213"/>
      <c r="AE54" s="207"/>
      <c r="AF54" s="20"/>
      <c r="AG54" s="20"/>
      <c r="AH54" s="212"/>
      <c r="AI54" s="180"/>
      <c r="AJ54" s="211" t="str">
        <f>IFERROR(IF(AL53&gt;AJ55,AC58,IF(AJ55&gt;AL53,AD58,IF(AJ55=AL53,AE58))),0)</f>
        <v>Vous servez le volume conseillé par l'Auteur</v>
      </c>
      <c r="AK54" s="611" t="s">
        <v>803</v>
      </c>
      <c r="AL54" s="608">
        <f>AL53*AI52</f>
        <v>70</v>
      </c>
      <c r="AM54" s="606">
        <f>AM53*AI52</f>
        <v>0.70000000000000007</v>
      </c>
      <c r="AO54" s="142" t="str">
        <f t="shared" ref="AO54:AT54" si="66">AO52</f>
        <v>Volume saisi 70 ml pour 1 Martini(s)</v>
      </c>
      <c r="AP54" s="141">
        <f t="shared" si="66"/>
        <v>240</v>
      </c>
      <c r="AQ54" s="141">
        <f t="shared" si="66"/>
        <v>70</v>
      </c>
      <c r="AR54" s="140" t="str">
        <f t="shared" si="66"/>
        <v>10 Martini(s) de 7 cl</v>
      </c>
      <c r="AS54" s="135">
        <f t="shared" si="66"/>
        <v>2400</v>
      </c>
      <c r="AT54" s="139">
        <f t="shared" si="66"/>
        <v>700</v>
      </c>
      <c r="AU54" s="151">
        <f t="shared" si="65"/>
        <v>10</v>
      </c>
      <c r="AV54" s="622" t="str">
        <f>BA58&amp;"= "</f>
        <v xml:space="preserve">BA= </v>
      </c>
      <c r="AW54" s="624" t="str">
        <f>"volumes de l'Auteur multiplié par le coef. " &amp; TEXT(AU54, "0.00")</f>
        <v>volumes de l'Auteur multiplié par le coef. 10.00</v>
      </c>
      <c r="AX54" s="20"/>
      <c r="AY54" s="20"/>
      <c r="AZ54" s="20"/>
      <c r="BA54" s="153"/>
      <c r="BB54" s="153"/>
      <c r="BC54" s="152"/>
      <c r="BE54" s="632" t="s">
        <v>832</v>
      </c>
      <c r="BF54" s="632" t="s">
        <v>1014</v>
      </c>
      <c r="BG54" s="632" t="s">
        <v>1749</v>
      </c>
      <c r="BH54" s="119" t="s">
        <v>383</v>
      </c>
      <c r="BI54" s="119" t="s">
        <v>383</v>
      </c>
      <c r="BJ54" s="119" t="s">
        <v>383</v>
      </c>
      <c r="BK54" s="93">
        <f t="shared" si="31"/>
        <v>0.4</v>
      </c>
      <c r="BL54" s="92" t="s">
        <v>282</v>
      </c>
      <c r="BM54" s="75">
        <f t="shared" si="32"/>
        <v>3</v>
      </c>
      <c r="BN54" s="74">
        <f t="shared" si="33"/>
        <v>40</v>
      </c>
      <c r="BO54" s="91">
        <v>400</v>
      </c>
      <c r="BP54" s="72">
        <v>350</v>
      </c>
      <c r="BQ54" s="71">
        <v>470</v>
      </c>
      <c r="BR54" s="79">
        <f t="shared" si="34"/>
        <v>47</v>
      </c>
      <c r="BS54" s="95">
        <v>470</v>
      </c>
      <c r="BT54" s="87" t="s">
        <v>382</v>
      </c>
      <c r="BV54" s="394" t="str">
        <f t="shared" si="21"/>
        <v>A</v>
      </c>
      <c r="BW54" s="574">
        <v>1</v>
      </c>
      <c r="BX54" s="574" t="s">
        <v>505</v>
      </c>
      <c r="BY54" s="574"/>
      <c r="BZ54" s="267"/>
      <c r="CA54" s="217"/>
      <c r="CB54" s="11"/>
      <c r="CC54" s="11"/>
      <c r="CD54" s="11"/>
      <c r="CE54" s="11"/>
      <c r="CF54" s="11"/>
      <c r="CG54" s="216"/>
      <c r="CI54" s="217"/>
      <c r="CJ54" s="11"/>
      <c r="CK54" s="11"/>
      <c r="CL54" s="11"/>
      <c r="CM54" s="11"/>
      <c r="CN54" s="11"/>
      <c r="CO54" s="216"/>
      <c r="CQ54" s="217"/>
      <c r="CR54" s="11"/>
      <c r="CS54" s="11"/>
      <c r="CT54" s="11"/>
      <c r="CU54" s="11"/>
      <c r="CV54" s="11"/>
      <c r="CW54" s="216"/>
      <c r="CY54" s="548" t="s">
        <v>715</v>
      </c>
      <c r="CZ54" s="196"/>
      <c r="DA54" s="196"/>
      <c r="DB54" s="196"/>
      <c r="DD54" s="9">
        <v>1</v>
      </c>
    </row>
    <row r="55" spans="2:108" ht="21" customHeight="1">
      <c r="B55" s="394" t="str">
        <f t="shared" si="12"/>
        <v>A</v>
      </c>
      <c r="C55" s="146" t="str">
        <f t="shared" si="13"/>
        <v>B.Baltimore blanc.Avec alcool.Before dinner.Verre Martini(s).On the rocks</v>
      </c>
      <c r="D55" s="146" t="str">
        <f t="shared" si="25"/>
        <v>B</v>
      </c>
      <c r="E55" s="146" t="str">
        <f t="shared" si="26"/>
        <v>Baltimore blanc</v>
      </c>
      <c r="F55" s="146" t="str">
        <f t="shared" si="27"/>
        <v>Avec alcool</v>
      </c>
      <c r="G55" s="146" t="str">
        <f t="shared" si="17"/>
        <v>Before dinner</v>
      </c>
      <c r="H55" s="146" t="str">
        <f t="shared" si="28"/>
        <v>On the rocks</v>
      </c>
      <c r="I55" s="146" t="str">
        <f t="shared" si="19"/>
        <v/>
      </c>
      <c r="J55" s="133" t="s">
        <v>338</v>
      </c>
      <c r="K55" s="203" t="str">
        <f>K57</f>
        <v>B.Baltimore blanc.Avec alcool.Before dinner.Verre Martini(s).On the rocks</v>
      </c>
      <c r="L55" s="203">
        <f>L57</f>
        <v>1</v>
      </c>
      <c r="M55" s="202" t="str">
        <f>M57</f>
        <v>Martini(s)</v>
      </c>
      <c r="N55" s="201">
        <f>N57</f>
        <v>7</v>
      </c>
      <c r="O55" s="200" t="str">
        <f>O57</f>
        <v>cl</v>
      </c>
      <c r="P55" s="320" t="str">
        <f>"❽ Volume servi par "&amp;Q54</f>
        <v>❽ Volume servi par Martini(s)</v>
      </c>
      <c r="Q55" s="319"/>
      <c r="R55" s="318"/>
      <c r="S55" s="315"/>
      <c r="T55" s="198" t="s">
        <v>403</v>
      </c>
      <c r="U55" s="314" t="s">
        <v>802</v>
      </c>
      <c r="V55" s="197"/>
      <c r="W55" s="196"/>
      <c r="X55" s="1594" t="str">
        <f>K57&amp;"  intensité"&amp;" "&amp;U55&amp;" "&amp;"coût"&amp;U56&amp;" "&amp;" "&amp;P52</f>
        <v>B.Baltimore blanc.Avec alcool.Before dinner.Verre Martini(s).On the rocks  intensité *** amer coût**  Couleur : Ambrée pâle / dorée</v>
      </c>
      <c r="Y55" s="1594"/>
      <c r="Z55" s="1594"/>
      <c r="AA55" s="1595"/>
      <c r="AC55" s="609" t="str">
        <f>IFERROR(INDEX(BN22:BN150, MATCH(AJ52, BH22:BH150, 0)), 0)&amp;" cl"</f>
        <v>18 cl</v>
      </c>
      <c r="AD55" s="209"/>
      <c r="AE55" s="207"/>
      <c r="AF55" s="208"/>
      <c r="AG55" s="208"/>
      <c r="AH55" s="208"/>
      <c r="AI55" s="611" t="s">
        <v>804</v>
      </c>
      <c r="AJ55" s="613">
        <f>IF(ISBLANK(AI52),"",INDEX(BO22:BO150,MATCH(O55,BH22:BH150,0))*N55/10)</f>
        <v>7</v>
      </c>
      <c r="AK55" s="207"/>
      <c r="AL55" s="207"/>
      <c r="AM55" s="219"/>
      <c r="AO55" s="142" t="str">
        <f t="shared" ref="AO55:AT55" si="67">AO52</f>
        <v>Volume saisi 70 ml pour 1 Martini(s)</v>
      </c>
      <c r="AP55" s="141">
        <f t="shared" si="67"/>
        <v>240</v>
      </c>
      <c r="AQ55" s="141">
        <f t="shared" si="67"/>
        <v>70</v>
      </c>
      <c r="AR55" s="140" t="str">
        <f t="shared" si="67"/>
        <v>10 Martini(s) de 7 cl</v>
      </c>
      <c r="AS55" s="135">
        <f t="shared" si="67"/>
        <v>2400</v>
      </c>
      <c r="AT55" s="139">
        <f t="shared" si="67"/>
        <v>700</v>
      </c>
      <c r="AU55" s="151">
        <f t="shared" si="65"/>
        <v>10</v>
      </c>
      <c r="AV55" s="20"/>
      <c r="AW55" s="20"/>
      <c r="AX55" s="20"/>
      <c r="AY55" s="20"/>
      <c r="AZ55" s="20"/>
      <c r="BA55" s="153"/>
      <c r="BB55" s="153"/>
      <c r="BC55" s="152"/>
      <c r="BE55" s="632" t="s">
        <v>832</v>
      </c>
      <c r="BF55" s="632" t="s">
        <v>1014</v>
      </c>
      <c r="BG55" s="632" t="s">
        <v>1749</v>
      </c>
      <c r="BH55" s="119" t="s">
        <v>370</v>
      </c>
      <c r="BI55" s="119" t="s">
        <v>370</v>
      </c>
      <c r="BJ55" s="119" t="s">
        <v>370</v>
      </c>
      <c r="BK55" s="93">
        <f t="shared" si="31"/>
        <v>0.25</v>
      </c>
      <c r="BL55" s="92" t="s">
        <v>282</v>
      </c>
      <c r="BM55" s="75">
        <f t="shared" si="32"/>
        <v>4</v>
      </c>
      <c r="BN55" s="74">
        <f t="shared" si="33"/>
        <v>25</v>
      </c>
      <c r="BO55" s="91">
        <v>250</v>
      </c>
      <c r="BP55" s="72">
        <v>200</v>
      </c>
      <c r="BQ55" s="71">
        <v>300</v>
      </c>
      <c r="BR55" s="79">
        <f t="shared" si="34"/>
        <v>30</v>
      </c>
      <c r="BS55" s="95">
        <v>300</v>
      </c>
      <c r="BT55" s="87" t="s">
        <v>369</v>
      </c>
      <c r="BV55" s="394" t="str">
        <f t="shared" si="21"/>
        <v>A</v>
      </c>
      <c r="BW55" s="574">
        <v>1</v>
      </c>
      <c r="BX55" s="574" t="s">
        <v>505</v>
      </c>
      <c r="BY55" s="574"/>
      <c r="BZ55" s="267"/>
      <c r="CA55" s="206"/>
      <c r="CB55" s="155"/>
      <c r="CC55" s="588" t="s">
        <v>1984</v>
      </c>
      <c r="CD55" s="155"/>
      <c r="CE55" s="20"/>
      <c r="CF55" s="20"/>
      <c r="CG55" s="204"/>
      <c r="CI55" s="206"/>
      <c r="CJ55" s="155"/>
      <c r="CK55" s="588" t="s">
        <v>1997</v>
      </c>
      <c r="CL55" s="155"/>
      <c r="CM55" s="20"/>
      <c r="CN55" s="20"/>
      <c r="CO55" s="204"/>
      <c r="CQ55" s="206"/>
      <c r="CR55" s="155"/>
      <c r="CS55" s="588" t="s">
        <v>1998</v>
      </c>
      <c r="CT55" s="155"/>
      <c r="CU55" s="20"/>
      <c r="CV55" s="20"/>
      <c r="CW55" s="204"/>
      <c r="CY55" s="28" t="s">
        <v>717</v>
      </c>
      <c r="CZ55" s="196"/>
      <c r="DA55" s="196"/>
      <c r="DB55" s="196"/>
      <c r="DD55" s="9">
        <v>1</v>
      </c>
    </row>
    <row r="56" spans="2:108" ht="21" customHeight="1">
      <c r="B56" s="394" t="str">
        <f t="shared" si="12"/>
        <v>A</v>
      </c>
      <c r="C56" s="146" t="str">
        <f t="shared" si="13"/>
        <v>B.Baltimore blanc.Avec alcool.Before dinner.Verre Martini(s).On the rocks</v>
      </c>
      <c r="D56" s="146" t="str">
        <f t="shared" si="25"/>
        <v>B</v>
      </c>
      <c r="E56" s="146" t="str">
        <f t="shared" si="26"/>
        <v>Baltimore blanc</v>
      </c>
      <c r="F56" s="146" t="str">
        <f t="shared" si="27"/>
        <v>Avec alcool</v>
      </c>
      <c r="G56" s="146" t="str">
        <f t="shared" si="17"/>
        <v>Before dinner</v>
      </c>
      <c r="H56" s="146" t="str">
        <f t="shared" si="28"/>
        <v>On the rocks</v>
      </c>
      <c r="I56" s="146" t="str">
        <f t="shared" si="19"/>
        <v/>
      </c>
      <c r="J56" s="133" t="s">
        <v>338</v>
      </c>
      <c r="K56" s="203" t="str">
        <f>K57</f>
        <v>B.Baltimore blanc.Avec alcool.Before dinner.Verre Martini(s).On the rocks</v>
      </c>
      <c r="L56" s="203">
        <f>L57</f>
        <v>1</v>
      </c>
      <c r="M56" s="202" t="str">
        <f>M57</f>
        <v>Martini(s)</v>
      </c>
      <c r="N56" s="201">
        <f>N57</f>
        <v>7</v>
      </c>
      <c r="O56" s="200" t="str">
        <f>O57</f>
        <v>cl</v>
      </c>
      <c r="P56" s="199">
        <v>7</v>
      </c>
      <c r="Q56" s="103" t="s">
        <v>328</v>
      </c>
      <c r="R56" s="315"/>
      <c r="S56" s="315"/>
      <c r="T56" s="198" t="s">
        <v>398</v>
      </c>
      <c r="U56" s="314" t="s">
        <v>397</v>
      </c>
      <c r="V56" s="197"/>
      <c r="W56" s="196"/>
      <c r="X56" s="1594"/>
      <c r="Y56" s="1594"/>
      <c r="Z56" s="1594"/>
      <c r="AA56" s="1595"/>
      <c r="AC56" s="1596" t="str">
        <f>X53</f>
        <v>Inspirée du Baltimore classique, cette version utilise du vermouth blanc pour une touche plus légère et florale</v>
      </c>
      <c r="AD56" s="1597"/>
      <c r="AE56" s="1597"/>
      <c r="AF56" s="1597"/>
      <c r="AG56" s="1597"/>
      <c r="AH56" s="1598"/>
      <c r="AI56" s="195"/>
      <c r="AJ56" s="195"/>
      <c r="AK56" s="195"/>
      <c r="AL56" s="195"/>
      <c r="AM56" s="194"/>
      <c r="AO56" s="142" t="str">
        <f t="shared" ref="AO56:AT56" si="68">AO52</f>
        <v>Volume saisi 70 ml pour 1 Martini(s)</v>
      </c>
      <c r="AP56" s="141">
        <f t="shared" si="68"/>
        <v>240</v>
      </c>
      <c r="AQ56" s="141">
        <f t="shared" si="68"/>
        <v>70</v>
      </c>
      <c r="AR56" s="140" t="str">
        <f t="shared" si="68"/>
        <v>10 Martini(s) de 7 cl</v>
      </c>
      <c r="AS56" s="135">
        <f t="shared" si="68"/>
        <v>2400</v>
      </c>
      <c r="AT56" s="139">
        <f t="shared" si="68"/>
        <v>700</v>
      </c>
      <c r="AU56" s="151">
        <f t="shared" si="65"/>
        <v>10</v>
      </c>
      <c r="AV56" s="193"/>
      <c r="AW56" s="193"/>
      <c r="AX56" s="1737" t="str">
        <f>AX58&amp;" =  Volumes saisis colonnes "&amp;SUBSTITUTE(ADDRESS(1,COLUMN(W60),4),"1","")&amp;" et "&amp;SUBSTITUTE(ADDRESS(1,COLUMN(X60),4),"1","")</f>
        <v>AX =  Volumes saisis colonnes W et X</v>
      </c>
      <c r="AY56" s="193"/>
      <c r="AZ56" s="193"/>
      <c r="BA56" s="153"/>
      <c r="BB56" s="153"/>
      <c r="BC56" s="152"/>
      <c r="BE56" s="633" t="s">
        <v>889</v>
      </c>
      <c r="BF56" s="633" t="s">
        <v>1015</v>
      </c>
      <c r="BG56" s="633" t="s">
        <v>1776</v>
      </c>
      <c r="BH56" s="119" t="s">
        <v>564</v>
      </c>
      <c r="BI56" s="119" t="s">
        <v>564</v>
      </c>
      <c r="BJ56" s="119" t="s">
        <v>564</v>
      </c>
      <c r="BK56" s="93">
        <f t="shared" si="31"/>
        <v>5.0000000000000001E-3</v>
      </c>
      <c r="BL56" s="92" t="s">
        <v>282</v>
      </c>
      <c r="BM56" s="75">
        <f t="shared" si="32"/>
        <v>200</v>
      </c>
      <c r="BN56" s="74">
        <f t="shared" si="33"/>
        <v>0.5</v>
      </c>
      <c r="BO56" s="91">
        <v>5</v>
      </c>
      <c r="BP56" s="72">
        <v>4</v>
      </c>
      <c r="BQ56" s="71">
        <v>6</v>
      </c>
      <c r="BR56" s="74">
        <f t="shared" si="34"/>
        <v>0.6</v>
      </c>
      <c r="BS56" s="95">
        <v>8</v>
      </c>
      <c r="BT56" s="87" t="s">
        <v>501</v>
      </c>
      <c r="BV56" s="394" t="str">
        <f t="shared" si="21"/>
        <v>A</v>
      </c>
      <c r="BW56" s="575" t="s">
        <v>770</v>
      </c>
      <c r="BX56" s="575" t="s">
        <v>1950</v>
      </c>
      <c r="BY56" s="575" t="s">
        <v>1951</v>
      </c>
      <c r="BZ56" s="267"/>
      <c r="CA56" s="217"/>
      <c r="CB56" s="11"/>
      <c r="CC56" s="11"/>
      <c r="CD56" s="11"/>
      <c r="CE56" s="11"/>
      <c r="CF56" s="11"/>
      <c r="CG56" s="216"/>
      <c r="CI56" s="217"/>
      <c r="CJ56" s="11"/>
      <c r="CK56" s="11"/>
      <c r="CL56" s="11"/>
      <c r="CM56" s="11"/>
      <c r="CN56" s="11"/>
      <c r="CO56" s="216"/>
      <c r="CQ56" s="217"/>
      <c r="CR56" s="11"/>
      <c r="CS56" s="11"/>
      <c r="CT56" s="11"/>
      <c r="CU56" s="11"/>
      <c r="CV56" s="11"/>
      <c r="CW56" s="216"/>
      <c r="CY56" s="548" t="s">
        <v>718</v>
      </c>
      <c r="CZ56" s="196"/>
      <c r="DA56" s="196"/>
      <c r="DB56" s="196"/>
      <c r="DD56" s="9">
        <v>1</v>
      </c>
    </row>
    <row r="57" spans="2:108" ht="21" customHeight="1">
      <c r="B57" s="394" t="str">
        <f t="shared" si="12"/>
        <v>A</v>
      </c>
      <c r="C57" s="146" t="str">
        <f t="shared" si="13"/>
        <v>B.Baltimore blanc.Avec alcool.Before dinner.Verre Martini(s).On the rocks</v>
      </c>
      <c r="D57" s="146" t="str">
        <f t="shared" si="25"/>
        <v>B</v>
      </c>
      <c r="E57" s="146" t="str">
        <f t="shared" si="26"/>
        <v>Baltimore blanc</v>
      </c>
      <c r="F57" s="146" t="str">
        <f t="shared" si="27"/>
        <v>Avec alcool</v>
      </c>
      <c r="G57" s="146" t="str">
        <f t="shared" si="17"/>
        <v>Before dinner</v>
      </c>
      <c r="H57" s="146" t="str">
        <f t="shared" si="28"/>
        <v>On the rocks</v>
      </c>
      <c r="I57" s="146" t="str">
        <f t="shared" si="19"/>
        <v/>
      </c>
      <c r="J57" s="133" t="s">
        <v>338</v>
      </c>
      <c r="K57" s="189" t="str">
        <f>UPPER(LEFT(R50,1)) &amp; "." &amp; UPPER(LEFT(R50,1)) &amp; LOWER(MID(R50,2,999)) &amp; "." &amp; UPPER(LEFT(P50,1)) &amp; LOWER(MID(P50,2,999)) &amp; "." &amp; UPPER(LEFT(P51,1)) &amp; LOWER(MID(P51,2,999)) &amp; "." &amp; "Verre " &amp; UPPER(LEFT(Q54,1)) &amp; LOWER(MID(Q54,2,999)) &amp; IF(LEFT(AA50,1)=UPPER(LEFT(AA50,1)),".","") &amp; UPPER(LEFT(AA50,1)) &amp; LOWER(MID(AA50,2,999))</f>
        <v>B.Baltimore blanc.Avec alcool.Before dinner.Verre Martini(s).On the rocks</v>
      </c>
      <c r="L57" s="188">
        <f>P54</f>
        <v>1</v>
      </c>
      <c r="M57" s="187" t="str">
        <f>Q54</f>
        <v>Martini(s)</v>
      </c>
      <c r="N57" s="186">
        <f>P56</f>
        <v>7</v>
      </c>
      <c r="O57" s="185" t="str">
        <f>Q56</f>
        <v>cl</v>
      </c>
      <c r="P57" s="184" t="str">
        <f>(P56*P54)&amp;" "&amp;Q56</f>
        <v>7 cl</v>
      </c>
      <c r="Q57" s="183" t="str">
        <f>"pour "&amp;P54&amp;" "&amp;Q54</f>
        <v>pour 1 Martini(s)</v>
      </c>
      <c r="R57" s="183"/>
      <c r="S57" s="182" t="s">
        <v>393</v>
      </c>
      <c r="T57" s="182" t="s">
        <v>392</v>
      </c>
      <c r="U57" s="182" t="s">
        <v>391</v>
      </c>
      <c r="V57" s="182" t="s">
        <v>390</v>
      </c>
      <c r="W57" s="182" t="s">
        <v>389</v>
      </c>
      <c r="X57" s="182" t="s">
        <v>388</v>
      </c>
      <c r="Y57" s="182" t="s">
        <v>387</v>
      </c>
      <c r="Z57" s="182" t="s">
        <v>386</v>
      </c>
      <c r="AA57" s="181" t="s">
        <v>385</v>
      </c>
      <c r="AC57" s="1599"/>
      <c r="AD57" s="1600"/>
      <c r="AE57" s="1600"/>
      <c r="AF57" s="1600"/>
      <c r="AG57" s="1600"/>
      <c r="AH57" s="1601"/>
      <c r="AI57" s="180"/>
      <c r="AJ57" s="180"/>
      <c r="AK57" s="180"/>
      <c r="AL57" s="180"/>
      <c r="AM57" s="535" t="s">
        <v>384</v>
      </c>
      <c r="AO57" s="142" t="str">
        <f t="shared" ref="AO57:AT57" si="69">AO52</f>
        <v>Volume saisi 70 ml pour 1 Martini(s)</v>
      </c>
      <c r="AP57" s="141">
        <f t="shared" si="69"/>
        <v>240</v>
      </c>
      <c r="AQ57" s="141">
        <f t="shared" si="69"/>
        <v>70</v>
      </c>
      <c r="AR57" s="140" t="str">
        <f t="shared" si="69"/>
        <v>10 Martini(s) de 7 cl</v>
      </c>
      <c r="AS57" s="135">
        <f t="shared" si="69"/>
        <v>2400</v>
      </c>
      <c r="AT57" s="139">
        <f t="shared" si="69"/>
        <v>700</v>
      </c>
      <c r="AU57" s="151">
        <f t="shared" si="65"/>
        <v>10</v>
      </c>
      <c r="AV57" s="20"/>
      <c r="AW57" s="193"/>
      <c r="AX57" s="1737"/>
      <c r="AY57" s="193"/>
      <c r="AZ57" s="193"/>
      <c r="BA57" s="153"/>
      <c r="BB57" s="153"/>
      <c r="BC57" s="152"/>
      <c r="BE57" s="633" t="s">
        <v>889</v>
      </c>
      <c r="BF57" s="633" t="s">
        <v>1015</v>
      </c>
      <c r="BG57" s="633" t="s">
        <v>1776</v>
      </c>
      <c r="BH57" s="119" t="s">
        <v>563</v>
      </c>
      <c r="BI57" s="119" t="s">
        <v>563</v>
      </c>
      <c r="BJ57" s="119" t="s">
        <v>563</v>
      </c>
      <c r="BK57" s="93">
        <f t="shared" si="31"/>
        <v>0.25</v>
      </c>
      <c r="BL57" s="92" t="s">
        <v>282</v>
      </c>
      <c r="BM57" s="75">
        <f t="shared" si="32"/>
        <v>4</v>
      </c>
      <c r="BN57" s="74">
        <f t="shared" si="33"/>
        <v>25</v>
      </c>
      <c r="BO57" s="91">
        <v>250</v>
      </c>
      <c r="BP57" s="72">
        <v>200</v>
      </c>
      <c r="BQ57" s="71">
        <v>300</v>
      </c>
      <c r="BR57" s="79">
        <f t="shared" si="34"/>
        <v>30</v>
      </c>
      <c r="BS57" s="95">
        <v>300</v>
      </c>
      <c r="BT57" s="87" t="s">
        <v>562</v>
      </c>
      <c r="BV57" s="394" t="str">
        <f t="shared" si="21"/>
        <v>A</v>
      </c>
      <c r="BW57" s="378" t="s">
        <v>771</v>
      </c>
      <c r="BX57" s="822">
        <v>1</v>
      </c>
      <c r="BY57" s="819"/>
      <c r="BZ57" s="267"/>
      <c r="CA57" s="261"/>
      <c r="CB57" s="260"/>
      <c r="CC57" s="260"/>
      <c r="CD57" s="260"/>
      <c r="CE57" s="260"/>
      <c r="CF57" s="260"/>
      <c r="CG57" s="259"/>
      <c r="CI57" s="261"/>
      <c r="CJ57" s="260"/>
      <c r="CK57" s="260"/>
      <c r="CL57" s="260"/>
      <c r="CM57" s="260"/>
      <c r="CN57" s="260"/>
      <c r="CO57" s="259"/>
      <c r="CQ57" s="261"/>
      <c r="CR57" s="260"/>
      <c r="CS57" s="260"/>
      <c r="CT57" s="260"/>
      <c r="CU57" s="260"/>
      <c r="CV57" s="260"/>
      <c r="CW57" s="259"/>
      <c r="CY57" s="550"/>
      <c r="CZ57" s="550"/>
      <c r="DA57" s="550"/>
      <c r="DB57" s="550"/>
      <c r="DD57" s="9">
        <v>1</v>
      </c>
    </row>
    <row r="58" spans="2:108" ht="21" customHeight="1">
      <c r="B58" s="394" t="str">
        <f t="shared" si="12"/>
        <v>A</v>
      </c>
      <c r="C58" s="146" t="str">
        <f t="shared" si="13"/>
        <v>B.Baltimore blanc.Avec alcool.Before dinner.Verre Martini(s).On the rocks</v>
      </c>
      <c r="D58" s="146" t="str">
        <f t="shared" si="25"/>
        <v>B</v>
      </c>
      <c r="E58" s="146" t="str">
        <f t="shared" si="26"/>
        <v>Baltimore blanc</v>
      </c>
      <c r="F58" s="146" t="str">
        <f t="shared" si="27"/>
        <v>Avec alcool</v>
      </c>
      <c r="G58" s="146" t="str">
        <f t="shared" si="17"/>
        <v>Before dinner</v>
      </c>
      <c r="H58" s="146" t="str">
        <f t="shared" si="28"/>
        <v>On the rocks</v>
      </c>
      <c r="I58" s="146" t="str">
        <f t="shared" si="19"/>
        <v/>
      </c>
      <c r="J58" s="133" t="s">
        <v>338</v>
      </c>
      <c r="K58" s="118" t="str">
        <f>K57</f>
        <v>B.Baltimore blanc.Avec alcool.Before dinner.Verre Martini(s).On the rocks</v>
      </c>
      <c r="L58" s="118">
        <f>L57</f>
        <v>1</v>
      </c>
      <c r="M58" s="117" t="str">
        <f>M57</f>
        <v>Martini(s)</v>
      </c>
      <c r="N58" s="116">
        <f>N57</f>
        <v>7</v>
      </c>
      <c r="O58" s="115" t="str">
        <f>O57</f>
        <v>cl</v>
      </c>
      <c r="P58" s="1703" t="s">
        <v>381</v>
      </c>
      <c r="Q58" s="1703"/>
      <c r="R58" s="1704"/>
      <c r="S58" s="176"/>
      <c r="T58" s="175" t="s">
        <v>380</v>
      </c>
      <c r="U58" s="1606" t="s">
        <v>379</v>
      </c>
      <c r="V58" s="174"/>
      <c r="W58" s="1608" t="s">
        <v>378</v>
      </c>
      <c r="X58" s="1610" t="s">
        <v>377</v>
      </c>
      <c r="Y58" s="1573" t="s">
        <v>376</v>
      </c>
      <c r="Z58" s="1582" t="s">
        <v>375</v>
      </c>
      <c r="AA58" s="173" t="s">
        <v>374</v>
      </c>
      <c r="AC58" s="172" t="str">
        <f>"Vous servez plus que l'Auteur qui avait prévu "&amp;AJ55&amp;" cl"</f>
        <v>Vous servez plus que l'Auteur qui avait prévu 7 cl</v>
      </c>
      <c r="AD58" s="171" t="str">
        <f>"Vous servez moins que l'Auteur qui avait prévu "&amp;AJ55&amp;" cl"</f>
        <v>Vous servez moins que l'Auteur qui avait prévu 7 cl</v>
      </c>
      <c r="AE58" s="171" t="s">
        <v>373</v>
      </c>
      <c r="AF58" s="170"/>
      <c r="AG58" s="170"/>
      <c r="AH58" s="170"/>
      <c r="AI58" s="170"/>
      <c r="AJ58" s="169"/>
      <c r="AK58" s="169"/>
      <c r="AL58" s="536" t="s">
        <v>372</v>
      </c>
      <c r="AM58" s="168" t="s">
        <v>371</v>
      </c>
      <c r="AO58" s="142" t="str">
        <f t="shared" ref="AO58:AT58" si="70">AO52</f>
        <v>Volume saisi 70 ml pour 1 Martini(s)</v>
      </c>
      <c r="AP58" s="141">
        <f t="shared" si="70"/>
        <v>240</v>
      </c>
      <c r="AQ58" s="141">
        <f t="shared" si="70"/>
        <v>70</v>
      </c>
      <c r="AR58" s="140" t="str">
        <f t="shared" si="70"/>
        <v>10 Martini(s) de 7 cl</v>
      </c>
      <c r="AS58" s="135">
        <f t="shared" si="70"/>
        <v>2400</v>
      </c>
      <c r="AT58" s="139">
        <f t="shared" si="70"/>
        <v>700</v>
      </c>
      <c r="AU58" s="151">
        <f t="shared" si="65"/>
        <v>10</v>
      </c>
      <c r="AV58" s="166" t="str">
        <f t="shared" ref="AV58:BB58" si="71">SUBSTITUTE(ADDRESS(1,COLUMN(),4),"1","")</f>
        <v>AV</v>
      </c>
      <c r="AW58" s="166" t="str">
        <f t="shared" si="71"/>
        <v>AW</v>
      </c>
      <c r="AX58" s="167" t="str">
        <f>SUBSTITUTE(ADDRESS(1,COLUMN(),4),"1","")</f>
        <v>AX</v>
      </c>
      <c r="AY58" s="167" t="str">
        <f>SUBSTITUTE(ADDRESS(1,COLUMN(),4),"1","")</f>
        <v>AY</v>
      </c>
      <c r="AZ58" s="166" t="str">
        <f t="shared" si="71"/>
        <v>AZ</v>
      </c>
      <c r="BA58" s="165" t="str">
        <f t="shared" si="71"/>
        <v>BA</v>
      </c>
      <c r="BB58" s="625" t="str">
        <f t="shared" si="71"/>
        <v>BB</v>
      </c>
      <c r="BC58" s="732" t="str">
        <f>"1"&amp;" "&amp;AJ52</f>
        <v>1 Martini(s)</v>
      </c>
      <c r="BE58" s="633" t="s">
        <v>889</v>
      </c>
      <c r="BF58" s="633" t="s">
        <v>1015</v>
      </c>
      <c r="BG58" s="633" t="s">
        <v>1776</v>
      </c>
      <c r="BH58" s="119" t="s">
        <v>558</v>
      </c>
      <c r="BI58" s="119" t="s">
        <v>558</v>
      </c>
      <c r="BJ58" s="119" t="s">
        <v>558</v>
      </c>
      <c r="BK58" s="93">
        <f t="shared" si="31"/>
        <v>0.35</v>
      </c>
      <c r="BL58" s="92" t="s">
        <v>282</v>
      </c>
      <c r="BM58" s="75">
        <f t="shared" si="32"/>
        <v>3</v>
      </c>
      <c r="BN58" s="74">
        <f t="shared" si="33"/>
        <v>35</v>
      </c>
      <c r="BO58" s="91">
        <v>350</v>
      </c>
      <c r="BP58" s="72">
        <v>300</v>
      </c>
      <c r="BQ58" s="71">
        <v>400</v>
      </c>
      <c r="BR58" s="79">
        <f t="shared" si="34"/>
        <v>40</v>
      </c>
      <c r="BS58" s="95">
        <v>400</v>
      </c>
      <c r="BT58" s="87" t="s">
        <v>557</v>
      </c>
      <c r="BV58" s="394" t="str">
        <f t="shared" si="21"/>
        <v>A</v>
      </c>
      <c r="BW58" s="574">
        <v>1</v>
      </c>
      <c r="BX58" s="574" t="s">
        <v>505</v>
      </c>
      <c r="BY58" s="574"/>
      <c r="BZ58" s="267"/>
      <c r="CA58" s="264"/>
      <c r="CB58" s="263"/>
      <c r="CC58" s="263"/>
      <c r="CD58" s="263"/>
      <c r="CE58" s="263"/>
      <c r="CF58" s="263"/>
      <c r="CG58" s="262"/>
      <c r="CI58" s="264"/>
      <c r="CJ58" s="263"/>
      <c r="CK58" s="263"/>
      <c r="CL58" s="263"/>
      <c r="CM58" s="263"/>
      <c r="CN58" s="263"/>
      <c r="CO58" s="262"/>
      <c r="CQ58" s="264"/>
      <c r="CR58" s="263"/>
      <c r="CS58" s="263"/>
      <c r="CT58" s="263"/>
      <c r="CU58" s="263"/>
      <c r="CV58" s="263"/>
      <c r="CW58" s="262"/>
      <c r="CY58" s="549"/>
      <c r="CZ58" s="549"/>
      <c r="DA58" s="549"/>
      <c r="DB58" s="549"/>
      <c r="DD58" s="9">
        <v>1</v>
      </c>
    </row>
    <row r="59" spans="2:108" ht="21" customHeight="1">
      <c r="B59" s="394" t="str">
        <f t="shared" si="12"/>
        <v>A</v>
      </c>
      <c r="C59" s="146" t="str">
        <f t="shared" si="13"/>
        <v>B.Baltimore blanc.Avec alcool.Before dinner.Verre Martini(s).On the rocks</v>
      </c>
      <c r="D59" s="146" t="str">
        <f t="shared" si="25"/>
        <v>B</v>
      </c>
      <c r="E59" s="146" t="str">
        <f t="shared" si="26"/>
        <v>Baltimore blanc</v>
      </c>
      <c r="F59" s="146" t="str">
        <f t="shared" si="27"/>
        <v>Avec alcool</v>
      </c>
      <c r="G59" s="146" t="str">
        <f t="shared" si="17"/>
        <v>Before dinner</v>
      </c>
      <c r="H59" s="146" t="str">
        <f t="shared" si="28"/>
        <v>On the rocks</v>
      </c>
      <c r="I59" s="146" t="str">
        <f t="shared" si="19"/>
        <v/>
      </c>
      <c r="J59" s="133" t="s">
        <v>338</v>
      </c>
      <c r="K59" s="118" t="str">
        <f>K57</f>
        <v>B.Baltimore blanc.Avec alcool.Before dinner.Verre Martini(s).On the rocks</v>
      </c>
      <c r="L59" s="118">
        <f>L57</f>
        <v>1</v>
      </c>
      <c r="M59" s="117" t="str">
        <f>M57</f>
        <v>Martini(s)</v>
      </c>
      <c r="N59" s="116">
        <f>N57</f>
        <v>7</v>
      </c>
      <c r="O59" s="115" t="str">
        <f>O57</f>
        <v>cl</v>
      </c>
      <c r="P59" s="1705"/>
      <c r="Q59" s="1705"/>
      <c r="R59" s="1706"/>
      <c r="S59" s="164"/>
      <c r="T59" s="163" t="s">
        <v>368</v>
      </c>
      <c r="U59" s="1607"/>
      <c r="V59" s="162"/>
      <c r="W59" s="1609"/>
      <c r="X59" s="1611"/>
      <c r="Y59" s="1574"/>
      <c r="Z59" s="1583"/>
      <c r="AA59" s="161" t="s">
        <v>367</v>
      </c>
      <c r="AC59" s="160"/>
      <c r="AD59" s="765"/>
      <c r="AE59" s="766"/>
      <c r="AF59" s="766"/>
      <c r="AG59" s="767" t="str">
        <f>AL54&amp;" "&amp;AJ53&amp;" arrondi à ▼"</f>
        <v>70 cl arrondi à ▼</v>
      </c>
      <c r="AH59" s="766"/>
      <c r="AI59" s="766"/>
      <c r="AJ59" s="768" t="s">
        <v>366</v>
      </c>
      <c r="AK59" s="769" t="s">
        <v>365</v>
      </c>
      <c r="AL59" s="770"/>
      <c r="AM59" s="499">
        <f>ROUND(AM67/AI52,2)</f>
        <v>1.07</v>
      </c>
      <c r="AO59" s="142" t="str">
        <f t="shared" ref="AO59:AT59" si="72">AO52</f>
        <v>Volume saisi 70 ml pour 1 Martini(s)</v>
      </c>
      <c r="AP59" s="141">
        <f t="shared" si="72"/>
        <v>240</v>
      </c>
      <c r="AQ59" s="141">
        <f t="shared" si="72"/>
        <v>70</v>
      </c>
      <c r="AR59" s="140" t="str">
        <f t="shared" si="72"/>
        <v>10 Martini(s) de 7 cl</v>
      </c>
      <c r="AS59" s="135">
        <f t="shared" si="72"/>
        <v>2400</v>
      </c>
      <c r="AT59" s="139">
        <f t="shared" si="72"/>
        <v>700</v>
      </c>
      <c r="AU59" s="151">
        <f t="shared" si="65"/>
        <v>10</v>
      </c>
      <c r="AV59" s="156"/>
      <c r="AW59" s="156"/>
      <c r="AX59" s="155"/>
      <c r="AY59" s="20"/>
      <c r="AZ59" s="20"/>
      <c r="BA59" s="154" t="s">
        <v>364</v>
      </c>
      <c r="BB59" s="153"/>
      <c r="BC59" s="732" t="str">
        <f>"de "&amp;AI53&amp;" "&amp;AJ53</f>
        <v>de 7 cl</v>
      </c>
      <c r="BE59" s="633" t="s">
        <v>889</v>
      </c>
      <c r="BF59" s="633" t="s">
        <v>1015</v>
      </c>
      <c r="BG59" s="633" t="s">
        <v>1776</v>
      </c>
      <c r="BH59" s="119" t="s">
        <v>541</v>
      </c>
      <c r="BI59" s="119" t="s">
        <v>541</v>
      </c>
      <c r="BJ59" s="119" t="s">
        <v>541</v>
      </c>
      <c r="BK59" s="93">
        <f t="shared" si="31"/>
        <v>0.4</v>
      </c>
      <c r="BL59" s="92" t="s">
        <v>282</v>
      </c>
      <c r="BM59" s="75">
        <f t="shared" si="32"/>
        <v>3</v>
      </c>
      <c r="BN59" s="74">
        <f t="shared" si="33"/>
        <v>40</v>
      </c>
      <c r="BO59" s="91">
        <v>400</v>
      </c>
      <c r="BP59" s="72">
        <v>350</v>
      </c>
      <c r="BQ59" s="71">
        <v>470</v>
      </c>
      <c r="BR59" s="79">
        <f t="shared" si="34"/>
        <v>47</v>
      </c>
      <c r="BS59" s="95">
        <v>470</v>
      </c>
      <c r="BT59" s="87" t="s">
        <v>341</v>
      </c>
      <c r="BV59" s="394" t="str">
        <f t="shared" si="21"/>
        <v>A</v>
      </c>
      <c r="BW59" s="576" t="s">
        <v>772</v>
      </c>
      <c r="BX59" s="820" t="s">
        <v>1952</v>
      </c>
      <c r="BY59" s="820" t="s">
        <v>1953</v>
      </c>
      <c r="BZ59" s="267"/>
      <c r="CA59" s="264"/>
      <c r="CB59" s="587" t="s">
        <v>2001</v>
      </c>
      <c r="CC59" s="263"/>
      <c r="CD59" s="263"/>
      <c r="CE59" s="263"/>
      <c r="CF59" s="263"/>
      <c r="CG59" s="262"/>
      <c r="CI59" s="264"/>
      <c r="CJ59" s="587" t="s">
        <v>2002</v>
      </c>
      <c r="CK59" s="263"/>
      <c r="CL59" s="263"/>
      <c r="CM59" s="263"/>
      <c r="CN59" s="263"/>
      <c r="CO59" s="262"/>
      <c r="CQ59" s="264"/>
      <c r="CR59" s="587" t="s">
        <v>2003</v>
      </c>
      <c r="CS59" s="263"/>
      <c r="CT59" s="263"/>
      <c r="CU59" s="263"/>
      <c r="CV59" s="263"/>
      <c r="CW59" s="262"/>
      <c r="CY59" s="549"/>
      <c r="CZ59" s="549"/>
      <c r="DA59" s="549"/>
      <c r="DB59" s="549"/>
      <c r="DD59" s="9">
        <v>1</v>
      </c>
    </row>
    <row r="60" spans="2:108" ht="21" customHeight="1">
      <c r="B60" s="394" t="str">
        <f t="shared" si="12"/>
        <v>A</v>
      </c>
      <c r="C60" s="146" t="str">
        <f t="shared" si="13"/>
        <v>B.Baltimore blanc.Avec alcool.Before dinner.Verre Martini(s).On the rocks</v>
      </c>
      <c r="D60" s="146" t="str">
        <f t="shared" si="25"/>
        <v>B</v>
      </c>
      <c r="E60" s="146" t="str">
        <f t="shared" si="26"/>
        <v>Baltimore blanc</v>
      </c>
      <c r="F60" s="146" t="str">
        <f t="shared" si="27"/>
        <v>Avec alcool</v>
      </c>
      <c r="G60" s="146" t="str">
        <f t="shared" si="17"/>
        <v>Before dinner</v>
      </c>
      <c r="H60" s="146" t="str">
        <f t="shared" si="28"/>
        <v>On the rocks</v>
      </c>
      <c r="I60" s="146" t="str">
        <f t="shared" si="19"/>
        <v/>
      </c>
      <c r="J60" s="133" t="s">
        <v>338</v>
      </c>
      <c r="K60" s="118" t="str">
        <f>K57</f>
        <v>B.Baltimore blanc.Avec alcool.Before dinner.Verre Martini(s).On the rocks</v>
      </c>
      <c r="L60" s="118">
        <f>L57</f>
        <v>1</v>
      </c>
      <c r="M60" s="117" t="str">
        <f>M57</f>
        <v>Martini(s)</v>
      </c>
      <c r="N60" s="116">
        <f>N57</f>
        <v>7</v>
      </c>
      <c r="O60" s="115" t="str">
        <f>O57</f>
        <v>cl</v>
      </c>
      <c r="P60" s="1705"/>
      <c r="Q60" s="1705"/>
      <c r="R60" s="1706"/>
      <c r="S60" s="144">
        <v>1</v>
      </c>
      <c r="T60" s="292"/>
      <c r="U60" s="291"/>
      <c r="V60" s="143"/>
      <c r="W60" s="290">
        <v>3</v>
      </c>
      <c r="X60" s="603" t="s">
        <v>328</v>
      </c>
      <c r="Y60" s="288">
        <v>40</v>
      </c>
      <c r="Z60" s="597">
        <v>1.02</v>
      </c>
      <c r="AA60" s="286" t="s">
        <v>457</v>
      </c>
      <c r="AC60" s="507" t="str">
        <f>IF(ISBLANK(AA60),"",IF(AI52&gt;0,AA60,""))</f>
        <v>gin</v>
      </c>
      <c r="AD60" s="508">
        <f>IF(ISBLANK(AI52),"",INDEX(BO22:BO150,MATCH(AJ53,BH22:BH150,0)))</f>
        <v>10</v>
      </c>
      <c r="AE60" s="509">
        <f t="shared" ref="AE60:AE66" si="73">IF(BA60=0,"",BA60)</f>
        <v>300</v>
      </c>
      <c r="AF60" s="510" t="str">
        <f>IF(BA60=0,"",IF(ISBLANK(AI52),"",TEXT(AE60/10,"0.0")&amp;" cl ► "&amp;TEXT(AE60/1000,"0.000")&amp;" L"))</f>
        <v>30.0 cl ► 0.300 L</v>
      </c>
      <c r="AG60" s="511" t="str">
        <f>IF(OR(BA60=0, ISBLANK(X60)), "", IF(ROUND(BA60/BA67*10*2, 0)/2=0, W60 &amp; " " &amp; X60, "► ≈ " &amp; MIN(ROUND(BA60/BA67*10*2, 0)/2, 10) &amp; "/10"))</f>
        <v>► ≈ 4.5/10</v>
      </c>
      <c r="AH60" s="512" t="str">
        <f t="shared" ref="AH60:AH66" si="74">IF(ISBLANK(T60),"",T60*AU60)</f>
        <v/>
      </c>
      <c r="AI60" s="513">
        <f>IF(ISBLANK(AI52),"",U60)</f>
        <v>0</v>
      </c>
      <c r="AJ60" s="528">
        <f t="shared" ref="AJ60:AJ66" si="75">IF(ISBLANK(Y60),"",AE60*Y60/100)</f>
        <v>120</v>
      </c>
      <c r="AK60" s="514">
        <f t="shared" ref="AK60:AK66" si="76">Y60</f>
        <v>40</v>
      </c>
      <c r="AL60" s="515">
        <v>1</v>
      </c>
      <c r="AM60" s="516">
        <f t="shared" ref="AM60:AM66" si="77">IFERROR(IF(ISBLANK(T60),(AE60/1000)*AL60,AH60*AL60),0)</f>
        <v>0.3</v>
      </c>
      <c r="AO60" s="142" t="str">
        <f t="shared" ref="AO60:AT60" si="78">AO52</f>
        <v>Volume saisi 70 ml pour 1 Martini(s)</v>
      </c>
      <c r="AP60" s="141">
        <f t="shared" si="78"/>
        <v>240</v>
      </c>
      <c r="AQ60" s="141">
        <f t="shared" si="78"/>
        <v>70</v>
      </c>
      <c r="AR60" s="140" t="str">
        <f t="shared" si="78"/>
        <v>10 Martini(s) de 7 cl</v>
      </c>
      <c r="AS60" s="135">
        <f t="shared" si="78"/>
        <v>2400</v>
      </c>
      <c r="AT60" s="139">
        <f t="shared" si="78"/>
        <v>700</v>
      </c>
      <c r="AU60" s="151">
        <f t="shared" si="65"/>
        <v>10</v>
      </c>
      <c r="AV60" s="150">
        <v>1</v>
      </c>
      <c r="AW60" s="136" t="str">
        <f t="shared" ref="AW60:AW66" si="79">AA60</f>
        <v>gin</v>
      </c>
      <c r="AX60" s="614">
        <f>IF(ISBLANK(W60),0,IFERROR((IFERROR(_xlfn.XLOOKUP(X60,BH22:BH150,BO22:BO150),IFERROR(_xlfn.XLOOKUP(X60,BI22:BI150,BO22:BO150),IFERROR(_xlfn.XLOOKUP(X60,BJ22:BJ150,BO22:BO150),""))))*W60,""))</f>
        <v>30</v>
      </c>
      <c r="AY60" s="618">
        <f>IFERROR((AX60/AX67)*AQ60,0)</f>
        <v>30</v>
      </c>
      <c r="AZ60" s="619">
        <f>AY60/1000</f>
        <v>0.03</v>
      </c>
      <c r="BA60" s="134">
        <f>AY60*AU60</f>
        <v>300</v>
      </c>
      <c r="BB60" s="617">
        <f>BA60/1000</f>
        <v>0.3</v>
      </c>
      <c r="BC60" s="733">
        <f>BA60/AI52</f>
        <v>30</v>
      </c>
      <c r="BE60" s="633" t="s">
        <v>889</v>
      </c>
      <c r="BF60" s="633" t="s">
        <v>1015</v>
      </c>
      <c r="BG60" s="633" t="s">
        <v>1776</v>
      </c>
      <c r="BH60" s="119" t="s">
        <v>540</v>
      </c>
      <c r="BI60" s="119" t="s">
        <v>540</v>
      </c>
      <c r="BJ60" s="119" t="s">
        <v>540</v>
      </c>
      <c r="BK60" s="93">
        <f t="shared" si="31"/>
        <v>0.18</v>
      </c>
      <c r="BL60" s="92" t="s">
        <v>282</v>
      </c>
      <c r="BM60" s="75">
        <f t="shared" si="32"/>
        <v>6</v>
      </c>
      <c r="BN60" s="74">
        <f t="shared" si="33"/>
        <v>18</v>
      </c>
      <c r="BO60" s="91">
        <v>180</v>
      </c>
      <c r="BP60" s="72">
        <v>150</v>
      </c>
      <c r="BQ60" s="71">
        <v>210</v>
      </c>
      <c r="BR60" s="79">
        <f t="shared" si="34"/>
        <v>21</v>
      </c>
      <c r="BS60" s="95">
        <v>210</v>
      </c>
      <c r="BT60" s="36" t="s">
        <v>539</v>
      </c>
      <c r="BV60" s="394" t="str">
        <f t="shared" si="21"/>
        <v>A</v>
      </c>
      <c r="BW60" s="577" t="s">
        <v>773</v>
      </c>
      <c r="BX60" s="822">
        <v>1</v>
      </c>
      <c r="BY60" s="821"/>
      <c r="BZ60" s="267"/>
      <c r="CA60" s="264"/>
      <c r="CB60" s="587"/>
      <c r="CC60" s="263"/>
      <c r="CD60" s="263"/>
      <c r="CE60" s="263"/>
      <c r="CF60" s="263"/>
      <c r="CG60" s="262"/>
      <c r="CI60" s="264"/>
      <c r="CJ60" s="587"/>
      <c r="CK60" s="263"/>
      <c r="CL60" s="263"/>
      <c r="CM60" s="263"/>
      <c r="CN60" s="263"/>
      <c r="CO60" s="262"/>
      <c r="CQ60" s="264"/>
      <c r="CR60" s="587"/>
      <c r="CS60" s="263"/>
      <c r="CT60" s="263"/>
      <c r="CU60" s="263"/>
      <c r="CV60" s="263"/>
      <c r="CW60" s="262"/>
      <c r="CY60" s="549"/>
      <c r="CZ60" s="549"/>
      <c r="DA60" s="549"/>
      <c r="DB60" s="549"/>
      <c r="DD60" s="9">
        <v>1</v>
      </c>
    </row>
    <row r="61" spans="2:108" ht="21" customHeight="1">
      <c r="B61" s="394" t="str">
        <f t="shared" si="12"/>
        <v>A</v>
      </c>
      <c r="C61" s="146" t="str">
        <f t="shared" si="13"/>
        <v>B.Baltimore blanc.Avec alcool.Before dinner.Verre Martini(s).On the rocks</v>
      </c>
      <c r="D61" s="146" t="str">
        <f t="shared" si="25"/>
        <v>B</v>
      </c>
      <c r="E61" s="146" t="str">
        <f t="shared" si="26"/>
        <v>Baltimore blanc</v>
      </c>
      <c r="F61" s="146" t="str">
        <f t="shared" si="27"/>
        <v>Avec alcool</v>
      </c>
      <c r="G61" s="146" t="str">
        <f t="shared" si="17"/>
        <v>Before dinner</v>
      </c>
      <c r="H61" s="146" t="str">
        <f t="shared" si="28"/>
        <v>On the rocks</v>
      </c>
      <c r="I61" s="146" t="str">
        <f t="shared" si="19"/>
        <v/>
      </c>
      <c r="J61" s="145" t="str">
        <f t="shared" ref="J61:J66" si="80">IF(AA61&lt;&gt;"","A","►")</f>
        <v>A</v>
      </c>
      <c r="K61" s="118" t="str">
        <f>K57</f>
        <v>B.Baltimore blanc.Avec alcool.Before dinner.Verre Martini(s).On the rocks</v>
      </c>
      <c r="L61" s="118">
        <f>L57</f>
        <v>1</v>
      </c>
      <c r="M61" s="117" t="str">
        <f>M57</f>
        <v>Martini(s)</v>
      </c>
      <c r="N61" s="116">
        <f>N57</f>
        <v>7</v>
      </c>
      <c r="O61" s="115" t="str">
        <f>O57</f>
        <v>cl</v>
      </c>
      <c r="P61" s="1705"/>
      <c r="Q61" s="1705"/>
      <c r="R61" s="1706"/>
      <c r="S61" s="149">
        <v>2</v>
      </c>
      <c r="T61" s="292"/>
      <c r="U61" s="291"/>
      <c r="V61" s="143"/>
      <c r="W61" s="290">
        <v>3</v>
      </c>
      <c r="X61" s="603" t="s">
        <v>328</v>
      </c>
      <c r="Y61" s="288">
        <v>40</v>
      </c>
      <c r="Z61" s="597">
        <v>0.95</v>
      </c>
      <c r="AA61" s="294" t="s">
        <v>92</v>
      </c>
      <c r="AC61" s="517" t="str">
        <f>IF(ISBLANK(AA61),"",IF(AI52&gt;0,AA61,""))</f>
        <v>Grand Marnier</v>
      </c>
      <c r="AD61" s="518">
        <f>IF(ISBLANK(AI52),"",INDEX(BO22:BO150,MATCH(AJ53,BH22:BH150,0)))</f>
        <v>10</v>
      </c>
      <c r="AE61" s="519">
        <f t="shared" si="73"/>
        <v>300</v>
      </c>
      <c r="AF61" s="520" t="str">
        <f>IF(BA61=0,"",IF(ISBLANK(AI52),"",TEXT(AE61/10,"0.0")&amp;" cl ► "&amp;TEXT(AE61/1000,"0.000")&amp;" L"))</f>
        <v>30.0 cl ► 0.300 L</v>
      </c>
      <c r="AG61" s="521" t="str">
        <f>IF(OR(BA61=0, ISBLANK(X61)), "", IF(ROUND(BA61/BA67*10*2, 0)/2=0, W61 &amp; " " &amp; X61, "► ≈ " &amp; MIN(ROUND(BA61/BA67*10*2, 0)/2, 10) &amp; "/10"))</f>
        <v>► ≈ 4.5/10</v>
      </c>
      <c r="AH61" s="522" t="str">
        <f t="shared" si="74"/>
        <v/>
      </c>
      <c r="AI61" s="523">
        <f>IF(ISBLANK(AI52),"",U61)</f>
        <v>0</v>
      </c>
      <c r="AJ61" s="529">
        <f t="shared" si="75"/>
        <v>120</v>
      </c>
      <c r="AK61" s="524">
        <f t="shared" si="76"/>
        <v>40</v>
      </c>
      <c r="AL61" s="515">
        <v>1</v>
      </c>
      <c r="AM61" s="516">
        <f t="shared" si="77"/>
        <v>0.3</v>
      </c>
      <c r="AO61" s="142" t="str">
        <f t="shared" ref="AO61:AT61" si="81">AO52</f>
        <v>Volume saisi 70 ml pour 1 Martini(s)</v>
      </c>
      <c r="AP61" s="141">
        <f t="shared" si="81"/>
        <v>240</v>
      </c>
      <c r="AQ61" s="141">
        <f t="shared" si="81"/>
        <v>70</v>
      </c>
      <c r="AR61" s="140" t="str">
        <f t="shared" si="81"/>
        <v>10 Martini(s) de 7 cl</v>
      </c>
      <c r="AS61" s="135">
        <f t="shared" si="81"/>
        <v>2400</v>
      </c>
      <c r="AT61" s="139">
        <f t="shared" si="81"/>
        <v>700</v>
      </c>
      <c r="AU61" s="138">
        <f t="shared" si="65"/>
        <v>10</v>
      </c>
      <c r="AV61" s="148">
        <v>2</v>
      </c>
      <c r="AW61" s="147" t="str">
        <f t="shared" si="79"/>
        <v>Grand Marnier</v>
      </c>
      <c r="AX61" s="614">
        <f>IF(ISBLANK(W61),0,IFERROR((IFERROR(_xlfn.XLOOKUP(X61,BH22:BH150,BO22:BO150),IFERROR(_xlfn.XLOOKUP(X61,BI22:BI150,BO22:BO150),IFERROR(_xlfn.XLOOKUP(X61,BJ22:BJ150,BO22:BO150),""))))*W61,""))</f>
        <v>30</v>
      </c>
      <c r="AY61" s="618">
        <f>IFERROR((AX61/AX67)*AQ61,0)</f>
        <v>30</v>
      </c>
      <c r="AZ61" s="619">
        <f t="shared" ref="AZ61:AZ66" si="82">AY61/1000</f>
        <v>0.03</v>
      </c>
      <c r="BA61" s="134">
        <f t="shared" ref="BA61:BA66" si="83">AY61*AU61</f>
        <v>300</v>
      </c>
      <c r="BB61" s="617">
        <f t="shared" ref="BB61:BB66" si="84">BA61/1000</f>
        <v>0.3</v>
      </c>
      <c r="BC61" s="733">
        <f>BA61/AI52</f>
        <v>30</v>
      </c>
      <c r="BE61" s="633" t="s">
        <v>889</v>
      </c>
      <c r="BF61" s="633" t="s">
        <v>1015</v>
      </c>
      <c r="BG61" s="633" t="s">
        <v>1776</v>
      </c>
      <c r="BH61" s="119" t="s">
        <v>537</v>
      </c>
      <c r="BI61" s="119" t="s">
        <v>537</v>
      </c>
      <c r="BJ61" s="119" t="s">
        <v>537</v>
      </c>
      <c r="BK61" s="93">
        <f t="shared" si="31"/>
        <v>0.24</v>
      </c>
      <c r="BL61" s="92" t="s">
        <v>282</v>
      </c>
      <c r="BM61" s="75">
        <f t="shared" si="32"/>
        <v>4</v>
      </c>
      <c r="BN61" s="74">
        <f t="shared" si="33"/>
        <v>24</v>
      </c>
      <c r="BO61" s="91">
        <v>240</v>
      </c>
      <c r="BP61" s="72">
        <v>230</v>
      </c>
      <c r="BQ61" s="71">
        <v>250</v>
      </c>
      <c r="BR61" s="79">
        <f t="shared" si="34"/>
        <v>25</v>
      </c>
      <c r="BS61" s="95">
        <v>250</v>
      </c>
      <c r="BT61" s="87" t="s">
        <v>536</v>
      </c>
      <c r="BV61" s="394" t="str">
        <f t="shared" si="21"/>
        <v>A</v>
      </c>
      <c r="BW61" s="574">
        <v>1</v>
      </c>
      <c r="BX61" s="822">
        <v>1</v>
      </c>
      <c r="BY61" s="574"/>
      <c r="BZ61" s="267"/>
      <c r="CA61" s="264"/>
      <c r="CB61" s="587" t="s">
        <v>1987</v>
      </c>
      <c r="CC61" s="263"/>
      <c r="CD61" s="263"/>
      <c r="CE61" s="263"/>
      <c r="CF61" s="263"/>
      <c r="CG61" s="262"/>
      <c r="CI61" s="264"/>
      <c r="CJ61" s="586" t="s">
        <v>1988</v>
      </c>
      <c r="CK61" s="263"/>
      <c r="CL61" s="263"/>
      <c r="CM61" s="263"/>
      <c r="CN61" s="263"/>
      <c r="CO61" s="262"/>
      <c r="CQ61" s="264"/>
      <c r="CR61" s="586" t="s">
        <v>1989</v>
      </c>
      <c r="CS61" s="263"/>
      <c r="CT61" s="263"/>
      <c r="CU61" s="263"/>
      <c r="CV61" s="263"/>
      <c r="CW61" s="262"/>
      <c r="CY61" s="549"/>
      <c r="CZ61" s="549"/>
      <c r="DA61" s="549"/>
      <c r="DB61" s="549"/>
      <c r="DD61" s="9">
        <v>1</v>
      </c>
    </row>
    <row r="62" spans="2:108" ht="21" customHeight="1">
      <c r="B62" s="394" t="str">
        <f t="shared" si="12"/>
        <v>A</v>
      </c>
      <c r="C62" s="146" t="str">
        <f t="shared" si="13"/>
        <v>B.Baltimore blanc.Avec alcool.Before dinner.Verre Martini(s).On the rocks</v>
      </c>
      <c r="D62" s="146" t="str">
        <f t="shared" si="25"/>
        <v>B</v>
      </c>
      <c r="E62" s="146" t="str">
        <f t="shared" si="26"/>
        <v>Baltimore blanc</v>
      </c>
      <c r="F62" s="146" t="str">
        <f t="shared" si="27"/>
        <v>Avec alcool</v>
      </c>
      <c r="G62" s="146" t="str">
        <f t="shared" si="17"/>
        <v>Before dinner</v>
      </c>
      <c r="H62" s="146" t="str">
        <f t="shared" si="28"/>
        <v>On the rocks</v>
      </c>
      <c r="I62" s="146" t="str">
        <f t="shared" si="19"/>
        <v/>
      </c>
      <c r="J62" s="145" t="str">
        <f t="shared" si="80"/>
        <v>A</v>
      </c>
      <c r="K62" s="118" t="str">
        <f>K57</f>
        <v>B.Baltimore blanc.Avec alcool.Before dinner.Verre Martini(s).On the rocks</v>
      </c>
      <c r="L62" s="118">
        <f>L57</f>
        <v>1</v>
      </c>
      <c r="M62" s="117" t="str">
        <f>M57</f>
        <v>Martini(s)</v>
      </c>
      <c r="N62" s="116">
        <f>N57</f>
        <v>7</v>
      </c>
      <c r="O62" s="115" t="str">
        <f>O57</f>
        <v>cl</v>
      </c>
      <c r="P62" s="1705"/>
      <c r="Q62" s="1705"/>
      <c r="R62" s="1706"/>
      <c r="S62" s="144">
        <v>3</v>
      </c>
      <c r="T62" s="292"/>
      <c r="U62" s="291"/>
      <c r="V62" s="143"/>
      <c r="W62" s="290">
        <v>1</v>
      </c>
      <c r="X62" s="603" t="s">
        <v>328</v>
      </c>
      <c r="Y62" s="288">
        <v>18</v>
      </c>
      <c r="Z62" s="287">
        <v>1.05</v>
      </c>
      <c r="AA62" s="294" t="s">
        <v>460</v>
      </c>
      <c r="AC62" s="507" t="str">
        <f>IF(ISBLANK(AA62),"",IF(AI52&gt;0,AA62,""))</f>
        <v>vermouth blanc Noilly Prat</v>
      </c>
      <c r="AD62" s="508">
        <f>IF(ISBLANK(AI52),"",INDEX(BO22:BO150,MATCH(AJ53,BH22:BH150,0)))</f>
        <v>10</v>
      </c>
      <c r="AE62" s="525">
        <f t="shared" si="73"/>
        <v>100</v>
      </c>
      <c r="AF62" s="526" t="str">
        <f>IF(BA62=0,"",IF(ISBLANK(AI52),"",TEXT(AE62/10,"0.0")&amp;" cl ► "&amp;TEXT(AE62/1000,"0.000")&amp;" L"))</f>
        <v>10.0 cl ► 0.100 L</v>
      </c>
      <c r="AG62" s="511" t="str">
        <f>IF(OR(BA62=0, ISBLANK(X62)), "", IF(ROUND(BA62/BA67*10*2, 0)/2=0, W62 &amp; " " &amp; X62, "► ≈ " &amp; MIN(ROUND(BA62/BA67*10*2, 0)/2, 10) &amp; "/10"))</f>
        <v>► ≈ 1.5/10</v>
      </c>
      <c r="AH62" s="527" t="str">
        <f t="shared" si="74"/>
        <v/>
      </c>
      <c r="AI62" s="513">
        <f>IF(ISBLANK(AI52),"",U62)</f>
        <v>0</v>
      </c>
      <c r="AJ62" s="528">
        <f t="shared" si="75"/>
        <v>18</v>
      </c>
      <c r="AK62" s="514">
        <f t="shared" si="76"/>
        <v>18</v>
      </c>
      <c r="AL62" s="515">
        <v>1</v>
      </c>
      <c r="AM62" s="516">
        <f t="shared" si="77"/>
        <v>0.1</v>
      </c>
      <c r="AO62" s="142" t="str">
        <f t="shared" ref="AO62:AT62" si="85">AO52</f>
        <v>Volume saisi 70 ml pour 1 Martini(s)</v>
      </c>
      <c r="AP62" s="141">
        <f t="shared" si="85"/>
        <v>240</v>
      </c>
      <c r="AQ62" s="141">
        <f t="shared" si="85"/>
        <v>70</v>
      </c>
      <c r="AR62" s="140" t="str">
        <f t="shared" si="85"/>
        <v>10 Martini(s) de 7 cl</v>
      </c>
      <c r="AS62" s="135">
        <f t="shared" si="85"/>
        <v>2400</v>
      </c>
      <c r="AT62" s="139">
        <f t="shared" si="85"/>
        <v>700</v>
      </c>
      <c r="AU62" s="138">
        <f t="shared" si="65"/>
        <v>10</v>
      </c>
      <c r="AV62" s="137">
        <v>3</v>
      </c>
      <c r="AW62" s="136" t="str">
        <f t="shared" si="79"/>
        <v>vermouth blanc Noilly Prat</v>
      </c>
      <c r="AX62" s="614">
        <f>IF(ISBLANK(W62),0,IFERROR((IFERROR(_xlfn.XLOOKUP(X62,BH22:BH150,BO22:BO150),IFERROR(_xlfn.XLOOKUP(X62,BI22:BI150,BO22:BO150),IFERROR(_xlfn.XLOOKUP(X62,BJ22:BJ150,BO22:BO150),""))))*W62,""))</f>
        <v>10</v>
      </c>
      <c r="AY62" s="618">
        <f>IFERROR((AX62/AX67)*AQ62,0)</f>
        <v>10</v>
      </c>
      <c r="AZ62" s="619">
        <f t="shared" si="82"/>
        <v>0.01</v>
      </c>
      <c r="BA62" s="134">
        <f t="shared" si="83"/>
        <v>100</v>
      </c>
      <c r="BB62" s="617">
        <f t="shared" si="84"/>
        <v>0.1</v>
      </c>
      <c r="BC62" s="733">
        <f>BA62/AI52</f>
        <v>10</v>
      </c>
      <c r="BE62" s="633" t="s">
        <v>889</v>
      </c>
      <c r="BF62" s="633" t="s">
        <v>1015</v>
      </c>
      <c r="BG62" s="633" t="s">
        <v>1776</v>
      </c>
      <c r="BH62" s="119" t="s">
        <v>534</v>
      </c>
      <c r="BI62" s="119" t="s">
        <v>534</v>
      </c>
      <c r="BJ62" s="119" t="s">
        <v>534</v>
      </c>
      <c r="BK62" s="93">
        <f t="shared" si="31"/>
        <v>0.24</v>
      </c>
      <c r="BL62" s="92" t="s">
        <v>282</v>
      </c>
      <c r="BM62" s="75">
        <f t="shared" si="32"/>
        <v>4</v>
      </c>
      <c r="BN62" s="74">
        <f t="shared" si="33"/>
        <v>24</v>
      </c>
      <c r="BO62" s="91">
        <v>240</v>
      </c>
      <c r="BP62" s="72">
        <v>180</v>
      </c>
      <c r="BQ62" s="71">
        <v>300</v>
      </c>
      <c r="BR62" s="79">
        <f t="shared" si="34"/>
        <v>30</v>
      </c>
      <c r="BS62" s="95">
        <v>360</v>
      </c>
      <c r="BT62" s="87" t="s">
        <v>533</v>
      </c>
      <c r="BV62" s="394" t="str">
        <f t="shared" si="21"/>
        <v>A</v>
      </c>
      <c r="BW62" s="577" t="s">
        <v>774</v>
      </c>
      <c r="BX62" s="822">
        <v>1</v>
      </c>
      <c r="BY62" s="821"/>
      <c r="BZ62" s="267"/>
      <c r="CA62" s="264"/>
      <c r="CB62" s="587"/>
      <c r="CC62" s="263"/>
      <c r="CD62" s="263"/>
      <c r="CE62" s="263"/>
      <c r="CF62" s="263"/>
      <c r="CG62" s="262"/>
      <c r="CI62" s="264"/>
      <c r="CJ62" s="586"/>
      <c r="CK62" s="263"/>
      <c r="CL62" s="263"/>
      <c r="CM62" s="263"/>
      <c r="CN62" s="263"/>
      <c r="CO62" s="262"/>
      <c r="CQ62" s="264"/>
      <c r="CR62" s="586"/>
      <c r="CS62" s="263"/>
      <c r="CT62" s="263"/>
      <c r="CU62" s="263"/>
      <c r="CV62" s="263"/>
      <c r="CW62" s="262"/>
      <c r="CY62" s="549"/>
      <c r="CZ62" s="549"/>
      <c r="DA62" s="549"/>
      <c r="DB62" s="549"/>
      <c r="DD62" s="9">
        <v>1</v>
      </c>
    </row>
    <row r="63" spans="2:108" ht="21" customHeight="1">
      <c r="B63" s="394" t="str">
        <f t="shared" si="12"/>
        <v>A</v>
      </c>
      <c r="C63" s="146" t="str">
        <f t="shared" si="13"/>
        <v>B.Baltimore blanc.Avec alcool.Before dinner.Verre Martini(s).On the rocks</v>
      </c>
      <c r="D63" s="146" t="str">
        <f t="shared" si="25"/>
        <v>B</v>
      </c>
      <c r="E63" s="146" t="str">
        <f t="shared" si="26"/>
        <v>Baltimore blanc</v>
      </c>
      <c r="F63" s="146" t="str">
        <f t="shared" si="27"/>
        <v>Avec alcool</v>
      </c>
      <c r="G63" s="146" t="str">
        <f t="shared" si="17"/>
        <v>Before dinner</v>
      </c>
      <c r="H63" s="146" t="str">
        <f t="shared" si="28"/>
        <v>On the rocks</v>
      </c>
      <c r="I63" s="146" t="str">
        <f t="shared" si="19"/>
        <v/>
      </c>
      <c r="J63" s="145" t="str">
        <f t="shared" si="80"/>
        <v>A</v>
      </c>
      <c r="K63" s="118" t="str">
        <f>K57</f>
        <v>B.Baltimore blanc.Avec alcool.Before dinner.Verre Martini(s).On the rocks</v>
      </c>
      <c r="L63" s="118">
        <f>L57</f>
        <v>1</v>
      </c>
      <c r="M63" s="117" t="str">
        <f>M57</f>
        <v>Martini(s)</v>
      </c>
      <c r="N63" s="116">
        <f>N57</f>
        <v>7</v>
      </c>
      <c r="O63" s="115" t="str">
        <f>O57</f>
        <v>cl</v>
      </c>
      <c r="P63" s="1705"/>
      <c r="Q63" s="1705"/>
      <c r="R63" s="1706"/>
      <c r="S63" s="149">
        <v>4</v>
      </c>
      <c r="T63" s="292">
        <v>1</v>
      </c>
      <c r="U63" s="291" t="s">
        <v>353</v>
      </c>
      <c r="V63" s="143"/>
      <c r="W63" s="290"/>
      <c r="X63" s="289"/>
      <c r="Y63" s="288"/>
      <c r="Z63" s="287">
        <v>1</v>
      </c>
      <c r="AA63" s="294" t="s">
        <v>352</v>
      </c>
      <c r="AC63" s="517" t="str">
        <f>IF(ISBLANK(AA63),"",IF(AI52&gt;0,AA63,""))</f>
        <v>tranche de citron</v>
      </c>
      <c r="AD63" s="518">
        <f>IF(ISBLANK(AI52),"",INDEX(BO22:BO150,MATCH(AJ53,BH22:BH150,0)))</f>
        <v>10</v>
      </c>
      <c r="AE63" s="519" t="str">
        <f t="shared" si="73"/>
        <v/>
      </c>
      <c r="AF63" s="520" t="str">
        <f>IF(BA63=0,"",IF(ISBLANK(AI52),"",TEXT(AE63/10,"0.0")&amp;" cl ► "&amp;TEXT(AE63/1000,"0.000")&amp;" L"))</f>
        <v/>
      </c>
      <c r="AG63" s="521" t="str">
        <f>IF(OR(BA63=0, ISBLANK(X63)), "", IF(ROUND(BA63/BA67*10*2, 0)/2=0, W63 &amp; " " &amp; X63, "► ≈ " &amp; MIN(ROUND(BA63/BA67*10*2, 0)/2, 10) &amp; "/10"))</f>
        <v/>
      </c>
      <c r="AH63" s="522">
        <f t="shared" si="74"/>
        <v>10</v>
      </c>
      <c r="AI63" s="523" t="str">
        <f>IF(ISBLANK(AI52),"",U63)</f>
        <v>tranches</v>
      </c>
      <c r="AJ63" s="529" t="str">
        <f t="shared" si="75"/>
        <v/>
      </c>
      <c r="AK63" s="524">
        <f t="shared" si="76"/>
        <v>0</v>
      </c>
      <c r="AL63" s="515">
        <v>1</v>
      </c>
      <c r="AM63" s="516">
        <f t="shared" si="77"/>
        <v>10</v>
      </c>
      <c r="AO63" s="142" t="str">
        <f t="shared" ref="AO63:AT63" si="86">AO52</f>
        <v>Volume saisi 70 ml pour 1 Martini(s)</v>
      </c>
      <c r="AP63" s="141">
        <f t="shared" si="86"/>
        <v>240</v>
      </c>
      <c r="AQ63" s="141">
        <f t="shared" si="86"/>
        <v>70</v>
      </c>
      <c r="AR63" s="140" t="str">
        <f t="shared" si="86"/>
        <v>10 Martini(s) de 7 cl</v>
      </c>
      <c r="AS63" s="135">
        <f t="shared" si="86"/>
        <v>2400</v>
      </c>
      <c r="AT63" s="139">
        <f t="shared" si="86"/>
        <v>700</v>
      </c>
      <c r="AU63" s="138">
        <f t="shared" si="65"/>
        <v>10</v>
      </c>
      <c r="AV63" s="148">
        <v>4</v>
      </c>
      <c r="AW63" s="147" t="str">
        <f t="shared" si="79"/>
        <v>tranche de citron</v>
      </c>
      <c r="AX63" s="614">
        <f>IF(ISBLANK(W63),0,IFERROR((IFERROR(_xlfn.XLOOKUP(X63,BH22:BH150,BO22:BO150),IFERROR(_xlfn.XLOOKUP(X63,BI22:BI150,BO22:BO150),IFERROR(_xlfn.XLOOKUP(X63,BJ22:BJ150,BO22:BO150),""))))*W63,""))</f>
        <v>0</v>
      </c>
      <c r="AY63" s="618">
        <f>IFERROR((AX63/AX67)*AQ63,0)</f>
        <v>0</v>
      </c>
      <c r="AZ63" s="619">
        <f t="shared" si="82"/>
        <v>0</v>
      </c>
      <c r="BA63" s="134">
        <f t="shared" si="83"/>
        <v>0</v>
      </c>
      <c r="BB63" s="617">
        <f t="shared" si="84"/>
        <v>0</v>
      </c>
      <c r="BC63" s="733">
        <f>BA63/AI52</f>
        <v>0</v>
      </c>
      <c r="BE63" s="633" t="s">
        <v>889</v>
      </c>
      <c r="BF63" s="633" t="s">
        <v>1015</v>
      </c>
      <c r="BG63" s="633" t="s">
        <v>1776</v>
      </c>
      <c r="BH63" s="119" t="s">
        <v>527</v>
      </c>
      <c r="BI63" s="119" t="s">
        <v>527</v>
      </c>
      <c r="BJ63" s="119" t="s">
        <v>527</v>
      </c>
      <c r="BK63" s="93">
        <f t="shared" si="31"/>
        <v>4.4999999999999998E-2</v>
      </c>
      <c r="BL63" s="92" t="s">
        <v>282</v>
      </c>
      <c r="BM63" s="75">
        <f t="shared" si="32"/>
        <v>22</v>
      </c>
      <c r="BN63" s="74">
        <f t="shared" si="33"/>
        <v>4.5</v>
      </c>
      <c r="BO63" s="91">
        <v>45</v>
      </c>
      <c r="BP63" s="72">
        <v>34</v>
      </c>
      <c r="BQ63" s="71">
        <v>56</v>
      </c>
      <c r="BR63" s="74">
        <f t="shared" si="34"/>
        <v>5.6</v>
      </c>
      <c r="BS63" s="95">
        <v>68</v>
      </c>
      <c r="BT63" s="87" t="s">
        <v>526</v>
      </c>
      <c r="BV63" s="394" t="str">
        <f t="shared" si="21"/>
        <v>A</v>
      </c>
      <c r="BW63" s="574">
        <v>1</v>
      </c>
      <c r="BX63" s="574" t="s">
        <v>505</v>
      </c>
      <c r="BY63" s="574"/>
      <c r="BZ63" s="267"/>
      <c r="CA63" s="264"/>
      <c r="CB63" s="587" t="s">
        <v>1990</v>
      </c>
      <c r="CC63" s="263"/>
      <c r="CD63" s="263"/>
      <c r="CE63" s="263"/>
      <c r="CF63" s="263"/>
      <c r="CG63" s="262"/>
      <c r="CI63" s="264"/>
      <c r="CJ63" s="586" t="s">
        <v>1991</v>
      </c>
      <c r="CK63" s="263"/>
      <c r="CL63" s="263"/>
      <c r="CM63" s="263"/>
      <c r="CN63" s="263"/>
      <c r="CO63" s="262"/>
      <c r="CQ63" s="264"/>
      <c r="CR63" s="586" t="s">
        <v>1992</v>
      </c>
      <c r="CS63" s="263"/>
      <c r="CT63" s="263"/>
      <c r="CU63" s="263"/>
      <c r="CV63" s="263"/>
      <c r="CW63" s="262"/>
      <c r="CY63" s="549"/>
      <c r="CZ63" s="549"/>
      <c r="DA63" s="549"/>
      <c r="DB63" s="549"/>
      <c r="DD63" s="9">
        <v>1</v>
      </c>
    </row>
    <row r="64" spans="2:108" ht="21" customHeight="1">
      <c r="B64" s="394" t="str">
        <f t="shared" si="12"/>
        <v>A</v>
      </c>
      <c r="C64" s="146" t="str">
        <f t="shared" si="13"/>
        <v>B.Baltimore blanc.Avec alcool.Before dinner.Verre Martini(s).On the rocks</v>
      </c>
      <c r="D64" s="146" t="str">
        <f t="shared" si="25"/>
        <v>B</v>
      </c>
      <c r="E64" s="146" t="str">
        <f t="shared" si="26"/>
        <v>Baltimore blanc</v>
      </c>
      <c r="F64" s="146" t="str">
        <f t="shared" si="27"/>
        <v>Avec alcool</v>
      </c>
      <c r="G64" s="146" t="str">
        <f t="shared" si="17"/>
        <v>Before dinner</v>
      </c>
      <c r="H64" s="146" t="str">
        <f t="shared" si="28"/>
        <v>On the rocks</v>
      </c>
      <c r="I64" s="146" t="str">
        <f t="shared" si="19"/>
        <v/>
      </c>
      <c r="J64" s="145" t="str">
        <f t="shared" si="80"/>
        <v>A</v>
      </c>
      <c r="K64" s="118" t="str">
        <f>K57</f>
        <v>B.Baltimore blanc.Avec alcool.Before dinner.Verre Martini(s).On the rocks</v>
      </c>
      <c r="L64" s="118">
        <f>L57</f>
        <v>1</v>
      </c>
      <c r="M64" s="117" t="str">
        <f>M57</f>
        <v>Martini(s)</v>
      </c>
      <c r="N64" s="116">
        <f>N57</f>
        <v>7</v>
      </c>
      <c r="O64" s="115" t="str">
        <f>O57</f>
        <v>cl</v>
      </c>
      <c r="P64" s="1705"/>
      <c r="Q64" s="1705"/>
      <c r="R64" s="1706"/>
      <c r="S64" s="144">
        <v>5</v>
      </c>
      <c r="T64" s="292"/>
      <c r="U64" s="291"/>
      <c r="V64" s="143"/>
      <c r="W64" s="290"/>
      <c r="X64" s="289"/>
      <c r="Y64" s="288"/>
      <c r="Z64" s="287">
        <v>1</v>
      </c>
      <c r="AA64" s="286" t="s">
        <v>790</v>
      </c>
      <c r="AC64" s="507" t="str">
        <f>IF(ISBLANK(AA64),"",IF(AI52&gt;0,AA64,""))</f>
        <v>glace</v>
      </c>
      <c r="AD64" s="508">
        <f>IF(ISBLANK(AI52),"",INDEX(BO22:BO150,MATCH(AJ53,BH22:BH150,0)))</f>
        <v>10</v>
      </c>
      <c r="AE64" s="509" t="str">
        <f t="shared" si="73"/>
        <v/>
      </c>
      <c r="AF64" s="510" t="str">
        <f>IF(BA64=0,"",IF(ISBLANK(AI52),"",TEXT(AE64/10,"0.0")&amp;" cl ► "&amp;TEXT(AE64/1000,"0.000")&amp;" L"))</f>
        <v/>
      </c>
      <c r="AG64" s="511" t="str">
        <f>IF(OR(BA64=0, ISBLANK(X64)), "", IF(ROUND(BA64/BA67*10*2, 0)/2=0, W64 &amp; " " &amp; X64, "► ≈ " &amp; MIN(ROUND(BA64/BA67*10*2, 0)/2, 10) &amp; "/10"))</f>
        <v/>
      </c>
      <c r="AH64" s="527" t="str">
        <f t="shared" si="74"/>
        <v/>
      </c>
      <c r="AI64" s="513">
        <f>IF(ISBLANK(AI52),"",U64)</f>
        <v>0</v>
      </c>
      <c r="AJ64" s="528" t="str">
        <f t="shared" si="75"/>
        <v/>
      </c>
      <c r="AK64" s="514">
        <f t="shared" si="76"/>
        <v>0</v>
      </c>
      <c r="AL64" s="515">
        <v>1</v>
      </c>
      <c r="AM64" s="516">
        <f t="shared" si="77"/>
        <v>0</v>
      </c>
      <c r="AO64" s="142" t="str">
        <f t="shared" ref="AO64:AT64" si="87">AO52</f>
        <v>Volume saisi 70 ml pour 1 Martini(s)</v>
      </c>
      <c r="AP64" s="141">
        <f t="shared" si="87"/>
        <v>240</v>
      </c>
      <c r="AQ64" s="141">
        <f t="shared" si="87"/>
        <v>70</v>
      </c>
      <c r="AR64" s="140" t="str">
        <f t="shared" si="87"/>
        <v>10 Martini(s) de 7 cl</v>
      </c>
      <c r="AS64" s="135">
        <f t="shared" si="87"/>
        <v>2400</v>
      </c>
      <c r="AT64" s="139">
        <f t="shared" si="87"/>
        <v>700</v>
      </c>
      <c r="AU64" s="138">
        <f t="shared" si="65"/>
        <v>10</v>
      </c>
      <c r="AV64" s="137">
        <v>5</v>
      </c>
      <c r="AW64" s="136" t="str">
        <f t="shared" si="79"/>
        <v>glace</v>
      </c>
      <c r="AX64" s="614">
        <f>IF(ISBLANK(W64),0,IFERROR((IFERROR(_xlfn.XLOOKUP(X64,BH22:BH150,BO22:BO150),IFERROR(_xlfn.XLOOKUP(X64,BI22:BI150,BO22:BO150),IFERROR(_xlfn.XLOOKUP(X64,BJ22:BJ150,BO22:BO150),""))))*W64,""))</f>
        <v>0</v>
      </c>
      <c r="AY64" s="618">
        <f>IFERROR((AX64/AX67)*AQ64,0)</f>
        <v>0</v>
      </c>
      <c r="AZ64" s="619">
        <f t="shared" si="82"/>
        <v>0</v>
      </c>
      <c r="BA64" s="134">
        <f t="shared" si="83"/>
        <v>0</v>
      </c>
      <c r="BB64" s="617">
        <f t="shared" si="84"/>
        <v>0</v>
      </c>
      <c r="BC64" s="733">
        <f>BA64/AI52</f>
        <v>0</v>
      </c>
      <c r="BE64" s="633" t="s">
        <v>889</v>
      </c>
      <c r="BF64" s="633" t="s">
        <v>1015</v>
      </c>
      <c r="BG64" s="633" t="s">
        <v>1776</v>
      </c>
      <c r="BH64" s="119" t="s">
        <v>525</v>
      </c>
      <c r="BI64" s="119" t="s">
        <v>525</v>
      </c>
      <c r="BJ64" s="119" t="s">
        <v>525</v>
      </c>
      <c r="BK64" s="93">
        <f t="shared" si="31"/>
        <v>4.4999999999999998E-2</v>
      </c>
      <c r="BL64" s="92" t="s">
        <v>282</v>
      </c>
      <c r="BM64" s="75">
        <f t="shared" si="32"/>
        <v>22</v>
      </c>
      <c r="BN64" s="74">
        <f t="shared" si="33"/>
        <v>4.5</v>
      </c>
      <c r="BO64" s="91">
        <v>45</v>
      </c>
      <c r="BP64" s="72">
        <v>30</v>
      </c>
      <c r="BQ64" s="71">
        <v>60</v>
      </c>
      <c r="BR64" s="74">
        <f t="shared" si="34"/>
        <v>6</v>
      </c>
      <c r="BS64" s="95">
        <v>60</v>
      </c>
      <c r="BT64" s="87" t="s">
        <v>524</v>
      </c>
      <c r="BV64" s="394" t="str">
        <f t="shared" si="21"/>
        <v>A</v>
      </c>
      <c r="BW64" s="1738" t="s">
        <v>775</v>
      </c>
      <c r="BX64" s="1738" t="s">
        <v>1940</v>
      </c>
      <c r="BY64" s="1738" t="s">
        <v>1941</v>
      </c>
      <c r="BZ64" s="267"/>
      <c r="CA64" s="264"/>
      <c r="CB64" s="587"/>
      <c r="CC64" s="263"/>
      <c r="CD64" s="263"/>
      <c r="CE64" s="263"/>
      <c r="CF64" s="263"/>
      <c r="CG64" s="262"/>
      <c r="CI64" s="264"/>
      <c r="CJ64" s="586"/>
      <c r="CK64" s="263"/>
      <c r="CL64" s="263"/>
      <c r="CM64" s="263"/>
      <c r="CN64" s="263"/>
      <c r="CO64" s="262"/>
      <c r="CQ64" s="264"/>
      <c r="CR64" s="586"/>
      <c r="CS64" s="263"/>
      <c r="CT64" s="263"/>
      <c r="CU64" s="263"/>
      <c r="CV64" s="263"/>
      <c r="CW64" s="262"/>
      <c r="CY64" s="549"/>
      <c r="CZ64" s="549"/>
      <c r="DA64" s="549"/>
      <c r="DB64" s="549"/>
      <c r="DD64" s="9">
        <v>1</v>
      </c>
    </row>
    <row r="65" spans="2:108" ht="21" customHeight="1">
      <c r="B65" s="394" t="str">
        <f t="shared" si="12"/>
        <v>►</v>
      </c>
      <c r="C65" s="146" t="str">
        <f t="shared" si="13"/>
        <v>►</v>
      </c>
      <c r="D65" s="146" t="str">
        <f t="shared" si="25"/>
        <v>►</v>
      </c>
      <c r="E65" s="146" t="str">
        <f t="shared" si="26"/>
        <v>►</v>
      </c>
      <c r="F65" s="146" t="str">
        <f t="shared" si="27"/>
        <v>►</v>
      </c>
      <c r="G65" s="146" t="str">
        <f t="shared" si="17"/>
        <v>►</v>
      </c>
      <c r="H65" s="146" t="str">
        <f t="shared" si="28"/>
        <v>►</v>
      </c>
      <c r="I65" s="146" t="str">
        <f t="shared" si="19"/>
        <v/>
      </c>
      <c r="J65" s="145" t="str">
        <f t="shared" si="80"/>
        <v>►</v>
      </c>
      <c r="K65" s="118" t="str">
        <f>K57</f>
        <v>B.Baltimore blanc.Avec alcool.Before dinner.Verre Martini(s).On the rocks</v>
      </c>
      <c r="L65" s="118">
        <f>L57</f>
        <v>1</v>
      </c>
      <c r="M65" s="117" t="str">
        <f>M57</f>
        <v>Martini(s)</v>
      </c>
      <c r="N65" s="116">
        <f>N57</f>
        <v>7</v>
      </c>
      <c r="O65" s="115" t="str">
        <f>O57</f>
        <v>cl</v>
      </c>
      <c r="P65" s="1705"/>
      <c r="Q65" s="1705"/>
      <c r="R65" s="1706"/>
      <c r="S65" s="149">
        <v>6</v>
      </c>
      <c r="T65" s="292"/>
      <c r="U65" s="291"/>
      <c r="V65" s="143"/>
      <c r="W65" s="290"/>
      <c r="X65" s="289"/>
      <c r="Y65" s="288"/>
      <c r="Z65" s="287">
        <v>1</v>
      </c>
      <c r="AA65" s="286"/>
      <c r="AC65" s="517" t="str">
        <f>IF(ISBLANK(AA65),"",IF(AI52&gt;0,AA65,""))</f>
        <v/>
      </c>
      <c r="AD65" s="518">
        <f>IF(ISBLANK(AI52),"",INDEX(BO22:BO150,MATCH(AJ53,BH22:BH150,0)))</f>
        <v>10</v>
      </c>
      <c r="AE65" s="519" t="str">
        <f t="shared" si="73"/>
        <v/>
      </c>
      <c r="AF65" s="520" t="str">
        <f>IF(BA65=0,"",IF(ISBLANK(AI52),"",TEXT(AE65/10,"0.0")&amp;" cl ► "&amp;TEXT(AE65/1000,"0.000")&amp;" L"))</f>
        <v/>
      </c>
      <c r="AG65" s="521" t="str">
        <f>IF(OR(BA65=0, ISBLANK(X65)), "", IF(ROUND(BA65/BA67*10*2, 0)/2=0, W65 &amp; " " &amp; X65, "► ≈ " &amp; MIN(ROUND(BA65/BA67*10*2, 0)/2, 10) &amp; "/10"))</f>
        <v/>
      </c>
      <c r="AH65" s="522" t="str">
        <f t="shared" si="74"/>
        <v/>
      </c>
      <c r="AI65" s="523">
        <f>IF(ISBLANK(AI52),"",U65)</f>
        <v>0</v>
      </c>
      <c r="AJ65" s="529" t="str">
        <f t="shared" si="75"/>
        <v/>
      </c>
      <c r="AK65" s="524">
        <f t="shared" si="76"/>
        <v>0</v>
      </c>
      <c r="AL65" s="515">
        <v>1</v>
      </c>
      <c r="AM65" s="516">
        <f t="shared" si="77"/>
        <v>0</v>
      </c>
      <c r="AO65" s="142" t="str">
        <f t="shared" ref="AO65:AT65" si="88">AO52</f>
        <v>Volume saisi 70 ml pour 1 Martini(s)</v>
      </c>
      <c r="AP65" s="141">
        <f t="shared" si="88"/>
        <v>240</v>
      </c>
      <c r="AQ65" s="141">
        <f t="shared" si="88"/>
        <v>70</v>
      </c>
      <c r="AR65" s="140" t="str">
        <f t="shared" si="88"/>
        <v>10 Martini(s) de 7 cl</v>
      </c>
      <c r="AS65" s="135">
        <f t="shared" si="88"/>
        <v>2400</v>
      </c>
      <c r="AT65" s="139">
        <f t="shared" si="88"/>
        <v>700</v>
      </c>
      <c r="AU65" s="138">
        <f t="shared" si="65"/>
        <v>10</v>
      </c>
      <c r="AV65" s="148">
        <v>6</v>
      </c>
      <c r="AW65" s="147">
        <f t="shared" si="79"/>
        <v>0</v>
      </c>
      <c r="AX65" s="614">
        <f>IF(ISBLANK(W65),0,IFERROR((IFERROR(_xlfn.XLOOKUP(X65,BH22:BH150,BO22:BO150),IFERROR(_xlfn.XLOOKUP(X65,BI22:BI150,BO22:BO150),IFERROR(_xlfn.XLOOKUP(X65,BJ22:BJ150,BO22:BO150),""))))*W65,""))</f>
        <v>0</v>
      </c>
      <c r="AY65" s="618">
        <f>IFERROR((AX65/AX67)*AQ65,0)</f>
        <v>0</v>
      </c>
      <c r="AZ65" s="619">
        <f t="shared" si="82"/>
        <v>0</v>
      </c>
      <c r="BA65" s="134">
        <f t="shared" si="83"/>
        <v>0</v>
      </c>
      <c r="BB65" s="617">
        <f t="shared" si="84"/>
        <v>0</v>
      </c>
      <c r="BC65" s="733">
        <f>BA65/AI52</f>
        <v>0</v>
      </c>
      <c r="BE65" s="633" t="s">
        <v>889</v>
      </c>
      <c r="BF65" s="633" t="s">
        <v>1015</v>
      </c>
      <c r="BG65" s="633" t="s">
        <v>1776</v>
      </c>
      <c r="BH65" s="119" t="s">
        <v>523</v>
      </c>
      <c r="BI65" s="119" t="s">
        <v>523</v>
      </c>
      <c r="BJ65" s="119" t="s">
        <v>523</v>
      </c>
      <c r="BK65" s="93">
        <f t="shared" si="31"/>
        <v>0.06</v>
      </c>
      <c r="BL65" s="92" t="s">
        <v>282</v>
      </c>
      <c r="BM65" s="75">
        <f t="shared" si="32"/>
        <v>17</v>
      </c>
      <c r="BN65" s="74">
        <f t="shared" si="33"/>
        <v>6</v>
      </c>
      <c r="BO65" s="91">
        <v>60</v>
      </c>
      <c r="BP65" s="72">
        <v>45</v>
      </c>
      <c r="BQ65" s="71">
        <v>75</v>
      </c>
      <c r="BR65" s="79">
        <f t="shared" si="34"/>
        <v>7.5</v>
      </c>
      <c r="BS65" s="95">
        <v>90</v>
      </c>
      <c r="BT65" s="87" t="s">
        <v>522</v>
      </c>
      <c r="BV65" s="394" t="str">
        <f t="shared" si="21"/>
        <v>►</v>
      </c>
      <c r="BW65" s="1738"/>
      <c r="BX65" s="1738"/>
      <c r="BY65" s="1738"/>
      <c r="BZ65" s="267"/>
      <c r="CA65" s="264"/>
      <c r="CB65" s="587" t="s">
        <v>987</v>
      </c>
      <c r="CC65" s="263"/>
      <c r="CD65" s="263"/>
      <c r="CE65" s="263"/>
      <c r="CF65" s="263"/>
      <c r="CG65" s="262"/>
      <c r="CI65" s="264"/>
      <c r="CJ65" s="586" t="s">
        <v>1070</v>
      </c>
      <c r="CK65" s="263"/>
      <c r="CL65" s="263"/>
      <c r="CM65" s="263"/>
      <c r="CN65" s="263"/>
      <c r="CO65" s="262"/>
      <c r="CQ65" s="264"/>
      <c r="CR65" s="586" t="s">
        <v>1883</v>
      </c>
      <c r="CS65" s="263"/>
      <c r="CT65" s="263"/>
      <c r="CU65" s="263"/>
      <c r="CV65" s="263"/>
      <c r="CW65" s="262"/>
      <c r="CY65" s="549"/>
      <c r="CZ65" s="549"/>
      <c r="DA65" s="549"/>
      <c r="DB65" s="549"/>
      <c r="DD65" s="9">
        <v>1</v>
      </c>
    </row>
    <row r="66" spans="2:108" ht="21" customHeight="1">
      <c r="B66" s="394" t="str">
        <f t="shared" si="12"/>
        <v>►</v>
      </c>
      <c r="C66" s="146" t="str">
        <f t="shared" si="13"/>
        <v>►</v>
      </c>
      <c r="D66" s="146" t="str">
        <f t="shared" si="25"/>
        <v>►</v>
      </c>
      <c r="E66" s="146" t="str">
        <f t="shared" si="26"/>
        <v>►</v>
      </c>
      <c r="F66" s="146" t="str">
        <f t="shared" si="27"/>
        <v>►</v>
      </c>
      <c r="G66" s="146" t="str">
        <f t="shared" si="17"/>
        <v>►</v>
      </c>
      <c r="H66" s="146" t="str">
        <f t="shared" si="28"/>
        <v>►</v>
      </c>
      <c r="I66" s="146" t="str">
        <f t="shared" si="19"/>
        <v/>
      </c>
      <c r="J66" s="145" t="str">
        <f t="shared" si="80"/>
        <v>►</v>
      </c>
      <c r="K66" s="118" t="str">
        <f>K57</f>
        <v>B.Baltimore blanc.Avec alcool.Before dinner.Verre Martini(s).On the rocks</v>
      </c>
      <c r="L66" s="118">
        <f>L57</f>
        <v>1</v>
      </c>
      <c r="M66" s="117" t="str">
        <f>M57</f>
        <v>Martini(s)</v>
      </c>
      <c r="N66" s="116">
        <f>N57</f>
        <v>7</v>
      </c>
      <c r="O66" s="115" t="str">
        <f>O57</f>
        <v>cl</v>
      </c>
      <c r="P66" s="1705"/>
      <c r="Q66" s="1705"/>
      <c r="R66" s="1706"/>
      <c r="S66" s="144">
        <v>7</v>
      </c>
      <c r="T66" s="292"/>
      <c r="U66" s="291"/>
      <c r="V66" s="143"/>
      <c r="W66" s="290"/>
      <c r="X66" s="289"/>
      <c r="Y66" s="288"/>
      <c r="Z66" s="287">
        <v>1</v>
      </c>
      <c r="AA66" s="286"/>
      <c r="AC66" s="507" t="str">
        <f>IF(ISBLANK(AA66),"",IF(AI52&gt;0,AA66,""))</f>
        <v/>
      </c>
      <c r="AD66" s="508">
        <f>IF(ISBLANK(AI52),"",INDEX(BO22:BO150,MATCH(AJ53,BH22:BH150,0)))</f>
        <v>10</v>
      </c>
      <c r="AE66" s="509" t="str">
        <f t="shared" si="73"/>
        <v/>
      </c>
      <c r="AF66" s="510" t="str">
        <f>IF(BA66=0,"",IF(ISBLANK(AI52),"",TEXT(AE66/10,"0.0")&amp;" cl ► "&amp;TEXT(AE66/1000,"0.000")&amp;" L"))</f>
        <v/>
      </c>
      <c r="AG66" s="511" t="str">
        <f>IF(OR(BA66=0, ISBLANK(X66)), "", IF(ROUND(BA66/BA67*10*2, 0)/2=0, W66 &amp; " " &amp; X66, "► ≈ " &amp; MIN(ROUND(BA66/BA67*10*2, 0)/2, 10) &amp; "/10"))</f>
        <v/>
      </c>
      <c r="AH66" s="527" t="str">
        <f t="shared" si="74"/>
        <v/>
      </c>
      <c r="AI66" s="513">
        <f>IF(ISBLANK(AI52),"",U66)</f>
        <v>0</v>
      </c>
      <c r="AJ66" s="528" t="str">
        <f t="shared" si="75"/>
        <v/>
      </c>
      <c r="AK66" s="514">
        <f t="shared" si="76"/>
        <v>0</v>
      </c>
      <c r="AL66" s="515">
        <v>1</v>
      </c>
      <c r="AM66" s="516">
        <f t="shared" si="77"/>
        <v>0</v>
      </c>
      <c r="AO66" s="142" t="str">
        <f t="shared" ref="AO66:AT66" si="89">AO52</f>
        <v>Volume saisi 70 ml pour 1 Martini(s)</v>
      </c>
      <c r="AP66" s="141">
        <f t="shared" si="89"/>
        <v>240</v>
      </c>
      <c r="AQ66" s="141">
        <f t="shared" si="89"/>
        <v>70</v>
      </c>
      <c r="AR66" s="140" t="str">
        <f t="shared" si="89"/>
        <v>10 Martini(s) de 7 cl</v>
      </c>
      <c r="AS66" s="135">
        <f t="shared" si="89"/>
        <v>2400</v>
      </c>
      <c r="AT66" s="139">
        <f t="shared" si="89"/>
        <v>700</v>
      </c>
      <c r="AU66" s="138">
        <f t="shared" si="65"/>
        <v>10</v>
      </c>
      <c r="AV66" s="137">
        <v>7</v>
      </c>
      <c r="AW66" s="136">
        <f t="shared" si="79"/>
        <v>0</v>
      </c>
      <c r="AX66" s="614">
        <f>IF(ISBLANK(W66),0,IFERROR((IFERROR(_xlfn.XLOOKUP(X66,BH22:BH150,BO22:BO150),IFERROR(_xlfn.XLOOKUP(X66,BI22:BI150,BO22:BO150),IFERROR(_xlfn.XLOOKUP(X66,BJ22:BJ150,BO22:BO150),""))))*W66,""))</f>
        <v>0</v>
      </c>
      <c r="AY66" s="618">
        <f>IFERROR((AX66/AX67)*AQ66,0)</f>
        <v>0</v>
      </c>
      <c r="AZ66" s="619">
        <f t="shared" si="82"/>
        <v>0</v>
      </c>
      <c r="BA66" s="134">
        <f t="shared" si="83"/>
        <v>0</v>
      </c>
      <c r="BB66" s="617">
        <f t="shared" si="84"/>
        <v>0</v>
      </c>
      <c r="BC66" s="733">
        <f>BA66/AI52</f>
        <v>0</v>
      </c>
      <c r="BE66" s="633" t="s">
        <v>889</v>
      </c>
      <c r="BF66" s="633" t="s">
        <v>1015</v>
      </c>
      <c r="BG66" s="633" t="s">
        <v>1776</v>
      </c>
      <c r="BH66" s="119" t="s">
        <v>519</v>
      </c>
      <c r="BI66" s="119" t="s">
        <v>519</v>
      </c>
      <c r="BJ66" s="119" t="s">
        <v>519</v>
      </c>
      <c r="BK66" s="93">
        <f t="shared" si="31"/>
        <v>0.18</v>
      </c>
      <c r="BL66" s="92" t="s">
        <v>282</v>
      </c>
      <c r="BM66" s="75">
        <f t="shared" si="32"/>
        <v>6</v>
      </c>
      <c r="BN66" s="74">
        <f t="shared" si="33"/>
        <v>18</v>
      </c>
      <c r="BO66" s="91">
        <v>180</v>
      </c>
      <c r="BP66" s="72">
        <v>150</v>
      </c>
      <c r="BQ66" s="71">
        <v>210</v>
      </c>
      <c r="BR66" s="79">
        <f t="shared" si="34"/>
        <v>21</v>
      </c>
      <c r="BS66" s="95">
        <v>210</v>
      </c>
      <c r="BT66" s="87" t="s">
        <v>518</v>
      </c>
      <c r="BV66" s="394" t="str">
        <f t="shared" si="21"/>
        <v>►</v>
      </c>
      <c r="BW66" s="1738"/>
      <c r="BX66" s="1738"/>
      <c r="BY66" s="1738"/>
      <c r="BZ66" s="267"/>
      <c r="CA66" s="264"/>
      <c r="CB66" s="587"/>
      <c r="CC66" s="263"/>
      <c r="CD66" s="263"/>
      <c r="CE66" s="263"/>
      <c r="CF66" s="263"/>
      <c r="CG66" s="262"/>
      <c r="CI66" s="264"/>
      <c r="CJ66" s="586" t="s">
        <v>1994</v>
      </c>
      <c r="CK66" s="263"/>
      <c r="CL66" s="263"/>
      <c r="CM66" s="263"/>
      <c r="CN66" s="263"/>
      <c r="CO66" s="262"/>
      <c r="CQ66" s="264"/>
      <c r="CR66" s="586" t="s">
        <v>1995</v>
      </c>
      <c r="CS66" s="263"/>
      <c r="CT66" s="263"/>
      <c r="CU66" s="263"/>
      <c r="CV66" s="263"/>
      <c r="CW66" s="262"/>
      <c r="CY66" s="549"/>
      <c r="CZ66" s="549"/>
      <c r="DA66" s="549"/>
      <c r="DB66" s="549"/>
      <c r="DD66" s="9">
        <v>1</v>
      </c>
    </row>
    <row r="67" spans="2:108" ht="21" customHeight="1">
      <c r="B67" s="394" t="str">
        <f t="shared" si="12"/>
        <v>A</v>
      </c>
      <c r="C67" s="146" t="str">
        <f t="shared" si="13"/>
        <v>B.Baltimore blanc.Avec alcool.Before dinner.Verre Martini(s).On the rocks</v>
      </c>
      <c r="D67" s="146" t="str">
        <f t="shared" si="25"/>
        <v>B</v>
      </c>
      <c r="E67" s="146" t="str">
        <f t="shared" si="26"/>
        <v>Baltimore blanc</v>
      </c>
      <c r="F67" s="146" t="str">
        <f t="shared" si="27"/>
        <v>Avec alcool</v>
      </c>
      <c r="G67" s="146" t="str">
        <f t="shared" si="17"/>
        <v>Before dinner</v>
      </c>
      <c r="H67" s="146" t="str">
        <f t="shared" si="28"/>
        <v>On the rocks</v>
      </c>
      <c r="I67" s="146" t="str">
        <f t="shared" si="19"/>
        <v/>
      </c>
      <c r="J67" s="133" t="s">
        <v>338</v>
      </c>
      <c r="K67" s="118" t="str">
        <f>K57</f>
        <v>B.Baltimore blanc.Avec alcool.Before dinner.Verre Martini(s).On the rocks</v>
      </c>
      <c r="L67" s="118">
        <f>L57</f>
        <v>1</v>
      </c>
      <c r="M67" s="117" t="str">
        <f>M57</f>
        <v>Martini(s)</v>
      </c>
      <c r="N67" s="116">
        <f>N57</f>
        <v>7</v>
      </c>
      <c r="O67" s="115" t="str">
        <f>O57</f>
        <v>cl</v>
      </c>
      <c r="P67" s="131"/>
      <c r="Q67" s="131" t="str">
        <f>"▼ colonne "&amp;SUBSTITUTE(ADDRESS(1,COLUMN(),4),"1","")</f>
        <v>▼ colonne Q</v>
      </c>
      <c r="R67" s="131"/>
      <c r="S67" s="131"/>
      <c r="T67" s="131"/>
      <c r="U67" s="131"/>
      <c r="V67" s="131"/>
      <c r="W67" s="131"/>
      <c r="X67" s="131"/>
      <c r="Y67" s="132"/>
      <c r="Z67" s="131"/>
      <c r="AA67" s="130" t="str">
        <f>"colonne "&amp;SUBSTITUTE(ADDRESS(1,COLUMN(),4),"1","")&amp;" ▼"</f>
        <v>colonne AA ▼</v>
      </c>
      <c r="AC67" s="504"/>
      <c r="AD67" s="128"/>
      <c r="AE67" s="530">
        <f>SUM(AE60:AE66)</f>
        <v>700</v>
      </c>
      <c r="AF67" s="128"/>
      <c r="AG67" s="128"/>
      <c r="AH67" s="129"/>
      <c r="AI67" s="505"/>
      <c r="AJ67" s="531">
        <f>IFERROR(SUM(AJ60:AJ66)/SUM(AE60:AE66)*100,0)</f>
        <v>36.857142857142854</v>
      </c>
      <c r="AK67" s="506"/>
      <c r="AL67" s="128" t="s">
        <v>345</v>
      </c>
      <c r="AM67" s="500">
        <f>SUM(AM60:AM66)</f>
        <v>10.7</v>
      </c>
      <c r="AO67" s="127"/>
      <c r="AP67" s="125"/>
      <c r="AQ67" s="125"/>
      <c r="AR67" s="126"/>
      <c r="AS67" s="126"/>
      <c r="AT67" s="125"/>
      <c r="AU67" s="124"/>
      <c r="AV67" s="123"/>
      <c r="AW67" s="123"/>
      <c r="AX67" s="615">
        <f t="shared" ref="AX67:BC67" si="90">SUM(AX60:AX66)</f>
        <v>70</v>
      </c>
      <c r="AY67" s="122">
        <f t="shared" si="90"/>
        <v>70</v>
      </c>
      <c r="AZ67" s="621">
        <f t="shared" si="90"/>
        <v>6.9999999999999993E-2</v>
      </c>
      <c r="BA67" s="122">
        <f t="shared" si="90"/>
        <v>700</v>
      </c>
      <c r="BB67" s="616">
        <f t="shared" si="90"/>
        <v>0.7</v>
      </c>
      <c r="BC67" s="620">
        <f t="shared" si="90"/>
        <v>70</v>
      </c>
      <c r="BE67" s="633" t="s">
        <v>889</v>
      </c>
      <c r="BF67" s="633" t="s">
        <v>1015</v>
      </c>
      <c r="BG67" s="633" t="s">
        <v>1776</v>
      </c>
      <c r="BH67" s="119" t="s">
        <v>415</v>
      </c>
      <c r="BI67" s="119" t="s">
        <v>415</v>
      </c>
      <c r="BJ67" s="119" t="s">
        <v>415</v>
      </c>
      <c r="BK67" s="93">
        <f t="shared" si="31"/>
        <v>0.12</v>
      </c>
      <c r="BL67" s="92" t="s">
        <v>282</v>
      </c>
      <c r="BM67" s="75">
        <f t="shared" si="32"/>
        <v>8</v>
      </c>
      <c r="BN67" s="74">
        <f t="shared" si="33"/>
        <v>12</v>
      </c>
      <c r="BO67" s="91">
        <v>120</v>
      </c>
      <c r="BP67" s="72">
        <v>90</v>
      </c>
      <c r="BQ67" s="71">
        <v>150</v>
      </c>
      <c r="BR67" s="79">
        <f t="shared" si="34"/>
        <v>15</v>
      </c>
      <c r="BS67" s="95">
        <v>180</v>
      </c>
      <c r="BT67" s="87" t="s">
        <v>510</v>
      </c>
      <c r="BV67" s="394" t="str">
        <f t="shared" si="21"/>
        <v>A</v>
      </c>
      <c r="BW67" s="575" t="s">
        <v>776</v>
      </c>
      <c r="BX67" s="575" t="s">
        <v>1942</v>
      </c>
      <c r="BY67" s="575" t="s">
        <v>1943</v>
      </c>
      <c r="BZ67" s="267"/>
      <c r="CA67" s="264"/>
      <c r="CB67" s="587" t="s">
        <v>639</v>
      </c>
      <c r="CC67" s="263"/>
      <c r="CD67" s="263"/>
      <c r="CE67" s="263"/>
      <c r="CF67" s="263"/>
      <c r="CG67" s="262"/>
      <c r="CI67" s="264"/>
      <c r="CJ67" s="586"/>
      <c r="CK67" s="263"/>
      <c r="CL67" s="263"/>
      <c r="CM67" s="263"/>
      <c r="CN67" s="263"/>
      <c r="CO67" s="262"/>
      <c r="CQ67" s="264"/>
      <c r="CR67" s="586"/>
      <c r="CS67" s="263"/>
      <c r="CT67" s="263"/>
      <c r="CU67" s="263"/>
      <c r="CV67" s="263"/>
      <c r="CW67" s="262"/>
      <c r="DD67" s="9">
        <v>1</v>
      </c>
    </row>
    <row r="68" spans="2:108" ht="21" customHeight="1">
      <c r="B68" s="394" t="str">
        <f t="shared" si="12"/>
        <v>A</v>
      </c>
      <c r="C68" s="146" t="str">
        <f t="shared" si="13"/>
        <v>B.Baltimore blanc.Avec alcool.Before dinner.Verre Martini(s).On the rocks</v>
      </c>
      <c r="D68" s="146" t="str">
        <f t="shared" si="25"/>
        <v>B</v>
      </c>
      <c r="E68" s="146" t="str">
        <f t="shared" si="26"/>
        <v>Baltimore blanc</v>
      </c>
      <c r="F68" s="146" t="str">
        <f t="shared" si="27"/>
        <v>Avec alcool</v>
      </c>
      <c r="G68" s="146" t="str">
        <f t="shared" si="17"/>
        <v>Before dinner</v>
      </c>
      <c r="H68" s="146" t="str">
        <f t="shared" si="28"/>
        <v>On the rocks</v>
      </c>
      <c r="I68" s="146" t="str">
        <f t="shared" si="19"/>
        <v/>
      </c>
      <c r="J68" s="145" t="str">
        <f t="shared" ref="J68:J79" si="91">IF(OR(Q68&lt;&gt; "",R68&lt;&gt;"",S68&lt;&gt; "",T68&lt;&gt; "",U68&lt;&gt; "",V68&lt;&gt; "",W68&lt;&gt;""),"A", "►")</f>
        <v>A</v>
      </c>
      <c r="K68" s="118" t="str">
        <f>K57</f>
        <v>B.Baltimore blanc.Avec alcool.Before dinner.Verre Martini(s).On the rocks</v>
      </c>
      <c r="L68" s="118">
        <f>L57</f>
        <v>1</v>
      </c>
      <c r="M68" s="117" t="str">
        <f>M57</f>
        <v>Martini(s)</v>
      </c>
      <c r="N68" s="116">
        <f>N57</f>
        <v>7</v>
      </c>
      <c r="O68" s="115" t="str">
        <f>O57</f>
        <v>cl</v>
      </c>
      <c r="P68" s="284">
        <v>0</v>
      </c>
      <c r="Q68" s="265" t="s">
        <v>535</v>
      </c>
      <c r="R68" s="268"/>
      <c r="S68" s="268"/>
      <c r="T68" s="268"/>
      <c r="U68" s="268"/>
      <c r="V68" s="268"/>
      <c r="W68" s="268"/>
      <c r="X68" s="268"/>
      <c r="Y68" s="268"/>
      <c r="Z68" s="268"/>
      <c r="AA68" s="283" t="s">
        <v>532</v>
      </c>
      <c r="AC68" s="771" t="s">
        <v>535</v>
      </c>
      <c r="AD68" s="268"/>
      <c r="AE68" s="268"/>
      <c r="AF68" s="268"/>
      <c r="AG68" s="268"/>
      <c r="AH68" s="537" t="s">
        <v>1982</v>
      </c>
      <c r="AI68" s="268"/>
      <c r="AJ68" s="268"/>
      <c r="AK68" s="268"/>
      <c r="AL68" s="268"/>
      <c r="AM68" s="283" t="s">
        <v>532</v>
      </c>
      <c r="AO68" s="491"/>
      <c r="AP68" s="492"/>
      <c r="AQ68" s="492"/>
      <c r="AR68" s="492"/>
      <c r="AS68" s="492"/>
      <c r="AT68" s="492"/>
      <c r="AU68" s="492"/>
      <c r="AV68" s="492"/>
      <c r="AW68" s="492"/>
      <c r="AX68" s="492"/>
      <c r="AY68" s="492"/>
      <c r="AZ68" s="492"/>
      <c r="BA68" s="492"/>
      <c r="BB68" s="492"/>
      <c r="BC68" s="496"/>
      <c r="BE68" s="633" t="s">
        <v>889</v>
      </c>
      <c r="BF68" s="633" t="s">
        <v>1015</v>
      </c>
      <c r="BG68" s="633" t="s">
        <v>1776</v>
      </c>
      <c r="BH68" s="119" t="s">
        <v>508</v>
      </c>
      <c r="BI68" s="119" t="s">
        <v>508</v>
      </c>
      <c r="BJ68" s="119" t="s">
        <v>508</v>
      </c>
      <c r="BK68" s="93">
        <f t="shared" si="31"/>
        <v>0.2</v>
      </c>
      <c r="BL68" s="92" t="s">
        <v>282</v>
      </c>
      <c r="BM68" s="75">
        <f t="shared" si="32"/>
        <v>5</v>
      </c>
      <c r="BN68" s="74">
        <f t="shared" si="33"/>
        <v>20</v>
      </c>
      <c r="BO68" s="91">
        <v>200</v>
      </c>
      <c r="BP68" s="72">
        <v>150</v>
      </c>
      <c r="BQ68" s="71">
        <v>250</v>
      </c>
      <c r="BR68" s="79">
        <f t="shared" si="34"/>
        <v>25</v>
      </c>
      <c r="BS68" s="95">
        <v>300</v>
      </c>
      <c r="BT68" s="87" t="s">
        <v>507</v>
      </c>
      <c r="BV68" s="394" t="str">
        <f t="shared" si="21"/>
        <v>A</v>
      </c>
      <c r="BW68" s="574">
        <v>1</v>
      </c>
      <c r="BX68" s="574"/>
      <c r="BY68" s="574"/>
      <c r="BZ68" s="267"/>
      <c r="CA68" s="264"/>
      <c r="CB68" s="587" t="s">
        <v>1993</v>
      </c>
      <c r="CC68" s="263"/>
      <c r="CD68" s="263"/>
      <c r="CE68" s="263"/>
      <c r="CF68" s="263"/>
      <c r="CG68" s="262"/>
      <c r="CI68" s="264"/>
      <c r="CJ68" s="586" t="s">
        <v>1996</v>
      </c>
      <c r="CK68" s="263"/>
      <c r="CL68" s="263"/>
      <c r="CM68" s="263"/>
      <c r="CN68" s="263"/>
      <c r="CO68" s="262"/>
      <c r="CQ68" s="264"/>
      <c r="CR68" s="586" t="s">
        <v>1884</v>
      </c>
      <c r="CS68" s="263"/>
      <c r="CT68" s="263"/>
      <c r="CU68" s="263"/>
      <c r="CV68" s="263"/>
      <c r="CW68" s="262"/>
      <c r="DD68" s="9">
        <v>1</v>
      </c>
    </row>
    <row r="69" spans="2:108" ht="21" customHeight="1">
      <c r="B69" s="394" t="str">
        <f t="shared" si="12"/>
        <v>A</v>
      </c>
      <c r="C69" s="146" t="str">
        <f t="shared" si="13"/>
        <v>B.Baltimore blanc.Avec alcool.Before dinner.Verre Martini(s).On the rocks</v>
      </c>
      <c r="D69" s="146" t="str">
        <f t="shared" si="25"/>
        <v>B</v>
      </c>
      <c r="E69" s="146" t="str">
        <f t="shared" si="26"/>
        <v>Baltimore blanc</v>
      </c>
      <c r="F69" s="146" t="str">
        <f t="shared" si="27"/>
        <v>Avec alcool</v>
      </c>
      <c r="G69" s="146" t="str">
        <f t="shared" si="17"/>
        <v>Before dinner</v>
      </c>
      <c r="H69" s="146" t="str">
        <f t="shared" si="28"/>
        <v>On the rocks</v>
      </c>
      <c r="I69" s="146" t="str">
        <f t="shared" si="19"/>
        <v/>
      </c>
      <c r="J69" s="145" t="str">
        <f t="shared" si="91"/>
        <v>A</v>
      </c>
      <c r="K69" s="118" t="str">
        <f>K57</f>
        <v>B.Baltimore blanc.Avec alcool.Before dinner.Verre Martini(s).On the rocks</v>
      </c>
      <c r="L69" s="118">
        <f>L57</f>
        <v>1</v>
      </c>
      <c r="M69" s="117" t="str">
        <f>M57</f>
        <v>Martini(s)</v>
      </c>
      <c r="N69" s="116">
        <f>N57</f>
        <v>7</v>
      </c>
      <c r="O69" s="115" t="str">
        <f>O57</f>
        <v>cl</v>
      </c>
      <c r="P69" s="281">
        <f>IF(ISBLANK(Q69),"",MAX(P68:P68)+1)</f>
        <v>1</v>
      </c>
      <c r="Q69" s="280" t="s">
        <v>927</v>
      </c>
      <c r="R69" s="280"/>
      <c r="S69" s="280"/>
      <c r="T69" s="280"/>
      <c r="U69" s="280"/>
      <c r="V69" s="280"/>
      <c r="W69" s="280"/>
      <c r="X69" s="280"/>
      <c r="Y69" s="280"/>
      <c r="Z69" s="280"/>
      <c r="AA69" s="279"/>
      <c r="AC69" s="772" t="str">
        <f t="shared" ref="AC69:AC77" si="92">Q69</f>
        <v>Remplissez un shaker de glaçons.</v>
      </c>
      <c r="AD69" s="280"/>
      <c r="AE69" s="280"/>
      <c r="AF69" s="280"/>
      <c r="AG69" s="280"/>
      <c r="AH69" s="280"/>
      <c r="AI69" s="280"/>
      <c r="AJ69" s="280"/>
      <c r="AK69" s="280"/>
      <c r="AL69" s="280"/>
      <c r="AM69" s="279" t="s">
        <v>532</v>
      </c>
      <c r="AO69" s="493"/>
      <c r="AP69" s="494"/>
      <c r="AQ69" s="494"/>
      <c r="AR69" s="494"/>
      <c r="AS69" s="494"/>
      <c r="AT69" s="494"/>
      <c r="AU69" s="494"/>
      <c r="AV69" s="494"/>
      <c r="AW69" s="494"/>
      <c r="AX69" s="494"/>
      <c r="AY69" s="494"/>
      <c r="AZ69" s="494"/>
      <c r="BA69" s="494"/>
      <c r="BB69" s="494"/>
      <c r="BC69" s="497"/>
      <c r="BE69" s="633" t="s">
        <v>889</v>
      </c>
      <c r="BF69" s="633" t="s">
        <v>1015</v>
      </c>
      <c r="BG69" s="633" t="s">
        <v>1776</v>
      </c>
      <c r="BH69" s="119" t="s">
        <v>506</v>
      </c>
      <c r="BI69" s="119" t="s">
        <v>506</v>
      </c>
      <c r="BJ69" s="119" t="s">
        <v>506</v>
      </c>
      <c r="BK69" s="93">
        <f t="shared" si="31"/>
        <v>0.4</v>
      </c>
      <c r="BL69" s="92" t="s">
        <v>282</v>
      </c>
      <c r="BM69" s="75">
        <f t="shared" si="32"/>
        <v>3</v>
      </c>
      <c r="BN69" s="74">
        <f t="shared" si="33"/>
        <v>40</v>
      </c>
      <c r="BO69" s="91">
        <v>400</v>
      </c>
      <c r="BP69" s="72">
        <v>350</v>
      </c>
      <c r="BQ69" s="71">
        <v>470</v>
      </c>
      <c r="BR69" s="79">
        <f t="shared" si="34"/>
        <v>47</v>
      </c>
      <c r="BS69" s="95">
        <v>470</v>
      </c>
      <c r="BT69" s="87" t="s">
        <v>341</v>
      </c>
      <c r="BV69" s="394" t="str">
        <f t="shared" si="21"/>
        <v>A</v>
      </c>
      <c r="BW69" s="575" t="s">
        <v>600</v>
      </c>
      <c r="BX69" s="575" t="s">
        <v>1944</v>
      </c>
      <c r="BY69" s="575" t="s">
        <v>1945</v>
      </c>
      <c r="BZ69" s="267"/>
      <c r="CA69" s="264"/>
      <c r="CB69" s="587"/>
      <c r="CC69" s="263"/>
      <c r="CD69" s="263"/>
      <c r="CE69" s="263"/>
      <c r="CF69" s="263"/>
      <c r="CG69" s="262"/>
      <c r="CI69" s="264"/>
      <c r="CJ69" s="587"/>
      <c r="CK69" s="263"/>
      <c r="CL69" s="263"/>
      <c r="CM69" s="263"/>
      <c r="CN69" s="263"/>
      <c r="CO69" s="262"/>
      <c r="CQ69" s="264"/>
      <c r="CR69" s="587"/>
      <c r="CS69" s="263"/>
      <c r="CT69" s="263"/>
      <c r="CU69" s="263"/>
      <c r="CV69" s="263"/>
      <c r="CW69" s="262"/>
      <c r="DD69" s="9">
        <v>1</v>
      </c>
    </row>
    <row r="70" spans="2:108" ht="21" customHeight="1">
      <c r="B70" s="394" t="str">
        <f t="shared" si="12"/>
        <v>A</v>
      </c>
      <c r="C70" s="146" t="str">
        <f t="shared" si="13"/>
        <v>B.Baltimore blanc.Avec alcool.Before dinner.Verre Martini(s).On the rocks</v>
      </c>
      <c r="D70" s="146" t="str">
        <f t="shared" si="25"/>
        <v>B</v>
      </c>
      <c r="E70" s="146" t="str">
        <f t="shared" si="26"/>
        <v>Baltimore blanc</v>
      </c>
      <c r="F70" s="146" t="str">
        <f t="shared" si="27"/>
        <v>Avec alcool</v>
      </c>
      <c r="G70" s="146" t="str">
        <f t="shared" si="17"/>
        <v>Before dinner</v>
      </c>
      <c r="H70" s="146" t="str">
        <f t="shared" si="28"/>
        <v>On the rocks</v>
      </c>
      <c r="I70" s="146" t="str">
        <f t="shared" si="19"/>
        <v/>
      </c>
      <c r="J70" s="145" t="str">
        <f t="shared" si="91"/>
        <v>A</v>
      </c>
      <c r="K70" s="118" t="str">
        <f>K57</f>
        <v>B.Baltimore blanc.Avec alcool.Before dinner.Verre Martini(s).On the rocks</v>
      </c>
      <c r="L70" s="118">
        <f>L57</f>
        <v>1</v>
      </c>
      <c r="M70" s="117" t="str">
        <f>M57</f>
        <v>Martini(s)</v>
      </c>
      <c r="N70" s="116">
        <f>N57</f>
        <v>7</v>
      </c>
      <c r="O70" s="115" t="str">
        <f>O57</f>
        <v>cl</v>
      </c>
      <c r="P70" s="281">
        <f>IF(ISBLANK(Q70),"",MAX(P68:P69)+1)</f>
        <v>2</v>
      </c>
      <c r="Q70" s="280" t="s">
        <v>928</v>
      </c>
      <c r="R70" s="280"/>
      <c r="S70" s="280"/>
      <c r="T70" s="280"/>
      <c r="U70" s="280"/>
      <c r="V70" s="280"/>
      <c r="W70" s="280"/>
      <c r="X70" s="280"/>
      <c r="Y70" s="280"/>
      <c r="Z70" s="280"/>
      <c r="AA70" s="279"/>
      <c r="AC70" s="772" t="str">
        <f t="shared" si="92"/>
        <v>Ajoutez le gin, le Grand Marnier et le vermouth blanc.</v>
      </c>
      <c r="AD70" s="280"/>
      <c r="AE70" s="280"/>
      <c r="AF70" s="280"/>
      <c r="AG70" s="280"/>
      <c r="AH70" s="280"/>
      <c r="AI70" s="280"/>
      <c r="AJ70" s="280"/>
      <c r="AK70" s="280"/>
      <c r="AL70" s="280"/>
      <c r="AM70" s="279"/>
      <c r="AO70" s="493"/>
      <c r="AP70" s="494"/>
      <c r="AQ70" s="494"/>
      <c r="AR70" s="494"/>
      <c r="AS70" s="494"/>
      <c r="AT70" s="494"/>
      <c r="AU70" s="494"/>
      <c r="AV70" s="494"/>
      <c r="AW70" s="494"/>
      <c r="AX70" s="494"/>
      <c r="AY70" s="494"/>
      <c r="AZ70" s="494"/>
      <c r="BA70" s="494"/>
      <c r="BB70" s="494"/>
      <c r="BC70" s="497"/>
      <c r="BE70" s="633" t="s">
        <v>889</v>
      </c>
      <c r="BF70" s="633" t="s">
        <v>1015</v>
      </c>
      <c r="BG70" s="633" t="s">
        <v>1776</v>
      </c>
      <c r="BH70" s="119" t="s">
        <v>502</v>
      </c>
      <c r="BI70" s="119" t="s">
        <v>502</v>
      </c>
      <c r="BJ70" s="119" t="s">
        <v>502</v>
      </c>
      <c r="BK70" s="93">
        <f t="shared" si="31"/>
        <v>0.24</v>
      </c>
      <c r="BL70" s="92" t="s">
        <v>282</v>
      </c>
      <c r="BM70" s="75">
        <f t="shared" si="32"/>
        <v>4</v>
      </c>
      <c r="BN70" s="74">
        <f t="shared" si="33"/>
        <v>24</v>
      </c>
      <c r="BO70" s="91">
        <v>240</v>
      </c>
      <c r="BP70" s="72">
        <v>180</v>
      </c>
      <c r="BQ70" s="71">
        <v>300</v>
      </c>
      <c r="BR70" s="79">
        <f t="shared" si="34"/>
        <v>30</v>
      </c>
      <c r="BS70" s="95">
        <v>360</v>
      </c>
      <c r="BT70" s="87" t="s">
        <v>501</v>
      </c>
      <c r="BV70" s="394" t="str">
        <f t="shared" si="21"/>
        <v>A</v>
      </c>
      <c r="BW70" s="378" t="s">
        <v>603</v>
      </c>
      <c r="BX70" s="822">
        <v>1</v>
      </c>
      <c r="BY70" s="819"/>
      <c r="BZ70" s="267"/>
      <c r="CA70" s="264"/>
      <c r="CB70" s="587" t="s">
        <v>988</v>
      </c>
      <c r="CC70" s="263"/>
      <c r="CD70" s="263"/>
      <c r="CE70" s="263"/>
      <c r="CF70" s="263"/>
      <c r="CG70" s="262"/>
      <c r="CI70" s="264"/>
      <c r="CJ70" s="587" t="s">
        <v>2004</v>
      </c>
      <c r="CK70" s="263"/>
      <c r="CL70" s="263"/>
      <c r="CM70" s="263"/>
      <c r="CN70" s="263"/>
      <c r="CO70" s="262"/>
      <c r="CQ70" s="264"/>
      <c r="CR70" s="587" t="s">
        <v>2005</v>
      </c>
      <c r="CS70" s="263"/>
      <c r="CT70" s="263"/>
      <c r="CU70" s="263"/>
      <c r="CV70" s="263"/>
      <c r="CW70" s="262"/>
      <c r="DD70" s="9">
        <v>1</v>
      </c>
    </row>
    <row r="71" spans="2:108" ht="21" customHeight="1">
      <c r="B71" s="394" t="str">
        <f t="shared" si="12"/>
        <v>A</v>
      </c>
      <c r="C71" s="146" t="str">
        <f t="shared" si="13"/>
        <v>B.Baltimore blanc.Avec alcool.Before dinner.Verre Martini(s).On the rocks</v>
      </c>
      <c r="D71" s="146" t="str">
        <f t="shared" si="25"/>
        <v>B</v>
      </c>
      <c r="E71" s="146" t="str">
        <f t="shared" si="26"/>
        <v>Baltimore blanc</v>
      </c>
      <c r="F71" s="146" t="str">
        <f t="shared" si="27"/>
        <v>Avec alcool</v>
      </c>
      <c r="G71" s="146" t="str">
        <f t="shared" si="17"/>
        <v>Before dinner</v>
      </c>
      <c r="H71" s="146" t="str">
        <f t="shared" si="28"/>
        <v>On the rocks</v>
      </c>
      <c r="I71" s="146" t="str">
        <f t="shared" si="19"/>
        <v/>
      </c>
      <c r="J71" s="145" t="str">
        <f t="shared" si="91"/>
        <v>A</v>
      </c>
      <c r="K71" s="118" t="str">
        <f>K57</f>
        <v>B.Baltimore blanc.Avec alcool.Before dinner.Verre Martini(s).On the rocks</v>
      </c>
      <c r="L71" s="118">
        <f>L57</f>
        <v>1</v>
      </c>
      <c r="M71" s="117" t="str">
        <f>M57</f>
        <v>Martini(s)</v>
      </c>
      <c r="N71" s="116">
        <f>N57</f>
        <v>7</v>
      </c>
      <c r="O71" s="115" t="str">
        <f>O57</f>
        <v>cl</v>
      </c>
      <c r="P71" s="281">
        <f>IF(ISBLANK(Q71),"",MAX(P68:P70)+1)</f>
        <v>3</v>
      </c>
      <c r="Q71" s="280" t="s">
        <v>929</v>
      </c>
      <c r="R71" s="280"/>
      <c r="S71" s="280"/>
      <c r="T71" s="280"/>
      <c r="U71" s="280"/>
      <c r="V71" s="280"/>
      <c r="W71" s="280"/>
      <c r="X71" s="280"/>
      <c r="Y71" s="280"/>
      <c r="Z71" s="280"/>
      <c r="AA71" s="279"/>
      <c r="AC71" s="772" t="str">
        <f t="shared" si="92"/>
        <v>Secouez vigoureusement pendant 10 à 15 secondes.</v>
      </c>
      <c r="AD71" s="280"/>
      <c r="AE71" s="280"/>
      <c r="AF71" s="280"/>
      <c r="AG71" s="280"/>
      <c r="AH71" s="280"/>
      <c r="AI71" s="280"/>
      <c r="AJ71" s="280"/>
      <c r="AK71" s="280"/>
      <c r="AL71" s="280"/>
      <c r="AM71" s="279"/>
      <c r="AO71" s="495"/>
      <c r="AP71" s="494"/>
      <c r="AQ71" s="494"/>
      <c r="AR71" s="494"/>
      <c r="AS71" s="494"/>
      <c r="AT71" s="494"/>
      <c r="AU71" s="494"/>
      <c r="AV71" s="494"/>
      <c r="AW71" s="494"/>
      <c r="AX71" s="494"/>
      <c r="AY71" s="494"/>
      <c r="AZ71" s="494"/>
      <c r="BA71" s="494"/>
      <c r="BB71" s="494"/>
      <c r="BC71" s="497"/>
      <c r="BE71" s="633" t="s">
        <v>889</v>
      </c>
      <c r="BF71" s="633" t="s">
        <v>1015</v>
      </c>
      <c r="BG71" s="633" t="s">
        <v>1776</v>
      </c>
      <c r="BH71" s="119" t="s">
        <v>498</v>
      </c>
      <c r="BI71" s="119" t="s">
        <v>498</v>
      </c>
      <c r="BJ71" s="119" t="s">
        <v>498</v>
      </c>
      <c r="BK71" s="93">
        <f t="shared" si="31"/>
        <v>0.5</v>
      </c>
      <c r="BL71" s="92" t="s">
        <v>282</v>
      </c>
      <c r="BM71" s="75">
        <f t="shared" si="32"/>
        <v>2</v>
      </c>
      <c r="BN71" s="74">
        <f t="shared" si="33"/>
        <v>50</v>
      </c>
      <c r="BO71" s="91">
        <v>500</v>
      </c>
      <c r="BP71" s="72">
        <v>450</v>
      </c>
      <c r="BQ71" s="71">
        <v>600</v>
      </c>
      <c r="BR71" s="79">
        <f t="shared" si="34"/>
        <v>60</v>
      </c>
      <c r="BS71" s="95">
        <v>600</v>
      </c>
      <c r="BT71" s="87" t="s">
        <v>497</v>
      </c>
      <c r="BV71" s="394" t="str">
        <f t="shared" si="21"/>
        <v>A</v>
      </c>
      <c r="BW71" s="574"/>
      <c r="BX71" s="574"/>
      <c r="BY71" s="574"/>
      <c r="BZ71" s="267"/>
      <c r="CA71" s="264"/>
      <c r="CB71" s="587"/>
      <c r="CC71" s="263"/>
      <c r="CD71" s="263"/>
      <c r="CE71" s="263"/>
      <c r="CF71" s="263"/>
      <c r="CG71" s="262"/>
      <c r="CI71" s="264"/>
      <c r="CJ71" s="587"/>
      <c r="CK71" s="263"/>
      <c r="CL71" s="263"/>
      <c r="CM71" s="263"/>
      <c r="CN71" s="263"/>
      <c r="CO71" s="262"/>
      <c r="CQ71" s="264"/>
      <c r="CR71" s="587"/>
      <c r="CS71" s="263"/>
      <c r="CT71" s="263"/>
      <c r="CU71" s="263"/>
      <c r="CV71" s="263"/>
      <c r="CW71" s="262"/>
      <c r="DD71" s="9">
        <v>1</v>
      </c>
    </row>
    <row r="72" spans="2:108" ht="21" customHeight="1">
      <c r="B72" s="394" t="str">
        <f t="shared" si="12"/>
        <v>A</v>
      </c>
      <c r="C72" s="146" t="str">
        <f t="shared" si="13"/>
        <v>B.Baltimore blanc.Avec alcool.Before dinner.Verre Martini(s).On the rocks</v>
      </c>
      <c r="D72" s="146" t="str">
        <f t="shared" si="25"/>
        <v>B</v>
      </c>
      <c r="E72" s="146" t="str">
        <f t="shared" si="26"/>
        <v>Baltimore blanc</v>
      </c>
      <c r="F72" s="146" t="str">
        <f t="shared" si="27"/>
        <v>Avec alcool</v>
      </c>
      <c r="G72" s="146" t="str">
        <f t="shared" si="17"/>
        <v>Before dinner</v>
      </c>
      <c r="H72" s="146" t="str">
        <f t="shared" si="28"/>
        <v>On the rocks</v>
      </c>
      <c r="I72" s="146" t="str">
        <f t="shared" si="19"/>
        <v/>
      </c>
      <c r="J72" s="145" t="str">
        <f t="shared" si="91"/>
        <v>A</v>
      </c>
      <c r="K72" s="118" t="str">
        <f>K57</f>
        <v>B.Baltimore blanc.Avec alcool.Before dinner.Verre Martini(s).On the rocks</v>
      </c>
      <c r="L72" s="118">
        <f>L57</f>
        <v>1</v>
      </c>
      <c r="M72" s="117" t="str">
        <f>M57</f>
        <v>Martini(s)</v>
      </c>
      <c r="N72" s="116">
        <f>N57</f>
        <v>7</v>
      </c>
      <c r="O72" s="115" t="str">
        <f>O57</f>
        <v>cl</v>
      </c>
      <c r="P72" s="281">
        <f>IF(ISBLANK(Q72),"",MAX(P68:P71)+1)</f>
        <v>4</v>
      </c>
      <c r="Q72" s="280" t="s">
        <v>930</v>
      </c>
      <c r="R72" s="280"/>
      <c r="S72" s="280"/>
      <c r="T72" s="280"/>
      <c r="U72" s="280"/>
      <c r="V72" s="280"/>
      <c r="W72" s="280"/>
      <c r="X72" s="280"/>
      <c r="Y72" s="280"/>
      <c r="Z72" s="280"/>
      <c r="AA72" s="279"/>
      <c r="AC72" s="772" t="str">
        <f t="shared" si="92"/>
        <v>Filtrez dans un verre à cocktail préalablement refroidi.</v>
      </c>
      <c r="AD72" s="280"/>
      <c r="AE72" s="280"/>
      <c r="AF72" s="280"/>
      <c r="AG72" s="280"/>
      <c r="AH72" s="280"/>
      <c r="AI72" s="280"/>
      <c r="AJ72" s="280"/>
      <c r="AK72" s="280"/>
      <c r="AL72" s="280"/>
      <c r="AM72" s="279"/>
      <c r="AO72" s="493"/>
      <c r="AP72" s="494"/>
      <c r="AQ72" s="494"/>
      <c r="AR72" s="494"/>
      <c r="AS72" s="494"/>
      <c r="AT72" s="494"/>
      <c r="AU72" s="494"/>
      <c r="AV72" s="494"/>
      <c r="AW72" s="494"/>
      <c r="AX72" s="494"/>
      <c r="AY72" s="494"/>
      <c r="AZ72" s="494"/>
      <c r="BA72" s="494"/>
      <c r="BB72" s="494"/>
      <c r="BC72" s="497"/>
      <c r="BE72" s="633" t="s">
        <v>889</v>
      </c>
      <c r="BF72" s="633" t="s">
        <v>1015</v>
      </c>
      <c r="BG72" s="633" t="s">
        <v>1776</v>
      </c>
      <c r="BH72" s="119" t="s">
        <v>495</v>
      </c>
      <c r="BI72" s="119" t="s">
        <v>495</v>
      </c>
      <c r="BJ72" s="119" t="s">
        <v>495</v>
      </c>
      <c r="BK72" s="93">
        <f t="shared" si="31"/>
        <v>0.215</v>
      </c>
      <c r="BL72" s="92" t="s">
        <v>282</v>
      </c>
      <c r="BM72" s="75">
        <f t="shared" si="32"/>
        <v>5</v>
      </c>
      <c r="BN72" s="74">
        <f t="shared" si="33"/>
        <v>21.5</v>
      </c>
      <c r="BO72" s="91">
        <v>215</v>
      </c>
      <c r="BP72" s="72">
        <v>161</v>
      </c>
      <c r="BQ72" s="71">
        <v>269</v>
      </c>
      <c r="BR72" s="79">
        <f t="shared" si="34"/>
        <v>26.9</v>
      </c>
      <c r="BS72" s="95">
        <v>322</v>
      </c>
      <c r="BT72" s="87" t="s">
        <v>494</v>
      </c>
      <c r="BV72" s="394" t="str">
        <f t="shared" si="21"/>
        <v>A</v>
      </c>
      <c r="BW72" s="578" t="s">
        <v>777</v>
      </c>
      <c r="BX72" s="575" t="s">
        <v>1946</v>
      </c>
      <c r="BY72" s="575" t="s">
        <v>1947</v>
      </c>
      <c r="BZ72" s="267"/>
      <c r="CA72" s="261"/>
      <c r="CB72" s="260"/>
      <c r="CC72" s="260"/>
      <c r="CD72" s="260"/>
      <c r="CE72" s="260"/>
      <c r="CF72" s="260"/>
      <c r="CG72" s="259"/>
      <c r="CI72" s="261"/>
      <c r="CJ72" s="260"/>
      <c r="CK72" s="260"/>
      <c r="CL72" s="260"/>
      <c r="CM72" s="260"/>
      <c r="CN72" s="260"/>
      <c r="CO72" s="259"/>
      <c r="CQ72" s="261"/>
      <c r="CR72" s="260"/>
      <c r="CS72" s="260"/>
      <c r="CT72" s="260"/>
      <c r="CU72" s="260"/>
      <c r="CV72" s="260"/>
      <c r="CW72" s="259"/>
      <c r="DD72" s="9">
        <v>1</v>
      </c>
    </row>
    <row r="73" spans="2:108" ht="21" customHeight="1">
      <c r="B73" s="394" t="str">
        <f t="shared" si="12"/>
        <v>A</v>
      </c>
      <c r="C73" s="146" t="str">
        <f t="shared" si="13"/>
        <v>B.Baltimore blanc.Avec alcool.Before dinner.Verre Martini(s).On the rocks</v>
      </c>
      <c r="D73" s="146" t="str">
        <f t="shared" si="25"/>
        <v>B</v>
      </c>
      <c r="E73" s="146" t="str">
        <f t="shared" si="26"/>
        <v>Baltimore blanc</v>
      </c>
      <c r="F73" s="146" t="str">
        <f t="shared" si="27"/>
        <v>Avec alcool</v>
      </c>
      <c r="G73" s="146" t="str">
        <f t="shared" si="17"/>
        <v>Before dinner</v>
      </c>
      <c r="H73" s="146" t="str">
        <f t="shared" si="28"/>
        <v>On the rocks</v>
      </c>
      <c r="I73" s="146" t="str">
        <f t="shared" si="19"/>
        <v/>
      </c>
      <c r="J73" s="145" t="str">
        <f t="shared" si="91"/>
        <v>A</v>
      </c>
      <c r="K73" s="118" t="str">
        <f>K57</f>
        <v>B.Baltimore blanc.Avec alcool.Before dinner.Verre Martini(s).On the rocks</v>
      </c>
      <c r="L73" s="118">
        <f>L57</f>
        <v>1</v>
      </c>
      <c r="M73" s="117" t="str">
        <f>M57</f>
        <v>Martini(s)</v>
      </c>
      <c r="N73" s="116">
        <f>N57</f>
        <v>7</v>
      </c>
      <c r="O73" s="115" t="str">
        <f>O57</f>
        <v>cl</v>
      </c>
      <c r="P73" s="281">
        <f>IF(ISBLANK(Q73),"",MAX(P68:P72)+1)</f>
        <v>5</v>
      </c>
      <c r="Q73" s="280" t="s">
        <v>931</v>
      </c>
      <c r="R73" s="280"/>
      <c r="S73" s="280"/>
      <c r="T73" s="280"/>
      <c r="U73" s="280"/>
      <c r="V73" s="280"/>
      <c r="W73" s="280"/>
      <c r="X73" s="280"/>
      <c r="Y73" s="280"/>
      <c r="Z73" s="280"/>
      <c r="AA73" s="279"/>
      <c r="AC73" s="772" t="str">
        <f t="shared" si="92"/>
        <v>Décorez avec une tranche de citron</v>
      </c>
      <c r="AD73" s="280"/>
      <c r="AE73" s="280"/>
      <c r="AF73" s="280"/>
      <c r="AG73" s="280"/>
      <c r="AH73" s="280"/>
      <c r="AI73" s="280"/>
      <c r="AJ73" s="280"/>
      <c r="AK73" s="280"/>
      <c r="AL73" s="280"/>
      <c r="AM73" s="279"/>
      <c r="AO73" s="493"/>
      <c r="AP73" s="494"/>
      <c r="AQ73" s="494"/>
      <c r="AR73" s="494"/>
      <c r="AS73" s="494"/>
      <c r="AT73" s="494"/>
      <c r="AU73" s="494"/>
      <c r="AV73" s="494"/>
      <c r="AW73" s="494"/>
      <c r="AX73" s="494"/>
      <c r="AY73" s="494"/>
      <c r="AZ73" s="494"/>
      <c r="BA73" s="494"/>
      <c r="BB73" s="494"/>
      <c r="BC73" s="497"/>
      <c r="BE73" s="633" t="s">
        <v>889</v>
      </c>
      <c r="BF73" s="633" t="s">
        <v>1015</v>
      </c>
      <c r="BG73" s="633" t="s">
        <v>1776</v>
      </c>
      <c r="BH73" s="119" t="s">
        <v>492</v>
      </c>
      <c r="BI73" s="119" t="s">
        <v>492</v>
      </c>
      <c r="BJ73" s="119" t="s">
        <v>492</v>
      </c>
      <c r="BK73" s="93">
        <f t="shared" si="31"/>
        <v>0.2</v>
      </c>
      <c r="BL73" s="92" t="s">
        <v>282</v>
      </c>
      <c r="BM73" s="75">
        <f t="shared" si="32"/>
        <v>5</v>
      </c>
      <c r="BN73" s="74">
        <f t="shared" si="33"/>
        <v>20</v>
      </c>
      <c r="BO73" s="91">
        <v>200</v>
      </c>
      <c r="BP73" s="72">
        <v>180</v>
      </c>
      <c r="BQ73" s="71">
        <v>240</v>
      </c>
      <c r="BR73" s="79">
        <f t="shared" si="34"/>
        <v>24</v>
      </c>
      <c r="BS73" s="95">
        <v>240</v>
      </c>
      <c r="BT73" s="87" t="s">
        <v>341</v>
      </c>
      <c r="BV73" s="394" t="str">
        <f t="shared" si="21"/>
        <v>A</v>
      </c>
      <c r="BW73" s="378" t="s">
        <v>778</v>
      </c>
      <c r="BX73" s="822">
        <v>1</v>
      </c>
      <c r="BY73" s="819"/>
      <c r="BZ73" s="267"/>
      <c r="CA73" s="217"/>
      <c r="CB73" s="11"/>
      <c r="CC73" s="11"/>
      <c r="CD73" s="11"/>
      <c r="CE73" s="11"/>
      <c r="CF73" s="11"/>
      <c r="CG73" s="216"/>
      <c r="CI73" s="217"/>
      <c r="CJ73" s="11"/>
      <c r="CK73" s="11"/>
      <c r="CL73" s="11"/>
      <c r="CM73" s="11"/>
      <c r="CN73" s="11"/>
      <c r="CO73" s="216"/>
      <c r="CQ73" s="217"/>
      <c r="CR73" s="11"/>
      <c r="CS73" s="11"/>
      <c r="CT73" s="11"/>
      <c r="CU73" s="11"/>
      <c r="CV73" s="11"/>
      <c r="CW73" s="216"/>
      <c r="DD73" s="9">
        <v>1</v>
      </c>
    </row>
    <row r="74" spans="2:108" ht="21" customHeight="1">
      <c r="B74" s="394" t="str">
        <f t="shared" si="12"/>
        <v>►</v>
      </c>
      <c r="C74" s="146" t="str">
        <f t="shared" si="13"/>
        <v>►</v>
      </c>
      <c r="D74" s="146" t="str">
        <f t="shared" si="25"/>
        <v>►</v>
      </c>
      <c r="E74" s="146" t="str">
        <f t="shared" si="26"/>
        <v>►</v>
      </c>
      <c r="F74" s="146" t="str">
        <f t="shared" si="27"/>
        <v>►</v>
      </c>
      <c r="G74" s="146" t="str">
        <f t="shared" si="17"/>
        <v>►</v>
      </c>
      <c r="H74" s="146" t="str">
        <f t="shared" si="28"/>
        <v>►</v>
      </c>
      <c r="I74" s="146" t="str">
        <f t="shared" si="19"/>
        <v/>
      </c>
      <c r="J74" s="145" t="str">
        <f t="shared" si="91"/>
        <v>►</v>
      </c>
      <c r="K74" s="118" t="str">
        <f>K57</f>
        <v>B.Baltimore blanc.Avec alcool.Before dinner.Verre Martini(s).On the rocks</v>
      </c>
      <c r="L74" s="118">
        <f>L57</f>
        <v>1</v>
      </c>
      <c r="M74" s="117" t="str">
        <f>M57</f>
        <v>Martini(s)</v>
      </c>
      <c r="N74" s="116">
        <f>N57</f>
        <v>7</v>
      </c>
      <c r="O74" s="115" t="str">
        <f>O57</f>
        <v>cl</v>
      </c>
      <c r="P74" s="281" t="str">
        <f>IF(ISBLANK(Q74),"",MAX(P68:P73)+1)</f>
        <v/>
      </c>
      <c r="Q74" s="280"/>
      <c r="R74" s="280"/>
      <c r="S74" s="280"/>
      <c r="T74" s="280"/>
      <c r="U74" s="280"/>
      <c r="V74" s="280"/>
      <c r="W74" s="280"/>
      <c r="X74" s="280"/>
      <c r="Y74" s="280"/>
      <c r="Z74" s="280"/>
      <c r="AA74" s="279"/>
      <c r="AC74" s="772">
        <f t="shared" si="92"/>
        <v>0</v>
      </c>
      <c r="AD74" s="280"/>
      <c r="AE74" s="280"/>
      <c r="AF74" s="280"/>
      <c r="AG74" s="280"/>
      <c r="AH74" s="280"/>
      <c r="AI74" s="280"/>
      <c r="AJ74" s="280"/>
      <c r="AK74" s="280"/>
      <c r="AL74" s="280"/>
      <c r="AM74" s="279"/>
      <c r="AO74" s="493"/>
      <c r="AP74" s="494"/>
      <c r="AQ74" s="494"/>
      <c r="AR74" s="494"/>
      <c r="AS74" s="494"/>
      <c r="AT74" s="494"/>
      <c r="AU74" s="494"/>
      <c r="AV74" s="494"/>
      <c r="AW74" s="494"/>
      <c r="AX74" s="494"/>
      <c r="AY74" s="494"/>
      <c r="AZ74" s="494"/>
      <c r="BA74" s="494"/>
      <c r="BB74" s="494"/>
      <c r="BC74" s="497"/>
      <c r="BE74" s="633" t="s">
        <v>889</v>
      </c>
      <c r="BF74" s="633" t="s">
        <v>1015</v>
      </c>
      <c r="BG74" s="633" t="s">
        <v>1776</v>
      </c>
      <c r="BH74" s="119" t="s">
        <v>491</v>
      </c>
      <c r="BI74" s="119" t="s">
        <v>491</v>
      </c>
      <c r="BJ74" s="119" t="s">
        <v>491</v>
      </c>
      <c r="BK74" s="93">
        <f t="shared" si="31"/>
        <v>2E-3</v>
      </c>
      <c r="BL74" s="92" t="s">
        <v>282</v>
      </c>
      <c r="BM74" s="75">
        <f t="shared" si="32"/>
        <v>500</v>
      </c>
      <c r="BN74" s="74">
        <f t="shared" si="33"/>
        <v>0.2</v>
      </c>
      <c r="BO74" s="91">
        <v>2</v>
      </c>
      <c r="BP74" s="72">
        <v>33</v>
      </c>
      <c r="BQ74" s="71">
        <v>55</v>
      </c>
      <c r="BR74" s="79">
        <f t="shared" si="34"/>
        <v>5.5</v>
      </c>
      <c r="BS74" s="95">
        <v>66</v>
      </c>
      <c r="BT74" s="87" t="s">
        <v>490</v>
      </c>
      <c r="BV74" s="394" t="str">
        <f t="shared" si="21"/>
        <v>►</v>
      </c>
      <c r="BW74" s="574">
        <v>1</v>
      </c>
      <c r="BX74" s="574" t="s">
        <v>505</v>
      </c>
      <c r="BY74" s="574"/>
      <c r="BZ74" s="267"/>
      <c r="CA74" s="217"/>
      <c r="CB74" s="258" t="s">
        <v>438</v>
      </c>
      <c r="CC74" s="11"/>
      <c r="CD74" s="11"/>
      <c r="CE74" s="11"/>
      <c r="CF74" s="11"/>
      <c r="CG74" s="216"/>
      <c r="CI74" s="217"/>
      <c r="CJ74" s="258" t="s">
        <v>1071</v>
      </c>
      <c r="CK74" s="11"/>
      <c r="CL74" s="11"/>
      <c r="CM74" s="11"/>
      <c r="CN74" s="11"/>
      <c r="CO74" s="216"/>
      <c r="CQ74" s="217"/>
      <c r="CR74" s="258" t="s">
        <v>1885</v>
      </c>
      <c r="CS74" s="11"/>
      <c r="CT74" s="11"/>
      <c r="CU74" s="11"/>
      <c r="CV74" s="11"/>
      <c r="CW74" s="216"/>
      <c r="DD74" s="9">
        <v>1</v>
      </c>
    </row>
    <row r="75" spans="2:108" ht="21" customHeight="1">
      <c r="B75" s="394" t="str">
        <f t="shared" si="12"/>
        <v>►</v>
      </c>
      <c r="C75" s="146" t="str">
        <f t="shared" si="13"/>
        <v>►</v>
      </c>
      <c r="D75" s="146" t="str">
        <f t="shared" si="25"/>
        <v>►</v>
      </c>
      <c r="E75" s="146" t="str">
        <f t="shared" si="26"/>
        <v>►</v>
      </c>
      <c r="F75" s="146" t="str">
        <f t="shared" si="27"/>
        <v>►</v>
      </c>
      <c r="G75" s="146" t="str">
        <f t="shared" si="17"/>
        <v>►</v>
      </c>
      <c r="H75" s="146" t="str">
        <f t="shared" si="28"/>
        <v>►</v>
      </c>
      <c r="I75" s="146" t="str">
        <f t="shared" si="19"/>
        <v/>
      </c>
      <c r="J75" s="145" t="str">
        <f t="shared" si="91"/>
        <v>►</v>
      </c>
      <c r="K75" s="118" t="str">
        <f>K57</f>
        <v>B.Baltimore blanc.Avec alcool.Before dinner.Verre Martini(s).On the rocks</v>
      </c>
      <c r="L75" s="118">
        <f>L57</f>
        <v>1</v>
      </c>
      <c r="M75" s="117" t="str">
        <f>M57</f>
        <v>Martini(s)</v>
      </c>
      <c r="N75" s="116">
        <f>N57</f>
        <v>7</v>
      </c>
      <c r="O75" s="115" t="str">
        <f>O57</f>
        <v>cl</v>
      </c>
      <c r="P75" s="281" t="str">
        <f>IF(ISBLANK(Q75),"",MAX(P68:P74)+1)</f>
        <v/>
      </c>
      <c r="Q75" s="280"/>
      <c r="R75" s="280"/>
      <c r="S75" s="280"/>
      <c r="T75" s="280"/>
      <c r="U75" s="280"/>
      <c r="V75" s="280"/>
      <c r="W75" s="280"/>
      <c r="X75" s="280"/>
      <c r="Y75" s="280"/>
      <c r="Z75" s="280"/>
      <c r="AA75" s="279"/>
      <c r="AC75" s="772">
        <f t="shared" si="92"/>
        <v>0</v>
      </c>
      <c r="AD75" s="280"/>
      <c r="AE75" s="280"/>
      <c r="AF75" s="280"/>
      <c r="AG75" s="280"/>
      <c r="AH75" s="280"/>
      <c r="AI75" s="280"/>
      <c r="AJ75" s="280"/>
      <c r="AK75" s="280"/>
      <c r="AL75" s="280"/>
      <c r="AM75" s="279"/>
      <c r="AO75" s="493"/>
      <c r="AP75" s="494"/>
      <c r="AQ75" s="494"/>
      <c r="AR75" s="494"/>
      <c r="AS75" s="494"/>
      <c r="AT75" s="494"/>
      <c r="AU75" s="494"/>
      <c r="AV75" s="494"/>
      <c r="AW75" s="494"/>
      <c r="AX75" s="494"/>
      <c r="AY75" s="494"/>
      <c r="AZ75" s="494"/>
      <c r="BA75" s="494"/>
      <c r="BB75" s="494"/>
      <c r="BC75" s="497"/>
      <c r="BE75" s="633" t="s">
        <v>889</v>
      </c>
      <c r="BF75" s="633" t="s">
        <v>1015</v>
      </c>
      <c r="BG75" s="633" t="s">
        <v>1776</v>
      </c>
      <c r="BH75" s="119" t="s">
        <v>489</v>
      </c>
      <c r="BI75" s="119" t="s">
        <v>489</v>
      </c>
      <c r="BJ75" s="119" t="s">
        <v>489</v>
      </c>
      <c r="BK75" s="93">
        <f t="shared" si="31"/>
        <v>4.3999999999999997E-2</v>
      </c>
      <c r="BL75" s="92" t="s">
        <v>282</v>
      </c>
      <c r="BM75" s="75">
        <f t="shared" si="32"/>
        <v>23</v>
      </c>
      <c r="BN75" s="74">
        <f t="shared" si="33"/>
        <v>4.4000000000000004</v>
      </c>
      <c r="BO75" s="91">
        <v>44</v>
      </c>
      <c r="BP75" s="72">
        <v>40</v>
      </c>
      <c r="BQ75" s="71">
        <v>50</v>
      </c>
      <c r="BR75" s="79">
        <f t="shared" si="34"/>
        <v>5</v>
      </c>
      <c r="BS75" s="95">
        <v>60</v>
      </c>
      <c r="BT75" s="87" t="s">
        <v>488</v>
      </c>
      <c r="BV75" s="394" t="str">
        <f t="shared" si="21"/>
        <v>►</v>
      </c>
      <c r="BW75" s="575" t="s">
        <v>779</v>
      </c>
      <c r="BX75" s="575" t="s">
        <v>1948</v>
      </c>
      <c r="BY75" s="575" t="s">
        <v>1949</v>
      </c>
      <c r="BZ75" s="267"/>
      <c r="CA75" s="217"/>
      <c r="CB75" s="11"/>
      <c r="CC75" s="11"/>
      <c r="CD75" s="11"/>
      <c r="CE75" s="11"/>
      <c r="CF75" s="11"/>
      <c r="CG75" s="216"/>
      <c r="CI75" s="217"/>
      <c r="CJ75" s="11"/>
      <c r="CK75" s="11"/>
      <c r="CL75" s="11"/>
      <c r="CM75" s="11"/>
      <c r="CN75" s="11"/>
      <c r="CO75" s="216"/>
      <c r="CQ75" s="217"/>
      <c r="CR75" s="11"/>
      <c r="CS75" s="11"/>
      <c r="CT75" s="11"/>
      <c r="CU75" s="11"/>
      <c r="CV75" s="11"/>
      <c r="CW75" s="216"/>
      <c r="DD75" s="9">
        <v>1</v>
      </c>
    </row>
    <row r="76" spans="2:108" ht="21" customHeight="1">
      <c r="B76" s="394" t="str">
        <f t="shared" si="12"/>
        <v>►</v>
      </c>
      <c r="C76" s="146" t="str">
        <f t="shared" si="13"/>
        <v>►</v>
      </c>
      <c r="D76" s="146" t="str">
        <f t="shared" si="25"/>
        <v>►</v>
      </c>
      <c r="E76" s="146" t="str">
        <f t="shared" si="26"/>
        <v>►</v>
      </c>
      <c r="F76" s="146" t="str">
        <f t="shared" si="27"/>
        <v>►</v>
      </c>
      <c r="G76" s="146" t="str">
        <f t="shared" si="17"/>
        <v>►</v>
      </c>
      <c r="H76" s="146" t="str">
        <f t="shared" si="28"/>
        <v>►</v>
      </c>
      <c r="I76" s="146" t="str">
        <f t="shared" si="19"/>
        <v/>
      </c>
      <c r="J76" s="145" t="str">
        <f t="shared" si="91"/>
        <v>►</v>
      </c>
      <c r="K76" s="118" t="str">
        <f>K57</f>
        <v>B.Baltimore blanc.Avec alcool.Before dinner.Verre Martini(s).On the rocks</v>
      </c>
      <c r="L76" s="118">
        <f>L57</f>
        <v>1</v>
      </c>
      <c r="M76" s="117" t="str">
        <f>M57</f>
        <v>Martini(s)</v>
      </c>
      <c r="N76" s="116">
        <f>N57</f>
        <v>7</v>
      </c>
      <c r="O76" s="115" t="str">
        <f>O57</f>
        <v>cl</v>
      </c>
      <c r="P76" s="281" t="str">
        <f>IF(ISBLANK(Q76),"",MAX(P68:P75)+1)</f>
        <v/>
      </c>
      <c r="Q76" s="280"/>
      <c r="R76" s="280"/>
      <c r="S76" s="280"/>
      <c r="T76" s="280"/>
      <c r="U76" s="280"/>
      <c r="V76" s="280"/>
      <c r="W76" s="280"/>
      <c r="X76" s="280"/>
      <c r="Y76" s="280"/>
      <c r="Z76" s="280"/>
      <c r="AA76" s="279"/>
      <c r="AC76" s="772">
        <f t="shared" si="92"/>
        <v>0</v>
      </c>
      <c r="AD76" s="280"/>
      <c r="AE76" s="280"/>
      <c r="AF76" s="280"/>
      <c r="AG76" s="280"/>
      <c r="AH76" s="280"/>
      <c r="AI76" s="280"/>
      <c r="AJ76" s="280"/>
      <c r="AK76" s="280"/>
      <c r="AL76" s="280"/>
      <c r="AM76" s="279"/>
      <c r="AO76" s="493"/>
      <c r="AP76" s="494"/>
      <c r="AQ76" s="494"/>
      <c r="AR76" s="494"/>
      <c r="AS76" s="494"/>
      <c r="AT76" s="494"/>
      <c r="AU76" s="494"/>
      <c r="AV76" s="494"/>
      <c r="AW76" s="494"/>
      <c r="AX76" s="494"/>
      <c r="AY76" s="494"/>
      <c r="AZ76" s="494"/>
      <c r="BA76" s="494"/>
      <c r="BB76" s="494"/>
      <c r="BC76" s="497"/>
      <c r="BE76" s="633" t="s">
        <v>889</v>
      </c>
      <c r="BF76" s="633" t="s">
        <v>1015</v>
      </c>
      <c r="BG76" s="633" t="s">
        <v>1776</v>
      </c>
      <c r="BH76" s="119" t="s">
        <v>487</v>
      </c>
      <c r="BI76" s="119" t="s">
        <v>487</v>
      </c>
      <c r="BJ76" s="119" t="s">
        <v>487</v>
      </c>
      <c r="BK76" s="93">
        <f t="shared" si="31"/>
        <v>4.3999999999999997E-2</v>
      </c>
      <c r="BL76" s="92" t="s">
        <v>282</v>
      </c>
      <c r="BM76" s="75">
        <f t="shared" si="32"/>
        <v>23</v>
      </c>
      <c r="BN76" s="74">
        <f t="shared" si="33"/>
        <v>4.4000000000000004</v>
      </c>
      <c r="BO76" s="91">
        <v>44</v>
      </c>
      <c r="BP76" s="72">
        <v>33</v>
      </c>
      <c r="BQ76" s="71">
        <v>55</v>
      </c>
      <c r="BR76" s="79">
        <f t="shared" si="34"/>
        <v>5.5</v>
      </c>
      <c r="BS76" s="95">
        <v>66</v>
      </c>
      <c r="BT76" s="87" t="s">
        <v>486</v>
      </c>
      <c r="BV76" s="394" t="str">
        <f t="shared" si="21"/>
        <v>►</v>
      </c>
      <c r="BW76" s="378" t="s">
        <v>780</v>
      </c>
      <c r="BX76" s="822">
        <v>1</v>
      </c>
      <c r="BY76" s="819"/>
      <c r="BZ76" s="267"/>
      <c r="CA76" s="217"/>
      <c r="CB76" s="11" t="s">
        <v>434</v>
      </c>
      <c r="CC76" s="11"/>
      <c r="CD76" s="11"/>
      <c r="CE76" s="11"/>
      <c r="CF76" s="11"/>
      <c r="CG76" s="216"/>
      <c r="CI76" s="217"/>
      <c r="CJ76" s="11" t="s">
        <v>1072</v>
      </c>
      <c r="CK76" s="11"/>
      <c r="CL76" s="11"/>
      <c r="CM76" s="11"/>
      <c r="CN76" s="11"/>
      <c r="CO76" s="216"/>
      <c r="CQ76" s="217"/>
      <c r="CR76" s="11" t="s">
        <v>1886</v>
      </c>
      <c r="CS76" s="11"/>
      <c r="CT76" s="11"/>
      <c r="CU76" s="11"/>
      <c r="CV76" s="11"/>
      <c r="CW76" s="216"/>
      <c r="DD76" s="9">
        <v>1</v>
      </c>
    </row>
    <row r="77" spans="2:108" ht="21" customHeight="1">
      <c r="B77" s="394" t="str">
        <f t="shared" si="12"/>
        <v>►</v>
      </c>
      <c r="C77" s="146" t="str">
        <f t="shared" si="13"/>
        <v>►</v>
      </c>
      <c r="D77" s="146" t="str">
        <f t="shared" si="25"/>
        <v>►</v>
      </c>
      <c r="E77" s="146" t="str">
        <f t="shared" si="26"/>
        <v>►</v>
      </c>
      <c r="F77" s="146" t="str">
        <f t="shared" si="27"/>
        <v>►</v>
      </c>
      <c r="G77" s="146" t="str">
        <f t="shared" si="17"/>
        <v>►</v>
      </c>
      <c r="H77" s="146" t="str">
        <f t="shared" si="28"/>
        <v>►</v>
      </c>
      <c r="I77" s="146" t="str">
        <f t="shared" si="19"/>
        <v/>
      </c>
      <c r="J77" s="145" t="str">
        <f t="shared" si="91"/>
        <v>►</v>
      </c>
      <c r="K77" s="118" t="str">
        <f>K57</f>
        <v>B.Baltimore blanc.Avec alcool.Before dinner.Verre Martini(s).On the rocks</v>
      </c>
      <c r="L77" s="118">
        <f>L57</f>
        <v>1</v>
      </c>
      <c r="M77" s="117" t="str">
        <f>M57</f>
        <v>Martini(s)</v>
      </c>
      <c r="N77" s="116">
        <f>N57</f>
        <v>7</v>
      </c>
      <c r="O77" s="115" t="str">
        <f>O57</f>
        <v>cl</v>
      </c>
      <c r="P77" s="281" t="str">
        <f>IF(ISBLANK(Q77),"",MAX(P68:P76)+1)</f>
        <v/>
      </c>
      <c r="Q77" s="280"/>
      <c r="R77" s="280"/>
      <c r="S77" s="280"/>
      <c r="T77" s="280"/>
      <c r="U77" s="280"/>
      <c r="V77" s="280"/>
      <c r="W77" s="280"/>
      <c r="X77" s="280"/>
      <c r="Y77" s="280"/>
      <c r="Z77" s="280"/>
      <c r="AA77" s="279"/>
      <c r="AC77" s="772">
        <f t="shared" si="92"/>
        <v>0</v>
      </c>
      <c r="AD77" s="280"/>
      <c r="AE77" s="280"/>
      <c r="AF77" s="280"/>
      <c r="AG77" s="280"/>
      <c r="AH77" s="280"/>
      <c r="AI77" s="280"/>
      <c r="AJ77" s="280"/>
      <c r="AK77" s="280"/>
      <c r="AL77" s="280"/>
      <c r="AM77" s="279"/>
      <c r="AO77" s="493"/>
      <c r="AP77" s="494"/>
      <c r="AQ77" s="494"/>
      <c r="AR77" s="494"/>
      <c r="AS77" s="494"/>
      <c r="AT77" s="494"/>
      <c r="AU77" s="494"/>
      <c r="AV77" s="494"/>
      <c r="AW77" s="494"/>
      <c r="AX77" s="494"/>
      <c r="AY77" s="494"/>
      <c r="AZ77" s="494"/>
      <c r="BA77" s="494"/>
      <c r="BB77" s="494"/>
      <c r="BC77" s="497"/>
      <c r="BE77" s="633" t="s">
        <v>889</v>
      </c>
      <c r="BF77" s="633" t="s">
        <v>1015</v>
      </c>
      <c r="BG77" s="633" t="s">
        <v>1776</v>
      </c>
      <c r="BH77" s="119" t="s">
        <v>485</v>
      </c>
      <c r="BI77" s="119" t="s">
        <v>485</v>
      </c>
      <c r="BJ77" s="119" t="s">
        <v>485</v>
      </c>
      <c r="BK77" s="93">
        <f t="shared" si="31"/>
        <v>0.27</v>
      </c>
      <c r="BL77" s="92" t="s">
        <v>282</v>
      </c>
      <c r="BM77" s="75">
        <f t="shared" si="32"/>
        <v>4</v>
      </c>
      <c r="BN77" s="74">
        <f t="shared" si="33"/>
        <v>27</v>
      </c>
      <c r="BO77" s="91">
        <v>270</v>
      </c>
      <c r="BP77" s="72">
        <v>250</v>
      </c>
      <c r="BQ77" s="71">
        <v>300</v>
      </c>
      <c r="BR77" s="79">
        <f t="shared" si="34"/>
        <v>30</v>
      </c>
      <c r="BS77" s="95">
        <v>300</v>
      </c>
      <c r="BT77" s="87" t="s">
        <v>484</v>
      </c>
      <c r="BV77" s="394" t="str">
        <f t="shared" si="21"/>
        <v>►</v>
      </c>
      <c r="BW77" s="574"/>
      <c r="BX77" s="574"/>
      <c r="BY77" s="574"/>
      <c r="CA77" s="217"/>
      <c r="CB77" s="11" t="s">
        <v>423</v>
      </c>
      <c r="CC77" s="11"/>
      <c r="CD77" s="11"/>
      <c r="CE77" s="11"/>
      <c r="CF77" s="11"/>
      <c r="CG77" s="216"/>
      <c r="CI77" s="217"/>
      <c r="CJ77" s="11" t="s">
        <v>1073</v>
      </c>
      <c r="CK77" s="11"/>
      <c r="CL77" s="11"/>
      <c r="CM77" s="11"/>
      <c r="CN77" s="11"/>
      <c r="CO77" s="216"/>
      <c r="CQ77" s="217"/>
      <c r="CR77" s="11" t="s">
        <v>1887</v>
      </c>
      <c r="CS77" s="11"/>
      <c r="CT77" s="11"/>
      <c r="CU77" s="11"/>
      <c r="CV77" s="11"/>
      <c r="CW77" s="216"/>
      <c r="DD77" s="9">
        <v>1</v>
      </c>
    </row>
    <row r="78" spans="2:108" ht="21" customHeight="1">
      <c r="B78" s="394" t="str">
        <f t="shared" si="12"/>
        <v>►</v>
      </c>
      <c r="C78" s="146" t="str">
        <f t="shared" si="13"/>
        <v>►</v>
      </c>
      <c r="D78" s="146" t="str">
        <f t="shared" si="25"/>
        <v>►</v>
      </c>
      <c r="E78" s="146" t="str">
        <f t="shared" si="26"/>
        <v>►</v>
      </c>
      <c r="F78" s="146" t="str">
        <f t="shared" si="27"/>
        <v>►</v>
      </c>
      <c r="G78" s="146" t="str">
        <f t="shared" si="17"/>
        <v>►</v>
      </c>
      <c r="H78" s="146" t="str">
        <f t="shared" si="28"/>
        <v>►</v>
      </c>
      <c r="I78" s="146" t="str">
        <f t="shared" si="19"/>
        <v/>
      </c>
      <c r="J78" s="145" t="str">
        <f t="shared" si="91"/>
        <v>►</v>
      </c>
      <c r="K78" s="118" t="str">
        <f>K57</f>
        <v>B.Baltimore blanc.Avec alcool.Before dinner.Verre Martini(s).On the rocks</v>
      </c>
      <c r="L78" s="118">
        <f>L57</f>
        <v>1</v>
      </c>
      <c r="M78" s="117" t="str">
        <f>M57</f>
        <v>Martini(s)</v>
      </c>
      <c r="N78" s="116">
        <f>N57</f>
        <v>7</v>
      </c>
      <c r="O78" s="115" t="str">
        <f>O57</f>
        <v>cl</v>
      </c>
      <c r="P78" s="1702" t="s">
        <v>513</v>
      </c>
      <c r="Q78" s="277"/>
      <c r="R78" s="277"/>
      <c r="S78" s="277"/>
      <c r="T78" s="277"/>
      <c r="U78" s="277"/>
      <c r="V78" s="277"/>
      <c r="W78" s="277"/>
      <c r="X78" s="277"/>
      <c r="Y78" s="277"/>
      <c r="Z78" s="277"/>
      <c r="AA78" s="276"/>
      <c r="AC78" s="773"/>
      <c r="AD78" s="277"/>
      <c r="AE78" s="277"/>
      <c r="AF78" s="277"/>
      <c r="AG78" s="277"/>
      <c r="AH78" s="277"/>
      <c r="AI78" s="277"/>
      <c r="AJ78" s="277"/>
      <c r="AK78" s="277"/>
      <c r="AL78" s="277"/>
      <c r="AM78" s="276"/>
      <c r="AO78" s="493"/>
      <c r="AP78" s="494"/>
      <c r="AQ78" s="494"/>
      <c r="AR78" s="494"/>
      <c r="AS78" s="494"/>
      <c r="AT78" s="494"/>
      <c r="AU78" s="494"/>
      <c r="AV78" s="494"/>
      <c r="AW78" s="494"/>
      <c r="AX78" s="494"/>
      <c r="AY78" s="494"/>
      <c r="AZ78" s="494"/>
      <c r="BA78" s="494"/>
      <c r="BB78" s="494"/>
      <c r="BC78" s="497"/>
      <c r="BE78" s="633" t="s">
        <v>889</v>
      </c>
      <c r="BF78" s="633" t="s">
        <v>1015</v>
      </c>
      <c r="BG78" s="633" t="s">
        <v>1776</v>
      </c>
      <c r="BH78" s="119" t="s">
        <v>479</v>
      </c>
      <c r="BI78" s="119" t="s">
        <v>479</v>
      </c>
      <c r="BJ78" s="119" t="s">
        <v>479</v>
      </c>
      <c r="BK78" s="93">
        <f t="shared" si="31"/>
        <v>0.05</v>
      </c>
      <c r="BL78" s="92" t="s">
        <v>282</v>
      </c>
      <c r="BM78" s="75">
        <f t="shared" si="32"/>
        <v>20</v>
      </c>
      <c r="BN78" s="74">
        <f t="shared" si="33"/>
        <v>5</v>
      </c>
      <c r="BO78" s="91">
        <v>50</v>
      </c>
      <c r="BP78" s="72"/>
      <c r="BQ78" s="71"/>
      <c r="BR78" s="79"/>
      <c r="BS78" s="95"/>
      <c r="BT78" s="68" t="s">
        <v>478</v>
      </c>
      <c r="BV78" s="394" t="str">
        <f t="shared" si="21"/>
        <v>►</v>
      </c>
      <c r="BW78" s="574"/>
      <c r="BX78" s="574"/>
      <c r="BY78" s="574"/>
      <c r="CA78" s="217"/>
      <c r="CB78" s="11"/>
      <c r="CC78" s="11"/>
      <c r="CD78" s="11"/>
      <c r="CE78" s="11"/>
      <c r="CF78" s="11"/>
      <c r="CG78" s="216"/>
      <c r="CI78" s="217"/>
      <c r="CJ78" s="11"/>
      <c r="CK78" s="11"/>
      <c r="CL78" s="11"/>
      <c r="CM78" s="11"/>
      <c r="CN78" s="11"/>
      <c r="CO78" s="216"/>
      <c r="CQ78" s="217"/>
      <c r="CR78" s="11"/>
      <c r="CS78" s="11"/>
      <c r="CT78" s="11"/>
      <c r="CU78" s="11"/>
      <c r="CV78" s="11"/>
      <c r="CW78" s="216"/>
      <c r="DD78" s="9">
        <v>1</v>
      </c>
    </row>
    <row r="79" spans="2:108" ht="21" customHeight="1">
      <c r="B79" s="394" t="str">
        <f t="shared" si="12"/>
        <v>►</v>
      </c>
      <c r="C79" s="146" t="str">
        <f t="shared" si="13"/>
        <v>►</v>
      </c>
      <c r="D79" s="146" t="str">
        <f t="shared" si="25"/>
        <v>►</v>
      </c>
      <c r="E79" s="146" t="str">
        <f t="shared" si="26"/>
        <v>►</v>
      </c>
      <c r="F79" s="146" t="str">
        <f t="shared" si="27"/>
        <v>►</v>
      </c>
      <c r="G79" s="146" t="str">
        <f t="shared" si="17"/>
        <v>►</v>
      </c>
      <c r="H79" s="146" t="str">
        <f t="shared" si="28"/>
        <v>►</v>
      </c>
      <c r="I79" s="146" t="str">
        <f t="shared" si="19"/>
        <v/>
      </c>
      <c r="J79" s="145" t="str">
        <f t="shared" si="91"/>
        <v>►</v>
      </c>
      <c r="K79" s="118" t="str">
        <f>K57</f>
        <v>B.Baltimore blanc.Avec alcool.Before dinner.Verre Martini(s).On the rocks</v>
      </c>
      <c r="L79" s="118">
        <f>L57</f>
        <v>1</v>
      </c>
      <c r="M79" s="117" t="str">
        <f>M57</f>
        <v>Martini(s)</v>
      </c>
      <c r="N79" s="116">
        <f>N57</f>
        <v>7</v>
      </c>
      <c r="O79" s="115" t="str">
        <f>O57</f>
        <v>cl</v>
      </c>
      <c r="P79" s="1702"/>
      <c r="Q79" s="277"/>
      <c r="R79" s="277"/>
      <c r="S79" s="277"/>
      <c r="T79" s="277"/>
      <c r="U79" s="277"/>
      <c r="V79" s="277"/>
      <c r="W79" s="277"/>
      <c r="X79" s="277"/>
      <c r="Y79" s="277"/>
      <c r="Z79" s="277"/>
      <c r="AA79" s="276"/>
      <c r="AC79" s="773"/>
      <c r="AD79" s="277"/>
      <c r="AE79" s="277"/>
      <c r="AF79" s="277"/>
      <c r="AG79" s="277"/>
      <c r="AH79" s="277"/>
      <c r="AI79" s="277"/>
      <c r="AJ79" s="277"/>
      <c r="AK79" s="277"/>
      <c r="AL79" s="277"/>
      <c r="AM79" s="276"/>
      <c r="AO79" s="493"/>
      <c r="AP79" s="494"/>
      <c r="AQ79" s="494"/>
      <c r="AR79" s="494"/>
      <c r="AS79" s="494"/>
      <c r="AT79" s="494"/>
      <c r="AU79" s="494"/>
      <c r="AV79" s="494"/>
      <c r="AW79" s="494"/>
      <c r="AX79" s="494"/>
      <c r="AY79" s="494"/>
      <c r="AZ79" s="494"/>
      <c r="BA79" s="494"/>
      <c r="BB79" s="494"/>
      <c r="BC79" s="497"/>
      <c r="BE79" s="633" t="s">
        <v>889</v>
      </c>
      <c r="BF79" s="633" t="s">
        <v>1015</v>
      </c>
      <c r="BG79" s="633" t="s">
        <v>1776</v>
      </c>
      <c r="BH79" s="119" t="s">
        <v>477</v>
      </c>
      <c r="BI79" s="119" t="s">
        <v>477</v>
      </c>
      <c r="BJ79" s="119" t="s">
        <v>477</v>
      </c>
      <c r="BK79" s="93">
        <f t="shared" si="31"/>
        <v>0.35</v>
      </c>
      <c r="BL79" s="92" t="s">
        <v>282</v>
      </c>
      <c r="BM79" s="75">
        <f t="shared" si="32"/>
        <v>3</v>
      </c>
      <c r="BN79" s="74">
        <f t="shared" si="33"/>
        <v>35</v>
      </c>
      <c r="BO79" s="91">
        <v>350</v>
      </c>
      <c r="BP79" s="72">
        <v>300</v>
      </c>
      <c r="BQ79" s="71">
        <v>400</v>
      </c>
      <c r="BR79" s="79">
        <f t="shared" ref="BR79:BR100" si="93">BQ79/10</f>
        <v>40</v>
      </c>
      <c r="BS79" s="95">
        <v>400</v>
      </c>
      <c r="BT79" s="87" t="s">
        <v>476</v>
      </c>
      <c r="BV79" s="394" t="str">
        <f t="shared" si="21"/>
        <v>►</v>
      </c>
      <c r="BW79" s="574"/>
      <c r="BX79" s="574"/>
      <c r="BY79" s="574"/>
      <c r="CA79" s="217"/>
      <c r="CB79" s="11" t="s">
        <v>412</v>
      </c>
      <c r="CC79" s="11"/>
      <c r="CD79" s="11"/>
      <c r="CE79" s="11"/>
      <c r="CF79" s="11"/>
      <c r="CG79" s="216"/>
      <c r="CI79" s="217"/>
      <c r="CJ79" s="11" t="s">
        <v>1693</v>
      </c>
      <c r="CK79" s="11"/>
      <c r="CL79" s="11"/>
      <c r="CM79" s="11"/>
      <c r="CN79" s="11"/>
      <c r="CO79" s="216"/>
      <c r="CQ79" s="217"/>
      <c r="CR79" s="11" t="s">
        <v>1693</v>
      </c>
      <c r="CS79" s="11"/>
      <c r="CT79" s="11"/>
      <c r="CU79" s="11"/>
      <c r="CV79" s="11"/>
      <c r="CW79" s="216"/>
      <c r="DD79" s="9">
        <v>1</v>
      </c>
    </row>
    <row r="80" spans="2:108" ht="21" customHeight="1">
      <c r="B80" s="394" t="str">
        <f t="shared" ref="B80:B143" si="94">J80</f>
        <v>A</v>
      </c>
      <c r="C80" s="146" t="str">
        <f t="shared" ref="C80:C143" si="95">IF(B80="►","►",IF(B80="A",IF(AND(ISTEXT(K80),ISTEXT(K80)),K80,IF(ISTEXT(K80),K80,IF(ISBLANK(K80),K80,K80)))))</f>
        <v>B.Baltimore blanc.Avec alcool.Before dinner.Verre Martini(s).On the rocks</v>
      </c>
      <c r="D80" s="146" t="str">
        <f t="shared" si="25"/>
        <v>B</v>
      </c>
      <c r="E80" s="146" t="str">
        <f t="shared" si="26"/>
        <v>Baltimore blanc</v>
      </c>
      <c r="F80" s="146" t="str">
        <f t="shared" si="27"/>
        <v>Avec alcool</v>
      </c>
      <c r="G80" s="146" t="str">
        <f t="shared" ref="G80:G143" si="96">IF(C80="►","►",IFERROR(MID(K80,SEARCH(".",C80,SEARCH(".",C80,SEARCH(".",C80)+1)+1)+1,SEARCH(".",C80,SEARCH(".",C80,SEARCH(".",C80,SEARCH(".",C80)+1)+1)+1)-SEARCH(".",C80,SEARCH(".",C80,SEARCH(".",C80)+1)+1)-1),0))</f>
        <v>Before dinner</v>
      </c>
      <c r="H80" s="146" t="str">
        <f t="shared" si="28"/>
        <v>On the rocks</v>
      </c>
      <c r="I80" s="146" t="str">
        <f t="shared" ref="I80:I143" si="97">IF(ISBLANK(C80),"►",IFERROR(RIGHT(C80,LEN(C80)-FIND("Couleur",C80)+1),""))</f>
        <v/>
      </c>
      <c r="J80" s="272" t="s">
        <v>338</v>
      </c>
      <c r="K80" s="118" t="str">
        <f>K57</f>
        <v>B.Baltimore blanc.Avec alcool.Before dinner.Verre Martini(s).On the rocks</v>
      </c>
      <c r="L80" s="118">
        <f>L57</f>
        <v>1</v>
      </c>
      <c r="M80" s="117" t="str">
        <f>M57</f>
        <v>Martini(s)</v>
      </c>
      <c r="N80" s="116">
        <f>N57</f>
        <v>7</v>
      </c>
      <c r="O80" s="115" t="str">
        <f>O57</f>
        <v>cl</v>
      </c>
      <c r="P80" s="274" t="s">
        <v>509</v>
      </c>
      <c r="Q80" s="121"/>
      <c r="R80" s="121"/>
      <c r="S80" s="121"/>
      <c r="T80" s="121"/>
      <c r="U80" s="121"/>
      <c r="V80" s="121"/>
      <c r="W80" s="121"/>
      <c r="X80" s="121"/>
      <c r="Y80" s="121"/>
      <c r="Z80" s="121"/>
      <c r="AA80" s="120"/>
      <c r="AC80" s="774"/>
      <c r="AD80" s="121"/>
      <c r="AE80" s="121"/>
      <c r="AF80" s="121"/>
      <c r="AG80" s="121"/>
      <c r="AH80" s="121"/>
      <c r="AI80" s="121"/>
      <c r="AJ80" s="121"/>
      <c r="AK80" s="121"/>
      <c r="AL80" s="121"/>
      <c r="AM80" s="120"/>
      <c r="AO80" s="493"/>
      <c r="AP80" s="494"/>
      <c r="AQ80" s="494"/>
      <c r="AR80" s="494"/>
      <c r="AS80" s="494"/>
      <c r="AT80" s="494"/>
      <c r="AU80" s="494"/>
      <c r="AV80" s="494"/>
      <c r="AW80" s="494"/>
      <c r="AX80" s="494"/>
      <c r="AY80" s="494"/>
      <c r="AZ80" s="494"/>
      <c r="BA80" s="494"/>
      <c r="BB80" s="494"/>
      <c r="BC80" s="497"/>
      <c r="BE80" s="633" t="s">
        <v>889</v>
      </c>
      <c r="BF80" s="633" t="s">
        <v>1015</v>
      </c>
      <c r="BG80" s="633" t="s">
        <v>1776</v>
      </c>
      <c r="BH80" s="119" t="s">
        <v>470</v>
      </c>
      <c r="BI80" s="119" t="s">
        <v>470</v>
      </c>
      <c r="BJ80" s="119" t="s">
        <v>470</v>
      </c>
      <c r="BK80" s="93">
        <f t="shared" si="31"/>
        <v>0.15</v>
      </c>
      <c r="BL80" s="92" t="s">
        <v>282</v>
      </c>
      <c r="BM80" s="75">
        <f t="shared" si="32"/>
        <v>7</v>
      </c>
      <c r="BN80" s="74">
        <f t="shared" si="33"/>
        <v>15</v>
      </c>
      <c r="BO80" s="91">
        <v>150</v>
      </c>
      <c r="BP80" s="72">
        <v>135</v>
      </c>
      <c r="BQ80" s="71">
        <v>180</v>
      </c>
      <c r="BR80" s="79">
        <f t="shared" si="93"/>
        <v>18</v>
      </c>
      <c r="BS80" s="95">
        <v>180</v>
      </c>
      <c r="BT80" s="87" t="s">
        <v>356</v>
      </c>
      <c r="BV80" s="394" t="str">
        <f t="shared" si="21"/>
        <v>A</v>
      </c>
      <c r="BW80" s="574"/>
      <c r="BX80" s="574"/>
      <c r="BY80" s="574"/>
      <c r="CA80" s="217"/>
      <c r="CB80" s="11"/>
      <c r="CC80" s="11"/>
      <c r="CD80" s="11"/>
      <c r="CE80" s="11"/>
      <c r="CF80" s="11"/>
      <c r="CG80" s="216"/>
      <c r="CI80" s="217"/>
      <c r="CJ80" s="11"/>
      <c r="CK80" s="11"/>
      <c r="CL80" s="11"/>
      <c r="CM80" s="11"/>
      <c r="CN80" s="11"/>
      <c r="CO80" s="216"/>
      <c r="CQ80" s="217"/>
      <c r="CR80" s="11"/>
      <c r="CS80" s="11"/>
      <c r="CT80" s="11"/>
      <c r="CU80" s="11"/>
      <c r="CV80" s="11"/>
      <c r="CW80" s="216"/>
      <c r="DD80" s="9">
        <v>1</v>
      </c>
    </row>
    <row r="81" spans="2:108" ht="21" customHeight="1">
      <c r="B81" s="394" t="str">
        <f t="shared" si="94"/>
        <v>A</v>
      </c>
      <c r="C81" s="146">
        <f t="shared" si="95"/>
        <v>2</v>
      </c>
      <c r="D81" s="146">
        <f t="shared" si="25"/>
        <v>0</v>
      </c>
      <c r="E81" s="146">
        <f t="shared" si="26"/>
        <v>0</v>
      </c>
      <c r="F81" s="146">
        <f t="shared" si="27"/>
        <v>0</v>
      </c>
      <c r="G81" s="146">
        <f t="shared" si="96"/>
        <v>0</v>
      </c>
      <c r="H81" s="146" t="str">
        <f t="shared" si="28"/>
        <v/>
      </c>
      <c r="I81" s="146" t="str">
        <f t="shared" si="97"/>
        <v/>
      </c>
      <c r="J81" s="272" t="s">
        <v>338</v>
      </c>
      <c r="K81" s="112">
        <v>2</v>
      </c>
      <c r="L81" s="112">
        <v>2</v>
      </c>
      <c r="M81" s="112">
        <v>2</v>
      </c>
      <c r="N81" s="112">
        <v>2</v>
      </c>
      <c r="O81" s="112">
        <v>2</v>
      </c>
      <c r="P81" s="112">
        <v>10</v>
      </c>
      <c r="Q81" s="112">
        <v>12</v>
      </c>
      <c r="R81" s="112">
        <v>10</v>
      </c>
      <c r="S81" s="112">
        <v>3</v>
      </c>
      <c r="T81" s="112">
        <v>11</v>
      </c>
      <c r="U81" s="112">
        <v>11</v>
      </c>
      <c r="V81" s="112">
        <v>4</v>
      </c>
      <c r="W81" s="112">
        <v>11</v>
      </c>
      <c r="X81" s="112">
        <v>11</v>
      </c>
      <c r="Y81" s="112">
        <v>11</v>
      </c>
      <c r="Z81" s="112">
        <v>12</v>
      </c>
      <c r="AA81" s="114">
        <v>40</v>
      </c>
      <c r="AC81" s="775">
        <v>40</v>
      </c>
      <c r="AD81" s="112">
        <v>5</v>
      </c>
      <c r="AE81" s="112">
        <v>12</v>
      </c>
      <c r="AF81" s="112">
        <v>25</v>
      </c>
      <c r="AG81" s="112">
        <v>23</v>
      </c>
      <c r="AH81" s="112">
        <v>7</v>
      </c>
      <c r="AI81" s="112">
        <v>13</v>
      </c>
      <c r="AJ81" s="112">
        <v>12</v>
      </c>
      <c r="AK81" s="112">
        <v>9</v>
      </c>
      <c r="AL81" s="112">
        <v>12</v>
      </c>
      <c r="AM81" s="114">
        <v>13</v>
      </c>
      <c r="AO81" s="113">
        <v>14</v>
      </c>
      <c r="AP81" s="112">
        <v>11</v>
      </c>
      <c r="AQ81" s="112">
        <v>17</v>
      </c>
      <c r="AR81" s="112">
        <v>17</v>
      </c>
      <c r="AS81" s="112">
        <v>17</v>
      </c>
      <c r="AT81" s="112">
        <v>14</v>
      </c>
      <c r="AU81" s="112">
        <v>11</v>
      </c>
      <c r="AV81" s="112">
        <v>14</v>
      </c>
      <c r="AW81" s="112">
        <v>21</v>
      </c>
      <c r="AX81" s="112">
        <v>18</v>
      </c>
      <c r="AY81" s="112">
        <v>17</v>
      </c>
      <c r="AZ81" s="112">
        <v>11</v>
      </c>
      <c r="BA81" s="112">
        <v>11</v>
      </c>
      <c r="BB81" s="112">
        <v>11</v>
      </c>
      <c r="BC81" s="111">
        <v>17</v>
      </c>
      <c r="BE81" s="633" t="s">
        <v>889</v>
      </c>
      <c r="BF81" s="633" t="s">
        <v>1015</v>
      </c>
      <c r="BG81" s="633" t="s">
        <v>1776</v>
      </c>
      <c r="BH81" s="119" t="s">
        <v>469</v>
      </c>
      <c r="BI81" s="119" t="s">
        <v>469</v>
      </c>
      <c r="BJ81" s="119" t="s">
        <v>469</v>
      </c>
      <c r="BK81" s="93">
        <f t="shared" si="31"/>
        <v>0.24</v>
      </c>
      <c r="BL81" s="92" t="s">
        <v>282</v>
      </c>
      <c r="BM81" s="75">
        <f t="shared" si="32"/>
        <v>4</v>
      </c>
      <c r="BN81" s="74">
        <f t="shared" si="33"/>
        <v>24</v>
      </c>
      <c r="BO81" s="91">
        <v>240</v>
      </c>
      <c r="BP81" s="72">
        <v>200</v>
      </c>
      <c r="BQ81" s="71">
        <v>300</v>
      </c>
      <c r="BR81" s="79">
        <f t="shared" si="93"/>
        <v>30</v>
      </c>
      <c r="BS81" s="95">
        <v>300</v>
      </c>
      <c r="BT81" s="87" t="s">
        <v>468</v>
      </c>
      <c r="BV81" s="394" t="str">
        <f t="shared" si="21"/>
        <v>A</v>
      </c>
      <c r="BW81" s="574"/>
      <c r="BX81" s="574"/>
      <c r="BY81" s="574"/>
      <c r="CA81" s="206"/>
      <c r="CB81" s="205" t="s">
        <v>404</v>
      </c>
      <c r="CC81" s="155"/>
      <c r="CD81" s="155"/>
      <c r="CE81" s="20"/>
      <c r="CF81" s="20"/>
      <c r="CG81" s="204"/>
      <c r="CI81" s="206"/>
      <c r="CJ81" s="205" t="s">
        <v>1074</v>
      </c>
      <c r="CK81" s="155"/>
      <c r="CL81" s="155"/>
      <c r="CM81" s="20"/>
      <c r="CN81" s="20"/>
      <c r="CO81" s="204"/>
      <c r="CQ81" s="206"/>
      <c r="CR81" s="205" t="s">
        <v>1888</v>
      </c>
      <c r="CS81" s="155"/>
      <c r="CT81" s="155"/>
      <c r="CU81" s="20"/>
      <c r="CV81" s="20"/>
      <c r="CW81" s="204"/>
      <c r="DD81" s="9">
        <v>1</v>
      </c>
    </row>
    <row r="82" spans="2:108" ht="21" customHeight="1" thickBot="1">
      <c r="B82" s="394" t="str">
        <f t="shared" si="94"/>
        <v>A</v>
      </c>
      <c r="C82" s="146">
        <f t="shared" ca="1" si="95"/>
        <v>2</v>
      </c>
      <c r="D82" s="146">
        <f t="shared" ca="1" si="25"/>
        <v>0</v>
      </c>
      <c r="E82" s="146">
        <f t="shared" ca="1" si="26"/>
        <v>0</v>
      </c>
      <c r="F82" s="146">
        <f t="shared" ca="1" si="27"/>
        <v>0</v>
      </c>
      <c r="G82" s="146">
        <f t="shared" ca="1" si="96"/>
        <v>0</v>
      </c>
      <c r="H82" s="146" t="str">
        <f t="shared" ca="1" si="28"/>
        <v/>
      </c>
      <c r="I82" s="146" t="str">
        <f t="shared" ca="1" si="97"/>
        <v/>
      </c>
      <c r="J82" s="271" t="s">
        <v>338</v>
      </c>
      <c r="K82" s="270">
        <f t="shared" ref="K82:Y82" ca="1" si="98">CELL("largeur",K82)</f>
        <v>2</v>
      </c>
      <c r="L82" s="270">
        <f t="shared" ca="1" si="98"/>
        <v>2</v>
      </c>
      <c r="M82" s="270">
        <f t="shared" ca="1" si="98"/>
        <v>2</v>
      </c>
      <c r="N82" s="270">
        <f t="shared" ca="1" si="98"/>
        <v>2</v>
      </c>
      <c r="O82" s="270">
        <f t="shared" ca="1" si="98"/>
        <v>2</v>
      </c>
      <c r="P82" s="270">
        <f t="shared" ca="1" si="98"/>
        <v>10</v>
      </c>
      <c r="Q82" s="270">
        <f t="shared" ca="1" si="98"/>
        <v>12</v>
      </c>
      <c r="R82" s="270">
        <f t="shared" ca="1" si="98"/>
        <v>10</v>
      </c>
      <c r="S82" s="270">
        <f t="shared" ca="1" si="98"/>
        <v>3</v>
      </c>
      <c r="T82" s="270">
        <f t="shared" ca="1" si="98"/>
        <v>11</v>
      </c>
      <c r="U82" s="270">
        <f t="shared" ca="1" si="98"/>
        <v>11</v>
      </c>
      <c r="V82" s="270">
        <f t="shared" ca="1" si="98"/>
        <v>4</v>
      </c>
      <c r="W82" s="270">
        <f t="shared" ca="1" si="98"/>
        <v>11</v>
      </c>
      <c r="X82" s="270">
        <f t="shared" ca="1" si="98"/>
        <v>11</v>
      </c>
      <c r="Y82" s="270">
        <f t="shared" ca="1" si="98"/>
        <v>11</v>
      </c>
      <c r="Z82" s="270">
        <v>12</v>
      </c>
      <c r="AA82" s="269">
        <f ca="1">CELL("largeur",AA82)</f>
        <v>40</v>
      </c>
      <c r="AC82" s="776">
        <f t="shared" ref="AC82:AK82" ca="1" si="99">CELL("largeur",AC82)</f>
        <v>40</v>
      </c>
      <c r="AD82" s="270">
        <f t="shared" ca="1" si="99"/>
        <v>5</v>
      </c>
      <c r="AE82" s="270">
        <f t="shared" ca="1" si="99"/>
        <v>12</v>
      </c>
      <c r="AF82" s="270">
        <f t="shared" ca="1" si="99"/>
        <v>25</v>
      </c>
      <c r="AG82" s="270">
        <f t="shared" ca="1" si="99"/>
        <v>23</v>
      </c>
      <c r="AH82" s="270">
        <f t="shared" ca="1" si="99"/>
        <v>7</v>
      </c>
      <c r="AI82" s="270">
        <f t="shared" ca="1" si="99"/>
        <v>13</v>
      </c>
      <c r="AJ82" s="270">
        <f t="shared" ca="1" si="99"/>
        <v>12</v>
      </c>
      <c r="AK82" s="270">
        <f t="shared" ca="1" si="99"/>
        <v>9</v>
      </c>
      <c r="AL82" s="270">
        <v>12</v>
      </c>
      <c r="AM82" s="269">
        <f ca="1">CELL("largeur",AM82)</f>
        <v>13</v>
      </c>
      <c r="AO82" s="110">
        <f t="shared" ref="AO82:BC82" ca="1" si="100">CELL("largeur",AO82)</f>
        <v>14</v>
      </c>
      <c r="AP82" s="109">
        <f t="shared" ca="1" si="100"/>
        <v>11</v>
      </c>
      <c r="AQ82" s="109">
        <f t="shared" ca="1" si="100"/>
        <v>17</v>
      </c>
      <c r="AR82" s="109">
        <f t="shared" ca="1" si="100"/>
        <v>17</v>
      </c>
      <c r="AS82" s="109">
        <f t="shared" ca="1" si="100"/>
        <v>17</v>
      </c>
      <c r="AT82" s="109">
        <f t="shared" ca="1" si="100"/>
        <v>14</v>
      </c>
      <c r="AU82" s="109">
        <f t="shared" ca="1" si="100"/>
        <v>11</v>
      </c>
      <c r="AV82" s="109">
        <f t="shared" ca="1" si="100"/>
        <v>14</v>
      </c>
      <c r="AW82" s="109">
        <f t="shared" ca="1" si="100"/>
        <v>21</v>
      </c>
      <c r="AX82" s="109">
        <f t="shared" ca="1" si="100"/>
        <v>18</v>
      </c>
      <c r="AY82" s="109">
        <f t="shared" ca="1" si="100"/>
        <v>17</v>
      </c>
      <c r="AZ82" s="109">
        <f t="shared" ca="1" si="100"/>
        <v>11</v>
      </c>
      <c r="BA82" s="109">
        <f t="shared" ca="1" si="100"/>
        <v>11</v>
      </c>
      <c r="BB82" s="109">
        <f t="shared" ca="1" si="100"/>
        <v>11</v>
      </c>
      <c r="BC82" s="108">
        <f t="shared" ca="1" si="100"/>
        <v>17</v>
      </c>
      <c r="BE82" s="633" t="s">
        <v>889</v>
      </c>
      <c r="BF82" s="633" t="s">
        <v>1015</v>
      </c>
      <c r="BG82" s="633" t="s">
        <v>1776</v>
      </c>
      <c r="BH82" s="119" t="s">
        <v>467</v>
      </c>
      <c r="BI82" s="119" t="s">
        <v>467</v>
      </c>
      <c r="BJ82" s="119" t="s">
        <v>467</v>
      </c>
      <c r="BK82" s="93">
        <f t="shared" si="31"/>
        <v>0.03</v>
      </c>
      <c r="BL82" s="92" t="s">
        <v>282</v>
      </c>
      <c r="BM82" s="75">
        <f t="shared" si="32"/>
        <v>33</v>
      </c>
      <c r="BN82" s="74">
        <f t="shared" si="33"/>
        <v>3</v>
      </c>
      <c r="BO82" s="91">
        <v>30</v>
      </c>
      <c r="BP82" s="72">
        <v>22</v>
      </c>
      <c r="BQ82" s="71">
        <v>38</v>
      </c>
      <c r="BR82" s="79">
        <f t="shared" si="93"/>
        <v>3.8</v>
      </c>
      <c r="BS82" s="95">
        <v>45</v>
      </c>
      <c r="BT82" s="87" t="s">
        <v>466</v>
      </c>
      <c r="BV82" s="394" t="str">
        <f t="shared" ref="BV82:BV145" si="101">B82</f>
        <v>A</v>
      </c>
      <c r="BW82" s="574"/>
      <c r="BX82" s="574"/>
      <c r="BY82" s="574"/>
      <c r="CA82" s="206"/>
      <c r="CB82" s="205" t="s">
        <v>399</v>
      </c>
      <c r="CC82" s="155"/>
      <c r="CD82" s="155"/>
      <c r="CE82" s="20"/>
      <c r="CF82" s="20"/>
      <c r="CG82" s="204"/>
      <c r="CI82" s="206"/>
      <c r="CJ82" s="205" t="s">
        <v>1075</v>
      </c>
      <c r="CK82" s="155"/>
      <c r="CL82" s="155"/>
      <c r="CM82" s="20"/>
      <c r="CN82" s="20"/>
      <c r="CO82" s="204"/>
      <c r="CQ82" s="206"/>
      <c r="CR82" s="205" t="s">
        <v>1892</v>
      </c>
      <c r="CS82" s="155"/>
      <c r="CT82" s="155"/>
      <c r="CU82" s="20"/>
      <c r="CV82" s="20"/>
      <c r="CW82" s="204"/>
      <c r="DD82" s="9">
        <v>1</v>
      </c>
    </row>
    <row r="83" spans="2:108" ht="21" customHeight="1" thickBot="1">
      <c r="B83" s="394" t="str">
        <f t="shared" si="94"/>
        <v>A</v>
      </c>
      <c r="C83" s="146" t="str">
        <f t="shared" si="95"/>
        <v>A</v>
      </c>
      <c r="D83" s="146">
        <f t="shared" si="25"/>
        <v>0</v>
      </c>
      <c r="E83" s="146">
        <f t="shared" si="26"/>
        <v>0</v>
      </c>
      <c r="F83" s="146">
        <f t="shared" si="27"/>
        <v>0</v>
      </c>
      <c r="G83" s="146">
        <f t="shared" si="96"/>
        <v>0</v>
      </c>
      <c r="H83" s="146" t="str">
        <f t="shared" si="28"/>
        <v/>
      </c>
      <c r="I83" s="146" t="str">
        <f t="shared" si="97"/>
        <v/>
      </c>
      <c r="J83" s="832" t="s">
        <v>338</v>
      </c>
      <c r="K83" s="833" t="s">
        <v>338</v>
      </c>
      <c r="L83" s="833" t="s">
        <v>338</v>
      </c>
      <c r="M83" s="833" t="s">
        <v>338</v>
      </c>
      <c r="N83" s="833" t="s">
        <v>338</v>
      </c>
      <c r="O83" s="834" t="s">
        <v>2028</v>
      </c>
      <c r="P83" s="835"/>
      <c r="Q83" s="835"/>
      <c r="R83" s="835"/>
      <c r="S83" s="835"/>
      <c r="T83" s="835"/>
      <c r="U83" s="835"/>
      <c r="V83" s="835"/>
      <c r="W83" s="835"/>
      <c r="X83" s="835"/>
      <c r="Y83" s="835"/>
      <c r="Z83" s="835"/>
      <c r="AA83" s="835"/>
      <c r="AC83" s="5"/>
      <c r="AD83" s="5"/>
      <c r="AE83" s="761" t="str">
        <f>IF(OR(ISBLANK(P88), ISBLANK(Q88), ISBLANK(P90), ISBLANK(Q90)), "",
IF(AX101 &lt;&gt; IFERROR(IF(ISBLANK(AI86), "", INDEX(BO22:BO150, MATCH(M87, BH22:BH150, 0))), 0),
"⚠️ Incohérence : total saisi = " &amp; AX101 &amp; " ml, total attendu = " &amp; IFERROR(IF(ISBLANK(AI86), "", INDEX(BO22:BO150, MATCH(M87, BH22:BH150, 0))), 0) &amp; " ml.",
"✔️ Totaux cohérents : " &amp; AX101 &amp; " ml"))</f>
        <v/>
      </c>
      <c r="AF83" s="180"/>
      <c r="AG83" s="180"/>
      <c r="AH83" s="180"/>
      <c r="AI83" s="760" t="str">
        <f>IF(OR(ISBLANK(P88),ISBLANK(Q88),ISBLANK(P90),ISBLANK(Q90)),"",IF(AX101&lt;&gt;IFERROR(IF(ISBLANK(AI86),"",INDEX(BO22:BO150,MATCH(M87,BH22:BH150,0))),0),
"⚠️ Incohérence : total saisi = "&amp;AX101&amp;" ml, total attendu = "&amp;IFERROR(IF(ISBLANK(AI86),"",INDEX(BO22:BO150,MATCH(M87,BH22:BH150,0))),0)&amp;" ml.",
"✔️ Totaux cohérents : "&amp;AX101&amp;" ml"))</f>
        <v/>
      </c>
      <c r="AJ83" s="5"/>
      <c r="AK83" s="5"/>
      <c r="AL83" s="5"/>
      <c r="AM83" s="5"/>
      <c r="AO83" s="5"/>
      <c r="AP83" s="5"/>
      <c r="AQ83" s="5"/>
      <c r="AR83" s="5"/>
      <c r="AS83" s="5"/>
      <c r="AT83" s="5"/>
      <c r="AU83" s="5"/>
      <c r="AV83" s="5"/>
      <c r="AW83" s="5"/>
      <c r="AX83" s="5"/>
      <c r="AY83" s="5"/>
      <c r="AZ83" s="5"/>
      <c r="BA83" s="5"/>
      <c r="BB83" s="5"/>
      <c r="BC83" s="5"/>
      <c r="BE83" s="633" t="s">
        <v>889</v>
      </c>
      <c r="BF83" s="633" t="s">
        <v>1015</v>
      </c>
      <c r="BG83" s="633" t="s">
        <v>1776</v>
      </c>
      <c r="BH83" s="119" t="s">
        <v>464</v>
      </c>
      <c r="BI83" s="119" t="s">
        <v>464</v>
      </c>
      <c r="BJ83" s="119" t="s">
        <v>464</v>
      </c>
      <c r="BK83" s="93">
        <f t="shared" si="31"/>
        <v>0.56999999999999995</v>
      </c>
      <c r="BL83" s="92" t="s">
        <v>282</v>
      </c>
      <c r="BM83" s="75">
        <f t="shared" si="32"/>
        <v>2</v>
      </c>
      <c r="BN83" s="74">
        <f t="shared" si="33"/>
        <v>57</v>
      </c>
      <c r="BO83" s="91">
        <v>570</v>
      </c>
      <c r="BP83" s="72">
        <v>550</v>
      </c>
      <c r="BQ83" s="71">
        <v>600</v>
      </c>
      <c r="BR83" s="79">
        <f t="shared" si="93"/>
        <v>60</v>
      </c>
      <c r="BS83" s="95">
        <v>600</v>
      </c>
      <c r="BT83" s="87" t="s">
        <v>356</v>
      </c>
      <c r="BV83" s="394" t="str">
        <f t="shared" si="101"/>
        <v>A</v>
      </c>
      <c r="BW83" s="574"/>
      <c r="BX83" s="574"/>
      <c r="BY83" s="574"/>
      <c r="CA83" s="206"/>
      <c r="CB83" s="155"/>
      <c r="CC83" s="155"/>
      <c r="CD83" s="155"/>
      <c r="CE83" s="20"/>
      <c r="CF83" s="20"/>
      <c r="CG83" s="204"/>
      <c r="CI83" s="206" t="s">
        <v>1696</v>
      </c>
      <c r="CJ83" s="155"/>
      <c r="CK83" s="155"/>
      <c r="CL83" s="155"/>
      <c r="CM83" s="20"/>
      <c r="CN83" s="20"/>
      <c r="CO83" s="204"/>
      <c r="CQ83" s="206" t="s">
        <v>1889</v>
      </c>
      <c r="CR83" s="155"/>
      <c r="CS83" s="155"/>
      <c r="CT83" s="155"/>
      <c r="CU83" s="20"/>
      <c r="CV83" s="20"/>
      <c r="CW83" s="204"/>
      <c r="DD83" s="9">
        <v>1</v>
      </c>
    </row>
    <row r="84" spans="2:108" ht="21" customHeight="1">
      <c r="B84" s="394" t="str">
        <f t="shared" si="94"/>
        <v>A</v>
      </c>
      <c r="C84" s="146">
        <f t="shared" si="95"/>
        <v>0</v>
      </c>
      <c r="D84" s="146">
        <f t="shared" si="25"/>
        <v>0</v>
      </c>
      <c r="E84" s="146">
        <f t="shared" si="26"/>
        <v>0</v>
      </c>
      <c r="F84" s="146">
        <f t="shared" si="27"/>
        <v>0</v>
      </c>
      <c r="G84" s="146">
        <f t="shared" si="96"/>
        <v>0</v>
      </c>
      <c r="H84" s="146" t="str">
        <f t="shared" si="28"/>
        <v/>
      </c>
      <c r="I84" s="146" t="str">
        <f t="shared" si="97"/>
        <v/>
      </c>
      <c r="J84" s="257" t="s">
        <v>338</v>
      </c>
      <c r="K84" s="256">
        <f>K91</f>
        <v>0</v>
      </c>
      <c r="L84" s="256">
        <f>L91</f>
        <v>0</v>
      </c>
      <c r="M84" s="255">
        <f>M91</f>
        <v>0</v>
      </c>
      <c r="N84" s="254">
        <f>N91</f>
        <v>0</v>
      </c>
      <c r="O84" s="253">
        <f>O91</f>
        <v>0</v>
      </c>
      <c r="P84" s="686"/>
      <c r="Q84" s="685"/>
      <c r="R84" s="798" t="s">
        <v>1699</v>
      </c>
      <c r="S84" s="798"/>
      <c r="T84" s="798"/>
      <c r="U84" s="798"/>
      <c r="V84" s="798"/>
      <c r="W84" s="798"/>
      <c r="X84" s="798"/>
      <c r="Y84" s="798"/>
      <c r="Z84" s="798"/>
      <c r="AA84" s="684"/>
      <c r="AC84" s="1561" t="str">
        <f>R84&amp;" "&amp;P84&amp;" "&amp;P85&amp;" "&amp;P86&amp;"  intensité"&amp;" "&amp;U90&amp;" "&amp;"coût unitaire"&amp;" "&amp;AM93&amp; "€"&amp;" "&amp;" servi en"&amp;" "&amp;AJ86</f>
        <v>POSTIT 3     intensité  coût unitaire 0€  servi en Trembler(s)</v>
      </c>
      <c r="AD84" s="1562"/>
      <c r="AE84" s="1562"/>
      <c r="AF84" s="1562"/>
      <c r="AG84" s="1562"/>
      <c r="AH84" s="1562"/>
      <c r="AI84" s="1562"/>
      <c r="AJ84" s="1562"/>
      <c r="AK84" s="252" t="s">
        <v>432</v>
      </c>
      <c r="AL84" s="1565">
        <f>AA84</f>
        <v>0</v>
      </c>
      <c r="AM84" s="1566"/>
      <c r="AO84" s="251" t="s">
        <v>427</v>
      </c>
      <c r="AP84" s="250" t="s">
        <v>431</v>
      </c>
      <c r="AQ84" s="247" t="s">
        <v>429</v>
      </c>
      <c r="AR84" s="249" t="s">
        <v>426</v>
      </c>
      <c r="AS84" s="248" t="s">
        <v>430</v>
      </c>
      <c r="AT84" s="247" t="s">
        <v>429</v>
      </c>
      <c r="AU84" s="246" t="s">
        <v>428</v>
      </c>
      <c r="AV84" s="245" t="s">
        <v>427</v>
      </c>
      <c r="AW84" s="764" t="str">
        <f>AO86</f>
        <v/>
      </c>
      <c r="AX84" s="244"/>
      <c r="AY84" s="243"/>
      <c r="AZ84" s="242"/>
      <c r="BA84" s="241" t="s">
        <v>426</v>
      </c>
      <c r="BB84" s="240" t="str">
        <f>AR86</f>
        <v>2 Trembler(s) de 30 cl</v>
      </c>
      <c r="BC84" s="239"/>
      <c r="BE84" s="633" t="s">
        <v>889</v>
      </c>
      <c r="BF84" s="633" t="s">
        <v>1015</v>
      </c>
      <c r="BG84" s="633" t="s">
        <v>1776</v>
      </c>
      <c r="BH84" s="119" t="s">
        <v>463</v>
      </c>
      <c r="BI84" s="119" t="s">
        <v>463</v>
      </c>
      <c r="BJ84" s="119" t="s">
        <v>463</v>
      </c>
      <c r="BK84" s="93">
        <f t="shared" si="31"/>
        <v>0.47</v>
      </c>
      <c r="BL84" s="92" t="s">
        <v>282</v>
      </c>
      <c r="BM84" s="75">
        <f t="shared" si="32"/>
        <v>2</v>
      </c>
      <c r="BN84" s="74">
        <f t="shared" si="33"/>
        <v>47</v>
      </c>
      <c r="BO84" s="91">
        <v>470</v>
      </c>
      <c r="BP84" s="72">
        <v>450</v>
      </c>
      <c r="BQ84" s="71">
        <v>500</v>
      </c>
      <c r="BR84" s="79">
        <f t="shared" si="93"/>
        <v>50</v>
      </c>
      <c r="BS84" s="95">
        <v>500</v>
      </c>
      <c r="BT84" s="87" t="s">
        <v>356</v>
      </c>
      <c r="BV84" s="394" t="str">
        <f t="shared" si="101"/>
        <v>A</v>
      </c>
      <c r="BW84" s="574"/>
      <c r="BX84" s="574"/>
      <c r="BY84" s="574"/>
      <c r="CA84" s="589" t="s">
        <v>781</v>
      </c>
      <c r="CB84" s="590"/>
      <c r="CC84" s="590"/>
      <c r="CD84" s="590"/>
      <c r="CE84" s="590"/>
      <c r="CF84" s="590"/>
      <c r="CG84" s="591"/>
      <c r="CI84" s="589" t="s">
        <v>1695</v>
      </c>
      <c r="CJ84" s="590"/>
      <c r="CK84" s="590"/>
      <c r="CL84" s="590"/>
      <c r="CM84" s="590"/>
      <c r="CN84" s="590"/>
      <c r="CO84" s="591"/>
      <c r="CQ84" s="589" t="s">
        <v>1695</v>
      </c>
      <c r="CR84" s="590"/>
      <c r="CS84" s="590"/>
      <c r="CT84" s="590"/>
      <c r="CU84" s="590"/>
      <c r="CV84" s="590"/>
      <c r="CW84" s="591"/>
      <c r="DD84" s="9">
        <v>1</v>
      </c>
    </row>
    <row r="85" spans="2:108" ht="21" customHeight="1">
      <c r="B85" s="394">
        <f t="shared" si="94"/>
        <v>0</v>
      </c>
      <c r="C85" s="146" t="b">
        <f t="shared" si="95"/>
        <v>0</v>
      </c>
      <c r="D85" s="146">
        <f t="shared" ref="D85:D148" si="102">IF(C85="►","►",IFERROR(LEFT(C85,SEARCH(".",C85)-1),0))</f>
        <v>0</v>
      </c>
      <c r="E85" s="146">
        <f t="shared" ref="E85:E148" si="103">IF(C85="►","►",IFERROR(MID(C85,SEARCH(".",C85)+1,SEARCH(".",C85,SEARCH(".",C85)+1)-SEARCH(".",C85)-1),0))</f>
        <v>0</v>
      </c>
      <c r="F85" s="146">
        <f t="shared" ref="F85:F148" si="104">IF(C85="►","►",IFERROR(MID(C85,SEARCH(".",C85,SEARCH(".",C85)+1)+1,SEARCH(".",C85,SEARCH(".",C85,SEARCH(".",C85)+1)+1)-SEARCH(".",C85,SEARCH(".",C85)+1)-1),0))</f>
        <v>0</v>
      </c>
      <c r="G85" s="146">
        <f t="shared" si="96"/>
        <v>0</v>
      </c>
      <c r="H85" s="146" t="str">
        <f t="shared" ref="H85:H148" si="105">IF(C85="►","►",IFERROR(MID(C85,SEARCH("♦",SUBSTITUTE(C85,".","♦",LEN(C85)-LEN(SUBSTITUTE(C85,".",""))))+1,999),""))</f>
        <v/>
      </c>
      <c r="I85" s="146" t="str">
        <f t="shared" si="97"/>
        <v/>
      </c>
      <c r="J85" s="133"/>
      <c r="K85" s="203"/>
      <c r="L85" s="203"/>
      <c r="M85" s="202"/>
      <c r="N85" s="201"/>
      <c r="O85" s="200"/>
      <c r="P85" s="683"/>
      <c r="Q85" s="682"/>
      <c r="R85" s="799"/>
      <c r="S85" s="799"/>
      <c r="T85" s="799"/>
      <c r="U85" s="799"/>
      <c r="V85" s="799"/>
      <c r="W85" s="799"/>
      <c r="X85" s="799"/>
      <c r="Y85" s="799"/>
      <c r="Z85" s="799"/>
      <c r="AA85" s="681"/>
      <c r="AC85" s="1563"/>
      <c r="AD85" s="1564"/>
      <c r="AE85" s="1564"/>
      <c r="AF85" s="1564"/>
      <c r="AG85" s="1564"/>
      <c r="AH85" s="1564"/>
      <c r="AI85" s="1564"/>
      <c r="AJ85" s="1564"/>
      <c r="AK85" s="503">
        <f>IFERROR(SUM(AJ94:AJ100)/SUM(AE94:AE100)*100,0)</f>
        <v>0</v>
      </c>
      <c r="AL85" s="1567"/>
      <c r="AM85" s="1568"/>
      <c r="AO85" s="238" t="str">
        <f t="shared" ref="AO85:AU85" si="106">SUBSTITUTE(ADDRESS(1,COLUMN(),4),"1","")</f>
        <v>AO</v>
      </c>
      <c r="AP85" s="237" t="str">
        <f t="shared" si="106"/>
        <v>AP</v>
      </c>
      <c r="AQ85" s="234" t="str">
        <f t="shared" si="106"/>
        <v>AQ</v>
      </c>
      <c r="AR85" s="236" t="str">
        <f t="shared" si="106"/>
        <v>AR</v>
      </c>
      <c r="AS85" s="235" t="str">
        <f t="shared" si="106"/>
        <v>AS</v>
      </c>
      <c r="AT85" s="234" t="str">
        <f t="shared" si="106"/>
        <v>AT</v>
      </c>
      <c r="AU85" s="233" t="str">
        <f t="shared" si="106"/>
        <v>AU</v>
      </c>
      <c r="AV85" s="232"/>
      <c r="AW85" s="232"/>
      <c r="AX85" s="232"/>
      <c r="AY85" s="193"/>
      <c r="AZ85" s="232"/>
      <c r="BA85" s="218"/>
      <c r="BB85" s="153"/>
      <c r="BC85" s="152"/>
      <c r="BE85" s="633" t="s">
        <v>889</v>
      </c>
      <c r="BF85" s="633" t="s">
        <v>1015</v>
      </c>
      <c r="BG85" s="633" t="s">
        <v>1776</v>
      </c>
      <c r="BH85" s="119" t="s">
        <v>462</v>
      </c>
      <c r="BI85" s="119" t="s">
        <v>462</v>
      </c>
      <c r="BJ85" s="119" t="s">
        <v>462</v>
      </c>
      <c r="BK85" s="93">
        <f t="shared" si="31"/>
        <v>0.56799999999999995</v>
      </c>
      <c r="BL85" s="92" t="s">
        <v>282</v>
      </c>
      <c r="BM85" s="75">
        <f t="shared" si="32"/>
        <v>2</v>
      </c>
      <c r="BN85" s="74">
        <f t="shared" si="33"/>
        <v>56.8</v>
      </c>
      <c r="BO85" s="91">
        <v>568</v>
      </c>
      <c r="BP85" s="72">
        <v>550</v>
      </c>
      <c r="BQ85" s="71">
        <v>600</v>
      </c>
      <c r="BR85" s="79">
        <f t="shared" si="93"/>
        <v>60</v>
      </c>
      <c r="BS85" s="95">
        <v>600</v>
      </c>
      <c r="BT85" s="87" t="s">
        <v>461</v>
      </c>
      <c r="BV85" s="394">
        <f t="shared" si="101"/>
        <v>0</v>
      </c>
      <c r="BW85" s="574"/>
      <c r="BX85" s="574"/>
      <c r="BY85" s="574"/>
      <c r="CA85" s="592" t="s">
        <v>782</v>
      </c>
      <c r="CB85" s="593"/>
      <c r="CC85" s="593"/>
      <c r="CD85" s="593"/>
      <c r="CE85" s="593"/>
      <c r="CF85" s="593"/>
      <c r="CG85" s="594"/>
      <c r="CI85" s="592" t="s">
        <v>1076</v>
      </c>
      <c r="CJ85" s="593"/>
      <c r="CK85" s="593"/>
      <c r="CL85" s="593"/>
      <c r="CM85" s="593"/>
      <c r="CN85" s="593"/>
      <c r="CO85" s="594"/>
      <c r="CQ85" s="592" t="s">
        <v>1890</v>
      </c>
      <c r="CR85" s="593"/>
      <c r="CS85" s="593"/>
      <c r="CT85" s="593"/>
      <c r="CU85" s="593"/>
      <c r="CV85" s="593"/>
      <c r="CW85" s="594"/>
      <c r="DD85" s="9">
        <v>1</v>
      </c>
    </row>
    <row r="86" spans="2:108" ht="21" customHeight="1">
      <c r="B86" s="394">
        <f t="shared" si="94"/>
        <v>0</v>
      </c>
      <c r="C86" s="146" t="b">
        <f t="shared" si="95"/>
        <v>0</v>
      </c>
      <c r="D86" s="146">
        <f t="shared" si="102"/>
        <v>0</v>
      </c>
      <c r="E86" s="146">
        <f t="shared" si="103"/>
        <v>0</v>
      </c>
      <c r="F86" s="146">
        <f t="shared" si="104"/>
        <v>0</v>
      </c>
      <c r="G86" s="146">
        <f t="shared" si="96"/>
        <v>0</v>
      </c>
      <c r="H86" s="146" t="str">
        <f t="shared" si="105"/>
        <v/>
      </c>
      <c r="I86" s="146" t="str">
        <f t="shared" si="97"/>
        <v/>
      </c>
      <c r="J86" s="133"/>
      <c r="K86" s="203"/>
      <c r="L86" s="203"/>
      <c r="M86" s="202"/>
      <c r="N86" s="201"/>
      <c r="O86" s="200"/>
      <c r="P86" s="680"/>
      <c r="Q86" s="680"/>
      <c r="R86" s="332"/>
      <c r="S86" s="331"/>
      <c r="T86" s="231"/>
      <c r="U86" s="231"/>
      <c r="V86" s="231"/>
      <c r="W86" s="231"/>
      <c r="X86" s="231"/>
      <c r="Y86" s="231"/>
      <c r="Z86" s="231"/>
      <c r="AA86" s="230"/>
      <c r="AC86" s="763" t="str">
        <f>IFERROR(IF(AX101&lt;&gt;INDEX(BO22:BO150,MATCH(M87,BH22:BH150,0)),"⚠️ Vérifiez : le total saisi = "&amp;AX101&amp;" ml (colonne "&amp;AX92&amp;")","✅ OK volume saisi = "&amp;AX101&amp;" ml (colonne "&amp;AX92&amp;")"),"⚠️ Erreur : valeur non trouvée")</f>
        <v>⚠️ Erreur : valeur non trouvée</v>
      </c>
      <c r="AD86" s="207"/>
      <c r="AE86" s="207"/>
      <c r="AF86" s="207"/>
      <c r="AG86" s="207"/>
      <c r="AH86" s="532" t="s">
        <v>416</v>
      </c>
      <c r="AI86" s="229">
        <v>2</v>
      </c>
      <c r="AJ86" s="607" t="s">
        <v>361</v>
      </c>
      <c r="AK86" s="611" t="s">
        <v>805</v>
      </c>
      <c r="AL86" s="608">
        <f>IFERROR(INDEX(BN22:BN150, MATCH(AJ86, BH22:BH150, 0)), 0)*AI86</f>
        <v>50</v>
      </c>
      <c r="AM86" s="606">
        <f>AL86/100</f>
        <v>0.5</v>
      </c>
      <c r="AO86" s="228" t="str">
        <f>IF(OR(ISBLANK(P88), ISBLANK(Q88), ISBLANK(P90), ISBLANK(Q90)), "","Volume saisi "&amp; AX101 &amp; " ml pour "  &amp; P88 &amp; " " &amp; Q88)</f>
        <v/>
      </c>
      <c r="AP86" s="226">
        <f>IFERROR(IF(ISBLANK(AI86),"",IFERROR(_xlfn.XLOOKUP(M86,BH22:BH150,BS22:BS150),IFERROR(_xlfn.XLOOKUP(M86,BI22:BI150,BS22:BS150),IFERROR(_xlfn.XLOOKUP(M86,BJ22:BJ150,BS22:BS150),0)))*L86),0)</f>
        <v>0</v>
      </c>
      <c r="AQ86" s="225">
        <f>IFERROR(IF(ISBLANK(AI86),"",IFERROR(_xlfn.XLOOKUP(O86,BH22:BH150,BO22:BO150),IFERROR(_xlfn.XLOOKUP(O86,BI22:BI150,BO22:BO150),IFERROR(_xlfn.XLOOKUP(O86,BJ22:BJ150,BO22:BO150),0))))*N86*L86,0)</f>
        <v>0</v>
      </c>
      <c r="AR86" s="227" t="str">
        <f>IF(OR(ISBLANK(AI86), ISBLANK(AJ86), ISBLANK(AI87), ISBLANK(AJ87)), "", AI86 &amp; " " &amp; AJ86 &amp; " de " &amp; AI87 &amp; " " &amp; AJ87)</f>
        <v>2 Trembler(s) de 30 cl</v>
      </c>
      <c r="AS86" s="226">
        <f>IFERROR(IF(ISBLANK(AI86),"",IFERROR(_xlfn.XLOOKUP(AJ86,BH22:BH150,BS22:BS150),IFERROR(_xlfn.XLOOKUP(AJ86,BI22:BI150,BS22:BS150),IFERROR(_xlfn.XLOOKUP(AJ86,BJ22:BJ150,BS22:BS150),0))))*AI86,0)</f>
        <v>600</v>
      </c>
      <c r="AT86" s="225">
        <f>IF(ISBLANK(AI86),"",IFERROR(_xlfn.XLOOKUP(AJ87,BH22:BH150,BO22:BO150),IFERROR(_xlfn.XLOOKUP(AJ87,BI22:BI150,BO22:BO150),IFERROR(_xlfn.XLOOKUP(AJ87,BJ22:BJ150,BO22:BO150),0)))*AI87*AI86)</f>
        <v>600</v>
      </c>
      <c r="AU86" s="224">
        <f>IFERROR(AT86/AQ86,0)</f>
        <v>0</v>
      </c>
      <c r="AV86" s="623" t="str">
        <f>AX92&amp;"= "</f>
        <v xml:space="preserve">AX= </v>
      </c>
      <c r="AW86" s="712" t="str">
        <f>"recherche de "&amp;X91&amp;" dans la table de conversion et multilcation par  "&amp;W91</f>
        <v xml:space="preserve">recherche de  dans la table de conversion et multilcation par  </v>
      </c>
      <c r="AX86" s="193"/>
      <c r="AY86" s="193"/>
      <c r="AZ86" s="713"/>
      <c r="BA86" s="218"/>
      <c r="BB86" s="153"/>
      <c r="BC86" s="152"/>
      <c r="BE86" s="633" t="s">
        <v>889</v>
      </c>
      <c r="BF86" s="633" t="s">
        <v>1015</v>
      </c>
      <c r="BG86" s="633" t="s">
        <v>1776</v>
      </c>
      <c r="BH86" s="119" t="s">
        <v>459</v>
      </c>
      <c r="BI86" s="119" t="s">
        <v>459</v>
      </c>
      <c r="BJ86" s="119" t="s">
        <v>459</v>
      </c>
      <c r="BK86" s="93">
        <f t="shared" ref="BK86:BK144" si="107">BO86 / 1000</f>
        <v>0.47299999999999998</v>
      </c>
      <c r="BL86" s="92" t="s">
        <v>282</v>
      </c>
      <c r="BM86" s="75">
        <f t="shared" ref="BM86:BM104" si="108">ROUND(1/BK86,0)</f>
        <v>2</v>
      </c>
      <c r="BN86" s="74">
        <f t="shared" ref="BN86:BN126" si="109">BO86/10</f>
        <v>47.3</v>
      </c>
      <c r="BO86" s="91">
        <v>473</v>
      </c>
      <c r="BP86" s="72">
        <v>450</v>
      </c>
      <c r="BQ86" s="71">
        <v>500</v>
      </c>
      <c r="BR86" s="79">
        <f t="shared" si="93"/>
        <v>50</v>
      </c>
      <c r="BS86" s="95">
        <v>500</v>
      </c>
      <c r="BT86" s="87" t="s">
        <v>458</v>
      </c>
      <c r="BV86" s="394">
        <f t="shared" si="101"/>
        <v>0</v>
      </c>
      <c r="BW86" s="574"/>
      <c r="BX86" s="574"/>
      <c r="BY86" s="574"/>
      <c r="CA86" s="595" t="s">
        <v>783</v>
      </c>
      <c r="CB86" s="593"/>
      <c r="CC86" s="593"/>
      <c r="CD86" s="593"/>
      <c r="CE86" s="593"/>
      <c r="CF86" s="593"/>
      <c r="CG86" s="594"/>
      <c r="CI86" s="595" t="s">
        <v>1077</v>
      </c>
      <c r="CJ86" s="593"/>
      <c r="CK86" s="593"/>
      <c r="CL86" s="593"/>
      <c r="CM86" s="593"/>
      <c r="CN86" s="593"/>
      <c r="CO86" s="594"/>
      <c r="CQ86" s="595" t="s">
        <v>1891</v>
      </c>
      <c r="CR86" s="593"/>
      <c r="CS86" s="593"/>
      <c r="CT86" s="593"/>
      <c r="CU86" s="593"/>
      <c r="CV86" s="593"/>
      <c r="CW86" s="594"/>
      <c r="DD86" s="9">
        <v>1</v>
      </c>
    </row>
    <row r="87" spans="2:108" ht="21" customHeight="1">
      <c r="B87" s="394">
        <f t="shared" si="94"/>
        <v>0</v>
      </c>
      <c r="C87" s="146" t="b">
        <f t="shared" si="95"/>
        <v>0</v>
      </c>
      <c r="D87" s="146">
        <f t="shared" si="102"/>
        <v>0</v>
      </c>
      <c r="E87" s="146">
        <f t="shared" si="103"/>
        <v>0</v>
      </c>
      <c r="F87" s="146">
        <f t="shared" si="104"/>
        <v>0</v>
      </c>
      <c r="G87" s="146">
        <f t="shared" si="96"/>
        <v>0</v>
      </c>
      <c r="H87" s="146" t="str">
        <f t="shared" si="105"/>
        <v/>
      </c>
      <c r="I87" s="146" t="str">
        <f t="shared" si="97"/>
        <v/>
      </c>
      <c r="J87" s="133"/>
      <c r="K87" s="203"/>
      <c r="L87" s="203"/>
      <c r="M87" s="202"/>
      <c r="N87" s="201"/>
      <c r="O87" s="200"/>
      <c r="P87" s="223"/>
      <c r="Q87" s="329"/>
      <c r="R87" s="318"/>
      <c r="S87" s="318"/>
      <c r="T87" s="318"/>
      <c r="U87" s="318"/>
      <c r="V87" s="210"/>
      <c r="W87" s="222"/>
      <c r="X87" s="679"/>
      <c r="Y87" s="679"/>
      <c r="Z87" s="679"/>
      <c r="AA87" s="678"/>
      <c r="AC87" s="533" t="str">
        <f>"Volume d'1 "&amp;M87&amp;" "&amp;IFERROR(IF(ISBLANK(AI86),"",INDEX(BO22:BO150,MATCH(M87,BH22:BH150,0))),0)&amp;" ml"</f>
        <v>Volume d'1  0 ml</v>
      </c>
      <c r="AD87" s="207"/>
      <c r="AE87" s="207"/>
      <c r="AF87" s="207"/>
      <c r="AG87" s="207"/>
      <c r="AH87" s="221" t="str">
        <f>"⓬ Vous versez quel volume par ►"&amp;AJ86</f>
        <v>⓬ Vous versez quel volume par ►Trembler(s)</v>
      </c>
      <c r="AI87" s="220">
        <v>30</v>
      </c>
      <c r="AJ87" s="103" t="s">
        <v>328</v>
      </c>
      <c r="AK87" s="612" t="s">
        <v>806</v>
      </c>
      <c r="AL87" s="608">
        <f>IFERROR(INDEX(BN22:BN150, MATCH(AJ87, BH22:BH150, 0)), 0)*AI87</f>
        <v>30</v>
      </c>
      <c r="AM87" s="606">
        <f>AL87/100</f>
        <v>0.3</v>
      </c>
      <c r="AO87" s="142" t="str">
        <f t="shared" ref="AO87:AT87" si="110">AO86</f>
        <v/>
      </c>
      <c r="AP87" s="328">
        <f t="shared" si="110"/>
        <v>0</v>
      </c>
      <c r="AQ87" s="328">
        <f t="shared" si="110"/>
        <v>0</v>
      </c>
      <c r="AR87" s="140" t="str">
        <f t="shared" si="110"/>
        <v>2 Trembler(s) de 30 cl</v>
      </c>
      <c r="AS87" s="135">
        <f t="shared" si="110"/>
        <v>600</v>
      </c>
      <c r="AT87" s="327">
        <f t="shared" si="110"/>
        <v>600</v>
      </c>
      <c r="AU87" s="151">
        <f t="shared" ref="AU87:AU100" si="111">IFERROR(AT87/AQ87,0)</f>
        <v>0</v>
      </c>
      <c r="AV87" s="623" t="str">
        <f>AY92&amp;"= "</f>
        <v xml:space="preserve">AY= </v>
      </c>
      <c r="AW87" s="624" t="str">
        <f>"volumes de l'Auteur pour "&amp;AY101&amp;" ml"</f>
        <v>volumes de l'Auteur pour 0 ml</v>
      </c>
      <c r="AX87" s="20"/>
      <c r="AY87" s="20"/>
      <c r="AZ87" s="20"/>
      <c r="BA87" s="218"/>
      <c r="BB87" s="153"/>
      <c r="BC87" s="152"/>
      <c r="BE87" s="633" t="s">
        <v>889</v>
      </c>
      <c r="BF87" s="633" t="s">
        <v>1015</v>
      </c>
      <c r="BG87" s="633" t="s">
        <v>1776</v>
      </c>
      <c r="BH87" s="119" t="s">
        <v>456</v>
      </c>
      <c r="BI87" s="119" t="s">
        <v>456</v>
      </c>
      <c r="BJ87" s="119" t="s">
        <v>456</v>
      </c>
      <c r="BK87" s="93">
        <f t="shared" si="107"/>
        <v>0.4</v>
      </c>
      <c r="BL87" s="92" t="s">
        <v>282</v>
      </c>
      <c r="BM87" s="75">
        <f t="shared" si="108"/>
        <v>3</v>
      </c>
      <c r="BN87" s="74">
        <f t="shared" si="109"/>
        <v>40</v>
      </c>
      <c r="BO87" s="91">
        <v>400</v>
      </c>
      <c r="BP87" s="72">
        <v>350</v>
      </c>
      <c r="BQ87" s="71">
        <v>470</v>
      </c>
      <c r="BR87" s="79">
        <f t="shared" si="93"/>
        <v>47</v>
      </c>
      <c r="BS87" s="95">
        <v>470</v>
      </c>
      <c r="BT87" s="87" t="s">
        <v>455</v>
      </c>
      <c r="BV87" s="394">
        <f t="shared" si="101"/>
        <v>0</v>
      </c>
      <c r="BW87" s="574"/>
      <c r="BX87" s="574"/>
      <c r="BY87" s="574"/>
      <c r="CA87" s="596" t="s">
        <v>784</v>
      </c>
      <c r="CB87" s="590"/>
      <c r="CC87" s="590"/>
      <c r="CD87" s="590"/>
      <c r="CE87" s="590"/>
      <c r="CF87" s="590"/>
      <c r="CG87" s="591"/>
      <c r="CI87" s="596" t="s">
        <v>784</v>
      </c>
      <c r="CJ87" s="590"/>
      <c r="CK87" s="590"/>
      <c r="CL87" s="590"/>
      <c r="CM87" s="590"/>
      <c r="CN87" s="590"/>
      <c r="CO87" s="591"/>
      <c r="CQ87" s="596" t="s">
        <v>784</v>
      </c>
      <c r="CR87" s="590"/>
      <c r="CS87" s="590"/>
      <c r="CT87" s="590"/>
      <c r="CU87" s="590"/>
      <c r="CV87" s="590"/>
      <c r="CW87" s="591"/>
      <c r="DD87" s="9">
        <v>1</v>
      </c>
    </row>
    <row r="88" spans="2:108" ht="21" customHeight="1">
      <c r="B88" s="394">
        <f t="shared" si="94"/>
        <v>0</v>
      </c>
      <c r="C88" s="146" t="b">
        <f t="shared" si="95"/>
        <v>0</v>
      </c>
      <c r="D88" s="146">
        <f t="shared" si="102"/>
        <v>0</v>
      </c>
      <c r="E88" s="146">
        <f t="shared" si="103"/>
        <v>0</v>
      </c>
      <c r="F88" s="146">
        <f t="shared" si="104"/>
        <v>0</v>
      </c>
      <c r="G88" s="146">
        <f t="shared" si="96"/>
        <v>0</v>
      </c>
      <c r="H88" s="146" t="str">
        <f t="shared" si="105"/>
        <v/>
      </c>
      <c r="I88" s="146" t="str">
        <f t="shared" si="97"/>
        <v/>
      </c>
      <c r="J88" s="133"/>
      <c r="K88" s="203"/>
      <c r="L88" s="203"/>
      <c r="M88" s="202"/>
      <c r="N88" s="201"/>
      <c r="O88" s="200"/>
      <c r="P88" s="215"/>
      <c r="Q88" s="322"/>
      <c r="R88" s="319"/>
      <c r="S88" s="319"/>
      <c r="T88" s="319"/>
      <c r="U88" s="319"/>
      <c r="V88" s="214"/>
      <c r="W88" s="28"/>
      <c r="X88" s="679"/>
      <c r="Y88" s="679"/>
      <c r="Z88" s="679"/>
      <c r="AA88" s="678"/>
      <c r="AC88" s="534" t="str">
        <f>IF(ISBLANK(AI86), "", IF(AL87&lt;=AC89, "✔ OK pour de/des verre(s) " &amp; AJ86 &amp; " de " &amp; AC89&amp; " cl (volume versé : "&amp;AL87&amp; " cl)", "❌ Trop plein pour " &amp; AJ86 &amp; " de " &amp;AC89&amp; " cl (volume utilisé : " &amp; (AL87*AI86) &amp; " cl)"))</f>
        <v>✔ OK pour de/des verre(s) Trembler(s) de 25 cl cl (volume versé : 30 cl)</v>
      </c>
      <c r="AD88" s="213"/>
      <c r="AE88" s="207"/>
      <c r="AF88" s="20"/>
      <c r="AG88" s="20"/>
      <c r="AH88" s="212"/>
      <c r="AI88" s="180"/>
      <c r="AJ88" s="211">
        <f>IFERROR(IF(AL87&gt;AJ89,AC92,IF(AJ89&gt;AL87,AD92,IF(AJ89=AL87,AE92))),0)</f>
        <v>0</v>
      </c>
      <c r="AK88" s="611" t="s">
        <v>803</v>
      </c>
      <c r="AL88" s="608">
        <f>AL87*AI86</f>
        <v>60</v>
      </c>
      <c r="AM88" s="606">
        <f>AM87*AI86</f>
        <v>0.6</v>
      </c>
      <c r="AO88" s="142" t="str">
        <f t="shared" ref="AO88:AT88" si="112">AO86</f>
        <v/>
      </c>
      <c r="AP88" s="141">
        <f t="shared" si="112"/>
        <v>0</v>
      </c>
      <c r="AQ88" s="141">
        <f t="shared" si="112"/>
        <v>0</v>
      </c>
      <c r="AR88" s="140" t="str">
        <f t="shared" si="112"/>
        <v>2 Trembler(s) de 30 cl</v>
      </c>
      <c r="AS88" s="135">
        <f t="shared" si="112"/>
        <v>600</v>
      </c>
      <c r="AT88" s="139">
        <f t="shared" si="112"/>
        <v>600</v>
      </c>
      <c r="AU88" s="151">
        <f t="shared" si="111"/>
        <v>0</v>
      </c>
      <c r="AV88" s="622" t="str">
        <f>BA92&amp;"= "</f>
        <v xml:space="preserve">BA= </v>
      </c>
      <c r="AW88" s="624" t="str">
        <f>"volumes de l'Auteur multiplié par le coef. " &amp; TEXT(AU88, "0.00")</f>
        <v>volumes de l'Auteur multiplié par le coef. 0.00</v>
      </c>
      <c r="AX88" s="20"/>
      <c r="AY88" s="20"/>
      <c r="AZ88" s="20"/>
      <c r="BA88" s="153"/>
      <c r="BB88" s="153"/>
      <c r="BC88" s="152"/>
      <c r="BE88" s="633" t="s">
        <v>889</v>
      </c>
      <c r="BF88" s="633" t="s">
        <v>1015</v>
      </c>
      <c r="BG88" s="633" t="s">
        <v>1776</v>
      </c>
      <c r="BH88" s="119" t="s">
        <v>454</v>
      </c>
      <c r="BI88" s="119" t="s">
        <v>454</v>
      </c>
      <c r="BJ88" s="119" t="s">
        <v>454</v>
      </c>
      <c r="BK88" s="93">
        <f t="shared" si="107"/>
        <v>0.03</v>
      </c>
      <c r="BL88" s="92" t="s">
        <v>282</v>
      </c>
      <c r="BM88" s="75">
        <f t="shared" si="108"/>
        <v>33</v>
      </c>
      <c r="BN88" s="74">
        <f t="shared" si="109"/>
        <v>3</v>
      </c>
      <c r="BO88" s="91">
        <v>30</v>
      </c>
      <c r="BP88" s="72">
        <v>22</v>
      </c>
      <c r="BQ88" s="71">
        <v>38</v>
      </c>
      <c r="BR88" s="79">
        <f t="shared" si="93"/>
        <v>3.8</v>
      </c>
      <c r="BS88" s="95">
        <v>45</v>
      </c>
      <c r="BT88" s="87" t="s">
        <v>453</v>
      </c>
      <c r="BV88" s="394">
        <f t="shared" si="101"/>
        <v>0</v>
      </c>
      <c r="BW88" s="191">
        <f t="shared" ref="BW88:BY88" ca="1" si="113">CELL("largeur",BW88)</f>
        <v>41</v>
      </c>
      <c r="BX88" s="191">
        <f t="shared" ca="1" si="113"/>
        <v>41</v>
      </c>
      <c r="BY88" s="191">
        <f t="shared" ca="1" si="113"/>
        <v>41</v>
      </c>
      <c r="CA88" s="192">
        <f t="shared" ref="CA88:CG88" ca="1" si="114">CELL("largeur",CA88)</f>
        <v>11</v>
      </c>
      <c r="CB88" s="191">
        <f t="shared" ca="1" si="114"/>
        <v>14</v>
      </c>
      <c r="CC88" s="191">
        <f t="shared" ca="1" si="114"/>
        <v>11</v>
      </c>
      <c r="CD88" s="191">
        <f t="shared" ca="1" si="114"/>
        <v>11</v>
      </c>
      <c r="CE88" s="191">
        <f t="shared" ca="1" si="114"/>
        <v>11</v>
      </c>
      <c r="CF88" s="191">
        <f t="shared" ca="1" si="114"/>
        <v>12</v>
      </c>
      <c r="CG88" s="190">
        <f t="shared" ca="1" si="114"/>
        <v>40</v>
      </c>
      <c r="CI88" s="192">
        <f t="shared" ref="CI88:CO88" ca="1" si="115">CELL("largeur",CI88)</f>
        <v>11</v>
      </c>
      <c r="CJ88" s="191">
        <f t="shared" ca="1" si="115"/>
        <v>14</v>
      </c>
      <c r="CK88" s="191">
        <f t="shared" ca="1" si="115"/>
        <v>11</v>
      </c>
      <c r="CL88" s="191">
        <f t="shared" ca="1" si="115"/>
        <v>11</v>
      </c>
      <c r="CM88" s="191">
        <f t="shared" ca="1" si="115"/>
        <v>11</v>
      </c>
      <c r="CN88" s="191">
        <f t="shared" ca="1" si="115"/>
        <v>12</v>
      </c>
      <c r="CO88" s="190">
        <f t="shared" ca="1" si="115"/>
        <v>40</v>
      </c>
      <c r="CQ88" s="192">
        <f t="shared" ref="CQ88:CW88" ca="1" si="116">CELL("largeur",CQ88)</f>
        <v>11</v>
      </c>
      <c r="CR88" s="191">
        <f t="shared" ca="1" si="116"/>
        <v>14</v>
      </c>
      <c r="CS88" s="191">
        <f t="shared" ca="1" si="116"/>
        <v>11</v>
      </c>
      <c r="CT88" s="191">
        <f t="shared" ca="1" si="116"/>
        <v>11</v>
      </c>
      <c r="CU88" s="191">
        <f t="shared" ca="1" si="116"/>
        <v>11</v>
      </c>
      <c r="CV88" s="191">
        <f t="shared" ca="1" si="116"/>
        <v>12</v>
      </c>
      <c r="CW88" s="190">
        <f t="shared" ca="1" si="116"/>
        <v>40</v>
      </c>
      <c r="DD88" s="9">
        <v>1</v>
      </c>
    </row>
    <row r="89" spans="2:108" ht="21" customHeight="1" thickBot="1">
      <c r="B89" s="394">
        <f t="shared" si="94"/>
        <v>0</v>
      </c>
      <c r="C89" s="146" t="b">
        <f t="shared" si="95"/>
        <v>0</v>
      </c>
      <c r="D89" s="146">
        <f t="shared" si="102"/>
        <v>0</v>
      </c>
      <c r="E89" s="146">
        <f t="shared" si="103"/>
        <v>0</v>
      </c>
      <c r="F89" s="146">
        <f t="shared" si="104"/>
        <v>0</v>
      </c>
      <c r="G89" s="146">
        <f t="shared" si="96"/>
        <v>0</v>
      </c>
      <c r="H89" s="146" t="str">
        <f t="shared" si="105"/>
        <v/>
      </c>
      <c r="I89" s="146" t="str">
        <f t="shared" si="97"/>
        <v/>
      </c>
      <c r="J89" s="133"/>
      <c r="K89" s="203"/>
      <c r="L89" s="203"/>
      <c r="M89" s="202"/>
      <c r="N89" s="201"/>
      <c r="O89" s="200"/>
      <c r="P89" s="320"/>
      <c r="Q89" s="319"/>
      <c r="R89" s="318"/>
      <c r="S89" s="315"/>
      <c r="T89" s="198"/>
      <c r="U89" s="314"/>
      <c r="V89" s="197"/>
      <c r="W89" s="196"/>
      <c r="X89" s="677" t="str">
        <f>R84</f>
        <v>POSTIT 3</v>
      </c>
      <c r="Y89" s="677"/>
      <c r="Z89" s="677"/>
      <c r="AA89" s="676"/>
      <c r="AC89" s="609" t="str">
        <f>IFERROR(INDEX(BN22:BN150, MATCH(AJ86, BH22:BH150, 0)), 0)&amp;" cl"</f>
        <v>25 cl</v>
      </c>
      <c r="AD89" s="209"/>
      <c r="AE89" s="207"/>
      <c r="AF89" s="208"/>
      <c r="AG89" s="208"/>
      <c r="AH89" s="208"/>
      <c r="AI89" s="611" t="s">
        <v>804</v>
      </c>
      <c r="AJ89" s="613" t="e">
        <f>IF(ISBLANK(AI86),"",INDEX(BO22:BO150,MATCH(O89,BH22:BH150,0))*N89/10)</f>
        <v>#N/A</v>
      </c>
      <c r="AK89" s="207"/>
      <c r="AL89" s="207"/>
      <c r="AM89" s="219"/>
      <c r="AO89" s="142" t="str">
        <f t="shared" ref="AO89:AT89" si="117">AO86</f>
        <v/>
      </c>
      <c r="AP89" s="141">
        <f t="shared" si="117"/>
        <v>0</v>
      </c>
      <c r="AQ89" s="141">
        <f t="shared" si="117"/>
        <v>0</v>
      </c>
      <c r="AR89" s="140" t="str">
        <f t="shared" si="117"/>
        <v>2 Trembler(s) de 30 cl</v>
      </c>
      <c r="AS89" s="135">
        <f t="shared" si="117"/>
        <v>600</v>
      </c>
      <c r="AT89" s="139">
        <f t="shared" si="117"/>
        <v>600</v>
      </c>
      <c r="AU89" s="151">
        <f t="shared" si="111"/>
        <v>0</v>
      </c>
      <c r="AV89" s="20"/>
      <c r="AW89" s="20"/>
      <c r="AX89" s="20"/>
      <c r="AY89" s="20"/>
      <c r="AZ89" s="20"/>
      <c r="BA89" s="153"/>
      <c r="BB89" s="153"/>
      <c r="BC89" s="152"/>
      <c r="BE89" s="633" t="s">
        <v>889</v>
      </c>
      <c r="BF89" s="633" t="s">
        <v>1015</v>
      </c>
      <c r="BG89" s="633" t="s">
        <v>1776</v>
      </c>
      <c r="BH89" s="119" t="s">
        <v>452</v>
      </c>
      <c r="BI89" s="119" t="s">
        <v>452</v>
      </c>
      <c r="BJ89" s="119" t="s">
        <v>452</v>
      </c>
      <c r="BK89" s="93">
        <f t="shared" si="107"/>
        <v>0.03</v>
      </c>
      <c r="BL89" s="92" t="s">
        <v>282</v>
      </c>
      <c r="BM89" s="75">
        <f t="shared" si="108"/>
        <v>33</v>
      </c>
      <c r="BN89" s="74">
        <f t="shared" si="109"/>
        <v>3</v>
      </c>
      <c r="BO89" s="91">
        <v>30</v>
      </c>
      <c r="BP89" s="72">
        <v>22</v>
      </c>
      <c r="BQ89" s="71">
        <v>38</v>
      </c>
      <c r="BR89" s="79">
        <f t="shared" si="93"/>
        <v>3.8</v>
      </c>
      <c r="BS89" s="95">
        <v>45</v>
      </c>
      <c r="BT89" s="87" t="s">
        <v>451</v>
      </c>
      <c r="BV89" s="394">
        <f t="shared" si="101"/>
        <v>0</v>
      </c>
      <c r="BW89" s="579">
        <v>41</v>
      </c>
      <c r="BX89" s="579">
        <v>41</v>
      </c>
      <c r="BY89" s="579">
        <v>41</v>
      </c>
      <c r="CA89" s="179">
        <v>11</v>
      </c>
      <c r="CB89" s="178">
        <v>14</v>
      </c>
      <c r="CC89" s="178">
        <v>11</v>
      </c>
      <c r="CD89" s="178">
        <v>11</v>
      </c>
      <c r="CE89" s="178">
        <v>11</v>
      </c>
      <c r="CF89" s="178">
        <v>12</v>
      </c>
      <c r="CG89" s="177">
        <v>40</v>
      </c>
      <c r="CI89" s="179">
        <v>11</v>
      </c>
      <c r="CJ89" s="178">
        <v>14</v>
      </c>
      <c r="CK89" s="178">
        <v>11</v>
      </c>
      <c r="CL89" s="178">
        <v>11</v>
      </c>
      <c r="CM89" s="178">
        <v>11</v>
      </c>
      <c r="CN89" s="178">
        <v>12</v>
      </c>
      <c r="CO89" s="177">
        <v>40</v>
      </c>
      <c r="CQ89" s="179">
        <v>11</v>
      </c>
      <c r="CR89" s="178">
        <v>14</v>
      </c>
      <c r="CS89" s="178">
        <v>11</v>
      </c>
      <c r="CT89" s="178">
        <v>11</v>
      </c>
      <c r="CU89" s="178">
        <v>11</v>
      </c>
      <c r="CV89" s="178">
        <v>12</v>
      </c>
      <c r="CW89" s="177">
        <v>40</v>
      </c>
      <c r="DD89" s="9">
        <v>1</v>
      </c>
    </row>
    <row r="90" spans="2:108" ht="21" customHeight="1">
      <c r="B90" s="394">
        <f t="shared" si="94"/>
        <v>0</v>
      </c>
      <c r="C90" s="146" t="b">
        <f t="shared" si="95"/>
        <v>0</v>
      </c>
      <c r="D90" s="146">
        <f t="shared" si="102"/>
        <v>0</v>
      </c>
      <c r="E90" s="146">
        <f t="shared" si="103"/>
        <v>0</v>
      </c>
      <c r="F90" s="146">
        <f t="shared" si="104"/>
        <v>0</v>
      </c>
      <c r="G90" s="146">
        <f t="shared" si="96"/>
        <v>0</v>
      </c>
      <c r="H90" s="146" t="str">
        <f t="shared" si="105"/>
        <v/>
      </c>
      <c r="I90" s="146" t="str">
        <f t="shared" si="97"/>
        <v/>
      </c>
      <c r="J90" s="133"/>
      <c r="K90" s="203"/>
      <c r="L90" s="203"/>
      <c r="M90" s="202"/>
      <c r="N90" s="201"/>
      <c r="O90" s="200"/>
      <c r="P90" s="199"/>
      <c r="Q90" s="103"/>
      <c r="R90" s="315"/>
      <c r="S90" s="315"/>
      <c r="T90" s="198"/>
      <c r="U90" s="314"/>
      <c r="V90" s="197"/>
      <c r="W90" s="196"/>
      <c r="X90" s="677"/>
      <c r="Y90" s="677"/>
      <c r="Z90" s="677"/>
      <c r="AA90" s="676"/>
      <c r="AC90" s="1596">
        <f>X87</f>
        <v>0</v>
      </c>
      <c r="AD90" s="1597"/>
      <c r="AE90" s="1597"/>
      <c r="AF90" s="1597"/>
      <c r="AG90" s="1597"/>
      <c r="AH90" s="1598"/>
      <c r="AI90" s="195"/>
      <c r="AJ90" s="195"/>
      <c r="AK90" s="195"/>
      <c r="AL90" s="195"/>
      <c r="AM90" s="194"/>
      <c r="AO90" s="142" t="str">
        <f t="shared" ref="AO90:AT90" si="118">AO86</f>
        <v/>
      </c>
      <c r="AP90" s="141">
        <f t="shared" si="118"/>
        <v>0</v>
      </c>
      <c r="AQ90" s="141">
        <f t="shared" si="118"/>
        <v>0</v>
      </c>
      <c r="AR90" s="140" t="str">
        <f t="shared" si="118"/>
        <v>2 Trembler(s) de 30 cl</v>
      </c>
      <c r="AS90" s="135">
        <f t="shared" si="118"/>
        <v>600</v>
      </c>
      <c r="AT90" s="139">
        <f t="shared" si="118"/>
        <v>600</v>
      </c>
      <c r="AU90" s="151">
        <f t="shared" si="111"/>
        <v>0</v>
      </c>
      <c r="AV90" s="193"/>
      <c r="AW90" s="193"/>
      <c r="AX90" s="1737" t="str">
        <f>AX92&amp;" =  Volumes saisis colonnes "&amp;SUBSTITUTE(ADDRESS(1,COLUMN(W94),4),"1","")&amp;" et "&amp;SUBSTITUTE(ADDRESS(1,COLUMN(X94),4),"1","")</f>
        <v>AX =  Volumes saisis colonnes W et X</v>
      </c>
      <c r="AY90" s="193"/>
      <c r="AZ90" s="193"/>
      <c r="BA90" s="153"/>
      <c r="BB90" s="153"/>
      <c r="BC90" s="152"/>
      <c r="BE90" s="633" t="s">
        <v>889</v>
      </c>
      <c r="BF90" s="633" t="s">
        <v>1015</v>
      </c>
      <c r="BG90" s="633" t="s">
        <v>1776</v>
      </c>
      <c r="BH90" s="119" t="s">
        <v>442</v>
      </c>
      <c r="BI90" s="119" t="s">
        <v>442</v>
      </c>
      <c r="BJ90" s="119" t="s">
        <v>442</v>
      </c>
      <c r="BK90" s="93">
        <f t="shared" si="107"/>
        <v>0.04</v>
      </c>
      <c r="BL90" s="92" t="s">
        <v>282</v>
      </c>
      <c r="BM90" s="75">
        <f t="shared" si="108"/>
        <v>25</v>
      </c>
      <c r="BN90" s="74">
        <f t="shared" si="109"/>
        <v>4</v>
      </c>
      <c r="BO90" s="91">
        <v>40</v>
      </c>
      <c r="BP90" s="72">
        <v>30</v>
      </c>
      <c r="BQ90" s="71">
        <v>50</v>
      </c>
      <c r="BR90" s="79">
        <f t="shared" si="93"/>
        <v>5</v>
      </c>
      <c r="BS90" s="95">
        <v>60</v>
      </c>
      <c r="BT90" s="87" t="s">
        <v>441</v>
      </c>
      <c r="BV90" s="394">
        <f t="shared" si="101"/>
        <v>0</v>
      </c>
      <c r="DD90" s="9">
        <v>1</v>
      </c>
    </row>
    <row r="91" spans="2:108" ht="21" customHeight="1">
      <c r="B91" s="394">
        <f t="shared" si="94"/>
        <v>0</v>
      </c>
      <c r="C91" s="146" t="b">
        <f t="shared" si="95"/>
        <v>0</v>
      </c>
      <c r="D91" s="146">
        <f t="shared" si="102"/>
        <v>0</v>
      </c>
      <c r="E91" s="146">
        <f t="shared" si="103"/>
        <v>0</v>
      </c>
      <c r="F91" s="146">
        <f t="shared" si="104"/>
        <v>0</v>
      </c>
      <c r="G91" s="146">
        <f t="shared" si="96"/>
        <v>0</v>
      </c>
      <c r="H91" s="146" t="str">
        <f t="shared" si="105"/>
        <v/>
      </c>
      <c r="I91" s="146" t="str">
        <f t="shared" si="97"/>
        <v/>
      </c>
      <c r="J91" s="133"/>
      <c r="K91" s="189"/>
      <c r="L91" s="188"/>
      <c r="M91" s="187"/>
      <c r="N91" s="186"/>
      <c r="O91" s="185"/>
      <c r="P91" s="184"/>
      <c r="Q91" s="183"/>
      <c r="R91" s="183"/>
      <c r="S91" s="182"/>
      <c r="T91" s="182"/>
      <c r="U91" s="182"/>
      <c r="V91" s="182"/>
      <c r="W91" s="182"/>
      <c r="X91" s="182"/>
      <c r="Y91" s="182"/>
      <c r="Z91" s="182"/>
      <c r="AA91" s="181"/>
      <c r="AC91" s="1599"/>
      <c r="AD91" s="1600"/>
      <c r="AE91" s="1600"/>
      <c r="AF91" s="1600"/>
      <c r="AG91" s="1600"/>
      <c r="AH91" s="1601"/>
      <c r="AI91" s="180"/>
      <c r="AJ91" s="180"/>
      <c r="AK91" s="180"/>
      <c r="AL91" s="180"/>
      <c r="AM91" s="535" t="s">
        <v>384</v>
      </c>
      <c r="AO91" s="142" t="str">
        <f t="shared" ref="AO91:AT91" si="119">AO86</f>
        <v/>
      </c>
      <c r="AP91" s="141">
        <f t="shared" si="119"/>
        <v>0</v>
      </c>
      <c r="AQ91" s="141">
        <f t="shared" si="119"/>
        <v>0</v>
      </c>
      <c r="AR91" s="140" t="str">
        <f t="shared" si="119"/>
        <v>2 Trembler(s) de 30 cl</v>
      </c>
      <c r="AS91" s="135">
        <f t="shared" si="119"/>
        <v>600</v>
      </c>
      <c r="AT91" s="139">
        <f t="shared" si="119"/>
        <v>600</v>
      </c>
      <c r="AU91" s="151">
        <f t="shared" si="111"/>
        <v>0</v>
      </c>
      <c r="AV91" s="20"/>
      <c r="AW91" s="193"/>
      <c r="AX91" s="1737"/>
      <c r="AY91" s="193"/>
      <c r="AZ91" s="193"/>
      <c r="BA91" s="153"/>
      <c r="BB91" s="153"/>
      <c r="BC91" s="152"/>
      <c r="BE91" s="633" t="s">
        <v>889</v>
      </c>
      <c r="BF91" s="633" t="s">
        <v>1015</v>
      </c>
      <c r="BG91" s="633" t="s">
        <v>1776</v>
      </c>
      <c r="BH91" s="119" t="s">
        <v>358</v>
      </c>
      <c r="BI91" s="119" t="s">
        <v>358</v>
      </c>
      <c r="BJ91" s="119" t="s">
        <v>358</v>
      </c>
      <c r="BK91" s="93">
        <f t="shared" si="107"/>
        <v>4.3999999999999997E-2</v>
      </c>
      <c r="BL91" s="92" t="s">
        <v>282</v>
      </c>
      <c r="BM91" s="75">
        <f t="shared" si="108"/>
        <v>23</v>
      </c>
      <c r="BN91" s="74">
        <f t="shared" si="109"/>
        <v>4.4000000000000004</v>
      </c>
      <c r="BO91" s="91">
        <v>44</v>
      </c>
      <c r="BP91" s="72">
        <v>33</v>
      </c>
      <c r="BQ91" s="71">
        <v>55</v>
      </c>
      <c r="BR91" s="79">
        <f t="shared" si="93"/>
        <v>5.5</v>
      </c>
      <c r="BS91" s="95">
        <v>66</v>
      </c>
      <c r="BT91" s="87" t="s">
        <v>437</v>
      </c>
      <c r="BV91" s="394">
        <f t="shared" si="101"/>
        <v>0</v>
      </c>
      <c r="DD91" s="9">
        <v>1</v>
      </c>
    </row>
    <row r="92" spans="2:108" ht="21" customHeight="1">
      <c r="B92" s="394">
        <f t="shared" si="94"/>
        <v>0</v>
      </c>
      <c r="C92" s="146" t="b">
        <f t="shared" si="95"/>
        <v>0</v>
      </c>
      <c r="D92" s="146">
        <f t="shared" si="102"/>
        <v>0</v>
      </c>
      <c r="E92" s="146">
        <f t="shared" si="103"/>
        <v>0</v>
      </c>
      <c r="F92" s="146">
        <f t="shared" si="104"/>
        <v>0</v>
      </c>
      <c r="G92" s="146">
        <f t="shared" si="96"/>
        <v>0</v>
      </c>
      <c r="H92" s="146" t="str">
        <f t="shared" si="105"/>
        <v/>
      </c>
      <c r="I92" s="146" t="str">
        <f t="shared" si="97"/>
        <v/>
      </c>
      <c r="J92" s="133"/>
      <c r="K92" s="118"/>
      <c r="L92" s="118"/>
      <c r="M92" s="117"/>
      <c r="N92" s="116"/>
      <c r="O92" s="115"/>
      <c r="P92" s="675"/>
      <c r="Q92" s="675"/>
      <c r="R92" s="674"/>
      <c r="S92" s="176"/>
      <c r="T92" s="175"/>
      <c r="U92" s="673"/>
      <c r="V92" s="174"/>
      <c r="W92" s="672"/>
      <c r="X92" s="671"/>
      <c r="Y92" s="670"/>
      <c r="Z92" s="669"/>
      <c r="AA92" s="173"/>
      <c r="AC92" s="172" t="e">
        <f>"Vous servez plus que l'Auteur qui avait prévu "&amp;AJ89&amp;" cl"</f>
        <v>#N/A</v>
      </c>
      <c r="AD92" s="171" t="e">
        <f>"Vous servez moins que l'Auteur qui avait prévu "&amp;AJ89&amp;" cl"</f>
        <v>#N/A</v>
      </c>
      <c r="AE92" s="171" t="s">
        <v>373</v>
      </c>
      <c r="AF92" s="170"/>
      <c r="AG92" s="170"/>
      <c r="AH92" s="170"/>
      <c r="AI92" s="170"/>
      <c r="AJ92" s="169"/>
      <c r="AK92" s="169"/>
      <c r="AL92" s="536" t="s">
        <v>372</v>
      </c>
      <c r="AM92" s="168" t="s">
        <v>371</v>
      </c>
      <c r="AO92" s="142" t="str">
        <f t="shared" ref="AO92:AT92" si="120">AO86</f>
        <v/>
      </c>
      <c r="AP92" s="141">
        <f t="shared" si="120"/>
        <v>0</v>
      </c>
      <c r="AQ92" s="141">
        <f t="shared" si="120"/>
        <v>0</v>
      </c>
      <c r="AR92" s="140" t="str">
        <f t="shared" si="120"/>
        <v>2 Trembler(s) de 30 cl</v>
      </c>
      <c r="AS92" s="135">
        <f t="shared" si="120"/>
        <v>600</v>
      </c>
      <c r="AT92" s="139">
        <f t="shared" si="120"/>
        <v>600</v>
      </c>
      <c r="AU92" s="151">
        <f t="shared" si="111"/>
        <v>0</v>
      </c>
      <c r="AV92" s="166" t="str">
        <f t="shared" ref="AV92:BB92" si="121">SUBSTITUTE(ADDRESS(1,COLUMN(),4),"1","")</f>
        <v>AV</v>
      </c>
      <c r="AW92" s="166" t="str">
        <f t="shared" si="121"/>
        <v>AW</v>
      </c>
      <c r="AX92" s="167" t="str">
        <f>SUBSTITUTE(ADDRESS(1,COLUMN(),4),"1","")</f>
        <v>AX</v>
      </c>
      <c r="AY92" s="167" t="str">
        <f>SUBSTITUTE(ADDRESS(1,COLUMN(),4),"1","")</f>
        <v>AY</v>
      </c>
      <c r="AZ92" s="166" t="str">
        <f t="shared" si="121"/>
        <v>AZ</v>
      </c>
      <c r="BA92" s="165" t="str">
        <f t="shared" si="121"/>
        <v>BA</v>
      </c>
      <c r="BB92" s="625" t="str">
        <f t="shared" si="121"/>
        <v>BB</v>
      </c>
      <c r="BC92" s="732" t="str">
        <f>"1"&amp;" "&amp;AJ86</f>
        <v>1 Trembler(s)</v>
      </c>
      <c r="BE92" s="633" t="s">
        <v>889</v>
      </c>
      <c r="BF92" s="633" t="s">
        <v>1015</v>
      </c>
      <c r="BG92" s="633" t="s">
        <v>1776</v>
      </c>
      <c r="BH92" s="119" t="s">
        <v>406</v>
      </c>
      <c r="BI92" s="119" t="s">
        <v>406</v>
      </c>
      <c r="BJ92" s="119" t="s">
        <v>406</v>
      </c>
      <c r="BK92" s="93">
        <f t="shared" si="107"/>
        <v>0.3</v>
      </c>
      <c r="BL92" s="92" t="s">
        <v>282</v>
      </c>
      <c r="BM92" s="75">
        <f t="shared" si="108"/>
        <v>3</v>
      </c>
      <c r="BN92" s="74">
        <f t="shared" si="109"/>
        <v>30</v>
      </c>
      <c r="BO92" s="91">
        <v>300</v>
      </c>
      <c r="BP92" s="72">
        <v>250</v>
      </c>
      <c r="BQ92" s="71">
        <v>350</v>
      </c>
      <c r="BR92" s="79">
        <f t="shared" si="93"/>
        <v>35</v>
      </c>
      <c r="BS92" s="95">
        <v>350</v>
      </c>
      <c r="BT92" s="87" t="s">
        <v>405</v>
      </c>
      <c r="BV92" s="394">
        <f t="shared" si="101"/>
        <v>0</v>
      </c>
      <c r="DD92" s="9">
        <v>1</v>
      </c>
    </row>
    <row r="93" spans="2:108" ht="21" customHeight="1">
      <c r="B93" s="394">
        <f t="shared" si="94"/>
        <v>0</v>
      </c>
      <c r="C93" s="146" t="b">
        <f t="shared" si="95"/>
        <v>0</v>
      </c>
      <c r="D93" s="146">
        <f t="shared" si="102"/>
        <v>0</v>
      </c>
      <c r="E93" s="146">
        <f t="shared" si="103"/>
        <v>0</v>
      </c>
      <c r="F93" s="146">
        <f t="shared" si="104"/>
        <v>0</v>
      </c>
      <c r="G93" s="146">
        <f t="shared" si="96"/>
        <v>0</v>
      </c>
      <c r="H93" s="146" t="str">
        <f t="shared" si="105"/>
        <v/>
      </c>
      <c r="I93" s="146" t="str">
        <f t="shared" si="97"/>
        <v/>
      </c>
      <c r="J93" s="133"/>
      <c r="K93" s="118"/>
      <c r="L93" s="118"/>
      <c r="M93" s="117"/>
      <c r="N93" s="116"/>
      <c r="O93" s="115"/>
      <c r="P93" s="663"/>
      <c r="Q93" s="663"/>
      <c r="R93" s="662"/>
      <c r="S93" s="164"/>
      <c r="T93" s="163"/>
      <c r="U93" s="668"/>
      <c r="V93" s="162"/>
      <c r="W93" s="667"/>
      <c r="X93" s="666"/>
      <c r="Y93" s="665"/>
      <c r="Z93" s="664"/>
      <c r="AA93" s="161"/>
      <c r="AC93" s="160"/>
      <c r="AD93" s="765"/>
      <c r="AE93" s="766"/>
      <c r="AF93" s="766"/>
      <c r="AG93" s="767" t="e">
        <f>AJ89&amp;" "&amp;AJ87&amp;" arrondi à ▼"</f>
        <v>#N/A</v>
      </c>
      <c r="AH93" s="766"/>
      <c r="AI93" s="766"/>
      <c r="AJ93" s="768" t="s">
        <v>366</v>
      </c>
      <c r="AK93" s="769" t="s">
        <v>365</v>
      </c>
      <c r="AL93" s="770"/>
      <c r="AM93" s="499">
        <f>ROUND(AM101/AI86,2)</f>
        <v>0</v>
      </c>
      <c r="AO93" s="142" t="str">
        <f t="shared" ref="AO93:AT93" si="122">AO86</f>
        <v/>
      </c>
      <c r="AP93" s="141">
        <f t="shared" si="122"/>
        <v>0</v>
      </c>
      <c r="AQ93" s="141">
        <f t="shared" si="122"/>
        <v>0</v>
      </c>
      <c r="AR93" s="140" t="str">
        <f t="shared" si="122"/>
        <v>2 Trembler(s) de 30 cl</v>
      </c>
      <c r="AS93" s="135">
        <f t="shared" si="122"/>
        <v>600</v>
      </c>
      <c r="AT93" s="139">
        <f t="shared" si="122"/>
        <v>600</v>
      </c>
      <c r="AU93" s="151">
        <f t="shared" si="111"/>
        <v>0</v>
      </c>
      <c r="AV93" s="156"/>
      <c r="AW93" s="156"/>
      <c r="AX93" s="155"/>
      <c r="AY93" s="20"/>
      <c r="AZ93" s="20"/>
      <c r="BA93" s="154" t="s">
        <v>364</v>
      </c>
      <c r="BB93" s="153"/>
      <c r="BC93" s="732" t="str">
        <f>"de "&amp;AI87&amp;" "&amp;AJ87</f>
        <v>de 30 cl</v>
      </c>
      <c r="BE93" s="633" t="s">
        <v>889</v>
      </c>
      <c r="BF93" s="633" t="s">
        <v>1015</v>
      </c>
      <c r="BG93" s="633" t="s">
        <v>1776</v>
      </c>
      <c r="BH93" s="119" t="s">
        <v>396</v>
      </c>
      <c r="BI93" s="119" t="s">
        <v>396</v>
      </c>
      <c r="BJ93" s="119" t="s">
        <v>396</v>
      </c>
      <c r="BK93" s="93">
        <f t="shared" si="107"/>
        <v>0.2</v>
      </c>
      <c r="BL93" s="92" t="s">
        <v>282</v>
      </c>
      <c r="BM93" s="75">
        <f t="shared" si="108"/>
        <v>5</v>
      </c>
      <c r="BN93" s="74">
        <f t="shared" si="109"/>
        <v>20</v>
      </c>
      <c r="BO93" s="91">
        <v>200</v>
      </c>
      <c r="BP93" s="72">
        <v>180</v>
      </c>
      <c r="BQ93" s="71">
        <v>240</v>
      </c>
      <c r="BR93" s="79">
        <f t="shared" si="93"/>
        <v>24</v>
      </c>
      <c r="BS93" s="95">
        <v>240</v>
      </c>
      <c r="BT93" s="87" t="s">
        <v>395</v>
      </c>
      <c r="BV93" s="394">
        <f t="shared" si="101"/>
        <v>0</v>
      </c>
      <c r="DD93" s="9">
        <v>1</v>
      </c>
    </row>
    <row r="94" spans="2:108" ht="21" customHeight="1">
      <c r="B94" s="394">
        <f t="shared" si="94"/>
        <v>0</v>
      </c>
      <c r="C94" s="146" t="b">
        <f t="shared" si="95"/>
        <v>0</v>
      </c>
      <c r="D94" s="146">
        <f t="shared" si="102"/>
        <v>0</v>
      </c>
      <c r="E94" s="146">
        <f t="shared" si="103"/>
        <v>0</v>
      </c>
      <c r="F94" s="146">
        <f t="shared" si="104"/>
        <v>0</v>
      </c>
      <c r="G94" s="146">
        <f t="shared" si="96"/>
        <v>0</v>
      </c>
      <c r="H94" s="146" t="str">
        <f t="shared" si="105"/>
        <v/>
      </c>
      <c r="I94" s="146" t="str">
        <f t="shared" si="97"/>
        <v/>
      </c>
      <c r="J94" s="133"/>
      <c r="K94" s="118"/>
      <c r="L94" s="118"/>
      <c r="M94" s="117"/>
      <c r="N94" s="116"/>
      <c r="O94" s="115"/>
      <c r="P94" s="663"/>
      <c r="Q94" s="663"/>
      <c r="R94" s="662"/>
      <c r="S94" s="144"/>
      <c r="T94" s="292"/>
      <c r="U94" s="291"/>
      <c r="V94" s="143"/>
      <c r="W94" s="290"/>
      <c r="X94" s="289"/>
      <c r="Y94" s="288"/>
      <c r="Z94" s="287"/>
      <c r="AA94" s="286"/>
      <c r="AC94" s="507" t="str">
        <f>IF(ISBLANK(AA94),"",IF(AI86&gt;0,AA94,""))</f>
        <v/>
      </c>
      <c r="AD94" s="508">
        <f>IF(ISBLANK(AI86),"",INDEX(BO22:BO150,MATCH(AJ87,BH22:BH150,0)))</f>
        <v>10</v>
      </c>
      <c r="AE94" s="509" t="str">
        <f t="shared" ref="AE94:AE100" si="123">IF(BA94=0,"",BA94)</f>
        <v/>
      </c>
      <c r="AF94" s="510" t="str">
        <f>IF(BA94=0,"",IF(ISBLANK(AI86),"",TEXT(AE94/10,"0.0")&amp;" cl ► "&amp;TEXT(AE94/1000,"0.000")&amp;" L"))</f>
        <v/>
      </c>
      <c r="AG94" s="511" t="str">
        <f>IF(OR(BA94=0, ISBLANK(X94)), "", IF(ROUND(BA94/BA101*10*2, 0)/2=0, W94 &amp; " " &amp; X94, "► ≈ " &amp; MIN(ROUND(BA94/BA101*10*2, 0)/2, 10) &amp; "/10"))</f>
        <v/>
      </c>
      <c r="AH94" s="512" t="str">
        <f t="shared" ref="AH94:AH100" si="124">IF(ISBLANK(T94),"",T94*AU94)</f>
        <v/>
      </c>
      <c r="AI94" s="513">
        <f>IF(ISBLANK(AI86),"",U94)</f>
        <v>0</v>
      </c>
      <c r="AJ94" s="528" t="str">
        <f t="shared" ref="AJ94:AJ100" si="125">IF(ISBLANK(Y94),"",AE94*Y94/100)</f>
        <v/>
      </c>
      <c r="AK94" s="514">
        <f t="shared" ref="AK94:AK100" si="126">Y94</f>
        <v>0</v>
      </c>
      <c r="AL94" s="515">
        <v>1</v>
      </c>
      <c r="AM94" s="516">
        <f t="shared" ref="AM94:AM100" si="127">IFERROR(IF(ISBLANK(T94),(AE94/1000)*AL94,AH94*AL94),0)</f>
        <v>0</v>
      </c>
      <c r="AO94" s="142" t="str">
        <f t="shared" ref="AO94:AT94" si="128">AO86</f>
        <v/>
      </c>
      <c r="AP94" s="141">
        <f t="shared" si="128"/>
        <v>0</v>
      </c>
      <c r="AQ94" s="141">
        <f t="shared" si="128"/>
        <v>0</v>
      </c>
      <c r="AR94" s="140" t="str">
        <f t="shared" si="128"/>
        <v>2 Trembler(s) de 30 cl</v>
      </c>
      <c r="AS94" s="135">
        <f t="shared" si="128"/>
        <v>600</v>
      </c>
      <c r="AT94" s="139">
        <f t="shared" si="128"/>
        <v>600</v>
      </c>
      <c r="AU94" s="151">
        <f t="shared" si="111"/>
        <v>0</v>
      </c>
      <c r="AV94" s="150">
        <v>1</v>
      </c>
      <c r="AW94" s="136">
        <f t="shared" ref="AW94:AW100" si="129">AA94</f>
        <v>0</v>
      </c>
      <c r="AX94" s="614">
        <f>IF(ISBLANK(W94),0,IFERROR((IFERROR(_xlfn.XLOOKUP(X94,BH22:BH150,BO22:BO150),IFERROR(_xlfn.XLOOKUP(X94,BI22:BI150,BO22:BO150),IFERROR(_xlfn.XLOOKUP(X94,BJ22:BJ150,BO22:BO150),""))))*W94,""))</f>
        <v>0</v>
      </c>
      <c r="AY94" s="618">
        <f>IFERROR((AX94/AX101)*AQ94,0)</f>
        <v>0</v>
      </c>
      <c r="AZ94" s="619">
        <f>AY94/1000</f>
        <v>0</v>
      </c>
      <c r="BA94" s="134">
        <f>AY94*AU94</f>
        <v>0</v>
      </c>
      <c r="BB94" s="617">
        <f>BA94/1000</f>
        <v>0</v>
      </c>
      <c r="BC94" s="733">
        <f>BA94/AI86</f>
        <v>0</v>
      </c>
      <c r="BE94" s="633" t="s">
        <v>889</v>
      </c>
      <c r="BF94" s="633" t="s">
        <v>1015</v>
      </c>
      <c r="BG94" s="633" t="s">
        <v>1776</v>
      </c>
      <c r="BH94" s="119" t="s">
        <v>359</v>
      </c>
      <c r="BI94" s="119" t="s">
        <v>359</v>
      </c>
      <c r="BJ94" s="119" t="s">
        <v>359</v>
      </c>
      <c r="BK94" s="93">
        <f t="shared" si="107"/>
        <v>0.3</v>
      </c>
      <c r="BL94" s="92" t="s">
        <v>282</v>
      </c>
      <c r="BM94" s="75">
        <f t="shared" si="108"/>
        <v>3</v>
      </c>
      <c r="BN94" s="74">
        <f t="shared" si="109"/>
        <v>30</v>
      </c>
      <c r="BO94" s="91">
        <v>300</v>
      </c>
      <c r="BP94" s="72">
        <v>240</v>
      </c>
      <c r="BQ94" s="71">
        <v>350</v>
      </c>
      <c r="BR94" s="79">
        <f t="shared" si="93"/>
        <v>35</v>
      </c>
      <c r="BS94" s="95">
        <v>350</v>
      </c>
      <c r="BT94" s="87" t="s">
        <v>356</v>
      </c>
      <c r="BV94" s="394">
        <f t="shared" si="101"/>
        <v>0</v>
      </c>
      <c r="DD94" s="9">
        <v>1</v>
      </c>
    </row>
    <row r="95" spans="2:108" ht="21" customHeight="1">
      <c r="B95" s="394">
        <f t="shared" si="94"/>
        <v>0</v>
      </c>
      <c r="C95" s="146" t="b">
        <f t="shared" si="95"/>
        <v>0</v>
      </c>
      <c r="D95" s="146">
        <f t="shared" si="102"/>
        <v>0</v>
      </c>
      <c r="E95" s="146">
        <f t="shared" si="103"/>
        <v>0</v>
      </c>
      <c r="F95" s="146">
        <f t="shared" si="104"/>
        <v>0</v>
      </c>
      <c r="G95" s="146">
        <f t="shared" si="96"/>
        <v>0</v>
      </c>
      <c r="H95" s="146" t="str">
        <f t="shared" si="105"/>
        <v/>
      </c>
      <c r="I95" s="146" t="str">
        <f t="shared" si="97"/>
        <v/>
      </c>
      <c r="J95" s="145"/>
      <c r="K95" s="118"/>
      <c r="L95" s="118"/>
      <c r="M95" s="117"/>
      <c r="N95" s="116"/>
      <c r="O95" s="115"/>
      <c r="P95" s="663"/>
      <c r="Q95" s="663"/>
      <c r="R95" s="662"/>
      <c r="S95" s="149"/>
      <c r="T95" s="292"/>
      <c r="U95" s="291"/>
      <c r="V95" s="143"/>
      <c r="W95" s="290"/>
      <c r="X95" s="289"/>
      <c r="Y95" s="288"/>
      <c r="Z95" s="287"/>
      <c r="AA95" s="286"/>
      <c r="AC95" s="517" t="str">
        <f>IF(ISBLANK(AA95),"",IF(AI86&gt;0,AA95,""))</f>
        <v/>
      </c>
      <c r="AD95" s="518">
        <f>IF(ISBLANK(AI86),"",INDEX(BO22:BO150,MATCH(AJ87,BH22:BH150,0)))</f>
        <v>10</v>
      </c>
      <c r="AE95" s="519" t="str">
        <f t="shared" si="123"/>
        <v/>
      </c>
      <c r="AF95" s="520" t="str">
        <f>IF(BA95=0,"",IF(ISBLANK(AI86),"",TEXT(AE95/10,"0.0")&amp;" cl ► "&amp;TEXT(AE95/1000,"0.000")&amp;" L"))</f>
        <v/>
      </c>
      <c r="AG95" s="521" t="str">
        <f>IF(OR(BA95=0, ISBLANK(X95)), "", IF(ROUND(BA95/BA101*10*2, 0)/2=0, W95 &amp; " " &amp; X95, "► ≈ " &amp; MIN(ROUND(BA95/BA101*10*2, 0)/2, 10) &amp; "/10"))</f>
        <v/>
      </c>
      <c r="AH95" s="522" t="str">
        <f t="shared" si="124"/>
        <v/>
      </c>
      <c r="AI95" s="523">
        <f>IF(ISBLANK(AI86),"",U95)</f>
        <v>0</v>
      </c>
      <c r="AJ95" s="529" t="str">
        <f t="shared" si="125"/>
        <v/>
      </c>
      <c r="AK95" s="524">
        <f t="shared" si="126"/>
        <v>0</v>
      </c>
      <c r="AL95" s="515">
        <v>1</v>
      </c>
      <c r="AM95" s="516">
        <f t="shared" si="127"/>
        <v>0</v>
      </c>
      <c r="AO95" s="142" t="str">
        <f t="shared" ref="AO95:AT95" si="130">AO86</f>
        <v/>
      </c>
      <c r="AP95" s="141">
        <f t="shared" si="130"/>
        <v>0</v>
      </c>
      <c r="AQ95" s="141">
        <f t="shared" si="130"/>
        <v>0</v>
      </c>
      <c r="AR95" s="140" t="str">
        <f t="shared" si="130"/>
        <v>2 Trembler(s) de 30 cl</v>
      </c>
      <c r="AS95" s="135">
        <f t="shared" si="130"/>
        <v>600</v>
      </c>
      <c r="AT95" s="139">
        <f t="shared" si="130"/>
        <v>600</v>
      </c>
      <c r="AU95" s="138">
        <f t="shared" si="111"/>
        <v>0</v>
      </c>
      <c r="AV95" s="148">
        <v>2</v>
      </c>
      <c r="AW95" s="147">
        <f t="shared" si="129"/>
        <v>0</v>
      </c>
      <c r="AX95" s="614">
        <f>IF(ISBLANK(W95),0,IFERROR((IFERROR(_xlfn.XLOOKUP(X95,BH22:BH150,BO22:BO150),IFERROR(_xlfn.XLOOKUP(X95,BI22:BI150,BO22:BO150),IFERROR(_xlfn.XLOOKUP(X95,BJ22:BJ150,BO22:BO150),""))))*W95,""))</f>
        <v>0</v>
      </c>
      <c r="AY95" s="618">
        <f>IFERROR((AX95/AX101)*AQ95,0)</f>
        <v>0</v>
      </c>
      <c r="AZ95" s="619">
        <f t="shared" ref="AZ95:AZ100" si="131">AY95/1000</f>
        <v>0</v>
      </c>
      <c r="BA95" s="134">
        <f t="shared" ref="BA95:BA100" si="132">AY95*AU95</f>
        <v>0</v>
      </c>
      <c r="BB95" s="617">
        <f t="shared" ref="BB95:BB100" si="133">BA95/1000</f>
        <v>0</v>
      </c>
      <c r="BC95" s="733">
        <f>BA95/AI86</f>
        <v>0</v>
      </c>
      <c r="BE95" s="633" t="s">
        <v>889</v>
      </c>
      <c r="BF95" s="633" t="s">
        <v>1015</v>
      </c>
      <c r="BG95" s="633" t="s">
        <v>1776</v>
      </c>
      <c r="BH95" s="119" t="s">
        <v>357</v>
      </c>
      <c r="BI95" s="119" t="s">
        <v>357</v>
      </c>
      <c r="BJ95" s="119" t="s">
        <v>357</v>
      </c>
      <c r="BK95" s="93">
        <f t="shared" si="107"/>
        <v>0.24</v>
      </c>
      <c r="BL95" s="92" t="s">
        <v>282</v>
      </c>
      <c r="BM95" s="75">
        <f t="shared" si="108"/>
        <v>4</v>
      </c>
      <c r="BN95" s="74">
        <f t="shared" si="109"/>
        <v>24</v>
      </c>
      <c r="BO95" s="91">
        <v>240</v>
      </c>
      <c r="BP95" s="72">
        <v>180</v>
      </c>
      <c r="BQ95" s="71">
        <v>300</v>
      </c>
      <c r="BR95" s="79">
        <f t="shared" si="93"/>
        <v>30</v>
      </c>
      <c r="BS95" s="95">
        <v>300</v>
      </c>
      <c r="BT95" s="87" t="s">
        <v>356</v>
      </c>
      <c r="BV95" s="394">
        <f t="shared" si="101"/>
        <v>0</v>
      </c>
      <c r="DD95" s="9">
        <v>1</v>
      </c>
    </row>
    <row r="96" spans="2:108" ht="21" customHeight="1">
      <c r="B96" s="394">
        <f t="shared" si="94"/>
        <v>0</v>
      </c>
      <c r="C96" s="146" t="b">
        <f t="shared" si="95"/>
        <v>0</v>
      </c>
      <c r="D96" s="146">
        <f t="shared" si="102"/>
        <v>0</v>
      </c>
      <c r="E96" s="146">
        <f t="shared" si="103"/>
        <v>0</v>
      </c>
      <c r="F96" s="146">
        <f t="shared" si="104"/>
        <v>0</v>
      </c>
      <c r="G96" s="146">
        <f t="shared" si="96"/>
        <v>0</v>
      </c>
      <c r="H96" s="146" t="str">
        <f t="shared" si="105"/>
        <v/>
      </c>
      <c r="I96" s="146" t="str">
        <f t="shared" si="97"/>
        <v/>
      </c>
      <c r="J96" s="145"/>
      <c r="K96" s="118"/>
      <c r="L96" s="118"/>
      <c r="M96" s="117"/>
      <c r="N96" s="116"/>
      <c r="O96" s="115"/>
      <c r="P96" s="663"/>
      <c r="Q96" s="663"/>
      <c r="R96" s="662"/>
      <c r="S96" s="144"/>
      <c r="T96" s="292"/>
      <c r="U96" s="291"/>
      <c r="V96" s="143"/>
      <c r="W96" s="290"/>
      <c r="X96" s="289"/>
      <c r="Y96" s="288"/>
      <c r="Z96" s="287"/>
      <c r="AA96" s="294"/>
      <c r="AC96" s="507" t="str">
        <f>IF(ISBLANK(AA96),"",IF(AI86&gt;0,AA96,""))</f>
        <v/>
      </c>
      <c r="AD96" s="508">
        <f>IF(ISBLANK(AI86),"",INDEX(BO22:BO150,MATCH(AJ87,BH22:BH150,0)))</f>
        <v>10</v>
      </c>
      <c r="AE96" s="525" t="str">
        <f t="shared" si="123"/>
        <v/>
      </c>
      <c r="AF96" s="526" t="str">
        <f>IF(BA96=0,"",IF(ISBLANK(AI86),"",TEXT(AE96/10,"0.0")&amp;" cl ► "&amp;TEXT(AE96/1000,"0.000")&amp;" L"))</f>
        <v/>
      </c>
      <c r="AG96" s="511" t="str">
        <f>IF(OR(BA96=0, ISBLANK(X96)), "", IF(ROUND(BA96/BA101*10*2, 0)/2=0, W96 &amp; " " &amp; X96, "► ≈ " &amp; MIN(ROUND(BA96/BA101*10*2, 0)/2, 10) &amp; "/10"))</f>
        <v/>
      </c>
      <c r="AH96" s="527" t="str">
        <f t="shared" si="124"/>
        <v/>
      </c>
      <c r="AI96" s="513">
        <f>IF(ISBLANK(AI86),"",U96)</f>
        <v>0</v>
      </c>
      <c r="AJ96" s="528" t="str">
        <f t="shared" si="125"/>
        <v/>
      </c>
      <c r="AK96" s="514">
        <f t="shared" si="126"/>
        <v>0</v>
      </c>
      <c r="AL96" s="515">
        <v>1</v>
      </c>
      <c r="AM96" s="516">
        <f t="shared" si="127"/>
        <v>0</v>
      </c>
      <c r="AO96" s="142" t="str">
        <f t="shared" ref="AO96:AT96" si="134">AO86</f>
        <v/>
      </c>
      <c r="AP96" s="141">
        <f t="shared" si="134"/>
        <v>0</v>
      </c>
      <c r="AQ96" s="141">
        <f t="shared" si="134"/>
        <v>0</v>
      </c>
      <c r="AR96" s="140" t="str">
        <f t="shared" si="134"/>
        <v>2 Trembler(s) de 30 cl</v>
      </c>
      <c r="AS96" s="135">
        <f t="shared" si="134"/>
        <v>600</v>
      </c>
      <c r="AT96" s="139">
        <f t="shared" si="134"/>
        <v>600</v>
      </c>
      <c r="AU96" s="138">
        <f t="shared" si="111"/>
        <v>0</v>
      </c>
      <c r="AV96" s="137">
        <v>3</v>
      </c>
      <c r="AW96" s="136">
        <f t="shared" si="129"/>
        <v>0</v>
      </c>
      <c r="AX96" s="614">
        <f>IF(ISBLANK(W96),0,IFERROR((IFERROR(_xlfn.XLOOKUP(X96,BH22:BH150,BO22:BO150),IFERROR(_xlfn.XLOOKUP(X96,BI22:BI150,BO22:BO150),IFERROR(_xlfn.XLOOKUP(X96,BJ22:BJ150,BO22:BO150),""))))*W96,""))</f>
        <v>0</v>
      </c>
      <c r="AY96" s="618">
        <f>IFERROR((AX96/AX101)*AQ96,0)</f>
        <v>0</v>
      </c>
      <c r="AZ96" s="619">
        <f t="shared" si="131"/>
        <v>0</v>
      </c>
      <c r="BA96" s="134">
        <f t="shared" si="132"/>
        <v>0</v>
      </c>
      <c r="BB96" s="617">
        <f t="shared" si="133"/>
        <v>0</v>
      </c>
      <c r="BC96" s="733">
        <f>BA96/AI86</f>
        <v>0</v>
      </c>
      <c r="BE96" s="633" t="s">
        <v>889</v>
      </c>
      <c r="BF96" s="633" t="s">
        <v>1015</v>
      </c>
      <c r="BG96" s="633" t="s">
        <v>1776</v>
      </c>
      <c r="BH96" s="119" t="s">
        <v>355</v>
      </c>
      <c r="BI96" s="119" t="s">
        <v>355</v>
      </c>
      <c r="BJ96" s="119" t="s">
        <v>355</v>
      </c>
      <c r="BK96" s="93">
        <f t="shared" si="107"/>
        <v>0.23699999999999999</v>
      </c>
      <c r="BL96" s="92" t="s">
        <v>282</v>
      </c>
      <c r="BM96" s="75">
        <f t="shared" si="108"/>
        <v>4</v>
      </c>
      <c r="BN96" s="74">
        <f t="shared" si="109"/>
        <v>23.7</v>
      </c>
      <c r="BO96" s="91">
        <v>237</v>
      </c>
      <c r="BP96" s="72">
        <v>177</v>
      </c>
      <c r="BQ96" s="71">
        <v>296</v>
      </c>
      <c r="BR96" s="79">
        <f t="shared" si="93"/>
        <v>29.6</v>
      </c>
      <c r="BS96" s="95">
        <v>355</v>
      </c>
      <c r="BT96" s="87" t="s">
        <v>354</v>
      </c>
      <c r="BV96" s="394">
        <f t="shared" si="101"/>
        <v>0</v>
      </c>
      <c r="DD96" s="9">
        <v>1</v>
      </c>
    </row>
    <row r="97" spans="2:108" ht="21" customHeight="1">
      <c r="B97" s="394">
        <f t="shared" si="94"/>
        <v>0</v>
      </c>
      <c r="C97" s="146" t="b">
        <f t="shared" si="95"/>
        <v>0</v>
      </c>
      <c r="D97" s="146">
        <f t="shared" si="102"/>
        <v>0</v>
      </c>
      <c r="E97" s="146">
        <f t="shared" si="103"/>
        <v>0</v>
      </c>
      <c r="F97" s="146">
        <f t="shared" si="104"/>
        <v>0</v>
      </c>
      <c r="G97" s="146">
        <f t="shared" si="96"/>
        <v>0</v>
      </c>
      <c r="H97" s="146" t="str">
        <f t="shared" si="105"/>
        <v/>
      </c>
      <c r="I97" s="146" t="str">
        <f t="shared" si="97"/>
        <v/>
      </c>
      <c r="J97" s="145"/>
      <c r="K97" s="118"/>
      <c r="L97" s="118"/>
      <c r="M97" s="117"/>
      <c r="N97" s="116"/>
      <c r="O97" s="115"/>
      <c r="P97" s="663"/>
      <c r="Q97" s="663"/>
      <c r="R97" s="662"/>
      <c r="S97" s="149"/>
      <c r="T97" s="292"/>
      <c r="U97" s="291"/>
      <c r="V97" s="143"/>
      <c r="W97" s="290"/>
      <c r="X97" s="289"/>
      <c r="Y97" s="288"/>
      <c r="Z97" s="287"/>
      <c r="AA97" s="294"/>
      <c r="AC97" s="517" t="str">
        <f>IF(ISBLANK(AA97),"",IF(AI86&gt;0,AA97,""))</f>
        <v/>
      </c>
      <c r="AD97" s="518">
        <f>IF(ISBLANK(AI86),"",INDEX(BO22:BO150,MATCH(AJ87,BH22:BH150,0)))</f>
        <v>10</v>
      </c>
      <c r="AE97" s="519" t="str">
        <f t="shared" si="123"/>
        <v/>
      </c>
      <c r="AF97" s="520" t="str">
        <f>IF(BA97=0,"",IF(ISBLANK(AI86),"",TEXT(AE97/10,"0.0")&amp;" cl ► "&amp;TEXT(AE97/1000,"0.000")&amp;" L"))</f>
        <v/>
      </c>
      <c r="AG97" s="521" t="str">
        <f>IF(OR(BA97=0, ISBLANK(X97)), "", IF(ROUND(BA97/BA101*10*2, 0)/2=0, W97 &amp; " " &amp; X97, "► ≈ " &amp; MIN(ROUND(BA97/BA101*10*2, 0)/2, 10) &amp; "/10"))</f>
        <v/>
      </c>
      <c r="AH97" s="522" t="str">
        <f t="shared" si="124"/>
        <v/>
      </c>
      <c r="AI97" s="523">
        <f>IF(ISBLANK(AI86),"",U97)</f>
        <v>0</v>
      </c>
      <c r="AJ97" s="529" t="str">
        <f t="shared" si="125"/>
        <v/>
      </c>
      <c r="AK97" s="524">
        <f t="shared" si="126"/>
        <v>0</v>
      </c>
      <c r="AL97" s="515">
        <v>1</v>
      </c>
      <c r="AM97" s="516">
        <f t="shared" si="127"/>
        <v>0</v>
      </c>
      <c r="AO97" s="142" t="str">
        <f t="shared" ref="AO97:AT97" si="135">AO86</f>
        <v/>
      </c>
      <c r="AP97" s="141">
        <f t="shared" si="135"/>
        <v>0</v>
      </c>
      <c r="AQ97" s="141">
        <f t="shared" si="135"/>
        <v>0</v>
      </c>
      <c r="AR97" s="140" t="str">
        <f t="shared" si="135"/>
        <v>2 Trembler(s) de 30 cl</v>
      </c>
      <c r="AS97" s="135">
        <f t="shared" si="135"/>
        <v>600</v>
      </c>
      <c r="AT97" s="139">
        <f t="shared" si="135"/>
        <v>600</v>
      </c>
      <c r="AU97" s="138">
        <f t="shared" si="111"/>
        <v>0</v>
      </c>
      <c r="AV97" s="148">
        <v>4</v>
      </c>
      <c r="AW97" s="147">
        <f t="shared" si="129"/>
        <v>0</v>
      </c>
      <c r="AX97" s="614">
        <f>IF(ISBLANK(W97),0,IFERROR((IFERROR(_xlfn.XLOOKUP(X97,BH22:BH150,BO22:BO150),IFERROR(_xlfn.XLOOKUP(X97,BI22:BI150,BO22:BO150),IFERROR(_xlfn.XLOOKUP(X97,BJ22:BJ150,BO22:BO150),""))))*W97,""))</f>
        <v>0</v>
      </c>
      <c r="AY97" s="618">
        <f>IFERROR((AX97/AX101)*AQ97,0)</f>
        <v>0</v>
      </c>
      <c r="AZ97" s="619">
        <f t="shared" si="131"/>
        <v>0</v>
      </c>
      <c r="BA97" s="134">
        <f t="shared" si="132"/>
        <v>0</v>
      </c>
      <c r="BB97" s="617">
        <f t="shared" si="133"/>
        <v>0</v>
      </c>
      <c r="BC97" s="733">
        <f>BA97/AI86</f>
        <v>0</v>
      </c>
      <c r="BE97" s="633" t="s">
        <v>889</v>
      </c>
      <c r="BF97" s="633" t="s">
        <v>1015</v>
      </c>
      <c r="BG97" s="633" t="s">
        <v>1776</v>
      </c>
      <c r="BH97" s="119" t="s">
        <v>351</v>
      </c>
      <c r="BI97" s="119" t="s">
        <v>351</v>
      </c>
      <c r="BJ97" s="119" t="s">
        <v>351</v>
      </c>
      <c r="BK97" s="93">
        <f t="shared" si="107"/>
        <v>0.06</v>
      </c>
      <c r="BL97" s="92" t="s">
        <v>282</v>
      </c>
      <c r="BM97" s="75">
        <f t="shared" si="108"/>
        <v>17</v>
      </c>
      <c r="BN97" s="74">
        <f t="shared" si="109"/>
        <v>6</v>
      </c>
      <c r="BO97" s="91">
        <v>60</v>
      </c>
      <c r="BP97" s="72">
        <v>50</v>
      </c>
      <c r="BQ97" s="71">
        <v>75</v>
      </c>
      <c r="BR97" s="79">
        <f t="shared" si="93"/>
        <v>7.5</v>
      </c>
      <c r="BS97" s="95">
        <v>75</v>
      </c>
      <c r="BT97" s="87" t="s">
        <v>350</v>
      </c>
      <c r="BV97" s="394">
        <f t="shared" si="101"/>
        <v>0</v>
      </c>
      <c r="DD97" s="9">
        <v>1</v>
      </c>
    </row>
    <row r="98" spans="2:108" ht="21" customHeight="1">
      <c r="B98" s="394">
        <f t="shared" si="94"/>
        <v>0</v>
      </c>
      <c r="C98" s="146" t="b">
        <f t="shared" si="95"/>
        <v>0</v>
      </c>
      <c r="D98" s="146">
        <f t="shared" si="102"/>
        <v>0</v>
      </c>
      <c r="E98" s="146">
        <f t="shared" si="103"/>
        <v>0</v>
      </c>
      <c r="F98" s="146">
        <f t="shared" si="104"/>
        <v>0</v>
      </c>
      <c r="G98" s="146">
        <f t="shared" si="96"/>
        <v>0</v>
      </c>
      <c r="H98" s="146" t="str">
        <f t="shared" si="105"/>
        <v/>
      </c>
      <c r="I98" s="146" t="str">
        <f t="shared" si="97"/>
        <v/>
      </c>
      <c r="J98" s="145"/>
      <c r="K98" s="118"/>
      <c r="L98" s="118"/>
      <c r="M98" s="117"/>
      <c r="N98" s="116"/>
      <c r="O98" s="115"/>
      <c r="P98" s="663"/>
      <c r="Q98" s="663"/>
      <c r="R98" s="662"/>
      <c r="S98" s="144"/>
      <c r="T98" s="292"/>
      <c r="U98" s="291"/>
      <c r="V98" s="143"/>
      <c r="W98" s="290"/>
      <c r="X98" s="289"/>
      <c r="Y98" s="288"/>
      <c r="Z98" s="287"/>
      <c r="AA98" s="286"/>
      <c r="AC98" s="507" t="str">
        <f>IF(ISBLANK(AA98),"",IF(AI86&gt;0,AA98,""))</f>
        <v/>
      </c>
      <c r="AD98" s="508">
        <f>IF(ISBLANK(AI86),"",INDEX(BO22:BO150,MATCH(AJ87,BH22:BH150,0)))</f>
        <v>10</v>
      </c>
      <c r="AE98" s="509" t="str">
        <f t="shared" si="123"/>
        <v/>
      </c>
      <c r="AF98" s="510" t="str">
        <f>IF(BA98=0,"",IF(ISBLANK(AI86),"",TEXT(AE98/10,"0.0")&amp;" cl ► "&amp;TEXT(AE98/1000,"0.000")&amp;" L"))</f>
        <v/>
      </c>
      <c r="AG98" s="511" t="str">
        <f>IF(OR(BA98=0, ISBLANK(X98)), "", IF(ROUND(BA98/BA101*10*2, 0)/2=0, W98 &amp; " " &amp; X98, "► ≈ " &amp; MIN(ROUND(BA98/BA101*10*2, 0)/2, 10) &amp; "/10"))</f>
        <v/>
      </c>
      <c r="AH98" s="527" t="str">
        <f t="shared" si="124"/>
        <v/>
      </c>
      <c r="AI98" s="513">
        <f>IF(ISBLANK(AI86),"",U98)</f>
        <v>0</v>
      </c>
      <c r="AJ98" s="528" t="str">
        <f t="shared" si="125"/>
        <v/>
      </c>
      <c r="AK98" s="514">
        <f t="shared" si="126"/>
        <v>0</v>
      </c>
      <c r="AL98" s="515">
        <v>1</v>
      </c>
      <c r="AM98" s="516">
        <f t="shared" si="127"/>
        <v>0</v>
      </c>
      <c r="AO98" s="142" t="str">
        <f t="shared" ref="AO98:AT98" si="136">AO86</f>
        <v/>
      </c>
      <c r="AP98" s="141">
        <f t="shared" si="136"/>
        <v>0</v>
      </c>
      <c r="AQ98" s="141">
        <f t="shared" si="136"/>
        <v>0</v>
      </c>
      <c r="AR98" s="140" t="str">
        <f t="shared" si="136"/>
        <v>2 Trembler(s) de 30 cl</v>
      </c>
      <c r="AS98" s="135">
        <f t="shared" si="136"/>
        <v>600</v>
      </c>
      <c r="AT98" s="139">
        <f t="shared" si="136"/>
        <v>600</v>
      </c>
      <c r="AU98" s="138">
        <f t="shared" si="111"/>
        <v>0</v>
      </c>
      <c r="AV98" s="137">
        <v>5</v>
      </c>
      <c r="AW98" s="136">
        <f t="shared" si="129"/>
        <v>0</v>
      </c>
      <c r="AX98" s="614">
        <f>IF(ISBLANK(W98),0,IFERROR((IFERROR(_xlfn.XLOOKUP(X98,BH22:BH150,BO22:BO150),IFERROR(_xlfn.XLOOKUP(X98,BI22:BI150,BO22:BO150),IFERROR(_xlfn.XLOOKUP(X98,BJ22:BJ150,BO22:BO150),""))))*W98,""))</f>
        <v>0</v>
      </c>
      <c r="AY98" s="618">
        <f>IFERROR((AX98/AX101)*AQ98,0)</f>
        <v>0</v>
      </c>
      <c r="AZ98" s="619">
        <f t="shared" si="131"/>
        <v>0</v>
      </c>
      <c r="BA98" s="134">
        <f t="shared" si="132"/>
        <v>0</v>
      </c>
      <c r="BB98" s="617">
        <f t="shared" si="133"/>
        <v>0</v>
      </c>
      <c r="BC98" s="733">
        <f>BA98/AI86</f>
        <v>0</v>
      </c>
      <c r="BE98" s="633" t="s">
        <v>889</v>
      </c>
      <c r="BF98" s="633" t="s">
        <v>1015</v>
      </c>
      <c r="BG98" s="633" t="s">
        <v>1776</v>
      </c>
      <c r="BH98" s="119" t="s">
        <v>349</v>
      </c>
      <c r="BI98" s="119" t="s">
        <v>349</v>
      </c>
      <c r="BJ98" s="119" t="s">
        <v>349</v>
      </c>
      <c r="BK98" s="93">
        <f t="shared" si="107"/>
        <v>7.4999999999999997E-2</v>
      </c>
      <c r="BL98" s="92" t="s">
        <v>282</v>
      </c>
      <c r="BM98" s="75">
        <f t="shared" si="108"/>
        <v>13</v>
      </c>
      <c r="BN98" s="74">
        <f t="shared" si="109"/>
        <v>7.5</v>
      </c>
      <c r="BO98" s="91">
        <v>75</v>
      </c>
      <c r="BP98" s="72">
        <v>60</v>
      </c>
      <c r="BQ98" s="71">
        <v>90</v>
      </c>
      <c r="BR98" s="79">
        <f t="shared" si="93"/>
        <v>9</v>
      </c>
      <c r="BS98" s="95">
        <v>90</v>
      </c>
      <c r="BT98" s="87" t="s">
        <v>348</v>
      </c>
      <c r="BV98" s="394">
        <f t="shared" si="101"/>
        <v>0</v>
      </c>
      <c r="DD98" s="9">
        <v>1</v>
      </c>
    </row>
    <row r="99" spans="2:108" ht="21" customHeight="1">
      <c r="B99" s="394">
        <f t="shared" si="94"/>
        <v>0</v>
      </c>
      <c r="C99" s="146" t="b">
        <f t="shared" si="95"/>
        <v>0</v>
      </c>
      <c r="D99" s="146">
        <f t="shared" si="102"/>
        <v>0</v>
      </c>
      <c r="E99" s="146">
        <f t="shared" si="103"/>
        <v>0</v>
      </c>
      <c r="F99" s="146">
        <f t="shared" si="104"/>
        <v>0</v>
      </c>
      <c r="G99" s="146">
        <f t="shared" si="96"/>
        <v>0</v>
      </c>
      <c r="H99" s="146" t="str">
        <f t="shared" si="105"/>
        <v/>
      </c>
      <c r="I99" s="146" t="str">
        <f t="shared" si="97"/>
        <v/>
      </c>
      <c r="J99" s="145"/>
      <c r="K99" s="118"/>
      <c r="L99" s="118"/>
      <c r="M99" s="117"/>
      <c r="N99" s="116"/>
      <c r="O99" s="115"/>
      <c r="P99" s="663"/>
      <c r="Q99" s="663"/>
      <c r="R99" s="662"/>
      <c r="S99" s="149"/>
      <c r="T99" s="292"/>
      <c r="U99" s="291"/>
      <c r="V99" s="143"/>
      <c r="W99" s="290"/>
      <c r="X99" s="289"/>
      <c r="Y99" s="288"/>
      <c r="Z99" s="287"/>
      <c r="AA99" s="286"/>
      <c r="AC99" s="517" t="str">
        <f>IF(ISBLANK(AA99),"",IF(AI86&gt;0,AA99,""))</f>
        <v/>
      </c>
      <c r="AD99" s="518">
        <f>IF(ISBLANK(AI86),"",INDEX(BO22:BO150,MATCH(AJ87,BH22:BH150,0)))</f>
        <v>10</v>
      </c>
      <c r="AE99" s="519" t="str">
        <f t="shared" si="123"/>
        <v/>
      </c>
      <c r="AF99" s="520" t="str">
        <f>IF(BA99=0,"",IF(ISBLANK(AI86),"",TEXT(AE99/10,"0.0")&amp;" cl ► "&amp;TEXT(AE99/1000,"0.000")&amp;" L"))</f>
        <v/>
      </c>
      <c r="AG99" s="521" t="str">
        <f>IF(OR(BA99=0, ISBLANK(X99)), "", IF(ROUND(BA99/BA101*10*2, 0)/2=0, W99 &amp; " " &amp; X99, "► ≈ " &amp; MIN(ROUND(BA99/BA101*10*2, 0)/2, 10) &amp; "/10"))</f>
        <v/>
      </c>
      <c r="AH99" s="522" t="str">
        <f t="shared" si="124"/>
        <v/>
      </c>
      <c r="AI99" s="523">
        <f>IF(ISBLANK(AI86),"",U99)</f>
        <v>0</v>
      </c>
      <c r="AJ99" s="529" t="str">
        <f t="shared" si="125"/>
        <v/>
      </c>
      <c r="AK99" s="524">
        <f t="shared" si="126"/>
        <v>0</v>
      </c>
      <c r="AL99" s="515">
        <v>1</v>
      </c>
      <c r="AM99" s="516">
        <f t="shared" si="127"/>
        <v>0</v>
      </c>
      <c r="AO99" s="142" t="str">
        <f t="shared" ref="AO99:AT99" si="137">AO86</f>
        <v/>
      </c>
      <c r="AP99" s="141">
        <f t="shared" si="137"/>
        <v>0</v>
      </c>
      <c r="AQ99" s="141">
        <f t="shared" si="137"/>
        <v>0</v>
      </c>
      <c r="AR99" s="140" t="str">
        <f t="shared" si="137"/>
        <v>2 Trembler(s) de 30 cl</v>
      </c>
      <c r="AS99" s="135">
        <f t="shared" si="137"/>
        <v>600</v>
      </c>
      <c r="AT99" s="139">
        <f t="shared" si="137"/>
        <v>600</v>
      </c>
      <c r="AU99" s="138">
        <f t="shared" si="111"/>
        <v>0</v>
      </c>
      <c r="AV99" s="148">
        <v>6</v>
      </c>
      <c r="AW99" s="147">
        <f t="shared" si="129"/>
        <v>0</v>
      </c>
      <c r="AX99" s="614">
        <f>IF(ISBLANK(W99),0,IFERROR((IFERROR(_xlfn.XLOOKUP(X99,BH22:BH150,BO22:BO150),IFERROR(_xlfn.XLOOKUP(X99,BI22:BI150,BO22:BO150),IFERROR(_xlfn.XLOOKUP(X99,BJ22:BJ150,BO22:BO150),""))))*W99,""))</f>
        <v>0</v>
      </c>
      <c r="AY99" s="618">
        <f>IFERROR((AX99/AX101)*AQ99,0)</f>
        <v>0</v>
      </c>
      <c r="AZ99" s="619">
        <f t="shared" si="131"/>
        <v>0</v>
      </c>
      <c r="BA99" s="134">
        <f t="shared" si="132"/>
        <v>0</v>
      </c>
      <c r="BB99" s="617">
        <f t="shared" si="133"/>
        <v>0</v>
      </c>
      <c r="BC99" s="733">
        <f>BA99/AI86</f>
        <v>0</v>
      </c>
      <c r="BE99" s="633" t="s">
        <v>889</v>
      </c>
      <c r="BF99" s="633" t="s">
        <v>1015</v>
      </c>
      <c r="BG99" s="633" t="s">
        <v>1776</v>
      </c>
      <c r="BH99" s="119" t="s">
        <v>347</v>
      </c>
      <c r="BI99" s="119" t="s">
        <v>347</v>
      </c>
      <c r="BJ99" s="119" t="s">
        <v>347</v>
      </c>
      <c r="BK99" s="93">
        <f t="shared" si="107"/>
        <v>0.2</v>
      </c>
      <c r="BL99" s="92" t="s">
        <v>282</v>
      </c>
      <c r="BM99" s="75">
        <f t="shared" si="108"/>
        <v>5</v>
      </c>
      <c r="BN99" s="74">
        <f t="shared" si="109"/>
        <v>20</v>
      </c>
      <c r="BO99" s="91">
        <v>200</v>
      </c>
      <c r="BP99" s="72">
        <v>150</v>
      </c>
      <c r="BQ99" s="71">
        <v>250</v>
      </c>
      <c r="BR99" s="79">
        <f t="shared" si="93"/>
        <v>25</v>
      </c>
      <c r="BS99" s="95">
        <v>250</v>
      </c>
      <c r="BT99" s="87" t="s">
        <v>346</v>
      </c>
      <c r="BV99" s="394">
        <f t="shared" si="101"/>
        <v>0</v>
      </c>
      <c r="DD99" s="9">
        <v>1</v>
      </c>
    </row>
    <row r="100" spans="2:108" ht="21" customHeight="1">
      <c r="B100" s="394">
        <f t="shared" si="94"/>
        <v>0</v>
      </c>
      <c r="C100" s="146" t="b">
        <f t="shared" si="95"/>
        <v>0</v>
      </c>
      <c r="D100" s="146">
        <f t="shared" si="102"/>
        <v>0</v>
      </c>
      <c r="E100" s="146">
        <f t="shared" si="103"/>
        <v>0</v>
      </c>
      <c r="F100" s="146">
        <f t="shared" si="104"/>
        <v>0</v>
      </c>
      <c r="G100" s="146">
        <f t="shared" si="96"/>
        <v>0</v>
      </c>
      <c r="H100" s="146" t="str">
        <f t="shared" si="105"/>
        <v/>
      </c>
      <c r="I100" s="146" t="str">
        <f t="shared" si="97"/>
        <v/>
      </c>
      <c r="J100" s="145"/>
      <c r="K100" s="118"/>
      <c r="L100" s="118"/>
      <c r="M100" s="117"/>
      <c r="N100" s="116"/>
      <c r="O100" s="115"/>
      <c r="P100" s="663"/>
      <c r="Q100" s="663"/>
      <c r="R100" s="662"/>
      <c r="S100" s="144"/>
      <c r="T100" s="292"/>
      <c r="U100" s="291"/>
      <c r="V100" s="143"/>
      <c r="W100" s="290"/>
      <c r="X100" s="289"/>
      <c r="Y100" s="288"/>
      <c r="Z100" s="287"/>
      <c r="AA100" s="286"/>
      <c r="AC100" s="507" t="str">
        <f>IF(ISBLANK(AA100),"",IF(AI86&gt;0,AA100,""))</f>
        <v/>
      </c>
      <c r="AD100" s="508">
        <f>IF(ISBLANK(AI86),"",INDEX(BO22:BO150,MATCH(AJ87,BH22:BH150,0)))</f>
        <v>10</v>
      </c>
      <c r="AE100" s="509" t="str">
        <f t="shared" si="123"/>
        <v/>
      </c>
      <c r="AF100" s="510" t="str">
        <f>IF(BA100=0,"",IF(ISBLANK(AI86),"",TEXT(AE100/10,"0.0")&amp;" cl ► "&amp;TEXT(AE100/1000,"0.000")&amp;" L"))</f>
        <v/>
      </c>
      <c r="AG100" s="511" t="str">
        <f>IF(OR(BA100=0, ISBLANK(X100)), "", IF(ROUND(BA100/BA101*10*2, 0)/2=0, W100 &amp; " " &amp; X100, "► ≈ " &amp; MIN(ROUND(BA100/BA101*10*2, 0)/2, 10) &amp; "/10"))</f>
        <v/>
      </c>
      <c r="AH100" s="527" t="str">
        <f t="shared" si="124"/>
        <v/>
      </c>
      <c r="AI100" s="513">
        <f>IF(ISBLANK(AI86),"",U100)</f>
        <v>0</v>
      </c>
      <c r="AJ100" s="528" t="str">
        <f t="shared" si="125"/>
        <v/>
      </c>
      <c r="AK100" s="514">
        <f t="shared" si="126"/>
        <v>0</v>
      </c>
      <c r="AL100" s="515">
        <v>1</v>
      </c>
      <c r="AM100" s="516">
        <f t="shared" si="127"/>
        <v>0</v>
      </c>
      <c r="AO100" s="142" t="str">
        <f t="shared" ref="AO100:AT100" si="138">AO86</f>
        <v/>
      </c>
      <c r="AP100" s="141">
        <f t="shared" si="138"/>
        <v>0</v>
      </c>
      <c r="AQ100" s="141">
        <f t="shared" si="138"/>
        <v>0</v>
      </c>
      <c r="AR100" s="140" t="str">
        <f t="shared" si="138"/>
        <v>2 Trembler(s) de 30 cl</v>
      </c>
      <c r="AS100" s="135">
        <f t="shared" si="138"/>
        <v>600</v>
      </c>
      <c r="AT100" s="139">
        <f t="shared" si="138"/>
        <v>600</v>
      </c>
      <c r="AU100" s="138">
        <f t="shared" si="111"/>
        <v>0</v>
      </c>
      <c r="AV100" s="137">
        <v>7</v>
      </c>
      <c r="AW100" s="136">
        <f t="shared" si="129"/>
        <v>0</v>
      </c>
      <c r="AX100" s="614">
        <f>IF(ISBLANK(W100),0,IFERROR((IFERROR(_xlfn.XLOOKUP(X100,BH22:BH150,BO22:BO150),IFERROR(_xlfn.XLOOKUP(X100,BI22:BI150,BO22:BO150),IFERROR(_xlfn.XLOOKUP(X100,BJ22:BJ150,BO22:BO150),""))))*W100,""))</f>
        <v>0</v>
      </c>
      <c r="AY100" s="618">
        <f>IFERROR((AX100/AX101)*AQ100,0)</f>
        <v>0</v>
      </c>
      <c r="AZ100" s="619">
        <f t="shared" si="131"/>
        <v>0</v>
      </c>
      <c r="BA100" s="134">
        <f t="shared" si="132"/>
        <v>0</v>
      </c>
      <c r="BB100" s="617">
        <f t="shared" si="133"/>
        <v>0</v>
      </c>
      <c r="BC100" s="733">
        <f>BA100/AI86</f>
        <v>0</v>
      </c>
      <c r="BE100" s="633" t="s">
        <v>889</v>
      </c>
      <c r="BF100" s="633" t="s">
        <v>1015</v>
      </c>
      <c r="BG100" s="633" t="s">
        <v>1776</v>
      </c>
      <c r="BH100" s="119" t="s">
        <v>342</v>
      </c>
      <c r="BI100" s="119" t="s">
        <v>342</v>
      </c>
      <c r="BJ100" s="119" t="s">
        <v>342</v>
      </c>
      <c r="BK100" s="93">
        <f t="shared" si="107"/>
        <v>0.36</v>
      </c>
      <c r="BL100" s="92" t="s">
        <v>282</v>
      </c>
      <c r="BM100" s="75">
        <f t="shared" si="108"/>
        <v>3</v>
      </c>
      <c r="BN100" s="74">
        <f t="shared" si="109"/>
        <v>36</v>
      </c>
      <c r="BO100" s="91">
        <v>360</v>
      </c>
      <c r="BP100" s="72">
        <v>300</v>
      </c>
      <c r="BQ100" s="71">
        <v>470</v>
      </c>
      <c r="BR100" s="79">
        <f t="shared" si="93"/>
        <v>47</v>
      </c>
      <c r="BS100" s="95">
        <v>470</v>
      </c>
      <c r="BT100" s="87" t="s">
        <v>341</v>
      </c>
      <c r="BV100" s="394">
        <f t="shared" si="101"/>
        <v>0</v>
      </c>
      <c r="DD100" s="9">
        <v>1</v>
      </c>
    </row>
    <row r="101" spans="2:108" ht="21" customHeight="1">
      <c r="B101" s="394">
        <f t="shared" si="94"/>
        <v>0</v>
      </c>
      <c r="C101" s="146" t="b">
        <f t="shared" si="95"/>
        <v>0</v>
      </c>
      <c r="D101" s="146">
        <f t="shared" si="102"/>
        <v>0</v>
      </c>
      <c r="E101" s="146">
        <f t="shared" si="103"/>
        <v>0</v>
      </c>
      <c r="F101" s="146">
        <f t="shared" si="104"/>
        <v>0</v>
      </c>
      <c r="G101" s="146">
        <f t="shared" si="96"/>
        <v>0</v>
      </c>
      <c r="H101" s="146" t="str">
        <f t="shared" si="105"/>
        <v/>
      </c>
      <c r="I101" s="146" t="str">
        <f t="shared" si="97"/>
        <v/>
      </c>
      <c r="J101" s="133"/>
      <c r="K101" s="118"/>
      <c r="L101" s="118"/>
      <c r="M101" s="117"/>
      <c r="N101" s="116"/>
      <c r="O101" s="115"/>
      <c r="P101" s="131"/>
      <c r="Q101" s="131"/>
      <c r="R101" s="131"/>
      <c r="S101" s="131"/>
      <c r="T101" s="131"/>
      <c r="U101" s="131"/>
      <c r="V101" s="131"/>
      <c r="W101" s="131"/>
      <c r="X101" s="131"/>
      <c r="Y101" s="132"/>
      <c r="Z101" s="131"/>
      <c r="AA101" s="130"/>
      <c r="AC101" s="504"/>
      <c r="AD101" s="128"/>
      <c r="AE101" s="530">
        <f>SUM(AE94:AE100)</f>
        <v>0</v>
      </c>
      <c r="AF101" s="128"/>
      <c r="AG101" s="128"/>
      <c r="AH101" s="129"/>
      <c r="AI101" s="505"/>
      <c r="AJ101" s="531">
        <f>IFERROR(SUM(AJ94:AJ100)/SUM(AE94:AE100)*100,0)</f>
        <v>0</v>
      </c>
      <c r="AK101" s="506"/>
      <c r="AL101" s="128" t="s">
        <v>345</v>
      </c>
      <c r="AM101" s="500">
        <f>SUM(AM94:AM100)</f>
        <v>0</v>
      </c>
      <c r="AO101" s="127"/>
      <c r="AP101" s="125"/>
      <c r="AQ101" s="125"/>
      <c r="AR101" s="126"/>
      <c r="AS101" s="126"/>
      <c r="AT101" s="125"/>
      <c r="AU101" s="124"/>
      <c r="AV101" s="123"/>
      <c r="AW101" s="123"/>
      <c r="AX101" s="615">
        <f t="shared" ref="AX101:BC101" si="139">SUM(AX94:AX100)</f>
        <v>0</v>
      </c>
      <c r="AY101" s="122">
        <f t="shared" si="139"/>
        <v>0</v>
      </c>
      <c r="AZ101" s="621">
        <f t="shared" si="139"/>
        <v>0</v>
      </c>
      <c r="BA101" s="122">
        <f t="shared" si="139"/>
        <v>0</v>
      </c>
      <c r="BB101" s="616">
        <f t="shared" si="139"/>
        <v>0</v>
      </c>
      <c r="BC101" s="620">
        <f t="shared" si="139"/>
        <v>0</v>
      </c>
      <c r="BH101" s="540" t="s">
        <v>340</v>
      </c>
      <c r="BI101" s="540" t="s">
        <v>1016</v>
      </c>
      <c r="BJ101" s="540" t="s">
        <v>1777</v>
      </c>
      <c r="BK101" s="77">
        <f t="shared" si="107"/>
        <v>0.03</v>
      </c>
      <c r="BL101" s="82" t="s">
        <v>243</v>
      </c>
      <c r="BM101" s="75">
        <f t="shared" si="108"/>
        <v>33</v>
      </c>
      <c r="BN101" s="74">
        <f t="shared" si="109"/>
        <v>3</v>
      </c>
      <c r="BO101" s="91">
        <v>30</v>
      </c>
      <c r="BP101" s="72"/>
      <c r="BQ101" s="71"/>
      <c r="BR101" s="84"/>
      <c r="BS101" s="88"/>
      <c r="BT101" s="107" t="s">
        <v>339</v>
      </c>
      <c r="BV101" s="394">
        <f t="shared" si="101"/>
        <v>0</v>
      </c>
      <c r="DD101" s="9">
        <v>1</v>
      </c>
    </row>
    <row r="102" spans="2:108" ht="21" customHeight="1">
      <c r="B102" s="394">
        <f t="shared" si="94"/>
        <v>0</v>
      </c>
      <c r="C102" s="146" t="b">
        <f t="shared" si="95"/>
        <v>0</v>
      </c>
      <c r="D102" s="146">
        <f t="shared" si="102"/>
        <v>0</v>
      </c>
      <c r="E102" s="146">
        <f t="shared" si="103"/>
        <v>0</v>
      </c>
      <c r="F102" s="146">
        <f t="shared" si="104"/>
        <v>0</v>
      </c>
      <c r="G102" s="146">
        <f t="shared" si="96"/>
        <v>0</v>
      </c>
      <c r="H102" s="146" t="str">
        <f t="shared" si="105"/>
        <v/>
      </c>
      <c r="I102" s="146" t="str">
        <f t="shared" si="97"/>
        <v/>
      </c>
      <c r="J102" s="145"/>
      <c r="K102" s="118"/>
      <c r="L102" s="118"/>
      <c r="M102" s="117"/>
      <c r="N102" s="116"/>
      <c r="O102" s="115"/>
      <c r="P102" s="284"/>
      <c r="Q102" s="265"/>
      <c r="R102" s="268"/>
      <c r="S102" s="268"/>
      <c r="T102" s="268"/>
      <c r="U102" s="268"/>
      <c r="V102" s="268"/>
      <c r="W102" s="268"/>
      <c r="X102" s="268"/>
      <c r="Y102" s="268"/>
      <c r="Z102" s="268"/>
      <c r="AA102" s="283"/>
      <c r="AC102" s="771" t="s">
        <v>535</v>
      </c>
      <c r="AD102" s="268"/>
      <c r="AE102" s="268"/>
      <c r="AF102" s="268"/>
      <c r="AG102" s="268"/>
      <c r="AH102" s="537" t="s">
        <v>1692</v>
      </c>
      <c r="AI102" s="268"/>
      <c r="AJ102" s="268"/>
      <c r="AK102" s="268"/>
      <c r="AL102" s="268"/>
      <c r="AM102" s="283" t="s">
        <v>532</v>
      </c>
      <c r="AO102" s="491"/>
      <c r="AP102" s="492"/>
      <c r="AQ102" s="492"/>
      <c r="AR102" s="492"/>
      <c r="AS102" s="492"/>
      <c r="AT102" s="492"/>
      <c r="AU102" s="492"/>
      <c r="AV102" s="492"/>
      <c r="AW102" s="492"/>
      <c r="AX102" s="492"/>
      <c r="AY102" s="492"/>
      <c r="AZ102" s="492"/>
      <c r="BA102" s="492"/>
      <c r="BB102" s="492"/>
      <c r="BC102" s="496"/>
      <c r="BH102" s="541" t="s">
        <v>337</v>
      </c>
      <c r="BI102" s="541" t="s">
        <v>1017</v>
      </c>
      <c r="BJ102" s="541" t="s">
        <v>1778</v>
      </c>
      <c r="BK102" s="77">
        <f t="shared" si="107"/>
        <v>0.09</v>
      </c>
      <c r="BL102" s="82" t="s">
        <v>243</v>
      </c>
      <c r="BM102" s="75">
        <f t="shared" si="108"/>
        <v>11</v>
      </c>
      <c r="BN102" s="74">
        <f t="shared" si="109"/>
        <v>9</v>
      </c>
      <c r="BO102" s="91">
        <v>90</v>
      </c>
      <c r="BP102" s="72"/>
      <c r="BQ102" s="71"/>
      <c r="BR102" s="84"/>
      <c r="BS102" s="88"/>
      <c r="BT102" s="107" t="s">
        <v>336</v>
      </c>
      <c r="BV102" s="394">
        <f t="shared" si="101"/>
        <v>0</v>
      </c>
      <c r="CM102" s="2"/>
      <c r="CU102" s="2"/>
      <c r="DD102" s="9">
        <v>1</v>
      </c>
    </row>
    <row r="103" spans="2:108" ht="21" customHeight="1">
      <c r="B103" s="394">
        <f t="shared" si="94"/>
        <v>0</v>
      </c>
      <c r="C103" s="146" t="b">
        <f t="shared" si="95"/>
        <v>0</v>
      </c>
      <c r="D103" s="146">
        <f t="shared" si="102"/>
        <v>0</v>
      </c>
      <c r="E103" s="146">
        <f t="shared" si="103"/>
        <v>0</v>
      </c>
      <c r="F103" s="146">
        <f t="shared" si="104"/>
        <v>0</v>
      </c>
      <c r="G103" s="146">
        <f t="shared" si="96"/>
        <v>0</v>
      </c>
      <c r="H103" s="146" t="str">
        <f t="shared" si="105"/>
        <v/>
      </c>
      <c r="I103" s="146" t="str">
        <f t="shared" si="97"/>
        <v/>
      </c>
      <c r="J103" s="145"/>
      <c r="K103" s="118"/>
      <c r="L103" s="118"/>
      <c r="M103" s="117"/>
      <c r="N103" s="116"/>
      <c r="O103" s="115"/>
      <c r="P103" s="281"/>
      <c r="Q103" s="280"/>
      <c r="R103" s="280"/>
      <c r="S103" s="280"/>
      <c r="T103" s="280"/>
      <c r="U103" s="280"/>
      <c r="V103" s="280"/>
      <c r="W103" s="280"/>
      <c r="X103" s="280"/>
      <c r="Y103" s="280"/>
      <c r="Z103" s="280"/>
      <c r="AA103" s="279"/>
      <c r="AC103" s="772">
        <f t="shared" ref="AC103:AC111" si="140">Q103</f>
        <v>0</v>
      </c>
      <c r="AD103" s="280"/>
      <c r="AE103" s="280"/>
      <c r="AF103" s="280"/>
      <c r="AG103" s="280"/>
      <c r="AH103" s="280"/>
      <c r="AI103" s="280"/>
      <c r="AJ103" s="280"/>
      <c r="AK103" s="280"/>
      <c r="AL103" s="280"/>
      <c r="AM103" s="279"/>
      <c r="AO103" s="493"/>
      <c r="AP103" s="494"/>
      <c r="AQ103" s="494"/>
      <c r="AR103" s="494"/>
      <c r="AS103" s="494"/>
      <c r="AT103" s="494"/>
      <c r="AU103" s="494"/>
      <c r="AV103" s="494"/>
      <c r="AW103" s="494"/>
      <c r="AX103" s="494"/>
      <c r="AY103" s="494"/>
      <c r="AZ103" s="494"/>
      <c r="BA103" s="494"/>
      <c r="BB103" s="494"/>
      <c r="BC103" s="497"/>
      <c r="BH103" s="543" t="s">
        <v>335</v>
      </c>
      <c r="BI103" s="543" t="s">
        <v>1018</v>
      </c>
      <c r="BJ103" s="543" t="s">
        <v>1868</v>
      </c>
      <c r="BK103" s="93">
        <f t="shared" si="107"/>
        <v>0.05</v>
      </c>
      <c r="BL103" s="92" t="s">
        <v>282</v>
      </c>
      <c r="BM103" s="75">
        <f t="shared" si="108"/>
        <v>20</v>
      </c>
      <c r="BN103" s="74">
        <f t="shared" si="109"/>
        <v>5</v>
      </c>
      <c r="BO103" s="91">
        <v>50</v>
      </c>
      <c r="BP103" s="72"/>
      <c r="BQ103" s="71"/>
      <c r="BR103" s="70"/>
      <c r="BS103" s="95"/>
      <c r="BT103" s="87"/>
      <c r="BV103" s="394">
        <f t="shared" si="101"/>
        <v>0</v>
      </c>
      <c r="DD103" s="9">
        <v>1</v>
      </c>
    </row>
    <row r="104" spans="2:108" ht="21" customHeight="1">
      <c r="B104" s="394">
        <f t="shared" si="94"/>
        <v>0</v>
      </c>
      <c r="C104" s="146" t="b">
        <f t="shared" si="95"/>
        <v>0</v>
      </c>
      <c r="D104" s="146">
        <f t="shared" si="102"/>
        <v>0</v>
      </c>
      <c r="E104" s="146">
        <f t="shared" si="103"/>
        <v>0</v>
      </c>
      <c r="F104" s="146">
        <f t="shared" si="104"/>
        <v>0</v>
      </c>
      <c r="G104" s="146">
        <f t="shared" si="96"/>
        <v>0</v>
      </c>
      <c r="H104" s="146" t="str">
        <f t="shared" si="105"/>
        <v/>
      </c>
      <c r="I104" s="146" t="str">
        <f t="shared" si="97"/>
        <v/>
      </c>
      <c r="J104" s="145"/>
      <c r="K104" s="118"/>
      <c r="L104" s="118"/>
      <c r="M104" s="117"/>
      <c r="N104" s="116"/>
      <c r="O104" s="115"/>
      <c r="P104" s="281"/>
      <c r="Q104" s="280"/>
      <c r="R104" s="280"/>
      <c r="S104" s="280"/>
      <c r="T104" s="280"/>
      <c r="U104" s="280"/>
      <c r="V104" s="280"/>
      <c r="W104" s="280"/>
      <c r="X104" s="280"/>
      <c r="Y104" s="280"/>
      <c r="Z104" s="280"/>
      <c r="AA104" s="279"/>
      <c r="AC104" s="772">
        <f t="shared" si="140"/>
        <v>0</v>
      </c>
      <c r="AD104" s="280"/>
      <c r="AE104" s="280"/>
      <c r="AF104" s="280"/>
      <c r="AG104" s="280"/>
      <c r="AH104" s="280"/>
      <c r="AI104" s="280"/>
      <c r="AJ104" s="280"/>
      <c r="AK104" s="280"/>
      <c r="AL104" s="280"/>
      <c r="AM104" s="279"/>
      <c r="AO104" s="493"/>
      <c r="AP104" s="494"/>
      <c r="AQ104" s="494"/>
      <c r="AR104" s="494"/>
      <c r="AS104" s="494"/>
      <c r="AT104" s="494"/>
      <c r="AU104" s="494"/>
      <c r="AV104" s="494"/>
      <c r="AW104" s="494"/>
      <c r="AX104" s="494"/>
      <c r="AY104" s="494"/>
      <c r="AZ104" s="494"/>
      <c r="BA104" s="494"/>
      <c r="BB104" s="494"/>
      <c r="BC104" s="497"/>
      <c r="BH104" s="543" t="s">
        <v>333</v>
      </c>
      <c r="BI104" s="543" t="s">
        <v>1019</v>
      </c>
      <c r="BJ104" s="543" t="s">
        <v>1779</v>
      </c>
      <c r="BK104" s="93">
        <f t="shared" si="107"/>
        <v>3.0000000000000001E-3</v>
      </c>
      <c r="BL104" s="92" t="s">
        <v>282</v>
      </c>
      <c r="BM104" s="75">
        <f t="shared" si="108"/>
        <v>333</v>
      </c>
      <c r="BN104" s="74">
        <f t="shared" si="109"/>
        <v>0.3</v>
      </c>
      <c r="BO104" s="91">
        <v>3</v>
      </c>
      <c r="BP104" s="72"/>
      <c r="BQ104" s="71"/>
      <c r="BR104" s="70"/>
      <c r="BS104" s="95"/>
      <c r="BT104" s="87"/>
      <c r="BV104" s="394">
        <f t="shared" si="101"/>
        <v>0</v>
      </c>
      <c r="DD104" s="9">
        <v>1</v>
      </c>
    </row>
    <row r="105" spans="2:108" ht="21" customHeight="1">
      <c r="B105" s="394">
        <f t="shared" si="94"/>
        <v>0</v>
      </c>
      <c r="C105" s="146" t="b">
        <f t="shared" si="95"/>
        <v>0</v>
      </c>
      <c r="D105" s="146">
        <f t="shared" si="102"/>
        <v>0</v>
      </c>
      <c r="E105" s="146">
        <f t="shared" si="103"/>
        <v>0</v>
      </c>
      <c r="F105" s="146">
        <f t="shared" si="104"/>
        <v>0</v>
      </c>
      <c r="G105" s="146">
        <f t="shared" si="96"/>
        <v>0</v>
      </c>
      <c r="H105" s="146" t="str">
        <f t="shared" si="105"/>
        <v/>
      </c>
      <c r="I105" s="146" t="str">
        <f t="shared" si="97"/>
        <v/>
      </c>
      <c r="J105" s="145"/>
      <c r="K105" s="118"/>
      <c r="L105" s="118"/>
      <c r="M105" s="117"/>
      <c r="N105" s="116"/>
      <c r="O105" s="115"/>
      <c r="P105" s="281"/>
      <c r="Q105" s="280"/>
      <c r="R105" s="280"/>
      <c r="S105" s="280"/>
      <c r="T105" s="280"/>
      <c r="U105" s="280"/>
      <c r="V105" s="280"/>
      <c r="W105" s="280"/>
      <c r="X105" s="280"/>
      <c r="Y105" s="280"/>
      <c r="Z105" s="280"/>
      <c r="AA105" s="279"/>
      <c r="AC105" s="772">
        <f t="shared" si="140"/>
        <v>0</v>
      </c>
      <c r="AD105" s="280"/>
      <c r="AE105" s="280"/>
      <c r="AF105" s="280"/>
      <c r="AG105" s="280"/>
      <c r="AH105" s="280"/>
      <c r="AI105" s="280"/>
      <c r="AJ105" s="280"/>
      <c r="AK105" s="280"/>
      <c r="AL105" s="280"/>
      <c r="AM105" s="279"/>
      <c r="AO105" s="495"/>
      <c r="AP105" s="494"/>
      <c r="AQ105" s="494"/>
      <c r="AR105" s="494"/>
      <c r="AS105" s="494"/>
      <c r="AT105" s="494"/>
      <c r="AU105" s="494"/>
      <c r="AV105" s="494"/>
      <c r="AW105" s="494"/>
      <c r="AX105" s="494"/>
      <c r="AY105" s="494"/>
      <c r="AZ105" s="494"/>
      <c r="BA105" s="494"/>
      <c r="BB105" s="494"/>
      <c r="BC105" s="497"/>
      <c r="BH105" s="603" t="s">
        <v>282</v>
      </c>
      <c r="BI105" s="603" t="s">
        <v>282</v>
      </c>
      <c r="BJ105" s="103" t="s">
        <v>282</v>
      </c>
      <c r="BK105" s="102">
        <f t="shared" si="107"/>
        <v>1</v>
      </c>
      <c r="BL105" s="101" t="s">
        <v>282</v>
      </c>
      <c r="BM105" s="104">
        <v>0</v>
      </c>
      <c r="BN105" s="74">
        <f t="shared" si="109"/>
        <v>100</v>
      </c>
      <c r="BO105" s="91">
        <v>1000</v>
      </c>
      <c r="BP105" s="72">
        <v>0</v>
      </c>
      <c r="BQ105" s="71">
        <v>0</v>
      </c>
      <c r="BR105" s="79">
        <f t="shared" ref="BR105:BR115" si="141">BO105/10</f>
        <v>100</v>
      </c>
      <c r="BS105" s="95">
        <v>1000</v>
      </c>
      <c r="BT105" s="87"/>
      <c r="BV105" s="394">
        <f t="shared" si="101"/>
        <v>0</v>
      </c>
      <c r="DD105" s="9">
        <v>1</v>
      </c>
    </row>
    <row r="106" spans="2:108" ht="21" customHeight="1">
      <c r="B106" s="394">
        <f t="shared" si="94"/>
        <v>0</v>
      </c>
      <c r="C106" s="146" t="b">
        <f t="shared" si="95"/>
        <v>0</v>
      </c>
      <c r="D106" s="146">
        <f t="shared" si="102"/>
        <v>0</v>
      </c>
      <c r="E106" s="146">
        <f t="shared" si="103"/>
        <v>0</v>
      </c>
      <c r="F106" s="146">
        <f t="shared" si="104"/>
        <v>0</v>
      </c>
      <c r="G106" s="146">
        <f t="shared" si="96"/>
        <v>0</v>
      </c>
      <c r="H106" s="146" t="str">
        <f t="shared" si="105"/>
        <v/>
      </c>
      <c r="I106" s="146" t="str">
        <f t="shared" si="97"/>
        <v/>
      </c>
      <c r="J106" s="145"/>
      <c r="K106" s="118"/>
      <c r="L106" s="118"/>
      <c r="M106" s="117"/>
      <c r="N106" s="116"/>
      <c r="O106" s="115"/>
      <c r="P106" s="281"/>
      <c r="Q106" s="280"/>
      <c r="R106" s="280"/>
      <c r="S106" s="280"/>
      <c r="T106" s="280"/>
      <c r="U106" s="280"/>
      <c r="V106" s="280"/>
      <c r="W106" s="280"/>
      <c r="X106" s="280"/>
      <c r="Y106" s="280"/>
      <c r="Z106" s="280"/>
      <c r="AA106" s="279"/>
      <c r="AC106" s="772">
        <f t="shared" si="140"/>
        <v>0</v>
      </c>
      <c r="AD106" s="280"/>
      <c r="AE106" s="280"/>
      <c r="AF106" s="280"/>
      <c r="AG106" s="280"/>
      <c r="AH106" s="280"/>
      <c r="AI106" s="280"/>
      <c r="AJ106" s="280"/>
      <c r="AK106" s="280"/>
      <c r="AL106" s="280"/>
      <c r="AM106" s="279"/>
      <c r="AO106" s="493"/>
      <c r="AP106" s="494"/>
      <c r="AQ106" s="494"/>
      <c r="AR106" s="494"/>
      <c r="AS106" s="494"/>
      <c r="AT106" s="494"/>
      <c r="AU106" s="494"/>
      <c r="AV106" s="494"/>
      <c r="AW106" s="494"/>
      <c r="AX106" s="494"/>
      <c r="AY106" s="494"/>
      <c r="AZ106" s="494"/>
      <c r="BA106" s="494"/>
      <c r="BB106" s="494"/>
      <c r="BC106" s="497"/>
      <c r="BH106" s="603" t="s">
        <v>330</v>
      </c>
      <c r="BI106" s="603" t="s">
        <v>330</v>
      </c>
      <c r="BJ106" s="103" t="s">
        <v>330</v>
      </c>
      <c r="BK106" s="102">
        <f t="shared" si="107"/>
        <v>0.1</v>
      </c>
      <c r="BL106" s="101" t="s">
        <v>282</v>
      </c>
      <c r="BM106" s="75">
        <f>ROUND(1/BK106,0)</f>
        <v>10</v>
      </c>
      <c r="BN106" s="74">
        <f t="shared" si="109"/>
        <v>10</v>
      </c>
      <c r="BO106" s="91">
        <v>100</v>
      </c>
      <c r="BP106" s="72">
        <v>0</v>
      </c>
      <c r="BQ106" s="71">
        <v>0</v>
      </c>
      <c r="BR106" s="79">
        <f t="shared" si="141"/>
        <v>10</v>
      </c>
      <c r="BS106" s="95">
        <v>100</v>
      </c>
      <c r="BT106" s="87"/>
      <c r="BV106" s="394">
        <f t="shared" si="101"/>
        <v>0</v>
      </c>
      <c r="DD106" s="9">
        <v>1</v>
      </c>
    </row>
    <row r="107" spans="2:108" ht="21" customHeight="1">
      <c r="B107" s="394">
        <f t="shared" si="94"/>
        <v>0</v>
      </c>
      <c r="C107" s="146" t="b">
        <f t="shared" si="95"/>
        <v>0</v>
      </c>
      <c r="D107" s="146">
        <f t="shared" si="102"/>
        <v>0</v>
      </c>
      <c r="E107" s="146">
        <f t="shared" si="103"/>
        <v>0</v>
      </c>
      <c r="F107" s="146">
        <f t="shared" si="104"/>
        <v>0</v>
      </c>
      <c r="G107" s="146">
        <f t="shared" si="96"/>
        <v>0</v>
      </c>
      <c r="H107" s="146" t="str">
        <f t="shared" si="105"/>
        <v/>
      </c>
      <c r="I107" s="146" t="str">
        <f t="shared" si="97"/>
        <v/>
      </c>
      <c r="J107" s="145"/>
      <c r="K107" s="118"/>
      <c r="L107" s="118"/>
      <c r="M107" s="117"/>
      <c r="N107" s="116"/>
      <c r="O107" s="115"/>
      <c r="P107" s="281"/>
      <c r="Q107" s="280"/>
      <c r="R107" s="280"/>
      <c r="S107" s="280"/>
      <c r="T107" s="280"/>
      <c r="U107" s="280"/>
      <c r="V107" s="280"/>
      <c r="W107" s="280"/>
      <c r="X107" s="280"/>
      <c r="Y107" s="280"/>
      <c r="Z107" s="280"/>
      <c r="AA107" s="279"/>
      <c r="AC107" s="772">
        <f t="shared" si="140"/>
        <v>0</v>
      </c>
      <c r="AD107" s="280"/>
      <c r="AE107" s="280"/>
      <c r="AF107" s="280"/>
      <c r="AG107" s="280"/>
      <c r="AH107" s="280"/>
      <c r="AI107" s="280"/>
      <c r="AJ107" s="280"/>
      <c r="AK107" s="280"/>
      <c r="AL107" s="280"/>
      <c r="AM107" s="279"/>
      <c r="AO107" s="493"/>
      <c r="AP107" s="494"/>
      <c r="AQ107" s="494"/>
      <c r="AR107" s="494"/>
      <c r="AS107" s="494"/>
      <c r="AT107" s="494"/>
      <c r="AU107" s="494"/>
      <c r="AV107" s="494"/>
      <c r="AW107" s="494"/>
      <c r="AX107" s="494"/>
      <c r="AY107" s="494"/>
      <c r="AZ107" s="494"/>
      <c r="BA107" s="494"/>
      <c r="BB107" s="494"/>
      <c r="BC107" s="497"/>
      <c r="BH107" s="603" t="s">
        <v>328</v>
      </c>
      <c r="BI107" s="603" t="s">
        <v>328</v>
      </c>
      <c r="BJ107" s="103" t="s">
        <v>328</v>
      </c>
      <c r="BK107" s="102">
        <f t="shared" si="107"/>
        <v>0.01</v>
      </c>
      <c r="BL107" s="101" t="s">
        <v>282</v>
      </c>
      <c r="BM107" s="104">
        <v>100</v>
      </c>
      <c r="BN107" s="74">
        <f t="shared" si="109"/>
        <v>1</v>
      </c>
      <c r="BO107" s="91">
        <v>10</v>
      </c>
      <c r="BP107" s="72">
        <v>0</v>
      </c>
      <c r="BQ107" s="71">
        <v>0</v>
      </c>
      <c r="BR107" s="79">
        <f t="shared" si="141"/>
        <v>1</v>
      </c>
      <c r="BS107" s="95">
        <v>10</v>
      </c>
      <c r="BT107" s="87"/>
      <c r="BV107" s="394">
        <f t="shared" si="101"/>
        <v>0</v>
      </c>
      <c r="DD107" s="9">
        <v>1</v>
      </c>
    </row>
    <row r="108" spans="2:108" ht="21" customHeight="1">
      <c r="B108" s="394">
        <f t="shared" si="94"/>
        <v>0</v>
      </c>
      <c r="C108" s="146" t="b">
        <f t="shared" si="95"/>
        <v>0</v>
      </c>
      <c r="D108" s="146">
        <f t="shared" si="102"/>
        <v>0</v>
      </c>
      <c r="E108" s="146">
        <f t="shared" si="103"/>
        <v>0</v>
      </c>
      <c r="F108" s="146">
        <f t="shared" si="104"/>
        <v>0</v>
      </c>
      <c r="G108" s="146">
        <f t="shared" si="96"/>
        <v>0</v>
      </c>
      <c r="H108" s="146" t="str">
        <f t="shared" si="105"/>
        <v/>
      </c>
      <c r="I108" s="146" t="str">
        <f t="shared" si="97"/>
        <v/>
      </c>
      <c r="J108" s="145"/>
      <c r="K108" s="118"/>
      <c r="L108" s="118"/>
      <c r="M108" s="117"/>
      <c r="N108" s="116"/>
      <c r="O108" s="115"/>
      <c r="P108" s="281"/>
      <c r="Q108" s="280"/>
      <c r="R108" s="280"/>
      <c r="S108" s="280"/>
      <c r="T108" s="280"/>
      <c r="U108" s="280"/>
      <c r="V108" s="280"/>
      <c r="W108" s="280"/>
      <c r="X108" s="280"/>
      <c r="Y108" s="280"/>
      <c r="Z108" s="280"/>
      <c r="AA108" s="279"/>
      <c r="AC108" s="772">
        <f t="shared" si="140"/>
        <v>0</v>
      </c>
      <c r="AD108" s="280"/>
      <c r="AE108" s="280"/>
      <c r="AF108" s="280"/>
      <c r="AG108" s="280"/>
      <c r="AH108" s="280"/>
      <c r="AI108" s="280"/>
      <c r="AJ108" s="280"/>
      <c r="AK108" s="280"/>
      <c r="AL108" s="280"/>
      <c r="AM108" s="279"/>
      <c r="AO108" s="493"/>
      <c r="AP108" s="494"/>
      <c r="AQ108" s="494"/>
      <c r="AR108" s="494"/>
      <c r="AS108" s="494"/>
      <c r="AT108" s="494"/>
      <c r="AU108" s="494"/>
      <c r="AV108" s="494"/>
      <c r="AW108" s="494"/>
      <c r="AX108" s="494"/>
      <c r="AY108" s="494"/>
      <c r="AZ108" s="494"/>
      <c r="BA108" s="494"/>
      <c r="BB108" s="494"/>
      <c r="BC108" s="497"/>
      <c r="BH108" s="603" t="s">
        <v>326</v>
      </c>
      <c r="BI108" s="603" t="s">
        <v>326</v>
      </c>
      <c r="BJ108" s="103" t="s">
        <v>326</v>
      </c>
      <c r="BK108" s="102">
        <f t="shared" si="107"/>
        <v>1E-3</v>
      </c>
      <c r="BL108" s="101" t="s">
        <v>282</v>
      </c>
      <c r="BM108" s="75">
        <f t="shared" ref="BM108:BM150" si="142">ROUND(1/BK108,0)</f>
        <v>1000</v>
      </c>
      <c r="BN108" s="74">
        <f t="shared" si="109"/>
        <v>0.1</v>
      </c>
      <c r="BO108" s="91">
        <v>1</v>
      </c>
      <c r="BP108" s="72">
        <v>0</v>
      </c>
      <c r="BQ108" s="71">
        <v>0</v>
      </c>
      <c r="BR108" s="74">
        <f t="shared" si="141"/>
        <v>0.1</v>
      </c>
      <c r="BS108" s="95">
        <v>1</v>
      </c>
      <c r="BT108" s="87"/>
      <c r="BV108" s="394">
        <f t="shared" si="101"/>
        <v>0</v>
      </c>
      <c r="DD108" s="9">
        <v>1</v>
      </c>
    </row>
    <row r="109" spans="2:108" ht="21" customHeight="1">
      <c r="B109" s="394">
        <f t="shared" si="94"/>
        <v>0</v>
      </c>
      <c r="C109" s="146" t="b">
        <f t="shared" si="95"/>
        <v>0</v>
      </c>
      <c r="D109" s="146">
        <f t="shared" si="102"/>
        <v>0</v>
      </c>
      <c r="E109" s="146">
        <f t="shared" si="103"/>
        <v>0</v>
      </c>
      <c r="F109" s="146">
        <f t="shared" si="104"/>
        <v>0</v>
      </c>
      <c r="G109" s="146">
        <f t="shared" si="96"/>
        <v>0</v>
      </c>
      <c r="H109" s="146" t="str">
        <f t="shared" si="105"/>
        <v/>
      </c>
      <c r="I109" s="146" t="str">
        <f t="shared" si="97"/>
        <v/>
      </c>
      <c r="J109" s="145"/>
      <c r="K109" s="118"/>
      <c r="L109" s="118"/>
      <c r="M109" s="117"/>
      <c r="N109" s="116"/>
      <c r="O109" s="115"/>
      <c r="P109" s="281"/>
      <c r="Q109" s="280"/>
      <c r="R109" s="280"/>
      <c r="S109" s="280"/>
      <c r="T109" s="280"/>
      <c r="U109" s="280"/>
      <c r="V109" s="280"/>
      <c r="W109" s="280"/>
      <c r="X109" s="280"/>
      <c r="Y109" s="280"/>
      <c r="Z109" s="280"/>
      <c r="AA109" s="279"/>
      <c r="AC109" s="772">
        <f t="shared" si="140"/>
        <v>0</v>
      </c>
      <c r="AD109" s="280"/>
      <c r="AE109" s="280"/>
      <c r="AF109" s="280"/>
      <c r="AG109" s="280"/>
      <c r="AH109" s="280"/>
      <c r="AI109" s="280"/>
      <c r="AJ109" s="280"/>
      <c r="AK109" s="280"/>
      <c r="AL109" s="280"/>
      <c r="AM109" s="279"/>
      <c r="AO109" s="493"/>
      <c r="AP109" s="494"/>
      <c r="AQ109" s="494"/>
      <c r="AR109" s="494"/>
      <c r="AS109" s="494"/>
      <c r="AT109" s="494"/>
      <c r="AU109" s="494"/>
      <c r="AV109" s="494"/>
      <c r="AW109" s="494"/>
      <c r="AX109" s="494"/>
      <c r="AY109" s="494"/>
      <c r="AZ109" s="494"/>
      <c r="BA109" s="494"/>
      <c r="BB109" s="494"/>
      <c r="BC109" s="497"/>
      <c r="BH109" s="300" t="s">
        <v>324</v>
      </c>
      <c r="BI109" s="300" t="s">
        <v>324</v>
      </c>
      <c r="BJ109" s="816" t="s">
        <v>324</v>
      </c>
      <c r="BK109" s="102">
        <f t="shared" si="107"/>
        <v>0.5</v>
      </c>
      <c r="BL109" s="101" t="s">
        <v>282</v>
      </c>
      <c r="BM109" s="75">
        <f t="shared" si="142"/>
        <v>2</v>
      </c>
      <c r="BN109" s="74">
        <f t="shared" si="109"/>
        <v>50</v>
      </c>
      <c r="BO109" s="91">
        <v>500</v>
      </c>
      <c r="BP109" s="72">
        <v>0</v>
      </c>
      <c r="BQ109" s="71">
        <v>0</v>
      </c>
      <c r="BR109" s="79">
        <f t="shared" si="141"/>
        <v>50</v>
      </c>
      <c r="BS109" s="95">
        <v>500</v>
      </c>
      <c r="BT109" s="87"/>
      <c r="BV109" s="394">
        <f t="shared" si="101"/>
        <v>0</v>
      </c>
      <c r="CY109" s="549"/>
      <c r="CZ109" s="549"/>
      <c r="DA109" s="549"/>
      <c r="DB109" s="549"/>
      <c r="DD109" s="9">
        <v>1</v>
      </c>
    </row>
    <row r="110" spans="2:108" ht="21" customHeight="1">
      <c r="B110" s="394">
        <f t="shared" si="94"/>
        <v>0</v>
      </c>
      <c r="C110" s="146" t="b">
        <f t="shared" si="95"/>
        <v>0</v>
      </c>
      <c r="D110" s="146">
        <f t="shared" si="102"/>
        <v>0</v>
      </c>
      <c r="E110" s="146">
        <f t="shared" si="103"/>
        <v>0</v>
      </c>
      <c r="F110" s="146">
        <f t="shared" si="104"/>
        <v>0</v>
      </c>
      <c r="G110" s="146">
        <f t="shared" si="96"/>
        <v>0</v>
      </c>
      <c r="H110" s="146" t="str">
        <f t="shared" si="105"/>
        <v/>
      </c>
      <c r="I110" s="146" t="str">
        <f t="shared" si="97"/>
        <v/>
      </c>
      <c r="J110" s="145"/>
      <c r="K110" s="118"/>
      <c r="L110" s="118"/>
      <c r="M110" s="117"/>
      <c r="N110" s="116"/>
      <c r="O110" s="115"/>
      <c r="P110" s="281"/>
      <c r="Q110" s="280"/>
      <c r="R110" s="280"/>
      <c r="S110" s="280"/>
      <c r="T110" s="280"/>
      <c r="U110" s="280"/>
      <c r="V110" s="280"/>
      <c r="W110" s="280"/>
      <c r="X110" s="280"/>
      <c r="Y110" s="280"/>
      <c r="Z110" s="280"/>
      <c r="AA110" s="279"/>
      <c r="AC110" s="772">
        <f t="shared" si="140"/>
        <v>0</v>
      </c>
      <c r="AD110" s="280"/>
      <c r="AE110" s="280"/>
      <c r="AF110" s="280"/>
      <c r="AG110" s="280"/>
      <c r="AH110" s="280"/>
      <c r="AI110" s="280"/>
      <c r="AJ110" s="280"/>
      <c r="AK110" s="280"/>
      <c r="AL110" s="280"/>
      <c r="AM110" s="279"/>
      <c r="AO110" s="493"/>
      <c r="AP110" s="494"/>
      <c r="AQ110" s="494"/>
      <c r="AR110" s="494"/>
      <c r="AS110" s="494"/>
      <c r="AT110" s="494"/>
      <c r="AU110" s="494"/>
      <c r="AV110" s="494"/>
      <c r="AW110" s="494"/>
      <c r="AX110" s="494"/>
      <c r="AY110" s="494"/>
      <c r="AZ110" s="494"/>
      <c r="BA110" s="494"/>
      <c r="BB110" s="494"/>
      <c r="BC110" s="497"/>
      <c r="BH110" s="300" t="s">
        <v>322</v>
      </c>
      <c r="BI110" s="300" t="s">
        <v>322</v>
      </c>
      <c r="BJ110" s="816" t="s">
        <v>322</v>
      </c>
      <c r="BK110" s="102">
        <f t="shared" si="107"/>
        <v>0.33300000000000002</v>
      </c>
      <c r="BL110" s="101" t="s">
        <v>282</v>
      </c>
      <c r="BM110" s="75">
        <f t="shared" si="142"/>
        <v>3</v>
      </c>
      <c r="BN110" s="74">
        <f t="shared" si="109"/>
        <v>33.299999999999997</v>
      </c>
      <c r="BO110" s="91">
        <v>333</v>
      </c>
      <c r="BP110" s="72">
        <v>0</v>
      </c>
      <c r="BQ110" s="71">
        <v>0</v>
      </c>
      <c r="BR110" s="79">
        <f t="shared" si="141"/>
        <v>33.299999999999997</v>
      </c>
      <c r="BS110" s="95">
        <v>333</v>
      </c>
      <c r="BT110" s="87"/>
      <c r="BV110" s="394">
        <f t="shared" si="101"/>
        <v>0</v>
      </c>
      <c r="CY110" s="549"/>
      <c r="CZ110" s="549"/>
      <c r="DA110" s="549"/>
      <c r="DB110" s="549"/>
      <c r="DD110" s="9">
        <v>1</v>
      </c>
    </row>
    <row r="111" spans="2:108" ht="21" customHeight="1">
      <c r="B111" s="394">
        <f t="shared" si="94"/>
        <v>0</v>
      </c>
      <c r="C111" s="146" t="b">
        <f t="shared" si="95"/>
        <v>0</v>
      </c>
      <c r="D111" s="146">
        <f t="shared" si="102"/>
        <v>0</v>
      </c>
      <c r="E111" s="146">
        <f t="shared" si="103"/>
        <v>0</v>
      </c>
      <c r="F111" s="146">
        <f t="shared" si="104"/>
        <v>0</v>
      </c>
      <c r="G111" s="146">
        <f t="shared" si="96"/>
        <v>0</v>
      </c>
      <c r="H111" s="146" t="str">
        <f t="shared" si="105"/>
        <v/>
      </c>
      <c r="I111" s="146" t="str">
        <f t="shared" si="97"/>
        <v/>
      </c>
      <c r="J111" s="145"/>
      <c r="K111" s="118"/>
      <c r="L111" s="118"/>
      <c r="M111" s="117"/>
      <c r="N111" s="116"/>
      <c r="O111" s="115"/>
      <c r="P111" s="281"/>
      <c r="Q111" s="280"/>
      <c r="R111" s="280"/>
      <c r="S111" s="280"/>
      <c r="T111" s="280"/>
      <c r="U111" s="280"/>
      <c r="V111" s="280"/>
      <c r="W111" s="280"/>
      <c r="X111" s="280"/>
      <c r="Y111" s="280"/>
      <c r="Z111" s="280"/>
      <c r="AA111" s="279"/>
      <c r="AC111" s="772">
        <f t="shared" si="140"/>
        <v>0</v>
      </c>
      <c r="AD111" s="280"/>
      <c r="AE111" s="280"/>
      <c r="AF111" s="280"/>
      <c r="AG111" s="280"/>
      <c r="AH111" s="280"/>
      <c r="AI111" s="280"/>
      <c r="AJ111" s="280"/>
      <c r="AK111" s="280"/>
      <c r="AL111" s="280"/>
      <c r="AM111" s="279"/>
      <c r="AO111" s="493"/>
      <c r="AP111" s="494"/>
      <c r="AQ111" s="494"/>
      <c r="AR111" s="494"/>
      <c r="AS111" s="494"/>
      <c r="AT111" s="494"/>
      <c r="AU111" s="494"/>
      <c r="AV111" s="494"/>
      <c r="AW111" s="494"/>
      <c r="AX111" s="494"/>
      <c r="AY111" s="494"/>
      <c r="AZ111" s="494"/>
      <c r="BA111" s="494"/>
      <c r="BB111" s="494"/>
      <c r="BC111" s="497"/>
      <c r="BH111" s="300" t="s">
        <v>321</v>
      </c>
      <c r="BI111" s="300" t="s">
        <v>321</v>
      </c>
      <c r="BJ111" s="816" t="s">
        <v>321</v>
      </c>
      <c r="BK111" s="102">
        <f t="shared" si="107"/>
        <v>0.25</v>
      </c>
      <c r="BL111" s="101" t="s">
        <v>282</v>
      </c>
      <c r="BM111" s="75">
        <f t="shared" si="142"/>
        <v>4</v>
      </c>
      <c r="BN111" s="74">
        <f t="shared" si="109"/>
        <v>25</v>
      </c>
      <c r="BO111" s="91">
        <v>250</v>
      </c>
      <c r="BP111" s="72">
        <v>0</v>
      </c>
      <c r="BQ111" s="71">
        <v>0</v>
      </c>
      <c r="BR111" s="79">
        <f t="shared" si="141"/>
        <v>25</v>
      </c>
      <c r="BS111" s="95">
        <v>250</v>
      </c>
      <c r="BT111" s="87"/>
      <c r="BV111" s="394">
        <f t="shared" si="101"/>
        <v>0</v>
      </c>
      <c r="CY111" s="549"/>
      <c r="CZ111" s="549"/>
      <c r="DA111" s="549"/>
      <c r="DB111" s="549"/>
      <c r="DD111" s="9">
        <v>1</v>
      </c>
    </row>
    <row r="112" spans="2:108" ht="21" customHeight="1">
      <c r="B112" s="394">
        <f t="shared" si="94"/>
        <v>0</v>
      </c>
      <c r="C112" s="146" t="b">
        <f t="shared" si="95"/>
        <v>0</v>
      </c>
      <c r="D112" s="146">
        <f t="shared" si="102"/>
        <v>0</v>
      </c>
      <c r="E112" s="146">
        <f t="shared" si="103"/>
        <v>0</v>
      </c>
      <c r="F112" s="146">
        <f t="shared" si="104"/>
        <v>0</v>
      </c>
      <c r="G112" s="146">
        <f t="shared" si="96"/>
        <v>0</v>
      </c>
      <c r="H112" s="146" t="str">
        <f t="shared" si="105"/>
        <v/>
      </c>
      <c r="I112" s="146" t="str">
        <f t="shared" si="97"/>
        <v/>
      </c>
      <c r="J112" s="145"/>
      <c r="K112" s="118"/>
      <c r="L112" s="118"/>
      <c r="M112" s="117"/>
      <c r="N112" s="116"/>
      <c r="O112" s="115"/>
      <c r="P112" s="661"/>
      <c r="Q112" s="277"/>
      <c r="R112" s="277"/>
      <c r="S112" s="277"/>
      <c r="T112" s="277"/>
      <c r="U112" s="277"/>
      <c r="V112" s="277"/>
      <c r="W112" s="277"/>
      <c r="X112" s="277"/>
      <c r="Y112" s="277"/>
      <c r="Z112" s="277"/>
      <c r="AA112" s="276"/>
      <c r="AC112" s="773"/>
      <c r="AD112" s="277"/>
      <c r="AE112" s="277"/>
      <c r="AF112" s="277"/>
      <c r="AG112" s="277"/>
      <c r="AH112" s="277"/>
      <c r="AI112" s="277"/>
      <c r="AJ112" s="277"/>
      <c r="AK112" s="277"/>
      <c r="AL112" s="277"/>
      <c r="AM112" s="276"/>
      <c r="AO112" s="493"/>
      <c r="AP112" s="494"/>
      <c r="AQ112" s="494"/>
      <c r="AR112" s="494"/>
      <c r="AS112" s="494"/>
      <c r="AT112" s="494"/>
      <c r="AU112" s="494"/>
      <c r="AV112" s="494"/>
      <c r="AW112" s="494"/>
      <c r="AX112" s="494"/>
      <c r="AY112" s="494"/>
      <c r="AZ112" s="494"/>
      <c r="BA112" s="494"/>
      <c r="BB112" s="494"/>
      <c r="BC112" s="497"/>
      <c r="BH112" s="300" t="s">
        <v>319</v>
      </c>
      <c r="BI112" s="300" t="s">
        <v>319</v>
      </c>
      <c r="BJ112" s="816" t="s">
        <v>319</v>
      </c>
      <c r="BK112" s="102">
        <f t="shared" si="107"/>
        <v>0.2</v>
      </c>
      <c r="BL112" s="101" t="s">
        <v>282</v>
      </c>
      <c r="BM112" s="75">
        <f t="shared" si="142"/>
        <v>5</v>
      </c>
      <c r="BN112" s="74">
        <f t="shared" si="109"/>
        <v>20</v>
      </c>
      <c r="BO112" s="91">
        <v>200</v>
      </c>
      <c r="BP112" s="72">
        <v>0</v>
      </c>
      <c r="BQ112" s="71">
        <v>0</v>
      </c>
      <c r="BR112" s="79">
        <f t="shared" si="141"/>
        <v>20</v>
      </c>
      <c r="BS112" s="95">
        <v>200</v>
      </c>
      <c r="BT112" s="87"/>
      <c r="BV112" s="394">
        <f t="shared" si="101"/>
        <v>0</v>
      </c>
      <c r="CY112" s="549"/>
      <c r="CZ112" s="549"/>
      <c r="DA112" s="549"/>
      <c r="DB112" s="549"/>
      <c r="DD112" s="9">
        <v>1</v>
      </c>
    </row>
    <row r="113" spans="2:108" ht="21" customHeight="1">
      <c r="B113" s="394">
        <f t="shared" si="94"/>
        <v>0</v>
      </c>
      <c r="C113" s="146" t="b">
        <f t="shared" si="95"/>
        <v>0</v>
      </c>
      <c r="D113" s="146">
        <f t="shared" si="102"/>
        <v>0</v>
      </c>
      <c r="E113" s="146">
        <f t="shared" si="103"/>
        <v>0</v>
      </c>
      <c r="F113" s="146">
        <f t="shared" si="104"/>
        <v>0</v>
      </c>
      <c r="G113" s="146">
        <f t="shared" si="96"/>
        <v>0</v>
      </c>
      <c r="H113" s="146" t="str">
        <f t="shared" si="105"/>
        <v/>
      </c>
      <c r="I113" s="146" t="str">
        <f t="shared" si="97"/>
        <v/>
      </c>
      <c r="J113" s="145"/>
      <c r="K113" s="118"/>
      <c r="L113" s="118"/>
      <c r="M113" s="117"/>
      <c r="N113" s="116"/>
      <c r="O113" s="115"/>
      <c r="P113" s="661"/>
      <c r="Q113" s="277"/>
      <c r="R113" s="277"/>
      <c r="S113" s="277"/>
      <c r="T113" s="277"/>
      <c r="U113" s="277"/>
      <c r="V113" s="277"/>
      <c r="W113" s="277"/>
      <c r="X113" s="277"/>
      <c r="Y113" s="277"/>
      <c r="Z113" s="277"/>
      <c r="AA113" s="276"/>
      <c r="AC113" s="773"/>
      <c r="AD113" s="277"/>
      <c r="AE113" s="277"/>
      <c r="AF113" s="277"/>
      <c r="AG113" s="277"/>
      <c r="AH113" s="277"/>
      <c r="AI113" s="277"/>
      <c r="AJ113" s="277"/>
      <c r="AK113" s="277"/>
      <c r="AL113" s="277"/>
      <c r="AM113" s="276"/>
      <c r="AO113" s="493"/>
      <c r="AP113" s="494"/>
      <c r="AQ113" s="494"/>
      <c r="AR113" s="494"/>
      <c r="AS113" s="494"/>
      <c r="AT113" s="494"/>
      <c r="AU113" s="494"/>
      <c r="AV113" s="494"/>
      <c r="AW113" s="494"/>
      <c r="AX113" s="494"/>
      <c r="AY113" s="494"/>
      <c r="AZ113" s="494"/>
      <c r="BA113" s="494"/>
      <c r="BB113" s="494"/>
      <c r="BC113" s="497"/>
      <c r="BH113" s="300" t="s">
        <v>317</v>
      </c>
      <c r="BI113" s="300" t="s">
        <v>317</v>
      </c>
      <c r="BJ113" s="816" t="s">
        <v>317</v>
      </c>
      <c r="BK113" s="102">
        <f t="shared" si="107"/>
        <v>0.1</v>
      </c>
      <c r="BL113" s="101" t="s">
        <v>282</v>
      </c>
      <c r="BM113" s="75">
        <f t="shared" si="142"/>
        <v>10</v>
      </c>
      <c r="BN113" s="74">
        <f t="shared" si="109"/>
        <v>10</v>
      </c>
      <c r="BO113" s="91">
        <v>100</v>
      </c>
      <c r="BP113" s="96">
        <v>0</v>
      </c>
      <c r="BQ113" s="71">
        <v>0</v>
      </c>
      <c r="BR113" s="79">
        <f t="shared" si="141"/>
        <v>10</v>
      </c>
      <c r="BS113" s="95">
        <v>100</v>
      </c>
      <c r="BT113" s="87"/>
      <c r="BV113" s="394">
        <f t="shared" si="101"/>
        <v>0</v>
      </c>
      <c r="CY113" s="549"/>
      <c r="CZ113" s="549"/>
      <c r="DA113" s="549"/>
      <c r="DB113" s="549"/>
      <c r="DD113" s="9">
        <v>1</v>
      </c>
    </row>
    <row r="114" spans="2:108" ht="21" customHeight="1">
      <c r="B114" s="394">
        <f t="shared" si="94"/>
        <v>0</v>
      </c>
      <c r="C114" s="146" t="b">
        <f t="shared" si="95"/>
        <v>0</v>
      </c>
      <c r="D114" s="146">
        <f t="shared" si="102"/>
        <v>0</v>
      </c>
      <c r="E114" s="146">
        <f t="shared" si="103"/>
        <v>0</v>
      </c>
      <c r="F114" s="146">
        <f t="shared" si="104"/>
        <v>0</v>
      </c>
      <c r="G114" s="146">
        <f t="shared" si="96"/>
        <v>0</v>
      </c>
      <c r="H114" s="146" t="str">
        <f t="shared" si="105"/>
        <v/>
      </c>
      <c r="I114" s="146" t="str">
        <f t="shared" si="97"/>
        <v/>
      </c>
      <c r="J114" s="272"/>
      <c r="K114" s="118"/>
      <c r="L114" s="118"/>
      <c r="M114" s="117"/>
      <c r="N114" s="116"/>
      <c r="O114" s="115"/>
      <c r="P114" s="274"/>
      <c r="Q114" s="121"/>
      <c r="R114" s="121"/>
      <c r="S114" s="121"/>
      <c r="T114" s="121"/>
      <c r="U114" s="121"/>
      <c r="V114" s="121"/>
      <c r="W114" s="121"/>
      <c r="X114" s="121"/>
      <c r="Y114" s="121"/>
      <c r="Z114" s="121"/>
      <c r="AA114" s="120"/>
      <c r="AC114" s="774"/>
      <c r="AD114" s="121"/>
      <c r="AE114" s="121"/>
      <c r="AF114" s="121"/>
      <c r="AG114" s="121"/>
      <c r="AH114" s="121"/>
      <c r="AI114" s="121"/>
      <c r="AJ114" s="121"/>
      <c r="AK114" s="121"/>
      <c r="AL114" s="121"/>
      <c r="AM114" s="120"/>
      <c r="AO114" s="493"/>
      <c r="AP114" s="494"/>
      <c r="AQ114" s="494"/>
      <c r="AR114" s="494"/>
      <c r="AS114" s="494"/>
      <c r="AT114" s="494"/>
      <c r="AU114" s="494"/>
      <c r="AV114" s="494"/>
      <c r="AW114" s="494"/>
      <c r="AX114" s="494"/>
      <c r="AY114" s="494"/>
      <c r="AZ114" s="494"/>
      <c r="BA114" s="494"/>
      <c r="BB114" s="494"/>
      <c r="BC114" s="497"/>
      <c r="BH114" s="539" t="s">
        <v>315</v>
      </c>
      <c r="BI114" s="539" t="s">
        <v>1048</v>
      </c>
      <c r="BJ114" s="539" t="s">
        <v>1869</v>
      </c>
      <c r="BK114" s="102">
        <f t="shared" si="107"/>
        <v>0.25</v>
      </c>
      <c r="BL114" s="101" t="s">
        <v>282</v>
      </c>
      <c r="BM114" s="75">
        <f t="shared" si="142"/>
        <v>4</v>
      </c>
      <c r="BN114" s="74">
        <f t="shared" si="109"/>
        <v>25</v>
      </c>
      <c r="BO114" s="91">
        <v>250</v>
      </c>
      <c r="BP114" s="96">
        <v>0</v>
      </c>
      <c r="BQ114" s="71">
        <v>0</v>
      </c>
      <c r="BR114" s="79">
        <f t="shared" si="141"/>
        <v>25</v>
      </c>
      <c r="BS114" s="95">
        <v>250</v>
      </c>
      <c r="BT114" s="87" t="s">
        <v>314</v>
      </c>
      <c r="BV114" s="394">
        <f t="shared" si="101"/>
        <v>0</v>
      </c>
      <c r="CY114" s="549"/>
      <c r="CZ114" s="549"/>
      <c r="DA114" s="549"/>
      <c r="DB114" s="549"/>
      <c r="DD114" s="9">
        <v>1</v>
      </c>
    </row>
    <row r="115" spans="2:108" ht="21" customHeight="1">
      <c r="B115" s="394">
        <f t="shared" si="94"/>
        <v>0</v>
      </c>
      <c r="C115" s="146" t="b">
        <f t="shared" si="95"/>
        <v>0</v>
      </c>
      <c r="D115" s="146">
        <f t="shared" si="102"/>
        <v>0</v>
      </c>
      <c r="E115" s="146">
        <f t="shared" si="103"/>
        <v>0</v>
      </c>
      <c r="F115" s="146">
        <f t="shared" si="104"/>
        <v>0</v>
      </c>
      <c r="G115" s="146">
        <f t="shared" si="96"/>
        <v>0</v>
      </c>
      <c r="H115" s="146" t="str">
        <f t="shared" si="105"/>
        <v/>
      </c>
      <c r="I115" s="146" t="str">
        <f t="shared" si="97"/>
        <v/>
      </c>
      <c r="J115" s="272"/>
      <c r="K115" s="112"/>
      <c r="L115" s="112"/>
      <c r="M115" s="112"/>
      <c r="N115" s="112"/>
      <c r="O115" s="112"/>
      <c r="P115" s="112"/>
      <c r="Q115" s="112"/>
      <c r="R115" s="112"/>
      <c r="S115" s="112"/>
      <c r="T115" s="112"/>
      <c r="U115" s="112"/>
      <c r="V115" s="112"/>
      <c r="W115" s="112"/>
      <c r="X115" s="112"/>
      <c r="Y115" s="112"/>
      <c r="Z115" s="112"/>
      <c r="AA115" s="114"/>
      <c r="AC115" s="775">
        <v>40</v>
      </c>
      <c r="AD115" s="112">
        <v>5</v>
      </c>
      <c r="AE115" s="112">
        <v>12</v>
      </c>
      <c r="AF115" s="112">
        <v>25</v>
      </c>
      <c r="AG115" s="112">
        <v>23</v>
      </c>
      <c r="AH115" s="112">
        <v>7</v>
      </c>
      <c r="AI115" s="112">
        <v>13</v>
      </c>
      <c r="AJ115" s="112">
        <v>12</v>
      </c>
      <c r="AK115" s="112">
        <v>9</v>
      </c>
      <c r="AL115" s="112">
        <v>12</v>
      </c>
      <c r="AM115" s="114">
        <v>13</v>
      </c>
      <c r="AO115" s="113">
        <v>14</v>
      </c>
      <c r="AP115" s="112">
        <v>11</v>
      </c>
      <c r="AQ115" s="112">
        <v>17</v>
      </c>
      <c r="AR115" s="112">
        <v>17</v>
      </c>
      <c r="AS115" s="112">
        <v>17</v>
      </c>
      <c r="AT115" s="112">
        <v>14</v>
      </c>
      <c r="AU115" s="112">
        <v>11</v>
      </c>
      <c r="AV115" s="112">
        <v>14</v>
      </c>
      <c r="AW115" s="112">
        <v>21</v>
      </c>
      <c r="AX115" s="112">
        <v>18</v>
      </c>
      <c r="AY115" s="112">
        <v>17</v>
      </c>
      <c r="AZ115" s="112">
        <v>11</v>
      </c>
      <c r="BA115" s="112">
        <v>11</v>
      </c>
      <c r="BB115" s="112">
        <v>11</v>
      </c>
      <c r="BC115" s="111">
        <v>17</v>
      </c>
      <c r="BH115" s="539" t="s">
        <v>312</v>
      </c>
      <c r="BI115" s="539" t="s">
        <v>1047</v>
      </c>
      <c r="BJ115" s="539" t="s">
        <v>1780</v>
      </c>
      <c r="BK115" s="102">
        <f t="shared" si="107"/>
        <v>0.5</v>
      </c>
      <c r="BL115" s="101" t="s">
        <v>282</v>
      </c>
      <c r="BM115" s="75">
        <f t="shared" si="142"/>
        <v>2</v>
      </c>
      <c r="BN115" s="74">
        <f t="shared" si="109"/>
        <v>50</v>
      </c>
      <c r="BO115" s="91">
        <v>500</v>
      </c>
      <c r="BP115" s="96">
        <v>0</v>
      </c>
      <c r="BQ115" s="71">
        <v>0</v>
      </c>
      <c r="BR115" s="79">
        <f t="shared" si="141"/>
        <v>50</v>
      </c>
      <c r="BS115" s="69">
        <v>500</v>
      </c>
      <c r="BT115" s="87" t="s">
        <v>311</v>
      </c>
      <c r="BV115" s="394">
        <f t="shared" si="101"/>
        <v>0</v>
      </c>
      <c r="CY115" s="549"/>
      <c r="CZ115" s="549"/>
      <c r="DA115" s="549"/>
      <c r="DB115" s="549"/>
      <c r="DD115" s="9">
        <v>1</v>
      </c>
    </row>
    <row r="116" spans="2:108" ht="21" customHeight="1" thickBot="1">
      <c r="B116" s="394">
        <f t="shared" si="94"/>
        <v>0</v>
      </c>
      <c r="C116" s="146" t="b">
        <f t="shared" si="95"/>
        <v>0</v>
      </c>
      <c r="D116" s="146">
        <f t="shared" si="102"/>
        <v>0</v>
      </c>
      <c r="E116" s="146">
        <f t="shared" si="103"/>
        <v>0</v>
      </c>
      <c r="F116" s="146">
        <f t="shared" si="104"/>
        <v>0</v>
      </c>
      <c r="G116" s="146">
        <f t="shared" si="96"/>
        <v>0</v>
      </c>
      <c r="H116" s="146" t="str">
        <f t="shared" si="105"/>
        <v/>
      </c>
      <c r="I116" s="146" t="str">
        <f t="shared" si="97"/>
        <v/>
      </c>
      <c r="J116" s="271"/>
      <c r="K116" s="270"/>
      <c r="L116" s="270"/>
      <c r="M116" s="270"/>
      <c r="N116" s="270"/>
      <c r="O116" s="270"/>
      <c r="P116" s="270"/>
      <c r="Q116" s="270"/>
      <c r="R116" s="270"/>
      <c r="S116" s="270"/>
      <c r="T116" s="270"/>
      <c r="U116" s="270"/>
      <c r="V116" s="270"/>
      <c r="W116" s="270"/>
      <c r="X116" s="270"/>
      <c r="Y116" s="270"/>
      <c r="Z116" s="270"/>
      <c r="AA116" s="269"/>
      <c r="AC116" s="776">
        <f t="shared" ref="AC116:AK116" ca="1" si="143">CELL("largeur",AC116)</f>
        <v>40</v>
      </c>
      <c r="AD116" s="270">
        <f t="shared" ca="1" si="143"/>
        <v>5</v>
      </c>
      <c r="AE116" s="270">
        <f t="shared" ca="1" si="143"/>
        <v>12</v>
      </c>
      <c r="AF116" s="270">
        <f t="shared" ca="1" si="143"/>
        <v>25</v>
      </c>
      <c r="AG116" s="270">
        <f t="shared" ca="1" si="143"/>
        <v>23</v>
      </c>
      <c r="AH116" s="270">
        <f t="shared" ca="1" si="143"/>
        <v>7</v>
      </c>
      <c r="AI116" s="270">
        <f t="shared" ca="1" si="143"/>
        <v>13</v>
      </c>
      <c r="AJ116" s="270">
        <f t="shared" ca="1" si="143"/>
        <v>12</v>
      </c>
      <c r="AK116" s="270">
        <f t="shared" ca="1" si="143"/>
        <v>9</v>
      </c>
      <c r="AL116" s="270">
        <v>12</v>
      </c>
      <c r="AM116" s="269">
        <f ca="1">CELL("largeur",AM116)</f>
        <v>13</v>
      </c>
      <c r="AO116" s="110">
        <f t="shared" ref="AO116:BC116" ca="1" si="144">CELL("largeur",AO116)</f>
        <v>14</v>
      </c>
      <c r="AP116" s="109">
        <f t="shared" ca="1" si="144"/>
        <v>11</v>
      </c>
      <c r="AQ116" s="109">
        <f t="shared" ca="1" si="144"/>
        <v>17</v>
      </c>
      <c r="AR116" s="109">
        <f t="shared" ca="1" si="144"/>
        <v>17</v>
      </c>
      <c r="AS116" s="109">
        <f t="shared" ca="1" si="144"/>
        <v>17</v>
      </c>
      <c r="AT116" s="109">
        <f t="shared" ca="1" si="144"/>
        <v>14</v>
      </c>
      <c r="AU116" s="109">
        <f t="shared" ca="1" si="144"/>
        <v>11</v>
      </c>
      <c r="AV116" s="109">
        <f t="shared" ca="1" si="144"/>
        <v>14</v>
      </c>
      <c r="AW116" s="109">
        <f t="shared" ca="1" si="144"/>
        <v>21</v>
      </c>
      <c r="AX116" s="109">
        <f t="shared" ca="1" si="144"/>
        <v>18</v>
      </c>
      <c r="AY116" s="109">
        <f t="shared" ca="1" si="144"/>
        <v>17</v>
      </c>
      <c r="AZ116" s="109">
        <f t="shared" ca="1" si="144"/>
        <v>11</v>
      </c>
      <c r="BA116" s="109">
        <f t="shared" ca="1" si="144"/>
        <v>11</v>
      </c>
      <c r="BB116" s="109">
        <f t="shared" ca="1" si="144"/>
        <v>11</v>
      </c>
      <c r="BC116" s="108">
        <f t="shared" ca="1" si="144"/>
        <v>17</v>
      </c>
      <c r="BH116" s="542" t="s">
        <v>310</v>
      </c>
      <c r="BI116" s="542" t="s">
        <v>310</v>
      </c>
      <c r="BJ116" s="542" t="s">
        <v>310</v>
      </c>
      <c r="BK116" s="93">
        <f t="shared" si="107"/>
        <v>0.06</v>
      </c>
      <c r="BL116" s="92" t="s">
        <v>282</v>
      </c>
      <c r="BM116" s="75">
        <f t="shared" si="142"/>
        <v>17</v>
      </c>
      <c r="BN116" s="74">
        <f t="shared" si="109"/>
        <v>6</v>
      </c>
      <c r="BO116" s="91">
        <v>60</v>
      </c>
      <c r="BP116" s="96">
        <v>45</v>
      </c>
      <c r="BQ116" s="71">
        <v>75</v>
      </c>
      <c r="BR116" s="79">
        <f t="shared" ref="BR116:BR123" si="145">BQ116/10</f>
        <v>7.5</v>
      </c>
      <c r="BS116" s="95">
        <v>90</v>
      </c>
      <c r="BT116" s="87" t="s">
        <v>309</v>
      </c>
      <c r="BV116" s="394">
        <f t="shared" si="101"/>
        <v>0</v>
      </c>
      <c r="CY116" s="549"/>
      <c r="CZ116" s="549"/>
      <c r="DA116" s="549"/>
      <c r="DB116" s="549"/>
      <c r="DD116" s="9">
        <v>1</v>
      </c>
    </row>
    <row r="117" spans="2:108" ht="21" customHeight="1" thickBot="1">
      <c r="B117" s="394" t="str">
        <f t="shared" si="94"/>
        <v>A</v>
      </c>
      <c r="C117" s="146" t="str">
        <f t="shared" si="95"/>
        <v>A</v>
      </c>
      <c r="D117" s="146">
        <f t="shared" si="102"/>
        <v>0</v>
      </c>
      <c r="E117" s="146">
        <f t="shared" si="103"/>
        <v>0</v>
      </c>
      <c r="F117" s="146">
        <f t="shared" si="104"/>
        <v>0</v>
      </c>
      <c r="G117" s="146">
        <f t="shared" si="96"/>
        <v>0</v>
      </c>
      <c r="H117" s="146" t="str">
        <f t="shared" si="105"/>
        <v/>
      </c>
      <c r="I117" s="146" t="str">
        <f t="shared" si="97"/>
        <v/>
      </c>
      <c r="J117" s="832" t="s">
        <v>338</v>
      </c>
      <c r="K117" s="833" t="s">
        <v>338</v>
      </c>
      <c r="L117" s="833" t="s">
        <v>338</v>
      </c>
      <c r="M117" s="833" t="s">
        <v>338</v>
      </c>
      <c r="N117" s="833" t="s">
        <v>338</v>
      </c>
      <c r="O117" s="834" t="s">
        <v>2028</v>
      </c>
      <c r="P117" s="835"/>
      <c r="Q117" s="835"/>
      <c r="R117" s="835"/>
      <c r="S117" s="835"/>
      <c r="T117" s="835"/>
      <c r="U117" s="835"/>
      <c r="V117" s="835"/>
      <c r="W117" s="835"/>
      <c r="X117" s="835"/>
      <c r="Y117" s="835"/>
      <c r="Z117" s="835"/>
      <c r="AA117" s="835"/>
      <c r="AC117" s="5"/>
      <c r="AD117" s="5"/>
      <c r="AE117" s="5"/>
      <c r="AF117" s="5"/>
      <c r="AG117" s="5"/>
      <c r="AH117" s="5"/>
      <c r="AI117" s="5"/>
      <c r="AJ117" s="5"/>
      <c r="AK117" s="5"/>
      <c r="AL117" s="5"/>
      <c r="AM117" s="5"/>
      <c r="AO117" s="5"/>
      <c r="AP117" s="5"/>
      <c r="AQ117" s="5"/>
      <c r="AR117" s="5"/>
      <c r="AS117" s="5"/>
      <c r="AT117" s="5"/>
      <c r="AU117" s="5"/>
      <c r="AV117" s="5"/>
      <c r="AW117" s="5"/>
      <c r="AX117" s="5"/>
      <c r="AY117" s="5"/>
      <c r="AZ117" s="5"/>
      <c r="BA117" s="5"/>
      <c r="BB117" s="5"/>
      <c r="BC117" s="5"/>
      <c r="BH117" s="542" t="s">
        <v>307</v>
      </c>
      <c r="BI117" s="542" t="s">
        <v>307</v>
      </c>
      <c r="BJ117" s="542" t="s">
        <v>307</v>
      </c>
      <c r="BK117" s="93">
        <f t="shared" si="107"/>
        <v>0.12</v>
      </c>
      <c r="BL117" s="100" t="s">
        <v>282</v>
      </c>
      <c r="BM117" s="99">
        <f t="shared" si="142"/>
        <v>8</v>
      </c>
      <c r="BN117" s="74">
        <f t="shared" si="109"/>
        <v>12</v>
      </c>
      <c r="BO117" s="91">
        <v>120</v>
      </c>
      <c r="BP117" s="98">
        <v>90</v>
      </c>
      <c r="BQ117" s="98">
        <v>150</v>
      </c>
      <c r="BR117" s="79">
        <f t="shared" si="145"/>
        <v>15</v>
      </c>
      <c r="BS117" s="97">
        <v>180</v>
      </c>
      <c r="BT117" s="87" t="s">
        <v>306</v>
      </c>
      <c r="BV117" s="394" t="str">
        <f t="shared" si="101"/>
        <v>A</v>
      </c>
      <c r="CY117" s="549"/>
      <c r="CZ117" s="549"/>
      <c r="DA117" s="549"/>
      <c r="DB117" s="549"/>
      <c r="DD117" s="9">
        <v>1</v>
      </c>
    </row>
    <row r="118" spans="2:108" ht="21" customHeight="1">
      <c r="B118" s="394" t="str">
        <f t="shared" si="94"/>
        <v>A</v>
      </c>
      <c r="C118" s="146">
        <f t="shared" si="95"/>
        <v>0</v>
      </c>
      <c r="D118" s="146">
        <f t="shared" si="102"/>
        <v>0</v>
      </c>
      <c r="E118" s="146">
        <f t="shared" si="103"/>
        <v>0</v>
      </c>
      <c r="F118" s="146">
        <f t="shared" si="104"/>
        <v>0</v>
      </c>
      <c r="G118" s="146">
        <f t="shared" si="96"/>
        <v>0</v>
      </c>
      <c r="H118" s="146" t="str">
        <f t="shared" si="105"/>
        <v/>
      </c>
      <c r="I118" s="146" t="str">
        <f t="shared" si="97"/>
        <v/>
      </c>
      <c r="J118" s="257" t="s">
        <v>338</v>
      </c>
      <c r="K118" s="256">
        <f>K125</f>
        <v>0</v>
      </c>
      <c r="L118" s="256">
        <f>L125</f>
        <v>0</v>
      </c>
      <c r="M118" s="255">
        <f>M125</f>
        <v>0</v>
      </c>
      <c r="N118" s="254">
        <f>N125</f>
        <v>0</v>
      </c>
      <c r="O118" s="253">
        <f>O125</f>
        <v>0</v>
      </c>
      <c r="P118" s="686"/>
      <c r="Q118" s="685"/>
      <c r="R118" s="798" t="s">
        <v>1700</v>
      </c>
      <c r="S118" s="798"/>
      <c r="T118" s="798"/>
      <c r="U118" s="798"/>
      <c r="V118" s="798"/>
      <c r="W118" s="798"/>
      <c r="X118" s="798"/>
      <c r="Y118" s="798"/>
      <c r="Z118" s="798"/>
      <c r="AA118" s="684"/>
      <c r="AC118" s="1561" t="str">
        <f>R118&amp;" "&amp;P118&amp;" "&amp;P119&amp;" "&amp;P120&amp;"  intensité"&amp;" "&amp;U124&amp;" "&amp;"coût unitaire"&amp;" "&amp;AM127&amp; "€"&amp;" "&amp;" servi en"&amp;" "&amp;AJ120</f>
        <v>POSTIT 4     intensité  coût unitaire 0€  servi en Trembler(s)</v>
      </c>
      <c r="AD118" s="1562"/>
      <c r="AE118" s="1562"/>
      <c r="AF118" s="1562"/>
      <c r="AG118" s="1562"/>
      <c r="AH118" s="1562"/>
      <c r="AI118" s="1562"/>
      <c r="AJ118" s="1562"/>
      <c r="AK118" s="252" t="s">
        <v>432</v>
      </c>
      <c r="AL118" s="1565">
        <f>AA118</f>
        <v>0</v>
      </c>
      <c r="AM118" s="1566"/>
      <c r="AO118" s="251" t="s">
        <v>427</v>
      </c>
      <c r="AP118" s="250" t="s">
        <v>431</v>
      </c>
      <c r="AQ118" s="247" t="s">
        <v>429</v>
      </c>
      <c r="AR118" s="249" t="s">
        <v>426</v>
      </c>
      <c r="AS118" s="248" t="s">
        <v>430</v>
      </c>
      <c r="AT118" s="247" t="s">
        <v>429</v>
      </c>
      <c r="AU118" s="246" t="s">
        <v>428</v>
      </c>
      <c r="AV118" s="245" t="s">
        <v>427</v>
      </c>
      <c r="AW118" s="764" t="str">
        <f>AO120</f>
        <v/>
      </c>
      <c r="AX118" s="244"/>
      <c r="AY118" s="243"/>
      <c r="AZ118" s="242"/>
      <c r="BA118" s="241" t="s">
        <v>426</v>
      </c>
      <c r="BB118" s="240" t="str">
        <f>AR120</f>
        <v>2 Trembler(s) de 30 cl</v>
      </c>
      <c r="BC118" s="239"/>
      <c r="BH118" s="542" t="s">
        <v>304</v>
      </c>
      <c r="BI118" s="542" t="s">
        <v>304</v>
      </c>
      <c r="BJ118" s="542" t="s">
        <v>304</v>
      </c>
      <c r="BK118" s="93">
        <f t="shared" si="107"/>
        <v>0.03</v>
      </c>
      <c r="BL118" s="92" t="s">
        <v>282</v>
      </c>
      <c r="BM118" s="75">
        <f t="shared" si="142"/>
        <v>33</v>
      </c>
      <c r="BN118" s="74">
        <f t="shared" si="109"/>
        <v>3</v>
      </c>
      <c r="BO118" s="91">
        <v>30</v>
      </c>
      <c r="BP118" s="96">
        <v>22</v>
      </c>
      <c r="BQ118" s="71">
        <v>38</v>
      </c>
      <c r="BR118" s="79">
        <f t="shared" si="145"/>
        <v>3.8</v>
      </c>
      <c r="BS118" s="95">
        <v>45</v>
      </c>
      <c r="BT118" s="87" t="s">
        <v>303</v>
      </c>
      <c r="BV118" s="394" t="str">
        <f t="shared" si="101"/>
        <v>A</v>
      </c>
      <c r="CY118" s="549"/>
      <c r="CZ118" s="549"/>
      <c r="DA118" s="549"/>
      <c r="DB118" s="549"/>
      <c r="DD118" s="9">
        <v>1</v>
      </c>
    </row>
    <row r="119" spans="2:108" ht="21" customHeight="1">
      <c r="B119" s="394">
        <f t="shared" si="94"/>
        <v>0</v>
      </c>
      <c r="C119" s="146" t="b">
        <f t="shared" si="95"/>
        <v>0</v>
      </c>
      <c r="D119" s="146">
        <f t="shared" si="102"/>
        <v>0</v>
      </c>
      <c r="E119" s="146">
        <f t="shared" si="103"/>
        <v>0</v>
      </c>
      <c r="F119" s="146">
        <f t="shared" si="104"/>
        <v>0</v>
      </c>
      <c r="G119" s="146">
        <f t="shared" si="96"/>
        <v>0</v>
      </c>
      <c r="H119" s="146" t="str">
        <f t="shared" si="105"/>
        <v/>
      </c>
      <c r="I119" s="146" t="str">
        <f t="shared" si="97"/>
        <v/>
      </c>
      <c r="J119" s="133"/>
      <c r="K119" s="203"/>
      <c r="L119" s="203"/>
      <c r="M119" s="202"/>
      <c r="N119" s="201"/>
      <c r="O119" s="200"/>
      <c r="P119" s="683"/>
      <c r="Q119" s="682"/>
      <c r="R119" s="799"/>
      <c r="S119" s="799"/>
      <c r="T119" s="799"/>
      <c r="U119" s="799"/>
      <c r="V119" s="799"/>
      <c r="W119" s="799"/>
      <c r="X119" s="799"/>
      <c r="Y119" s="799"/>
      <c r="Z119" s="799"/>
      <c r="AA119" s="681"/>
      <c r="AC119" s="1563"/>
      <c r="AD119" s="1564"/>
      <c r="AE119" s="1564"/>
      <c r="AF119" s="1564"/>
      <c r="AG119" s="1564"/>
      <c r="AH119" s="1564"/>
      <c r="AI119" s="1564"/>
      <c r="AJ119" s="1564"/>
      <c r="AK119" s="503">
        <f>IFERROR(SUM(AJ128:AJ134)/SUM(AE128:AE134)*100,0)</f>
        <v>0</v>
      </c>
      <c r="AL119" s="1567"/>
      <c r="AM119" s="1568"/>
      <c r="AO119" s="238" t="str">
        <f t="shared" ref="AO119:AU119" si="146">SUBSTITUTE(ADDRESS(1,COLUMN(),4),"1","")</f>
        <v>AO</v>
      </c>
      <c r="AP119" s="237" t="str">
        <f t="shared" si="146"/>
        <v>AP</v>
      </c>
      <c r="AQ119" s="234" t="str">
        <f t="shared" si="146"/>
        <v>AQ</v>
      </c>
      <c r="AR119" s="236" t="str">
        <f t="shared" si="146"/>
        <v>AR</v>
      </c>
      <c r="AS119" s="235" t="str">
        <f t="shared" si="146"/>
        <v>AS</v>
      </c>
      <c r="AT119" s="234" t="str">
        <f t="shared" si="146"/>
        <v>AT</v>
      </c>
      <c r="AU119" s="233" t="str">
        <f t="shared" si="146"/>
        <v>AU</v>
      </c>
      <c r="AV119" s="232"/>
      <c r="AW119" s="232"/>
      <c r="AX119" s="232"/>
      <c r="AY119" s="193"/>
      <c r="AZ119" s="232"/>
      <c r="BA119" s="218"/>
      <c r="BB119" s="153"/>
      <c r="BC119" s="152"/>
      <c r="BH119" s="86" t="s">
        <v>301</v>
      </c>
      <c r="BI119" s="86" t="s">
        <v>301</v>
      </c>
      <c r="BJ119" s="86" t="s">
        <v>1781</v>
      </c>
      <c r="BK119" s="93">
        <f t="shared" si="107"/>
        <v>1.4999999999999999E-2</v>
      </c>
      <c r="BL119" s="92" t="s">
        <v>282</v>
      </c>
      <c r="BM119" s="75">
        <f t="shared" si="142"/>
        <v>67</v>
      </c>
      <c r="BN119" s="74">
        <f t="shared" si="109"/>
        <v>1.5</v>
      </c>
      <c r="BO119" s="91">
        <v>15</v>
      </c>
      <c r="BP119" s="96">
        <v>11</v>
      </c>
      <c r="BQ119" s="71">
        <v>19</v>
      </c>
      <c r="BR119" s="79">
        <f t="shared" si="145"/>
        <v>1.9</v>
      </c>
      <c r="BS119" s="95">
        <v>22</v>
      </c>
      <c r="BT119" s="87" t="s">
        <v>300</v>
      </c>
      <c r="BV119" s="394">
        <f t="shared" si="101"/>
        <v>0</v>
      </c>
      <c r="CY119" s="549"/>
      <c r="CZ119" s="549"/>
      <c r="DA119" s="549"/>
      <c r="DB119" s="549"/>
      <c r="DD119" s="9">
        <v>1</v>
      </c>
    </row>
    <row r="120" spans="2:108" ht="21" customHeight="1">
      <c r="B120" s="394">
        <f t="shared" si="94"/>
        <v>0</v>
      </c>
      <c r="C120" s="146" t="b">
        <f t="shared" si="95"/>
        <v>0</v>
      </c>
      <c r="D120" s="146">
        <f t="shared" si="102"/>
        <v>0</v>
      </c>
      <c r="E120" s="146">
        <f t="shared" si="103"/>
        <v>0</v>
      </c>
      <c r="F120" s="146">
        <f t="shared" si="104"/>
        <v>0</v>
      </c>
      <c r="G120" s="146">
        <f t="shared" si="96"/>
        <v>0</v>
      </c>
      <c r="H120" s="146" t="str">
        <f t="shared" si="105"/>
        <v/>
      </c>
      <c r="I120" s="146" t="str">
        <f t="shared" si="97"/>
        <v/>
      </c>
      <c r="J120" s="133"/>
      <c r="K120" s="203"/>
      <c r="L120" s="203"/>
      <c r="M120" s="202"/>
      <c r="N120" s="201"/>
      <c r="O120" s="200"/>
      <c r="P120" s="680"/>
      <c r="Q120" s="680"/>
      <c r="R120" s="332"/>
      <c r="S120" s="331"/>
      <c r="T120" s="231"/>
      <c r="U120" s="231"/>
      <c r="V120" s="231"/>
      <c r="W120" s="231"/>
      <c r="X120" s="231"/>
      <c r="Y120" s="231"/>
      <c r="Z120" s="231"/>
      <c r="AA120" s="230"/>
      <c r="AC120" s="763" t="str">
        <f>IFERROR(IF(AX135&lt;&gt;INDEX(BO22:BO150,MATCH(M121,BH22:BH150,0)),"⚠️ Vérifiez : le total saisi = "&amp;AX135&amp;" ml (colonne "&amp;AX126&amp;")","✅ OK volume saisi = "&amp;AX135&amp;" ml (colonne "&amp;AX126&amp;")"),"⚠️ Erreur : valeur non trouvée")</f>
        <v>⚠️ Erreur : valeur non trouvée</v>
      </c>
      <c r="AD120" s="207"/>
      <c r="AE120" s="207"/>
      <c r="AF120" s="207"/>
      <c r="AG120" s="207"/>
      <c r="AH120" s="532" t="s">
        <v>416</v>
      </c>
      <c r="AI120" s="229">
        <v>2</v>
      </c>
      <c r="AJ120" s="607" t="s">
        <v>361</v>
      </c>
      <c r="AK120" s="611" t="s">
        <v>805</v>
      </c>
      <c r="AL120" s="608">
        <f>IFERROR(INDEX(BN22:BN150, MATCH(AJ120, BH22:BH150, 0)), 0)*AI120</f>
        <v>50</v>
      </c>
      <c r="AM120" s="606">
        <f>AL120/100</f>
        <v>0.5</v>
      </c>
      <c r="AO120" s="228" t="str">
        <f>IF(OR(ISBLANK(P122), ISBLANK(Q122), ISBLANK(P124), ISBLANK(Q124)), "","Volume saisi "&amp; AX135 &amp; " ml pour "  &amp; P122 &amp; " " &amp; Q122)</f>
        <v/>
      </c>
      <c r="AP120" s="226">
        <f>IFERROR(IF(ISBLANK(AI120),"",IFERROR(_xlfn.XLOOKUP(M120,BH22:BH150,BS22:BS150),IFERROR(_xlfn.XLOOKUP(M120,BI22:BI150,BS22:BS150),IFERROR(_xlfn.XLOOKUP(M120,BJ22:BJ150,BS22:BS150),0)))*L120),0)</f>
        <v>0</v>
      </c>
      <c r="AQ120" s="225">
        <f>IFERROR(IF(ISBLANK(AI120),"",IFERROR(_xlfn.XLOOKUP(O120,BH22:BH150,BO22:BO150),IFERROR(_xlfn.XLOOKUP(O120,BI22:BI150,BO22:BO150),IFERROR(_xlfn.XLOOKUP(O120,BJ22:BJ150,BO22:BO150),0))))*N120*L120,0)</f>
        <v>0</v>
      </c>
      <c r="AR120" s="227" t="str">
        <f>IF(OR(ISBLANK(AI120), ISBLANK(AJ120), ISBLANK(AI121), ISBLANK(AJ121)), "", AI120 &amp; " " &amp; AJ120 &amp; " de " &amp; AI121 &amp; " " &amp; AJ121)</f>
        <v>2 Trembler(s) de 30 cl</v>
      </c>
      <c r="AS120" s="226">
        <f>IFERROR(IF(ISBLANK(AI120),"",IFERROR(_xlfn.XLOOKUP(AJ120,BH22:BH150,BS22:BS150),IFERROR(_xlfn.XLOOKUP(AJ120,BI22:BI150,BS22:BS150),IFERROR(_xlfn.XLOOKUP(AJ120,BJ22:BJ150,BS22:BS150),0))))*AI120,0)</f>
        <v>600</v>
      </c>
      <c r="AT120" s="225">
        <f>IF(ISBLANK(AI120),"",IFERROR(_xlfn.XLOOKUP(AJ121,BH22:BH150,BO22:BO150),IFERROR(_xlfn.XLOOKUP(AJ121,BI22:BI150,BO22:BO150),IFERROR(_xlfn.XLOOKUP(AJ121,BJ22:BJ150,BO22:BO150),0)))*AI121*AI120)</f>
        <v>600</v>
      </c>
      <c r="AU120" s="224">
        <f>IFERROR(AT120/AQ120,0)</f>
        <v>0</v>
      </c>
      <c r="AV120" s="623" t="str">
        <f>AX126&amp;"= "</f>
        <v xml:space="preserve">AX= </v>
      </c>
      <c r="AW120" s="712" t="str">
        <f>"recherche de "&amp;X125&amp;" dans la table de conversion et multilcation par  "&amp;W125</f>
        <v xml:space="preserve">recherche de  dans la table de conversion et multilcation par  </v>
      </c>
      <c r="AX120" s="193"/>
      <c r="AY120" s="193"/>
      <c r="AZ120" s="713"/>
      <c r="BA120" s="218"/>
      <c r="BB120" s="153"/>
      <c r="BC120" s="152"/>
      <c r="BH120" s="86" t="s">
        <v>298</v>
      </c>
      <c r="BI120" s="86" t="s">
        <v>298</v>
      </c>
      <c r="BJ120" s="86" t="s">
        <v>1870</v>
      </c>
      <c r="BK120" s="93">
        <f t="shared" si="107"/>
        <v>5.0000000000000001E-3</v>
      </c>
      <c r="BL120" s="92" t="s">
        <v>282</v>
      </c>
      <c r="BM120" s="75">
        <f t="shared" si="142"/>
        <v>200</v>
      </c>
      <c r="BN120" s="74">
        <f t="shared" si="109"/>
        <v>0.5</v>
      </c>
      <c r="BO120" s="91">
        <v>5</v>
      </c>
      <c r="BP120" s="96">
        <v>4</v>
      </c>
      <c r="BQ120" s="71">
        <v>6</v>
      </c>
      <c r="BR120" s="79">
        <f t="shared" si="145"/>
        <v>0.6</v>
      </c>
      <c r="BS120" s="95">
        <v>8</v>
      </c>
      <c r="BT120" s="87" t="s">
        <v>297</v>
      </c>
      <c r="BV120" s="394">
        <f t="shared" si="101"/>
        <v>0</v>
      </c>
      <c r="CY120" s="549"/>
      <c r="CZ120" s="549"/>
      <c r="DA120" s="549"/>
      <c r="DB120" s="549"/>
      <c r="DD120" s="9">
        <v>1</v>
      </c>
    </row>
    <row r="121" spans="2:108" ht="21" customHeight="1">
      <c r="B121" s="394">
        <f t="shared" si="94"/>
        <v>0</v>
      </c>
      <c r="C121" s="146" t="b">
        <f t="shared" si="95"/>
        <v>0</v>
      </c>
      <c r="D121" s="146">
        <f t="shared" si="102"/>
        <v>0</v>
      </c>
      <c r="E121" s="146">
        <f t="shared" si="103"/>
        <v>0</v>
      </c>
      <c r="F121" s="146">
        <f t="shared" si="104"/>
        <v>0</v>
      </c>
      <c r="G121" s="146">
        <f t="shared" si="96"/>
        <v>0</v>
      </c>
      <c r="H121" s="146" t="str">
        <f t="shared" si="105"/>
        <v/>
      </c>
      <c r="I121" s="146" t="str">
        <f t="shared" si="97"/>
        <v/>
      </c>
      <c r="J121" s="133"/>
      <c r="K121" s="203"/>
      <c r="L121" s="203"/>
      <c r="M121" s="202"/>
      <c r="N121" s="201"/>
      <c r="O121" s="200"/>
      <c r="P121" s="223"/>
      <c r="Q121" s="329"/>
      <c r="R121" s="318"/>
      <c r="S121" s="318"/>
      <c r="T121" s="318"/>
      <c r="U121" s="318"/>
      <c r="V121" s="210"/>
      <c r="W121" s="222"/>
      <c r="X121" s="679"/>
      <c r="Y121" s="679"/>
      <c r="Z121" s="679"/>
      <c r="AA121" s="678"/>
      <c r="AC121" s="533" t="str">
        <f>"Volume d'1 "&amp;M121&amp;" "&amp;IFERROR(IF(ISBLANK(AI120),"",INDEX(BO22:BO150,MATCH(M121,BH22:BH150,0))),0)&amp;" ml"</f>
        <v>Volume d'1  0 ml</v>
      </c>
      <c r="AD121" s="207"/>
      <c r="AE121" s="207"/>
      <c r="AF121" s="207"/>
      <c r="AG121" s="207"/>
      <c r="AH121" s="221" t="str">
        <f>"⓬ Vous versez quel volume par ►"&amp;AJ120</f>
        <v>⓬ Vous versez quel volume par ►Trembler(s)</v>
      </c>
      <c r="AI121" s="220">
        <v>30</v>
      </c>
      <c r="AJ121" s="103" t="s">
        <v>328</v>
      </c>
      <c r="AK121" s="612" t="s">
        <v>806</v>
      </c>
      <c r="AL121" s="608">
        <f>IFERROR(INDEX(BN22:BN150, MATCH(AJ121, BH22:BH150, 0)), 0)*AI121</f>
        <v>30</v>
      </c>
      <c r="AM121" s="606">
        <f>AL121/100</f>
        <v>0.3</v>
      </c>
      <c r="AO121" s="142" t="str">
        <f t="shared" ref="AO121:AT121" si="147">AO120</f>
        <v/>
      </c>
      <c r="AP121" s="328">
        <f t="shared" si="147"/>
        <v>0</v>
      </c>
      <c r="AQ121" s="328">
        <f t="shared" si="147"/>
        <v>0</v>
      </c>
      <c r="AR121" s="140" t="str">
        <f t="shared" si="147"/>
        <v>2 Trembler(s) de 30 cl</v>
      </c>
      <c r="AS121" s="135">
        <f t="shared" si="147"/>
        <v>600</v>
      </c>
      <c r="AT121" s="327">
        <f t="shared" si="147"/>
        <v>600</v>
      </c>
      <c r="AU121" s="151">
        <f t="shared" ref="AU121:AU134" si="148">IFERROR(AT121/AQ121,0)</f>
        <v>0</v>
      </c>
      <c r="AV121" s="623" t="str">
        <f>AY126&amp;"= "</f>
        <v xml:space="preserve">AY= </v>
      </c>
      <c r="AW121" s="624" t="str">
        <f>"volumes de l'Auteur pour "&amp;AY135&amp;" ml"</f>
        <v>volumes de l'Auteur pour 0 ml</v>
      </c>
      <c r="AX121" s="20"/>
      <c r="AY121" s="20"/>
      <c r="AZ121" s="20"/>
      <c r="BA121" s="218"/>
      <c r="BB121" s="153"/>
      <c r="BC121" s="152"/>
      <c r="BH121" s="86" t="s">
        <v>296</v>
      </c>
      <c r="BI121" s="86" t="s">
        <v>1020</v>
      </c>
      <c r="BJ121" s="86" t="s">
        <v>1782</v>
      </c>
      <c r="BK121" s="93">
        <f t="shared" si="107"/>
        <v>1.4999999999999999E-2</v>
      </c>
      <c r="BL121" s="92" t="s">
        <v>282</v>
      </c>
      <c r="BM121" s="75">
        <f t="shared" si="142"/>
        <v>67</v>
      </c>
      <c r="BN121" s="74">
        <f t="shared" si="109"/>
        <v>1.5</v>
      </c>
      <c r="BO121" s="91">
        <v>15</v>
      </c>
      <c r="BP121" s="96">
        <v>11</v>
      </c>
      <c r="BQ121" s="71">
        <v>19</v>
      </c>
      <c r="BR121" s="79">
        <f t="shared" si="145"/>
        <v>1.9</v>
      </c>
      <c r="BS121" s="95">
        <v>22</v>
      </c>
      <c r="BT121" s="87" t="s">
        <v>295</v>
      </c>
      <c r="BV121" s="394">
        <f t="shared" si="101"/>
        <v>0</v>
      </c>
      <c r="CY121" s="549"/>
      <c r="CZ121" s="549"/>
      <c r="DA121" s="549"/>
      <c r="DB121" s="549"/>
      <c r="DD121" s="9">
        <v>1</v>
      </c>
    </row>
    <row r="122" spans="2:108" ht="21" customHeight="1">
      <c r="B122" s="394">
        <f t="shared" si="94"/>
        <v>0</v>
      </c>
      <c r="C122" s="146" t="b">
        <f t="shared" si="95"/>
        <v>0</v>
      </c>
      <c r="D122" s="146">
        <f t="shared" si="102"/>
        <v>0</v>
      </c>
      <c r="E122" s="146">
        <f t="shared" si="103"/>
        <v>0</v>
      </c>
      <c r="F122" s="146">
        <f t="shared" si="104"/>
        <v>0</v>
      </c>
      <c r="G122" s="146">
        <f t="shared" si="96"/>
        <v>0</v>
      </c>
      <c r="H122" s="146" t="str">
        <f t="shared" si="105"/>
        <v/>
      </c>
      <c r="I122" s="146" t="str">
        <f t="shared" si="97"/>
        <v/>
      </c>
      <c r="J122" s="133"/>
      <c r="K122" s="203"/>
      <c r="L122" s="203"/>
      <c r="M122" s="202"/>
      <c r="N122" s="201"/>
      <c r="O122" s="200"/>
      <c r="P122" s="215"/>
      <c r="Q122" s="322"/>
      <c r="R122" s="319"/>
      <c r="S122" s="319"/>
      <c r="T122" s="319"/>
      <c r="U122" s="319"/>
      <c r="V122" s="214"/>
      <c r="W122" s="28"/>
      <c r="X122" s="679"/>
      <c r="Y122" s="679"/>
      <c r="Z122" s="679"/>
      <c r="AA122" s="678"/>
      <c r="AC122" s="534" t="str">
        <f>IF(ISBLANK(AI120), "", IF(AL121&lt;=AC123, "✔ OK pour de/des verre(s) " &amp; AJ120 &amp; " de " &amp; AC123&amp; " cl (volume versé : "&amp;AL121&amp; " cl)", "❌ Trop plein pour " &amp; AJ120 &amp; " de " &amp;AC123&amp; " cl (volume utilisé : " &amp; (AL121*AI120) &amp; " cl)"))</f>
        <v>✔ OK pour de/des verre(s) Trembler(s) de 25 cl cl (volume versé : 30 cl)</v>
      </c>
      <c r="AD122" s="213"/>
      <c r="AE122" s="207"/>
      <c r="AF122" s="20"/>
      <c r="AG122" s="20"/>
      <c r="AH122" s="212"/>
      <c r="AI122" s="180"/>
      <c r="AJ122" s="211">
        <f>IFERROR(IF(AL121&gt;AJ123,AC126,IF(AJ123&gt;AL121,AD126,IF(AJ123=AL121,AE126))),0)</f>
        <v>0</v>
      </c>
      <c r="AK122" s="611" t="s">
        <v>803</v>
      </c>
      <c r="AL122" s="608">
        <f>AL121*AI120</f>
        <v>60</v>
      </c>
      <c r="AM122" s="606">
        <f>AM121*AI120</f>
        <v>0.6</v>
      </c>
      <c r="AO122" s="142" t="str">
        <f t="shared" ref="AO122:AT122" si="149">AO120</f>
        <v/>
      </c>
      <c r="AP122" s="141">
        <f t="shared" si="149"/>
        <v>0</v>
      </c>
      <c r="AQ122" s="141">
        <f t="shared" si="149"/>
        <v>0</v>
      </c>
      <c r="AR122" s="140" t="str">
        <f t="shared" si="149"/>
        <v>2 Trembler(s) de 30 cl</v>
      </c>
      <c r="AS122" s="135">
        <f t="shared" si="149"/>
        <v>600</v>
      </c>
      <c r="AT122" s="139">
        <f t="shared" si="149"/>
        <v>600</v>
      </c>
      <c r="AU122" s="151">
        <f t="shared" si="148"/>
        <v>0</v>
      </c>
      <c r="AV122" s="622" t="str">
        <f>BA126&amp;"= "</f>
        <v xml:space="preserve">BA= </v>
      </c>
      <c r="AW122" s="624" t="str">
        <f>"volumes de l'Auteur multiplié par le coef. " &amp; TEXT(AU122, "0.00")</f>
        <v>volumes de l'Auteur multiplié par le coef. 0.00</v>
      </c>
      <c r="AX122" s="20"/>
      <c r="AY122" s="20"/>
      <c r="AZ122" s="20"/>
      <c r="BA122" s="153"/>
      <c r="BB122" s="153"/>
      <c r="BC122" s="152"/>
      <c r="BH122" s="542" t="s">
        <v>293</v>
      </c>
      <c r="BI122" s="542" t="s">
        <v>293</v>
      </c>
      <c r="BJ122" s="542" t="s">
        <v>1783</v>
      </c>
      <c r="BK122" s="93">
        <f t="shared" si="107"/>
        <v>5.0000000000000001E-3</v>
      </c>
      <c r="BL122" s="92" t="s">
        <v>282</v>
      </c>
      <c r="BM122" s="75">
        <f t="shared" si="142"/>
        <v>200</v>
      </c>
      <c r="BN122" s="74">
        <f t="shared" si="109"/>
        <v>0.5</v>
      </c>
      <c r="BO122" s="91">
        <v>5</v>
      </c>
      <c r="BP122" s="96">
        <v>4</v>
      </c>
      <c r="BQ122" s="71">
        <v>6</v>
      </c>
      <c r="BR122" s="74">
        <f t="shared" si="145"/>
        <v>0.6</v>
      </c>
      <c r="BS122" s="95">
        <v>8</v>
      </c>
      <c r="BT122" s="87" t="s">
        <v>292</v>
      </c>
      <c r="BV122" s="394">
        <f t="shared" si="101"/>
        <v>0</v>
      </c>
      <c r="CY122" s="549"/>
      <c r="CZ122" s="549"/>
      <c r="DA122" s="549"/>
      <c r="DB122" s="549"/>
      <c r="DD122" s="9">
        <v>1</v>
      </c>
    </row>
    <row r="123" spans="2:108" ht="21" customHeight="1">
      <c r="B123" s="394">
        <f t="shared" si="94"/>
        <v>0</v>
      </c>
      <c r="C123" s="146" t="b">
        <f t="shared" si="95"/>
        <v>0</v>
      </c>
      <c r="D123" s="146">
        <f t="shared" si="102"/>
        <v>0</v>
      </c>
      <c r="E123" s="146">
        <f t="shared" si="103"/>
        <v>0</v>
      </c>
      <c r="F123" s="146">
        <f t="shared" si="104"/>
        <v>0</v>
      </c>
      <c r="G123" s="146">
        <f t="shared" si="96"/>
        <v>0</v>
      </c>
      <c r="H123" s="146" t="str">
        <f t="shared" si="105"/>
        <v/>
      </c>
      <c r="I123" s="146" t="str">
        <f t="shared" si="97"/>
        <v/>
      </c>
      <c r="J123" s="133"/>
      <c r="K123" s="203"/>
      <c r="L123" s="203"/>
      <c r="M123" s="202"/>
      <c r="N123" s="201"/>
      <c r="O123" s="200"/>
      <c r="P123" s="320"/>
      <c r="Q123" s="319"/>
      <c r="R123" s="318"/>
      <c r="S123" s="315"/>
      <c r="T123" s="198"/>
      <c r="U123" s="314"/>
      <c r="V123" s="197"/>
      <c r="W123" s="196"/>
      <c r="X123" s="677" t="str">
        <f>R118</f>
        <v>POSTIT 4</v>
      </c>
      <c r="Y123" s="677"/>
      <c r="Z123" s="677"/>
      <c r="AA123" s="676"/>
      <c r="AC123" s="609" t="str">
        <f>IFERROR(INDEX(BN22:BN150, MATCH(AJ120, BH22:BH150, 0)), 0)&amp;" cl"</f>
        <v>25 cl</v>
      </c>
      <c r="AD123" s="209"/>
      <c r="AE123" s="207"/>
      <c r="AF123" s="208"/>
      <c r="AG123" s="208"/>
      <c r="AH123" s="208"/>
      <c r="AI123" s="611" t="s">
        <v>804</v>
      </c>
      <c r="AJ123" s="613" t="e">
        <f>IF(ISBLANK(AI120),"",INDEX(BO22:BO150,MATCH(O123,BH22:BH150,0))*N123/10)</f>
        <v>#N/A</v>
      </c>
      <c r="AK123" s="207"/>
      <c r="AL123" s="207"/>
      <c r="AM123" s="219"/>
      <c r="AO123" s="142" t="str">
        <f t="shared" ref="AO123:AT123" si="150">AO120</f>
        <v/>
      </c>
      <c r="AP123" s="141">
        <f t="shared" si="150"/>
        <v>0</v>
      </c>
      <c r="AQ123" s="141">
        <f t="shared" si="150"/>
        <v>0</v>
      </c>
      <c r="AR123" s="140" t="str">
        <f t="shared" si="150"/>
        <v>2 Trembler(s) de 30 cl</v>
      </c>
      <c r="AS123" s="135">
        <f t="shared" si="150"/>
        <v>600</v>
      </c>
      <c r="AT123" s="139">
        <f t="shared" si="150"/>
        <v>600</v>
      </c>
      <c r="AU123" s="151">
        <f t="shared" si="148"/>
        <v>0</v>
      </c>
      <c r="AV123" s="20"/>
      <c r="AW123" s="20"/>
      <c r="AX123" s="20"/>
      <c r="AY123" s="20"/>
      <c r="AZ123" s="20"/>
      <c r="BA123" s="153"/>
      <c r="BB123" s="153"/>
      <c r="BC123" s="152"/>
      <c r="BH123" s="626" t="s">
        <v>290</v>
      </c>
      <c r="BI123" s="626" t="s">
        <v>1021</v>
      </c>
      <c r="BJ123" s="626" t="s">
        <v>1784</v>
      </c>
      <c r="BK123" s="93">
        <f t="shared" si="107"/>
        <v>0.12</v>
      </c>
      <c r="BL123" s="92" t="s">
        <v>282</v>
      </c>
      <c r="BM123" s="75">
        <f t="shared" si="142"/>
        <v>8</v>
      </c>
      <c r="BN123" s="74">
        <f t="shared" si="109"/>
        <v>12</v>
      </c>
      <c r="BO123" s="91">
        <v>120</v>
      </c>
      <c r="BP123" s="96">
        <v>90</v>
      </c>
      <c r="BQ123" s="71">
        <v>150</v>
      </c>
      <c r="BR123" s="79">
        <f t="shared" si="145"/>
        <v>15</v>
      </c>
      <c r="BS123" s="95">
        <v>180</v>
      </c>
      <c r="BT123" s="87" t="s">
        <v>289</v>
      </c>
      <c r="BV123" s="394">
        <f t="shared" si="101"/>
        <v>0</v>
      </c>
      <c r="CY123" s="549"/>
      <c r="CZ123" s="549"/>
      <c r="DA123" s="549"/>
      <c r="DB123" s="549"/>
      <c r="DD123" s="9">
        <v>1</v>
      </c>
    </row>
    <row r="124" spans="2:108" ht="21" customHeight="1">
      <c r="B124" s="394">
        <f t="shared" si="94"/>
        <v>0</v>
      </c>
      <c r="C124" s="146" t="b">
        <f t="shared" si="95"/>
        <v>0</v>
      </c>
      <c r="D124" s="146">
        <f t="shared" si="102"/>
        <v>0</v>
      </c>
      <c r="E124" s="146">
        <f t="shared" si="103"/>
        <v>0</v>
      </c>
      <c r="F124" s="146">
        <f t="shared" si="104"/>
        <v>0</v>
      </c>
      <c r="G124" s="146">
        <f t="shared" si="96"/>
        <v>0</v>
      </c>
      <c r="H124" s="146" t="str">
        <f t="shared" si="105"/>
        <v/>
      </c>
      <c r="I124" s="146" t="str">
        <f t="shared" si="97"/>
        <v/>
      </c>
      <c r="J124" s="133"/>
      <c r="K124" s="203"/>
      <c r="L124" s="203"/>
      <c r="M124" s="202"/>
      <c r="N124" s="201"/>
      <c r="O124" s="200"/>
      <c r="P124" s="199"/>
      <c r="Q124" s="103"/>
      <c r="R124" s="315"/>
      <c r="S124" s="315"/>
      <c r="T124" s="198"/>
      <c r="U124" s="314"/>
      <c r="V124" s="197"/>
      <c r="W124" s="196"/>
      <c r="X124" s="677"/>
      <c r="Y124" s="677"/>
      <c r="Z124" s="677"/>
      <c r="AA124" s="676"/>
      <c r="AC124" s="1596">
        <f>X121</f>
        <v>0</v>
      </c>
      <c r="AD124" s="1597"/>
      <c r="AE124" s="1597"/>
      <c r="AF124" s="1597"/>
      <c r="AG124" s="1597"/>
      <c r="AH124" s="1598"/>
      <c r="AI124" s="195"/>
      <c r="AJ124" s="195"/>
      <c r="AK124" s="195"/>
      <c r="AL124" s="195"/>
      <c r="AM124" s="194"/>
      <c r="AO124" s="142" t="str">
        <f t="shared" ref="AO124:AT124" si="151">AO120</f>
        <v/>
      </c>
      <c r="AP124" s="141">
        <f t="shared" si="151"/>
        <v>0</v>
      </c>
      <c r="AQ124" s="141">
        <f t="shared" si="151"/>
        <v>0</v>
      </c>
      <c r="AR124" s="140" t="str">
        <f t="shared" si="151"/>
        <v>2 Trembler(s) de 30 cl</v>
      </c>
      <c r="AS124" s="135">
        <f t="shared" si="151"/>
        <v>600</v>
      </c>
      <c r="AT124" s="139">
        <f t="shared" si="151"/>
        <v>600</v>
      </c>
      <c r="AU124" s="151">
        <f t="shared" si="148"/>
        <v>0</v>
      </c>
      <c r="AV124" s="193"/>
      <c r="AW124" s="193"/>
      <c r="AX124" s="1737" t="str">
        <f>AX126&amp;" =  Volumes saisis colonnes "&amp;SUBSTITUTE(ADDRESS(1,COLUMN(W128),4),"1","")&amp;" et "&amp;SUBSTITUTE(ADDRESS(1,COLUMN(X128),4),"1","")</f>
        <v>AX =  Volumes saisis colonnes W et X</v>
      </c>
      <c r="AY124" s="193"/>
      <c r="AZ124" s="193"/>
      <c r="BA124" s="153"/>
      <c r="BB124" s="153"/>
      <c r="BC124" s="152"/>
      <c r="BH124" s="94" t="s">
        <v>287</v>
      </c>
      <c r="BI124" s="94" t="s">
        <v>1022</v>
      </c>
      <c r="BJ124" s="94" t="s">
        <v>1785</v>
      </c>
      <c r="BK124" s="93">
        <f t="shared" si="107"/>
        <v>5.0000000000000001E-3</v>
      </c>
      <c r="BL124" s="92" t="s">
        <v>282</v>
      </c>
      <c r="BM124" s="75">
        <f t="shared" si="142"/>
        <v>200</v>
      </c>
      <c r="BN124" s="74">
        <f t="shared" si="109"/>
        <v>0.5</v>
      </c>
      <c r="BO124" s="91">
        <v>5</v>
      </c>
      <c r="BP124" s="90">
        <v>0</v>
      </c>
      <c r="BQ124" s="89">
        <v>0</v>
      </c>
      <c r="BR124" s="79"/>
      <c r="BS124" s="88"/>
      <c r="BT124" s="87" t="s">
        <v>281</v>
      </c>
      <c r="BV124" s="394">
        <f t="shared" si="101"/>
        <v>0</v>
      </c>
      <c r="CY124" s="549"/>
      <c r="CZ124" s="549"/>
      <c r="DA124" s="549"/>
      <c r="DB124" s="549"/>
      <c r="DD124" s="9">
        <v>1</v>
      </c>
    </row>
    <row r="125" spans="2:108" ht="21" customHeight="1">
      <c r="B125" s="394">
        <f t="shared" si="94"/>
        <v>0</v>
      </c>
      <c r="C125" s="146" t="b">
        <f t="shared" si="95"/>
        <v>0</v>
      </c>
      <c r="D125" s="146">
        <f t="shared" si="102"/>
        <v>0</v>
      </c>
      <c r="E125" s="146">
        <f t="shared" si="103"/>
        <v>0</v>
      </c>
      <c r="F125" s="146">
        <f t="shared" si="104"/>
        <v>0</v>
      </c>
      <c r="G125" s="146">
        <f t="shared" si="96"/>
        <v>0</v>
      </c>
      <c r="H125" s="146" t="str">
        <f t="shared" si="105"/>
        <v/>
      </c>
      <c r="I125" s="146" t="str">
        <f t="shared" si="97"/>
        <v/>
      </c>
      <c r="J125" s="133"/>
      <c r="K125" s="189"/>
      <c r="L125" s="188"/>
      <c r="M125" s="187"/>
      <c r="N125" s="186"/>
      <c r="O125" s="185"/>
      <c r="P125" s="184"/>
      <c r="Q125" s="183"/>
      <c r="R125" s="183"/>
      <c r="S125" s="182"/>
      <c r="T125" s="182"/>
      <c r="U125" s="182"/>
      <c r="V125" s="182"/>
      <c r="W125" s="182"/>
      <c r="X125" s="182"/>
      <c r="Y125" s="182"/>
      <c r="Z125" s="182"/>
      <c r="AA125" s="181"/>
      <c r="AC125" s="1599"/>
      <c r="AD125" s="1600"/>
      <c r="AE125" s="1600"/>
      <c r="AF125" s="1600"/>
      <c r="AG125" s="1600"/>
      <c r="AH125" s="1601"/>
      <c r="AI125" s="180"/>
      <c r="AJ125" s="180"/>
      <c r="AK125" s="180"/>
      <c r="AL125" s="180"/>
      <c r="AM125" s="535" t="s">
        <v>384</v>
      </c>
      <c r="AO125" s="142" t="str">
        <f t="shared" ref="AO125:AT125" si="152">AO120</f>
        <v/>
      </c>
      <c r="AP125" s="141">
        <f t="shared" si="152"/>
        <v>0</v>
      </c>
      <c r="AQ125" s="141">
        <f t="shared" si="152"/>
        <v>0</v>
      </c>
      <c r="AR125" s="140" t="str">
        <f t="shared" si="152"/>
        <v>2 Trembler(s) de 30 cl</v>
      </c>
      <c r="AS125" s="135">
        <f t="shared" si="152"/>
        <v>600</v>
      </c>
      <c r="AT125" s="139">
        <f t="shared" si="152"/>
        <v>600</v>
      </c>
      <c r="AU125" s="151">
        <f t="shared" si="148"/>
        <v>0</v>
      </c>
      <c r="AV125" s="20"/>
      <c r="AW125" s="193"/>
      <c r="AX125" s="1737"/>
      <c r="AY125" s="193"/>
      <c r="AZ125" s="193"/>
      <c r="BA125" s="153"/>
      <c r="BB125" s="153"/>
      <c r="BC125" s="152"/>
      <c r="BH125" s="94" t="s">
        <v>285</v>
      </c>
      <c r="BI125" s="94" t="s">
        <v>1023</v>
      </c>
      <c r="BJ125" s="94" t="s">
        <v>1786</v>
      </c>
      <c r="BK125" s="93">
        <f t="shared" si="107"/>
        <v>1.4999999999999999E-2</v>
      </c>
      <c r="BL125" s="92" t="s">
        <v>282</v>
      </c>
      <c r="BM125" s="75">
        <f t="shared" si="142"/>
        <v>67</v>
      </c>
      <c r="BN125" s="74">
        <f t="shared" si="109"/>
        <v>1.5</v>
      </c>
      <c r="BO125" s="91">
        <v>15</v>
      </c>
      <c r="BP125" s="90">
        <v>0</v>
      </c>
      <c r="BQ125" s="89">
        <v>0</v>
      </c>
      <c r="BR125" s="79"/>
      <c r="BS125" s="88">
        <v>1000</v>
      </c>
      <c r="BT125" s="87" t="s">
        <v>281</v>
      </c>
      <c r="BV125" s="394">
        <f t="shared" si="101"/>
        <v>0</v>
      </c>
      <c r="CY125" s="549"/>
      <c r="CZ125" s="549"/>
      <c r="DA125" s="549"/>
      <c r="DB125" s="549"/>
      <c r="DD125" s="9">
        <v>1</v>
      </c>
    </row>
    <row r="126" spans="2:108" ht="21" customHeight="1">
      <c r="B126" s="394">
        <f t="shared" si="94"/>
        <v>0</v>
      </c>
      <c r="C126" s="146" t="b">
        <f t="shared" si="95"/>
        <v>0</v>
      </c>
      <c r="D126" s="146">
        <f t="shared" si="102"/>
        <v>0</v>
      </c>
      <c r="E126" s="146">
        <f t="shared" si="103"/>
        <v>0</v>
      </c>
      <c r="F126" s="146">
        <f t="shared" si="104"/>
        <v>0</v>
      </c>
      <c r="G126" s="146">
        <f t="shared" si="96"/>
        <v>0</v>
      </c>
      <c r="H126" s="146" t="str">
        <f t="shared" si="105"/>
        <v/>
      </c>
      <c r="I126" s="146" t="str">
        <f t="shared" si="97"/>
        <v/>
      </c>
      <c r="J126" s="133"/>
      <c r="K126" s="118"/>
      <c r="L126" s="118"/>
      <c r="M126" s="117"/>
      <c r="N126" s="116"/>
      <c r="O126" s="115"/>
      <c r="P126" s="675"/>
      <c r="Q126" s="675"/>
      <c r="R126" s="674"/>
      <c r="S126" s="176"/>
      <c r="T126" s="175"/>
      <c r="U126" s="673"/>
      <c r="V126" s="174"/>
      <c r="W126" s="672"/>
      <c r="X126" s="671"/>
      <c r="Y126" s="670"/>
      <c r="Z126" s="669"/>
      <c r="AA126" s="173"/>
      <c r="AC126" s="172" t="e">
        <f>"Vous servez plus que l'Auteur qui avait prévu "&amp;AJ123&amp;" cl"</f>
        <v>#N/A</v>
      </c>
      <c r="AD126" s="171" t="e">
        <f>"Vous servez moins que l'Auteur qui avait prévu "&amp;AJ123&amp;" cl"</f>
        <v>#N/A</v>
      </c>
      <c r="AE126" s="171" t="s">
        <v>373</v>
      </c>
      <c r="AF126" s="170"/>
      <c r="AG126" s="170"/>
      <c r="AH126" s="170"/>
      <c r="AI126" s="170"/>
      <c r="AJ126" s="169"/>
      <c r="AK126" s="169"/>
      <c r="AL126" s="536" t="s">
        <v>372</v>
      </c>
      <c r="AM126" s="168" t="s">
        <v>371</v>
      </c>
      <c r="AO126" s="142" t="str">
        <f t="shared" ref="AO126:AT126" si="153">AO120</f>
        <v/>
      </c>
      <c r="AP126" s="141">
        <f t="shared" si="153"/>
        <v>0</v>
      </c>
      <c r="AQ126" s="141">
        <f t="shared" si="153"/>
        <v>0</v>
      </c>
      <c r="AR126" s="140" t="str">
        <f t="shared" si="153"/>
        <v>2 Trembler(s) de 30 cl</v>
      </c>
      <c r="AS126" s="135">
        <f t="shared" si="153"/>
        <v>600</v>
      </c>
      <c r="AT126" s="139">
        <f t="shared" si="153"/>
        <v>600</v>
      </c>
      <c r="AU126" s="151">
        <f t="shared" si="148"/>
        <v>0</v>
      </c>
      <c r="AV126" s="166" t="str">
        <f t="shared" ref="AV126:BB126" si="154">SUBSTITUTE(ADDRESS(1,COLUMN(),4),"1","")</f>
        <v>AV</v>
      </c>
      <c r="AW126" s="166" t="str">
        <f t="shared" si="154"/>
        <v>AW</v>
      </c>
      <c r="AX126" s="167" t="str">
        <f>SUBSTITUTE(ADDRESS(1,COLUMN(),4),"1","")</f>
        <v>AX</v>
      </c>
      <c r="AY126" s="167" t="str">
        <f>SUBSTITUTE(ADDRESS(1,COLUMN(),4),"1","")</f>
        <v>AY</v>
      </c>
      <c r="AZ126" s="166" t="str">
        <f t="shared" si="154"/>
        <v>AZ</v>
      </c>
      <c r="BA126" s="165" t="str">
        <f t="shared" si="154"/>
        <v>BA</v>
      </c>
      <c r="BB126" s="625" t="str">
        <f t="shared" si="154"/>
        <v>BB</v>
      </c>
      <c r="BC126" s="732" t="str">
        <f>"1"&amp;" "&amp;AJ120</f>
        <v>1 Trembler(s)</v>
      </c>
      <c r="BH126" s="94" t="s">
        <v>283</v>
      </c>
      <c r="BI126" s="94" t="s">
        <v>1024</v>
      </c>
      <c r="BJ126" s="94" t="s">
        <v>1786</v>
      </c>
      <c r="BK126" s="93">
        <f t="shared" si="107"/>
        <v>0.25</v>
      </c>
      <c r="BL126" s="92" t="s">
        <v>282</v>
      </c>
      <c r="BM126" s="75">
        <f t="shared" si="142"/>
        <v>4</v>
      </c>
      <c r="BN126" s="74">
        <f t="shared" si="109"/>
        <v>25</v>
      </c>
      <c r="BO126" s="91">
        <v>250</v>
      </c>
      <c r="BP126" s="90">
        <v>0</v>
      </c>
      <c r="BQ126" s="89">
        <v>0</v>
      </c>
      <c r="BR126" s="74"/>
      <c r="BS126" s="88">
        <v>1</v>
      </c>
      <c r="BT126" s="87" t="s">
        <v>281</v>
      </c>
      <c r="BV126" s="394">
        <f t="shared" si="101"/>
        <v>0</v>
      </c>
      <c r="CY126" s="549"/>
      <c r="CZ126" s="549"/>
      <c r="DA126" s="549"/>
      <c r="DB126" s="549"/>
      <c r="DD126" s="9">
        <v>1</v>
      </c>
    </row>
    <row r="127" spans="2:108" ht="21" customHeight="1">
      <c r="B127" s="394">
        <f t="shared" si="94"/>
        <v>0</v>
      </c>
      <c r="C127" s="146" t="b">
        <f t="shared" si="95"/>
        <v>0</v>
      </c>
      <c r="D127" s="146">
        <f t="shared" si="102"/>
        <v>0</v>
      </c>
      <c r="E127" s="146">
        <f t="shared" si="103"/>
        <v>0</v>
      </c>
      <c r="F127" s="146">
        <f t="shared" si="104"/>
        <v>0</v>
      </c>
      <c r="G127" s="146">
        <f t="shared" si="96"/>
        <v>0</v>
      </c>
      <c r="H127" s="146" t="str">
        <f t="shared" si="105"/>
        <v/>
      </c>
      <c r="I127" s="146" t="str">
        <f t="shared" si="97"/>
        <v/>
      </c>
      <c r="J127" s="133"/>
      <c r="K127" s="118"/>
      <c r="L127" s="118"/>
      <c r="M127" s="117"/>
      <c r="N127" s="116"/>
      <c r="O127" s="115"/>
      <c r="P127" s="663"/>
      <c r="Q127" s="663"/>
      <c r="R127" s="662"/>
      <c r="S127" s="164"/>
      <c r="T127" s="163"/>
      <c r="U127" s="668"/>
      <c r="V127" s="162"/>
      <c r="W127" s="667"/>
      <c r="X127" s="666"/>
      <c r="Y127" s="665"/>
      <c r="Z127" s="664"/>
      <c r="AA127" s="161"/>
      <c r="AC127" s="160"/>
      <c r="AD127" s="765"/>
      <c r="AE127" s="766"/>
      <c r="AF127" s="766"/>
      <c r="AG127" s="767" t="e">
        <f>AJ123&amp;" "&amp;AJ121&amp;" arrondi à ▼"</f>
        <v>#N/A</v>
      </c>
      <c r="AH127" s="766"/>
      <c r="AI127" s="766"/>
      <c r="AJ127" s="768" t="s">
        <v>366</v>
      </c>
      <c r="AK127" s="769" t="s">
        <v>365</v>
      </c>
      <c r="AL127" s="770"/>
      <c r="AM127" s="499">
        <f>ROUND(AM135/AI120,2)</f>
        <v>0</v>
      </c>
      <c r="AO127" s="142" t="str">
        <f t="shared" ref="AO127:AT127" si="155">AO120</f>
        <v/>
      </c>
      <c r="AP127" s="141">
        <f t="shared" si="155"/>
        <v>0</v>
      </c>
      <c r="AQ127" s="141">
        <f t="shared" si="155"/>
        <v>0</v>
      </c>
      <c r="AR127" s="140" t="str">
        <f t="shared" si="155"/>
        <v>2 Trembler(s) de 30 cl</v>
      </c>
      <c r="AS127" s="135">
        <f t="shared" si="155"/>
        <v>600</v>
      </c>
      <c r="AT127" s="139">
        <f t="shared" si="155"/>
        <v>600</v>
      </c>
      <c r="AU127" s="151">
        <f t="shared" si="148"/>
        <v>0</v>
      </c>
      <c r="AV127" s="156"/>
      <c r="AW127" s="156"/>
      <c r="AX127" s="155"/>
      <c r="AY127" s="20"/>
      <c r="AZ127" s="20"/>
      <c r="BA127" s="154" t="s">
        <v>364</v>
      </c>
      <c r="BB127" s="153"/>
      <c r="BC127" s="732" t="str">
        <f>"de "&amp;AI121&amp;" "&amp;AJ121</f>
        <v>de 30 cl</v>
      </c>
      <c r="BH127" s="86" t="s">
        <v>280</v>
      </c>
      <c r="BI127" s="86" t="s">
        <v>1025</v>
      </c>
      <c r="BJ127" s="86" t="s">
        <v>1787</v>
      </c>
      <c r="BK127" s="77">
        <f t="shared" si="107"/>
        <v>6.4999999999999997E-3</v>
      </c>
      <c r="BL127" s="82" t="s">
        <v>243</v>
      </c>
      <c r="BM127" s="75">
        <f t="shared" si="142"/>
        <v>154</v>
      </c>
      <c r="BN127" s="74"/>
      <c r="BO127" s="73">
        <v>6.5</v>
      </c>
      <c r="BP127" s="72">
        <v>0</v>
      </c>
      <c r="BQ127" s="71">
        <v>0</v>
      </c>
      <c r="BR127" s="79"/>
      <c r="BS127" s="69"/>
      <c r="BT127" s="68" t="s">
        <v>277</v>
      </c>
      <c r="BV127" s="394">
        <f t="shared" si="101"/>
        <v>0</v>
      </c>
      <c r="CX127" s="2"/>
      <c r="CY127" s="549"/>
      <c r="CZ127" s="549"/>
      <c r="DA127" s="549"/>
      <c r="DB127" s="549"/>
      <c r="DC127" s="2"/>
      <c r="DD127" s="9">
        <v>1</v>
      </c>
    </row>
    <row r="128" spans="2:108" ht="21" customHeight="1">
      <c r="B128" s="394">
        <f t="shared" si="94"/>
        <v>0</v>
      </c>
      <c r="C128" s="146" t="b">
        <f t="shared" si="95"/>
        <v>0</v>
      </c>
      <c r="D128" s="146">
        <f t="shared" si="102"/>
        <v>0</v>
      </c>
      <c r="E128" s="146">
        <f t="shared" si="103"/>
        <v>0</v>
      </c>
      <c r="F128" s="146">
        <f t="shared" si="104"/>
        <v>0</v>
      </c>
      <c r="G128" s="146">
        <f t="shared" si="96"/>
        <v>0</v>
      </c>
      <c r="H128" s="146" t="str">
        <f t="shared" si="105"/>
        <v/>
      </c>
      <c r="I128" s="146" t="str">
        <f t="shared" si="97"/>
        <v/>
      </c>
      <c r="J128" s="133"/>
      <c r="K128" s="118"/>
      <c r="L128" s="118"/>
      <c r="M128" s="117"/>
      <c r="N128" s="116"/>
      <c r="O128" s="115"/>
      <c r="P128" s="663"/>
      <c r="Q128" s="663"/>
      <c r="R128" s="662"/>
      <c r="S128" s="144"/>
      <c r="T128" s="292"/>
      <c r="U128" s="291"/>
      <c r="V128" s="143"/>
      <c r="W128" s="290"/>
      <c r="X128" s="289"/>
      <c r="Y128" s="288"/>
      <c r="Z128" s="287"/>
      <c r="AA128" s="286"/>
      <c r="AC128" s="507" t="str">
        <f>IF(ISBLANK(AA128),"",IF(AI120&gt;0,AA128,""))</f>
        <v/>
      </c>
      <c r="AD128" s="508">
        <f>IF(ISBLANK(AI120),"",INDEX(BO22:BO150,MATCH(AJ121,BH22:BH150,0)))</f>
        <v>10</v>
      </c>
      <c r="AE128" s="509" t="str">
        <f t="shared" ref="AE128:AE134" si="156">IF(BA128=0,"",BA128)</f>
        <v/>
      </c>
      <c r="AF128" s="510" t="str">
        <f>IF(BA128=0,"",IF(ISBLANK(AI120),"",TEXT(AE128/10,"0.0")&amp;" cl ► "&amp;TEXT(AE128/1000,"0.000")&amp;" L"))</f>
        <v/>
      </c>
      <c r="AG128" s="511" t="str">
        <f>IF(OR(BA128=0, ISBLANK(X128)), "", IF(ROUND(BA128/BA135*10*2, 0)/2=0, W128 &amp; " " &amp; X128, "► ≈ " &amp; MIN(ROUND(BA128/BA135*10*2, 0)/2, 10) &amp; "/10"))</f>
        <v/>
      </c>
      <c r="AH128" s="512" t="str">
        <f t="shared" ref="AH128:AH134" si="157">IF(ISBLANK(T128),"",T128*AU128)</f>
        <v/>
      </c>
      <c r="AI128" s="513">
        <f>IF(ISBLANK(AI120),"",U128)</f>
        <v>0</v>
      </c>
      <c r="AJ128" s="528" t="str">
        <f t="shared" ref="AJ128:AJ134" si="158">IF(ISBLANK(Y128),"",AE128*Y128/100)</f>
        <v/>
      </c>
      <c r="AK128" s="514">
        <f t="shared" ref="AK128:AK134" si="159">Y128</f>
        <v>0</v>
      </c>
      <c r="AL128" s="515">
        <v>1</v>
      </c>
      <c r="AM128" s="516">
        <f t="shared" ref="AM128:AM134" si="160">IFERROR(IF(ISBLANK(T128),(AE128/1000)*AL128,AH128*AL128),0)</f>
        <v>0</v>
      </c>
      <c r="AO128" s="142" t="str">
        <f t="shared" ref="AO128:AT128" si="161">AO120</f>
        <v/>
      </c>
      <c r="AP128" s="141">
        <f t="shared" si="161"/>
        <v>0</v>
      </c>
      <c r="AQ128" s="141">
        <f t="shared" si="161"/>
        <v>0</v>
      </c>
      <c r="AR128" s="140" t="str">
        <f t="shared" si="161"/>
        <v>2 Trembler(s) de 30 cl</v>
      </c>
      <c r="AS128" s="135">
        <f t="shared" si="161"/>
        <v>600</v>
      </c>
      <c r="AT128" s="139">
        <f t="shared" si="161"/>
        <v>600</v>
      </c>
      <c r="AU128" s="151">
        <f t="shared" si="148"/>
        <v>0</v>
      </c>
      <c r="AV128" s="150">
        <v>1</v>
      </c>
      <c r="AW128" s="136">
        <f t="shared" ref="AW128:AW134" si="162">AA128</f>
        <v>0</v>
      </c>
      <c r="AX128" s="614">
        <f>IF(ISBLANK(W128),0,IFERROR((IFERROR(_xlfn.XLOOKUP(X128,BH22:BH150,BO22:BO150),IFERROR(_xlfn.XLOOKUP(X128,BI22:BI150,BO22:BO150),IFERROR(_xlfn.XLOOKUP(X128,BJ22:BJ150,BO22:BO150),""))))*W128,""))</f>
        <v>0</v>
      </c>
      <c r="AY128" s="618">
        <f>IFERROR((AX128/AX135)*AQ128,0)</f>
        <v>0</v>
      </c>
      <c r="AZ128" s="619">
        <f>AY128/1000</f>
        <v>0</v>
      </c>
      <c r="BA128" s="134">
        <f>AY128*AU128</f>
        <v>0</v>
      </c>
      <c r="BB128" s="617">
        <f>BA128/1000</f>
        <v>0</v>
      </c>
      <c r="BC128" s="733">
        <f>BA128/AI120</f>
        <v>0</v>
      </c>
      <c r="BH128" s="86" t="s">
        <v>278</v>
      </c>
      <c r="BI128" s="86" t="s">
        <v>1026</v>
      </c>
      <c r="BJ128" s="86" t="s">
        <v>1788</v>
      </c>
      <c r="BK128" s="77">
        <f t="shared" si="107"/>
        <v>0.1</v>
      </c>
      <c r="BL128" s="82" t="s">
        <v>243</v>
      </c>
      <c r="BM128" s="75">
        <f t="shared" si="142"/>
        <v>10</v>
      </c>
      <c r="BN128" s="79"/>
      <c r="BO128" s="73">
        <v>100</v>
      </c>
      <c r="BP128" s="72">
        <v>0</v>
      </c>
      <c r="BQ128" s="71">
        <v>0</v>
      </c>
      <c r="BR128" s="84"/>
      <c r="BS128" s="69"/>
      <c r="BT128" s="68" t="s">
        <v>277</v>
      </c>
      <c r="BV128" s="394">
        <f t="shared" si="101"/>
        <v>0</v>
      </c>
      <c r="CX128" s="2"/>
      <c r="CY128" s="549"/>
      <c r="CZ128" s="549"/>
      <c r="DA128" s="549"/>
      <c r="DB128" s="549"/>
      <c r="DC128" s="2"/>
      <c r="DD128" s="9">
        <v>1</v>
      </c>
    </row>
    <row r="129" spans="2:108" ht="21" customHeight="1">
      <c r="B129" s="394">
        <f t="shared" si="94"/>
        <v>0</v>
      </c>
      <c r="C129" s="146" t="b">
        <f t="shared" si="95"/>
        <v>0</v>
      </c>
      <c r="D129" s="146">
        <f t="shared" si="102"/>
        <v>0</v>
      </c>
      <c r="E129" s="146">
        <f t="shared" si="103"/>
        <v>0</v>
      </c>
      <c r="F129" s="146">
        <f t="shared" si="104"/>
        <v>0</v>
      </c>
      <c r="G129" s="146">
        <f t="shared" si="96"/>
        <v>0</v>
      </c>
      <c r="H129" s="146" t="str">
        <f t="shared" si="105"/>
        <v/>
      </c>
      <c r="I129" s="146" t="str">
        <f t="shared" si="97"/>
        <v/>
      </c>
      <c r="J129" s="145"/>
      <c r="K129" s="118"/>
      <c r="L129" s="118"/>
      <c r="M129" s="117"/>
      <c r="N129" s="116"/>
      <c r="O129" s="115"/>
      <c r="P129" s="663"/>
      <c r="Q129" s="663"/>
      <c r="R129" s="662"/>
      <c r="S129" s="149"/>
      <c r="T129" s="292"/>
      <c r="U129" s="291"/>
      <c r="V129" s="143"/>
      <c r="W129" s="290"/>
      <c r="X129" s="289"/>
      <c r="Y129" s="288"/>
      <c r="Z129" s="287"/>
      <c r="AA129" s="286"/>
      <c r="AC129" s="517" t="str">
        <f>IF(ISBLANK(AA129),"",IF(AI120&gt;0,AA129,""))</f>
        <v/>
      </c>
      <c r="AD129" s="518">
        <f>IF(ISBLANK(AI120),"",INDEX(BO22:BO150,MATCH(AJ121,BH22:BH150,0)))</f>
        <v>10</v>
      </c>
      <c r="AE129" s="519" t="str">
        <f t="shared" si="156"/>
        <v/>
      </c>
      <c r="AF129" s="520" t="str">
        <f>IF(BA129=0,"",IF(ISBLANK(AI120),"",TEXT(AE129/10,"0.0")&amp;" cl ► "&amp;TEXT(AE129/1000,"0.000")&amp;" L"))</f>
        <v/>
      </c>
      <c r="AG129" s="521" t="str">
        <f>IF(OR(BA129=0, ISBLANK(X129)), "", IF(ROUND(BA129/BA135*10*2, 0)/2=0, W129 &amp; " " &amp; X129, "► ≈ " &amp; MIN(ROUND(BA129/BA135*10*2, 0)/2, 10) &amp; "/10"))</f>
        <v/>
      </c>
      <c r="AH129" s="522" t="str">
        <f t="shared" si="157"/>
        <v/>
      </c>
      <c r="AI129" s="523">
        <f>IF(ISBLANK(AI120),"",U129)</f>
        <v>0</v>
      </c>
      <c r="AJ129" s="529" t="str">
        <f t="shared" si="158"/>
        <v/>
      </c>
      <c r="AK129" s="524">
        <f t="shared" si="159"/>
        <v>0</v>
      </c>
      <c r="AL129" s="515">
        <v>1</v>
      </c>
      <c r="AM129" s="516">
        <f t="shared" si="160"/>
        <v>0</v>
      </c>
      <c r="AO129" s="142" t="str">
        <f t="shared" ref="AO129:AT129" si="163">AO120</f>
        <v/>
      </c>
      <c r="AP129" s="141">
        <f t="shared" si="163"/>
        <v>0</v>
      </c>
      <c r="AQ129" s="141">
        <f t="shared" si="163"/>
        <v>0</v>
      </c>
      <c r="AR129" s="140" t="str">
        <f t="shared" si="163"/>
        <v>2 Trembler(s) de 30 cl</v>
      </c>
      <c r="AS129" s="135">
        <f t="shared" si="163"/>
        <v>600</v>
      </c>
      <c r="AT129" s="139">
        <f t="shared" si="163"/>
        <v>600</v>
      </c>
      <c r="AU129" s="138">
        <f t="shared" si="148"/>
        <v>0</v>
      </c>
      <c r="AV129" s="148">
        <v>2</v>
      </c>
      <c r="AW129" s="147">
        <f t="shared" si="162"/>
        <v>0</v>
      </c>
      <c r="AX129" s="614">
        <f>IF(ISBLANK(W129),0,IFERROR((IFERROR(_xlfn.XLOOKUP(X129,BH22:BH150,BO22:BO150),IFERROR(_xlfn.XLOOKUP(X129,BI22:BI150,BO22:BO150),IFERROR(_xlfn.XLOOKUP(X129,BJ22:BJ150,BO22:BO150),""))))*W129,""))</f>
        <v>0</v>
      </c>
      <c r="AY129" s="618">
        <f>IFERROR((AX129/AX135)*AQ129,0)</f>
        <v>0</v>
      </c>
      <c r="AZ129" s="619">
        <f t="shared" ref="AZ129:AZ134" si="164">AY129/1000</f>
        <v>0</v>
      </c>
      <c r="BA129" s="134">
        <f t="shared" ref="BA129:BA134" si="165">AY129*AU129</f>
        <v>0</v>
      </c>
      <c r="BB129" s="617">
        <f t="shared" ref="BB129:BB134" si="166">BA129/1000</f>
        <v>0</v>
      </c>
      <c r="BC129" s="733">
        <f>BA129/AI120</f>
        <v>0</v>
      </c>
      <c r="BH129" s="86" t="s">
        <v>275</v>
      </c>
      <c r="BI129" s="86" t="s">
        <v>1027</v>
      </c>
      <c r="BJ129" s="86" t="s">
        <v>1789</v>
      </c>
      <c r="BK129" s="77">
        <f t="shared" si="107"/>
        <v>3.0000000000000001E-3</v>
      </c>
      <c r="BL129" s="82" t="s">
        <v>243</v>
      </c>
      <c r="BM129" s="75">
        <f t="shared" si="142"/>
        <v>333</v>
      </c>
      <c r="BN129" s="79"/>
      <c r="BO129" s="73">
        <v>3</v>
      </c>
      <c r="BP129" s="72">
        <v>0</v>
      </c>
      <c r="BQ129" s="71">
        <v>0</v>
      </c>
      <c r="BR129" s="79"/>
      <c r="BS129" s="69"/>
      <c r="BT129" s="68" t="s">
        <v>270</v>
      </c>
      <c r="BV129" s="394">
        <f t="shared" si="101"/>
        <v>0</v>
      </c>
      <c r="CX129" s="2"/>
      <c r="CY129" s="549"/>
      <c r="CZ129" s="549"/>
      <c r="DA129" s="549"/>
      <c r="DB129" s="549"/>
      <c r="DC129" s="2"/>
      <c r="DD129" s="9">
        <v>1</v>
      </c>
    </row>
    <row r="130" spans="2:108" ht="21" customHeight="1">
      <c r="B130" s="394">
        <f t="shared" si="94"/>
        <v>0</v>
      </c>
      <c r="C130" s="146" t="b">
        <f t="shared" si="95"/>
        <v>0</v>
      </c>
      <c r="D130" s="146">
        <f t="shared" si="102"/>
        <v>0</v>
      </c>
      <c r="E130" s="146">
        <f t="shared" si="103"/>
        <v>0</v>
      </c>
      <c r="F130" s="146">
        <f t="shared" si="104"/>
        <v>0</v>
      </c>
      <c r="G130" s="146">
        <f t="shared" si="96"/>
        <v>0</v>
      </c>
      <c r="H130" s="146" t="str">
        <f t="shared" si="105"/>
        <v/>
      </c>
      <c r="I130" s="146" t="str">
        <f t="shared" si="97"/>
        <v/>
      </c>
      <c r="J130" s="145"/>
      <c r="K130" s="118"/>
      <c r="L130" s="118"/>
      <c r="M130" s="117"/>
      <c r="N130" s="116"/>
      <c r="O130" s="115"/>
      <c r="P130" s="663"/>
      <c r="Q130" s="663"/>
      <c r="R130" s="662"/>
      <c r="S130" s="144"/>
      <c r="T130" s="292"/>
      <c r="U130" s="291"/>
      <c r="V130" s="143"/>
      <c r="W130" s="290"/>
      <c r="X130" s="289"/>
      <c r="Y130" s="288"/>
      <c r="Z130" s="287"/>
      <c r="AA130" s="294"/>
      <c r="AC130" s="507" t="str">
        <f>IF(ISBLANK(AA130),"",IF(AI120&gt;0,AA130,""))</f>
        <v/>
      </c>
      <c r="AD130" s="508">
        <f>IF(ISBLANK(AI120),"",INDEX(BO22:BO150,MATCH(AJ121,BH22:BH150,0)))</f>
        <v>10</v>
      </c>
      <c r="AE130" s="525" t="str">
        <f t="shared" si="156"/>
        <v/>
      </c>
      <c r="AF130" s="526" t="str">
        <f>IF(BA130=0,"",IF(ISBLANK(AI120),"",TEXT(AE130/10,"0.0")&amp;" cl ► "&amp;TEXT(AE130/1000,"0.000")&amp;" L"))</f>
        <v/>
      </c>
      <c r="AG130" s="511" t="str">
        <f>IF(OR(BA130=0, ISBLANK(X130)), "", IF(ROUND(BA130/BA135*10*2, 0)/2=0, W130 &amp; " " &amp; X130, "► ≈ " &amp; MIN(ROUND(BA130/BA135*10*2, 0)/2, 10) &amp; "/10"))</f>
        <v/>
      </c>
      <c r="AH130" s="527" t="str">
        <f t="shared" si="157"/>
        <v/>
      </c>
      <c r="AI130" s="513">
        <f>IF(ISBLANK(AI120),"",U130)</f>
        <v>0</v>
      </c>
      <c r="AJ130" s="528" t="str">
        <f t="shared" si="158"/>
        <v/>
      </c>
      <c r="AK130" s="514">
        <f t="shared" si="159"/>
        <v>0</v>
      </c>
      <c r="AL130" s="515">
        <v>1</v>
      </c>
      <c r="AM130" s="516">
        <f t="shared" si="160"/>
        <v>0</v>
      </c>
      <c r="AO130" s="142" t="str">
        <f t="shared" ref="AO130:AT130" si="167">AO120</f>
        <v/>
      </c>
      <c r="AP130" s="141">
        <f t="shared" si="167"/>
        <v>0</v>
      </c>
      <c r="AQ130" s="141">
        <f t="shared" si="167"/>
        <v>0</v>
      </c>
      <c r="AR130" s="140" t="str">
        <f t="shared" si="167"/>
        <v>2 Trembler(s) de 30 cl</v>
      </c>
      <c r="AS130" s="135">
        <f t="shared" si="167"/>
        <v>600</v>
      </c>
      <c r="AT130" s="139">
        <f t="shared" si="167"/>
        <v>600</v>
      </c>
      <c r="AU130" s="138">
        <f t="shared" si="148"/>
        <v>0</v>
      </c>
      <c r="AV130" s="137">
        <v>3</v>
      </c>
      <c r="AW130" s="136">
        <f t="shared" si="162"/>
        <v>0</v>
      </c>
      <c r="AX130" s="614">
        <f>IF(ISBLANK(W130),0,IFERROR((IFERROR(_xlfn.XLOOKUP(X130,BH22:BH150,BO22:BO150),IFERROR(_xlfn.XLOOKUP(X130,BI22:BI150,BO22:BO150),IFERROR(_xlfn.XLOOKUP(X130,BJ22:BJ150,BO22:BO150),""))))*W130,""))</f>
        <v>0</v>
      </c>
      <c r="AY130" s="618">
        <f>IFERROR((AX130/AX135)*AQ130,0)</f>
        <v>0</v>
      </c>
      <c r="AZ130" s="619">
        <f t="shared" si="164"/>
        <v>0</v>
      </c>
      <c r="BA130" s="134">
        <f t="shared" si="165"/>
        <v>0</v>
      </c>
      <c r="BB130" s="617">
        <f t="shared" si="166"/>
        <v>0</v>
      </c>
      <c r="BC130" s="733">
        <f>BA130/AI120</f>
        <v>0</v>
      </c>
      <c r="BH130" s="86" t="s">
        <v>273</v>
      </c>
      <c r="BI130" s="86" t="s">
        <v>1028</v>
      </c>
      <c r="BJ130" s="86" t="s">
        <v>1789</v>
      </c>
      <c r="BK130" s="77">
        <f t="shared" si="107"/>
        <v>8.0000000000000002E-3</v>
      </c>
      <c r="BL130" s="82" t="s">
        <v>243</v>
      </c>
      <c r="BM130" s="75">
        <f t="shared" si="142"/>
        <v>125</v>
      </c>
      <c r="BN130" s="79"/>
      <c r="BO130" s="73">
        <v>8</v>
      </c>
      <c r="BP130" s="72">
        <v>0</v>
      </c>
      <c r="BQ130" s="71">
        <v>0</v>
      </c>
      <c r="BR130" s="79"/>
      <c r="BS130" s="69"/>
      <c r="BT130" s="68" t="s">
        <v>270</v>
      </c>
      <c r="BV130" s="394">
        <f t="shared" si="101"/>
        <v>0</v>
      </c>
      <c r="CX130" s="2"/>
      <c r="CY130" s="549"/>
      <c r="CZ130" s="549"/>
      <c r="DA130" s="549"/>
      <c r="DB130" s="549"/>
      <c r="DC130" s="2"/>
      <c r="DD130" s="9">
        <v>1</v>
      </c>
    </row>
    <row r="131" spans="2:108" ht="21" customHeight="1">
      <c r="B131" s="394">
        <f t="shared" si="94"/>
        <v>0</v>
      </c>
      <c r="C131" s="146" t="b">
        <f t="shared" si="95"/>
        <v>0</v>
      </c>
      <c r="D131" s="146">
        <f t="shared" si="102"/>
        <v>0</v>
      </c>
      <c r="E131" s="146">
        <f t="shared" si="103"/>
        <v>0</v>
      </c>
      <c r="F131" s="146">
        <f t="shared" si="104"/>
        <v>0</v>
      </c>
      <c r="G131" s="146">
        <f t="shared" si="96"/>
        <v>0</v>
      </c>
      <c r="H131" s="146" t="str">
        <f t="shared" si="105"/>
        <v/>
      </c>
      <c r="I131" s="146" t="str">
        <f t="shared" si="97"/>
        <v/>
      </c>
      <c r="J131" s="145"/>
      <c r="K131" s="118"/>
      <c r="L131" s="118"/>
      <c r="M131" s="117"/>
      <c r="N131" s="116"/>
      <c r="O131" s="115"/>
      <c r="P131" s="663"/>
      <c r="Q131" s="663"/>
      <c r="R131" s="662"/>
      <c r="S131" s="149"/>
      <c r="T131" s="292"/>
      <c r="U131" s="291"/>
      <c r="V131" s="143"/>
      <c r="W131" s="290"/>
      <c r="X131" s="289"/>
      <c r="Y131" s="288"/>
      <c r="Z131" s="287"/>
      <c r="AA131" s="294"/>
      <c r="AC131" s="517" t="str">
        <f>IF(ISBLANK(AA131),"",IF(AI120&gt;0,AA131,""))</f>
        <v/>
      </c>
      <c r="AD131" s="518">
        <f>IF(ISBLANK(AI120),"",INDEX(BO22:BO150,MATCH(AJ121,BH22:BH150,0)))</f>
        <v>10</v>
      </c>
      <c r="AE131" s="519" t="str">
        <f t="shared" si="156"/>
        <v/>
      </c>
      <c r="AF131" s="520" t="str">
        <f>IF(BA131=0,"",IF(ISBLANK(AI120),"",TEXT(AE131/10,"0.0")&amp;" cl ► "&amp;TEXT(AE131/1000,"0.000")&amp;" L"))</f>
        <v/>
      </c>
      <c r="AG131" s="521" t="str">
        <f>IF(OR(BA131=0, ISBLANK(X131)), "", IF(ROUND(BA131/BA135*10*2, 0)/2=0, W131 &amp; " " &amp; X131, "► ≈ " &amp; MIN(ROUND(BA131/BA135*10*2, 0)/2, 10) &amp; "/10"))</f>
        <v/>
      </c>
      <c r="AH131" s="522" t="str">
        <f t="shared" si="157"/>
        <v/>
      </c>
      <c r="AI131" s="523">
        <f>IF(ISBLANK(AI120),"",U131)</f>
        <v>0</v>
      </c>
      <c r="AJ131" s="529" t="str">
        <f t="shared" si="158"/>
        <v/>
      </c>
      <c r="AK131" s="524">
        <f t="shared" si="159"/>
        <v>0</v>
      </c>
      <c r="AL131" s="515">
        <v>1</v>
      </c>
      <c r="AM131" s="516">
        <f t="shared" si="160"/>
        <v>0</v>
      </c>
      <c r="AO131" s="142" t="str">
        <f t="shared" ref="AO131:AT131" si="168">AO120</f>
        <v/>
      </c>
      <c r="AP131" s="141">
        <f t="shared" si="168"/>
        <v>0</v>
      </c>
      <c r="AQ131" s="141">
        <f t="shared" si="168"/>
        <v>0</v>
      </c>
      <c r="AR131" s="140" t="str">
        <f t="shared" si="168"/>
        <v>2 Trembler(s) de 30 cl</v>
      </c>
      <c r="AS131" s="135">
        <f t="shared" si="168"/>
        <v>600</v>
      </c>
      <c r="AT131" s="139">
        <f t="shared" si="168"/>
        <v>600</v>
      </c>
      <c r="AU131" s="138">
        <f t="shared" si="148"/>
        <v>0</v>
      </c>
      <c r="AV131" s="148">
        <v>4</v>
      </c>
      <c r="AW131" s="147">
        <f t="shared" si="162"/>
        <v>0</v>
      </c>
      <c r="AX131" s="614">
        <f>IF(ISBLANK(W131),0,IFERROR((IFERROR(_xlfn.XLOOKUP(X131,BH22:BH150,BO22:BO150),IFERROR(_xlfn.XLOOKUP(X131,BI22:BI150,BO22:BO150),IFERROR(_xlfn.XLOOKUP(X131,BJ22:BJ150,BO22:BO150),""))))*W131,""))</f>
        <v>0</v>
      </c>
      <c r="AY131" s="618">
        <f>IFERROR((AX131/AX135)*AQ131,0)</f>
        <v>0</v>
      </c>
      <c r="AZ131" s="619">
        <f t="shared" si="164"/>
        <v>0</v>
      </c>
      <c r="BA131" s="134">
        <f t="shared" si="165"/>
        <v>0</v>
      </c>
      <c r="BB131" s="617">
        <f t="shared" si="166"/>
        <v>0</v>
      </c>
      <c r="BC131" s="733">
        <f>BA131/AI120</f>
        <v>0</v>
      </c>
      <c r="BH131" s="86" t="s">
        <v>271</v>
      </c>
      <c r="BI131" s="86" t="s">
        <v>1029</v>
      </c>
      <c r="BJ131" s="86" t="s">
        <v>1790</v>
      </c>
      <c r="BK131" s="85">
        <f t="shared" si="107"/>
        <v>0.12</v>
      </c>
      <c r="BL131" s="82" t="s">
        <v>243</v>
      </c>
      <c r="BM131" s="75">
        <f t="shared" si="142"/>
        <v>8</v>
      </c>
      <c r="BN131" s="79"/>
      <c r="BO131" s="73">
        <v>120</v>
      </c>
      <c r="BP131" s="72">
        <v>0</v>
      </c>
      <c r="BQ131" s="71">
        <v>0</v>
      </c>
      <c r="BR131" s="84"/>
      <c r="BS131" s="69"/>
      <c r="BT131" s="68" t="s">
        <v>270</v>
      </c>
      <c r="BV131" s="394">
        <f t="shared" si="101"/>
        <v>0</v>
      </c>
      <c r="CX131" s="2"/>
      <c r="CY131" s="549"/>
      <c r="CZ131" s="549"/>
      <c r="DA131" s="549"/>
      <c r="DB131" s="549"/>
      <c r="DC131" s="2"/>
      <c r="DD131" s="9">
        <v>1</v>
      </c>
    </row>
    <row r="132" spans="2:108" ht="21" customHeight="1">
      <c r="B132" s="394">
        <f t="shared" si="94"/>
        <v>0</v>
      </c>
      <c r="C132" s="146" t="b">
        <f t="shared" si="95"/>
        <v>0</v>
      </c>
      <c r="D132" s="146">
        <f t="shared" si="102"/>
        <v>0</v>
      </c>
      <c r="E132" s="146">
        <f t="shared" si="103"/>
        <v>0</v>
      </c>
      <c r="F132" s="146">
        <f t="shared" si="104"/>
        <v>0</v>
      </c>
      <c r="G132" s="146">
        <f t="shared" si="96"/>
        <v>0</v>
      </c>
      <c r="H132" s="146" t="str">
        <f t="shared" si="105"/>
        <v/>
      </c>
      <c r="I132" s="146" t="str">
        <f t="shared" si="97"/>
        <v/>
      </c>
      <c r="J132" s="145"/>
      <c r="K132" s="118"/>
      <c r="L132" s="118"/>
      <c r="M132" s="117"/>
      <c r="N132" s="116"/>
      <c r="O132" s="115"/>
      <c r="P132" s="663"/>
      <c r="Q132" s="663"/>
      <c r="R132" s="662"/>
      <c r="S132" s="144"/>
      <c r="T132" s="292"/>
      <c r="U132" s="291"/>
      <c r="V132" s="143"/>
      <c r="W132" s="290"/>
      <c r="X132" s="289"/>
      <c r="Y132" s="288"/>
      <c r="Z132" s="287"/>
      <c r="AA132" s="286"/>
      <c r="AC132" s="507" t="str">
        <f>IF(ISBLANK(AA132),"",IF(AI120&gt;0,AA132,""))</f>
        <v/>
      </c>
      <c r="AD132" s="508">
        <f>IF(ISBLANK(AI120),"",INDEX(BO22:BO150,MATCH(AJ121,BH22:BH150,0)))</f>
        <v>10</v>
      </c>
      <c r="AE132" s="509" t="str">
        <f t="shared" si="156"/>
        <v/>
      </c>
      <c r="AF132" s="510" t="str">
        <f>IF(BA132=0,"",IF(ISBLANK(AI120),"",TEXT(AE132/10,"0.0")&amp;" cl ► "&amp;TEXT(AE132/1000,"0.000")&amp;" L"))</f>
        <v/>
      </c>
      <c r="AG132" s="511" t="str">
        <f>IF(OR(BA132=0, ISBLANK(X132)), "", IF(ROUND(BA132/BA135*10*2, 0)/2=0, W132 &amp; " " &amp; X132, "► ≈ " &amp; MIN(ROUND(BA132/BA135*10*2, 0)/2, 10) &amp; "/10"))</f>
        <v/>
      </c>
      <c r="AH132" s="527" t="str">
        <f t="shared" si="157"/>
        <v/>
      </c>
      <c r="AI132" s="513">
        <f>IF(ISBLANK(AI120),"",U132)</f>
        <v>0</v>
      </c>
      <c r="AJ132" s="528" t="str">
        <f t="shared" si="158"/>
        <v/>
      </c>
      <c r="AK132" s="514">
        <f t="shared" si="159"/>
        <v>0</v>
      </c>
      <c r="AL132" s="515">
        <v>1</v>
      </c>
      <c r="AM132" s="516">
        <f t="shared" si="160"/>
        <v>0</v>
      </c>
      <c r="AO132" s="142" t="str">
        <f t="shared" ref="AO132:AT132" si="169">AO120</f>
        <v/>
      </c>
      <c r="AP132" s="141">
        <f t="shared" si="169"/>
        <v>0</v>
      </c>
      <c r="AQ132" s="141">
        <f t="shared" si="169"/>
        <v>0</v>
      </c>
      <c r="AR132" s="140" t="str">
        <f t="shared" si="169"/>
        <v>2 Trembler(s) de 30 cl</v>
      </c>
      <c r="AS132" s="135">
        <f t="shared" si="169"/>
        <v>600</v>
      </c>
      <c r="AT132" s="139">
        <f t="shared" si="169"/>
        <v>600</v>
      </c>
      <c r="AU132" s="138">
        <f t="shared" si="148"/>
        <v>0</v>
      </c>
      <c r="AV132" s="137">
        <v>5</v>
      </c>
      <c r="AW132" s="136">
        <f t="shared" si="162"/>
        <v>0</v>
      </c>
      <c r="AX132" s="614">
        <f>IF(ISBLANK(W132),0,IFERROR((IFERROR(_xlfn.XLOOKUP(X132,BH22:BH150,BO22:BO150),IFERROR(_xlfn.XLOOKUP(X132,BI22:BI150,BO22:BO150),IFERROR(_xlfn.XLOOKUP(X132,BJ22:BJ150,BO22:BO150),""))))*W132,""))</f>
        <v>0</v>
      </c>
      <c r="AY132" s="618">
        <f>IFERROR((AX132/AX135)*AQ132,0)</f>
        <v>0</v>
      </c>
      <c r="AZ132" s="619">
        <f t="shared" si="164"/>
        <v>0</v>
      </c>
      <c r="BA132" s="134">
        <f t="shared" si="165"/>
        <v>0</v>
      </c>
      <c r="BB132" s="617">
        <f t="shared" si="166"/>
        <v>0</v>
      </c>
      <c r="BC132" s="733">
        <f>BA132/AI120</f>
        <v>0</v>
      </c>
      <c r="BH132" s="86" t="s">
        <v>269</v>
      </c>
      <c r="BI132" s="86" t="s">
        <v>1030</v>
      </c>
      <c r="BJ132" s="86" t="s">
        <v>1791</v>
      </c>
      <c r="BK132" s="77">
        <f t="shared" si="107"/>
        <v>4.0000000000000001E-3</v>
      </c>
      <c r="BL132" s="82" t="s">
        <v>243</v>
      </c>
      <c r="BM132" s="75">
        <f t="shared" si="142"/>
        <v>250</v>
      </c>
      <c r="BN132" s="79"/>
      <c r="BO132" s="73">
        <v>4</v>
      </c>
      <c r="BP132" s="72">
        <v>0</v>
      </c>
      <c r="BQ132" s="71">
        <v>0</v>
      </c>
      <c r="BR132" s="79"/>
      <c r="BS132" s="69"/>
      <c r="BT132" s="68" t="s">
        <v>266</v>
      </c>
      <c r="BV132" s="394">
        <f t="shared" si="101"/>
        <v>0</v>
      </c>
      <c r="CY132" s="549"/>
      <c r="CZ132" s="549"/>
      <c r="DA132" s="549"/>
      <c r="DB132" s="549"/>
      <c r="DD132" s="9">
        <v>1</v>
      </c>
    </row>
    <row r="133" spans="2:108" ht="21" customHeight="1">
      <c r="B133" s="394">
        <f t="shared" si="94"/>
        <v>0</v>
      </c>
      <c r="C133" s="146" t="b">
        <f t="shared" si="95"/>
        <v>0</v>
      </c>
      <c r="D133" s="146">
        <f t="shared" si="102"/>
        <v>0</v>
      </c>
      <c r="E133" s="146">
        <f t="shared" si="103"/>
        <v>0</v>
      </c>
      <c r="F133" s="146">
        <f t="shared" si="104"/>
        <v>0</v>
      </c>
      <c r="G133" s="146">
        <f t="shared" si="96"/>
        <v>0</v>
      </c>
      <c r="H133" s="146" t="str">
        <f t="shared" si="105"/>
        <v/>
      </c>
      <c r="I133" s="146" t="str">
        <f t="shared" si="97"/>
        <v/>
      </c>
      <c r="J133" s="145"/>
      <c r="K133" s="118"/>
      <c r="L133" s="118"/>
      <c r="M133" s="117"/>
      <c r="N133" s="116"/>
      <c r="O133" s="115"/>
      <c r="P133" s="663"/>
      <c r="Q133" s="663"/>
      <c r="R133" s="662"/>
      <c r="S133" s="149"/>
      <c r="T133" s="292"/>
      <c r="U133" s="291"/>
      <c r="V133" s="143"/>
      <c r="W133" s="290"/>
      <c r="X133" s="289"/>
      <c r="Y133" s="288"/>
      <c r="Z133" s="287"/>
      <c r="AA133" s="286"/>
      <c r="AC133" s="517" t="str">
        <f>IF(ISBLANK(AA133),"",IF(AI120&gt;0,AA133,""))</f>
        <v/>
      </c>
      <c r="AD133" s="518">
        <f>IF(ISBLANK(AI120),"",INDEX(BO22:BO150,MATCH(AJ121,BH22:BH150,0)))</f>
        <v>10</v>
      </c>
      <c r="AE133" s="519" t="str">
        <f t="shared" si="156"/>
        <v/>
      </c>
      <c r="AF133" s="520" t="str">
        <f>IF(BA133=0,"",IF(ISBLANK(AI120),"",TEXT(AE133/10,"0.0")&amp;" cl ► "&amp;TEXT(AE133/1000,"0.000")&amp;" L"))</f>
        <v/>
      </c>
      <c r="AG133" s="521" t="str">
        <f>IF(OR(BA133=0, ISBLANK(X133)), "", IF(ROUND(BA133/BA135*10*2, 0)/2=0, W133 &amp; " " &amp; X133, "► ≈ " &amp; MIN(ROUND(BA133/BA135*10*2, 0)/2, 10) &amp; "/10"))</f>
        <v/>
      </c>
      <c r="AH133" s="522" t="str">
        <f t="shared" si="157"/>
        <v/>
      </c>
      <c r="AI133" s="523">
        <f>IF(ISBLANK(AI120),"",U133)</f>
        <v>0</v>
      </c>
      <c r="AJ133" s="529" t="str">
        <f t="shared" si="158"/>
        <v/>
      </c>
      <c r="AK133" s="524">
        <f t="shared" si="159"/>
        <v>0</v>
      </c>
      <c r="AL133" s="515">
        <v>1</v>
      </c>
      <c r="AM133" s="516">
        <f t="shared" si="160"/>
        <v>0</v>
      </c>
      <c r="AO133" s="142" t="str">
        <f t="shared" ref="AO133:AT133" si="170">AO120</f>
        <v/>
      </c>
      <c r="AP133" s="141">
        <f t="shared" si="170"/>
        <v>0</v>
      </c>
      <c r="AQ133" s="141">
        <f t="shared" si="170"/>
        <v>0</v>
      </c>
      <c r="AR133" s="140" t="str">
        <f t="shared" si="170"/>
        <v>2 Trembler(s) de 30 cl</v>
      </c>
      <c r="AS133" s="135">
        <f t="shared" si="170"/>
        <v>600</v>
      </c>
      <c r="AT133" s="139">
        <f t="shared" si="170"/>
        <v>600</v>
      </c>
      <c r="AU133" s="138">
        <f t="shared" si="148"/>
        <v>0</v>
      </c>
      <c r="AV133" s="148">
        <v>6</v>
      </c>
      <c r="AW133" s="147">
        <f t="shared" si="162"/>
        <v>0</v>
      </c>
      <c r="AX133" s="614">
        <f>IF(ISBLANK(W133),0,IFERROR((IFERROR(_xlfn.XLOOKUP(X133,BH22:BH150,BO22:BO150),IFERROR(_xlfn.XLOOKUP(X133,BI22:BI150,BO22:BO150),IFERROR(_xlfn.XLOOKUP(X133,BJ22:BJ150,BO22:BO150),""))))*W133,""))</f>
        <v>0</v>
      </c>
      <c r="AY133" s="618">
        <f>IFERROR((AX133/AX135)*AQ133,0)</f>
        <v>0</v>
      </c>
      <c r="AZ133" s="619">
        <f t="shared" si="164"/>
        <v>0</v>
      </c>
      <c r="BA133" s="134">
        <f t="shared" si="165"/>
        <v>0</v>
      </c>
      <c r="BB133" s="617">
        <f t="shared" si="166"/>
        <v>0</v>
      </c>
      <c r="BC133" s="733">
        <f>BA133/AI120</f>
        <v>0</v>
      </c>
      <c r="BH133" s="86" t="s">
        <v>267</v>
      </c>
      <c r="BI133" s="86" t="s">
        <v>1031</v>
      </c>
      <c r="BJ133" s="86" t="s">
        <v>1791</v>
      </c>
      <c r="BK133" s="77">
        <f t="shared" si="107"/>
        <v>0.2</v>
      </c>
      <c r="BL133" s="82" t="s">
        <v>243</v>
      </c>
      <c r="BM133" s="75">
        <f t="shared" si="142"/>
        <v>5</v>
      </c>
      <c r="BN133" s="79"/>
      <c r="BO133" s="73">
        <v>200</v>
      </c>
      <c r="BP133" s="72">
        <v>0</v>
      </c>
      <c r="BQ133" s="71">
        <v>0</v>
      </c>
      <c r="BR133" s="79"/>
      <c r="BS133" s="69"/>
      <c r="BT133" s="68" t="s">
        <v>266</v>
      </c>
      <c r="BV133" s="394">
        <f t="shared" si="101"/>
        <v>0</v>
      </c>
      <c r="CY133" s="549"/>
      <c r="CZ133" s="549"/>
      <c r="DA133" s="549"/>
      <c r="DB133" s="549"/>
      <c r="DD133" s="9">
        <v>1</v>
      </c>
    </row>
    <row r="134" spans="2:108" ht="21" customHeight="1">
      <c r="B134" s="394">
        <f t="shared" si="94"/>
        <v>0</v>
      </c>
      <c r="C134" s="146" t="b">
        <f t="shared" si="95"/>
        <v>0</v>
      </c>
      <c r="D134" s="146">
        <f t="shared" si="102"/>
        <v>0</v>
      </c>
      <c r="E134" s="146">
        <f t="shared" si="103"/>
        <v>0</v>
      </c>
      <c r="F134" s="146">
        <f t="shared" si="104"/>
        <v>0</v>
      </c>
      <c r="G134" s="146">
        <f t="shared" si="96"/>
        <v>0</v>
      </c>
      <c r="H134" s="146" t="str">
        <f t="shared" si="105"/>
        <v/>
      </c>
      <c r="I134" s="146" t="str">
        <f t="shared" si="97"/>
        <v/>
      </c>
      <c r="J134" s="145"/>
      <c r="K134" s="118"/>
      <c r="L134" s="118"/>
      <c r="M134" s="117"/>
      <c r="N134" s="116"/>
      <c r="O134" s="115"/>
      <c r="P134" s="663"/>
      <c r="Q134" s="663"/>
      <c r="R134" s="662"/>
      <c r="S134" s="144"/>
      <c r="T134" s="292"/>
      <c r="U134" s="291"/>
      <c r="V134" s="143"/>
      <c r="W134" s="290"/>
      <c r="X134" s="289"/>
      <c r="Y134" s="288"/>
      <c r="Z134" s="287"/>
      <c r="AA134" s="286"/>
      <c r="AC134" s="507" t="str">
        <f>IF(ISBLANK(AA134),"",IF(AI120&gt;0,AA134,""))</f>
        <v/>
      </c>
      <c r="AD134" s="508">
        <f>IF(ISBLANK(AI120),"",INDEX(BO22:BO150,MATCH(AJ121,BH22:BH150,0)))</f>
        <v>10</v>
      </c>
      <c r="AE134" s="509" t="str">
        <f t="shared" si="156"/>
        <v/>
      </c>
      <c r="AF134" s="510" t="str">
        <f>IF(BA134=0,"",IF(ISBLANK(AI120),"",TEXT(AE134/10,"0.0")&amp;" cl ► "&amp;TEXT(AE134/1000,"0.000")&amp;" L"))</f>
        <v/>
      </c>
      <c r="AG134" s="511" t="str">
        <f>IF(OR(BA134=0, ISBLANK(X134)), "", IF(ROUND(BA134/BA135*10*2, 0)/2=0, W134 &amp; " " &amp; X134, "► ≈ " &amp; MIN(ROUND(BA134/BA135*10*2, 0)/2, 10) &amp; "/10"))</f>
        <v/>
      </c>
      <c r="AH134" s="527" t="str">
        <f t="shared" si="157"/>
        <v/>
      </c>
      <c r="AI134" s="513">
        <f>IF(ISBLANK(AI120),"",U134)</f>
        <v>0</v>
      </c>
      <c r="AJ134" s="528" t="str">
        <f t="shared" si="158"/>
        <v/>
      </c>
      <c r="AK134" s="514">
        <f t="shared" si="159"/>
        <v>0</v>
      </c>
      <c r="AL134" s="515">
        <v>1</v>
      </c>
      <c r="AM134" s="516">
        <f t="shared" si="160"/>
        <v>0</v>
      </c>
      <c r="AO134" s="142" t="str">
        <f t="shared" ref="AO134:AT134" si="171">AO120</f>
        <v/>
      </c>
      <c r="AP134" s="141">
        <f t="shared" si="171"/>
        <v>0</v>
      </c>
      <c r="AQ134" s="141">
        <f t="shared" si="171"/>
        <v>0</v>
      </c>
      <c r="AR134" s="140" t="str">
        <f t="shared" si="171"/>
        <v>2 Trembler(s) de 30 cl</v>
      </c>
      <c r="AS134" s="135">
        <f t="shared" si="171"/>
        <v>600</v>
      </c>
      <c r="AT134" s="139">
        <f t="shared" si="171"/>
        <v>600</v>
      </c>
      <c r="AU134" s="138">
        <f t="shared" si="148"/>
        <v>0</v>
      </c>
      <c r="AV134" s="137">
        <v>7</v>
      </c>
      <c r="AW134" s="136">
        <f t="shared" si="162"/>
        <v>0</v>
      </c>
      <c r="AX134" s="614">
        <f>IF(ISBLANK(W134),0,IFERROR((IFERROR(_xlfn.XLOOKUP(X134,BH22:BH150,BO22:BO150),IFERROR(_xlfn.XLOOKUP(X134,BI22:BI150,BO22:BO150),IFERROR(_xlfn.XLOOKUP(X134,BJ22:BJ150,BO22:BO150),""))))*W134,""))</f>
        <v>0</v>
      </c>
      <c r="AY134" s="618">
        <f>IFERROR((AX134/AX135)*AQ134,0)</f>
        <v>0</v>
      </c>
      <c r="AZ134" s="619">
        <f t="shared" si="164"/>
        <v>0</v>
      </c>
      <c r="BA134" s="134">
        <f t="shared" si="165"/>
        <v>0</v>
      </c>
      <c r="BB134" s="617">
        <f t="shared" si="166"/>
        <v>0</v>
      </c>
      <c r="BC134" s="733">
        <f>BA134/AI120</f>
        <v>0</v>
      </c>
      <c r="BH134" s="86" t="s">
        <v>265</v>
      </c>
      <c r="BI134" s="86" t="s">
        <v>1032</v>
      </c>
      <c r="BJ134" s="86" t="s">
        <v>1792</v>
      </c>
      <c r="BK134" s="77">
        <f t="shared" si="107"/>
        <v>2E-3</v>
      </c>
      <c r="BL134" s="82" t="s">
        <v>243</v>
      </c>
      <c r="BM134" s="75">
        <f t="shared" si="142"/>
        <v>500</v>
      </c>
      <c r="BN134" s="74"/>
      <c r="BO134" s="73">
        <v>2</v>
      </c>
      <c r="BP134" s="72">
        <v>0</v>
      </c>
      <c r="BQ134" s="71">
        <v>0</v>
      </c>
      <c r="BR134" s="79"/>
      <c r="BS134" s="69"/>
      <c r="BT134" s="68" t="s">
        <v>262</v>
      </c>
      <c r="BV134" s="394">
        <f t="shared" si="101"/>
        <v>0</v>
      </c>
      <c r="CY134" s="549"/>
      <c r="CZ134" s="549"/>
      <c r="DA134" s="549"/>
      <c r="DB134" s="549"/>
      <c r="DD134" s="9">
        <v>1</v>
      </c>
    </row>
    <row r="135" spans="2:108" ht="21" customHeight="1">
      <c r="B135" s="394">
        <f t="shared" si="94"/>
        <v>0</v>
      </c>
      <c r="C135" s="146" t="b">
        <f t="shared" si="95"/>
        <v>0</v>
      </c>
      <c r="D135" s="146">
        <f t="shared" si="102"/>
        <v>0</v>
      </c>
      <c r="E135" s="146">
        <f t="shared" si="103"/>
        <v>0</v>
      </c>
      <c r="F135" s="146">
        <f t="shared" si="104"/>
        <v>0</v>
      </c>
      <c r="G135" s="146">
        <f t="shared" si="96"/>
        <v>0</v>
      </c>
      <c r="H135" s="146" t="str">
        <f t="shared" si="105"/>
        <v/>
      </c>
      <c r="I135" s="146" t="str">
        <f t="shared" si="97"/>
        <v/>
      </c>
      <c r="J135" s="133"/>
      <c r="K135" s="118"/>
      <c r="L135" s="118"/>
      <c r="M135" s="117"/>
      <c r="N135" s="116"/>
      <c r="O135" s="115"/>
      <c r="P135" s="131"/>
      <c r="Q135" s="131"/>
      <c r="R135" s="131"/>
      <c r="S135" s="131"/>
      <c r="T135" s="131"/>
      <c r="U135" s="131"/>
      <c r="V135" s="131"/>
      <c r="W135" s="131"/>
      <c r="X135" s="131"/>
      <c r="Y135" s="132"/>
      <c r="Z135" s="131"/>
      <c r="AA135" s="130"/>
      <c r="AC135" s="504"/>
      <c r="AD135" s="128"/>
      <c r="AE135" s="530">
        <f>SUM(AE128:AE134)</f>
        <v>0</v>
      </c>
      <c r="AF135" s="128"/>
      <c r="AG135" s="128"/>
      <c r="AH135" s="129"/>
      <c r="AI135" s="505"/>
      <c r="AJ135" s="531">
        <f>IFERROR(SUM(AJ128:AJ134)/SUM(AE128:AE134)*100,0)</f>
        <v>0</v>
      </c>
      <c r="AK135" s="506"/>
      <c r="AL135" s="128" t="s">
        <v>345</v>
      </c>
      <c r="AM135" s="500">
        <f>SUM(AM128:AM134)</f>
        <v>0</v>
      </c>
      <c r="AO135" s="127"/>
      <c r="AP135" s="125"/>
      <c r="AQ135" s="125"/>
      <c r="AR135" s="126"/>
      <c r="AS135" s="126"/>
      <c r="AT135" s="125"/>
      <c r="AU135" s="124"/>
      <c r="AV135" s="123"/>
      <c r="AW135" s="123"/>
      <c r="AX135" s="615">
        <f t="shared" ref="AX135:BC135" si="172">SUM(AX128:AX134)</f>
        <v>0</v>
      </c>
      <c r="AY135" s="122">
        <f t="shared" si="172"/>
        <v>0</v>
      </c>
      <c r="AZ135" s="621">
        <f t="shared" si="172"/>
        <v>0</v>
      </c>
      <c r="BA135" s="122">
        <f t="shared" si="172"/>
        <v>0</v>
      </c>
      <c r="BB135" s="616">
        <f t="shared" si="172"/>
        <v>0</v>
      </c>
      <c r="BC135" s="620">
        <f t="shared" si="172"/>
        <v>0</v>
      </c>
      <c r="BH135" s="86" t="s">
        <v>263</v>
      </c>
      <c r="BI135" s="86" t="s">
        <v>1033</v>
      </c>
      <c r="BJ135" s="86" t="s">
        <v>1793</v>
      </c>
      <c r="BK135" s="77">
        <f t="shared" si="107"/>
        <v>7.0000000000000001E-3</v>
      </c>
      <c r="BL135" s="82" t="s">
        <v>243</v>
      </c>
      <c r="BM135" s="75">
        <f t="shared" si="142"/>
        <v>143</v>
      </c>
      <c r="BN135" s="83"/>
      <c r="BO135" s="73">
        <v>7</v>
      </c>
      <c r="BP135" s="72">
        <v>0</v>
      </c>
      <c r="BQ135" s="71">
        <v>0</v>
      </c>
      <c r="BR135" s="79"/>
      <c r="BS135" s="69"/>
      <c r="BT135" s="68" t="s">
        <v>262</v>
      </c>
      <c r="BV135" s="394">
        <f t="shared" si="101"/>
        <v>0</v>
      </c>
      <c r="CY135" s="549"/>
      <c r="CZ135" s="549"/>
      <c r="DA135" s="549"/>
      <c r="DB135" s="549"/>
      <c r="DD135" s="9">
        <v>1</v>
      </c>
    </row>
    <row r="136" spans="2:108" ht="21" customHeight="1">
      <c r="B136" s="394">
        <f t="shared" si="94"/>
        <v>0</v>
      </c>
      <c r="C136" s="146" t="b">
        <f t="shared" si="95"/>
        <v>0</v>
      </c>
      <c r="D136" s="146">
        <f t="shared" si="102"/>
        <v>0</v>
      </c>
      <c r="E136" s="146">
        <f t="shared" si="103"/>
        <v>0</v>
      </c>
      <c r="F136" s="146">
        <f t="shared" si="104"/>
        <v>0</v>
      </c>
      <c r="G136" s="146">
        <f t="shared" si="96"/>
        <v>0</v>
      </c>
      <c r="H136" s="146" t="str">
        <f t="shared" si="105"/>
        <v/>
      </c>
      <c r="I136" s="146" t="str">
        <f t="shared" si="97"/>
        <v/>
      </c>
      <c r="J136" s="145"/>
      <c r="K136" s="118"/>
      <c r="L136" s="118"/>
      <c r="M136" s="117"/>
      <c r="N136" s="116"/>
      <c r="O136" s="115"/>
      <c r="P136" s="284"/>
      <c r="Q136" s="265"/>
      <c r="R136" s="268"/>
      <c r="S136" s="268"/>
      <c r="T136" s="268"/>
      <c r="U136" s="268"/>
      <c r="V136" s="268"/>
      <c r="W136" s="268"/>
      <c r="X136" s="268"/>
      <c r="Y136" s="268"/>
      <c r="Z136" s="268"/>
      <c r="AA136" s="283"/>
      <c r="AC136" s="771" t="s">
        <v>535</v>
      </c>
      <c r="AD136" s="268"/>
      <c r="AE136" s="268"/>
      <c r="AF136" s="268"/>
      <c r="AG136" s="268"/>
      <c r="AH136" s="537" t="s">
        <v>1692</v>
      </c>
      <c r="AI136" s="268"/>
      <c r="AJ136" s="268"/>
      <c r="AK136" s="268"/>
      <c r="AL136" s="268"/>
      <c r="AM136" s="283" t="s">
        <v>532</v>
      </c>
      <c r="AO136" s="491"/>
      <c r="AP136" s="492"/>
      <c r="AQ136" s="492"/>
      <c r="AR136" s="492"/>
      <c r="AS136" s="492"/>
      <c r="AT136" s="492"/>
      <c r="AU136" s="492"/>
      <c r="AV136" s="492"/>
      <c r="AW136" s="492"/>
      <c r="AX136" s="492"/>
      <c r="AY136" s="492"/>
      <c r="AZ136" s="492"/>
      <c r="BA136" s="492"/>
      <c r="BB136" s="492"/>
      <c r="BC136" s="496"/>
      <c r="BH136" s="86" t="s">
        <v>260</v>
      </c>
      <c r="BI136" s="86" t="s">
        <v>1034</v>
      </c>
      <c r="BJ136" s="86" t="s">
        <v>1871</v>
      </c>
      <c r="BK136" s="85">
        <f t="shared" si="107"/>
        <v>0.12</v>
      </c>
      <c r="BL136" s="82" t="s">
        <v>243</v>
      </c>
      <c r="BM136" s="75">
        <f t="shared" si="142"/>
        <v>8</v>
      </c>
      <c r="BN136" s="79"/>
      <c r="BO136" s="73">
        <v>120</v>
      </c>
      <c r="BP136" s="72">
        <v>0</v>
      </c>
      <c r="BQ136" s="71">
        <v>0</v>
      </c>
      <c r="BR136" s="84"/>
      <c r="BS136" s="69"/>
      <c r="BT136" s="68" t="s">
        <v>254</v>
      </c>
      <c r="BV136" s="394">
        <f t="shared" si="101"/>
        <v>0</v>
      </c>
      <c r="CY136" s="549"/>
      <c r="CZ136" s="549"/>
      <c r="DA136" s="549"/>
      <c r="DB136" s="549"/>
      <c r="DD136" s="9">
        <v>1</v>
      </c>
    </row>
    <row r="137" spans="2:108" ht="21" customHeight="1">
      <c r="B137" s="394">
        <f t="shared" si="94"/>
        <v>0</v>
      </c>
      <c r="C137" s="146" t="b">
        <f t="shared" si="95"/>
        <v>0</v>
      </c>
      <c r="D137" s="146">
        <f t="shared" si="102"/>
        <v>0</v>
      </c>
      <c r="E137" s="146">
        <f t="shared" si="103"/>
        <v>0</v>
      </c>
      <c r="F137" s="146">
        <f t="shared" si="104"/>
        <v>0</v>
      </c>
      <c r="G137" s="146">
        <f t="shared" si="96"/>
        <v>0</v>
      </c>
      <c r="H137" s="146" t="str">
        <f t="shared" si="105"/>
        <v/>
      </c>
      <c r="I137" s="146" t="str">
        <f t="shared" si="97"/>
        <v/>
      </c>
      <c r="J137" s="145"/>
      <c r="K137" s="118"/>
      <c r="L137" s="118"/>
      <c r="M137" s="117"/>
      <c r="N137" s="116"/>
      <c r="O137" s="115"/>
      <c r="P137" s="281"/>
      <c r="Q137" s="280"/>
      <c r="R137" s="280"/>
      <c r="S137" s="280"/>
      <c r="T137" s="280"/>
      <c r="U137" s="280"/>
      <c r="V137" s="280"/>
      <c r="W137" s="280"/>
      <c r="X137" s="280"/>
      <c r="Y137" s="280"/>
      <c r="Z137" s="280"/>
      <c r="AA137" s="279"/>
      <c r="AC137" s="772">
        <f t="shared" ref="AC137:AC145" si="173">Q137</f>
        <v>0</v>
      </c>
      <c r="AD137" s="280"/>
      <c r="AE137" s="280"/>
      <c r="AF137" s="280"/>
      <c r="AG137" s="280"/>
      <c r="AH137" s="280"/>
      <c r="AI137" s="280"/>
      <c r="AJ137" s="280"/>
      <c r="AK137" s="280"/>
      <c r="AL137" s="280"/>
      <c r="AM137" s="279" t="s">
        <v>532</v>
      </c>
      <c r="AO137" s="493"/>
      <c r="AP137" s="494"/>
      <c r="AQ137" s="494"/>
      <c r="AR137" s="494"/>
      <c r="AS137" s="494"/>
      <c r="AT137" s="494"/>
      <c r="AU137" s="494"/>
      <c r="AV137" s="494"/>
      <c r="AW137" s="494"/>
      <c r="AX137" s="494"/>
      <c r="AY137" s="494"/>
      <c r="AZ137" s="494"/>
      <c r="BA137" s="494"/>
      <c r="BB137" s="494"/>
      <c r="BC137" s="497"/>
      <c r="BH137" s="86" t="s">
        <v>258</v>
      </c>
      <c r="BI137" s="86" t="s">
        <v>1035</v>
      </c>
      <c r="BJ137" s="86" t="s">
        <v>1795</v>
      </c>
      <c r="BK137" s="77">
        <f t="shared" si="107"/>
        <v>2.5000000000000001E-3</v>
      </c>
      <c r="BL137" s="82" t="s">
        <v>243</v>
      </c>
      <c r="BM137" s="75">
        <f t="shared" si="142"/>
        <v>400</v>
      </c>
      <c r="BN137" s="83"/>
      <c r="BO137" s="73">
        <v>2.5</v>
      </c>
      <c r="BP137" s="72">
        <v>0</v>
      </c>
      <c r="BQ137" s="71">
        <v>0</v>
      </c>
      <c r="BR137" s="79"/>
      <c r="BS137" s="69"/>
      <c r="BT137" s="68" t="s">
        <v>254</v>
      </c>
      <c r="BV137" s="394">
        <f t="shared" si="101"/>
        <v>0</v>
      </c>
      <c r="CY137" s="549"/>
      <c r="CZ137" s="549"/>
      <c r="DA137" s="549"/>
      <c r="DB137" s="549"/>
      <c r="DD137" s="9">
        <v>1</v>
      </c>
    </row>
    <row r="138" spans="2:108" ht="21" customHeight="1">
      <c r="B138" s="394">
        <f t="shared" si="94"/>
        <v>0</v>
      </c>
      <c r="C138" s="146" t="b">
        <f t="shared" si="95"/>
        <v>0</v>
      </c>
      <c r="D138" s="146">
        <f t="shared" si="102"/>
        <v>0</v>
      </c>
      <c r="E138" s="146">
        <f t="shared" si="103"/>
        <v>0</v>
      </c>
      <c r="F138" s="146">
        <f t="shared" si="104"/>
        <v>0</v>
      </c>
      <c r="G138" s="146">
        <f t="shared" si="96"/>
        <v>0</v>
      </c>
      <c r="H138" s="146" t="str">
        <f t="shared" si="105"/>
        <v/>
      </c>
      <c r="I138" s="146" t="str">
        <f t="shared" si="97"/>
        <v/>
      </c>
      <c r="J138" s="145"/>
      <c r="K138" s="118"/>
      <c r="L138" s="118"/>
      <c r="M138" s="117"/>
      <c r="N138" s="116"/>
      <c r="O138" s="115"/>
      <c r="P138" s="281"/>
      <c r="Q138" s="280"/>
      <c r="R138" s="280"/>
      <c r="S138" s="280"/>
      <c r="T138" s="280"/>
      <c r="U138" s="280"/>
      <c r="V138" s="280"/>
      <c r="W138" s="280"/>
      <c r="X138" s="280"/>
      <c r="Y138" s="280"/>
      <c r="Z138" s="280"/>
      <c r="AA138" s="279"/>
      <c r="AC138" s="772">
        <f t="shared" si="173"/>
        <v>0</v>
      </c>
      <c r="AD138" s="280"/>
      <c r="AE138" s="280"/>
      <c r="AF138" s="280"/>
      <c r="AG138" s="280"/>
      <c r="AH138" s="280"/>
      <c r="AI138" s="280"/>
      <c r="AJ138" s="280"/>
      <c r="AK138" s="280"/>
      <c r="AL138" s="280"/>
      <c r="AM138" s="279"/>
      <c r="AO138" s="493"/>
      <c r="AP138" s="494"/>
      <c r="AQ138" s="494"/>
      <c r="AR138" s="494"/>
      <c r="AS138" s="494"/>
      <c r="AT138" s="494"/>
      <c r="AU138" s="494"/>
      <c r="AV138" s="494"/>
      <c r="AW138" s="494"/>
      <c r="AX138" s="494"/>
      <c r="AY138" s="494"/>
      <c r="AZ138" s="494"/>
      <c r="BA138" s="494"/>
      <c r="BB138" s="494"/>
      <c r="BC138" s="497"/>
      <c r="BH138" s="86" t="s">
        <v>256</v>
      </c>
      <c r="BI138" s="86" t="s">
        <v>1036</v>
      </c>
      <c r="BJ138" s="86" t="s">
        <v>1796</v>
      </c>
      <c r="BK138" s="77">
        <f t="shared" si="107"/>
        <v>7.4999999999999997E-3</v>
      </c>
      <c r="BL138" s="82" t="s">
        <v>243</v>
      </c>
      <c r="BM138" s="75">
        <f t="shared" si="142"/>
        <v>133</v>
      </c>
      <c r="BN138" s="79"/>
      <c r="BO138" s="73">
        <v>7.5</v>
      </c>
      <c r="BP138" s="72">
        <v>0</v>
      </c>
      <c r="BQ138" s="71">
        <v>0</v>
      </c>
      <c r="BR138" s="84"/>
      <c r="BS138" s="69"/>
      <c r="BT138" s="68" t="s">
        <v>254</v>
      </c>
      <c r="BV138" s="394">
        <f t="shared" si="101"/>
        <v>0</v>
      </c>
      <c r="CY138" s="549"/>
      <c r="CZ138" s="549"/>
      <c r="DA138" s="549"/>
      <c r="DB138" s="549"/>
      <c r="DD138" s="9">
        <v>1</v>
      </c>
    </row>
    <row r="139" spans="2:108" ht="21" customHeight="1">
      <c r="B139" s="394">
        <f t="shared" si="94"/>
        <v>0</v>
      </c>
      <c r="C139" s="146" t="b">
        <f t="shared" si="95"/>
        <v>0</v>
      </c>
      <c r="D139" s="146">
        <f t="shared" si="102"/>
        <v>0</v>
      </c>
      <c r="E139" s="146">
        <f t="shared" si="103"/>
        <v>0</v>
      </c>
      <c r="F139" s="146">
        <f t="shared" si="104"/>
        <v>0</v>
      </c>
      <c r="G139" s="146">
        <f t="shared" si="96"/>
        <v>0</v>
      </c>
      <c r="H139" s="146" t="str">
        <f t="shared" si="105"/>
        <v/>
      </c>
      <c r="I139" s="146" t="str">
        <f t="shared" si="97"/>
        <v/>
      </c>
      <c r="J139" s="145"/>
      <c r="K139" s="118"/>
      <c r="L139" s="118"/>
      <c r="M139" s="117"/>
      <c r="N139" s="116"/>
      <c r="O139" s="115"/>
      <c r="P139" s="281"/>
      <c r="Q139" s="280"/>
      <c r="R139" s="280"/>
      <c r="S139" s="280"/>
      <c r="T139" s="280"/>
      <c r="U139" s="280"/>
      <c r="V139" s="280"/>
      <c r="W139" s="280"/>
      <c r="X139" s="280"/>
      <c r="Y139" s="280"/>
      <c r="Z139" s="280"/>
      <c r="AA139" s="279"/>
      <c r="AC139" s="772">
        <f t="shared" si="173"/>
        <v>0</v>
      </c>
      <c r="AD139" s="280"/>
      <c r="AE139" s="280"/>
      <c r="AF139" s="280"/>
      <c r="AG139" s="280"/>
      <c r="AH139" s="280"/>
      <c r="AI139" s="280"/>
      <c r="AJ139" s="280"/>
      <c r="AK139" s="280"/>
      <c r="AL139" s="280"/>
      <c r="AM139" s="279"/>
      <c r="AO139" s="495"/>
      <c r="AP139" s="494"/>
      <c r="AQ139" s="494"/>
      <c r="AR139" s="494"/>
      <c r="AS139" s="494"/>
      <c r="AT139" s="494"/>
      <c r="AU139" s="494"/>
      <c r="AV139" s="494"/>
      <c r="AW139" s="494"/>
      <c r="AX139" s="494"/>
      <c r="AY139" s="494"/>
      <c r="AZ139" s="494"/>
      <c r="BA139" s="494"/>
      <c r="BB139" s="494"/>
      <c r="BC139" s="497"/>
      <c r="BH139" s="86" t="s">
        <v>255</v>
      </c>
      <c r="BI139" s="86" t="s">
        <v>1037</v>
      </c>
      <c r="BJ139" s="86" t="s">
        <v>1797</v>
      </c>
      <c r="BK139" s="77">
        <f t="shared" si="107"/>
        <v>0.1</v>
      </c>
      <c r="BL139" s="82" t="s">
        <v>243</v>
      </c>
      <c r="BM139" s="75">
        <f t="shared" si="142"/>
        <v>10</v>
      </c>
      <c r="BN139" s="79"/>
      <c r="BO139" s="73">
        <v>100</v>
      </c>
      <c r="BP139" s="72">
        <v>0</v>
      </c>
      <c r="BQ139" s="71">
        <v>0</v>
      </c>
      <c r="BR139" s="84"/>
      <c r="BS139" s="69"/>
      <c r="BT139" s="68" t="s">
        <v>254</v>
      </c>
      <c r="BV139" s="394">
        <f t="shared" si="101"/>
        <v>0</v>
      </c>
      <c r="CY139" s="549"/>
      <c r="CZ139" s="549"/>
      <c r="DA139" s="549"/>
      <c r="DB139" s="549"/>
      <c r="DD139" s="9">
        <v>1</v>
      </c>
    </row>
    <row r="140" spans="2:108" ht="21" customHeight="1">
      <c r="B140" s="394">
        <f t="shared" si="94"/>
        <v>0</v>
      </c>
      <c r="C140" s="146" t="b">
        <f t="shared" si="95"/>
        <v>0</v>
      </c>
      <c r="D140" s="146">
        <f t="shared" si="102"/>
        <v>0</v>
      </c>
      <c r="E140" s="146">
        <f t="shared" si="103"/>
        <v>0</v>
      </c>
      <c r="F140" s="146">
        <f t="shared" si="104"/>
        <v>0</v>
      </c>
      <c r="G140" s="146">
        <f t="shared" si="96"/>
        <v>0</v>
      </c>
      <c r="H140" s="146" t="str">
        <f t="shared" si="105"/>
        <v/>
      </c>
      <c r="I140" s="146" t="str">
        <f t="shared" si="97"/>
        <v/>
      </c>
      <c r="J140" s="145"/>
      <c r="K140" s="118"/>
      <c r="L140" s="118"/>
      <c r="M140" s="117"/>
      <c r="N140" s="116"/>
      <c r="O140" s="115"/>
      <c r="P140" s="281"/>
      <c r="Q140" s="280"/>
      <c r="R140" s="280"/>
      <c r="S140" s="280"/>
      <c r="T140" s="280"/>
      <c r="U140" s="280"/>
      <c r="V140" s="280"/>
      <c r="W140" s="280"/>
      <c r="X140" s="280"/>
      <c r="Y140" s="280"/>
      <c r="Z140" s="280"/>
      <c r="AA140" s="279"/>
      <c r="AC140" s="772">
        <f t="shared" si="173"/>
        <v>0</v>
      </c>
      <c r="AD140" s="280"/>
      <c r="AE140" s="280"/>
      <c r="AF140" s="280"/>
      <c r="AG140" s="280"/>
      <c r="AH140" s="280"/>
      <c r="AI140" s="280"/>
      <c r="AJ140" s="280"/>
      <c r="AK140" s="280"/>
      <c r="AL140" s="280"/>
      <c r="AM140" s="279"/>
      <c r="AO140" s="493"/>
      <c r="AP140" s="494"/>
      <c r="AQ140" s="494"/>
      <c r="AR140" s="494"/>
      <c r="AS140" s="494"/>
      <c r="AT140" s="494"/>
      <c r="AU140" s="494"/>
      <c r="AV140" s="494"/>
      <c r="AW140" s="494"/>
      <c r="AX140" s="494"/>
      <c r="AY140" s="494"/>
      <c r="AZ140" s="494"/>
      <c r="BA140" s="494"/>
      <c r="BB140" s="494"/>
      <c r="BC140" s="497"/>
      <c r="BH140" s="86" t="s">
        <v>252</v>
      </c>
      <c r="BI140" s="86" t="s">
        <v>1038</v>
      </c>
      <c r="BJ140" s="86" t="s">
        <v>1794</v>
      </c>
      <c r="BK140" s="77">
        <f t="shared" si="107"/>
        <v>5.0000000000000001E-3</v>
      </c>
      <c r="BL140" s="82" t="s">
        <v>243</v>
      </c>
      <c r="BM140" s="75">
        <f t="shared" si="142"/>
        <v>200</v>
      </c>
      <c r="BN140" s="79"/>
      <c r="BO140" s="73">
        <v>5</v>
      </c>
      <c r="BP140" s="72">
        <v>0</v>
      </c>
      <c r="BQ140" s="71">
        <v>0</v>
      </c>
      <c r="BR140" s="79"/>
      <c r="BS140" s="69"/>
      <c r="BT140" s="68" t="s">
        <v>248</v>
      </c>
      <c r="BV140" s="394">
        <f t="shared" si="101"/>
        <v>0</v>
      </c>
      <c r="CY140" s="549"/>
      <c r="CZ140" s="549"/>
      <c r="DA140" s="549"/>
      <c r="DB140" s="549"/>
      <c r="DD140" s="9">
        <v>1</v>
      </c>
    </row>
    <row r="141" spans="2:108" ht="21" customHeight="1">
      <c r="B141" s="394">
        <f t="shared" si="94"/>
        <v>0</v>
      </c>
      <c r="C141" s="146" t="b">
        <f t="shared" si="95"/>
        <v>0</v>
      </c>
      <c r="D141" s="146">
        <f t="shared" si="102"/>
        <v>0</v>
      </c>
      <c r="E141" s="146">
        <f t="shared" si="103"/>
        <v>0</v>
      </c>
      <c r="F141" s="146">
        <f t="shared" si="104"/>
        <v>0</v>
      </c>
      <c r="G141" s="146">
        <f t="shared" si="96"/>
        <v>0</v>
      </c>
      <c r="H141" s="146" t="str">
        <f t="shared" si="105"/>
        <v/>
      </c>
      <c r="I141" s="146" t="str">
        <f t="shared" si="97"/>
        <v/>
      </c>
      <c r="J141" s="145"/>
      <c r="K141" s="118"/>
      <c r="L141" s="118"/>
      <c r="M141" s="117"/>
      <c r="N141" s="116"/>
      <c r="O141" s="115"/>
      <c r="P141" s="281"/>
      <c r="Q141" s="280"/>
      <c r="R141" s="280"/>
      <c r="S141" s="280"/>
      <c r="T141" s="280"/>
      <c r="U141" s="280"/>
      <c r="V141" s="280"/>
      <c r="W141" s="280"/>
      <c r="X141" s="280"/>
      <c r="Y141" s="280"/>
      <c r="Z141" s="280"/>
      <c r="AA141" s="279"/>
      <c r="AC141" s="772">
        <f t="shared" si="173"/>
        <v>0</v>
      </c>
      <c r="AD141" s="280"/>
      <c r="AE141" s="280"/>
      <c r="AF141" s="280"/>
      <c r="AG141" s="280"/>
      <c r="AH141" s="280"/>
      <c r="AI141" s="280"/>
      <c r="AJ141" s="280"/>
      <c r="AK141" s="280"/>
      <c r="AL141" s="280"/>
      <c r="AM141" s="279"/>
      <c r="AO141" s="493"/>
      <c r="AP141" s="494"/>
      <c r="AQ141" s="494"/>
      <c r="AR141" s="494"/>
      <c r="AS141" s="494"/>
      <c r="AT141" s="494"/>
      <c r="AU141" s="494"/>
      <c r="AV141" s="494"/>
      <c r="AW141" s="494"/>
      <c r="AX141" s="494"/>
      <c r="AY141" s="494"/>
      <c r="AZ141" s="494"/>
      <c r="BA141" s="494"/>
      <c r="BB141" s="494"/>
      <c r="BC141" s="497"/>
      <c r="BH141" s="86" t="s">
        <v>250</v>
      </c>
      <c r="BI141" s="86" t="s">
        <v>1039</v>
      </c>
      <c r="BJ141" s="86" t="s">
        <v>1798</v>
      </c>
      <c r="BK141" s="77">
        <f t="shared" si="107"/>
        <v>1.4999999999999999E-2</v>
      </c>
      <c r="BL141" s="82" t="s">
        <v>243</v>
      </c>
      <c r="BM141" s="75">
        <f t="shared" si="142"/>
        <v>67</v>
      </c>
      <c r="BN141" s="79"/>
      <c r="BO141" s="73">
        <v>15</v>
      </c>
      <c r="BP141" s="72">
        <v>0</v>
      </c>
      <c r="BQ141" s="71">
        <v>0</v>
      </c>
      <c r="BR141" s="79"/>
      <c r="BS141" s="69"/>
      <c r="BT141" s="68" t="s">
        <v>248</v>
      </c>
      <c r="BV141" s="394">
        <f t="shared" si="101"/>
        <v>0</v>
      </c>
      <c r="CY141" s="549"/>
      <c r="CZ141" s="549"/>
      <c r="DA141" s="549"/>
      <c r="DB141" s="549"/>
      <c r="DD141" s="9">
        <v>1</v>
      </c>
    </row>
    <row r="142" spans="2:108" ht="21" customHeight="1">
      <c r="B142" s="394">
        <f t="shared" si="94"/>
        <v>0</v>
      </c>
      <c r="C142" s="146" t="b">
        <f t="shared" si="95"/>
        <v>0</v>
      </c>
      <c r="D142" s="146">
        <f t="shared" si="102"/>
        <v>0</v>
      </c>
      <c r="E142" s="146">
        <f t="shared" si="103"/>
        <v>0</v>
      </c>
      <c r="F142" s="146">
        <f t="shared" si="104"/>
        <v>0</v>
      </c>
      <c r="G142" s="146">
        <f t="shared" si="96"/>
        <v>0</v>
      </c>
      <c r="H142" s="146" t="str">
        <f t="shared" si="105"/>
        <v/>
      </c>
      <c r="I142" s="146" t="str">
        <f t="shared" si="97"/>
        <v/>
      </c>
      <c r="J142" s="145"/>
      <c r="K142" s="118"/>
      <c r="L142" s="118"/>
      <c r="M142" s="117"/>
      <c r="N142" s="116"/>
      <c r="O142" s="115"/>
      <c r="P142" s="281"/>
      <c r="Q142" s="280"/>
      <c r="R142" s="280"/>
      <c r="S142" s="280"/>
      <c r="T142" s="280"/>
      <c r="U142" s="280"/>
      <c r="V142" s="280"/>
      <c r="W142" s="280"/>
      <c r="X142" s="280"/>
      <c r="Y142" s="280"/>
      <c r="Z142" s="280"/>
      <c r="AA142" s="279"/>
      <c r="AC142" s="772">
        <f t="shared" si="173"/>
        <v>0</v>
      </c>
      <c r="AD142" s="280"/>
      <c r="AE142" s="280"/>
      <c r="AF142" s="280"/>
      <c r="AG142" s="280"/>
      <c r="AH142" s="280"/>
      <c r="AI142" s="280"/>
      <c r="AJ142" s="280"/>
      <c r="AK142" s="280"/>
      <c r="AL142" s="280"/>
      <c r="AM142" s="279"/>
      <c r="AO142" s="493"/>
      <c r="AP142" s="494"/>
      <c r="AQ142" s="494"/>
      <c r="AR142" s="494"/>
      <c r="AS142" s="494"/>
      <c r="AT142" s="494"/>
      <c r="AU142" s="494"/>
      <c r="AV142" s="494"/>
      <c r="AW142" s="494"/>
      <c r="AX142" s="494"/>
      <c r="AY142" s="494"/>
      <c r="AZ142" s="494"/>
      <c r="BA142" s="494"/>
      <c r="BB142" s="494"/>
      <c r="BC142" s="497"/>
      <c r="BH142" s="86" t="s">
        <v>249</v>
      </c>
      <c r="BI142" s="86" t="s">
        <v>1040</v>
      </c>
      <c r="BJ142" s="86" t="s">
        <v>1799</v>
      </c>
      <c r="BK142" s="85">
        <f t="shared" si="107"/>
        <v>0.24</v>
      </c>
      <c r="BL142" s="82" t="s">
        <v>243</v>
      </c>
      <c r="BM142" s="75">
        <f t="shared" si="142"/>
        <v>4</v>
      </c>
      <c r="BN142" s="79"/>
      <c r="BO142" s="73">
        <v>240</v>
      </c>
      <c r="BP142" s="72">
        <v>0</v>
      </c>
      <c r="BQ142" s="71">
        <v>0</v>
      </c>
      <c r="BR142" s="84"/>
      <c r="BS142" s="69"/>
      <c r="BT142" s="68" t="s">
        <v>248</v>
      </c>
      <c r="BV142" s="394">
        <f t="shared" si="101"/>
        <v>0</v>
      </c>
      <c r="CY142" s="549"/>
      <c r="CZ142" s="549"/>
      <c r="DA142" s="549"/>
      <c r="DB142" s="549"/>
      <c r="DD142" s="9">
        <v>1</v>
      </c>
    </row>
    <row r="143" spans="2:108" ht="21" customHeight="1">
      <c r="B143" s="394">
        <f t="shared" si="94"/>
        <v>0</v>
      </c>
      <c r="C143" s="146" t="b">
        <f t="shared" si="95"/>
        <v>0</v>
      </c>
      <c r="D143" s="146">
        <f t="shared" si="102"/>
        <v>0</v>
      </c>
      <c r="E143" s="146">
        <f t="shared" si="103"/>
        <v>0</v>
      </c>
      <c r="F143" s="146">
        <f t="shared" si="104"/>
        <v>0</v>
      </c>
      <c r="G143" s="146">
        <f t="shared" si="96"/>
        <v>0</v>
      </c>
      <c r="H143" s="146" t="str">
        <f t="shared" si="105"/>
        <v/>
      </c>
      <c r="I143" s="146" t="str">
        <f t="shared" si="97"/>
        <v/>
      </c>
      <c r="J143" s="145"/>
      <c r="K143" s="118"/>
      <c r="L143" s="118"/>
      <c r="M143" s="117"/>
      <c r="N143" s="116"/>
      <c r="O143" s="115"/>
      <c r="P143" s="281"/>
      <c r="Q143" s="280"/>
      <c r="R143" s="280"/>
      <c r="S143" s="280"/>
      <c r="T143" s="280"/>
      <c r="U143" s="280"/>
      <c r="V143" s="280"/>
      <c r="W143" s="280"/>
      <c r="X143" s="280"/>
      <c r="Y143" s="280"/>
      <c r="Z143" s="280"/>
      <c r="AA143" s="279"/>
      <c r="AC143" s="772">
        <f t="shared" si="173"/>
        <v>0</v>
      </c>
      <c r="AD143" s="280"/>
      <c r="AE143" s="280"/>
      <c r="AF143" s="280"/>
      <c r="AG143" s="280"/>
      <c r="AH143" s="280"/>
      <c r="AI143" s="280"/>
      <c r="AJ143" s="280"/>
      <c r="AK143" s="280"/>
      <c r="AL143" s="280"/>
      <c r="AM143" s="279"/>
      <c r="AO143" s="493"/>
      <c r="AP143" s="494"/>
      <c r="AQ143" s="494"/>
      <c r="AR143" s="494"/>
      <c r="AS143" s="494"/>
      <c r="AT143" s="494"/>
      <c r="AU143" s="494"/>
      <c r="AV143" s="494"/>
      <c r="AW143" s="494"/>
      <c r="AX143" s="494"/>
      <c r="AY143" s="494"/>
      <c r="AZ143" s="494"/>
      <c r="BA143" s="494"/>
      <c r="BB143" s="494"/>
      <c r="BC143" s="497"/>
      <c r="BH143" s="544" t="s">
        <v>246</v>
      </c>
      <c r="BI143" s="544" t="s">
        <v>246</v>
      </c>
      <c r="BJ143" s="544" t="s">
        <v>246</v>
      </c>
      <c r="BK143" s="77">
        <f t="shared" si="107"/>
        <v>1E-3</v>
      </c>
      <c r="BL143" s="82" t="s">
        <v>243</v>
      </c>
      <c r="BM143" s="75">
        <f t="shared" si="142"/>
        <v>1000</v>
      </c>
      <c r="BN143" s="83"/>
      <c r="BO143" s="73">
        <v>1</v>
      </c>
      <c r="BP143" s="72">
        <v>0</v>
      </c>
      <c r="BQ143" s="71">
        <v>0</v>
      </c>
      <c r="BR143" s="79"/>
      <c r="BS143" s="69"/>
      <c r="BT143" s="81"/>
      <c r="BV143" s="394">
        <f t="shared" si="101"/>
        <v>0</v>
      </c>
      <c r="CY143" s="1"/>
      <c r="CZ143" s="1"/>
      <c r="DA143" s="1"/>
      <c r="DB143" s="549"/>
      <c r="DD143" s="9">
        <v>1</v>
      </c>
    </row>
    <row r="144" spans="2:108" ht="21" customHeight="1">
      <c r="B144" s="394">
        <f t="shared" ref="B144:B207" si="174">J144</f>
        <v>0</v>
      </c>
      <c r="C144" s="146" t="b">
        <f t="shared" ref="C144:C207" si="175">IF(B144="►","►",IF(B144="A",IF(AND(ISTEXT(K144),ISTEXT(K144)),K144,IF(ISTEXT(K144),K144,IF(ISBLANK(K144),K144,K144)))))</f>
        <v>0</v>
      </c>
      <c r="D144" s="146">
        <f t="shared" si="102"/>
        <v>0</v>
      </c>
      <c r="E144" s="146">
        <f t="shared" si="103"/>
        <v>0</v>
      </c>
      <c r="F144" s="146">
        <f t="shared" si="104"/>
        <v>0</v>
      </c>
      <c r="G144" s="146">
        <f t="shared" ref="G144:G207" si="176">IF(C144="►","►",IFERROR(MID(K144,SEARCH(".",C144,SEARCH(".",C144,SEARCH(".",C144)+1)+1)+1,SEARCH(".",C144,SEARCH(".",C144,SEARCH(".",C144,SEARCH(".",C144)+1)+1)+1)-SEARCH(".",C144,SEARCH(".",C144,SEARCH(".",C144)+1)+1)-1),0))</f>
        <v>0</v>
      </c>
      <c r="H144" s="146" t="str">
        <f t="shared" si="105"/>
        <v/>
      </c>
      <c r="I144" s="146" t="str">
        <f t="shared" ref="I144:I207" si="177">IF(ISBLANK(C144),"►",IFERROR(RIGHT(C144,LEN(C144)-FIND("Couleur",C144)+1),""))</f>
        <v/>
      </c>
      <c r="J144" s="145"/>
      <c r="K144" s="118"/>
      <c r="L144" s="118"/>
      <c r="M144" s="117"/>
      <c r="N144" s="116"/>
      <c r="O144" s="115"/>
      <c r="P144" s="281"/>
      <c r="Q144" s="280"/>
      <c r="R144" s="280"/>
      <c r="S144" s="280"/>
      <c r="T144" s="280"/>
      <c r="U144" s="280"/>
      <c r="V144" s="280"/>
      <c r="W144" s="280"/>
      <c r="X144" s="280"/>
      <c r="Y144" s="280"/>
      <c r="Z144" s="280"/>
      <c r="AA144" s="279"/>
      <c r="AC144" s="772">
        <f t="shared" si="173"/>
        <v>0</v>
      </c>
      <c r="AD144" s="280"/>
      <c r="AE144" s="280"/>
      <c r="AF144" s="280"/>
      <c r="AG144" s="280"/>
      <c r="AH144" s="280"/>
      <c r="AI144" s="280"/>
      <c r="AJ144" s="280"/>
      <c r="AK144" s="280"/>
      <c r="AL144" s="280"/>
      <c r="AM144" s="279"/>
      <c r="AO144" s="493"/>
      <c r="AP144" s="494"/>
      <c r="AQ144" s="494"/>
      <c r="AR144" s="494"/>
      <c r="AS144" s="494"/>
      <c r="AT144" s="494"/>
      <c r="AU144" s="494"/>
      <c r="AV144" s="494"/>
      <c r="AW144" s="494"/>
      <c r="AX144" s="494"/>
      <c r="AY144" s="494"/>
      <c r="AZ144" s="494"/>
      <c r="BA144" s="494"/>
      <c r="BB144" s="494"/>
      <c r="BC144" s="497"/>
      <c r="BH144" s="545" t="s">
        <v>244</v>
      </c>
      <c r="BI144" s="545" t="s">
        <v>244</v>
      </c>
      <c r="BJ144" s="545" t="s">
        <v>244</v>
      </c>
      <c r="BK144" s="77">
        <f t="shared" si="107"/>
        <v>1</v>
      </c>
      <c r="BL144" s="82" t="s">
        <v>243</v>
      </c>
      <c r="BM144" s="75">
        <f t="shared" si="142"/>
        <v>1</v>
      </c>
      <c r="BN144" s="79"/>
      <c r="BO144" s="73">
        <v>1000</v>
      </c>
      <c r="BP144" s="72">
        <v>0</v>
      </c>
      <c r="BQ144" s="71">
        <v>0</v>
      </c>
      <c r="BR144" s="79"/>
      <c r="BS144" s="69"/>
      <c r="BT144" s="81"/>
      <c r="BV144" s="394">
        <f t="shared" si="101"/>
        <v>0</v>
      </c>
      <c r="CY144" s="1"/>
      <c r="CZ144" s="1"/>
      <c r="DA144" s="1"/>
      <c r="DB144" s="549"/>
      <c r="DD144" s="9">
        <v>1</v>
      </c>
    </row>
    <row r="145" spans="2:108" ht="21" customHeight="1">
      <c r="B145" s="394">
        <f t="shared" si="174"/>
        <v>0</v>
      </c>
      <c r="C145" s="146" t="b">
        <f t="shared" si="175"/>
        <v>0</v>
      </c>
      <c r="D145" s="146">
        <f t="shared" si="102"/>
        <v>0</v>
      </c>
      <c r="E145" s="146">
        <f t="shared" si="103"/>
        <v>0</v>
      </c>
      <c r="F145" s="146">
        <f t="shared" si="104"/>
        <v>0</v>
      </c>
      <c r="G145" s="146">
        <f t="shared" si="176"/>
        <v>0</v>
      </c>
      <c r="H145" s="146" t="str">
        <f t="shared" si="105"/>
        <v/>
      </c>
      <c r="I145" s="146" t="str">
        <f t="shared" si="177"/>
        <v/>
      </c>
      <c r="J145" s="145"/>
      <c r="K145" s="118"/>
      <c r="L145" s="118"/>
      <c r="M145" s="117"/>
      <c r="N145" s="116"/>
      <c r="O145" s="115"/>
      <c r="P145" s="281"/>
      <c r="Q145" s="280"/>
      <c r="R145" s="280"/>
      <c r="S145" s="280"/>
      <c r="T145" s="280"/>
      <c r="U145" s="280"/>
      <c r="V145" s="280"/>
      <c r="W145" s="280"/>
      <c r="X145" s="280"/>
      <c r="Y145" s="280"/>
      <c r="Z145" s="280"/>
      <c r="AA145" s="279"/>
      <c r="AC145" s="772">
        <f t="shared" si="173"/>
        <v>0</v>
      </c>
      <c r="AD145" s="280"/>
      <c r="AE145" s="280"/>
      <c r="AF145" s="280"/>
      <c r="AG145" s="280"/>
      <c r="AH145" s="280"/>
      <c r="AI145" s="280"/>
      <c r="AJ145" s="280"/>
      <c r="AK145" s="280"/>
      <c r="AL145" s="280"/>
      <c r="AM145" s="279"/>
      <c r="AO145" s="493"/>
      <c r="AP145" s="494"/>
      <c r="AQ145" s="494"/>
      <c r="AR145" s="494"/>
      <c r="AS145" s="494"/>
      <c r="AT145" s="494"/>
      <c r="AU145" s="494"/>
      <c r="AV145" s="494"/>
      <c r="AW145" s="494"/>
      <c r="AX145" s="494"/>
      <c r="AY145" s="494"/>
      <c r="AZ145" s="494"/>
      <c r="BA145" s="494"/>
      <c r="BB145" s="494"/>
      <c r="BC145" s="497"/>
      <c r="BH145" s="735" t="s">
        <v>241</v>
      </c>
      <c r="BI145" s="735" t="s">
        <v>1041</v>
      </c>
      <c r="BJ145" s="735" t="s">
        <v>1800</v>
      </c>
      <c r="BK145" s="80">
        <v>0.5</v>
      </c>
      <c r="BL145" s="76" t="s">
        <v>226</v>
      </c>
      <c r="BM145" s="75">
        <f t="shared" si="142"/>
        <v>2</v>
      </c>
      <c r="BN145" s="79"/>
      <c r="BO145" s="73"/>
      <c r="BP145" s="72">
        <v>0</v>
      </c>
      <c r="BQ145" s="71">
        <v>0</v>
      </c>
      <c r="BR145" s="70"/>
      <c r="BS145" s="69"/>
      <c r="BT145" s="68" t="s">
        <v>240</v>
      </c>
      <c r="BV145" s="394">
        <f t="shared" si="101"/>
        <v>0</v>
      </c>
      <c r="CY145" s="1"/>
      <c r="CZ145" s="1"/>
      <c r="DA145" s="1"/>
      <c r="DB145" s="549"/>
      <c r="DD145" s="9">
        <v>1</v>
      </c>
    </row>
    <row r="146" spans="2:108" ht="21" customHeight="1">
      <c r="B146" s="394">
        <f t="shared" si="174"/>
        <v>0</v>
      </c>
      <c r="C146" s="146" t="b">
        <f t="shared" si="175"/>
        <v>0</v>
      </c>
      <c r="D146" s="146">
        <f t="shared" si="102"/>
        <v>0</v>
      </c>
      <c r="E146" s="146">
        <f t="shared" si="103"/>
        <v>0</v>
      </c>
      <c r="F146" s="146">
        <f t="shared" si="104"/>
        <v>0</v>
      </c>
      <c r="G146" s="146">
        <f t="shared" si="176"/>
        <v>0</v>
      </c>
      <c r="H146" s="146" t="str">
        <f t="shared" si="105"/>
        <v/>
      </c>
      <c r="I146" s="146" t="str">
        <f t="shared" si="177"/>
        <v/>
      </c>
      <c r="J146" s="145"/>
      <c r="K146" s="118"/>
      <c r="L146" s="118"/>
      <c r="M146" s="117"/>
      <c r="N146" s="116"/>
      <c r="O146" s="115"/>
      <c r="P146" s="661"/>
      <c r="Q146" s="277"/>
      <c r="R146" s="277"/>
      <c r="S146" s="277"/>
      <c r="T146" s="277"/>
      <c r="U146" s="277"/>
      <c r="V146" s="277"/>
      <c r="W146" s="277"/>
      <c r="X146" s="277"/>
      <c r="Y146" s="277"/>
      <c r="Z146" s="277"/>
      <c r="AA146" s="276"/>
      <c r="AC146" s="773"/>
      <c r="AD146" s="277"/>
      <c r="AE146" s="277"/>
      <c r="AF146" s="277"/>
      <c r="AG146" s="277"/>
      <c r="AH146" s="277"/>
      <c r="AI146" s="277"/>
      <c r="AJ146" s="277"/>
      <c r="AK146" s="277"/>
      <c r="AL146" s="277"/>
      <c r="AM146" s="276"/>
      <c r="AO146" s="493"/>
      <c r="AP146" s="494"/>
      <c r="AQ146" s="494"/>
      <c r="AR146" s="494"/>
      <c r="AS146" s="494"/>
      <c r="AT146" s="494"/>
      <c r="AU146" s="494"/>
      <c r="AV146" s="494"/>
      <c r="AW146" s="494"/>
      <c r="AX146" s="494"/>
      <c r="AY146" s="494"/>
      <c r="AZ146" s="494"/>
      <c r="BA146" s="494"/>
      <c r="BB146" s="494"/>
      <c r="BC146" s="497"/>
      <c r="BH146" s="735" t="s">
        <v>238</v>
      </c>
      <c r="BI146" s="735" t="s">
        <v>1042</v>
      </c>
      <c r="BJ146" s="735" t="s">
        <v>1801</v>
      </c>
      <c r="BK146" s="80">
        <v>0.25</v>
      </c>
      <c r="BL146" s="76" t="s">
        <v>226</v>
      </c>
      <c r="BM146" s="75">
        <f t="shared" si="142"/>
        <v>4</v>
      </c>
      <c r="BN146" s="79"/>
      <c r="BO146" s="73"/>
      <c r="BP146" s="72">
        <v>0</v>
      </c>
      <c r="BQ146" s="71">
        <v>0</v>
      </c>
      <c r="BR146" s="70"/>
      <c r="BS146" s="69"/>
      <c r="BT146" s="68" t="s">
        <v>237</v>
      </c>
      <c r="BV146" s="394">
        <f t="shared" ref="BV146:BV209" si="178">B146</f>
        <v>0</v>
      </c>
      <c r="CY146" s="1"/>
      <c r="CZ146" s="1"/>
      <c r="DA146" s="1"/>
      <c r="DB146" s="549"/>
      <c r="DD146" s="9">
        <v>1</v>
      </c>
    </row>
    <row r="147" spans="2:108" ht="21" customHeight="1">
      <c r="B147" s="394">
        <f t="shared" si="174"/>
        <v>0</v>
      </c>
      <c r="C147" s="146" t="b">
        <f t="shared" si="175"/>
        <v>0</v>
      </c>
      <c r="D147" s="146">
        <f t="shared" si="102"/>
        <v>0</v>
      </c>
      <c r="E147" s="146">
        <f t="shared" si="103"/>
        <v>0</v>
      </c>
      <c r="F147" s="146">
        <f t="shared" si="104"/>
        <v>0</v>
      </c>
      <c r="G147" s="146">
        <f t="shared" si="176"/>
        <v>0</v>
      </c>
      <c r="H147" s="146" t="str">
        <f t="shared" si="105"/>
        <v/>
      </c>
      <c r="I147" s="146" t="str">
        <f t="shared" si="177"/>
        <v/>
      </c>
      <c r="J147" s="145"/>
      <c r="K147" s="118"/>
      <c r="L147" s="118"/>
      <c r="M147" s="117"/>
      <c r="N147" s="116"/>
      <c r="O147" s="115"/>
      <c r="P147" s="661"/>
      <c r="Q147" s="277"/>
      <c r="R147" s="277"/>
      <c r="S147" s="277"/>
      <c r="T147" s="277"/>
      <c r="U147" s="277"/>
      <c r="V147" s="277"/>
      <c r="W147" s="277"/>
      <c r="X147" s="277"/>
      <c r="Y147" s="277"/>
      <c r="Z147" s="277"/>
      <c r="AA147" s="276"/>
      <c r="AC147" s="773"/>
      <c r="AD147" s="277"/>
      <c r="AE147" s="277"/>
      <c r="AF147" s="277"/>
      <c r="AG147" s="277"/>
      <c r="AH147" s="277"/>
      <c r="AI147" s="277"/>
      <c r="AJ147" s="277"/>
      <c r="AK147" s="277"/>
      <c r="AL147" s="277"/>
      <c r="AM147" s="276"/>
      <c r="AO147" s="493"/>
      <c r="AP147" s="494"/>
      <c r="AQ147" s="494"/>
      <c r="AR147" s="494"/>
      <c r="AS147" s="494"/>
      <c r="AT147" s="494"/>
      <c r="AU147" s="494"/>
      <c r="AV147" s="494"/>
      <c r="AW147" s="494"/>
      <c r="AX147" s="494"/>
      <c r="AY147" s="494"/>
      <c r="AZ147" s="494"/>
      <c r="BA147" s="494"/>
      <c r="BB147" s="494"/>
      <c r="BC147" s="497"/>
      <c r="BH147" s="735" t="s">
        <v>236</v>
      </c>
      <c r="BI147" s="735" t="s">
        <v>1043</v>
      </c>
      <c r="BJ147" s="735" t="s">
        <v>1872</v>
      </c>
      <c r="BK147" s="80">
        <v>0.33</v>
      </c>
      <c r="BL147" s="76" t="s">
        <v>226</v>
      </c>
      <c r="BM147" s="75">
        <f t="shared" si="142"/>
        <v>3</v>
      </c>
      <c r="BN147" s="79"/>
      <c r="BO147" s="73"/>
      <c r="BP147" s="72">
        <v>0</v>
      </c>
      <c r="BQ147" s="71">
        <v>0</v>
      </c>
      <c r="BR147" s="70"/>
      <c r="BS147" s="69"/>
      <c r="BT147" s="68" t="s">
        <v>235</v>
      </c>
      <c r="BV147" s="394">
        <f t="shared" si="178"/>
        <v>0</v>
      </c>
      <c r="CY147" s="1"/>
      <c r="CZ147" s="1"/>
      <c r="DA147" s="1"/>
      <c r="DB147" s="549"/>
      <c r="DD147" s="9">
        <v>1</v>
      </c>
    </row>
    <row r="148" spans="2:108" ht="21" customHeight="1">
      <c r="B148" s="394">
        <f t="shared" si="174"/>
        <v>0</v>
      </c>
      <c r="C148" s="146" t="b">
        <f t="shared" si="175"/>
        <v>0</v>
      </c>
      <c r="D148" s="146">
        <f t="shared" si="102"/>
        <v>0</v>
      </c>
      <c r="E148" s="146">
        <f t="shared" si="103"/>
        <v>0</v>
      </c>
      <c r="F148" s="146">
        <f t="shared" si="104"/>
        <v>0</v>
      </c>
      <c r="G148" s="146">
        <f t="shared" si="176"/>
        <v>0</v>
      </c>
      <c r="H148" s="146" t="str">
        <f t="shared" si="105"/>
        <v/>
      </c>
      <c r="I148" s="146" t="str">
        <f t="shared" si="177"/>
        <v/>
      </c>
      <c r="J148" s="272"/>
      <c r="K148" s="118"/>
      <c r="L148" s="118"/>
      <c r="M148" s="117"/>
      <c r="N148" s="116"/>
      <c r="O148" s="115"/>
      <c r="P148" s="274"/>
      <c r="Q148" s="121"/>
      <c r="R148" s="121"/>
      <c r="S148" s="121"/>
      <c r="T148" s="121"/>
      <c r="U148" s="121"/>
      <c r="V148" s="121"/>
      <c r="W148" s="121"/>
      <c r="X148" s="121"/>
      <c r="Y148" s="121"/>
      <c r="Z148" s="121"/>
      <c r="AA148" s="120"/>
      <c r="AC148" s="774"/>
      <c r="AD148" s="121"/>
      <c r="AE148" s="121"/>
      <c r="AF148" s="121"/>
      <c r="AG148" s="121"/>
      <c r="AH148" s="121"/>
      <c r="AI148" s="121"/>
      <c r="AJ148" s="121"/>
      <c r="AK148" s="121"/>
      <c r="AL148" s="121"/>
      <c r="AM148" s="120"/>
      <c r="AO148" s="493"/>
      <c r="AP148" s="494"/>
      <c r="AQ148" s="494"/>
      <c r="AR148" s="494"/>
      <c r="AS148" s="494"/>
      <c r="AT148" s="494"/>
      <c r="AU148" s="494"/>
      <c r="AV148" s="494"/>
      <c r="AW148" s="494"/>
      <c r="AX148" s="494"/>
      <c r="AY148" s="494"/>
      <c r="AZ148" s="494"/>
      <c r="BA148" s="494"/>
      <c r="BB148" s="494"/>
      <c r="BC148" s="497"/>
      <c r="BH148" s="78" t="s">
        <v>233</v>
      </c>
      <c r="BI148" s="78" t="s">
        <v>1044</v>
      </c>
      <c r="BJ148" s="78" t="s">
        <v>1802</v>
      </c>
      <c r="BK148" s="77">
        <v>0.25</v>
      </c>
      <c r="BL148" s="76" t="s">
        <v>226</v>
      </c>
      <c r="BM148" s="75">
        <f t="shared" si="142"/>
        <v>4</v>
      </c>
      <c r="BN148" s="74">
        <f t="shared" ref="BN148:BN150" si="179">BO148/10</f>
        <v>25</v>
      </c>
      <c r="BO148" s="73">
        <v>250</v>
      </c>
      <c r="BP148" s="72">
        <v>0</v>
      </c>
      <c r="BQ148" s="71">
        <v>0</v>
      </c>
      <c r="BR148" s="70"/>
      <c r="BS148" s="69"/>
      <c r="BT148" s="68" t="s">
        <v>232</v>
      </c>
      <c r="BV148" s="394">
        <f t="shared" si="178"/>
        <v>0</v>
      </c>
      <c r="CE148" s="2"/>
      <c r="CF148" s="2"/>
      <c r="CM148" s="2"/>
      <c r="CN148" s="2"/>
      <c r="CU148" s="2"/>
      <c r="CV148" s="2"/>
      <c r="CY148" s="1"/>
      <c r="CZ148" s="1"/>
      <c r="DA148" s="1"/>
      <c r="DB148" s="549"/>
      <c r="DD148" s="9">
        <v>1</v>
      </c>
    </row>
    <row r="149" spans="2:108" ht="21" customHeight="1">
      <c r="B149" s="394">
        <f t="shared" si="174"/>
        <v>0</v>
      </c>
      <c r="C149" s="146" t="b">
        <f t="shared" si="175"/>
        <v>0</v>
      </c>
      <c r="D149" s="146">
        <f t="shared" ref="D149:D212" si="180">IF(C149="►","►",IFERROR(LEFT(C149,SEARCH(".",C149)-1),0))</f>
        <v>0</v>
      </c>
      <c r="E149" s="146">
        <f t="shared" ref="E149:E212" si="181">IF(C149="►","►",IFERROR(MID(C149,SEARCH(".",C149)+1,SEARCH(".",C149,SEARCH(".",C149)+1)-SEARCH(".",C149)-1),0))</f>
        <v>0</v>
      </c>
      <c r="F149" s="146">
        <f t="shared" ref="F149:F212" si="182">IF(C149="►","►",IFERROR(MID(C149,SEARCH(".",C149,SEARCH(".",C149)+1)+1,SEARCH(".",C149,SEARCH(".",C149,SEARCH(".",C149)+1)+1)-SEARCH(".",C149,SEARCH(".",C149)+1)-1),0))</f>
        <v>0</v>
      </c>
      <c r="G149" s="146">
        <f t="shared" si="176"/>
        <v>0</v>
      </c>
      <c r="H149" s="146" t="str">
        <f t="shared" ref="H149:H212" si="183">IF(C149="►","►",IFERROR(MID(C149,SEARCH("♦",SUBSTITUTE(C149,".","♦",LEN(C149)-LEN(SUBSTITUTE(C149,".",""))))+1,999),""))</f>
        <v/>
      </c>
      <c r="I149" s="146" t="str">
        <f t="shared" si="177"/>
        <v/>
      </c>
      <c r="J149" s="272"/>
      <c r="K149" s="112"/>
      <c r="L149" s="112"/>
      <c r="M149" s="112"/>
      <c r="N149" s="112"/>
      <c r="O149" s="112"/>
      <c r="P149" s="112"/>
      <c r="Q149" s="112"/>
      <c r="R149" s="112"/>
      <c r="S149" s="112"/>
      <c r="T149" s="112"/>
      <c r="U149" s="112"/>
      <c r="V149" s="112"/>
      <c r="W149" s="112"/>
      <c r="X149" s="112"/>
      <c r="Y149" s="112"/>
      <c r="Z149" s="112"/>
      <c r="AA149" s="114"/>
      <c r="AC149" s="775">
        <v>40</v>
      </c>
      <c r="AD149" s="112">
        <v>5</v>
      </c>
      <c r="AE149" s="112">
        <v>12</v>
      </c>
      <c r="AF149" s="112">
        <v>25</v>
      </c>
      <c r="AG149" s="112">
        <v>23</v>
      </c>
      <c r="AH149" s="112">
        <v>7</v>
      </c>
      <c r="AI149" s="112">
        <v>13</v>
      </c>
      <c r="AJ149" s="112">
        <v>12</v>
      </c>
      <c r="AK149" s="112">
        <v>9</v>
      </c>
      <c r="AL149" s="112">
        <v>12</v>
      </c>
      <c r="AM149" s="114">
        <v>13</v>
      </c>
      <c r="AO149" s="113">
        <v>14</v>
      </c>
      <c r="AP149" s="112">
        <v>11</v>
      </c>
      <c r="AQ149" s="112">
        <v>17</v>
      </c>
      <c r="AR149" s="112">
        <v>17</v>
      </c>
      <c r="AS149" s="112">
        <v>17</v>
      </c>
      <c r="AT149" s="112">
        <v>14</v>
      </c>
      <c r="AU149" s="112">
        <v>11</v>
      </c>
      <c r="AV149" s="112">
        <v>14</v>
      </c>
      <c r="AW149" s="112">
        <v>21</v>
      </c>
      <c r="AX149" s="112">
        <v>18</v>
      </c>
      <c r="AY149" s="112">
        <v>17</v>
      </c>
      <c r="AZ149" s="112">
        <v>11</v>
      </c>
      <c r="BA149" s="112">
        <v>11</v>
      </c>
      <c r="BB149" s="112">
        <v>11</v>
      </c>
      <c r="BC149" s="111">
        <v>17</v>
      </c>
      <c r="BH149" s="78" t="s">
        <v>230</v>
      </c>
      <c r="BI149" s="78" t="s">
        <v>1045</v>
      </c>
      <c r="BJ149" s="78" t="s">
        <v>1873</v>
      </c>
      <c r="BK149" s="77">
        <v>0.5</v>
      </c>
      <c r="BL149" s="76" t="s">
        <v>226</v>
      </c>
      <c r="BM149" s="75">
        <f t="shared" si="142"/>
        <v>2</v>
      </c>
      <c r="BN149" s="74">
        <f t="shared" si="179"/>
        <v>50</v>
      </c>
      <c r="BO149" s="73">
        <v>500</v>
      </c>
      <c r="BP149" s="72">
        <v>0</v>
      </c>
      <c r="BQ149" s="71">
        <v>0</v>
      </c>
      <c r="BR149" s="70"/>
      <c r="BS149" s="69"/>
      <c r="BT149" s="68" t="s">
        <v>229</v>
      </c>
      <c r="BV149" s="394">
        <f t="shared" si="178"/>
        <v>0</v>
      </c>
      <c r="CE149" s="2"/>
      <c r="CF149" s="2"/>
      <c r="CM149" s="2"/>
      <c r="CN149" s="2"/>
      <c r="CU149" s="2"/>
      <c r="CV149" s="2"/>
      <c r="CY149" s="1"/>
      <c r="CZ149" s="1"/>
      <c r="DA149" s="1"/>
      <c r="DB149" s="549"/>
      <c r="DD149" s="9">
        <v>1</v>
      </c>
    </row>
    <row r="150" spans="2:108" ht="21" customHeight="1" thickBot="1">
      <c r="B150" s="394">
        <f t="shared" si="174"/>
        <v>0</v>
      </c>
      <c r="C150" s="146" t="b">
        <f t="shared" si="175"/>
        <v>0</v>
      </c>
      <c r="D150" s="146">
        <f t="shared" si="180"/>
        <v>0</v>
      </c>
      <c r="E150" s="146">
        <f t="shared" si="181"/>
        <v>0</v>
      </c>
      <c r="F150" s="146">
        <f t="shared" si="182"/>
        <v>0</v>
      </c>
      <c r="G150" s="146">
        <f t="shared" si="176"/>
        <v>0</v>
      </c>
      <c r="H150" s="146" t="str">
        <f t="shared" si="183"/>
        <v/>
      </c>
      <c r="I150" s="146" t="str">
        <f t="shared" si="177"/>
        <v/>
      </c>
      <c r="J150" s="271"/>
      <c r="K150" s="270"/>
      <c r="L150" s="270"/>
      <c r="M150" s="270"/>
      <c r="N150" s="270"/>
      <c r="O150" s="270"/>
      <c r="P150" s="270"/>
      <c r="Q150" s="270"/>
      <c r="R150" s="270"/>
      <c r="S150" s="270"/>
      <c r="T150" s="270"/>
      <c r="U150" s="270"/>
      <c r="V150" s="270"/>
      <c r="W150" s="270"/>
      <c r="X150" s="270"/>
      <c r="Y150" s="270"/>
      <c r="Z150" s="270"/>
      <c r="AA150" s="269"/>
      <c r="AC150" s="776">
        <f t="shared" ref="AC150:AK150" ca="1" si="184">CELL("largeur",AC150)</f>
        <v>40</v>
      </c>
      <c r="AD150" s="270">
        <f t="shared" ca="1" si="184"/>
        <v>5</v>
      </c>
      <c r="AE150" s="270">
        <f t="shared" ca="1" si="184"/>
        <v>12</v>
      </c>
      <c r="AF150" s="270">
        <f t="shared" ca="1" si="184"/>
        <v>25</v>
      </c>
      <c r="AG150" s="270">
        <f t="shared" ca="1" si="184"/>
        <v>23</v>
      </c>
      <c r="AH150" s="270">
        <f t="shared" ca="1" si="184"/>
        <v>7</v>
      </c>
      <c r="AI150" s="270">
        <f t="shared" ca="1" si="184"/>
        <v>13</v>
      </c>
      <c r="AJ150" s="270">
        <f t="shared" ca="1" si="184"/>
        <v>12</v>
      </c>
      <c r="AK150" s="270">
        <f t="shared" ca="1" si="184"/>
        <v>9</v>
      </c>
      <c r="AL150" s="270">
        <v>12</v>
      </c>
      <c r="AM150" s="269">
        <f ca="1">CELL("largeur",AM150)</f>
        <v>13</v>
      </c>
      <c r="AO150" s="110">
        <f t="shared" ref="AO150:BC150" ca="1" si="185">CELL("largeur",AO150)</f>
        <v>14</v>
      </c>
      <c r="AP150" s="109">
        <f t="shared" ca="1" si="185"/>
        <v>11</v>
      </c>
      <c r="AQ150" s="109">
        <f t="shared" ca="1" si="185"/>
        <v>17</v>
      </c>
      <c r="AR150" s="109">
        <f t="shared" ca="1" si="185"/>
        <v>17</v>
      </c>
      <c r="AS150" s="109">
        <f t="shared" ca="1" si="185"/>
        <v>17</v>
      </c>
      <c r="AT150" s="109">
        <f t="shared" ca="1" si="185"/>
        <v>14</v>
      </c>
      <c r="AU150" s="109">
        <f t="shared" ca="1" si="185"/>
        <v>11</v>
      </c>
      <c r="AV150" s="109">
        <f t="shared" ca="1" si="185"/>
        <v>14</v>
      </c>
      <c r="AW150" s="109">
        <f t="shared" ca="1" si="185"/>
        <v>21</v>
      </c>
      <c r="AX150" s="109">
        <f t="shared" ca="1" si="185"/>
        <v>18</v>
      </c>
      <c r="AY150" s="109">
        <f t="shared" ca="1" si="185"/>
        <v>17</v>
      </c>
      <c r="AZ150" s="109">
        <f t="shared" ca="1" si="185"/>
        <v>11</v>
      </c>
      <c r="BA150" s="109">
        <f t="shared" ca="1" si="185"/>
        <v>11</v>
      </c>
      <c r="BB150" s="109">
        <f t="shared" ca="1" si="185"/>
        <v>11</v>
      </c>
      <c r="BC150" s="108">
        <f t="shared" ca="1" si="185"/>
        <v>17</v>
      </c>
      <c r="BE150" s="67" t="str">
        <f>"ligne "&amp;ROW()</f>
        <v>ligne 150</v>
      </c>
      <c r="BF150" s="67"/>
      <c r="BG150" s="67"/>
      <c r="BH150" s="78" t="s">
        <v>227</v>
      </c>
      <c r="BI150" s="66" t="s">
        <v>1046</v>
      </c>
      <c r="BJ150" s="66" t="s">
        <v>1803</v>
      </c>
      <c r="BK150" s="65">
        <v>0.33</v>
      </c>
      <c r="BL150" s="64" t="s">
        <v>226</v>
      </c>
      <c r="BM150" s="63">
        <f t="shared" si="142"/>
        <v>3</v>
      </c>
      <c r="BN150" s="62">
        <f t="shared" si="179"/>
        <v>33.299999999999997</v>
      </c>
      <c r="BO150" s="61">
        <v>333</v>
      </c>
      <c r="BP150" s="60">
        <v>0</v>
      </c>
      <c r="BQ150" s="59">
        <v>0</v>
      </c>
      <c r="BR150" s="58">
        <f>BQ150/10</f>
        <v>0</v>
      </c>
      <c r="BS150" s="57"/>
      <c r="BT150" s="56" t="s">
        <v>225</v>
      </c>
      <c r="BV150" s="394">
        <f t="shared" si="178"/>
        <v>0</v>
      </c>
      <c r="CE150" s="2"/>
      <c r="CF150" s="2"/>
      <c r="CM150" s="2"/>
      <c r="CN150" s="2"/>
      <c r="CU150" s="2"/>
      <c r="CV150" s="2"/>
      <c r="CY150" s="1"/>
      <c r="CZ150" s="1"/>
      <c r="DA150" s="1"/>
      <c r="DB150" s="549"/>
      <c r="DD150" s="9">
        <v>1</v>
      </c>
    </row>
    <row r="151" spans="2:108" ht="21" customHeight="1" thickBot="1">
      <c r="B151" s="394" t="str">
        <f t="shared" si="174"/>
        <v>A</v>
      </c>
      <c r="C151" s="146" t="str">
        <f t="shared" si="175"/>
        <v>A</v>
      </c>
      <c r="D151" s="146">
        <f t="shared" si="180"/>
        <v>0</v>
      </c>
      <c r="E151" s="146">
        <f t="shared" si="181"/>
        <v>0</v>
      </c>
      <c r="F151" s="146">
        <f t="shared" si="182"/>
        <v>0</v>
      </c>
      <c r="G151" s="146">
        <f t="shared" si="176"/>
        <v>0</v>
      </c>
      <c r="H151" s="146" t="str">
        <f t="shared" si="183"/>
        <v/>
      </c>
      <c r="I151" s="146" t="str">
        <f t="shared" si="177"/>
        <v/>
      </c>
      <c r="J151" s="832" t="s">
        <v>338</v>
      </c>
      <c r="K151" s="833" t="s">
        <v>338</v>
      </c>
      <c r="L151" s="833" t="s">
        <v>338</v>
      </c>
      <c r="M151" s="833" t="s">
        <v>338</v>
      </c>
      <c r="N151" s="833" t="s">
        <v>338</v>
      </c>
      <c r="O151" s="834" t="s">
        <v>2028</v>
      </c>
      <c r="P151" s="835"/>
      <c r="Q151" s="835"/>
      <c r="R151" s="835"/>
      <c r="S151" s="835"/>
      <c r="T151" s="835"/>
      <c r="U151" s="835"/>
      <c r="V151" s="835"/>
      <c r="W151" s="835"/>
      <c r="X151" s="835"/>
      <c r="Y151" s="835"/>
      <c r="Z151" s="835"/>
      <c r="AA151" s="835"/>
      <c r="AC151" s="5"/>
      <c r="AD151" s="5"/>
      <c r="AE151" s="5"/>
      <c r="AF151" s="5"/>
      <c r="AG151" s="5"/>
      <c r="AH151" s="5"/>
      <c r="AI151" s="5"/>
      <c r="AJ151" s="5"/>
      <c r="AK151" s="5"/>
      <c r="AL151" s="5"/>
      <c r="AM151" s="5"/>
      <c r="AO151" s="5"/>
      <c r="AP151" s="5"/>
      <c r="AQ151" s="5"/>
      <c r="AR151" s="5"/>
      <c r="AS151" s="5"/>
      <c r="AT151" s="5"/>
      <c r="AU151" s="5"/>
      <c r="AV151" s="5"/>
      <c r="AW151" s="5"/>
      <c r="AX151" s="5"/>
      <c r="AY151" s="5"/>
      <c r="AZ151" s="5"/>
      <c r="BA151" s="5"/>
      <c r="BB151" s="5"/>
      <c r="BC151" s="5"/>
      <c r="BH151" s="14"/>
      <c r="BI151" s="14"/>
      <c r="BJ151" s="14"/>
      <c r="BK151" s="14"/>
      <c r="BL151" s="14"/>
      <c r="BM151" s="14"/>
      <c r="BN151" s="14"/>
      <c r="BO151" s="13"/>
      <c r="BP151" s="13"/>
      <c r="BQ151" s="13"/>
      <c r="BR151" s="13"/>
      <c r="BS151" s="13"/>
      <c r="BT151" s="20"/>
      <c r="BV151" s="394" t="str">
        <f t="shared" si="178"/>
        <v>A</v>
      </c>
      <c r="CE151" s="2"/>
      <c r="CF151" s="2"/>
      <c r="CM151" s="2"/>
      <c r="CN151" s="2"/>
      <c r="CU151" s="2"/>
      <c r="CV151" s="2"/>
      <c r="CY151" s="1"/>
      <c r="CZ151" s="1"/>
      <c r="DA151" s="1"/>
      <c r="DB151" s="549"/>
      <c r="DD151" s="9">
        <v>1</v>
      </c>
    </row>
    <row r="152" spans="2:108" ht="21" customHeight="1">
      <c r="B152" s="394" t="str">
        <f t="shared" si="174"/>
        <v>A</v>
      </c>
      <c r="C152" s="146">
        <f t="shared" si="175"/>
        <v>0</v>
      </c>
      <c r="D152" s="146">
        <f t="shared" si="180"/>
        <v>0</v>
      </c>
      <c r="E152" s="146">
        <f t="shared" si="181"/>
        <v>0</v>
      </c>
      <c r="F152" s="146">
        <f t="shared" si="182"/>
        <v>0</v>
      </c>
      <c r="G152" s="146">
        <f t="shared" si="176"/>
        <v>0</v>
      </c>
      <c r="H152" s="146" t="str">
        <f t="shared" si="183"/>
        <v/>
      </c>
      <c r="I152" s="146" t="str">
        <f t="shared" si="177"/>
        <v/>
      </c>
      <c r="J152" s="257" t="s">
        <v>338</v>
      </c>
      <c r="K152" s="256">
        <f>K159</f>
        <v>0</v>
      </c>
      <c r="L152" s="256">
        <f>L159</f>
        <v>0</v>
      </c>
      <c r="M152" s="255">
        <f>M159</f>
        <v>0</v>
      </c>
      <c r="N152" s="254">
        <f>N159</f>
        <v>0</v>
      </c>
      <c r="O152" s="253">
        <f>O159</f>
        <v>0</v>
      </c>
      <c r="P152" s="686"/>
      <c r="Q152" s="685"/>
      <c r="R152" s="798" t="s">
        <v>1701</v>
      </c>
      <c r="S152" s="798"/>
      <c r="T152" s="798"/>
      <c r="U152" s="798"/>
      <c r="V152" s="798"/>
      <c r="W152" s="798"/>
      <c r="X152" s="798"/>
      <c r="Y152" s="798"/>
      <c r="Z152" s="798"/>
      <c r="AA152" s="684"/>
      <c r="AC152" s="1561" t="str">
        <f>R152&amp;" "&amp;P152&amp;" "&amp;P153&amp;" "&amp;P154&amp;"  intensité"&amp;" "&amp;U158&amp;" "&amp;"coût unitaire"&amp;" "&amp;AM161&amp; "€"&amp;" "&amp;" servi en"&amp;" "&amp;AJ154</f>
        <v>POSTIT 5     intensité  coût unitaire 0€  servi en Trembler(s)</v>
      </c>
      <c r="AD152" s="1562"/>
      <c r="AE152" s="1562"/>
      <c r="AF152" s="1562"/>
      <c r="AG152" s="1562"/>
      <c r="AH152" s="1562"/>
      <c r="AI152" s="1562"/>
      <c r="AJ152" s="1562"/>
      <c r="AK152" s="252" t="s">
        <v>432</v>
      </c>
      <c r="AL152" s="1565">
        <f>AA152</f>
        <v>0</v>
      </c>
      <c r="AM152" s="1566"/>
      <c r="AO152" s="251" t="s">
        <v>427</v>
      </c>
      <c r="AP152" s="250" t="s">
        <v>431</v>
      </c>
      <c r="AQ152" s="247" t="s">
        <v>429</v>
      </c>
      <c r="AR152" s="249" t="s">
        <v>426</v>
      </c>
      <c r="AS152" s="248" t="s">
        <v>430</v>
      </c>
      <c r="AT152" s="247" t="s">
        <v>429</v>
      </c>
      <c r="AU152" s="246" t="s">
        <v>428</v>
      </c>
      <c r="AV152" s="245" t="s">
        <v>427</v>
      </c>
      <c r="AW152" s="764" t="str">
        <f>AO154</f>
        <v/>
      </c>
      <c r="AX152" s="244"/>
      <c r="AY152" s="243"/>
      <c r="AZ152" s="242"/>
      <c r="BA152" s="241" t="s">
        <v>426</v>
      </c>
      <c r="BB152" s="240" t="str">
        <f>AR154</f>
        <v>2 Trembler(s) de 30 cl</v>
      </c>
      <c r="BC152" s="239"/>
      <c r="BP152" s="13"/>
      <c r="BQ152" s="13"/>
      <c r="BR152" s="13"/>
      <c r="BS152" s="13"/>
      <c r="BT152" s="20"/>
      <c r="BV152" s="394" t="str">
        <f t="shared" si="178"/>
        <v>A</v>
      </c>
      <c r="CE152" s="2"/>
      <c r="CF152" s="2"/>
      <c r="CM152" s="2"/>
      <c r="CN152" s="2"/>
      <c r="CU152" s="2"/>
      <c r="CV152" s="2"/>
      <c r="CY152" s="1"/>
      <c r="CZ152" s="1"/>
      <c r="DA152" s="1"/>
      <c r="DB152" s="549"/>
      <c r="DD152" s="9">
        <v>1</v>
      </c>
    </row>
    <row r="153" spans="2:108" ht="21" customHeight="1">
      <c r="B153" s="394">
        <f t="shared" si="174"/>
        <v>0</v>
      </c>
      <c r="C153" s="146" t="b">
        <f t="shared" si="175"/>
        <v>0</v>
      </c>
      <c r="D153" s="146">
        <f t="shared" si="180"/>
        <v>0</v>
      </c>
      <c r="E153" s="146">
        <f t="shared" si="181"/>
        <v>0</v>
      </c>
      <c r="F153" s="146">
        <f t="shared" si="182"/>
        <v>0</v>
      </c>
      <c r="G153" s="146">
        <f t="shared" si="176"/>
        <v>0</v>
      </c>
      <c r="H153" s="146" t="str">
        <f t="shared" si="183"/>
        <v/>
      </c>
      <c r="I153" s="146" t="str">
        <f t="shared" si="177"/>
        <v/>
      </c>
      <c r="J153" s="133"/>
      <c r="K153" s="203"/>
      <c r="L153" s="203"/>
      <c r="M153" s="202"/>
      <c r="N153" s="201"/>
      <c r="O153" s="200"/>
      <c r="P153" s="683"/>
      <c r="Q153" s="682"/>
      <c r="R153" s="799"/>
      <c r="S153" s="799"/>
      <c r="T153" s="799"/>
      <c r="U153" s="799"/>
      <c r="V153" s="799"/>
      <c r="W153" s="799"/>
      <c r="X153" s="799"/>
      <c r="Y153" s="799"/>
      <c r="Z153" s="799"/>
      <c r="AA153" s="681"/>
      <c r="AC153" s="1563"/>
      <c r="AD153" s="1564"/>
      <c r="AE153" s="1564"/>
      <c r="AF153" s="1564"/>
      <c r="AG153" s="1564"/>
      <c r="AH153" s="1564"/>
      <c r="AI153" s="1564"/>
      <c r="AJ153" s="1564"/>
      <c r="AK153" s="503">
        <f>IFERROR(SUM(AJ162:AJ168)/SUM(AE162:AE168)*100,0)</f>
        <v>0</v>
      </c>
      <c r="AL153" s="1567"/>
      <c r="AM153" s="1568"/>
      <c r="AO153" s="238" t="str">
        <f t="shared" ref="AO153:AU153" si="186">SUBSTITUTE(ADDRESS(1,COLUMN(),4),"1","")</f>
        <v>AO</v>
      </c>
      <c r="AP153" s="237" t="str">
        <f t="shared" si="186"/>
        <v>AP</v>
      </c>
      <c r="AQ153" s="234" t="str">
        <f t="shared" si="186"/>
        <v>AQ</v>
      </c>
      <c r="AR153" s="236" t="str">
        <f t="shared" si="186"/>
        <v>AR</v>
      </c>
      <c r="AS153" s="235" t="str">
        <f t="shared" si="186"/>
        <v>AS</v>
      </c>
      <c r="AT153" s="234" t="str">
        <f t="shared" si="186"/>
        <v>AT</v>
      </c>
      <c r="AU153" s="233" t="str">
        <f t="shared" si="186"/>
        <v>AU</v>
      </c>
      <c r="AV153" s="232"/>
      <c r="AW153" s="232"/>
      <c r="AX153" s="232"/>
      <c r="AY153" s="193"/>
      <c r="AZ153" s="232"/>
      <c r="BA153" s="218"/>
      <c r="BB153" s="153"/>
      <c r="BC153" s="152"/>
      <c r="BQ153" s="13"/>
      <c r="BR153" s="13"/>
      <c r="BS153" s="13"/>
      <c r="BT153" s="20"/>
      <c r="BV153" s="394">
        <f t="shared" si="178"/>
        <v>0</v>
      </c>
      <c r="CE153" s="2"/>
      <c r="CF153" s="2"/>
      <c r="CM153" s="2"/>
      <c r="CN153" s="2"/>
      <c r="CU153" s="2"/>
      <c r="CV153" s="2"/>
      <c r="CY153" s="1"/>
      <c r="CZ153" s="1"/>
      <c r="DA153" s="1"/>
      <c r="DB153" s="549"/>
      <c r="DD153" s="9">
        <v>1</v>
      </c>
    </row>
    <row r="154" spans="2:108" ht="21" customHeight="1">
      <c r="B154" s="394">
        <f t="shared" si="174"/>
        <v>0</v>
      </c>
      <c r="C154" s="146" t="b">
        <f t="shared" si="175"/>
        <v>0</v>
      </c>
      <c r="D154" s="146">
        <f t="shared" si="180"/>
        <v>0</v>
      </c>
      <c r="E154" s="146">
        <f t="shared" si="181"/>
        <v>0</v>
      </c>
      <c r="F154" s="146">
        <f t="shared" si="182"/>
        <v>0</v>
      </c>
      <c r="G154" s="146">
        <f t="shared" si="176"/>
        <v>0</v>
      </c>
      <c r="H154" s="146" t="str">
        <f t="shared" si="183"/>
        <v/>
      </c>
      <c r="I154" s="146" t="str">
        <f t="shared" si="177"/>
        <v/>
      </c>
      <c r="J154" s="133"/>
      <c r="K154" s="203"/>
      <c r="L154" s="203"/>
      <c r="M154" s="202"/>
      <c r="N154" s="201"/>
      <c r="O154" s="200"/>
      <c r="P154" s="680"/>
      <c r="Q154" s="680"/>
      <c r="R154" s="332"/>
      <c r="S154" s="331"/>
      <c r="T154" s="231"/>
      <c r="U154" s="231"/>
      <c r="V154" s="231"/>
      <c r="W154" s="231"/>
      <c r="X154" s="231"/>
      <c r="Y154" s="231"/>
      <c r="Z154" s="231"/>
      <c r="AA154" s="230"/>
      <c r="AC154" s="763" t="str">
        <f>IFERROR(IF(AX169&lt;&gt;INDEX(BO22:BO150,MATCH(M155,BH22:BH150,0)),"⚠️ Vérifiez : le total saisi = "&amp;AX169&amp;" ml (colonne "&amp;AX160&amp;")","✅ OK volume saisi = "&amp;AX169&amp;" ml (colonne "&amp;AX160&amp;")"),"⚠️ Erreur : valeur non trouvée")</f>
        <v>⚠️ Erreur : valeur non trouvée</v>
      </c>
      <c r="AD154" s="207"/>
      <c r="AE154" s="207"/>
      <c r="AF154" s="207"/>
      <c r="AG154" s="207"/>
      <c r="AH154" s="532" t="s">
        <v>416</v>
      </c>
      <c r="AI154" s="229">
        <v>2</v>
      </c>
      <c r="AJ154" s="607" t="s">
        <v>361</v>
      </c>
      <c r="AK154" s="611" t="s">
        <v>805</v>
      </c>
      <c r="AL154" s="608">
        <f>IFERROR(INDEX(BN22:BN150, MATCH(AJ154, BH22:BH150, 0)), 0)*AI154</f>
        <v>50</v>
      </c>
      <c r="AM154" s="606">
        <f>AL154/100</f>
        <v>0.5</v>
      </c>
      <c r="AO154" s="228" t="str">
        <f>IF(OR(ISBLANK(P156), ISBLANK(Q156), ISBLANK(P158), ISBLANK(Q158)), "","Volume saisi "&amp; AX169 &amp; " ml pour "  &amp; P156 &amp; " " &amp; Q156)</f>
        <v/>
      </c>
      <c r="AP154" s="226">
        <f>IFERROR(IF(ISBLANK(AI154),"",IFERROR(_xlfn.XLOOKUP(M154,BH22:BH150,BS22:BS150),IFERROR(_xlfn.XLOOKUP(M154,BI22:BI150,BS22:BS150),IFERROR(_xlfn.XLOOKUP(M154,BJ22:BJ150,BS22:BS150),0)))*L154),0)</f>
        <v>0</v>
      </c>
      <c r="AQ154" s="225">
        <f>IFERROR(IF(ISBLANK(AI154),"",IFERROR(_xlfn.XLOOKUP(O154,BH22:BH150,BO22:BO150),IFERROR(_xlfn.XLOOKUP(O154,BI22:BI150,BO22:BO150),IFERROR(_xlfn.XLOOKUP(O154,BJ22:BJ150,BO22:BO150),0))))*N154*L154,0)</f>
        <v>0</v>
      </c>
      <c r="AR154" s="227" t="str">
        <f>IF(OR(ISBLANK(AI154), ISBLANK(AJ154), ISBLANK(AI155), ISBLANK(AJ155)), "", AI154 &amp; " " &amp; AJ154 &amp; " de " &amp; AI155 &amp; " " &amp; AJ155)</f>
        <v>2 Trembler(s) de 30 cl</v>
      </c>
      <c r="AS154" s="226">
        <f>IFERROR(IF(ISBLANK(AI154),"",IFERROR(_xlfn.XLOOKUP(AJ154,BH22:BH150,BS22:BS150),IFERROR(_xlfn.XLOOKUP(AJ154,BI22:BI150,BS22:BS150),IFERROR(_xlfn.XLOOKUP(AJ154,BJ22:BJ150,BS22:BS150),0))))*AI154,0)</f>
        <v>600</v>
      </c>
      <c r="AT154" s="225">
        <f>IF(ISBLANK(AI154),"",IFERROR(_xlfn.XLOOKUP(AJ155,BH22:BH150,BO22:BO150),IFERROR(_xlfn.XLOOKUP(AJ155,BI22:BI150,BO22:BO150),IFERROR(_xlfn.XLOOKUP(AJ155,BJ22:BJ150,BO22:BO150),0)))*AI155*AI154)</f>
        <v>600</v>
      </c>
      <c r="AU154" s="224">
        <f>IFERROR(AT154/AQ154,0)</f>
        <v>0</v>
      </c>
      <c r="AV154" s="623" t="str">
        <f>AX160&amp;"= "</f>
        <v xml:space="preserve">AX= </v>
      </c>
      <c r="AW154" s="712" t="str">
        <f>"recherche de "&amp;X159&amp;" dans la table de conversion et multilcation par  "&amp;W159</f>
        <v xml:space="preserve">recherche de  dans la table de conversion et multilcation par  </v>
      </c>
      <c r="AX154" s="193"/>
      <c r="AY154" s="193"/>
      <c r="AZ154" s="713"/>
      <c r="BA154" s="218"/>
      <c r="BB154" s="153"/>
      <c r="BC154" s="152"/>
      <c r="BT154" s="3"/>
      <c r="BV154" s="394">
        <f t="shared" si="178"/>
        <v>0</v>
      </c>
      <c r="CE154" s="2"/>
      <c r="CF154" s="2"/>
      <c r="CM154" s="2"/>
      <c r="CN154" s="2"/>
      <c r="CU154" s="2"/>
      <c r="CV154" s="2"/>
      <c r="CY154" s="1"/>
      <c r="CZ154" s="1"/>
      <c r="DA154" s="1"/>
      <c r="DB154" s="549"/>
      <c r="DD154" s="9">
        <v>1</v>
      </c>
    </row>
    <row r="155" spans="2:108" ht="21" customHeight="1">
      <c r="B155" s="394">
        <f t="shared" si="174"/>
        <v>0</v>
      </c>
      <c r="C155" s="146" t="b">
        <f t="shared" si="175"/>
        <v>0</v>
      </c>
      <c r="D155" s="146">
        <f t="shared" si="180"/>
        <v>0</v>
      </c>
      <c r="E155" s="146">
        <f t="shared" si="181"/>
        <v>0</v>
      </c>
      <c r="F155" s="146">
        <f t="shared" si="182"/>
        <v>0</v>
      </c>
      <c r="G155" s="146">
        <f t="shared" si="176"/>
        <v>0</v>
      </c>
      <c r="H155" s="146" t="str">
        <f t="shared" si="183"/>
        <v/>
      </c>
      <c r="I155" s="146" t="str">
        <f t="shared" si="177"/>
        <v/>
      </c>
      <c r="J155" s="133"/>
      <c r="K155" s="203"/>
      <c r="L155" s="203"/>
      <c r="M155" s="202"/>
      <c r="N155" s="201"/>
      <c r="O155" s="200"/>
      <c r="P155" s="223"/>
      <c r="Q155" s="329"/>
      <c r="R155" s="318"/>
      <c r="S155" s="318"/>
      <c r="T155" s="318"/>
      <c r="U155" s="318"/>
      <c r="V155" s="210"/>
      <c r="W155" s="222"/>
      <c r="X155" s="679"/>
      <c r="Y155" s="679"/>
      <c r="Z155" s="679"/>
      <c r="AA155" s="678"/>
      <c r="AC155" s="533" t="str">
        <f>"Volume d'1 "&amp;M155&amp;" "&amp;IFERROR(IF(ISBLANK(AI154),"",INDEX(BO22:BO150,MATCH(M155,BH22:BH150,0))),0)&amp;" ml"</f>
        <v>Volume d'1  0 ml</v>
      </c>
      <c r="AD155" s="207"/>
      <c r="AE155" s="207"/>
      <c r="AF155" s="207"/>
      <c r="AG155" s="207"/>
      <c r="AH155" s="221" t="str">
        <f>"⓬ Vous versez quel volume par ►"&amp;AJ154</f>
        <v>⓬ Vous versez quel volume par ►Trembler(s)</v>
      </c>
      <c r="AI155" s="220">
        <v>30</v>
      </c>
      <c r="AJ155" s="103" t="s">
        <v>328</v>
      </c>
      <c r="AK155" s="612" t="s">
        <v>806</v>
      </c>
      <c r="AL155" s="608">
        <f>IFERROR(INDEX(BN22:BN150, MATCH(AJ155, BH22:BH150, 0)), 0)*AI155</f>
        <v>30</v>
      </c>
      <c r="AM155" s="606">
        <f>AL155/100</f>
        <v>0.3</v>
      </c>
      <c r="AO155" s="142" t="str">
        <f t="shared" ref="AO155:AT155" si="187">AO154</f>
        <v/>
      </c>
      <c r="AP155" s="328">
        <f t="shared" si="187"/>
        <v>0</v>
      </c>
      <c r="AQ155" s="328">
        <f t="shared" si="187"/>
        <v>0</v>
      </c>
      <c r="AR155" s="140" t="str">
        <f t="shared" si="187"/>
        <v>2 Trembler(s) de 30 cl</v>
      </c>
      <c r="AS155" s="135">
        <f t="shared" si="187"/>
        <v>600</v>
      </c>
      <c r="AT155" s="327">
        <f t="shared" si="187"/>
        <v>600</v>
      </c>
      <c r="AU155" s="151">
        <f t="shared" ref="AU155:AU168" si="188">IFERROR(AT155/AQ155,0)</f>
        <v>0</v>
      </c>
      <c r="AV155" s="623" t="str">
        <f>AY160&amp;"= "</f>
        <v xml:space="preserve">AY= </v>
      </c>
      <c r="AW155" s="624" t="str">
        <f>"volumes de l'Auteur pour "&amp;AY169&amp;" ml"</f>
        <v>volumes de l'Auteur pour 0 ml</v>
      </c>
      <c r="AX155" s="20"/>
      <c r="AY155" s="20"/>
      <c r="AZ155" s="20"/>
      <c r="BA155" s="218"/>
      <c r="BB155" s="153"/>
      <c r="BC155" s="152"/>
      <c r="BT155" s="3"/>
      <c r="BV155" s="394">
        <f t="shared" si="178"/>
        <v>0</v>
      </c>
      <c r="CE155" s="2"/>
      <c r="CF155" s="2"/>
      <c r="CM155" s="2"/>
      <c r="CN155" s="2"/>
      <c r="CU155" s="2"/>
      <c r="CV155" s="2"/>
      <c r="CY155" s="1"/>
      <c r="CZ155" s="1"/>
      <c r="DA155" s="1"/>
      <c r="DB155" s="549"/>
      <c r="DD155" s="9">
        <v>1</v>
      </c>
    </row>
    <row r="156" spans="2:108" ht="21" customHeight="1">
      <c r="B156" s="394">
        <f t="shared" si="174"/>
        <v>0</v>
      </c>
      <c r="C156" s="146" t="b">
        <f t="shared" si="175"/>
        <v>0</v>
      </c>
      <c r="D156" s="146">
        <f t="shared" si="180"/>
        <v>0</v>
      </c>
      <c r="E156" s="146">
        <f t="shared" si="181"/>
        <v>0</v>
      </c>
      <c r="F156" s="146">
        <f t="shared" si="182"/>
        <v>0</v>
      </c>
      <c r="G156" s="146">
        <f t="shared" si="176"/>
        <v>0</v>
      </c>
      <c r="H156" s="146" t="str">
        <f t="shared" si="183"/>
        <v/>
      </c>
      <c r="I156" s="146" t="str">
        <f t="shared" si="177"/>
        <v/>
      </c>
      <c r="J156" s="133"/>
      <c r="K156" s="203"/>
      <c r="L156" s="203"/>
      <c r="M156" s="202"/>
      <c r="N156" s="201"/>
      <c r="O156" s="200"/>
      <c r="P156" s="215"/>
      <c r="Q156" s="322"/>
      <c r="R156" s="319"/>
      <c r="S156" s="319"/>
      <c r="T156" s="319"/>
      <c r="U156" s="319"/>
      <c r="V156" s="214"/>
      <c r="W156" s="28"/>
      <c r="X156" s="679"/>
      <c r="Y156" s="679"/>
      <c r="Z156" s="679"/>
      <c r="AA156" s="678"/>
      <c r="AC156" s="534" t="str">
        <f>IF(ISBLANK(AI154), "", IF(AL155&lt;=AC157, "✔ OK pour de/des verre(s) " &amp; AJ154 &amp; " de " &amp; AC157&amp; " cl (volume versé : "&amp;AL155&amp; " cl)", "❌ Trop plein pour " &amp; AJ154 &amp; " de " &amp;AC157&amp; " cl (volume utilisé : " &amp; (AL155*AI154) &amp; " cl)"))</f>
        <v>✔ OK pour de/des verre(s) Trembler(s) de 25 cl cl (volume versé : 30 cl)</v>
      </c>
      <c r="AD156" s="213"/>
      <c r="AE156" s="207"/>
      <c r="AF156" s="20"/>
      <c r="AG156" s="20"/>
      <c r="AH156" s="212"/>
      <c r="AI156" s="180"/>
      <c r="AJ156" s="211">
        <f>IFERROR(IF(AL155&gt;AJ157,AC160,IF(AJ157&gt;AL155,AD160,IF(AJ157=AL155,AE160))),0)</f>
        <v>0</v>
      </c>
      <c r="AK156" s="611" t="s">
        <v>803</v>
      </c>
      <c r="AL156" s="608">
        <f>AL155*AI154</f>
        <v>60</v>
      </c>
      <c r="AM156" s="606">
        <f>AM155*AI154</f>
        <v>0.6</v>
      </c>
      <c r="AO156" s="142" t="str">
        <f t="shared" ref="AO156:AT156" si="189">AO154</f>
        <v/>
      </c>
      <c r="AP156" s="141">
        <f t="shared" si="189"/>
        <v>0</v>
      </c>
      <c r="AQ156" s="141">
        <f t="shared" si="189"/>
        <v>0</v>
      </c>
      <c r="AR156" s="140" t="str">
        <f t="shared" si="189"/>
        <v>2 Trembler(s) de 30 cl</v>
      </c>
      <c r="AS156" s="135">
        <f t="shared" si="189"/>
        <v>600</v>
      </c>
      <c r="AT156" s="139">
        <f t="shared" si="189"/>
        <v>600</v>
      </c>
      <c r="AU156" s="151">
        <f t="shared" si="188"/>
        <v>0</v>
      </c>
      <c r="AV156" s="622" t="str">
        <f>BA160&amp;"= "</f>
        <v xml:space="preserve">BA= </v>
      </c>
      <c r="AW156" s="624" t="str">
        <f>"volumes de l'Auteur multiplié par le coef. " &amp; TEXT(AU156, "0.00")</f>
        <v>volumes de l'Auteur multiplié par le coef. 0.00</v>
      </c>
      <c r="AX156" s="20"/>
      <c r="AY156" s="20"/>
      <c r="AZ156" s="20"/>
      <c r="BA156" s="153"/>
      <c r="BB156" s="153"/>
      <c r="BC156" s="152"/>
      <c r="BT156" s="3"/>
      <c r="BV156" s="394">
        <f t="shared" si="178"/>
        <v>0</v>
      </c>
      <c r="CE156" s="2"/>
      <c r="CF156" s="2"/>
      <c r="CM156" s="2"/>
      <c r="CN156" s="2"/>
      <c r="CU156" s="2"/>
      <c r="CV156" s="2"/>
      <c r="CY156" s="1"/>
      <c r="CZ156" s="1"/>
      <c r="DA156" s="1"/>
      <c r="DB156" s="549"/>
      <c r="DD156" s="9">
        <v>1</v>
      </c>
    </row>
    <row r="157" spans="2:108" ht="21" customHeight="1">
      <c r="B157" s="394">
        <f t="shared" si="174"/>
        <v>0</v>
      </c>
      <c r="C157" s="146" t="b">
        <f t="shared" si="175"/>
        <v>0</v>
      </c>
      <c r="D157" s="146">
        <f t="shared" si="180"/>
        <v>0</v>
      </c>
      <c r="E157" s="146">
        <f t="shared" si="181"/>
        <v>0</v>
      </c>
      <c r="F157" s="146">
        <f t="shared" si="182"/>
        <v>0</v>
      </c>
      <c r="G157" s="146">
        <f t="shared" si="176"/>
        <v>0</v>
      </c>
      <c r="H157" s="146" t="str">
        <f t="shared" si="183"/>
        <v/>
      </c>
      <c r="I157" s="146" t="str">
        <f t="shared" si="177"/>
        <v/>
      </c>
      <c r="J157" s="133"/>
      <c r="K157" s="203"/>
      <c r="L157" s="203"/>
      <c r="M157" s="202"/>
      <c r="N157" s="201"/>
      <c r="O157" s="200"/>
      <c r="P157" s="320"/>
      <c r="Q157" s="319"/>
      <c r="R157" s="318"/>
      <c r="S157" s="315"/>
      <c r="T157" s="198"/>
      <c r="U157" s="314"/>
      <c r="V157" s="197"/>
      <c r="W157" s="196"/>
      <c r="X157" s="677" t="str">
        <f>R152</f>
        <v>POSTIT 5</v>
      </c>
      <c r="Y157" s="677"/>
      <c r="Z157" s="677"/>
      <c r="AA157" s="676"/>
      <c r="AC157" s="609" t="str">
        <f>IFERROR(INDEX(BN22:BN150, MATCH(AJ154, BH22:BH150, 0)), 0)&amp;" cl"</f>
        <v>25 cl</v>
      </c>
      <c r="AD157" s="209"/>
      <c r="AE157" s="207"/>
      <c r="AF157" s="208"/>
      <c r="AG157" s="208"/>
      <c r="AH157" s="208"/>
      <c r="AI157" s="611" t="s">
        <v>804</v>
      </c>
      <c r="AJ157" s="613" t="e">
        <f>IF(ISBLANK(AI154),"",INDEX(BO22:BO150,MATCH(O157,BH22:BH150,0))*N157/10)</f>
        <v>#N/A</v>
      </c>
      <c r="AK157" s="207"/>
      <c r="AL157" s="207"/>
      <c r="AM157" s="219"/>
      <c r="AO157" s="142" t="str">
        <f t="shared" ref="AO157:AT157" si="190">AO154</f>
        <v/>
      </c>
      <c r="AP157" s="141">
        <f t="shared" si="190"/>
        <v>0</v>
      </c>
      <c r="AQ157" s="141">
        <f t="shared" si="190"/>
        <v>0</v>
      </c>
      <c r="AR157" s="140" t="str">
        <f t="shared" si="190"/>
        <v>2 Trembler(s) de 30 cl</v>
      </c>
      <c r="AS157" s="135">
        <f t="shared" si="190"/>
        <v>600</v>
      </c>
      <c r="AT157" s="139">
        <f t="shared" si="190"/>
        <v>600</v>
      </c>
      <c r="AU157" s="151">
        <f t="shared" si="188"/>
        <v>0</v>
      </c>
      <c r="AV157" s="20"/>
      <c r="AW157" s="20"/>
      <c r="AX157" s="20"/>
      <c r="AY157" s="20"/>
      <c r="AZ157" s="20"/>
      <c r="BA157" s="153"/>
      <c r="BB157" s="153"/>
      <c r="BC157" s="152"/>
      <c r="BT157" s="3"/>
      <c r="BV157" s="394">
        <f t="shared" si="178"/>
        <v>0</v>
      </c>
      <c r="CE157" s="2"/>
      <c r="CF157" s="2"/>
      <c r="CM157" s="2"/>
      <c r="CN157" s="2"/>
      <c r="CU157" s="2"/>
      <c r="CV157" s="2"/>
      <c r="CY157" s="1"/>
      <c r="CZ157" s="1"/>
      <c r="DA157" s="1"/>
      <c r="DB157" s="549"/>
      <c r="DD157" s="9">
        <v>1</v>
      </c>
    </row>
    <row r="158" spans="2:108" ht="21" customHeight="1">
      <c r="B158" s="394">
        <f t="shared" si="174"/>
        <v>0</v>
      </c>
      <c r="C158" s="146" t="b">
        <f t="shared" si="175"/>
        <v>0</v>
      </c>
      <c r="D158" s="146">
        <f t="shared" si="180"/>
        <v>0</v>
      </c>
      <c r="E158" s="146">
        <f t="shared" si="181"/>
        <v>0</v>
      </c>
      <c r="F158" s="146">
        <f t="shared" si="182"/>
        <v>0</v>
      </c>
      <c r="G158" s="146">
        <f t="shared" si="176"/>
        <v>0</v>
      </c>
      <c r="H158" s="146" t="str">
        <f t="shared" si="183"/>
        <v/>
      </c>
      <c r="I158" s="146" t="str">
        <f t="shared" si="177"/>
        <v/>
      </c>
      <c r="J158" s="133"/>
      <c r="K158" s="203"/>
      <c r="L158" s="203"/>
      <c r="M158" s="202"/>
      <c r="N158" s="201"/>
      <c r="O158" s="200"/>
      <c r="P158" s="199"/>
      <c r="Q158" s="103"/>
      <c r="R158" s="315"/>
      <c r="S158" s="315"/>
      <c r="T158" s="198"/>
      <c r="U158" s="314"/>
      <c r="V158" s="197"/>
      <c r="W158" s="196"/>
      <c r="X158" s="677"/>
      <c r="Y158" s="677"/>
      <c r="Z158" s="677"/>
      <c r="AA158" s="676"/>
      <c r="AC158" s="1596">
        <f>X155</f>
        <v>0</v>
      </c>
      <c r="AD158" s="1597"/>
      <c r="AE158" s="1597"/>
      <c r="AF158" s="1597"/>
      <c r="AG158" s="1597"/>
      <c r="AH158" s="1598"/>
      <c r="AI158" s="195"/>
      <c r="AJ158" s="195"/>
      <c r="AK158" s="195"/>
      <c r="AL158" s="195"/>
      <c r="AM158" s="194"/>
      <c r="AO158" s="142" t="str">
        <f t="shared" ref="AO158:AT158" si="191">AO154</f>
        <v/>
      </c>
      <c r="AP158" s="141">
        <f t="shared" si="191"/>
        <v>0</v>
      </c>
      <c r="AQ158" s="141">
        <f t="shared" si="191"/>
        <v>0</v>
      </c>
      <c r="AR158" s="140" t="str">
        <f t="shared" si="191"/>
        <v>2 Trembler(s) de 30 cl</v>
      </c>
      <c r="AS158" s="135">
        <f t="shared" si="191"/>
        <v>600</v>
      </c>
      <c r="AT158" s="139">
        <f t="shared" si="191"/>
        <v>600</v>
      </c>
      <c r="AU158" s="151">
        <f t="shared" si="188"/>
        <v>0</v>
      </c>
      <c r="AV158" s="193"/>
      <c r="AW158" s="193"/>
      <c r="AX158" s="1737" t="str">
        <f>AX160&amp;" =  Volumes saisis colonnes "&amp;SUBSTITUTE(ADDRESS(1,COLUMN(W162),4),"1","")&amp;" et "&amp;SUBSTITUTE(ADDRESS(1,COLUMN(X162),4),"1","")</f>
        <v>AX =  Volumes saisis colonnes W et X</v>
      </c>
      <c r="AY158" s="193"/>
      <c r="AZ158" s="193"/>
      <c r="BA158" s="153"/>
      <c r="BB158" s="153"/>
      <c r="BC158" s="152"/>
      <c r="BT158" s="3"/>
      <c r="BV158" s="394">
        <f t="shared" si="178"/>
        <v>0</v>
      </c>
      <c r="CE158" s="2"/>
      <c r="CF158" s="2"/>
      <c r="CM158" s="2"/>
      <c r="CN158" s="2"/>
      <c r="CU158" s="2"/>
      <c r="CV158" s="2"/>
      <c r="CY158" s="1"/>
      <c r="CZ158" s="1"/>
      <c r="DA158" s="1"/>
      <c r="DB158" s="549"/>
      <c r="DD158" s="9">
        <v>1</v>
      </c>
    </row>
    <row r="159" spans="2:108" ht="21" customHeight="1">
      <c r="B159" s="394">
        <f t="shared" si="174"/>
        <v>0</v>
      </c>
      <c r="C159" s="146" t="b">
        <f t="shared" si="175"/>
        <v>0</v>
      </c>
      <c r="D159" s="146">
        <f t="shared" si="180"/>
        <v>0</v>
      </c>
      <c r="E159" s="146">
        <f t="shared" si="181"/>
        <v>0</v>
      </c>
      <c r="F159" s="146">
        <f t="shared" si="182"/>
        <v>0</v>
      </c>
      <c r="G159" s="146">
        <f t="shared" si="176"/>
        <v>0</v>
      </c>
      <c r="H159" s="146" t="str">
        <f t="shared" si="183"/>
        <v/>
      </c>
      <c r="I159" s="146" t="str">
        <f t="shared" si="177"/>
        <v/>
      </c>
      <c r="J159" s="133"/>
      <c r="K159" s="189"/>
      <c r="L159" s="188"/>
      <c r="M159" s="187"/>
      <c r="N159" s="186"/>
      <c r="O159" s="185"/>
      <c r="P159" s="184"/>
      <c r="Q159" s="183"/>
      <c r="R159" s="183"/>
      <c r="S159" s="182"/>
      <c r="T159" s="182"/>
      <c r="U159" s="182"/>
      <c r="V159" s="182"/>
      <c r="W159" s="182"/>
      <c r="X159" s="182"/>
      <c r="Y159" s="182"/>
      <c r="Z159" s="182"/>
      <c r="AA159" s="181"/>
      <c r="AC159" s="1599"/>
      <c r="AD159" s="1600"/>
      <c r="AE159" s="1600"/>
      <c r="AF159" s="1600"/>
      <c r="AG159" s="1600"/>
      <c r="AH159" s="1601"/>
      <c r="AI159" s="180"/>
      <c r="AJ159" s="180"/>
      <c r="AK159" s="180"/>
      <c r="AL159" s="180"/>
      <c r="AM159" s="535" t="s">
        <v>384</v>
      </c>
      <c r="AO159" s="142" t="str">
        <f t="shared" ref="AO159:AT159" si="192">AO154</f>
        <v/>
      </c>
      <c r="AP159" s="141">
        <f t="shared" si="192"/>
        <v>0</v>
      </c>
      <c r="AQ159" s="141">
        <f t="shared" si="192"/>
        <v>0</v>
      </c>
      <c r="AR159" s="140" t="str">
        <f t="shared" si="192"/>
        <v>2 Trembler(s) de 30 cl</v>
      </c>
      <c r="AS159" s="135">
        <f t="shared" si="192"/>
        <v>600</v>
      </c>
      <c r="AT159" s="139">
        <f t="shared" si="192"/>
        <v>600</v>
      </c>
      <c r="AU159" s="151">
        <f t="shared" si="188"/>
        <v>0</v>
      </c>
      <c r="AV159" s="20"/>
      <c r="AW159" s="193"/>
      <c r="AX159" s="1737"/>
      <c r="AY159" s="193"/>
      <c r="AZ159" s="193"/>
      <c r="BA159" s="153"/>
      <c r="BB159" s="153"/>
      <c r="BC159" s="152"/>
      <c r="BT159" s="3"/>
      <c r="BV159" s="394">
        <f t="shared" si="178"/>
        <v>0</v>
      </c>
      <c r="CE159" s="2"/>
      <c r="CF159" s="2"/>
      <c r="CM159" s="2"/>
      <c r="CN159" s="2"/>
      <c r="CU159" s="2"/>
      <c r="CV159" s="2"/>
      <c r="CY159" s="1"/>
      <c r="CZ159" s="1"/>
      <c r="DA159" s="1"/>
      <c r="DB159" s="549"/>
      <c r="DD159" s="9">
        <v>1</v>
      </c>
    </row>
    <row r="160" spans="2:108" ht="21" customHeight="1">
      <c r="B160" s="394">
        <f t="shared" si="174"/>
        <v>0</v>
      </c>
      <c r="C160" s="146" t="b">
        <f t="shared" si="175"/>
        <v>0</v>
      </c>
      <c r="D160" s="146">
        <f t="shared" si="180"/>
        <v>0</v>
      </c>
      <c r="E160" s="146">
        <f t="shared" si="181"/>
        <v>0</v>
      </c>
      <c r="F160" s="146">
        <f t="shared" si="182"/>
        <v>0</v>
      </c>
      <c r="G160" s="146">
        <f t="shared" si="176"/>
        <v>0</v>
      </c>
      <c r="H160" s="146" t="str">
        <f t="shared" si="183"/>
        <v/>
      </c>
      <c r="I160" s="146" t="str">
        <f t="shared" si="177"/>
        <v/>
      </c>
      <c r="J160" s="133"/>
      <c r="K160" s="118"/>
      <c r="L160" s="118"/>
      <c r="M160" s="117"/>
      <c r="N160" s="116"/>
      <c r="O160" s="115"/>
      <c r="P160" s="675"/>
      <c r="Q160" s="675"/>
      <c r="R160" s="674"/>
      <c r="S160" s="176"/>
      <c r="T160" s="175"/>
      <c r="U160" s="673"/>
      <c r="V160" s="174"/>
      <c r="W160" s="672"/>
      <c r="X160" s="671"/>
      <c r="Y160" s="670"/>
      <c r="Z160" s="669"/>
      <c r="AA160" s="173"/>
      <c r="AC160" s="172" t="e">
        <f>"Vous servez plus que l'Auteur qui avait prévu "&amp;AJ157&amp;" cl"</f>
        <v>#N/A</v>
      </c>
      <c r="AD160" s="171" t="e">
        <f>"Vous servez moins que l'Auteur qui avait prévu "&amp;AJ157&amp;" cl"</f>
        <v>#N/A</v>
      </c>
      <c r="AE160" s="171" t="s">
        <v>373</v>
      </c>
      <c r="AF160" s="170"/>
      <c r="AG160" s="170"/>
      <c r="AH160" s="170"/>
      <c r="AI160" s="170"/>
      <c r="AJ160" s="169"/>
      <c r="AK160" s="169"/>
      <c r="AL160" s="536" t="s">
        <v>372</v>
      </c>
      <c r="AM160" s="168" t="s">
        <v>371</v>
      </c>
      <c r="AO160" s="142" t="str">
        <f t="shared" ref="AO160:AT160" si="193">AO154</f>
        <v/>
      </c>
      <c r="AP160" s="141">
        <f t="shared" si="193"/>
        <v>0</v>
      </c>
      <c r="AQ160" s="141">
        <f t="shared" si="193"/>
        <v>0</v>
      </c>
      <c r="AR160" s="140" t="str">
        <f t="shared" si="193"/>
        <v>2 Trembler(s) de 30 cl</v>
      </c>
      <c r="AS160" s="135">
        <f t="shared" si="193"/>
        <v>600</v>
      </c>
      <c r="AT160" s="139">
        <f t="shared" si="193"/>
        <v>600</v>
      </c>
      <c r="AU160" s="151">
        <f t="shared" si="188"/>
        <v>0</v>
      </c>
      <c r="AV160" s="166" t="str">
        <f t="shared" ref="AV160:BB160" si="194">SUBSTITUTE(ADDRESS(1,COLUMN(),4),"1","")</f>
        <v>AV</v>
      </c>
      <c r="AW160" s="166" t="str">
        <f t="shared" si="194"/>
        <v>AW</v>
      </c>
      <c r="AX160" s="167" t="str">
        <f>SUBSTITUTE(ADDRESS(1,COLUMN(),4),"1","")</f>
        <v>AX</v>
      </c>
      <c r="AY160" s="167" t="str">
        <f>SUBSTITUTE(ADDRESS(1,COLUMN(),4),"1","")</f>
        <v>AY</v>
      </c>
      <c r="AZ160" s="166" t="str">
        <f t="shared" si="194"/>
        <v>AZ</v>
      </c>
      <c r="BA160" s="165" t="str">
        <f t="shared" si="194"/>
        <v>BA</v>
      </c>
      <c r="BB160" s="625" t="str">
        <f t="shared" si="194"/>
        <v>BB</v>
      </c>
      <c r="BC160" s="732" t="str">
        <f>"1"&amp;" "&amp;AJ154</f>
        <v>1 Trembler(s)</v>
      </c>
      <c r="BT160" s="3"/>
      <c r="BV160" s="394">
        <f t="shared" si="178"/>
        <v>0</v>
      </c>
      <c r="CE160" s="2"/>
      <c r="CF160" s="2"/>
      <c r="CM160" s="2"/>
      <c r="CN160" s="2"/>
      <c r="CU160" s="2"/>
      <c r="CV160" s="2"/>
      <c r="CY160" s="1"/>
      <c r="CZ160" s="1"/>
      <c r="DA160" s="1"/>
      <c r="DB160" s="549"/>
      <c r="DD160" s="9">
        <v>1</v>
      </c>
    </row>
    <row r="161" spans="2:108" ht="21" customHeight="1">
      <c r="B161" s="394">
        <f t="shared" si="174"/>
        <v>0</v>
      </c>
      <c r="C161" s="146" t="b">
        <f t="shared" si="175"/>
        <v>0</v>
      </c>
      <c r="D161" s="146">
        <f t="shared" si="180"/>
        <v>0</v>
      </c>
      <c r="E161" s="146">
        <f t="shared" si="181"/>
        <v>0</v>
      </c>
      <c r="F161" s="146">
        <f t="shared" si="182"/>
        <v>0</v>
      </c>
      <c r="G161" s="146">
        <f t="shared" si="176"/>
        <v>0</v>
      </c>
      <c r="H161" s="146" t="str">
        <f t="shared" si="183"/>
        <v/>
      </c>
      <c r="I161" s="146" t="str">
        <f t="shared" si="177"/>
        <v/>
      </c>
      <c r="J161" s="133"/>
      <c r="K161" s="118"/>
      <c r="L161" s="118"/>
      <c r="M161" s="117"/>
      <c r="N161" s="116"/>
      <c r="O161" s="115"/>
      <c r="P161" s="663"/>
      <c r="Q161" s="663"/>
      <c r="R161" s="662"/>
      <c r="S161" s="164"/>
      <c r="T161" s="163"/>
      <c r="U161" s="668"/>
      <c r="V161" s="162"/>
      <c r="W161" s="667"/>
      <c r="X161" s="666"/>
      <c r="Y161" s="665"/>
      <c r="Z161" s="664"/>
      <c r="AA161" s="161"/>
      <c r="AC161" s="160"/>
      <c r="AD161" s="765"/>
      <c r="AE161" s="766"/>
      <c r="AF161" s="766"/>
      <c r="AG161" s="767" t="e">
        <f>AJ157&amp;" "&amp;AJ155&amp;" arrondi à ▼"</f>
        <v>#N/A</v>
      </c>
      <c r="AH161" s="766"/>
      <c r="AI161" s="766"/>
      <c r="AJ161" s="768" t="s">
        <v>366</v>
      </c>
      <c r="AK161" s="769" t="s">
        <v>365</v>
      </c>
      <c r="AL161" s="770"/>
      <c r="AM161" s="499">
        <f>ROUND(AM169/AI154,2)</f>
        <v>0</v>
      </c>
      <c r="AO161" s="142" t="str">
        <f t="shared" ref="AO161:AT161" si="195">AO154</f>
        <v/>
      </c>
      <c r="AP161" s="141">
        <f t="shared" si="195"/>
        <v>0</v>
      </c>
      <c r="AQ161" s="141">
        <f t="shared" si="195"/>
        <v>0</v>
      </c>
      <c r="AR161" s="140" t="str">
        <f t="shared" si="195"/>
        <v>2 Trembler(s) de 30 cl</v>
      </c>
      <c r="AS161" s="135">
        <f t="shared" si="195"/>
        <v>600</v>
      </c>
      <c r="AT161" s="139">
        <f t="shared" si="195"/>
        <v>600</v>
      </c>
      <c r="AU161" s="151">
        <f t="shared" si="188"/>
        <v>0</v>
      </c>
      <c r="AV161" s="156"/>
      <c r="AW161" s="156"/>
      <c r="AX161" s="155"/>
      <c r="AY161" s="20"/>
      <c r="AZ161" s="20"/>
      <c r="BA161" s="154" t="s">
        <v>364</v>
      </c>
      <c r="BB161" s="153"/>
      <c r="BC161" s="732" t="str">
        <f>"de "&amp;AI155&amp;" "&amp;AJ155</f>
        <v>de 30 cl</v>
      </c>
      <c r="BT161" s="3"/>
      <c r="BV161" s="394">
        <f t="shared" si="178"/>
        <v>0</v>
      </c>
      <c r="CE161" s="2"/>
      <c r="CF161" s="2"/>
      <c r="CM161" s="2"/>
      <c r="CN161" s="2"/>
      <c r="CU161" s="2"/>
      <c r="CV161" s="2"/>
      <c r="CY161" s="1"/>
      <c r="CZ161" s="1"/>
      <c r="DA161" s="1"/>
      <c r="DB161" s="549"/>
      <c r="DD161" s="9">
        <v>1</v>
      </c>
    </row>
    <row r="162" spans="2:108" ht="21" customHeight="1">
      <c r="B162" s="394">
        <f t="shared" si="174"/>
        <v>0</v>
      </c>
      <c r="C162" s="146" t="b">
        <f t="shared" si="175"/>
        <v>0</v>
      </c>
      <c r="D162" s="146">
        <f t="shared" si="180"/>
        <v>0</v>
      </c>
      <c r="E162" s="146">
        <f t="shared" si="181"/>
        <v>0</v>
      </c>
      <c r="F162" s="146">
        <f t="shared" si="182"/>
        <v>0</v>
      </c>
      <c r="G162" s="146">
        <f t="shared" si="176"/>
        <v>0</v>
      </c>
      <c r="H162" s="146" t="str">
        <f t="shared" si="183"/>
        <v/>
      </c>
      <c r="I162" s="146" t="str">
        <f t="shared" si="177"/>
        <v/>
      </c>
      <c r="J162" s="133"/>
      <c r="K162" s="118"/>
      <c r="L162" s="118"/>
      <c r="M162" s="117"/>
      <c r="N162" s="116"/>
      <c r="O162" s="115"/>
      <c r="P162" s="663"/>
      <c r="Q162" s="663"/>
      <c r="R162" s="662"/>
      <c r="S162" s="144"/>
      <c r="T162" s="292"/>
      <c r="U162" s="291"/>
      <c r="V162" s="143"/>
      <c r="W162" s="290"/>
      <c r="X162" s="289"/>
      <c r="Y162" s="288"/>
      <c r="Z162" s="287"/>
      <c r="AA162" s="286"/>
      <c r="AC162" s="507" t="str">
        <f>IF(ISBLANK(AA162),"",IF(AI154&gt;0,AA162,""))</f>
        <v/>
      </c>
      <c r="AD162" s="508">
        <f>IF(ISBLANK(AI154),"",INDEX(BO22:BO150,MATCH(AJ155,BH22:BH150,0)))</f>
        <v>10</v>
      </c>
      <c r="AE162" s="509" t="str">
        <f t="shared" ref="AE162:AE168" si="196">IF(BA162=0,"",BA162)</f>
        <v/>
      </c>
      <c r="AF162" s="510" t="str">
        <f>IF(BA162=0,"",IF(ISBLANK(AI154),"",TEXT(AE162/10,"0.0")&amp;" cl ► "&amp;TEXT(AE162/1000,"0.000")&amp;" L"))</f>
        <v/>
      </c>
      <c r="AG162" s="511" t="str">
        <f>IF(OR(BA162=0, ISBLANK(X162)), "", IF(ROUND(BA162/BA169*10*2, 0)/2=0, W162 &amp; " " &amp; X162, "► ≈ " &amp; MIN(ROUND(BA162/BA169*10*2, 0)/2, 10) &amp; "/10"))</f>
        <v/>
      </c>
      <c r="AH162" s="512" t="str">
        <f t="shared" ref="AH162:AH168" si="197">IF(ISBLANK(T162),"",T162*AU162)</f>
        <v/>
      </c>
      <c r="AI162" s="513">
        <f>IF(ISBLANK(AI154),"",U162)</f>
        <v>0</v>
      </c>
      <c r="AJ162" s="528" t="str">
        <f t="shared" ref="AJ162:AJ168" si="198">IF(ISBLANK(Y162),"",AE162*Y162/100)</f>
        <v/>
      </c>
      <c r="AK162" s="514">
        <f t="shared" ref="AK162:AK168" si="199">Y162</f>
        <v>0</v>
      </c>
      <c r="AL162" s="515">
        <v>1</v>
      </c>
      <c r="AM162" s="516">
        <f t="shared" ref="AM162:AM168" si="200">IFERROR(IF(ISBLANK(T162),(AE162/1000)*AL162,AH162*AL162),0)</f>
        <v>0</v>
      </c>
      <c r="AO162" s="142" t="str">
        <f t="shared" ref="AO162:AT162" si="201">AO154</f>
        <v/>
      </c>
      <c r="AP162" s="141">
        <f t="shared" si="201"/>
        <v>0</v>
      </c>
      <c r="AQ162" s="141">
        <f t="shared" si="201"/>
        <v>0</v>
      </c>
      <c r="AR162" s="140" t="str">
        <f t="shared" si="201"/>
        <v>2 Trembler(s) de 30 cl</v>
      </c>
      <c r="AS162" s="135">
        <f t="shared" si="201"/>
        <v>600</v>
      </c>
      <c r="AT162" s="139">
        <f t="shared" si="201"/>
        <v>600</v>
      </c>
      <c r="AU162" s="151">
        <f t="shared" si="188"/>
        <v>0</v>
      </c>
      <c r="AV162" s="150">
        <v>1</v>
      </c>
      <c r="AW162" s="136">
        <f t="shared" ref="AW162:AW168" si="202">AA162</f>
        <v>0</v>
      </c>
      <c r="AX162" s="614">
        <f>IF(ISBLANK(W162),0,IFERROR((IFERROR(_xlfn.XLOOKUP(X162,BH22:BH150,BO22:BO150),IFERROR(_xlfn.XLOOKUP(X162,BI22:BI150,BO22:BO150),IFERROR(_xlfn.XLOOKUP(X162,BJ22:BJ150,BO22:BO150),""))))*W162,""))</f>
        <v>0</v>
      </c>
      <c r="AY162" s="618">
        <f>IFERROR((AX162/AX169)*AQ162,0)</f>
        <v>0</v>
      </c>
      <c r="AZ162" s="619">
        <f>AY162/1000</f>
        <v>0</v>
      </c>
      <c r="BA162" s="134">
        <f>AY162*AU162</f>
        <v>0</v>
      </c>
      <c r="BB162" s="617">
        <f>BA162/1000</f>
        <v>0</v>
      </c>
      <c r="BC162" s="733">
        <f>BA162/AI154</f>
        <v>0</v>
      </c>
      <c r="BT162" s="3"/>
      <c r="BV162" s="394">
        <f t="shared" si="178"/>
        <v>0</v>
      </c>
      <c r="CE162" s="2"/>
      <c r="CF162" s="2"/>
      <c r="CM162" s="2"/>
      <c r="CN162" s="2"/>
      <c r="CU162" s="2"/>
      <c r="CV162" s="2"/>
      <c r="CY162" s="1"/>
      <c r="CZ162" s="1"/>
      <c r="DA162" s="1"/>
      <c r="DB162" s="549"/>
      <c r="DD162" s="9">
        <v>1</v>
      </c>
    </row>
    <row r="163" spans="2:108" ht="21" customHeight="1">
      <c r="B163" s="394">
        <f t="shared" si="174"/>
        <v>0</v>
      </c>
      <c r="C163" s="146" t="b">
        <f t="shared" si="175"/>
        <v>0</v>
      </c>
      <c r="D163" s="146">
        <f t="shared" si="180"/>
        <v>0</v>
      </c>
      <c r="E163" s="146">
        <f t="shared" si="181"/>
        <v>0</v>
      </c>
      <c r="F163" s="146">
        <f t="shared" si="182"/>
        <v>0</v>
      </c>
      <c r="G163" s="146">
        <f t="shared" si="176"/>
        <v>0</v>
      </c>
      <c r="H163" s="146" t="str">
        <f t="shared" si="183"/>
        <v/>
      </c>
      <c r="I163" s="146" t="str">
        <f t="shared" si="177"/>
        <v/>
      </c>
      <c r="J163" s="145"/>
      <c r="K163" s="118"/>
      <c r="L163" s="118"/>
      <c r="M163" s="117"/>
      <c r="N163" s="116"/>
      <c r="O163" s="115"/>
      <c r="P163" s="663"/>
      <c r="Q163" s="663"/>
      <c r="R163" s="662"/>
      <c r="S163" s="149"/>
      <c r="T163" s="292"/>
      <c r="U163" s="291"/>
      <c r="V163" s="143"/>
      <c r="W163" s="290"/>
      <c r="X163" s="289"/>
      <c r="Y163" s="288"/>
      <c r="Z163" s="287"/>
      <c r="AA163" s="286"/>
      <c r="AC163" s="517" t="str">
        <f>IF(ISBLANK(AA163),"",IF(AI154&gt;0,AA163,""))</f>
        <v/>
      </c>
      <c r="AD163" s="518">
        <f>IF(ISBLANK(AI154),"",INDEX(BO22:BO150,MATCH(AJ155,BH22:BH150,0)))</f>
        <v>10</v>
      </c>
      <c r="AE163" s="519" t="str">
        <f t="shared" si="196"/>
        <v/>
      </c>
      <c r="AF163" s="520" t="str">
        <f>IF(BA163=0,"",IF(ISBLANK(AI154),"",TEXT(AE163/10,"0.0")&amp;" cl ► "&amp;TEXT(AE163/1000,"0.000")&amp;" L"))</f>
        <v/>
      </c>
      <c r="AG163" s="521" t="str">
        <f>IF(OR(BA163=0, ISBLANK(X163)), "", IF(ROUND(BA163/BA169*10*2, 0)/2=0, W163 &amp; " " &amp; X163, "► ≈ " &amp; MIN(ROUND(BA163/BA169*10*2, 0)/2, 10) &amp; "/10"))</f>
        <v/>
      </c>
      <c r="AH163" s="522" t="str">
        <f t="shared" si="197"/>
        <v/>
      </c>
      <c r="AI163" s="523">
        <f>IF(ISBLANK(AI154),"",U163)</f>
        <v>0</v>
      </c>
      <c r="AJ163" s="529" t="str">
        <f t="shared" si="198"/>
        <v/>
      </c>
      <c r="AK163" s="524">
        <f t="shared" si="199"/>
        <v>0</v>
      </c>
      <c r="AL163" s="515">
        <v>1</v>
      </c>
      <c r="AM163" s="516">
        <f t="shared" si="200"/>
        <v>0</v>
      </c>
      <c r="AO163" s="142" t="str">
        <f t="shared" ref="AO163:AT163" si="203">AO154</f>
        <v/>
      </c>
      <c r="AP163" s="141">
        <f t="shared" si="203"/>
        <v>0</v>
      </c>
      <c r="AQ163" s="141">
        <f t="shared" si="203"/>
        <v>0</v>
      </c>
      <c r="AR163" s="140" t="str">
        <f t="shared" si="203"/>
        <v>2 Trembler(s) de 30 cl</v>
      </c>
      <c r="AS163" s="135">
        <f t="shared" si="203"/>
        <v>600</v>
      </c>
      <c r="AT163" s="139">
        <f t="shared" si="203"/>
        <v>600</v>
      </c>
      <c r="AU163" s="138">
        <f t="shared" si="188"/>
        <v>0</v>
      </c>
      <c r="AV163" s="148">
        <v>2</v>
      </c>
      <c r="AW163" s="147">
        <f t="shared" si="202"/>
        <v>0</v>
      </c>
      <c r="AX163" s="614">
        <f>IF(ISBLANK(W163),0,IFERROR((IFERROR(_xlfn.XLOOKUP(X163,BH22:BH150,BO22:BO150),IFERROR(_xlfn.XLOOKUP(X163,BI22:BI150,BO22:BO150),IFERROR(_xlfn.XLOOKUP(X163,BJ22:BJ150,BO22:BO150),""))))*W163,""))</f>
        <v>0</v>
      </c>
      <c r="AY163" s="618">
        <f>IFERROR((AX163/AX169)*AQ163,0)</f>
        <v>0</v>
      </c>
      <c r="AZ163" s="619">
        <f t="shared" ref="AZ163:AZ168" si="204">AY163/1000</f>
        <v>0</v>
      </c>
      <c r="BA163" s="134">
        <f t="shared" ref="BA163:BA168" si="205">AY163*AU163</f>
        <v>0</v>
      </c>
      <c r="BB163" s="617">
        <f t="shared" ref="BB163:BB168" si="206">BA163/1000</f>
        <v>0</v>
      </c>
      <c r="BC163" s="733">
        <f>BA163/AI154</f>
        <v>0</v>
      </c>
      <c r="BT163" s="3"/>
      <c r="BV163" s="394">
        <f t="shared" si="178"/>
        <v>0</v>
      </c>
      <c r="CE163" s="2"/>
      <c r="CF163" s="2"/>
      <c r="CM163" s="2"/>
      <c r="CN163" s="2"/>
      <c r="CU163" s="2"/>
      <c r="CV163" s="2"/>
      <c r="CY163" s="1"/>
      <c r="CZ163" s="1"/>
      <c r="DA163" s="1"/>
      <c r="DB163" s="549"/>
      <c r="DD163" s="9">
        <v>1</v>
      </c>
    </row>
    <row r="164" spans="2:108" ht="21" customHeight="1">
      <c r="B164" s="394">
        <f t="shared" si="174"/>
        <v>0</v>
      </c>
      <c r="C164" s="146" t="b">
        <f t="shared" si="175"/>
        <v>0</v>
      </c>
      <c r="D164" s="146">
        <f t="shared" si="180"/>
        <v>0</v>
      </c>
      <c r="E164" s="146">
        <f t="shared" si="181"/>
        <v>0</v>
      </c>
      <c r="F164" s="146">
        <f t="shared" si="182"/>
        <v>0</v>
      </c>
      <c r="G164" s="146">
        <f t="shared" si="176"/>
        <v>0</v>
      </c>
      <c r="H164" s="146" t="str">
        <f t="shared" si="183"/>
        <v/>
      </c>
      <c r="I164" s="146" t="str">
        <f t="shared" si="177"/>
        <v/>
      </c>
      <c r="J164" s="145"/>
      <c r="K164" s="118"/>
      <c r="L164" s="118"/>
      <c r="M164" s="117"/>
      <c r="N164" s="116"/>
      <c r="O164" s="115"/>
      <c r="P164" s="663"/>
      <c r="Q164" s="663"/>
      <c r="R164" s="662"/>
      <c r="S164" s="144"/>
      <c r="T164" s="292"/>
      <c r="U164" s="291"/>
      <c r="V164" s="143"/>
      <c r="W164" s="290"/>
      <c r="X164" s="289"/>
      <c r="Y164" s="288"/>
      <c r="Z164" s="287"/>
      <c r="AA164" s="294"/>
      <c r="AC164" s="507" t="str">
        <f>IF(ISBLANK(AA164),"",IF(AI154&gt;0,AA164,""))</f>
        <v/>
      </c>
      <c r="AD164" s="508">
        <f>IF(ISBLANK(AI154),"",INDEX(BO22:BO150,MATCH(AJ155,BH22:BH150,0)))</f>
        <v>10</v>
      </c>
      <c r="AE164" s="525" t="str">
        <f t="shared" si="196"/>
        <v/>
      </c>
      <c r="AF164" s="526" t="str">
        <f>IF(BA164=0,"",IF(ISBLANK(AI154),"",TEXT(AE164/10,"0.0")&amp;" cl ► "&amp;TEXT(AE164/1000,"0.000")&amp;" L"))</f>
        <v/>
      </c>
      <c r="AG164" s="511" t="str">
        <f>IF(OR(BA164=0, ISBLANK(X164)), "", IF(ROUND(BA164/BA169*10*2, 0)/2=0, W164 &amp; " " &amp; X164, "► ≈ " &amp; MIN(ROUND(BA164/BA169*10*2, 0)/2, 10) &amp; "/10"))</f>
        <v/>
      </c>
      <c r="AH164" s="527" t="str">
        <f t="shared" si="197"/>
        <v/>
      </c>
      <c r="AI164" s="513">
        <f>IF(ISBLANK(AI154),"",U164)</f>
        <v>0</v>
      </c>
      <c r="AJ164" s="528" t="str">
        <f t="shared" si="198"/>
        <v/>
      </c>
      <c r="AK164" s="514">
        <f t="shared" si="199"/>
        <v>0</v>
      </c>
      <c r="AL164" s="515">
        <v>1</v>
      </c>
      <c r="AM164" s="516">
        <f t="shared" si="200"/>
        <v>0</v>
      </c>
      <c r="AO164" s="142" t="str">
        <f t="shared" ref="AO164:AT164" si="207">AO154</f>
        <v/>
      </c>
      <c r="AP164" s="141">
        <f t="shared" si="207"/>
        <v>0</v>
      </c>
      <c r="AQ164" s="141">
        <f t="shared" si="207"/>
        <v>0</v>
      </c>
      <c r="AR164" s="140" t="str">
        <f t="shared" si="207"/>
        <v>2 Trembler(s) de 30 cl</v>
      </c>
      <c r="AS164" s="135">
        <f t="shared" si="207"/>
        <v>600</v>
      </c>
      <c r="AT164" s="139">
        <f t="shared" si="207"/>
        <v>600</v>
      </c>
      <c r="AU164" s="138">
        <f t="shared" si="188"/>
        <v>0</v>
      </c>
      <c r="AV164" s="137">
        <v>3</v>
      </c>
      <c r="AW164" s="136">
        <f t="shared" si="202"/>
        <v>0</v>
      </c>
      <c r="AX164" s="614">
        <f>IF(ISBLANK(W164),0,IFERROR((IFERROR(_xlfn.XLOOKUP(X164,BH22:BH150,BO22:BO150),IFERROR(_xlfn.XLOOKUP(X164,BI22:BI150,BO22:BO150),IFERROR(_xlfn.XLOOKUP(X164,BJ22:BJ150,BO22:BO150),""))))*W164,""))</f>
        <v>0</v>
      </c>
      <c r="AY164" s="618">
        <f>IFERROR((AX164/AX169)*AQ164,0)</f>
        <v>0</v>
      </c>
      <c r="AZ164" s="619">
        <f t="shared" si="204"/>
        <v>0</v>
      </c>
      <c r="BA164" s="134">
        <f t="shared" si="205"/>
        <v>0</v>
      </c>
      <c r="BB164" s="617">
        <f t="shared" si="206"/>
        <v>0</v>
      </c>
      <c r="BC164" s="733">
        <f>BA164/AI154</f>
        <v>0</v>
      </c>
      <c r="BT164" s="3"/>
      <c r="BV164" s="394">
        <f t="shared" si="178"/>
        <v>0</v>
      </c>
      <c r="CE164" s="2"/>
      <c r="CF164" s="2"/>
      <c r="CM164" s="2"/>
      <c r="CN164" s="2"/>
      <c r="CU164" s="2"/>
      <c r="CV164" s="2"/>
      <c r="CY164" s="1"/>
      <c r="CZ164" s="1"/>
      <c r="DA164" s="1"/>
      <c r="DB164" s="549"/>
      <c r="DD164" s="9">
        <v>1</v>
      </c>
    </row>
    <row r="165" spans="2:108" ht="21" customHeight="1">
      <c r="B165" s="394">
        <f t="shared" si="174"/>
        <v>0</v>
      </c>
      <c r="C165" s="146" t="b">
        <f t="shared" si="175"/>
        <v>0</v>
      </c>
      <c r="D165" s="146">
        <f t="shared" si="180"/>
        <v>0</v>
      </c>
      <c r="E165" s="146">
        <f t="shared" si="181"/>
        <v>0</v>
      </c>
      <c r="F165" s="146">
        <f t="shared" si="182"/>
        <v>0</v>
      </c>
      <c r="G165" s="146">
        <f t="shared" si="176"/>
        <v>0</v>
      </c>
      <c r="H165" s="146" t="str">
        <f t="shared" si="183"/>
        <v/>
      </c>
      <c r="I165" s="146" t="str">
        <f t="shared" si="177"/>
        <v/>
      </c>
      <c r="J165" s="145"/>
      <c r="K165" s="118"/>
      <c r="L165" s="118"/>
      <c r="M165" s="117"/>
      <c r="N165" s="116"/>
      <c r="O165" s="115"/>
      <c r="P165" s="663"/>
      <c r="Q165" s="663"/>
      <c r="R165" s="662"/>
      <c r="S165" s="149"/>
      <c r="T165" s="292"/>
      <c r="U165" s="291"/>
      <c r="V165" s="143"/>
      <c r="W165" s="290"/>
      <c r="X165" s="289"/>
      <c r="Y165" s="288"/>
      <c r="Z165" s="287"/>
      <c r="AA165" s="294"/>
      <c r="AC165" s="517" t="str">
        <f>IF(ISBLANK(AA165),"",IF(AI154&gt;0,AA165,""))</f>
        <v/>
      </c>
      <c r="AD165" s="518">
        <f>IF(ISBLANK(AI154),"",INDEX(BO22:BO150,MATCH(AJ155,BH22:BH150,0)))</f>
        <v>10</v>
      </c>
      <c r="AE165" s="519" t="str">
        <f t="shared" si="196"/>
        <v/>
      </c>
      <c r="AF165" s="520" t="str">
        <f>IF(BA165=0,"",IF(ISBLANK(AI154),"",TEXT(AE165/10,"0.0")&amp;" cl ► "&amp;TEXT(AE165/1000,"0.000")&amp;" L"))</f>
        <v/>
      </c>
      <c r="AG165" s="521" t="str">
        <f>IF(OR(BA165=0, ISBLANK(X165)), "", IF(ROUND(BA165/BA169*10*2, 0)/2=0, W165 &amp; " " &amp; X165, "► ≈ " &amp; MIN(ROUND(BA165/BA169*10*2, 0)/2, 10) &amp; "/10"))</f>
        <v/>
      </c>
      <c r="AH165" s="522" t="str">
        <f t="shared" si="197"/>
        <v/>
      </c>
      <c r="AI165" s="523">
        <f>IF(ISBLANK(AI154),"",U165)</f>
        <v>0</v>
      </c>
      <c r="AJ165" s="529" t="str">
        <f t="shared" si="198"/>
        <v/>
      </c>
      <c r="AK165" s="524">
        <f t="shared" si="199"/>
        <v>0</v>
      </c>
      <c r="AL165" s="515">
        <v>1</v>
      </c>
      <c r="AM165" s="516">
        <f t="shared" si="200"/>
        <v>0</v>
      </c>
      <c r="AO165" s="142" t="str">
        <f t="shared" ref="AO165:AT165" si="208">AO154</f>
        <v/>
      </c>
      <c r="AP165" s="141">
        <f t="shared" si="208"/>
        <v>0</v>
      </c>
      <c r="AQ165" s="141">
        <f t="shared" si="208"/>
        <v>0</v>
      </c>
      <c r="AR165" s="140" t="str">
        <f t="shared" si="208"/>
        <v>2 Trembler(s) de 30 cl</v>
      </c>
      <c r="AS165" s="135">
        <f t="shared" si="208"/>
        <v>600</v>
      </c>
      <c r="AT165" s="139">
        <f t="shared" si="208"/>
        <v>600</v>
      </c>
      <c r="AU165" s="138">
        <f t="shared" si="188"/>
        <v>0</v>
      </c>
      <c r="AV165" s="148">
        <v>4</v>
      </c>
      <c r="AW165" s="147">
        <f t="shared" si="202"/>
        <v>0</v>
      </c>
      <c r="AX165" s="614">
        <f>IF(ISBLANK(W165),0,IFERROR((IFERROR(_xlfn.XLOOKUP(X165,BH22:BH150,BO22:BO150),IFERROR(_xlfn.XLOOKUP(X165,BI22:BI150,BO22:BO150),IFERROR(_xlfn.XLOOKUP(X165,BJ22:BJ150,BO22:BO150),""))))*W165,""))</f>
        <v>0</v>
      </c>
      <c r="AY165" s="618">
        <f>IFERROR((AX165/AX169)*AQ165,0)</f>
        <v>0</v>
      </c>
      <c r="AZ165" s="619">
        <f t="shared" si="204"/>
        <v>0</v>
      </c>
      <c r="BA165" s="134">
        <f t="shared" si="205"/>
        <v>0</v>
      </c>
      <c r="BB165" s="617">
        <f t="shared" si="206"/>
        <v>0</v>
      </c>
      <c r="BC165" s="733">
        <f>BA165/AI154</f>
        <v>0</v>
      </c>
      <c r="BT165" s="3"/>
      <c r="BV165" s="394">
        <f t="shared" si="178"/>
        <v>0</v>
      </c>
      <c r="CE165" s="2"/>
      <c r="CF165" s="2"/>
      <c r="CM165" s="2"/>
      <c r="CN165" s="2"/>
      <c r="CU165" s="2"/>
      <c r="CV165" s="2"/>
      <c r="CY165" s="1"/>
      <c r="CZ165" s="1"/>
      <c r="DA165" s="1"/>
      <c r="DB165" s="549"/>
      <c r="DD165" s="9">
        <v>1</v>
      </c>
    </row>
    <row r="166" spans="2:108" ht="21" customHeight="1">
      <c r="B166" s="394">
        <f t="shared" si="174"/>
        <v>0</v>
      </c>
      <c r="C166" s="146" t="b">
        <f t="shared" si="175"/>
        <v>0</v>
      </c>
      <c r="D166" s="146">
        <f t="shared" si="180"/>
        <v>0</v>
      </c>
      <c r="E166" s="146">
        <f t="shared" si="181"/>
        <v>0</v>
      </c>
      <c r="F166" s="146">
        <f t="shared" si="182"/>
        <v>0</v>
      </c>
      <c r="G166" s="146">
        <f t="shared" si="176"/>
        <v>0</v>
      </c>
      <c r="H166" s="146" t="str">
        <f t="shared" si="183"/>
        <v/>
      </c>
      <c r="I166" s="146" t="str">
        <f t="shared" si="177"/>
        <v/>
      </c>
      <c r="J166" s="145"/>
      <c r="K166" s="118"/>
      <c r="L166" s="118"/>
      <c r="M166" s="117"/>
      <c r="N166" s="116"/>
      <c r="O166" s="115"/>
      <c r="P166" s="663"/>
      <c r="Q166" s="663"/>
      <c r="R166" s="662"/>
      <c r="S166" s="144"/>
      <c r="T166" s="292"/>
      <c r="U166" s="291"/>
      <c r="V166" s="143"/>
      <c r="W166" s="290"/>
      <c r="X166" s="289"/>
      <c r="Y166" s="288"/>
      <c r="Z166" s="287"/>
      <c r="AA166" s="286"/>
      <c r="AC166" s="507" t="str">
        <f>IF(ISBLANK(AA166),"",IF(AI154&gt;0,AA166,""))</f>
        <v/>
      </c>
      <c r="AD166" s="508">
        <f>IF(ISBLANK(AI154),"",INDEX(BO22:BO150,MATCH(AJ155,BH22:BH150,0)))</f>
        <v>10</v>
      </c>
      <c r="AE166" s="509" t="str">
        <f t="shared" si="196"/>
        <v/>
      </c>
      <c r="AF166" s="510" t="str">
        <f>IF(BA166=0,"",IF(ISBLANK(AI154),"",TEXT(AE166/10,"0.0")&amp;" cl ► "&amp;TEXT(AE166/1000,"0.000")&amp;" L"))</f>
        <v/>
      </c>
      <c r="AG166" s="511" t="str">
        <f>IF(OR(BA166=0, ISBLANK(X166)), "", IF(ROUND(BA166/BA169*10*2, 0)/2=0, W166 &amp; " " &amp; X166, "► ≈ " &amp; MIN(ROUND(BA166/BA169*10*2, 0)/2, 10) &amp; "/10"))</f>
        <v/>
      </c>
      <c r="AH166" s="527" t="str">
        <f t="shared" si="197"/>
        <v/>
      </c>
      <c r="AI166" s="513">
        <f>IF(ISBLANK(AI154),"",U166)</f>
        <v>0</v>
      </c>
      <c r="AJ166" s="528" t="str">
        <f t="shared" si="198"/>
        <v/>
      </c>
      <c r="AK166" s="514">
        <f t="shared" si="199"/>
        <v>0</v>
      </c>
      <c r="AL166" s="515">
        <v>1</v>
      </c>
      <c r="AM166" s="516">
        <f t="shared" si="200"/>
        <v>0</v>
      </c>
      <c r="AO166" s="142" t="str">
        <f t="shared" ref="AO166:AT166" si="209">AO154</f>
        <v/>
      </c>
      <c r="AP166" s="141">
        <f t="shared" si="209"/>
        <v>0</v>
      </c>
      <c r="AQ166" s="141">
        <f t="shared" si="209"/>
        <v>0</v>
      </c>
      <c r="AR166" s="140" t="str">
        <f t="shared" si="209"/>
        <v>2 Trembler(s) de 30 cl</v>
      </c>
      <c r="AS166" s="135">
        <f t="shared" si="209"/>
        <v>600</v>
      </c>
      <c r="AT166" s="139">
        <f t="shared" si="209"/>
        <v>600</v>
      </c>
      <c r="AU166" s="138">
        <f t="shared" si="188"/>
        <v>0</v>
      </c>
      <c r="AV166" s="137">
        <v>5</v>
      </c>
      <c r="AW166" s="136">
        <f t="shared" si="202"/>
        <v>0</v>
      </c>
      <c r="AX166" s="614">
        <f>IF(ISBLANK(W166),0,IFERROR((IFERROR(_xlfn.XLOOKUP(X166,BH22:BH150,BO22:BO150),IFERROR(_xlfn.XLOOKUP(X166,BI22:BI150,BO22:BO150),IFERROR(_xlfn.XLOOKUP(X166,BJ22:BJ150,BO22:BO150),""))))*W166,""))</f>
        <v>0</v>
      </c>
      <c r="AY166" s="618">
        <f>IFERROR((AX166/AX169)*AQ166,0)</f>
        <v>0</v>
      </c>
      <c r="AZ166" s="619">
        <f t="shared" si="204"/>
        <v>0</v>
      </c>
      <c r="BA166" s="134">
        <f t="shared" si="205"/>
        <v>0</v>
      </c>
      <c r="BB166" s="617">
        <f t="shared" si="206"/>
        <v>0</v>
      </c>
      <c r="BC166" s="733">
        <f>BA166/AI154</f>
        <v>0</v>
      </c>
      <c r="BT166" s="3"/>
      <c r="BV166" s="394">
        <f t="shared" si="178"/>
        <v>0</v>
      </c>
      <c r="CY166" s="1"/>
      <c r="CZ166" s="1"/>
      <c r="DA166" s="1"/>
      <c r="DB166" s="549"/>
      <c r="DD166" s="9">
        <v>1</v>
      </c>
    </row>
    <row r="167" spans="2:108" ht="21" customHeight="1">
      <c r="B167" s="394">
        <f t="shared" si="174"/>
        <v>0</v>
      </c>
      <c r="C167" s="146" t="b">
        <f t="shared" si="175"/>
        <v>0</v>
      </c>
      <c r="D167" s="146">
        <f t="shared" si="180"/>
        <v>0</v>
      </c>
      <c r="E167" s="146">
        <f t="shared" si="181"/>
        <v>0</v>
      </c>
      <c r="F167" s="146">
        <f t="shared" si="182"/>
        <v>0</v>
      </c>
      <c r="G167" s="146">
        <f t="shared" si="176"/>
        <v>0</v>
      </c>
      <c r="H167" s="146" t="str">
        <f t="shared" si="183"/>
        <v/>
      </c>
      <c r="I167" s="146" t="str">
        <f t="shared" si="177"/>
        <v/>
      </c>
      <c r="J167" s="145"/>
      <c r="K167" s="118"/>
      <c r="L167" s="118"/>
      <c r="M167" s="117"/>
      <c r="N167" s="116"/>
      <c r="O167" s="115"/>
      <c r="P167" s="663"/>
      <c r="Q167" s="663"/>
      <c r="R167" s="662"/>
      <c r="S167" s="149"/>
      <c r="T167" s="292"/>
      <c r="U167" s="291"/>
      <c r="V167" s="143"/>
      <c r="W167" s="290"/>
      <c r="X167" s="289"/>
      <c r="Y167" s="288"/>
      <c r="Z167" s="287"/>
      <c r="AA167" s="286"/>
      <c r="AC167" s="517" t="str">
        <f>IF(ISBLANK(AA167),"",IF(AI154&gt;0,AA167,""))</f>
        <v/>
      </c>
      <c r="AD167" s="518">
        <f>IF(ISBLANK(AI154),"",INDEX(BO22:BO150,MATCH(AJ155,BH22:BH150,0)))</f>
        <v>10</v>
      </c>
      <c r="AE167" s="519" t="str">
        <f t="shared" si="196"/>
        <v/>
      </c>
      <c r="AF167" s="520" t="str">
        <f>IF(BA167=0,"",IF(ISBLANK(AI154),"",TEXT(AE167/10,"0.0")&amp;" cl ► "&amp;TEXT(AE167/1000,"0.000")&amp;" L"))</f>
        <v/>
      </c>
      <c r="AG167" s="521" t="str">
        <f>IF(OR(BA167=0, ISBLANK(X167)), "", IF(ROUND(BA167/BA169*10*2, 0)/2=0, W167 &amp; " " &amp; X167, "► ≈ " &amp; MIN(ROUND(BA167/BA169*10*2, 0)/2, 10) &amp; "/10"))</f>
        <v/>
      </c>
      <c r="AH167" s="522" t="str">
        <f t="shared" si="197"/>
        <v/>
      </c>
      <c r="AI167" s="523">
        <f>IF(ISBLANK(AI154),"",U167)</f>
        <v>0</v>
      </c>
      <c r="AJ167" s="529" t="str">
        <f t="shared" si="198"/>
        <v/>
      </c>
      <c r="AK167" s="524">
        <f t="shared" si="199"/>
        <v>0</v>
      </c>
      <c r="AL167" s="515">
        <v>1</v>
      </c>
      <c r="AM167" s="516">
        <f t="shared" si="200"/>
        <v>0</v>
      </c>
      <c r="AO167" s="142" t="str">
        <f t="shared" ref="AO167:AT167" si="210">AO154</f>
        <v/>
      </c>
      <c r="AP167" s="141">
        <f t="shared" si="210"/>
        <v>0</v>
      </c>
      <c r="AQ167" s="141">
        <f t="shared" si="210"/>
        <v>0</v>
      </c>
      <c r="AR167" s="140" t="str">
        <f t="shared" si="210"/>
        <v>2 Trembler(s) de 30 cl</v>
      </c>
      <c r="AS167" s="135">
        <f t="shared" si="210"/>
        <v>600</v>
      </c>
      <c r="AT167" s="139">
        <f t="shared" si="210"/>
        <v>600</v>
      </c>
      <c r="AU167" s="138">
        <f t="shared" si="188"/>
        <v>0</v>
      </c>
      <c r="AV167" s="148">
        <v>6</v>
      </c>
      <c r="AW167" s="147">
        <f t="shared" si="202"/>
        <v>0</v>
      </c>
      <c r="AX167" s="614">
        <f>IF(ISBLANK(W167),0,IFERROR((IFERROR(_xlfn.XLOOKUP(X167,BH22:BH150,BO22:BO150),IFERROR(_xlfn.XLOOKUP(X167,BI22:BI150,BO22:BO150),IFERROR(_xlfn.XLOOKUP(X167,BJ22:BJ150,BO22:BO150),""))))*W167,""))</f>
        <v>0</v>
      </c>
      <c r="AY167" s="618">
        <f>IFERROR((AX167/AX169)*AQ167,0)</f>
        <v>0</v>
      </c>
      <c r="AZ167" s="619">
        <f t="shared" si="204"/>
        <v>0</v>
      </c>
      <c r="BA167" s="134">
        <f t="shared" si="205"/>
        <v>0</v>
      </c>
      <c r="BB167" s="617">
        <f t="shared" si="206"/>
        <v>0</v>
      </c>
      <c r="BC167" s="733">
        <f>BA167/AI154</f>
        <v>0</v>
      </c>
      <c r="BT167" s="3"/>
      <c r="BV167" s="394">
        <f t="shared" si="178"/>
        <v>0</v>
      </c>
      <c r="CY167" s="1"/>
      <c r="CZ167" s="1"/>
      <c r="DA167" s="1"/>
      <c r="DB167" s="549"/>
      <c r="DD167" s="9">
        <v>1</v>
      </c>
    </row>
    <row r="168" spans="2:108" ht="21" customHeight="1">
      <c r="B168" s="394">
        <f t="shared" si="174"/>
        <v>0</v>
      </c>
      <c r="C168" s="146" t="b">
        <f t="shared" si="175"/>
        <v>0</v>
      </c>
      <c r="D168" s="146">
        <f t="shared" si="180"/>
        <v>0</v>
      </c>
      <c r="E168" s="146">
        <f t="shared" si="181"/>
        <v>0</v>
      </c>
      <c r="F168" s="146">
        <f t="shared" si="182"/>
        <v>0</v>
      </c>
      <c r="G168" s="146">
        <f t="shared" si="176"/>
        <v>0</v>
      </c>
      <c r="H168" s="146" t="str">
        <f t="shared" si="183"/>
        <v/>
      </c>
      <c r="I168" s="146" t="str">
        <f t="shared" si="177"/>
        <v/>
      </c>
      <c r="J168" s="145"/>
      <c r="K168" s="118"/>
      <c r="L168" s="118"/>
      <c r="M168" s="117"/>
      <c r="N168" s="116"/>
      <c r="O168" s="115"/>
      <c r="P168" s="663"/>
      <c r="Q168" s="663"/>
      <c r="R168" s="662"/>
      <c r="S168" s="144"/>
      <c r="T168" s="292"/>
      <c r="U168" s="291"/>
      <c r="V168" s="143"/>
      <c r="W168" s="290"/>
      <c r="X168" s="289"/>
      <c r="Y168" s="288"/>
      <c r="Z168" s="287"/>
      <c r="AA168" s="286"/>
      <c r="AC168" s="507" t="str">
        <f>IF(ISBLANK(AA168),"",IF(AI154&gt;0,AA168,""))</f>
        <v/>
      </c>
      <c r="AD168" s="508">
        <f>IF(ISBLANK(AI154),"",INDEX(BO22:BO150,MATCH(AJ155,BH22:BH150,0)))</f>
        <v>10</v>
      </c>
      <c r="AE168" s="509" t="str">
        <f t="shared" si="196"/>
        <v/>
      </c>
      <c r="AF168" s="510" t="str">
        <f>IF(BA168=0,"",IF(ISBLANK(AI154),"",TEXT(AE168/10,"0.0")&amp;" cl ► "&amp;TEXT(AE168/1000,"0.000")&amp;" L"))</f>
        <v/>
      </c>
      <c r="AG168" s="511" t="str">
        <f>IF(OR(BA168=0, ISBLANK(X168)), "", IF(ROUND(BA168/BA169*10*2, 0)/2=0, W168 &amp; " " &amp; X168, "► ≈ " &amp; MIN(ROUND(BA168/BA169*10*2, 0)/2, 10) &amp; "/10"))</f>
        <v/>
      </c>
      <c r="AH168" s="527" t="str">
        <f t="shared" si="197"/>
        <v/>
      </c>
      <c r="AI168" s="513">
        <f>IF(ISBLANK(AI154),"",U168)</f>
        <v>0</v>
      </c>
      <c r="AJ168" s="528" t="str">
        <f t="shared" si="198"/>
        <v/>
      </c>
      <c r="AK168" s="514">
        <f t="shared" si="199"/>
        <v>0</v>
      </c>
      <c r="AL168" s="515">
        <v>1</v>
      </c>
      <c r="AM168" s="516">
        <f t="shared" si="200"/>
        <v>0</v>
      </c>
      <c r="AO168" s="142" t="str">
        <f t="shared" ref="AO168:AT168" si="211">AO154</f>
        <v/>
      </c>
      <c r="AP168" s="141">
        <f t="shared" si="211"/>
        <v>0</v>
      </c>
      <c r="AQ168" s="141">
        <f t="shared" si="211"/>
        <v>0</v>
      </c>
      <c r="AR168" s="140" t="str">
        <f t="shared" si="211"/>
        <v>2 Trembler(s) de 30 cl</v>
      </c>
      <c r="AS168" s="135">
        <f t="shared" si="211"/>
        <v>600</v>
      </c>
      <c r="AT168" s="139">
        <f t="shared" si="211"/>
        <v>600</v>
      </c>
      <c r="AU168" s="138">
        <f t="shared" si="188"/>
        <v>0</v>
      </c>
      <c r="AV168" s="137">
        <v>7</v>
      </c>
      <c r="AW168" s="136">
        <f t="shared" si="202"/>
        <v>0</v>
      </c>
      <c r="AX168" s="614">
        <f>IF(ISBLANK(W168),0,IFERROR((IFERROR(_xlfn.XLOOKUP(X168,BH22:BH150,BO22:BO150),IFERROR(_xlfn.XLOOKUP(X168,BI22:BI150,BO22:BO150),IFERROR(_xlfn.XLOOKUP(X168,BJ22:BJ150,BO22:BO150),""))))*W168,""))</f>
        <v>0</v>
      </c>
      <c r="AY168" s="618">
        <f>IFERROR((AX168/AX169)*AQ168,0)</f>
        <v>0</v>
      </c>
      <c r="AZ168" s="619">
        <f t="shared" si="204"/>
        <v>0</v>
      </c>
      <c r="BA168" s="134">
        <f t="shared" si="205"/>
        <v>0</v>
      </c>
      <c r="BB168" s="617">
        <f t="shared" si="206"/>
        <v>0</v>
      </c>
      <c r="BC168" s="733">
        <f>BA168/AI154</f>
        <v>0</v>
      </c>
      <c r="BT168" s="3"/>
      <c r="BV168" s="394">
        <f t="shared" si="178"/>
        <v>0</v>
      </c>
      <c r="CY168" s="1"/>
      <c r="CZ168" s="1"/>
      <c r="DA168" s="1"/>
      <c r="DB168" s="549"/>
      <c r="DD168" s="9">
        <v>1</v>
      </c>
    </row>
    <row r="169" spans="2:108" ht="21" customHeight="1">
      <c r="B169" s="394">
        <f t="shared" si="174"/>
        <v>0</v>
      </c>
      <c r="C169" s="146" t="b">
        <f t="shared" si="175"/>
        <v>0</v>
      </c>
      <c r="D169" s="146">
        <f t="shared" si="180"/>
        <v>0</v>
      </c>
      <c r="E169" s="146">
        <f t="shared" si="181"/>
        <v>0</v>
      </c>
      <c r="F169" s="146">
        <f t="shared" si="182"/>
        <v>0</v>
      </c>
      <c r="G169" s="146">
        <f t="shared" si="176"/>
        <v>0</v>
      </c>
      <c r="H169" s="146" t="str">
        <f t="shared" si="183"/>
        <v/>
      </c>
      <c r="I169" s="146" t="str">
        <f t="shared" si="177"/>
        <v/>
      </c>
      <c r="J169" s="133"/>
      <c r="K169" s="118"/>
      <c r="L169" s="118"/>
      <c r="M169" s="117"/>
      <c r="N169" s="116"/>
      <c r="O169" s="115"/>
      <c r="P169" s="131"/>
      <c r="Q169" s="131"/>
      <c r="R169" s="131"/>
      <c r="S169" s="131"/>
      <c r="T169" s="131"/>
      <c r="U169" s="131"/>
      <c r="V169" s="131"/>
      <c r="W169" s="131"/>
      <c r="X169" s="131"/>
      <c r="Y169" s="132"/>
      <c r="Z169" s="131"/>
      <c r="AA169" s="130"/>
      <c r="AC169" s="504"/>
      <c r="AD169" s="128"/>
      <c r="AE169" s="530">
        <f>SUM(AE162:AE168)</f>
        <v>0</v>
      </c>
      <c r="AF169" s="128"/>
      <c r="AG169" s="128"/>
      <c r="AH169" s="129"/>
      <c r="AI169" s="505"/>
      <c r="AJ169" s="531">
        <f>IFERROR(SUM(AJ162:AJ168)/SUM(AE162:AE168)*100,0)</f>
        <v>0</v>
      </c>
      <c r="AK169" s="506"/>
      <c r="AL169" s="128" t="s">
        <v>345</v>
      </c>
      <c r="AM169" s="500">
        <f>SUM(AM162:AM168)</f>
        <v>0</v>
      </c>
      <c r="AO169" s="127"/>
      <c r="AP169" s="125"/>
      <c r="AQ169" s="125"/>
      <c r="AR169" s="126"/>
      <c r="AS169" s="126"/>
      <c r="AT169" s="125"/>
      <c r="AU169" s="124"/>
      <c r="AV169" s="123"/>
      <c r="AW169" s="123"/>
      <c r="AX169" s="615">
        <f t="shared" ref="AX169:BC169" si="212">SUM(AX162:AX168)</f>
        <v>0</v>
      </c>
      <c r="AY169" s="122">
        <f t="shared" si="212"/>
        <v>0</v>
      </c>
      <c r="AZ169" s="621">
        <f t="shared" si="212"/>
        <v>0</v>
      </c>
      <c r="BA169" s="122">
        <f t="shared" si="212"/>
        <v>0</v>
      </c>
      <c r="BB169" s="616">
        <f t="shared" si="212"/>
        <v>0</v>
      </c>
      <c r="BC169" s="620">
        <f t="shared" si="212"/>
        <v>0</v>
      </c>
      <c r="BT169" s="3"/>
      <c r="BV169" s="394">
        <f t="shared" si="178"/>
        <v>0</v>
      </c>
      <c r="CY169" s="1"/>
      <c r="CZ169" s="1"/>
      <c r="DA169" s="1"/>
      <c r="DB169" s="549"/>
      <c r="DD169" s="9">
        <v>1</v>
      </c>
    </row>
    <row r="170" spans="2:108" ht="21" customHeight="1">
      <c r="B170" s="394">
        <f t="shared" si="174"/>
        <v>0</v>
      </c>
      <c r="C170" s="146" t="b">
        <f t="shared" si="175"/>
        <v>0</v>
      </c>
      <c r="D170" s="146">
        <f t="shared" si="180"/>
        <v>0</v>
      </c>
      <c r="E170" s="146">
        <f t="shared" si="181"/>
        <v>0</v>
      </c>
      <c r="F170" s="146">
        <f t="shared" si="182"/>
        <v>0</v>
      </c>
      <c r="G170" s="146">
        <f t="shared" si="176"/>
        <v>0</v>
      </c>
      <c r="H170" s="146" t="str">
        <f t="shared" si="183"/>
        <v/>
      </c>
      <c r="I170" s="146" t="str">
        <f t="shared" si="177"/>
        <v/>
      </c>
      <c r="J170" s="145"/>
      <c r="K170" s="118"/>
      <c r="L170" s="118"/>
      <c r="M170" s="117"/>
      <c r="N170" s="116"/>
      <c r="O170" s="115"/>
      <c r="P170" s="284"/>
      <c r="Q170" s="265"/>
      <c r="R170" s="268"/>
      <c r="S170" s="268"/>
      <c r="T170" s="268"/>
      <c r="U170" s="268"/>
      <c r="V170" s="268"/>
      <c r="W170" s="268"/>
      <c r="X170" s="268"/>
      <c r="Y170" s="268"/>
      <c r="Z170" s="268"/>
      <c r="AA170" s="283"/>
      <c r="AC170" s="771" t="s">
        <v>535</v>
      </c>
      <c r="AD170" s="268"/>
      <c r="AE170" s="268"/>
      <c r="AF170" s="268"/>
      <c r="AG170" s="268"/>
      <c r="AH170" s="537" t="s">
        <v>1692</v>
      </c>
      <c r="AI170" s="268"/>
      <c r="AJ170" s="268"/>
      <c r="AK170" s="268"/>
      <c r="AL170" s="268"/>
      <c r="AM170" s="283" t="s">
        <v>532</v>
      </c>
      <c r="AO170" s="491"/>
      <c r="AP170" s="492"/>
      <c r="AQ170" s="492"/>
      <c r="AR170" s="492"/>
      <c r="AS170" s="492"/>
      <c r="AT170" s="492"/>
      <c r="AU170" s="492"/>
      <c r="AV170" s="492"/>
      <c r="AW170" s="492"/>
      <c r="AX170" s="492"/>
      <c r="AY170" s="492"/>
      <c r="AZ170" s="492"/>
      <c r="BA170" s="492"/>
      <c r="BB170" s="492"/>
      <c r="BC170" s="496"/>
      <c r="BT170" s="3"/>
      <c r="BV170" s="394">
        <f t="shared" si="178"/>
        <v>0</v>
      </c>
      <c r="CY170" s="1"/>
      <c r="CZ170" s="1"/>
      <c r="DA170" s="1"/>
      <c r="DB170" s="549"/>
      <c r="DD170" s="9">
        <v>1</v>
      </c>
    </row>
    <row r="171" spans="2:108" ht="21" customHeight="1">
      <c r="B171" s="394">
        <f t="shared" si="174"/>
        <v>0</v>
      </c>
      <c r="C171" s="146" t="b">
        <f t="shared" si="175"/>
        <v>0</v>
      </c>
      <c r="D171" s="146">
        <f t="shared" si="180"/>
        <v>0</v>
      </c>
      <c r="E171" s="146">
        <f t="shared" si="181"/>
        <v>0</v>
      </c>
      <c r="F171" s="146">
        <f t="shared" si="182"/>
        <v>0</v>
      </c>
      <c r="G171" s="146">
        <f t="shared" si="176"/>
        <v>0</v>
      </c>
      <c r="H171" s="146" t="str">
        <f t="shared" si="183"/>
        <v/>
      </c>
      <c r="I171" s="146" t="str">
        <f t="shared" si="177"/>
        <v/>
      </c>
      <c r="J171" s="145"/>
      <c r="K171" s="118"/>
      <c r="L171" s="118"/>
      <c r="M171" s="117"/>
      <c r="N171" s="116"/>
      <c r="O171" s="115"/>
      <c r="P171" s="281"/>
      <c r="Q171" s="280"/>
      <c r="R171" s="280"/>
      <c r="S171" s="280"/>
      <c r="T171" s="280"/>
      <c r="U171" s="280"/>
      <c r="V171" s="280"/>
      <c r="W171" s="280"/>
      <c r="X171" s="280"/>
      <c r="Y171" s="280"/>
      <c r="Z171" s="280"/>
      <c r="AA171" s="279"/>
      <c r="AC171" s="772">
        <f t="shared" ref="AC171:AC179" si="213">Q171</f>
        <v>0</v>
      </c>
      <c r="AD171" s="280"/>
      <c r="AE171" s="280"/>
      <c r="AF171" s="280"/>
      <c r="AG171" s="280"/>
      <c r="AH171" s="280"/>
      <c r="AI171" s="280"/>
      <c r="AJ171" s="280"/>
      <c r="AK171" s="280"/>
      <c r="AL171" s="280"/>
      <c r="AM171" s="279" t="s">
        <v>532</v>
      </c>
      <c r="AO171" s="493"/>
      <c r="AP171" s="494"/>
      <c r="AQ171" s="494"/>
      <c r="AR171" s="494"/>
      <c r="AS171" s="494"/>
      <c r="AT171" s="494"/>
      <c r="AU171" s="494"/>
      <c r="AV171" s="494"/>
      <c r="AW171" s="494"/>
      <c r="AX171" s="494"/>
      <c r="AY171" s="494"/>
      <c r="AZ171" s="494"/>
      <c r="BA171" s="494"/>
      <c r="BB171" s="494"/>
      <c r="BC171" s="497"/>
      <c r="BT171" s="3"/>
      <c r="BV171" s="394">
        <f t="shared" si="178"/>
        <v>0</v>
      </c>
      <c r="CY171" s="1"/>
      <c r="CZ171" s="1"/>
      <c r="DA171" s="1"/>
      <c r="DB171" s="549"/>
      <c r="DD171" s="9">
        <v>1</v>
      </c>
    </row>
    <row r="172" spans="2:108" ht="21" customHeight="1">
      <c r="B172" s="394">
        <f t="shared" si="174"/>
        <v>0</v>
      </c>
      <c r="C172" s="146" t="b">
        <f t="shared" si="175"/>
        <v>0</v>
      </c>
      <c r="D172" s="146">
        <f t="shared" si="180"/>
        <v>0</v>
      </c>
      <c r="E172" s="146">
        <f t="shared" si="181"/>
        <v>0</v>
      </c>
      <c r="F172" s="146">
        <f t="shared" si="182"/>
        <v>0</v>
      </c>
      <c r="G172" s="146">
        <f t="shared" si="176"/>
        <v>0</v>
      </c>
      <c r="H172" s="146" t="str">
        <f t="shared" si="183"/>
        <v/>
      </c>
      <c r="I172" s="146" t="str">
        <f t="shared" si="177"/>
        <v/>
      </c>
      <c r="J172" s="145"/>
      <c r="K172" s="118"/>
      <c r="L172" s="118"/>
      <c r="M172" s="117"/>
      <c r="N172" s="116"/>
      <c r="O172" s="115"/>
      <c r="P172" s="281"/>
      <c r="Q172" s="280"/>
      <c r="R172" s="280"/>
      <c r="S172" s="280"/>
      <c r="T172" s="280"/>
      <c r="U172" s="280"/>
      <c r="V172" s="280"/>
      <c r="W172" s="280"/>
      <c r="X172" s="280"/>
      <c r="Y172" s="280"/>
      <c r="Z172" s="280"/>
      <c r="AA172" s="279"/>
      <c r="AC172" s="772">
        <f t="shared" si="213"/>
        <v>0</v>
      </c>
      <c r="AD172" s="280"/>
      <c r="AE172" s="280"/>
      <c r="AF172" s="280"/>
      <c r="AG172" s="280"/>
      <c r="AH172" s="280"/>
      <c r="AI172" s="280"/>
      <c r="AJ172" s="280"/>
      <c r="AK172" s="280"/>
      <c r="AL172" s="280"/>
      <c r="AM172" s="279"/>
      <c r="AO172" s="493"/>
      <c r="AP172" s="494"/>
      <c r="AQ172" s="494"/>
      <c r="AR172" s="494"/>
      <c r="AS172" s="494"/>
      <c r="AT172" s="494"/>
      <c r="AU172" s="494"/>
      <c r="AV172" s="494"/>
      <c r="AW172" s="494"/>
      <c r="AX172" s="494"/>
      <c r="AY172" s="494"/>
      <c r="AZ172" s="494"/>
      <c r="BA172" s="494"/>
      <c r="BB172" s="494"/>
      <c r="BC172" s="497"/>
      <c r="BT172" s="3"/>
      <c r="BV172" s="394">
        <f t="shared" si="178"/>
        <v>0</v>
      </c>
      <c r="CY172" s="1"/>
      <c r="CZ172" s="1"/>
      <c r="DA172" s="1"/>
      <c r="DB172" s="549"/>
      <c r="DD172" s="9">
        <v>1</v>
      </c>
    </row>
    <row r="173" spans="2:108" ht="21" customHeight="1">
      <c r="B173" s="394">
        <f t="shared" si="174"/>
        <v>0</v>
      </c>
      <c r="C173" s="146" t="b">
        <f t="shared" si="175"/>
        <v>0</v>
      </c>
      <c r="D173" s="146">
        <f t="shared" si="180"/>
        <v>0</v>
      </c>
      <c r="E173" s="146">
        <f t="shared" si="181"/>
        <v>0</v>
      </c>
      <c r="F173" s="146">
        <f t="shared" si="182"/>
        <v>0</v>
      </c>
      <c r="G173" s="146">
        <f t="shared" si="176"/>
        <v>0</v>
      </c>
      <c r="H173" s="146" t="str">
        <f t="shared" si="183"/>
        <v/>
      </c>
      <c r="I173" s="146" t="str">
        <f t="shared" si="177"/>
        <v/>
      </c>
      <c r="J173" s="145"/>
      <c r="K173" s="118"/>
      <c r="L173" s="118"/>
      <c r="M173" s="117"/>
      <c r="N173" s="116"/>
      <c r="O173" s="115"/>
      <c r="P173" s="281"/>
      <c r="Q173" s="280"/>
      <c r="R173" s="280"/>
      <c r="S173" s="280"/>
      <c r="T173" s="280"/>
      <c r="U173" s="280"/>
      <c r="V173" s="280"/>
      <c r="W173" s="280"/>
      <c r="X173" s="280"/>
      <c r="Y173" s="280"/>
      <c r="Z173" s="280"/>
      <c r="AA173" s="279"/>
      <c r="AC173" s="772">
        <f t="shared" si="213"/>
        <v>0</v>
      </c>
      <c r="AD173" s="280"/>
      <c r="AE173" s="280"/>
      <c r="AF173" s="280"/>
      <c r="AG173" s="280"/>
      <c r="AH173" s="280"/>
      <c r="AI173" s="280"/>
      <c r="AJ173" s="280"/>
      <c r="AK173" s="280"/>
      <c r="AL173" s="280"/>
      <c r="AM173" s="279"/>
      <c r="AO173" s="495"/>
      <c r="AP173" s="494"/>
      <c r="AQ173" s="494"/>
      <c r="AR173" s="494"/>
      <c r="AS173" s="494"/>
      <c r="AT173" s="494"/>
      <c r="AU173" s="494"/>
      <c r="AV173" s="494"/>
      <c r="AW173" s="494"/>
      <c r="AX173" s="494"/>
      <c r="AY173" s="494"/>
      <c r="AZ173" s="494"/>
      <c r="BA173" s="494"/>
      <c r="BB173" s="494"/>
      <c r="BC173" s="497"/>
      <c r="BT173" s="3"/>
      <c r="BV173" s="394">
        <f t="shared" si="178"/>
        <v>0</v>
      </c>
      <c r="CY173" s="1"/>
      <c r="CZ173" s="1"/>
      <c r="DA173" s="1"/>
      <c r="DB173" s="549"/>
      <c r="DD173" s="9">
        <v>1</v>
      </c>
    </row>
    <row r="174" spans="2:108" ht="21" customHeight="1">
      <c r="B174" s="394">
        <f t="shared" si="174"/>
        <v>0</v>
      </c>
      <c r="C174" s="146" t="b">
        <f t="shared" si="175"/>
        <v>0</v>
      </c>
      <c r="D174" s="146">
        <f t="shared" si="180"/>
        <v>0</v>
      </c>
      <c r="E174" s="146">
        <f t="shared" si="181"/>
        <v>0</v>
      </c>
      <c r="F174" s="146">
        <f t="shared" si="182"/>
        <v>0</v>
      </c>
      <c r="G174" s="146">
        <f t="shared" si="176"/>
        <v>0</v>
      </c>
      <c r="H174" s="146" t="str">
        <f t="shared" si="183"/>
        <v/>
      </c>
      <c r="I174" s="146" t="str">
        <f t="shared" si="177"/>
        <v/>
      </c>
      <c r="J174" s="145"/>
      <c r="K174" s="118"/>
      <c r="L174" s="118"/>
      <c r="M174" s="117"/>
      <c r="N174" s="116"/>
      <c r="O174" s="115"/>
      <c r="P174" s="281"/>
      <c r="Q174" s="280"/>
      <c r="R174" s="280"/>
      <c r="S174" s="280"/>
      <c r="T174" s="280"/>
      <c r="U174" s="280"/>
      <c r="V174" s="280"/>
      <c r="W174" s="280"/>
      <c r="X174" s="280"/>
      <c r="Y174" s="280"/>
      <c r="Z174" s="280"/>
      <c r="AA174" s="279"/>
      <c r="AC174" s="772">
        <f t="shared" si="213"/>
        <v>0</v>
      </c>
      <c r="AD174" s="280"/>
      <c r="AE174" s="280"/>
      <c r="AF174" s="280"/>
      <c r="AG174" s="280"/>
      <c r="AH174" s="280"/>
      <c r="AI174" s="280"/>
      <c r="AJ174" s="280"/>
      <c r="AK174" s="280"/>
      <c r="AL174" s="280"/>
      <c r="AM174" s="279"/>
      <c r="AO174" s="493"/>
      <c r="AP174" s="494"/>
      <c r="AQ174" s="494"/>
      <c r="AR174" s="494"/>
      <c r="AS174" s="494"/>
      <c r="AT174" s="494"/>
      <c r="AU174" s="494"/>
      <c r="AV174" s="494"/>
      <c r="AW174" s="494"/>
      <c r="AX174" s="494"/>
      <c r="AY174" s="494"/>
      <c r="AZ174" s="494"/>
      <c r="BA174" s="494"/>
      <c r="BB174" s="494"/>
      <c r="BC174" s="497"/>
      <c r="BT174" s="3"/>
      <c r="BV174" s="394">
        <f t="shared" si="178"/>
        <v>0</v>
      </c>
      <c r="CY174" s="1"/>
      <c r="CZ174" s="1"/>
      <c r="DA174" s="1"/>
      <c r="DB174" s="549"/>
      <c r="DD174" s="9">
        <v>1</v>
      </c>
    </row>
    <row r="175" spans="2:108" ht="21" customHeight="1">
      <c r="B175" s="394">
        <f t="shared" si="174"/>
        <v>0</v>
      </c>
      <c r="C175" s="146" t="b">
        <f t="shared" si="175"/>
        <v>0</v>
      </c>
      <c r="D175" s="146">
        <f t="shared" si="180"/>
        <v>0</v>
      </c>
      <c r="E175" s="146">
        <f t="shared" si="181"/>
        <v>0</v>
      </c>
      <c r="F175" s="146">
        <f t="shared" si="182"/>
        <v>0</v>
      </c>
      <c r="G175" s="146">
        <f t="shared" si="176"/>
        <v>0</v>
      </c>
      <c r="H175" s="146" t="str">
        <f t="shared" si="183"/>
        <v/>
      </c>
      <c r="I175" s="146" t="str">
        <f t="shared" si="177"/>
        <v/>
      </c>
      <c r="J175" s="145"/>
      <c r="K175" s="118"/>
      <c r="L175" s="118"/>
      <c r="M175" s="117"/>
      <c r="N175" s="116"/>
      <c r="O175" s="115"/>
      <c r="P175" s="281"/>
      <c r="Q175" s="280"/>
      <c r="R175" s="280"/>
      <c r="S175" s="280"/>
      <c r="T175" s="280"/>
      <c r="U175" s="280"/>
      <c r="V175" s="280"/>
      <c r="W175" s="280"/>
      <c r="X175" s="280"/>
      <c r="Y175" s="280"/>
      <c r="Z175" s="280"/>
      <c r="AA175" s="279"/>
      <c r="AC175" s="772">
        <f t="shared" si="213"/>
        <v>0</v>
      </c>
      <c r="AD175" s="280"/>
      <c r="AE175" s="280"/>
      <c r="AF175" s="280"/>
      <c r="AG175" s="280"/>
      <c r="AH175" s="280"/>
      <c r="AI175" s="280"/>
      <c r="AJ175" s="280"/>
      <c r="AK175" s="280"/>
      <c r="AL175" s="280"/>
      <c r="AM175" s="279"/>
      <c r="AO175" s="493"/>
      <c r="AP175" s="494"/>
      <c r="AQ175" s="494"/>
      <c r="AR175" s="494"/>
      <c r="AS175" s="494"/>
      <c r="AT175" s="494"/>
      <c r="AU175" s="494"/>
      <c r="AV175" s="494"/>
      <c r="AW175" s="494"/>
      <c r="AX175" s="494"/>
      <c r="AY175" s="494"/>
      <c r="AZ175" s="494"/>
      <c r="BA175" s="494"/>
      <c r="BB175" s="494"/>
      <c r="BC175" s="497"/>
      <c r="BT175" s="3"/>
      <c r="BV175" s="394">
        <f t="shared" si="178"/>
        <v>0</v>
      </c>
      <c r="CY175" s="1"/>
      <c r="CZ175" s="1"/>
      <c r="DA175" s="1"/>
      <c r="DB175" s="549"/>
      <c r="DD175" s="9">
        <v>1</v>
      </c>
    </row>
    <row r="176" spans="2:108" ht="21" customHeight="1">
      <c r="B176" s="394">
        <f t="shared" si="174"/>
        <v>0</v>
      </c>
      <c r="C176" s="146" t="b">
        <f t="shared" si="175"/>
        <v>0</v>
      </c>
      <c r="D176" s="146">
        <f t="shared" si="180"/>
        <v>0</v>
      </c>
      <c r="E176" s="146">
        <f t="shared" si="181"/>
        <v>0</v>
      </c>
      <c r="F176" s="146">
        <f t="shared" si="182"/>
        <v>0</v>
      </c>
      <c r="G176" s="146">
        <f t="shared" si="176"/>
        <v>0</v>
      </c>
      <c r="H176" s="146" t="str">
        <f t="shared" si="183"/>
        <v/>
      </c>
      <c r="I176" s="146" t="str">
        <f t="shared" si="177"/>
        <v/>
      </c>
      <c r="J176" s="145"/>
      <c r="K176" s="118"/>
      <c r="L176" s="118"/>
      <c r="M176" s="117"/>
      <c r="N176" s="116"/>
      <c r="O176" s="115"/>
      <c r="P176" s="281"/>
      <c r="Q176" s="280"/>
      <c r="R176" s="280"/>
      <c r="S176" s="280"/>
      <c r="T176" s="280"/>
      <c r="U176" s="280"/>
      <c r="V176" s="280"/>
      <c r="W176" s="280"/>
      <c r="X176" s="280"/>
      <c r="Y176" s="280"/>
      <c r="Z176" s="280"/>
      <c r="AA176" s="279"/>
      <c r="AC176" s="772">
        <f t="shared" si="213"/>
        <v>0</v>
      </c>
      <c r="AD176" s="280"/>
      <c r="AE176" s="280"/>
      <c r="AF176" s="280"/>
      <c r="AG176" s="280"/>
      <c r="AH176" s="280"/>
      <c r="AI176" s="280"/>
      <c r="AJ176" s="280"/>
      <c r="AK176" s="280"/>
      <c r="AL176" s="280"/>
      <c r="AM176" s="279"/>
      <c r="AO176" s="493"/>
      <c r="AP176" s="494"/>
      <c r="AQ176" s="494"/>
      <c r="AR176" s="494"/>
      <c r="AS176" s="494"/>
      <c r="AT176" s="494"/>
      <c r="AU176" s="494"/>
      <c r="AV176" s="494"/>
      <c r="AW176" s="494"/>
      <c r="AX176" s="494"/>
      <c r="AY176" s="494"/>
      <c r="AZ176" s="494"/>
      <c r="BA176" s="494"/>
      <c r="BB176" s="494"/>
      <c r="BC176" s="497"/>
      <c r="BT176" s="3"/>
      <c r="BU176" s="13"/>
      <c r="BV176" s="394">
        <f t="shared" si="178"/>
        <v>0</v>
      </c>
      <c r="CY176" s="1"/>
      <c r="CZ176" s="1"/>
      <c r="DA176" s="1"/>
      <c r="DB176" s="549"/>
      <c r="DD176" s="9">
        <v>1</v>
      </c>
    </row>
    <row r="177" spans="2:108" ht="21" customHeight="1">
      <c r="B177" s="394">
        <f t="shared" si="174"/>
        <v>0</v>
      </c>
      <c r="C177" s="146" t="b">
        <f t="shared" si="175"/>
        <v>0</v>
      </c>
      <c r="D177" s="146">
        <f t="shared" si="180"/>
        <v>0</v>
      </c>
      <c r="E177" s="146">
        <f t="shared" si="181"/>
        <v>0</v>
      </c>
      <c r="F177" s="146">
        <f t="shared" si="182"/>
        <v>0</v>
      </c>
      <c r="G177" s="146">
        <f t="shared" si="176"/>
        <v>0</v>
      </c>
      <c r="H177" s="146" t="str">
        <f t="shared" si="183"/>
        <v/>
      </c>
      <c r="I177" s="146" t="str">
        <f t="shared" si="177"/>
        <v/>
      </c>
      <c r="J177" s="145"/>
      <c r="K177" s="118"/>
      <c r="L177" s="118"/>
      <c r="M177" s="117"/>
      <c r="N177" s="116"/>
      <c r="O177" s="115"/>
      <c r="P177" s="281"/>
      <c r="Q177" s="280"/>
      <c r="R177" s="280"/>
      <c r="S177" s="280"/>
      <c r="T177" s="280"/>
      <c r="U177" s="280"/>
      <c r="V177" s="280"/>
      <c r="W177" s="280"/>
      <c r="X177" s="280"/>
      <c r="Y177" s="280"/>
      <c r="Z177" s="280"/>
      <c r="AA177" s="279"/>
      <c r="AC177" s="772">
        <f t="shared" si="213"/>
        <v>0</v>
      </c>
      <c r="AD177" s="280"/>
      <c r="AE177" s="280"/>
      <c r="AF177" s="280"/>
      <c r="AG177" s="280"/>
      <c r="AH177" s="280"/>
      <c r="AI177" s="280"/>
      <c r="AJ177" s="280"/>
      <c r="AK177" s="280"/>
      <c r="AL177" s="280"/>
      <c r="AM177" s="279"/>
      <c r="AO177" s="493"/>
      <c r="AP177" s="494"/>
      <c r="AQ177" s="494"/>
      <c r="AR177" s="494"/>
      <c r="AS177" s="494"/>
      <c r="AT177" s="494"/>
      <c r="AU177" s="494"/>
      <c r="AV177" s="494"/>
      <c r="AW177" s="494"/>
      <c r="AX177" s="494"/>
      <c r="AY177" s="494"/>
      <c r="AZ177" s="494"/>
      <c r="BA177" s="494"/>
      <c r="BB177" s="494"/>
      <c r="BC177" s="497"/>
      <c r="BT177" s="3"/>
      <c r="BU177" s="13"/>
      <c r="BV177" s="394">
        <f t="shared" si="178"/>
        <v>0</v>
      </c>
      <c r="CY177" s="1"/>
      <c r="CZ177" s="1"/>
      <c r="DA177" s="1"/>
      <c r="DB177" s="549"/>
      <c r="DD177" s="9">
        <v>1</v>
      </c>
    </row>
    <row r="178" spans="2:108" ht="21" customHeight="1">
      <c r="B178" s="394">
        <f t="shared" si="174"/>
        <v>0</v>
      </c>
      <c r="C178" s="146" t="b">
        <f t="shared" si="175"/>
        <v>0</v>
      </c>
      <c r="D178" s="146">
        <f t="shared" si="180"/>
        <v>0</v>
      </c>
      <c r="E178" s="146">
        <f t="shared" si="181"/>
        <v>0</v>
      </c>
      <c r="F178" s="146">
        <f t="shared" si="182"/>
        <v>0</v>
      </c>
      <c r="G178" s="146">
        <f t="shared" si="176"/>
        <v>0</v>
      </c>
      <c r="H178" s="146" t="str">
        <f t="shared" si="183"/>
        <v/>
      </c>
      <c r="I178" s="146" t="str">
        <f t="shared" si="177"/>
        <v/>
      </c>
      <c r="J178" s="145"/>
      <c r="K178" s="118"/>
      <c r="L178" s="118"/>
      <c r="M178" s="117"/>
      <c r="N178" s="116"/>
      <c r="O178" s="115"/>
      <c r="P178" s="281"/>
      <c r="Q178" s="280"/>
      <c r="R178" s="280"/>
      <c r="S178" s="280"/>
      <c r="T178" s="280"/>
      <c r="U178" s="280"/>
      <c r="V178" s="280"/>
      <c r="W178" s="280"/>
      <c r="X178" s="280"/>
      <c r="Y178" s="280"/>
      <c r="Z178" s="280"/>
      <c r="AA178" s="279"/>
      <c r="AC178" s="772">
        <f t="shared" si="213"/>
        <v>0</v>
      </c>
      <c r="AD178" s="280"/>
      <c r="AE178" s="280"/>
      <c r="AF178" s="280"/>
      <c r="AG178" s="280"/>
      <c r="AH178" s="280"/>
      <c r="AI178" s="280"/>
      <c r="AJ178" s="280"/>
      <c r="AK178" s="280"/>
      <c r="AL178" s="280"/>
      <c r="AM178" s="279"/>
      <c r="AO178" s="493"/>
      <c r="AP178" s="494"/>
      <c r="AQ178" s="494"/>
      <c r="AR178" s="494"/>
      <c r="AS178" s="494"/>
      <c r="AT178" s="494"/>
      <c r="AU178" s="494"/>
      <c r="AV178" s="494"/>
      <c r="AW178" s="494"/>
      <c r="AX178" s="494"/>
      <c r="AY178" s="494"/>
      <c r="AZ178" s="494"/>
      <c r="BA178" s="494"/>
      <c r="BB178" s="494"/>
      <c r="BC178" s="497"/>
      <c r="BT178" s="3"/>
      <c r="BU178" s="13"/>
      <c r="BV178" s="394">
        <f t="shared" si="178"/>
        <v>0</v>
      </c>
      <c r="CY178" s="1"/>
      <c r="CZ178" s="1"/>
      <c r="DA178" s="1"/>
      <c r="DB178" s="549"/>
      <c r="DD178" s="9">
        <v>1</v>
      </c>
    </row>
    <row r="179" spans="2:108" ht="21" customHeight="1">
      <c r="B179" s="394">
        <f t="shared" si="174"/>
        <v>0</v>
      </c>
      <c r="C179" s="146" t="b">
        <f t="shared" si="175"/>
        <v>0</v>
      </c>
      <c r="D179" s="146">
        <f t="shared" si="180"/>
        <v>0</v>
      </c>
      <c r="E179" s="146">
        <f t="shared" si="181"/>
        <v>0</v>
      </c>
      <c r="F179" s="146">
        <f t="shared" si="182"/>
        <v>0</v>
      </c>
      <c r="G179" s="146">
        <f t="shared" si="176"/>
        <v>0</v>
      </c>
      <c r="H179" s="146" t="str">
        <f t="shared" si="183"/>
        <v/>
      </c>
      <c r="I179" s="146" t="str">
        <f t="shared" si="177"/>
        <v/>
      </c>
      <c r="J179" s="145"/>
      <c r="K179" s="118"/>
      <c r="L179" s="118"/>
      <c r="M179" s="117"/>
      <c r="N179" s="116"/>
      <c r="O179" s="115"/>
      <c r="P179" s="281"/>
      <c r="Q179" s="280"/>
      <c r="R179" s="280"/>
      <c r="S179" s="280"/>
      <c r="T179" s="280"/>
      <c r="U179" s="280"/>
      <c r="V179" s="280"/>
      <c r="W179" s="280"/>
      <c r="X179" s="280"/>
      <c r="Y179" s="280"/>
      <c r="Z179" s="280"/>
      <c r="AA179" s="279"/>
      <c r="AC179" s="772">
        <f t="shared" si="213"/>
        <v>0</v>
      </c>
      <c r="AD179" s="280"/>
      <c r="AE179" s="280"/>
      <c r="AF179" s="280"/>
      <c r="AG179" s="280"/>
      <c r="AH179" s="280"/>
      <c r="AI179" s="280"/>
      <c r="AJ179" s="280"/>
      <c r="AK179" s="280"/>
      <c r="AL179" s="280"/>
      <c r="AM179" s="279"/>
      <c r="AO179" s="493"/>
      <c r="AP179" s="494"/>
      <c r="AQ179" s="494"/>
      <c r="AR179" s="494"/>
      <c r="AS179" s="494"/>
      <c r="AT179" s="494"/>
      <c r="AU179" s="494"/>
      <c r="AV179" s="494"/>
      <c r="AW179" s="494"/>
      <c r="AX179" s="494"/>
      <c r="AY179" s="494"/>
      <c r="AZ179" s="494"/>
      <c r="BA179" s="494"/>
      <c r="BB179" s="494"/>
      <c r="BC179" s="497"/>
      <c r="BT179" s="3"/>
      <c r="BU179" s="13"/>
      <c r="BV179" s="394">
        <f t="shared" si="178"/>
        <v>0</v>
      </c>
      <c r="CY179" s="1"/>
      <c r="CZ179" s="1"/>
      <c r="DA179" s="1"/>
      <c r="DB179" s="549"/>
      <c r="DD179" s="9">
        <v>1</v>
      </c>
    </row>
    <row r="180" spans="2:108" ht="21" customHeight="1">
      <c r="B180" s="394">
        <f t="shared" si="174"/>
        <v>0</v>
      </c>
      <c r="C180" s="146" t="b">
        <f t="shared" si="175"/>
        <v>0</v>
      </c>
      <c r="D180" s="146">
        <f t="shared" si="180"/>
        <v>0</v>
      </c>
      <c r="E180" s="146">
        <f t="shared" si="181"/>
        <v>0</v>
      </c>
      <c r="F180" s="146">
        <f t="shared" si="182"/>
        <v>0</v>
      </c>
      <c r="G180" s="146">
        <f t="shared" si="176"/>
        <v>0</v>
      </c>
      <c r="H180" s="146" t="str">
        <f t="shared" si="183"/>
        <v/>
      </c>
      <c r="I180" s="146" t="str">
        <f t="shared" si="177"/>
        <v/>
      </c>
      <c r="J180" s="145"/>
      <c r="K180" s="118"/>
      <c r="L180" s="118"/>
      <c r="M180" s="117"/>
      <c r="N180" s="116"/>
      <c r="O180" s="115"/>
      <c r="P180" s="661"/>
      <c r="Q180" s="277"/>
      <c r="R180" s="277"/>
      <c r="S180" s="277"/>
      <c r="T180" s="277"/>
      <c r="U180" s="277"/>
      <c r="V180" s="277"/>
      <c r="W180" s="277"/>
      <c r="X180" s="277"/>
      <c r="Y180" s="277"/>
      <c r="Z180" s="277"/>
      <c r="AA180" s="276"/>
      <c r="AC180" s="773"/>
      <c r="AD180" s="277"/>
      <c r="AE180" s="277"/>
      <c r="AF180" s="277"/>
      <c r="AG180" s="277"/>
      <c r="AH180" s="277"/>
      <c r="AI180" s="277"/>
      <c r="AJ180" s="277"/>
      <c r="AK180" s="277"/>
      <c r="AL180" s="277"/>
      <c r="AM180" s="276"/>
      <c r="AO180" s="493"/>
      <c r="AP180" s="494"/>
      <c r="AQ180" s="494"/>
      <c r="AR180" s="494"/>
      <c r="AS180" s="494"/>
      <c r="AT180" s="494"/>
      <c r="AU180" s="494"/>
      <c r="AV180" s="494"/>
      <c r="AW180" s="494"/>
      <c r="AX180" s="494"/>
      <c r="AY180" s="494"/>
      <c r="AZ180" s="494"/>
      <c r="BA180" s="494"/>
      <c r="BB180" s="494"/>
      <c r="BC180" s="497"/>
      <c r="BT180" s="3"/>
      <c r="BU180" s="13"/>
      <c r="BV180" s="394">
        <f t="shared" si="178"/>
        <v>0</v>
      </c>
      <c r="CY180" s="1"/>
      <c r="CZ180" s="1"/>
      <c r="DA180" s="1"/>
      <c r="DB180" s="549"/>
      <c r="DD180" s="9">
        <v>1</v>
      </c>
    </row>
    <row r="181" spans="2:108" ht="21" customHeight="1">
      <c r="B181" s="394">
        <f t="shared" si="174"/>
        <v>0</v>
      </c>
      <c r="C181" s="146" t="b">
        <f t="shared" si="175"/>
        <v>0</v>
      </c>
      <c r="D181" s="146">
        <f t="shared" si="180"/>
        <v>0</v>
      </c>
      <c r="E181" s="146">
        <f t="shared" si="181"/>
        <v>0</v>
      </c>
      <c r="F181" s="146">
        <f t="shared" si="182"/>
        <v>0</v>
      </c>
      <c r="G181" s="146">
        <f t="shared" si="176"/>
        <v>0</v>
      </c>
      <c r="H181" s="146" t="str">
        <f t="shared" si="183"/>
        <v/>
      </c>
      <c r="I181" s="146" t="str">
        <f t="shared" si="177"/>
        <v/>
      </c>
      <c r="J181" s="145"/>
      <c r="K181" s="118"/>
      <c r="L181" s="118"/>
      <c r="M181" s="117"/>
      <c r="N181" s="116"/>
      <c r="O181" s="115"/>
      <c r="P181" s="661"/>
      <c r="Q181" s="277"/>
      <c r="R181" s="277"/>
      <c r="S181" s="277"/>
      <c r="T181" s="277"/>
      <c r="U181" s="277"/>
      <c r="V181" s="277"/>
      <c r="W181" s="277"/>
      <c r="X181" s="277"/>
      <c r="Y181" s="277"/>
      <c r="Z181" s="277"/>
      <c r="AA181" s="276"/>
      <c r="AC181" s="773"/>
      <c r="AD181" s="277"/>
      <c r="AE181" s="277"/>
      <c r="AF181" s="277"/>
      <c r="AG181" s="277"/>
      <c r="AH181" s="277"/>
      <c r="AI181" s="277"/>
      <c r="AJ181" s="277"/>
      <c r="AK181" s="277"/>
      <c r="AL181" s="277"/>
      <c r="AM181" s="276"/>
      <c r="AO181" s="493"/>
      <c r="AP181" s="494"/>
      <c r="AQ181" s="494"/>
      <c r="AR181" s="494"/>
      <c r="AS181" s="494"/>
      <c r="AT181" s="494"/>
      <c r="AU181" s="494"/>
      <c r="AV181" s="494"/>
      <c r="AW181" s="494"/>
      <c r="AX181" s="494"/>
      <c r="AY181" s="494"/>
      <c r="AZ181" s="494"/>
      <c r="BA181" s="494"/>
      <c r="BB181" s="494"/>
      <c r="BC181" s="497"/>
      <c r="BT181" s="3"/>
      <c r="BU181" s="13"/>
      <c r="BV181" s="394">
        <f t="shared" si="178"/>
        <v>0</v>
      </c>
      <c r="CY181" s="1"/>
      <c r="CZ181" s="1"/>
      <c r="DA181" s="1"/>
      <c r="DB181" s="549"/>
      <c r="DD181" s="9">
        <v>1</v>
      </c>
    </row>
    <row r="182" spans="2:108" ht="21" customHeight="1">
      <c r="B182" s="394">
        <f t="shared" si="174"/>
        <v>0</v>
      </c>
      <c r="C182" s="146" t="b">
        <f t="shared" si="175"/>
        <v>0</v>
      </c>
      <c r="D182" s="146">
        <f t="shared" si="180"/>
        <v>0</v>
      </c>
      <c r="E182" s="146">
        <f t="shared" si="181"/>
        <v>0</v>
      </c>
      <c r="F182" s="146">
        <f t="shared" si="182"/>
        <v>0</v>
      </c>
      <c r="G182" s="146">
        <f t="shared" si="176"/>
        <v>0</v>
      </c>
      <c r="H182" s="146" t="str">
        <f t="shared" si="183"/>
        <v/>
      </c>
      <c r="I182" s="146" t="str">
        <f t="shared" si="177"/>
        <v/>
      </c>
      <c r="J182" s="272"/>
      <c r="K182" s="118"/>
      <c r="L182" s="118"/>
      <c r="M182" s="117"/>
      <c r="N182" s="116"/>
      <c r="O182" s="115"/>
      <c r="P182" s="274"/>
      <c r="Q182" s="121"/>
      <c r="R182" s="121"/>
      <c r="S182" s="121"/>
      <c r="T182" s="121"/>
      <c r="U182" s="121"/>
      <c r="V182" s="121"/>
      <c r="W182" s="121"/>
      <c r="X182" s="121"/>
      <c r="Y182" s="121"/>
      <c r="Z182" s="121"/>
      <c r="AA182" s="120"/>
      <c r="AC182" s="774"/>
      <c r="AD182" s="121"/>
      <c r="AE182" s="121"/>
      <c r="AF182" s="121"/>
      <c r="AG182" s="121"/>
      <c r="AH182" s="121"/>
      <c r="AI182" s="121"/>
      <c r="AJ182" s="121"/>
      <c r="AK182" s="121"/>
      <c r="AL182" s="121"/>
      <c r="AM182" s="120"/>
      <c r="AO182" s="493"/>
      <c r="AP182" s="494"/>
      <c r="AQ182" s="494"/>
      <c r="AR182" s="494"/>
      <c r="AS182" s="494"/>
      <c r="AT182" s="494"/>
      <c r="AU182" s="494"/>
      <c r="AV182" s="494"/>
      <c r="AW182" s="494"/>
      <c r="AX182" s="494"/>
      <c r="AY182" s="494"/>
      <c r="AZ182" s="494"/>
      <c r="BA182" s="494"/>
      <c r="BB182" s="494"/>
      <c r="BC182" s="497"/>
      <c r="BT182" s="3"/>
      <c r="BU182" s="13"/>
      <c r="BV182" s="394">
        <f t="shared" si="178"/>
        <v>0</v>
      </c>
      <c r="CY182" s="1"/>
      <c r="CZ182" s="1"/>
      <c r="DA182" s="1"/>
      <c r="DB182" s="549"/>
      <c r="DD182" s="9">
        <v>1</v>
      </c>
    </row>
    <row r="183" spans="2:108" ht="21" customHeight="1">
      <c r="B183" s="394">
        <f t="shared" si="174"/>
        <v>0</v>
      </c>
      <c r="C183" s="146" t="b">
        <f t="shared" si="175"/>
        <v>0</v>
      </c>
      <c r="D183" s="146">
        <f t="shared" si="180"/>
        <v>0</v>
      </c>
      <c r="E183" s="146">
        <f t="shared" si="181"/>
        <v>0</v>
      </c>
      <c r="F183" s="146">
        <f t="shared" si="182"/>
        <v>0</v>
      </c>
      <c r="G183" s="146">
        <f t="shared" si="176"/>
        <v>0</v>
      </c>
      <c r="H183" s="146" t="str">
        <f t="shared" si="183"/>
        <v/>
      </c>
      <c r="I183" s="146" t="str">
        <f t="shared" si="177"/>
        <v/>
      </c>
      <c r="J183" s="272"/>
      <c r="K183" s="112"/>
      <c r="L183" s="112"/>
      <c r="M183" s="112"/>
      <c r="N183" s="112"/>
      <c r="O183" s="112"/>
      <c r="P183" s="112"/>
      <c r="Q183" s="112"/>
      <c r="R183" s="112"/>
      <c r="S183" s="112"/>
      <c r="T183" s="112"/>
      <c r="U183" s="112"/>
      <c r="V183" s="112"/>
      <c r="W183" s="112"/>
      <c r="X183" s="112"/>
      <c r="Y183" s="112"/>
      <c r="Z183" s="112"/>
      <c r="AA183" s="114"/>
      <c r="AC183" s="775">
        <v>40</v>
      </c>
      <c r="AD183" s="112">
        <v>5</v>
      </c>
      <c r="AE183" s="112">
        <v>12</v>
      </c>
      <c r="AF183" s="112">
        <v>25</v>
      </c>
      <c r="AG183" s="112">
        <v>23</v>
      </c>
      <c r="AH183" s="112">
        <v>7</v>
      </c>
      <c r="AI183" s="112">
        <v>13</v>
      </c>
      <c r="AJ183" s="112">
        <v>12</v>
      </c>
      <c r="AK183" s="112">
        <v>9</v>
      </c>
      <c r="AL183" s="112">
        <v>12</v>
      </c>
      <c r="AM183" s="114">
        <v>13</v>
      </c>
      <c r="AO183" s="113">
        <v>14</v>
      </c>
      <c r="AP183" s="112">
        <v>11</v>
      </c>
      <c r="AQ183" s="112">
        <v>17</v>
      </c>
      <c r="AR183" s="112">
        <v>17</v>
      </c>
      <c r="AS183" s="112">
        <v>17</v>
      </c>
      <c r="AT183" s="112">
        <v>14</v>
      </c>
      <c r="AU183" s="112">
        <v>11</v>
      </c>
      <c r="AV183" s="112">
        <v>14</v>
      </c>
      <c r="AW183" s="112">
        <v>21</v>
      </c>
      <c r="AX183" s="112">
        <v>18</v>
      </c>
      <c r="AY183" s="112">
        <v>17</v>
      </c>
      <c r="AZ183" s="112">
        <v>11</v>
      </c>
      <c r="BA183" s="112">
        <v>11</v>
      </c>
      <c r="BB183" s="112">
        <v>11</v>
      </c>
      <c r="BC183" s="111">
        <v>17</v>
      </c>
      <c r="BT183" s="3"/>
      <c r="BU183" s="13"/>
      <c r="BV183" s="394">
        <f t="shared" si="178"/>
        <v>0</v>
      </c>
      <c r="CY183" s="1"/>
      <c r="CZ183" s="1"/>
      <c r="DA183" s="1"/>
      <c r="DB183" s="549"/>
      <c r="DD183" s="9">
        <v>1</v>
      </c>
    </row>
    <row r="184" spans="2:108" ht="21" customHeight="1" thickBot="1">
      <c r="B184" s="394">
        <f t="shared" si="174"/>
        <v>0</v>
      </c>
      <c r="C184" s="146" t="b">
        <f t="shared" si="175"/>
        <v>0</v>
      </c>
      <c r="D184" s="146">
        <f t="shared" si="180"/>
        <v>0</v>
      </c>
      <c r="E184" s="146">
        <f t="shared" si="181"/>
        <v>0</v>
      </c>
      <c r="F184" s="146">
        <f t="shared" si="182"/>
        <v>0</v>
      </c>
      <c r="G184" s="146">
        <f t="shared" si="176"/>
        <v>0</v>
      </c>
      <c r="H184" s="146" t="str">
        <f t="shared" si="183"/>
        <v/>
      </c>
      <c r="I184" s="146" t="str">
        <f t="shared" si="177"/>
        <v/>
      </c>
      <c r="J184" s="271"/>
      <c r="K184" s="270"/>
      <c r="L184" s="270"/>
      <c r="M184" s="270"/>
      <c r="N184" s="270"/>
      <c r="O184" s="270"/>
      <c r="P184" s="270"/>
      <c r="Q184" s="270"/>
      <c r="R184" s="270"/>
      <c r="S184" s="270"/>
      <c r="T184" s="270"/>
      <c r="U184" s="270"/>
      <c r="V184" s="270"/>
      <c r="W184" s="270"/>
      <c r="X184" s="270"/>
      <c r="Y184" s="270"/>
      <c r="Z184" s="270"/>
      <c r="AA184" s="269"/>
      <c r="AC184" s="776">
        <f t="shared" ref="AC184:AK184" ca="1" si="214">CELL("largeur",AC184)</f>
        <v>40</v>
      </c>
      <c r="AD184" s="270">
        <f t="shared" ca="1" si="214"/>
        <v>5</v>
      </c>
      <c r="AE184" s="270">
        <f t="shared" ca="1" si="214"/>
        <v>12</v>
      </c>
      <c r="AF184" s="270">
        <f t="shared" ca="1" si="214"/>
        <v>25</v>
      </c>
      <c r="AG184" s="270">
        <f t="shared" ca="1" si="214"/>
        <v>23</v>
      </c>
      <c r="AH184" s="270">
        <f t="shared" ca="1" si="214"/>
        <v>7</v>
      </c>
      <c r="AI184" s="270">
        <f t="shared" ca="1" si="214"/>
        <v>13</v>
      </c>
      <c r="AJ184" s="270">
        <f t="shared" ca="1" si="214"/>
        <v>12</v>
      </c>
      <c r="AK184" s="270">
        <f t="shared" ca="1" si="214"/>
        <v>9</v>
      </c>
      <c r="AL184" s="270">
        <v>12</v>
      </c>
      <c r="AM184" s="269">
        <f ca="1">CELL("largeur",AM184)</f>
        <v>13</v>
      </c>
      <c r="AO184" s="110">
        <f t="shared" ref="AO184:BC184" ca="1" si="215">CELL("largeur",AO184)</f>
        <v>14</v>
      </c>
      <c r="AP184" s="109">
        <f t="shared" ca="1" si="215"/>
        <v>11</v>
      </c>
      <c r="AQ184" s="109">
        <f t="shared" ca="1" si="215"/>
        <v>17</v>
      </c>
      <c r="AR184" s="109">
        <f t="shared" ca="1" si="215"/>
        <v>17</v>
      </c>
      <c r="AS184" s="109">
        <f t="shared" ca="1" si="215"/>
        <v>17</v>
      </c>
      <c r="AT184" s="109">
        <f t="shared" ca="1" si="215"/>
        <v>14</v>
      </c>
      <c r="AU184" s="109">
        <f t="shared" ca="1" si="215"/>
        <v>11</v>
      </c>
      <c r="AV184" s="109">
        <f t="shared" ca="1" si="215"/>
        <v>14</v>
      </c>
      <c r="AW184" s="109">
        <f t="shared" ca="1" si="215"/>
        <v>21</v>
      </c>
      <c r="AX184" s="109">
        <f t="shared" ca="1" si="215"/>
        <v>18</v>
      </c>
      <c r="AY184" s="109">
        <f t="shared" ca="1" si="215"/>
        <v>17</v>
      </c>
      <c r="AZ184" s="109">
        <f t="shared" ca="1" si="215"/>
        <v>11</v>
      </c>
      <c r="BA184" s="109">
        <f t="shared" ca="1" si="215"/>
        <v>11</v>
      </c>
      <c r="BB184" s="109">
        <f t="shared" ca="1" si="215"/>
        <v>11</v>
      </c>
      <c r="BC184" s="108">
        <f t="shared" ca="1" si="215"/>
        <v>17</v>
      </c>
      <c r="BT184" s="3"/>
      <c r="BU184" s="13"/>
      <c r="BV184" s="394">
        <f t="shared" si="178"/>
        <v>0</v>
      </c>
      <c r="CY184" s="1"/>
      <c r="CZ184" s="1"/>
      <c r="DA184" s="1"/>
      <c r="DB184" s="549"/>
      <c r="DD184" s="9">
        <v>1</v>
      </c>
    </row>
    <row r="185" spans="2:108" ht="21" customHeight="1" thickBot="1">
      <c r="B185" s="394" t="str">
        <f t="shared" si="174"/>
        <v>A</v>
      </c>
      <c r="C185" s="146" t="str">
        <f t="shared" si="175"/>
        <v>A</v>
      </c>
      <c r="D185" s="146">
        <f t="shared" si="180"/>
        <v>0</v>
      </c>
      <c r="E185" s="146">
        <f t="shared" si="181"/>
        <v>0</v>
      </c>
      <c r="F185" s="146">
        <f t="shared" si="182"/>
        <v>0</v>
      </c>
      <c r="G185" s="146">
        <f t="shared" si="176"/>
        <v>0</v>
      </c>
      <c r="H185" s="146" t="str">
        <f t="shared" si="183"/>
        <v/>
      </c>
      <c r="I185" s="146" t="str">
        <f t="shared" si="177"/>
        <v/>
      </c>
      <c r="J185" s="832" t="s">
        <v>338</v>
      </c>
      <c r="K185" s="833" t="s">
        <v>338</v>
      </c>
      <c r="L185" s="833" t="s">
        <v>338</v>
      </c>
      <c r="M185" s="833" t="s">
        <v>338</v>
      </c>
      <c r="N185" s="833" t="s">
        <v>338</v>
      </c>
      <c r="O185" s="834" t="s">
        <v>2028</v>
      </c>
      <c r="P185" s="835"/>
      <c r="Q185" s="835"/>
      <c r="R185" s="835"/>
      <c r="S185" s="835"/>
      <c r="T185" s="835"/>
      <c r="U185" s="835"/>
      <c r="V185" s="835"/>
      <c r="W185" s="835"/>
      <c r="X185" s="835"/>
      <c r="Y185" s="835"/>
      <c r="Z185" s="835"/>
      <c r="AA185" s="835"/>
      <c r="AC185" s="5"/>
      <c r="AD185" s="5"/>
      <c r="AE185" s="5"/>
      <c r="AF185" s="5"/>
      <c r="AG185" s="5"/>
      <c r="AH185" s="5"/>
      <c r="AI185" s="5"/>
      <c r="AJ185" s="5"/>
      <c r="AK185" s="5"/>
      <c r="AL185" s="5"/>
      <c r="AM185" s="5"/>
      <c r="AO185" s="5"/>
      <c r="AP185" s="5"/>
      <c r="AQ185" s="5"/>
      <c r="AR185" s="5"/>
      <c r="AS185" s="5"/>
      <c r="AT185" s="5"/>
      <c r="AU185" s="5"/>
      <c r="AV185" s="5"/>
      <c r="AW185" s="5"/>
      <c r="AX185" s="5"/>
      <c r="AY185" s="5"/>
      <c r="AZ185" s="5"/>
      <c r="BA185" s="5"/>
      <c r="BB185" s="5"/>
      <c r="BC185" s="5"/>
      <c r="BT185" s="3"/>
      <c r="BU185" s="13"/>
      <c r="BV185" s="394" t="str">
        <f t="shared" si="178"/>
        <v>A</v>
      </c>
      <c r="CY185" s="1"/>
      <c r="CZ185" s="1"/>
      <c r="DA185" s="1"/>
      <c r="DB185" s="549"/>
      <c r="DD185" s="9">
        <v>1</v>
      </c>
    </row>
    <row r="186" spans="2:108" ht="21" customHeight="1">
      <c r="B186" s="394" t="str">
        <f t="shared" si="174"/>
        <v>A</v>
      </c>
      <c r="C186" s="146">
        <f t="shared" si="175"/>
        <v>0</v>
      </c>
      <c r="D186" s="146">
        <f t="shared" si="180"/>
        <v>0</v>
      </c>
      <c r="E186" s="146">
        <f t="shared" si="181"/>
        <v>0</v>
      </c>
      <c r="F186" s="146">
        <f t="shared" si="182"/>
        <v>0</v>
      </c>
      <c r="G186" s="146">
        <f t="shared" si="176"/>
        <v>0</v>
      </c>
      <c r="H186" s="146" t="str">
        <f t="shared" si="183"/>
        <v/>
      </c>
      <c r="I186" s="146" t="str">
        <f t="shared" si="177"/>
        <v/>
      </c>
      <c r="J186" s="257" t="s">
        <v>338</v>
      </c>
      <c r="K186" s="256">
        <f>K193</f>
        <v>0</v>
      </c>
      <c r="L186" s="256">
        <f>L193</f>
        <v>0</v>
      </c>
      <c r="M186" s="255">
        <f>M193</f>
        <v>0</v>
      </c>
      <c r="N186" s="254">
        <f>N193</f>
        <v>0</v>
      </c>
      <c r="O186" s="253">
        <f>O193</f>
        <v>0</v>
      </c>
      <c r="P186" s="686"/>
      <c r="Q186" s="685"/>
      <c r="R186" s="798" t="s">
        <v>1702</v>
      </c>
      <c r="S186" s="798"/>
      <c r="T186" s="798"/>
      <c r="U186" s="798"/>
      <c r="V186" s="798"/>
      <c r="W186" s="798"/>
      <c r="X186" s="798"/>
      <c r="Y186" s="798"/>
      <c r="Z186" s="798"/>
      <c r="AA186" s="684"/>
      <c r="AC186" s="1561" t="str">
        <f>R186&amp;" "&amp;P186&amp;" "&amp;P187&amp;" "&amp;P188&amp;"  intensité"&amp;" "&amp;U192&amp;" "&amp;"coût unitaire"&amp;" "&amp;AM195&amp; "€"&amp;" "&amp;" servi en"&amp;" "&amp;AJ188</f>
        <v>POSTIT 6     intensité  coût unitaire 0€  servi en Trembler(s)</v>
      </c>
      <c r="AD186" s="1562"/>
      <c r="AE186" s="1562"/>
      <c r="AF186" s="1562"/>
      <c r="AG186" s="1562"/>
      <c r="AH186" s="1562"/>
      <c r="AI186" s="1562"/>
      <c r="AJ186" s="1562"/>
      <c r="AK186" s="252" t="s">
        <v>432</v>
      </c>
      <c r="AL186" s="1565">
        <f>AA186</f>
        <v>0</v>
      </c>
      <c r="AM186" s="1566"/>
      <c r="AO186" s="251" t="s">
        <v>427</v>
      </c>
      <c r="AP186" s="250" t="s">
        <v>431</v>
      </c>
      <c r="AQ186" s="247" t="s">
        <v>429</v>
      </c>
      <c r="AR186" s="249" t="s">
        <v>426</v>
      </c>
      <c r="AS186" s="248" t="s">
        <v>430</v>
      </c>
      <c r="AT186" s="247" t="s">
        <v>429</v>
      </c>
      <c r="AU186" s="246" t="s">
        <v>428</v>
      </c>
      <c r="AV186" s="245" t="s">
        <v>427</v>
      </c>
      <c r="AW186" s="764" t="str">
        <f>AO188</f>
        <v/>
      </c>
      <c r="AX186" s="244"/>
      <c r="AY186" s="243"/>
      <c r="AZ186" s="242"/>
      <c r="BA186" s="241" t="s">
        <v>426</v>
      </c>
      <c r="BB186" s="240" t="str">
        <f>AR188</f>
        <v>2 Trembler(s) de 30 cl</v>
      </c>
      <c r="BC186" s="239"/>
      <c r="BT186" s="3"/>
      <c r="BU186" s="13"/>
      <c r="BV186" s="394" t="str">
        <f t="shared" si="178"/>
        <v>A</v>
      </c>
      <c r="CY186" s="1"/>
      <c r="CZ186" s="1"/>
      <c r="DA186" s="1"/>
      <c r="DB186" s="549"/>
      <c r="DD186" s="9">
        <v>1</v>
      </c>
    </row>
    <row r="187" spans="2:108" ht="21" customHeight="1">
      <c r="B187" s="394">
        <f t="shared" si="174"/>
        <v>0</v>
      </c>
      <c r="C187" s="146" t="b">
        <f t="shared" si="175"/>
        <v>0</v>
      </c>
      <c r="D187" s="146">
        <f t="shared" si="180"/>
        <v>0</v>
      </c>
      <c r="E187" s="146">
        <f t="shared" si="181"/>
        <v>0</v>
      </c>
      <c r="F187" s="146">
        <f t="shared" si="182"/>
        <v>0</v>
      </c>
      <c r="G187" s="146">
        <f t="shared" si="176"/>
        <v>0</v>
      </c>
      <c r="H187" s="146" t="str">
        <f t="shared" si="183"/>
        <v/>
      </c>
      <c r="I187" s="146" t="str">
        <f t="shared" si="177"/>
        <v/>
      </c>
      <c r="J187" s="133"/>
      <c r="K187" s="203"/>
      <c r="L187" s="203"/>
      <c r="M187" s="202"/>
      <c r="N187" s="201"/>
      <c r="O187" s="200"/>
      <c r="P187" s="683"/>
      <c r="Q187" s="682"/>
      <c r="R187" s="799"/>
      <c r="S187" s="799"/>
      <c r="T187" s="799"/>
      <c r="U187" s="799"/>
      <c r="V187" s="799"/>
      <c r="W187" s="799"/>
      <c r="X187" s="799"/>
      <c r="Y187" s="799"/>
      <c r="Z187" s="799"/>
      <c r="AA187" s="681"/>
      <c r="AC187" s="1563"/>
      <c r="AD187" s="1564"/>
      <c r="AE187" s="1564"/>
      <c r="AF187" s="1564"/>
      <c r="AG187" s="1564"/>
      <c r="AH187" s="1564"/>
      <c r="AI187" s="1564"/>
      <c r="AJ187" s="1564"/>
      <c r="AK187" s="503">
        <f>IFERROR(SUM(AJ196:AJ202)/SUM(AE196:AE202)*100,0)</f>
        <v>0</v>
      </c>
      <c r="AL187" s="1567"/>
      <c r="AM187" s="1568"/>
      <c r="AO187" s="238" t="str">
        <f t="shared" ref="AO187:AU187" si="216">SUBSTITUTE(ADDRESS(1,COLUMN(),4),"1","")</f>
        <v>AO</v>
      </c>
      <c r="AP187" s="237" t="str">
        <f t="shared" si="216"/>
        <v>AP</v>
      </c>
      <c r="AQ187" s="234" t="str">
        <f t="shared" si="216"/>
        <v>AQ</v>
      </c>
      <c r="AR187" s="236" t="str">
        <f t="shared" si="216"/>
        <v>AR</v>
      </c>
      <c r="AS187" s="235" t="str">
        <f t="shared" si="216"/>
        <v>AS</v>
      </c>
      <c r="AT187" s="234" t="str">
        <f t="shared" si="216"/>
        <v>AT</v>
      </c>
      <c r="AU187" s="233" t="str">
        <f t="shared" si="216"/>
        <v>AU</v>
      </c>
      <c r="AV187" s="232"/>
      <c r="AW187" s="232"/>
      <c r="AX187" s="232"/>
      <c r="AY187" s="193"/>
      <c r="AZ187" s="232"/>
      <c r="BA187" s="218"/>
      <c r="BB187" s="153"/>
      <c r="BC187" s="152"/>
      <c r="BT187" s="3"/>
      <c r="BU187" s="13"/>
      <c r="BV187" s="394">
        <f t="shared" si="178"/>
        <v>0</v>
      </c>
      <c r="DD187" s="9">
        <v>1</v>
      </c>
    </row>
    <row r="188" spans="2:108" ht="21" customHeight="1">
      <c r="B188" s="394">
        <f t="shared" si="174"/>
        <v>0</v>
      </c>
      <c r="C188" s="146" t="b">
        <f t="shared" si="175"/>
        <v>0</v>
      </c>
      <c r="D188" s="146">
        <f t="shared" si="180"/>
        <v>0</v>
      </c>
      <c r="E188" s="146">
        <f t="shared" si="181"/>
        <v>0</v>
      </c>
      <c r="F188" s="146">
        <f t="shared" si="182"/>
        <v>0</v>
      </c>
      <c r="G188" s="146">
        <f t="shared" si="176"/>
        <v>0</v>
      </c>
      <c r="H188" s="146" t="str">
        <f t="shared" si="183"/>
        <v/>
      </c>
      <c r="I188" s="146" t="str">
        <f t="shared" si="177"/>
        <v/>
      </c>
      <c r="J188" s="133"/>
      <c r="K188" s="203"/>
      <c r="L188" s="203"/>
      <c r="M188" s="202"/>
      <c r="N188" s="201"/>
      <c r="O188" s="200"/>
      <c r="P188" s="680"/>
      <c r="Q188" s="680"/>
      <c r="R188" s="332"/>
      <c r="S188" s="331"/>
      <c r="T188" s="231"/>
      <c r="U188" s="231"/>
      <c r="V188" s="231"/>
      <c r="W188" s="231"/>
      <c r="X188" s="231"/>
      <c r="Y188" s="231"/>
      <c r="Z188" s="231"/>
      <c r="AA188" s="230"/>
      <c r="AC188" s="763" t="str">
        <f>IFERROR(IF(AX203&lt;&gt;INDEX(BO22:BO150,MATCH(M189,BH22:BH150,0)),"⚠️ Vérifiez : le total saisi = "&amp;AX203&amp;" ml (colonne "&amp;AX194&amp;")","✅ OK volume saisi = "&amp;AX203&amp;" ml (colonne "&amp;AX194&amp;")"),"⚠️ Erreur : valeur non trouvée")</f>
        <v>⚠️ Erreur : valeur non trouvée</v>
      </c>
      <c r="AD188" s="207"/>
      <c r="AE188" s="207"/>
      <c r="AF188" s="207"/>
      <c r="AG188" s="207"/>
      <c r="AH188" s="532" t="s">
        <v>416</v>
      </c>
      <c r="AI188" s="229">
        <v>2</v>
      </c>
      <c r="AJ188" s="607" t="s">
        <v>361</v>
      </c>
      <c r="AK188" s="611" t="s">
        <v>805</v>
      </c>
      <c r="AL188" s="608">
        <f>IFERROR(INDEX(BN22:BN150, MATCH(AJ188, BH22:BH150, 0)), 0)*AI188</f>
        <v>50</v>
      </c>
      <c r="AM188" s="606">
        <f>AL188/100</f>
        <v>0.5</v>
      </c>
      <c r="AO188" s="228" t="str">
        <f>IF(OR(ISBLANK(P190), ISBLANK(Q190), ISBLANK(P192), ISBLANK(Q192)), "","Volume saisi "&amp; AX203 &amp; " ml pour "  &amp; P190 &amp; " " &amp; Q190)</f>
        <v/>
      </c>
      <c r="AP188" s="226">
        <f>IFERROR(IF(ISBLANK(AI188),"",IFERROR(_xlfn.XLOOKUP(M188,BH22:BH150,BS22:BS150),IFERROR(_xlfn.XLOOKUP(M188,BI22:BI150,BS22:BS150),IFERROR(_xlfn.XLOOKUP(M188,BJ22:BJ150,BS22:BS150),0)))*L188),0)</f>
        <v>0</v>
      </c>
      <c r="AQ188" s="225">
        <f>IFERROR(IF(ISBLANK(AI188),"",IFERROR(_xlfn.XLOOKUP(O188,BH22:BH150,BO22:BO150),IFERROR(_xlfn.XLOOKUP(O188,BI22:BI150,BO22:BO150),IFERROR(_xlfn.XLOOKUP(O188,BJ22:BJ150,BO22:BO150),0))))*N188*L188,0)</f>
        <v>0</v>
      </c>
      <c r="AR188" s="227" t="str">
        <f>IF(OR(ISBLANK(AI188), ISBLANK(AJ188), ISBLANK(AI189), ISBLANK(AJ189)), "", AI188 &amp; " " &amp; AJ188 &amp; " de " &amp; AI189 &amp; " " &amp; AJ189)</f>
        <v>2 Trembler(s) de 30 cl</v>
      </c>
      <c r="AS188" s="226">
        <f>IFERROR(IF(ISBLANK(AI188),"",IFERROR(_xlfn.XLOOKUP(AJ188,BH22:BH150,BS22:BS150),IFERROR(_xlfn.XLOOKUP(AJ188,BI22:BI150,BS22:BS150),IFERROR(_xlfn.XLOOKUP(AJ188,BJ22:BJ150,BS22:BS150),0))))*AI188,0)</f>
        <v>600</v>
      </c>
      <c r="AT188" s="225">
        <f>IF(ISBLANK(AI188),"",IFERROR(_xlfn.XLOOKUP(AJ189,BH22:BH150,BO22:BO150),IFERROR(_xlfn.XLOOKUP(AJ189,BI22:BI150,BO22:BO150),IFERROR(_xlfn.XLOOKUP(AJ189,BJ22:BJ150,BO22:BO150),0)))*AI189*AI188)</f>
        <v>600</v>
      </c>
      <c r="AU188" s="224">
        <f>IFERROR(AT188/AQ188,0)</f>
        <v>0</v>
      </c>
      <c r="AV188" s="623" t="str">
        <f>AX194&amp;"= "</f>
        <v xml:space="preserve">AX= </v>
      </c>
      <c r="AW188" s="712" t="str">
        <f>"recherche de "&amp;X193&amp;" dans la table de conversion et multilcation par  "&amp;W193</f>
        <v xml:space="preserve">recherche de  dans la table de conversion et multilcation par  </v>
      </c>
      <c r="AX188" s="193"/>
      <c r="AY188" s="193"/>
      <c r="AZ188" s="713"/>
      <c r="BA188" s="218"/>
      <c r="BB188" s="153"/>
      <c r="BC188" s="152"/>
      <c r="BT188" s="3"/>
      <c r="BU188" s="13"/>
      <c r="BV188" s="394">
        <f t="shared" si="178"/>
        <v>0</v>
      </c>
      <c r="DD188" s="9">
        <v>1</v>
      </c>
    </row>
    <row r="189" spans="2:108" ht="21" customHeight="1">
      <c r="B189" s="394">
        <f t="shared" si="174"/>
        <v>0</v>
      </c>
      <c r="C189" s="146" t="b">
        <f t="shared" si="175"/>
        <v>0</v>
      </c>
      <c r="D189" s="146">
        <f t="shared" si="180"/>
        <v>0</v>
      </c>
      <c r="E189" s="146">
        <f t="shared" si="181"/>
        <v>0</v>
      </c>
      <c r="F189" s="146">
        <f t="shared" si="182"/>
        <v>0</v>
      </c>
      <c r="G189" s="146">
        <f t="shared" si="176"/>
        <v>0</v>
      </c>
      <c r="H189" s="146" t="str">
        <f t="shared" si="183"/>
        <v/>
      </c>
      <c r="I189" s="146" t="str">
        <f t="shared" si="177"/>
        <v/>
      </c>
      <c r="J189" s="133"/>
      <c r="K189" s="203"/>
      <c r="L189" s="203"/>
      <c r="M189" s="202"/>
      <c r="N189" s="201"/>
      <c r="O189" s="200"/>
      <c r="P189" s="223"/>
      <c r="Q189" s="329"/>
      <c r="R189" s="318"/>
      <c r="S189" s="318"/>
      <c r="T189" s="318"/>
      <c r="U189" s="318"/>
      <c r="V189" s="210"/>
      <c r="W189" s="222"/>
      <c r="X189" s="679"/>
      <c r="Y189" s="679"/>
      <c r="Z189" s="679"/>
      <c r="AA189" s="678"/>
      <c r="AC189" s="533" t="str">
        <f>"Volume d'1 "&amp;M189&amp;" "&amp;IFERROR(IF(ISBLANK(AI188),"",INDEX(BO22:BO150,MATCH(M189,BH22:BH150,0))),0)&amp;" ml"</f>
        <v>Volume d'1  0 ml</v>
      </c>
      <c r="AD189" s="207"/>
      <c r="AE189" s="207"/>
      <c r="AF189" s="207"/>
      <c r="AG189" s="207"/>
      <c r="AH189" s="221" t="str">
        <f>"⓬ Vous versez quel volume par ►"&amp;AJ188</f>
        <v>⓬ Vous versez quel volume par ►Trembler(s)</v>
      </c>
      <c r="AI189" s="220">
        <v>30</v>
      </c>
      <c r="AJ189" s="103" t="s">
        <v>328</v>
      </c>
      <c r="AK189" s="612" t="s">
        <v>806</v>
      </c>
      <c r="AL189" s="608">
        <f>IFERROR(INDEX(BN22:BN150, MATCH(AJ189, BH22:BH150, 0)), 0)*AI189</f>
        <v>30</v>
      </c>
      <c r="AM189" s="606">
        <f>AL189/100</f>
        <v>0.3</v>
      </c>
      <c r="AO189" s="142" t="str">
        <f t="shared" ref="AO189:AT189" si="217">AO188</f>
        <v/>
      </c>
      <c r="AP189" s="328">
        <f t="shared" si="217"/>
        <v>0</v>
      </c>
      <c r="AQ189" s="328">
        <f t="shared" si="217"/>
        <v>0</v>
      </c>
      <c r="AR189" s="140" t="str">
        <f t="shared" si="217"/>
        <v>2 Trembler(s) de 30 cl</v>
      </c>
      <c r="AS189" s="135">
        <f t="shared" si="217"/>
        <v>600</v>
      </c>
      <c r="AT189" s="327">
        <f t="shared" si="217"/>
        <v>600</v>
      </c>
      <c r="AU189" s="151">
        <f t="shared" ref="AU189:AU202" si="218">IFERROR(AT189/AQ189,0)</f>
        <v>0</v>
      </c>
      <c r="AV189" s="623" t="str">
        <f>AY194&amp;"= "</f>
        <v xml:space="preserve">AY= </v>
      </c>
      <c r="AW189" s="624" t="str">
        <f>"volumes de l'Auteur pour "&amp;AY203&amp;" ml"</f>
        <v>volumes de l'Auteur pour 0 ml</v>
      </c>
      <c r="AX189" s="20"/>
      <c r="AY189" s="20"/>
      <c r="AZ189" s="20"/>
      <c r="BA189" s="218"/>
      <c r="BB189" s="153"/>
      <c r="BC189" s="152"/>
      <c r="BT189" s="3"/>
      <c r="BU189" s="13"/>
      <c r="BV189" s="394">
        <f t="shared" si="178"/>
        <v>0</v>
      </c>
      <c r="DD189" s="9">
        <v>1</v>
      </c>
    </row>
    <row r="190" spans="2:108" ht="21" customHeight="1">
      <c r="B190" s="394">
        <f t="shared" si="174"/>
        <v>0</v>
      </c>
      <c r="C190" s="146" t="b">
        <f t="shared" si="175"/>
        <v>0</v>
      </c>
      <c r="D190" s="146">
        <f t="shared" si="180"/>
        <v>0</v>
      </c>
      <c r="E190" s="146">
        <f t="shared" si="181"/>
        <v>0</v>
      </c>
      <c r="F190" s="146">
        <f t="shared" si="182"/>
        <v>0</v>
      </c>
      <c r="G190" s="146">
        <f t="shared" si="176"/>
        <v>0</v>
      </c>
      <c r="H190" s="146" t="str">
        <f t="shared" si="183"/>
        <v/>
      </c>
      <c r="I190" s="146" t="str">
        <f t="shared" si="177"/>
        <v/>
      </c>
      <c r="J190" s="133"/>
      <c r="K190" s="203"/>
      <c r="L190" s="203"/>
      <c r="M190" s="202"/>
      <c r="N190" s="201"/>
      <c r="O190" s="200"/>
      <c r="P190" s="215"/>
      <c r="Q190" s="322"/>
      <c r="R190" s="319"/>
      <c r="S190" s="319"/>
      <c r="T190" s="319"/>
      <c r="U190" s="319"/>
      <c r="V190" s="214"/>
      <c r="W190" s="28"/>
      <c r="X190" s="679"/>
      <c r="Y190" s="679"/>
      <c r="Z190" s="679"/>
      <c r="AA190" s="678"/>
      <c r="AC190" s="534" t="str">
        <f>IF(ISBLANK(AI188), "", IF(AL189&lt;=AC191, "✔ OK pour de/des verre(s) " &amp; AJ188 &amp; " de " &amp; AC191&amp; " cl (volume versé : "&amp;AL189&amp; " cl)", "❌ Trop plein pour " &amp; AJ188 &amp; " de " &amp;AC191&amp; " cl (volume utilisé : " &amp; (AL189*AI188) &amp; " cl)"))</f>
        <v>✔ OK pour de/des verre(s) Trembler(s) de 25 cl cl (volume versé : 30 cl)</v>
      </c>
      <c r="AD190" s="213"/>
      <c r="AE190" s="207"/>
      <c r="AF190" s="20"/>
      <c r="AG190" s="20"/>
      <c r="AH190" s="212"/>
      <c r="AI190" s="180"/>
      <c r="AJ190" s="211">
        <f>IFERROR(IF(AL189&gt;AJ191,AC194,IF(AJ191&gt;AL189,AD194,IF(AJ191=AL189,AE194))),0)</f>
        <v>0</v>
      </c>
      <c r="AK190" s="611" t="s">
        <v>803</v>
      </c>
      <c r="AL190" s="608">
        <f>AL189*AI188</f>
        <v>60</v>
      </c>
      <c r="AM190" s="606">
        <f>AM189*AI188</f>
        <v>0.6</v>
      </c>
      <c r="AO190" s="142" t="str">
        <f t="shared" ref="AO190:AT190" si="219">AO188</f>
        <v/>
      </c>
      <c r="AP190" s="141">
        <f t="shared" si="219"/>
        <v>0</v>
      </c>
      <c r="AQ190" s="141">
        <f t="shared" si="219"/>
        <v>0</v>
      </c>
      <c r="AR190" s="140" t="str">
        <f t="shared" si="219"/>
        <v>2 Trembler(s) de 30 cl</v>
      </c>
      <c r="AS190" s="135">
        <f t="shared" si="219"/>
        <v>600</v>
      </c>
      <c r="AT190" s="139">
        <f t="shared" si="219"/>
        <v>600</v>
      </c>
      <c r="AU190" s="151">
        <f t="shared" si="218"/>
        <v>0</v>
      </c>
      <c r="AV190" s="622" t="str">
        <f>BA194&amp;"= "</f>
        <v xml:space="preserve">BA= </v>
      </c>
      <c r="AW190" s="624" t="str">
        <f>"volumes de l'Auteur multiplié par le coef. " &amp; TEXT(AU190, "0.00")</f>
        <v>volumes de l'Auteur multiplié par le coef. 0.00</v>
      </c>
      <c r="AX190" s="20"/>
      <c r="AY190" s="20"/>
      <c r="AZ190" s="20"/>
      <c r="BA190" s="153"/>
      <c r="BB190" s="153"/>
      <c r="BC190" s="152"/>
      <c r="BT190" s="3"/>
      <c r="BU190" s="13"/>
      <c r="BV190" s="394">
        <f t="shared" si="178"/>
        <v>0</v>
      </c>
      <c r="DD190" s="9">
        <v>1</v>
      </c>
    </row>
    <row r="191" spans="2:108" ht="21" customHeight="1">
      <c r="B191" s="394">
        <f t="shared" si="174"/>
        <v>0</v>
      </c>
      <c r="C191" s="146" t="b">
        <f t="shared" si="175"/>
        <v>0</v>
      </c>
      <c r="D191" s="146">
        <f t="shared" si="180"/>
        <v>0</v>
      </c>
      <c r="E191" s="146">
        <f t="shared" si="181"/>
        <v>0</v>
      </c>
      <c r="F191" s="146">
        <f t="shared" si="182"/>
        <v>0</v>
      </c>
      <c r="G191" s="146">
        <f t="shared" si="176"/>
        <v>0</v>
      </c>
      <c r="H191" s="146" t="str">
        <f t="shared" si="183"/>
        <v/>
      </c>
      <c r="I191" s="146" t="str">
        <f t="shared" si="177"/>
        <v/>
      </c>
      <c r="J191" s="133"/>
      <c r="K191" s="203"/>
      <c r="L191" s="203"/>
      <c r="M191" s="202"/>
      <c r="N191" s="201"/>
      <c r="O191" s="200"/>
      <c r="P191" s="320"/>
      <c r="Q191" s="319"/>
      <c r="R191" s="318"/>
      <c r="S191" s="315"/>
      <c r="T191" s="198"/>
      <c r="U191" s="314"/>
      <c r="V191" s="197"/>
      <c r="W191" s="196"/>
      <c r="X191" s="677" t="str">
        <f>R186</f>
        <v>POSTIT 6</v>
      </c>
      <c r="Y191" s="677"/>
      <c r="Z191" s="677"/>
      <c r="AA191" s="676"/>
      <c r="AC191" s="609" t="str">
        <f>IFERROR(INDEX(BN22:BN150, MATCH(AJ188, BH22:BH150, 0)), 0)&amp;" cl"</f>
        <v>25 cl</v>
      </c>
      <c r="AD191" s="209"/>
      <c r="AE191" s="207"/>
      <c r="AF191" s="208"/>
      <c r="AG191" s="208"/>
      <c r="AH191" s="208"/>
      <c r="AI191" s="611" t="s">
        <v>804</v>
      </c>
      <c r="AJ191" s="613" t="e">
        <f>IF(ISBLANK(AI188),"",INDEX(BO22:BO150,MATCH(O191,BH22:BH150,0))*N191/10)</f>
        <v>#N/A</v>
      </c>
      <c r="AK191" s="207"/>
      <c r="AL191" s="207"/>
      <c r="AM191" s="219"/>
      <c r="AO191" s="142" t="str">
        <f t="shared" ref="AO191:AT191" si="220">AO188</f>
        <v/>
      </c>
      <c r="AP191" s="141">
        <f t="shared" si="220"/>
        <v>0</v>
      </c>
      <c r="AQ191" s="141">
        <f t="shared" si="220"/>
        <v>0</v>
      </c>
      <c r="AR191" s="140" t="str">
        <f t="shared" si="220"/>
        <v>2 Trembler(s) de 30 cl</v>
      </c>
      <c r="AS191" s="135">
        <f t="shared" si="220"/>
        <v>600</v>
      </c>
      <c r="AT191" s="139">
        <f t="shared" si="220"/>
        <v>600</v>
      </c>
      <c r="AU191" s="151">
        <f t="shared" si="218"/>
        <v>0</v>
      </c>
      <c r="AV191" s="20"/>
      <c r="AW191" s="20"/>
      <c r="AX191" s="20"/>
      <c r="AY191" s="20"/>
      <c r="AZ191" s="20"/>
      <c r="BA191" s="153"/>
      <c r="BB191" s="153"/>
      <c r="BC191" s="152"/>
      <c r="BT191" s="3"/>
      <c r="BU191" s="13"/>
      <c r="BV191" s="394">
        <f t="shared" si="178"/>
        <v>0</v>
      </c>
      <c r="DD191" s="9">
        <v>1</v>
      </c>
    </row>
    <row r="192" spans="2:108" ht="21" customHeight="1">
      <c r="B192" s="394">
        <f t="shared" si="174"/>
        <v>0</v>
      </c>
      <c r="C192" s="146" t="b">
        <f t="shared" si="175"/>
        <v>0</v>
      </c>
      <c r="D192" s="146">
        <f t="shared" si="180"/>
        <v>0</v>
      </c>
      <c r="E192" s="146">
        <f t="shared" si="181"/>
        <v>0</v>
      </c>
      <c r="F192" s="146">
        <f t="shared" si="182"/>
        <v>0</v>
      </c>
      <c r="G192" s="146">
        <f t="shared" si="176"/>
        <v>0</v>
      </c>
      <c r="H192" s="146" t="str">
        <f t="shared" si="183"/>
        <v/>
      </c>
      <c r="I192" s="146" t="str">
        <f t="shared" si="177"/>
        <v/>
      </c>
      <c r="J192" s="133"/>
      <c r="K192" s="203"/>
      <c r="L192" s="203"/>
      <c r="M192" s="202"/>
      <c r="N192" s="201"/>
      <c r="O192" s="200"/>
      <c r="P192" s="199"/>
      <c r="Q192" s="103"/>
      <c r="R192" s="315"/>
      <c r="S192" s="315"/>
      <c r="T192" s="198"/>
      <c r="U192" s="314"/>
      <c r="V192" s="197"/>
      <c r="W192" s="196"/>
      <c r="X192" s="677"/>
      <c r="Y192" s="677"/>
      <c r="Z192" s="677"/>
      <c r="AA192" s="676"/>
      <c r="AC192" s="1596">
        <f>X189</f>
        <v>0</v>
      </c>
      <c r="AD192" s="1597"/>
      <c r="AE192" s="1597"/>
      <c r="AF192" s="1597"/>
      <c r="AG192" s="1597"/>
      <c r="AH192" s="1598"/>
      <c r="AI192" s="195"/>
      <c r="AJ192" s="195"/>
      <c r="AK192" s="195"/>
      <c r="AL192" s="195"/>
      <c r="AM192" s="194"/>
      <c r="AO192" s="142" t="str">
        <f t="shared" ref="AO192:AT192" si="221">AO188</f>
        <v/>
      </c>
      <c r="AP192" s="141">
        <f t="shared" si="221"/>
        <v>0</v>
      </c>
      <c r="AQ192" s="141">
        <f t="shared" si="221"/>
        <v>0</v>
      </c>
      <c r="AR192" s="140" t="str">
        <f t="shared" si="221"/>
        <v>2 Trembler(s) de 30 cl</v>
      </c>
      <c r="AS192" s="135">
        <f t="shared" si="221"/>
        <v>600</v>
      </c>
      <c r="AT192" s="139">
        <f t="shared" si="221"/>
        <v>600</v>
      </c>
      <c r="AU192" s="151">
        <f t="shared" si="218"/>
        <v>0</v>
      </c>
      <c r="AV192" s="193"/>
      <c r="AW192" s="193"/>
      <c r="AX192" s="1737" t="str">
        <f>AX194&amp;" =  Volumes saisis colonnes "&amp;SUBSTITUTE(ADDRESS(1,COLUMN(W196),4),"1","")&amp;" et "&amp;SUBSTITUTE(ADDRESS(1,COLUMN(X196),4),"1","")</f>
        <v>AX =  Volumes saisis colonnes W et X</v>
      </c>
      <c r="AY192" s="193"/>
      <c r="AZ192" s="193"/>
      <c r="BA192" s="153"/>
      <c r="BB192" s="153"/>
      <c r="BC192" s="152"/>
      <c r="BT192" s="3"/>
      <c r="BU192" s="13"/>
      <c r="BV192" s="394">
        <f t="shared" si="178"/>
        <v>0</v>
      </c>
      <c r="DD192" s="9">
        <v>1</v>
      </c>
    </row>
    <row r="193" spans="2:108" ht="21" customHeight="1">
      <c r="B193" s="394">
        <f t="shared" si="174"/>
        <v>0</v>
      </c>
      <c r="C193" s="146" t="b">
        <f t="shared" si="175"/>
        <v>0</v>
      </c>
      <c r="D193" s="146">
        <f t="shared" si="180"/>
        <v>0</v>
      </c>
      <c r="E193" s="146">
        <f t="shared" si="181"/>
        <v>0</v>
      </c>
      <c r="F193" s="146">
        <f t="shared" si="182"/>
        <v>0</v>
      </c>
      <c r="G193" s="146">
        <f t="shared" si="176"/>
        <v>0</v>
      </c>
      <c r="H193" s="146" t="str">
        <f t="shared" si="183"/>
        <v/>
      </c>
      <c r="I193" s="146" t="str">
        <f t="shared" si="177"/>
        <v/>
      </c>
      <c r="J193" s="133"/>
      <c r="K193" s="189"/>
      <c r="L193" s="188"/>
      <c r="M193" s="187"/>
      <c r="N193" s="186"/>
      <c r="O193" s="185"/>
      <c r="P193" s="184"/>
      <c r="Q193" s="183"/>
      <c r="R193" s="183"/>
      <c r="S193" s="182"/>
      <c r="T193" s="182"/>
      <c r="U193" s="182"/>
      <c r="V193" s="182"/>
      <c r="W193" s="182"/>
      <c r="X193" s="182"/>
      <c r="Y193" s="182"/>
      <c r="Z193" s="182"/>
      <c r="AA193" s="181"/>
      <c r="AC193" s="1599"/>
      <c r="AD193" s="1600"/>
      <c r="AE193" s="1600"/>
      <c r="AF193" s="1600"/>
      <c r="AG193" s="1600"/>
      <c r="AH193" s="1601"/>
      <c r="AI193" s="180"/>
      <c r="AJ193" s="180"/>
      <c r="AK193" s="180"/>
      <c r="AL193" s="180"/>
      <c r="AM193" s="535" t="s">
        <v>384</v>
      </c>
      <c r="AO193" s="142" t="str">
        <f t="shared" ref="AO193:AT193" si="222">AO188</f>
        <v/>
      </c>
      <c r="AP193" s="141">
        <f t="shared" si="222"/>
        <v>0</v>
      </c>
      <c r="AQ193" s="141">
        <f t="shared" si="222"/>
        <v>0</v>
      </c>
      <c r="AR193" s="140" t="str">
        <f t="shared" si="222"/>
        <v>2 Trembler(s) de 30 cl</v>
      </c>
      <c r="AS193" s="135">
        <f t="shared" si="222"/>
        <v>600</v>
      </c>
      <c r="AT193" s="139">
        <f t="shared" si="222"/>
        <v>600</v>
      </c>
      <c r="AU193" s="151">
        <f t="shared" si="218"/>
        <v>0</v>
      </c>
      <c r="AV193" s="20"/>
      <c r="AW193" s="193"/>
      <c r="AX193" s="1737"/>
      <c r="AY193" s="193"/>
      <c r="AZ193" s="193"/>
      <c r="BA193" s="153"/>
      <c r="BB193" s="153"/>
      <c r="BC193" s="152"/>
      <c r="BT193" s="3"/>
      <c r="BU193" s="13"/>
      <c r="BV193" s="394">
        <f t="shared" si="178"/>
        <v>0</v>
      </c>
      <c r="DD193" s="9">
        <v>1</v>
      </c>
    </row>
    <row r="194" spans="2:108" ht="21" customHeight="1">
      <c r="B194" s="394">
        <f t="shared" si="174"/>
        <v>0</v>
      </c>
      <c r="C194" s="146" t="b">
        <f t="shared" si="175"/>
        <v>0</v>
      </c>
      <c r="D194" s="146">
        <f t="shared" si="180"/>
        <v>0</v>
      </c>
      <c r="E194" s="146">
        <f t="shared" si="181"/>
        <v>0</v>
      </c>
      <c r="F194" s="146">
        <f t="shared" si="182"/>
        <v>0</v>
      </c>
      <c r="G194" s="146">
        <f t="shared" si="176"/>
        <v>0</v>
      </c>
      <c r="H194" s="146" t="str">
        <f t="shared" si="183"/>
        <v/>
      </c>
      <c r="I194" s="146" t="str">
        <f t="shared" si="177"/>
        <v/>
      </c>
      <c r="J194" s="133"/>
      <c r="K194" s="118"/>
      <c r="L194" s="118"/>
      <c r="M194" s="117"/>
      <c r="N194" s="116"/>
      <c r="O194" s="115"/>
      <c r="P194" s="675"/>
      <c r="Q194" s="675"/>
      <c r="R194" s="674"/>
      <c r="S194" s="176"/>
      <c r="T194" s="175"/>
      <c r="U194" s="673"/>
      <c r="V194" s="174"/>
      <c r="W194" s="672"/>
      <c r="X194" s="671"/>
      <c r="Y194" s="670"/>
      <c r="Z194" s="669"/>
      <c r="AA194" s="173"/>
      <c r="AC194" s="172" t="e">
        <f>"Vous servez plus que l'Auteur qui avait prévu "&amp;AJ191&amp;" cl"</f>
        <v>#N/A</v>
      </c>
      <c r="AD194" s="171" t="e">
        <f>"Vous servez moins que l'Auteur qui avait prévu "&amp;AJ191&amp;" cl"</f>
        <v>#N/A</v>
      </c>
      <c r="AE194" s="171" t="s">
        <v>373</v>
      </c>
      <c r="AF194" s="170"/>
      <c r="AG194" s="170"/>
      <c r="AH194" s="170"/>
      <c r="AI194" s="170"/>
      <c r="AJ194" s="169"/>
      <c r="AK194" s="169"/>
      <c r="AL194" s="536" t="s">
        <v>372</v>
      </c>
      <c r="AM194" s="168" t="s">
        <v>371</v>
      </c>
      <c r="AO194" s="142" t="str">
        <f t="shared" ref="AO194:AT194" si="223">AO188</f>
        <v/>
      </c>
      <c r="AP194" s="141">
        <f t="shared" si="223"/>
        <v>0</v>
      </c>
      <c r="AQ194" s="141">
        <f t="shared" si="223"/>
        <v>0</v>
      </c>
      <c r="AR194" s="140" t="str">
        <f t="shared" si="223"/>
        <v>2 Trembler(s) de 30 cl</v>
      </c>
      <c r="AS194" s="135">
        <f t="shared" si="223"/>
        <v>600</v>
      </c>
      <c r="AT194" s="139">
        <f t="shared" si="223"/>
        <v>600</v>
      </c>
      <c r="AU194" s="151">
        <f t="shared" si="218"/>
        <v>0</v>
      </c>
      <c r="AV194" s="166" t="str">
        <f t="shared" ref="AV194:BB194" si="224">SUBSTITUTE(ADDRESS(1,COLUMN(),4),"1","")</f>
        <v>AV</v>
      </c>
      <c r="AW194" s="166" t="str">
        <f t="shared" si="224"/>
        <v>AW</v>
      </c>
      <c r="AX194" s="167" t="str">
        <f>SUBSTITUTE(ADDRESS(1,COLUMN(),4),"1","")</f>
        <v>AX</v>
      </c>
      <c r="AY194" s="167" t="str">
        <f>SUBSTITUTE(ADDRESS(1,COLUMN(),4),"1","")</f>
        <v>AY</v>
      </c>
      <c r="AZ194" s="166" t="str">
        <f t="shared" si="224"/>
        <v>AZ</v>
      </c>
      <c r="BA194" s="165" t="str">
        <f t="shared" si="224"/>
        <v>BA</v>
      </c>
      <c r="BB194" s="625" t="str">
        <f t="shared" si="224"/>
        <v>BB</v>
      </c>
      <c r="BC194" s="732" t="str">
        <f>"1"&amp;" "&amp;AJ188</f>
        <v>1 Trembler(s)</v>
      </c>
      <c r="BT194" s="3"/>
      <c r="BU194" s="13"/>
      <c r="BV194" s="394">
        <f t="shared" si="178"/>
        <v>0</v>
      </c>
      <c r="DD194" s="9">
        <v>1</v>
      </c>
    </row>
    <row r="195" spans="2:108" ht="21" customHeight="1">
      <c r="B195" s="394">
        <f t="shared" si="174"/>
        <v>0</v>
      </c>
      <c r="C195" s="146" t="b">
        <f t="shared" si="175"/>
        <v>0</v>
      </c>
      <c r="D195" s="146">
        <f t="shared" si="180"/>
        <v>0</v>
      </c>
      <c r="E195" s="146">
        <f t="shared" si="181"/>
        <v>0</v>
      </c>
      <c r="F195" s="146">
        <f t="shared" si="182"/>
        <v>0</v>
      </c>
      <c r="G195" s="146">
        <f t="shared" si="176"/>
        <v>0</v>
      </c>
      <c r="H195" s="146" t="str">
        <f t="shared" si="183"/>
        <v/>
      </c>
      <c r="I195" s="146" t="str">
        <f t="shared" si="177"/>
        <v/>
      </c>
      <c r="J195" s="133"/>
      <c r="K195" s="118"/>
      <c r="L195" s="118"/>
      <c r="M195" s="117"/>
      <c r="N195" s="116"/>
      <c r="O195" s="115"/>
      <c r="P195" s="663"/>
      <c r="Q195" s="663"/>
      <c r="R195" s="662"/>
      <c r="S195" s="164"/>
      <c r="T195" s="163"/>
      <c r="U195" s="668"/>
      <c r="V195" s="162"/>
      <c r="W195" s="667"/>
      <c r="X195" s="666"/>
      <c r="Y195" s="665"/>
      <c r="Z195" s="664"/>
      <c r="AA195" s="161"/>
      <c r="AC195" s="160"/>
      <c r="AD195" s="765"/>
      <c r="AE195" s="766"/>
      <c r="AF195" s="766"/>
      <c r="AG195" s="767" t="e">
        <f>AJ191&amp;" "&amp;AJ189&amp;" arrondi à ▼"</f>
        <v>#N/A</v>
      </c>
      <c r="AH195" s="766"/>
      <c r="AI195" s="766"/>
      <c r="AJ195" s="768" t="s">
        <v>366</v>
      </c>
      <c r="AK195" s="769" t="s">
        <v>365</v>
      </c>
      <c r="AL195" s="770"/>
      <c r="AM195" s="499">
        <f>ROUND(AM203/AI188,2)</f>
        <v>0</v>
      </c>
      <c r="AO195" s="142" t="str">
        <f t="shared" ref="AO195:AT195" si="225">AO188</f>
        <v/>
      </c>
      <c r="AP195" s="141">
        <f t="shared" si="225"/>
        <v>0</v>
      </c>
      <c r="AQ195" s="141">
        <f t="shared" si="225"/>
        <v>0</v>
      </c>
      <c r="AR195" s="140" t="str">
        <f t="shared" si="225"/>
        <v>2 Trembler(s) de 30 cl</v>
      </c>
      <c r="AS195" s="135">
        <f t="shared" si="225"/>
        <v>600</v>
      </c>
      <c r="AT195" s="139">
        <f t="shared" si="225"/>
        <v>600</v>
      </c>
      <c r="AU195" s="151">
        <f t="shared" si="218"/>
        <v>0</v>
      </c>
      <c r="AV195" s="156"/>
      <c r="AW195" s="156"/>
      <c r="AX195" s="155"/>
      <c r="AY195" s="20"/>
      <c r="AZ195" s="20"/>
      <c r="BA195" s="154" t="s">
        <v>364</v>
      </c>
      <c r="BB195" s="153"/>
      <c r="BC195" s="732" t="str">
        <f>"de "&amp;AI189&amp;" "&amp;AJ189</f>
        <v>de 30 cl</v>
      </c>
      <c r="BT195" s="3"/>
      <c r="BU195" s="13"/>
      <c r="BV195" s="394">
        <f t="shared" si="178"/>
        <v>0</v>
      </c>
      <c r="DD195" s="9">
        <v>1</v>
      </c>
    </row>
    <row r="196" spans="2:108" ht="21" customHeight="1">
      <c r="B196" s="394">
        <f t="shared" si="174"/>
        <v>0</v>
      </c>
      <c r="C196" s="146" t="b">
        <f t="shared" si="175"/>
        <v>0</v>
      </c>
      <c r="D196" s="146">
        <f t="shared" si="180"/>
        <v>0</v>
      </c>
      <c r="E196" s="146">
        <f t="shared" si="181"/>
        <v>0</v>
      </c>
      <c r="F196" s="146">
        <f t="shared" si="182"/>
        <v>0</v>
      </c>
      <c r="G196" s="146">
        <f t="shared" si="176"/>
        <v>0</v>
      </c>
      <c r="H196" s="146" t="str">
        <f t="shared" si="183"/>
        <v/>
      </c>
      <c r="I196" s="146" t="str">
        <f t="shared" si="177"/>
        <v/>
      </c>
      <c r="J196" s="133"/>
      <c r="K196" s="118"/>
      <c r="L196" s="118"/>
      <c r="M196" s="117"/>
      <c r="N196" s="116"/>
      <c r="O196" s="115"/>
      <c r="P196" s="663"/>
      <c r="Q196" s="663"/>
      <c r="R196" s="662"/>
      <c r="S196" s="144"/>
      <c r="T196" s="292"/>
      <c r="U196" s="291"/>
      <c r="V196" s="143"/>
      <c r="W196" s="290"/>
      <c r="X196" s="289"/>
      <c r="Y196" s="288"/>
      <c r="Z196" s="287"/>
      <c r="AA196" s="286"/>
      <c r="AC196" s="507" t="str">
        <f>IF(ISBLANK(AA196),"",IF(AI188&gt;0,AA196,""))</f>
        <v/>
      </c>
      <c r="AD196" s="508">
        <f>IF(ISBLANK(AI188),"",INDEX(BO22:BO150,MATCH(AJ189,BH22:BH150,0)))</f>
        <v>10</v>
      </c>
      <c r="AE196" s="509" t="str">
        <f t="shared" ref="AE196:AE202" si="226">IF(BA196=0,"",BA196)</f>
        <v/>
      </c>
      <c r="AF196" s="510" t="str">
        <f>IF(BA196=0,"",IF(ISBLANK(AI188),"",TEXT(AE196/10,"0.0")&amp;" cl ► "&amp;TEXT(AE196/1000,"0.000")&amp;" L"))</f>
        <v/>
      </c>
      <c r="AG196" s="511" t="str">
        <f>IF(OR(BA196=0, ISBLANK(X196)), "", IF(ROUND(BA196/BA203*10*2, 0)/2=0, W196 &amp; " " &amp; X196, "► ≈ " &amp; MIN(ROUND(BA196/BA203*10*2, 0)/2, 10) &amp; "/10"))</f>
        <v/>
      </c>
      <c r="AH196" s="512" t="str">
        <f t="shared" ref="AH196:AH202" si="227">IF(ISBLANK(T196),"",T196*AU196)</f>
        <v/>
      </c>
      <c r="AI196" s="513">
        <f>IF(ISBLANK(AI188),"",U196)</f>
        <v>0</v>
      </c>
      <c r="AJ196" s="528" t="str">
        <f t="shared" ref="AJ196:AJ202" si="228">IF(ISBLANK(Y196),"",AE196*Y196/100)</f>
        <v/>
      </c>
      <c r="AK196" s="514">
        <f t="shared" ref="AK196:AK202" si="229">Y196</f>
        <v>0</v>
      </c>
      <c r="AL196" s="515">
        <v>1</v>
      </c>
      <c r="AM196" s="516">
        <f t="shared" ref="AM196:AM202" si="230">IFERROR(IF(ISBLANK(T196),(AE196/1000)*AL196,AH196*AL196),0)</f>
        <v>0</v>
      </c>
      <c r="AO196" s="142" t="str">
        <f t="shared" ref="AO196:AT196" si="231">AO188</f>
        <v/>
      </c>
      <c r="AP196" s="141">
        <f t="shared" si="231"/>
        <v>0</v>
      </c>
      <c r="AQ196" s="141">
        <f t="shared" si="231"/>
        <v>0</v>
      </c>
      <c r="AR196" s="140" t="str">
        <f t="shared" si="231"/>
        <v>2 Trembler(s) de 30 cl</v>
      </c>
      <c r="AS196" s="135">
        <f t="shared" si="231"/>
        <v>600</v>
      </c>
      <c r="AT196" s="139">
        <f t="shared" si="231"/>
        <v>600</v>
      </c>
      <c r="AU196" s="151">
        <f t="shared" si="218"/>
        <v>0</v>
      </c>
      <c r="AV196" s="150">
        <v>1</v>
      </c>
      <c r="AW196" s="136">
        <f t="shared" ref="AW196:AW202" si="232">AA196</f>
        <v>0</v>
      </c>
      <c r="AX196" s="614">
        <f>IF(ISBLANK(W196),0,IFERROR((IFERROR(_xlfn.XLOOKUP(X196,BH22:BH150,BO22:BO150),IFERROR(_xlfn.XLOOKUP(X196,BI22:BI150,BO22:BO150),IFERROR(_xlfn.XLOOKUP(X196,BJ22:BJ150,BO22:BO150),""))))*W196,""))</f>
        <v>0</v>
      </c>
      <c r="AY196" s="618">
        <f>IFERROR((AX196/AX203)*AQ196,0)</f>
        <v>0</v>
      </c>
      <c r="AZ196" s="619">
        <f>AY196/1000</f>
        <v>0</v>
      </c>
      <c r="BA196" s="134">
        <f>AY196*AU196</f>
        <v>0</v>
      </c>
      <c r="BB196" s="617">
        <f>BA196/1000</f>
        <v>0</v>
      </c>
      <c r="BC196" s="733">
        <f>BA196/AI188</f>
        <v>0</v>
      </c>
      <c r="BT196" s="3"/>
      <c r="BU196" s="13"/>
      <c r="BV196" s="394">
        <f t="shared" si="178"/>
        <v>0</v>
      </c>
      <c r="DD196" s="9">
        <v>1</v>
      </c>
    </row>
    <row r="197" spans="2:108" ht="21" customHeight="1">
      <c r="B197" s="394">
        <f t="shared" si="174"/>
        <v>0</v>
      </c>
      <c r="C197" s="146" t="b">
        <f t="shared" si="175"/>
        <v>0</v>
      </c>
      <c r="D197" s="146">
        <f t="shared" si="180"/>
        <v>0</v>
      </c>
      <c r="E197" s="146">
        <f t="shared" si="181"/>
        <v>0</v>
      </c>
      <c r="F197" s="146">
        <f t="shared" si="182"/>
        <v>0</v>
      </c>
      <c r="G197" s="146">
        <f t="shared" si="176"/>
        <v>0</v>
      </c>
      <c r="H197" s="146" t="str">
        <f t="shared" si="183"/>
        <v/>
      </c>
      <c r="I197" s="146" t="str">
        <f t="shared" si="177"/>
        <v/>
      </c>
      <c r="J197" s="145"/>
      <c r="K197" s="118"/>
      <c r="L197" s="118"/>
      <c r="M197" s="117"/>
      <c r="N197" s="116"/>
      <c r="O197" s="115"/>
      <c r="P197" s="663"/>
      <c r="Q197" s="663"/>
      <c r="R197" s="662"/>
      <c r="S197" s="149"/>
      <c r="T197" s="292"/>
      <c r="U197" s="291"/>
      <c r="V197" s="143"/>
      <c r="W197" s="290"/>
      <c r="X197" s="289"/>
      <c r="Y197" s="288"/>
      <c r="Z197" s="287"/>
      <c r="AA197" s="286"/>
      <c r="AC197" s="517" t="str">
        <f>IF(ISBLANK(AA197),"",IF(AI188&gt;0,AA197,""))</f>
        <v/>
      </c>
      <c r="AD197" s="518">
        <f>IF(ISBLANK(AI188),"",INDEX(BO22:BO150,MATCH(AJ189,BH22:BH150,0)))</f>
        <v>10</v>
      </c>
      <c r="AE197" s="519" t="str">
        <f t="shared" si="226"/>
        <v/>
      </c>
      <c r="AF197" s="520" t="str">
        <f>IF(BA197=0,"",IF(ISBLANK(AI188),"",TEXT(AE197/10,"0.0")&amp;" cl ► "&amp;TEXT(AE197/1000,"0.000")&amp;" L"))</f>
        <v/>
      </c>
      <c r="AG197" s="521" t="str">
        <f>IF(OR(BA197=0, ISBLANK(X197)), "", IF(ROUND(BA197/BA203*10*2, 0)/2=0, W197 &amp; " " &amp; X197, "► ≈ " &amp; MIN(ROUND(BA197/BA203*10*2, 0)/2, 10) &amp; "/10"))</f>
        <v/>
      </c>
      <c r="AH197" s="522" t="str">
        <f t="shared" si="227"/>
        <v/>
      </c>
      <c r="AI197" s="523">
        <f>IF(ISBLANK(AI188),"",U197)</f>
        <v>0</v>
      </c>
      <c r="AJ197" s="529" t="str">
        <f t="shared" si="228"/>
        <v/>
      </c>
      <c r="AK197" s="524">
        <f t="shared" si="229"/>
        <v>0</v>
      </c>
      <c r="AL197" s="515">
        <v>1</v>
      </c>
      <c r="AM197" s="516">
        <f t="shared" si="230"/>
        <v>0</v>
      </c>
      <c r="AO197" s="142" t="str">
        <f t="shared" ref="AO197:AT197" si="233">AO188</f>
        <v/>
      </c>
      <c r="AP197" s="141">
        <f t="shared" si="233"/>
        <v>0</v>
      </c>
      <c r="AQ197" s="141">
        <f t="shared" si="233"/>
        <v>0</v>
      </c>
      <c r="AR197" s="140" t="str">
        <f t="shared" si="233"/>
        <v>2 Trembler(s) de 30 cl</v>
      </c>
      <c r="AS197" s="135">
        <f t="shared" si="233"/>
        <v>600</v>
      </c>
      <c r="AT197" s="139">
        <f t="shared" si="233"/>
        <v>600</v>
      </c>
      <c r="AU197" s="138">
        <f t="shared" si="218"/>
        <v>0</v>
      </c>
      <c r="AV197" s="148">
        <v>2</v>
      </c>
      <c r="AW197" s="147">
        <f t="shared" si="232"/>
        <v>0</v>
      </c>
      <c r="AX197" s="614">
        <f>IF(ISBLANK(W197),0,IFERROR((IFERROR(_xlfn.XLOOKUP(X197,BH22:BH150,BO22:BO150),IFERROR(_xlfn.XLOOKUP(X197,BI22:BI150,BO22:BO150),IFERROR(_xlfn.XLOOKUP(X197,BJ22:BJ150,BO22:BO150),""))))*W197,""))</f>
        <v>0</v>
      </c>
      <c r="AY197" s="618">
        <f>IFERROR((AX197/AX203)*AQ197,0)</f>
        <v>0</v>
      </c>
      <c r="AZ197" s="619">
        <f t="shared" ref="AZ197:AZ202" si="234">AY197/1000</f>
        <v>0</v>
      </c>
      <c r="BA197" s="134">
        <f t="shared" ref="BA197:BA202" si="235">AY197*AU197</f>
        <v>0</v>
      </c>
      <c r="BB197" s="617">
        <f t="shared" ref="BB197:BB202" si="236">BA197/1000</f>
        <v>0</v>
      </c>
      <c r="BC197" s="733">
        <f>BA197/AI188</f>
        <v>0</v>
      </c>
      <c r="BT197" s="3"/>
      <c r="BU197" s="13"/>
      <c r="BV197" s="394">
        <f t="shared" si="178"/>
        <v>0</v>
      </c>
      <c r="DD197" s="9">
        <v>1</v>
      </c>
    </row>
    <row r="198" spans="2:108" ht="21" customHeight="1">
      <c r="B198" s="394">
        <f t="shared" si="174"/>
        <v>0</v>
      </c>
      <c r="C198" s="146" t="b">
        <f t="shared" si="175"/>
        <v>0</v>
      </c>
      <c r="D198" s="146">
        <f t="shared" si="180"/>
        <v>0</v>
      </c>
      <c r="E198" s="146">
        <f t="shared" si="181"/>
        <v>0</v>
      </c>
      <c r="F198" s="146">
        <f t="shared" si="182"/>
        <v>0</v>
      </c>
      <c r="G198" s="146">
        <f t="shared" si="176"/>
        <v>0</v>
      </c>
      <c r="H198" s="146" t="str">
        <f t="shared" si="183"/>
        <v/>
      </c>
      <c r="I198" s="146" t="str">
        <f t="shared" si="177"/>
        <v/>
      </c>
      <c r="J198" s="145"/>
      <c r="K198" s="118"/>
      <c r="L198" s="118"/>
      <c r="M198" s="117"/>
      <c r="N198" s="116"/>
      <c r="O198" s="115"/>
      <c r="P198" s="663"/>
      <c r="Q198" s="663"/>
      <c r="R198" s="662"/>
      <c r="S198" s="144"/>
      <c r="T198" s="292"/>
      <c r="U198" s="291"/>
      <c r="V198" s="143"/>
      <c r="W198" s="290"/>
      <c r="X198" s="289"/>
      <c r="Y198" s="288"/>
      <c r="Z198" s="287"/>
      <c r="AA198" s="294"/>
      <c r="AC198" s="507" t="str">
        <f>IF(ISBLANK(AA198),"",IF(AI188&gt;0,AA198,""))</f>
        <v/>
      </c>
      <c r="AD198" s="508">
        <f>IF(ISBLANK(AI188),"",INDEX(BO22:BO150,MATCH(AJ189,BH22:BH150,0)))</f>
        <v>10</v>
      </c>
      <c r="AE198" s="525" t="str">
        <f t="shared" si="226"/>
        <v/>
      </c>
      <c r="AF198" s="526" t="str">
        <f>IF(BA198=0,"",IF(ISBLANK(AI188),"",TEXT(AE198/10,"0.0")&amp;" cl ► "&amp;TEXT(AE198/1000,"0.000")&amp;" L"))</f>
        <v/>
      </c>
      <c r="AG198" s="511" t="str">
        <f>IF(OR(BA198=0, ISBLANK(X198)), "", IF(ROUND(BA198/BA203*10*2, 0)/2=0, W198 &amp; " " &amp; X198, "► ≈ " &amp; MIN(ROUND(BA198/BA203*10*2, 0)/2, 10) &amp; "/10"))</f>
        <v/>
      </c>
      <c r="AH198" s="527" t="str">
        <f t="shared" si="227"/>
        <v/>
      </c>
      <c r="AI198" s="513">
        <f>IF(ISBLANK(AI188),"",U198)</f>
        <v>0</v>
      </c>
      <c r="AJ198" s="528" t="str">
        <f t="shared" si="228"/>
        <v/>
      </c>
      <c r="AK198" s="514">
        <f t="shared" si="229"/>
        <v>0</v>
      </c>
      <c r="AL198" s="515">
        <v>1</v>
      </c>
      <c r="AM198" s="516">
        <f t="shared" si="230"/>
        <v>0</v>
      </c>
      <c r="AO198" s="142" t="str">
        <f t="shared" ref="AO198:AT198" si="237">AO188</f>
        <v/>
      </c>
      <c r="AP198" s="141">
        <f t="shared" si="237"/>
        <v>0</v>
      </c>
      <c r="AQ198" s="141">
        <f t="shared" si="237"/>
        <v>0</v>
      </c>
      <c r="AR198" s="140" t="str">
        <f t="shared" si="237"/>
        <v>2 Trembler(s) de 30 cl</v>
      </c>
      <c r="AS198" s="135">
        <f t="shared" si="237"/>
        <v>600</v>
      </c>
      <c r="AT198" s="139">
        <f t="shared" si="237"/>
        <v>600</v>
      </c>
      <c r="AU198" s="138">
        <f t="shared" si="218"/>
        <v>0</v>
      </c>
      <c r="AV198" s="137">
        <v>3</v>
      </c>
      <c r="AW198" s="136">
        <f t="shared" si="232"/>
        <v>0</v>
      </c>
      <c r="AX198" s="614">
        <f>IF(ISBLANK(W198),0,IFERROR((IFERROR(_xlfn.XLOOKUP(X198,BH22:BH150,BO22:BO150),IFERROR(_xlfn.XLOOKUP(X198,BI22:BI150,BO22:BO150),IFERROR(_xlfn.XLOOKUP(X198,BJ22:BJ150,BO22:BO150),""))))*W198,""))</f>
        <v>0</v>
      </c>
      <c r="AY198" s="618">
        <f>IFERROR((AX198/AX203)*AQ198,0)</f>
        <v>0</v>
      </c>
      <c r="AZ198" s="619">
        <f t="shared" si="234"/>
        <v>0</v>
      </c>
      <c r="BA198" s="134">
        <f t="shared" si="235"/>
        <v>0</v>
      </c>
      <c r="BB198" s="617">
        <f t="shared" si="236"/>
        <v>0</v>
      </c>
      <c r="BC198" s="733">
        <f>BA198/AI188</f>
        <v>0</v>
      </c>
      <c r="BT198" s="3"/>
      <c r="BU198" s="13"/>
      <c r="BV198" s="394">
        <f t="shared" si="178"/>
        <v>0</v>
      </c>
      <c r="DD198" s="9">
        <v>1</v>
      </c>
    </row>
    <row r="199" spans="2:108" ht="21" customHeight="1">
      <c r="B199" s="394">
        <f t="shared" si="174"/>
        <v>0</v>
      </c>
      <c r="C199" s="146" t="b">
        <f t="shared" si="175"/>
        <v>0</v>
      </c>
      <c r="D199" s="146">
        <f t="shared" si="180"/>
        <v>0</v>
      </c>
      <c r="E199" s="146">
        <f t="shared" si="181"/>
        <v>0</v>
      </c>
      <c r="F199" s="146">
        <f t="shared" si="182"/>
        <v>0</v>
      </c>
      <c r="G199" s="146">
        <f t="shared" si="176"/>
        <v>0</v>
      </c>
      <c r="H199" s="146" t="str">
        <f t="shared" si="183"/>
        <v/>
      </c>
      <c r="I199" s="146" t="str">
        <f t="shared" si="177"/>
        <v/>
      </c>
      <c r="J199" s="145"/>
      <c r="K199" s="118"/>
      <c r="L199" s="118"/>
      <c r="M199" s="117"/>
      <c r="N199" s="116"/>
      <c r="O199" s="115"/>
      <c r="P199" s="663"/>
      <c r="Q199" s="663"/>
      <c r="R199" s="662"/>
      <c r="S199" s="149"/>
      <c r="T199" s="292"/>
      <c r="U199" s="291"/>
      <c r="V199" s="143"/>
      <c r="W199" s="290"/>
      <c r="X199" s="289"/>
      <c r="Y199" s="288"/>
      <c r="Z199" s="287"/>
      <c r="AA199" s="294"/>
      <c r="AC199" s="517" t="str">
        <f>IF(ISBLANK(AA199),"",IF(AI188&gt;0,AA199,""))</f>
        <v/>
      </c>
      <c r="AD199" s="518">
        <f>IF(ISBLANK(AI188),"",INDEX(BO22:BO150,MATCH(AJ189,BH22:BH150,0)))</f>
        <v>10</v>
      </c>
      <c r="AE199" s="519" t="str">
        <f t="shared" si="226"/>
        <v/>
      </c>
      <c r="AF199" s="520" t="str">
        <f>IF(BA199=0,"",IF(ISBLANK(AI188),"",TEXT(AE199/10,"0.0")&amp;" cl ► "&amp;TEXT(AE199/1000,"0.000")&amp;" L"))</f>
        <v/>
      </c>
      <c r="AG199" s="521" t="str">
        <f>IF(OR(BA199=0, ISBLANK(X199)), "", IF(ROUND(BA199/BA203*10*2, 0)/2=0, W199 &amp; " " &amp; X199, "► ≈ " &amp; MIN(ROUND(BA199/BA203*10*2, 0)/2, 10) &amp; "/10"))</f>
        <v/>
      </c>
      <c r="AH199" s="522" t="str">
        <f t="shared" si="227"/>
        <v/>
      </c>
      <c r="AI199" s="523">
        <f>IF(ISBLANK(AI188),"",U199)</f>
        <v>0</v>
      </c>
      <c r="AJ199" s="529" t="str">
        <f t="shared" si="228"/>
        <v/>
      </c>
      <c r="AK199" s="524">
        <f t="shared" si="229"/>
        <v>0</v>
      </c>
      <c r="AL199" s="515">
        <v>1</v>
      </c>
      <c r="AM199" s="516">
        <f t="shared" si="230"/>
        <v>0</v>
      </c>
      <c r="AO199" s="142" t="str">
        <f t="shared" ref="AO199:AT199" si="238">AO188</f>
        <v/>
      </c>
      <c r="AP199" s="141">
        <f t="shared" si="238"/>
        <v>0</v>
      </c>
      <c r="AQ199" s="141">
        <f t="shared" si="238"/>
        <v>0</v>
      </c>
      <c r="AR199" s="140" t="str">
        <f t="shared" si="238"/>
        <v>2 Trembler(s) de 30 cl</v>
      </c>
      <c r="AS199" s="135">
        <f t="shared" si="238"/>
        <v>600</v>
      </c>
      <c r="AT199" s="139">
        <f t="shared" si="238"/>
        <v>600</v>
      </c>
      <c r="AU199" s="138">
        <f t="shared" si="218"/>
        <v>0</v>
      </c>
      <c r="AV199" s="148">
        <v>4</v>
      </c>
      <c r="AW199" s="147">
        <f t="shared" si="232"/>
        <v>0</v>
      </c>
      <c r="AX199" s="614">
        <f>IF(ISBLANK(W199),0,IFERROR((IFERROR(_xlfn.XLOOKUP(X199,BH22:BH150,BO22:BO150),IFERROR(_xlfn.XLOOKUP(X199,BI22:BI150,BO22:BO150),IFERROR(_xlfn.XLOOKUP(X199,BJ22:BJ150,BO22:BO150),""))))*W199,""))</f>
        <v>0</v>
      </c>
      <c r="AY199" s="618">
        <f>IFERROR((AX199/AX203)*AQ199,0)</f>
        <v>0</v>
      </c>
      <c r="AZ199" s="619">
        <f t="shared" si="234"/>
        <v>0</v>
      </c>
      <c r="BA199" s="134">
        <f t="shared" si="235"/>
        <v>0</v>
      </c>
      <c r="BB199" s="617">
        <f t="shared" si="236"/>
        <v>0</v>
      </c>
      <c r="BC199" s="733">
        <f>BA199/AI188</f>
        <v>0</v>
      </c>
      <c r="BT199" s="3"/>
      <c r="BU199" s="13"/>
      <c r="BV199" s="394">
        <f t="shared" si="178"/>
        <v>0</v>
      </c>
      <c r="DD199" s="9">
        <v>1</v>
      </c>
    </row>
    <row r="200" spans="2:108" ht="21" customHeight="1">
      <c r="B200" s="394">
        <f t="shared" si="174"/>
        <v>0</v>
      </c>
      <c r="C200" s="146" t="b">
        <f t="shared" si="175"/>
        <v>0</v>
      </c>
      <c r="D200" s="146">
        <f t="shared" si="180"/>
        <v>0</v>
      </c>
      <c r="E200" s="146">
        <f t="shared" si="181"/>
        <v>0</v>
      </c>
      <c r="F200" s="146">
        <f t="shared" si="182"/>
        <v>0</v>
      </c>
      <c r="G200" s="146">
        <f t="shared" si="176"/>
        <v>0</v>
      </c>
      <c r="H200" s="146" t="str">
        <f t="shared" si="183"/>
        <v/>
      </c>
      <c r="I200" s="146" t="str">
        <f t="shared" si="177"/>
        <v/>
      </c>
      <c r="J200" s="145"/>
      <c r="K200" s="118"/>
      <c r="L200" s="118"/>
      <c r="M200" s="117"/>
      <c r="N200" s="116"/>
      <c r="O200" s="115"/>
      <c r="P200" s="663"/>
      <c r="Q200" s="663"/>
      <c r="R200" s="662"/>
      <c r="S200" s="144"/>
      <c r="T200" s="292"/>
      <c r="U200" s="291"/>
      <c r="V200" s="143"/>
      <c r="W200" s="290"/>
      <c r="X200" s="289"/>
      <c r="Y200" s="288"/>
      <c r="Z200" s="287"/>
      <c r="AA200" s="286"/>
      <c r="AC200" s="507" t="str">
        <f>IF(ISBLANK(AA200),"",IF(AI188&gt;0,AA200,""))</f>
        <v/>
      </c>
      <c r="AD200" s="508">
        <f>IF(ISBLANK(AI188),"",INDEX(BO22:BO150,MATCH(AJ189,BH22:BH150,0)))</f>
        <v>10</v>
      </c>
      <c r="AE200" s="509" t="str">
        <f t="shared" si="226"/>
        <v/>
      </c>
      <c r="AF200" s="510" t="str">
        <f>IF(BA200=0,"",IF(ISBLANK(AI188),"",TEXT(AE200/10,"0.0")&amp;" cl ► "&amp;TEXT(AE200/1000,"0.000")&amp;" L"))</f>
        <v/>
      </c>
      <c r="AG200" s="511" t="str">
        <f>IF(OR(BA200=0, ISBLANK(X200)), "", IF(ROUND(BA200/BA203*10*2, 0)/2=0, W200 &amp; " " &amp; X200, "► ≈ " &amp; MIN(ROUND(BA200/BA203*10*2, 0)/2, 10) &amp; "/10"))</f>
        <v/>
      </c>
      <c r="AH200" s="527" t="str">
        <f t="shared" si="227"/>
        <v/>
      </c>
      <c r="AI200" s="513">
        <f>IF(ISBLANK(AI188),"",U200)</f>
        <v>0</v>
      </c>
      <c r="AJ200" s="528" t="str">
        <f t="shared" si="228"/>
        <v/>
      </c>
      <c r="AK200" s="514">
        <f t="shared" si="229"/>
        <v>0</v>
      </c>
      <c r="AL200" s="515">
        <v>1</v>
      </c>
      <c r="AM200" s="516">
        <f t="shared" si="230"/>
        <v>0</v>
      </c>
      <c r="AO200" s="142" t="str">
        <f t="shared" ref="AO200:AT200" si="239">AO188</f>
        <v/>
      </c>
      <c r="AP200" s="141">
        <f t="shared" si="239"/>
        <v>0</v>
      </c>
      <c r="AQ200" s="141">
        <f t="shared" si="239"/>
        <v>0</v>
      </c>
      <c r="AR200" s="140" t="str">
        <f t="shared" si="239"/>
        <v>2 Trembler(s) de 30 cl</v>
      </c>
      <c r="AS200" s="135">
        <f t="shared" si="239"/>
        <v>600</v>
      </c>
      <c r="AT200" s="139">
        <f t="shared" si="239"/>
        <v>600</v>
      </c>
      <c r="AU200" s="138">
        <f t="shared" si="218"/>
        <v>0</v>
      </c>
      <c r="AV200" s="137">
        <v>5</v>
      </c>
      <c r="AW200" s="136">
        <f t="shared" si="232"/>
        <v>0</v>
      </c>
      <c r="AX200" s="614">
        <f>IF(ISBLANK(W200),0,IFERROR((IFERROR(_xlfn.XLOOKUP(X200,BH22:BH150,BO22:BO150),IFERROR(_xlfn.XLOOKUP(X200,BI22:BI150,BO22:BO150),IFERROR(_xlfn.XLOOKUP(X200,BJ22:BJ150,BO22:BO150),""))))*W200,""))</f>
        <v>0</v>
      </c>
      <c r="AY200" s="618">
        <f>IFERROR((AX200/AX203)*AQ200,0)</f>
        <v>0</v>
      </c>
      <c r="AZ200" s="619">
        <f t="shared" si="234"/>
        <v>0</v>
      </c>
      <c r="BA200" s="134">
        <f t="shared" si="235"/>
        <v>0</v>
      </c>
      <c r="BB200" s="617">
        <f t="shared" si="236"/>
        <v>0</v>
      </c>
      <c r="BC200" s="733">
        <f>BA200/AI188</f>
        <v>0</v>
      </c>
      <c r="BT200" s="3"/>
      <c r="BU200" s="13"/>
      <c r="BV200" s="394">
        <f t="shared" si="178"/>
        <v>0</v>
      </c>
      <c r="DD200" s="9">
        <v>1</v>
      </c>
    </row>
    <row r="201" spans="2:108" ht="21" customHeight="1">
      <c r="B201" s="394">
        <f t="shared" si="174"/>
        <v>0</v>
      </c>
      <c r="C201" s="146" t="b">
        <f t="shared" si="175"/>
        <v>0</v>
      </c>
      <c r="D201" s="146">
        <f t="shared" si="180"/>
        <v>0</v>
      </c>
      <c r="E201" s="146">
        <f t="shared" si="181"/>
        <v>0</v>
      </c>
      <c r="F201" s="146">
        <f t="shared" si="182"/>
        <v>0</v>
      </c>
      <c r="G201" s="146">
        <f t="shared" si="176"/>
        <v>0</v>
      </c>
      <c r="H201" s="146" t="str">
        <f t="shared" si="183"/>
        <v/>
      </c>
      <c r="I201" s="146" t="str">
        <f t="shared" si="177"/>
        <v/>
      </c>
      <c r="J201" s="145"/>
      <c r="K201" s="118"/>
      <c r="L201" s="118"/>
      <c r="M201" s="117"/>
      <c r="N201" s="116"/>
      <c r="O201" s="115"/>
      <c r="P201" s="663"/>
      <c r="Q201" s="663"/>
      <c r="R201" s="662"/>
      <c r="S201" s="149"/>
      <c r="T201" s="292"/>
      <c r="U201" s="291"/>
      <c r="V201" s="143"/>
      <c r="W201" s="290"/>
      <c r="X201" s="289"/>
      <c r="Y201" s="288"/>
      <c r="Z201" s="287"/>
      <c r="AA201" s="286"/>
      <c r="AC201" s="517" t="str">
        <f>IF(ISBLANK(AA201),"",IF(AI188&gt;0,AA201,""))</f>
        <v/>
      </c>
      <c r="AD201" s="518">
        <f>IF(ISBLANK(AI188),"",INDEX(BO22:BO150,MATCH(AJ189,BH22:BH150,0)))</f>
        <v>10</v>
      </c>
      <c r="AE201" s="519" t="str">
        <f t="shared" si="226"/>
        <v/>
      </c>
      <c r="AF201" s="520" t="str">
        <f>IF(BA201=0,"",IF(ISBLANK(AI188),"",TEXT(AE201/10,"0.0")&amp;" cl ► "&amp;TEXT(AE201/1000,"0.000")&amp;" L"))</f>
        <v/>
      </c>
      <c r="AG201" s="521" t="str">
        <f>IF(OR(BA201=0, ISBLANK(X201)), "", IF(ROUND(BA201/BA203*10*2, 0)/2=0, W201 &amp; " " &amp; X201, "► ≈ " &amp; MIN(ROUND(BA201/BA203*10*2, 0)/2, 10) &amp; "/10"))</f>
        <v/>
      </c>
      <c r="AH201" s="522" t="str">
        <f t="shared" si="227"/>
        <v/>
      </c>
      <c r="AI201" s="523">
        <f>IF(ISBLANK(AI188),"",U201)</f>
        <v>0</v>
      </c>
      <c r="AJ201" s="529" t="str">
        <f t="shared" si="228"/>
        <v/>
      </c>
      <c r="AK201" s="524">
        <f t="shared" si="229"/>
        <v>0</v>
      </c>
      <c r="AL201" s="515">
        <v>1</v>
      </c>
      <c r="AM201" s="516">
        <f t="shared" si="230"/>
        <v>0</v>
      </c>
      <c r="AO201" s="142" t="str">
        <f t="shared" ref="AO201:AT201" si="240">AO188</f>
        <v/>
      </c>
      <c r="AP201" s="141">
        <f t="shared" si="240"/>
        <v>0</v>
      </c>
      <c r="AQ201" s="141">
        <f t="shared" si="240"/>
        <v>0</v>
      </c>
      <c r="AR201" s="140" t="str">
        <f t="shared" si="240"/>
        <v>2 Trembler(s) de 30 cl</v>
      </c>
      <c r="AS201" s="135">
        <f t="shared" si="240"/>
        <v>600</v>
      </c>
      <c r="AT201" s="139">
        <f t="shared" si="240"/>
        <v>600</v>
      </c>
      <c r="AU201" s="138">
        <f t="shared" si="218"/>
        <v>0</v>
      </c>
      <c r="AV201" s="148">
        <v>6</v>
      </c>
      <c r="AW201" s="147">
        <f t="shared" si="232"/>
        <v>0</v>
      </c>
      <c r="AX201" s="614">
        <f>IF(ISBLANK(W201),0,IFERROR((IFERROR(_xlfn.XLOOKUP(X201,BH22:BH150,BO22:BO150),IFERROR(_xlfn.XLOOKUP(X201,BI22:BI150,BO22:BO150),IFERROR(_xlfn.XLOOKUP(X201,BJ22:BJ150,BO22:BO150),""))))*W201,""))</f>
        <v>0</v>
      </c>
      <c r="AY201" s="618">
        <f>IFERROR((AX201/AX203)*AQ201,0)</f>
        <v>0</v>
      </c>
      <c r="AZ201" s="619">
        <f t="shared" si="234"/>
        <v>0</v>
      </c>
      <c r="BA201" s="134">
        <f t="shared" si="235"/>
        <v>0</v>
      </c>
      <c r="BB201" s="617">
        <f t="shared" si="236"/>
        <v>0</v>
      </c>
      <c r="BC201" s="733">
        <f>BA201/AI188</f>
        <v>0</v>
      </c>
      <c r="BT201" s="3"/>
      <c r="BU201" s="13"/>
      <c r="BV201" s="394">
        <f t="shared" si="178"/>
        <v>0</v>
      </c>
      <c r="DD201" s="9">
        <v>1</v>
      </c>
    </row>
    <row r="202" spans="2:108" ht="21" customHeight="1">
      <c r="B202" s="394">
        <f t="shared" si="174"/>
        <v>0</v>
      </c>
      <c r="C202" s="146" t="b">
        <f t="shared" si="175"/>
        <v>0</v>
      </c>
      <c r="D202" s="146">
        <f t="shared" si="180"/>
        <v>0</v>
      </c>
      <c r="E202" s="146">
        <f t="shared" si="181"/>
        <v>0</v>
      </c>
      <c r="F202" s="146">
        <f t="shared" si="182"/>
        <v>0</v>
      </c>
      <c r="G202" s="146">
        <f t="shared" si="176"/>
        <v>0</v>
      </c>
      <c r="H202" s="146" t="str">
        <f t="shared" si="183"/>
        <v/>
      </c>
      <c r="I202" s="146" t="str">
        <f t="shared" si="177"/>
        <v/>
      </c>
      <c r="J202" s="145"/>
      <c r="K202" s="118"/>
      <c r="L202" s="118"/>
      <c r="M202" s="117"/>
      <c r="N202" s="116"/>
      <c r="O202" s="115"/>
      <c r="P202" s="663"/>
      <c r="Q202" s="663"/>
      <c r="R202" s="662"/>
      <c r="S202" s="144"/>
      <c r="T202" s="292"/>
      <c r="U202" s="291"/>
      <c r="V202" s="143"/>
      <c r="W202" s="290"/>
      <c r="X202" s="289"/>
      <c r="Y202" s="288"/>
      <c r="Z202" s="287"/>
      <c r="AA202" s="286"/>
      <c r="AC202" s="507" t="str">
        <f>IF(ISBLANK(AA202),"",IF(AI188&gt;0,AA202,""))</f>
        <v/>
      </c>
      <c r="AD202" s="508">
        <f>IF(ISBLANK(AI188),"",INDEX(BO22:BO150,MATCH(AJ189,BH22:BH150,0)))</f>
        <v>10</v>
      </c>
      <c r="AE202" s="509" t="str">
        <f t="shared" si="226"/>
        <v/>
      </c>
      <c r="AF202" s="510" t="str">
        <f>IF(BA202=0,"",IF(ISBLANK(AI188),"",TEXT(AE202/10,"0.0")&amp;" cl ► "&amp;TEXT(AE202/1000,"0.000")&amp;" L"))</f>
        <v/>
      </c>
      <c r="AG202" s="511" t="str">
        <f>IF(OR(BA202=0, ISBLANK(X202)), "", IF(ROUND(BA202/BA203*10*2, 0)/2=0, W202 &amp; " " &amp; X202, "► ≈ " &amp; MIN(ROUND(BA202/BA203*10*2, 0)/2, 10) &amp; "/10"))</f>
        <v/>
      </c>
      <c r="AH202" s="527" t="str">
        <f t="shared" si="227"/>
        <v/>
      </c>
      <c r="AI202" s="513">
        <f>IF(ISBLANK(AI188),"",U202)</f>
        <v>0</v>
      </c>
      <c r="AJ202" s="528" t="str">
        <f t="shared" si="228"/>
        <v/>
      </c>
      <c r="AK202" s="514">
        <f t="shared" si="229"/>
        <v>0</v>
      </c>
      <c r="AL202" s="515">
        <v>1</v>
      </c>
      <c r="AM202" s="516">
        <f t="shared" si="230"/>
        <v>0</v>
      </c>
      <c r="AO202" s="142" t="str">
        <f t="shared" ref="AO202:AT202" si="241">AO188</f>
        <v/>
      </c>
      <c r="AP202" s="141">
        <f t="shared" si="241"/>
        <v>0</v>
      </c>
      <c r="AQ202" s="141">
        <f t="shared" si="241"/>
        <v>0</v>
      </c>
      <c r="AR202" s="140" t="str">
        <f t="shared" si="241"/>
        <v>2 Trembler(s) de 30 cl</v>
      </c>
      <c r="AS202" s="135">
        <f t="shared" si="241"/>
        <v>600</v>
      </c>
      <c r="AT202" s="139">
        <f t="shared" si="241"/>
        <v>600</v>
      </c>
      <c r="AU202" s="138">
        <f t="shared" si="218"/>
        <v>0</v>
      </c>
      <c r="AV202" s="137">
        <v>7</v>
      </c>
      <c r="AW202" s="136">
        <f t="shared" si="232"/>
        <v>0</v>
      </c>
      <c r="AX202" s="614">
        <f>IF(ISBLANK(W202),0,IFERROR((IFERROR(_xlfn.XLOOKUP(X202,BH22:BH150,BO22:BO150),IFERROR(_xlfn.XLOOKUP(X202,BI22:BI150,BO22:BO150),IFERROR(_xlfn.XLOOKUP(X202,BJ22:BJ150,BO22:BO150),""))))*W202,""))</f>
        <v>0</v>
      </c>
      <c r="AY202" s="618">
        <f>IFERROR((AX202/AX203)*AQ202,0)</f>
        <v>0</v>
      </c>
      <c r="AZ202" s="619">
        <f t="shared" si="234"/>
        <v>0</v>
      </c>
      <c r="BA202" s="134">
        <f t="shared" si="235"/>
        <v>0</v>
      </c>
      <c r="BB202" s="617">
        <f t="shared" si="236"/>
        <v>0</v>
      </c>
      <c r="BC202" s="733">
        <f>BA202/AI188</f>
        <v>0</v>
      </c>
      <c r="BT202" s="3"/>
      <c r="BV202" s="394">
        <f t="shared" si="178"/>
        <v>0</v>
      </c>
      <c r="DD202" s="9">
        <v>1</v>
      </c>
    </row>
    <row r="203" spans="2:108" ht="21" customHeight="1">
      <c r="B203" s="394">
        <f t="shared" si="174"/>
        <v>0</v>
      </c>
      <c r="C203" s="146" t="b">
        <f t="shared" si="175"/>
        <v>0</v>
      </c>
      <c r="D203" s="146">
        <f t="shared" si="180"/>
        <v>0</v>
      </c>
      <c r="E203" s="146">
        <f t="shared" si="181"/>
        <v>0</v>
      </c>
      <c r="F203" s="146">
        <f t="shared" si="182"/>
        <v>0</v>
      </c>
      <c r="G203" s="146">
        <f t="shared" si="176"/>
        <v>0</v>
      </c>
      <c r="H203" s="146" t="str">
        <f t="shared" si="183"/>
        <v/>
      </c>
      <c r="I203" s="146" t="str">
        <f t="shared" si="177"/>
        <v/>
      </c>
      <c r="J203" s="133"/>
      <c r="K203" s="118"/>
      <c r="L203" s="118"/>
      <c r="M203" s="117"/>
      <c r="N203" s="116"/>
      <c r="O203" s="115"/>
      <c r="P203" s="131"/>
      <c r="Q203" s="131"/>
      <c r="R203" s="131"/>
      <c r="S203" s="131"/>
      <c r="T203" s="131"/>
      <c r="U203" s="131"/>
      <c r="V203" s="131"/>
      <c r="W203" s="131"/>
      <c r="X203" s="131"/>
      <c r="Y203" s="132"/>
      <c r="Z203" s="131"/>
      <c r="AA203" s="130"/>
      <c r="AC203" s="504"/>
      <c r="AD203" s="128"/>
      <c r="AE203" s="530">
        <f>SUM(AE196:AE202)</f>
        <v>0</v>
      </c>
      <c r="AF203" s="128"/>
      <c r="AG203" s="128"/>
      <c r="AH203" s="129"/>
      <c r="AI203" s="505"/>
      <c r="AJ203" s="531">
        <f>IFERROR(SUM(AJ196:AJ202)/SUM(AE196:AE202)*100,0)</f>
        <v>0</v>
      </c>
      <c r="AK203" s="506"/>
      <c r="AL203" s="128" t="s">
        <v>345</v>
      </c>
      <c r="AM203" s="500">
        <f>SUM(AM196:AM202)</f>
        <v>0</v>
      </c>
      <c r="AO203" s="127"/>
      <c r="AP203" s="125"/>
      <c r="AQ203" s="125"/>
      <c r="AR203" s="126"/>
      <c r="AS203" s="126"/>
      <c r="AT203" s="125"/>
      <c r="AU203" s="124"/>
      <c r="AV203" s="123"/>
      <c r="AW203" s="123"/>
      <c r="AX203" s="615">
        <f t="shared" ref="AX203:BC203" si="242">SUM(AX196:AX202)</f>
        <v>0</v>
      </c>
      <c r="AY203" s="122">
        <f t="shared" si="242"/>
        <v>0</v>
      </c>
      <c r="AZ203" s="621">
        <f t="shared" si="242"/>
        <v>0</v>
      </c>
      <c r="BA203" s="122">
        <f t="shared" si="242"/>
        <v>0</v>
      </c>
      <c r="BB203" s="616">
        <f t="shared" si="242"/>
        <v>0</v>
      </c>
      <c r="BC203" s="620">
        <f t="shared" si="242"/>
        <v>0</v>
      </c>
      <c r="BT203" s="3"/>
      <c r="BV203" s="394">
        <f t="shared" si="178"/>
        <v>0</v>
      </c>
      <c r="DD203" s="9">
        <v>1</v>
      </c>
    </row>
    <row r="204" spans="2:108" ht="21" customHeight="1">
      <c r="B204" s="394">
        <f t="shared" si="174"/>
        <v>0</v>
      </c>
      <c r="C204" s="146" t="b">
        <f t="shared" si="175"/>
        <v>0</v>
      </c>
      <c r="D204" s="146">
        <f t="shared" si="180"/>
        <v>0</v>
      </c>
      <c r="E204" s="146">
        <f t="shared" si="181"/>
        <v>0</v>
      </c>
      <c r="F204" s="146">
        <f t="shared" si="182"/>
        <v>0</v>
      </c>
      <c r="G204" s="146">
        <f t="shared" si="176"/>
        <v>0</v>
      </c>
      <c r="H204" s="146" t="str">
        <f t="shared" si="183"/>
        <v/>
      </c>
      <c r="I204" s="146" t="str">
        <f t="shared" si="177"/>
        <v/>
      </c>
      <c r="J204" s="145"/>
      <c r="K204" s="118"/>
      <c r="L204" s="118"/>
      <c r="M204" s="117"/>
      <c r="N204" s="116"/>
      <c r="O204" s="115"/>
      <c r="P204" s="284"/>
      <c r="Q204" s="265"/>
      <c r="R204" s="268"/>
      <c r="S204" s="268"/>
      <c r="T204" s="268"/>
      <c r="U204" s="268"/>
      <c r="V204" s="268"/>
      <c r="W204" s="268"/>
      <c r="X204" s="268"/>
      <c r="Y204" s="268"/>
      <c r="Z204" s="268"/>
      <c r="AA204" s="283"/>
      <c r="AC204" s="771" t="s">
        <v>535</v>
      </c>
      <c r="AD204" s="268"/>
      <c r="AE204" s="268"/>
      <c r="AF204" s="268"/>
      <c r="AG204" s="268"/>
      <c r="AH204" s="537" t="s">
        <v>1692</v>
      </c>
      <c r="AI204" s="268"/>
      <c r="AJ204" s="268"/>
      <c r="AK204" s="268"/>
      <c r="AL204" s="268"/>
      <c r="AM204" s="283" t="s">
        <v>532</v>
      </c>
      <c r="AO204" s="491"/>
      <c r="AP204" s="492"/>
      <c r="AQ204" s="492"/>
      <c r="AR204" s="492"/>
      <c r="AS204" s="492"/>
      <c r="AT204" s="492"/>
      <c r="AU204" s="492"/>
      <c r="AV204" s="492"/>
      <c r="AW204" s="492"/>
      <c r="AX204" s="492"/>
      <c r="AY204" s="492"/>
      <c r="AZ204" s="492"/>
      <c r="BA204" s="492"/>
      <c r="BB204" s="492"/>
      <c r="BC204" s="496"/>
      <c r="BT204" s="3"/>
      <c r="BV204" s="394">
        <f t="shared" si="178"/>
        <v>0</v>
      </c>
      <c r="DD204" s="9">
        <v>1</v>
      </c>
    </row>
    <row r="205" spans="2:108" ht="21" customHeight="1">
      <c r="B205" s="394">
        <f t="shared" si="174"/>
        <v>0</v>
      </c>
      <c r="C205" s="146" t="b">
        <f t="shared" si="175"/>
        <v>0</v>
      </c>
      <c r="D205" s="146">
        <f t="shared" si="180"/>
        <v>0</v>
      </c>
      <c r="E205" s="146">
        <f t="shared" si="181"/>
        <v>0</v>
      </c>
      <c r="F205" s="146">
        <f t="shared" si="182"/>
        <v>0</v>
      </c>
      <c r="G205" s="146">
        <f t="shared" si="176"/>
        <v>0</v>
      </c>
      <c r="H205" s="146" t="str">
        <f t="shared" si="183"/>
        <v/>
      </c>
      <c r="I205" s="146" t="str">
        <f t="shared" si="177"/>
        <v/>
      </c>
      <c r="J205" s="145"/>
      <c r="K205" s="118"/>
      <c r="L205" s="118"/>
      <c r="M205" s="117"/>
      <c r="N205" s="116"/>
      <c r="O205" s="115"/>
      <c r="P205" s="281"/>
      <c r="Q205" s="280"/>
      <c r="R205" s="280"/>
      <c r="S205" s="280"/>
      <c r="T205" s="280"/>
      <c r="U205" s="280"/>
      <c r="V205" s="280"/>
      <c r="W205" s="280"/>
      <c r="X205" s="280"/>
      <c r="Y205" s="280"/>
      <c r="Z205" s="280"/>
      <c r="AA205" s="279"/>
      <c r="AC205" s="772">
        <f t="shared" ref="AC205:AC213" si="243">Q205</f>
        <v>0</v>
      </c>
      <c r="AD205" s="280"/>
      <c r="AE205" s="280"/>
      <c r="AF205" s="280"/>
      <c r="AG205" s="280"/>
      <c r="AH205" s="280"/>
      <c r="AI205" s="280"/>
      <c r="AJ205" s="280"/>
      <c r="AK205" s="280"/>
      <c r="AL205" s="280"/>
      <c r="AM205" s="279" t="s">
        <v>532</v>
      </c>
      <c r="AO205" s="493"/>
      <c r="AP205" s="494"/>
      <c r="AQ205" s="494"/>
      <c r="AR205" s="494"/>
      <c r="AS205" s="494"/>
      <c r="AT205" s="494"/>
      <c r="AU205" s="494"/>
      <c r="AV205" s="494"/>
      <c r="AW205" s="494"/>
      <c r="AX205" s="494"/>
      <c r="AY205" s="494"/>
      <c r="AZ205" s="494"/>
      <c r="BA205" s="494"/>
      <c r="BB205" s="494"/>
      <c r="BC205" s="497"/>
      <c r="BT205" s="3"/>
      <c r="BV205" s="394">
        <f t="shared" si="178"/>
        <v>0</v>
      </c>
      <c r="DD205" s="9">
        <v>1</v>
      </c>
    </row>
    <row r="206" spans="2:108" ht="21" customHeight="1">
      <c r="B206" s="394">
        <f t="shared" si="174"/>
        <v>0</v>
      </c>
      <c r="C206" s="146" t="b">
        <f t="shared" si="175"/>
        <v>0</v>
      </c>
      <c r="D206" s="146">
        <f t="shared" si="180"/>
        <v>0</v>
      </c>
      <c r="E206" s="146">
        <f t="shared" si="181"/>
        <v>0</v>
      </c>
      <c r="F206" s="146">
        <f t="shared" si="182"/>
        <v>0</v>
      </c>
      <c r="G206" s="146">
        <f t="shared" si="176"/>
        <v>0</v>
      </c>
      <c r="H206" s="146" t="str">
        <f t="shared" si="183"/>
        <v/>
      </c>
      <c r="I206" s="146" t="str">
        <f t="shared" si="177"/>
        <v/>
      </c>
      <c r="J206" s="145"/>
      <c r="K206" s="118"/>
      <c r="L206" s="118"/>
      <c r="M206" s="117"/>
      <c r="N206" s="116"/>
      <c r="O206" s="115"/>
      <c r="P206" s="281"/>
      <c r="Q206" s="280"/>
      <c r="R206" s="280"/>
      <c r="S206" s="280"/>
      <c r="T206" s="280"/>
      <c r="U206" s="280"/>
      <c r="V206" s="280"/>
      <c r="W206" s="280"/>
      <c r="X206" s="280"/>
      <c r="Y206" s="280"/>
      <c r="Z206" s="280"/>
      <c r="AA206" s="279"/>
      <c r="AC206" s="772">
        <f t="shared" si="243"/>
        <v>0</v>
      </c>
      <c r="AD206" s="280"/>
      <c r="AE206" s="280"/>
      <c r="AF206" s="280"/>
      <c r="AG206" s="280"/>
      <c r="AH206" s="280"/>
      <c r="AI206" s="280"/>
      <c r="AJ206" s="280"/>
      <c r="AK206" s="280"/>
      <c r="AL206" s="280"/>
      <c r="AM206" s="279"/>
      <c r="AO206" s="493"/>
      <c r="AP206" s="494"/>
      <c r="AQ206" s="494"/>
      <c r="AR206" s="494"/>
      <c r="AS206" s="494"/>
      <c r="AT206" s="494"/>
      <c r="AU206" s="494"/>
      <c r="AV206" s="494"/>
      <c r="AW206" s="494"/>
      <c r="AX206" s="494"/>
      <c r="AY206" s="494"/>
      <c r="AZ206" s="494"/>
      <c r="BA206" s="494"/>
      <c r="BB206" s="494"/>
      <c r="BC206" s="497"/>
      <c r="BT206" s="3"/>
      <c r="BV206" s="394">
        <f t="shared" si="178"/>
        <v>0</v>
      </c>
      <c r="DD206" s="9">
        <v>1</v>
      </c>
    </row>
    <row r="207" spans="2:108" ht="21" customHeight="1">
      <c r="B207" s="394">
        <f t="shared" si="174"/>
        <v>0</v>
      </c>
      <c r="C207" s="146" t="b">
        <f t="shared" si="175"/>
        <v>0</v>
      </c>
      <c r="D207" s="146">
        <f t="shared" si="180"/>
        <v>0</v>
      </c>
      <c r="E207" s="146">
        <f t="shared" si="181"/>
        <v>0</v>
      </c>
      <c r="F207" s="146">
        <f t="shared" si="182"/>
        <v>0</v>
      </c>
      <c r="G207" s="146">
        <f t="shared" si="176"/>
        <v>0</v>
      </c>
      <c r="H207" s="146" t="str">
        <f t="shared" si="183"/>
        <v/>
      </c>
      <c r="I207" s="146" t="str">
        <f t="shared" si="177"/>
        <v/>
      </c>
      <c r="J207" s="145"/>
      <c r="K207" s="118"/>
      <c r="L207" s="118"/>
      <c r="M207" s="117"/>
      <c r="N207" s="116"/>
      <c r="O207" s="115"/>
      <c r="P207" s="281"/>
      <c r="Q207" s="280"/>
      <c r="R207" s="280"/>
      <c r="S207" s="280"/>
      <c r="T207" s="280"/>
      <c r="U207" s="280"/>
      <c r="V207" s="280"/>
      <c r="W207" s="280"/>
      <c r="X207" s="280"/>
      <c r="Y207" s="280"/>
      <c r="Z207" s="280"/>
      <c r="AA207" s="279"/>
      <c r="AC207" s="772">
        <f t="shared" si="243"/>
        <v>0</v>
      </c>
      <c r="AD207" s="280"/>
      <c r="AE207" s="280"/>
      <c r="AF207" s="280"/>
      <c r="AG207" s="280"/>
      <c r="AH207" s="280"/>
      <c r="AI207" s="280"/>
      <c r="AJ207" s="280"/>
      <c r="AK207" s="280"/>
      <c r="AL207" s="280"/>
      <c r="AM207" s="279"/>
      <c r="AO207" s="495"/>
      <c r="AP207" s="494"/>
      <c r="AQ207" s="494"/>
      <c r="AR207" s="494"/>
      <c r="AS207" s="494"/>
      <c r="AT207" s="494"/>
      <c r="AU207" s="494"/>
      <c r="AV207" s="494"/>
      <c r="AW207" s="494"/>
      <c r="AX207" s="494"/>
      <c r="AY207" s="494"/>
      <c r="AZ207" s="494"/>
      <c r="BA207" s="494"/>
      <c r="BB207" s="494"/>
      <c r="BC207" s="497"/>
      <c r="BT207" s="3"/>
      <c r="BV207" s="394">
        <f t="shared" si="178"/>
        <v>0</v>
      </c>
      <c r="DD207" s="9">
        <v>1</v>
      </c>
    </row>
    <row r="208" spans="2:108" ht="21" customHeight="1">
      <c r="B208" s="394">
        <f t="shared" ref="B208:B271" si="244">J208</f>
        <v>0</v>
      </c>
      <c r="C208" s="146" t="b">
        <f t="shared" ref="C208:C271" si="245">IF(B208="►","►",IF(B208="A",IF(AND(ISTEXT(K208),ISTEXT(K208)),K208,IF(ISTEXT(K208),K208,IF(ISBLANK(K208),K208,K208)))))</f>
        <v>0</v>
      </c>
      <c r="D208" s="146">
        <f t="shared" si="180"/>
        <v>0</v>
      </c>
      <c r="E208" s="146">
        <f t="shared" si="181"/>
        <v>0</v>
      </c>
      <c r="F208" s="146">
        <f t="shared" si="182"/>
        <v>0</v>
      </c>
      <c r="G208" s="146">
        <f t="shared" ref="G208:G271" si="246">IF(C208="►","►",IFERROR(MID(K208,SEARCH(".",C208,SEARCH(".",C208,SEARCH(".",C208)+1)+1)+1,SEARCH(".",C208,SEARCH(".",C208,SEARCH(".",C208,SEARCH(".",C208)+1)+1)+1)-SEARCH(".",C208,SEARCH(".",C208,SEARCH(".",C208)+1)+1)-1),0))</f>
        <v>0</v>
      </c>
      <c r="H208" s="146" t="str">
        <f t="shared" si="183"/>
        <v/>
      </c>
      <c r="I208" s="146" t="str">
        <f t="shared" ref="I208:I271" si="247">IF(ISBLANK(C208),"►",IFERROR(RIGHT(C208,LEN(C208)-FIND("Couleur",C208)+1),""))</f>
        <v/>
      </c>
      <c r="J208" s="145"/>
      <c r="K208" s="118"/>
      <c r="L208" s="118"/>
      <c r="M208" s="117"/>
      <c r="N208" s="116"/>
      <c r="O208" s="115"/>
      <c r="P208" s="281"/>
      <c r="Q208" s="280"/>
      <c r="R208" s="280"/>
      <c r="S208" s="280"/>
      <c r="T208" s="280"/>
      <c r="U208" s="280"/>
      <c r="V208" s="280"/>
      <c r="W208" s="280"/>
      <c r="X208" s="280"/>
      <c r="Y208" s="280"/>
      <c r="Z208" s="280"/>
      <c r="AA208" s="279"/>
      <c r="AC208" s="772">
        <f t="shared" si="243"/>
        <v>0</v>
      </c>
      <c r="AD208" s="280"/>
      <c r="AE208" s="280"/>
      <c r="AF208" s="280"/>
      <c r="AG208" s="280"/>
      <c r="AH208" s="280"/>
      <c r="AI208" s="280"/>
      <c r="AJ208" s="280"/>
      <c r="AK208" s="280"/>
      <c r="AL208" s="280"/>
      <c r="AM208" s="279"/>
      <c r="AO208" s="493"/>
      <c r="AP208" s="494"/>
      <c r="AQ208" s="494"/>
      <c r="AR208" s="494"/>
      <c r="AS208" s="494"/>
      <c r="AT208" s="494"/>
      <c r="AU208" s="494"/>
      <c r="AV208" s="494"/>
      <c r="AW208" s="494"/>
      <c r="AX208" s="494"/>
      <c r="AY208" s="494"/>
      <c r="AZ208" s="494"/>
      <c r="BA208" s="494"/>
      <c r="BB208" s="494"/>
      <c r="BC208" s="497"/>
      <c r="BT208" s="3"/>
      <c r="BV208" s="394">
        <f t="shared" si="178"/>
        <v>0</v>
      </c>
      <c r="DD208" s="9">
        <v>1</v>
      </c>
    </row>
    <row r="209" spans="2:108" ht="21" customHeight="1">
      <c r="B209" s="394">
        <f t="shared" si="244"/>
        <v>0</v>
      </c>
      <c r="C209" s="146" t="b">
        <f t="shared" si="245"/>
        <v>0</v>
      </c>
      <c r="D209" s="146">
        <f t="shared" si="180"/>
        <v>0</v>
      </c>
      <c r="E209" s="146">
        <f t="shared" si="181"/>
        <v>0</v>
      </c>
      <c r="F209" s="146">
        <f t="shared" si="182"/>
        <v>0</v>
      </c>
      <c r="G209" s="146">
        <f t="shared" si="246"/>
        <v>0</v>
      </c>
      <c r="H209" s="146" t="str">
        <f t="shared" si="183"/>
        <v/>
      </c>
      <c r="I209" s="146" t="str">
        <f t="shared" si="247"/>
        <v/>
      </c>
      <c r="J209" s="145"/>
      <c r="K209" s="118"/>
      <c r="L209" s="118"/>
      <c r="M209" s="117"/>
      <c r="N209" s="116"/>
      <c r="O209" s="115"/>
      <c r="P209" s="281"/>
      <c r="Q209" s="280"/>
      <c r="R209" s="280"/>
      <c r="S209" s="280"/>
      <c r="T209" s="280"/>
      <c r="U209" s="280"/>
      <c r="V209" s="280"/>
      <c r="W209" s="280"/>
      <c r="X209" s="280"/>
      <c r="Y209" s="280"/>
      <c r="Z209" s="280"/>
      <c r="AA209" s="279"/>
      <c r="AC209" s="772">
        <f t="shared" si="243"/>
        <v>0</v>
      </c>
      <c r="AD209" s="280"/>
      <c r="AE209" s="280"/>
      <c r="AF209" s="280"/>
      <c r="AG209" s="280"/>
      <c r="AH209" s="280"/>
      <c r="AI209" s="280"/>
      <c r="AJ209" s="280"/>
      <c r="AK209" s="280"/>
      <c r="AL209" s="280"/>
      <c r="AM209" s="279"/>
      <c r="AO209" s="493"/>
      <c r="AP209" s="494"/>
      <c r="AQ209" s="494"/>
      <c r="AR209" s="494"/>
      <c r="AS209" s="494"/>
      <c r="AT209" s="494"/>
      <c r="AU209" s="494"/>
      <c r="AV209" s="494"/>
      <c r="AW209" s="494"/>
      <c r="AX209" s="494"/>
      <c r="AY209" s="494"/>
      <c r="AZ209" s="494"/>
      <c r="BA209" s="494"/>
      <c r="BB209" s="494"/>
      <c r="BC209" s="497"/>
      <c r="BT209" s="3"/>
      <c r="BV209" s="394">
        <f t="shared" si="178"/>
        <v>0</v>
      </c>
      <c r="DD209" s="9">
        <v>1</v>
      </c>
    </row>
    <row r="210" spans="2:108" ht="21" customHeight="1">
      <c r="B210" s="394">
        <f t="shared" si="244"/>
        <v>0</v>
      </c>
      <c r="C210" s="146" t="b">
        <f t="shared" si="245"/>
        <v>0</v>
      </c>
      <c r="D210" s="146">
        <f t="shared" si="180"/>
        <v>0</v>
      </c>
      <c r="E210" s="146">
        <f t="shared" si="181"/>
        <v>0</v>
      </c>
      <c r="F210" s="146">
        <f t="shared" si="182"/>
        <v>0</v>
      </c>
      <c r="G210" s="146">
        <f t="shared" si="246"/>
        <v>0</v>
      </c>
      <c r="H210" s="146" t="str">
        <f t="shared" si="183"/>
        <v/>
      </c>
      <c r="I210" s="146" t="str">
        <f t="shared" si="247"/>
        <v/>
      </c>
      <c r="J210" s="145"/>
      <c r="K210" s="118"/>
      <c r="L210" s="118"/>
      <c r="M210" s="117"/>
      <c r="N210" s="116"/>
      <c r="O210" s="115"/>
      <c r="P210" s="281"/>
      <c r="Q210" s="280"/>
      <c r="R210" s="280"/>
      <c r="S210" s="280"/>
      <c r="T210" s="280"/>
      <c r="U210" s="280"/>
      <c r="V210" s="280"/>
      <c r="W210" s="280"/>
      <c r="X210" s="280"/>
      <c r="Y210" s="280"/>
      <c r="Z210" s="280"/>
      <c r="AA210" s="279"/>
      <c r="AC210" s="772">
        <f t="shared" si="243"/>
        <v>0</v>
      </c>
      <c r="AD210" s="280"/>
      <c r="AE210" s="280"/>
      <c r="AF210" s="280"/>
      <c r="AG210" s="280"/>
      <c r="AH210" s="280"/>
      <c r="AI210" s="280"/>
      <c r="AJ210" s="280"/>
      <c r="AK210" s="280"/>
      <c r="AL210" s="280"/>
      <c r="AM210" s="279"/>
      <c r="AO210" s="493"/>
      <c r="AP210" s="494"/>
      <c r="AQ210" s="494"/>
      <c r="AR210" s="494"/>
      <c r="AS210" s="494"/>
      <c r="AT210" s="494"/>
      <c r="AU210" s="494"/>
      <c r="AV210" s="494"/>
      <c r="AW210" s="494"/>
      <c r="AX210" s="494"/>
      <c r="AY210" s="494"/>
      <c r="AZ210" s="494"/>
      <c r="BA210" s="494"/>
      <c r="BB210" s="494"/>
      <c r="BC210" s="497"/>
      <c r="BT210" s="3"/>
      <c r="BV210" s="394">
        <f t="shared" ref="BV210:BV273" si="248">B210</f>
        <v>0</v>
      </c>
      <c r="DD210" s="9">
        <v>1</v>
      </c>
    </row>
    <row r="211" spans="2:108" ht="21" customHeight="1">
      <c r="B211" s="394">
        <f t="shared" si="244"/>
        <v>0</v>
      </c>
      <c r="C211" s="146" t="b">
        <f t="shared" si="245"/>
        <v>0</v>
      </c>
      <c r="D211" s="146">
        <f t="shared" si="180"/>
        <v>0</v>
      </c>
      <c r="E211" s="146">
        <f t="shared" si="181"/>
        <v>0</v>
      </c>
      <c r="F211" s="146">
        <f t="shared" si="182"/>
        <v>0</v>
      </c>
      <c r="G211" s="146">
        <f t="shared" si="246"/>
        <v>0</v>
      </c>
      <c r="H211" s="146" t="str">
        <f t="shared" si="183"/>
        <v/>
      </c>
      <c r="I211" s="146" t="str">
        <f t="shared" si="247"/>
        <v/>
      </c>
      <c r="J211" s="145"/>
      <c r="K211" s="118"/>
      <c r="L211" s="118"/>
      <c r="M211" s="117"/>
      <c r="N211" s="116"/>
      <c r="O211" s="115"/>
      <c r="P211" s="281"/>
      <c r="Q211" s="280"/>
      <c r="R211" s="280"/>
      <c r="S211" s="280"/>
      <c r="T211" s="280"/>
      <c r="U211" s="280"/>
      <c r="V211" s="280"/>
      <c r="W211" s="280"/>
      <c r="X211" s="280"/>
      <c r="Y211" s="280"/>
      <c r="Z211" s="280"/>
      <c r="AA211" s="279"/>
      <c r="AC211" s="772">
        <f t="shared" si="243"/>
        <v>0</v>
      </c>
      <c r="AD211" s="280"/>
      <c r="AE211" s="280"/>
      <c r="AF211" s="280"/>
      <c r="AG211" s="280"/>
      <c r="AH211" s="280"/>
      <c r="AI211" s="280"/>
      <c r="AJ211" s="280"/>
      <c r="AK211" s="280"/>
      <c r="AL211" s="280"/>
      <c r="AM211" s="279"/>
      <c r="AO211" s="493"/>
      <c r="AP211" s="494"/>
      <c r="AQ211" s="494"/>
      <c r="AR211" s="494"/>
      <c r="AS211" s="494"/>
      <c r="AT211" s="494"/>
      <c r="AU211" s="494"/>
      <c r="AV211" s="494"/>
      <c r="AW211" s="494"/>
      <c r="AX211" s="494"/>
      <c r="AY211" s="494"/>
      <c r="AZ211" s="494"/>
      <c r="BA211" s="494"/>
      <c r="BB211" s="494"/>
      <c r="BC211" s="497"/>
      <c r="BT211" s="3"/>
      <c r="BV211" s="394">
        <f t="shared" si="248"/>
        <v>0</v>
      </c>
      <c r="DD211" s="9">
        <v>1</v>
      </c>
    </row>
    <row r="212" spans="2:108" ht="21" customHeight="1">
      <c r="B212" s="394">
        <f t="shared" si="244"/>
        <v>0</v>
      </c>
      <c r="C212" s="146" t="b">
        <f t="shared" si="245"/>
        <v>0</v>
      </c>
      <c r="D212" s="146">
        <f t="shared" si="180"/>
        <v>0</v>
      </c>
      <c r="E212" s="146">
        <f t="shared" si="181"/>
        <v>0</v>
      </c>
      <c r="F212" s="146">
        <f t="shared" si="182"/>
        <v>0</v>
      </c>
      <c r="G212" s="146">
        <f t="shared" si="246"/>
        <v>0</v>
      </c>
      <c r="H212" s="146" t="str">
        <f t="shared" si="183"/>
        <v/>
      </c>
      <c r="I212" s="146" t="str">
        <f t="shared" si="247"/>
        <v/>
      </c>
      <c r="J212" s="145"/>
      <c r="K212" s="118"/>
      <c r="L212" s="118"/>
      <c r="M212" s="117"/>
      <c r="N212" s="116"/>
      <c r="O212" s="115"/>
      <c r="P212" s="281"/>
      <c r="Q212" s="280"/>
      <c r="R212" s="280"/>
      <c r="S212" s="280"/>
      <c r="T212" s="280"/>
      <c r="U212" s="280"/>
      <c r="V212" s="280"/>
      <c r="W212" s="280"/>
      <c r="X212" s="280"/>
      <c r="Y212" s="280"/>
      <c r="Z212" s="280"/>
      <c r="AA212" s="279"/>
      <c r="AC212" s="772">
        <f t="shared" si="243"/>
        <v>0</v>
      </c>
      <c r="AD212" s="280"/>
      <c r="AE212" s="280"/>
      <c r="AF212" s="280"/>
      <c r="AG212" s="280"/>
      <c r="AH212" s="280"/>
      <c r="AI212" s="280"/>
      <c r="AJ212" s="280"/>
      <c r="AK212" s="280"/>
      <c r="AL212" s="280"/>
      <c r="AM212" s="279"/>
      <c r="AO212" s="493"/>
      <c r="AP212" s="494"/>
      <c r="AQ212" s="494"/>
      <c r="AR212" s="494"/>
      <c r="AS212" s="494"/>
      <c r="AT212" s="494"/>
      <c r="AU212" s="494"/>
      <c r="AV212" s="494"/>
      <c r="AW212" s="494"/>
      <c r="AX212" s="494"/>
      <c r="AY212" s="494"/>
      <c r="AZ212" s="494"/>
      <c r="BA212" s="494"/>
      <c r="BB212" s="494"/>
      <c r="BC212" s="497"/>
      <c r="BT212" s="3"/>
      <c r="BV212" s="394">
        <f t="shared" si="248"/>
        <v>0</v>
      </c>
      <c r="DD212" s="9">
        <v>1</v>
      </c>
    </row>
    <row r="213" spans="2:108" ht="21" customHeight="1">
      <c r="B213" s="394">
        <f t="shared" si="244"/>
        <v>0</v>
      </c>
      <c r="C213" s="146" t="b">
        <f t="shared" si="245"/>
        <v>0</v>
      </c>
      <c r="D213" s="146">
        <f t="shared" ref="D213:D276" si="249">IF(C213="►","►",IFERROR(LEFT(C213,SEARCH(".",C213)-1),0))</f>
        <v>0</v>
      </c>
      <c r="E213" s="146">
        <f t="shared" ref="E213:E276" si="250">IF(C213="►","►",IFERROR(MID(C213,SEARCH(".",C213)+1,SEARCH(".",C213,SEARCH(".",C213)+1)-SEARCH(".",C213)-1),0))</f>
        <v>0</v>
      </c>
      <c r="F213" s="146">
        <f t="shared" ref="F213:F276" si="251">IF(C213="►","►",IFERROR(MID(C213,SEARCH(".",C213,SEARCH(".",C213)+1)+1,SEARCH(".",C213,SEARCH(".",C213,SEARCH(".",C213)+1)+1)-SEARCH(".",C213,SEARCH(".",C213)+1)-1),0))</f>
        <v>0</v>
      </c>
      <c r="G213" s="146">
        <f t="shared" si="246"/>
        <v>0</v>
      </c>
      <c r="H213" s="146" t="str">
        <f t="shared" ref="H213:H276" si="252">IF(C213="►","►",IFERROR(MID(C213,SEARCH("♦",SUBSTITUTE(C213,".","♦",LEN(C213)-LEN(SUBSTITUTE(C213,".",""))))+1,999),""))</f>
        <v/>
      </c>
      <c r="I213" s="146" t="str">
        <f t="shared" si="247"/>
        <v/>
      </c>
      <c r="J213" s="145"/>
      <c r="K213" s="118"/>
      <c r="L213" s="118"/>
      <c r="M213" s="117"/>
      <c r="N213" s="116"/>
      <c r="O213" s="115"/>
      <c r="P213" s="281"/>
      <c r="Q213" s="280"/>
      <c r="R213" s="280"/>
      <c r="S213" s="280"/>
      <c r="T213" s="280"/>
      <c r="U213" s="280"/>
      <c r="V213" s="280"/>
      <c r="W213" s="280"/>
      <c r="X213" s="280"/>
      <c r="Y213" s="280"/>
      <c r="Z213" s="280"/>
      <c r="AA213" s="279"/>
      <c r="AC213" s="772">
        <f t="shared" si="243"/>
        <v>0</v>
      </c>
      <c r="AD213" s="280"/>
      <c r="AE213" s="280"/>
      <c r="AF213" s="280"/>
      <c r="AG213" s="280"/>
      <c r="AH213" s="280"/>
      <c r="AI213" s="280"/>
      <c r="AJ213" s="280"/>
      <c r="AK213" s="280"/>
      <c r="AL213" s="280"/>
      <c r="AM213" s="279"/>
      <c r="AO213" s="493"/>
      <c r="AP213" s="494"/>
      <c r="AQ213" s="494"/>
      <c r="AR213" s="494"/>
      <c r="AS213" s="494"/>
      <c r="AT213" s="494"/>
      <c r="AU213" s="494"/>
      <c r="AV213" s="494"/>
      <c r="AW213" s="494"/>
      <c r="AX213" s="494"/>
      <c r="AY213" s="494"/>
      <c r="AZ213" s="494"/>
      <c r="BA213" s="494"/>
      <c r="BB213" s="494"/>
      <c r="BC213" s="497"/>
      <c r="BT213" s="3"/>
      <c r="BV213" s="394">
        <f t="shared" si="248"/>
        <v>0</v>
      </c>
      <c r="DD213" s="9">
        <v>1</v>
      </c>
    </row>
    <row r="214" spans="2:108" ht="21" customHeight="1">
      <c r="B214" s="394">
        <f t="shared" si="244"/>
        <v>0</v>
      </c>
      <c r="C214" s="146" t="b">
        <f t="shared" si="245"/>
        <v>0</v>
      </c>
      <c r="D214" s="146">
        <f t="shared" si="249"/>
        <v>0</v>
      </c>
      <c r="E214" s="146">
        <f t="shared" si="250"/>
        <v>0</v>
      </c>
      <c r="F214" s="146">
        <f t="shared" si="251"/>
        <v>0</v>
      </c>
      <c r="G214" s="146">
        <f t="shared" si="246"/>
        <v>0</v>
      </c>
      <c r="H214" s="146" t="str">
        <f t="shared" si="252"/>
        <v/>
      </c>
      <c r="I214" s="146" t="str">
        <f t="shared" si="247"/>
        <v/>
      </c>
      <c r="J214" s="145"/>
      <c r="K214" s="118"/>
      <c r="L214" s="118"/>
      <c r="M214" s="117"/>
      <c r="N214" s="116"/>
      <c r="O214" s="115"/>
      <c r="P214" s="661"/>
      <c r="Q214" s="277"/>
      <c r="R214" s="277"/>
      <c r="S214" s="277"/>
      <c r="T214" s="277"/>
      <c r="U214" s="277"/>
      <c r="V214" s="277"/>
      <c r="W214" s="277"/>
      <c r="X214" s="277"/>
      <c r="Y214" s="277"/>
      <c r="Z214" s="277"/>
      <c r="AA214" s="276"/>
      <c r="AC214" s="773"/>
      <c r="AD214" s="277"/>
      <c r="AE214" s="277"/>
      <c r="AF214" s="277"/>
      <c r="AG214" s="277"/>
      <c r="AH214" s="277"/>
      <c r="AI214" s="277"/>
      <c r="AJ214" s="277"/>
      <c r="AK214" s="277"/>
      <c r="AL214" s="277"/>
      <c r="AM214" s="276"/>
      <c r="AO214" s="493"/>
      <c r="AP214" s="494"/>
      <c r="AQ214" s="494"/>
      <c r="AR214" s="494"/>
      <c r="AS214" s="494"/>
      <c r="AT214" s="494"/>
      <c r="AU214" s="494"/>
      <c r="AV214" s="494"/>
      <c r="AW214" s="494"/>
      <c r="AX214" s="494"/>
      <c r="AY214" s="494"/>
      <c r="AZ214" s="494"/>
      <c r="BA214" s="494"/>
      <c r="BB214" s="494"/>
      <c r="BC214" s="497"/>
      <c r="BT214" s="3"/>
      <c r="BV214" s="394">
        <f t="shared" si="248"/>
        <v>0</v>
      </c>
      <c r="DD214" s="9">
        <v>1</v>
      </c>
    </row>
    <row r="215" spans="2:108" ht="21" customHeight="1">
      <c r="B215" s="394">
        <f t="shared" si="244"/>
        <v>0</v>
      </c>
      <c r="C215" s="146" t="b">
        <f t="shared" si="245"/>
        <v>0</v>
      </c>
      <c r="D215" s="146">
        <f t="shared" si="249"/>
        <v>0</v>
      </c>
      <c r="E215" s="146">
        <f t="shared" si="250"/>
        <v>0</v>
      </c>
      <c r="F215" s="146">
        <f t="shared" si="251"/>
        <v>0</v>
      </c>
      <c r="G215" s="146">
        <f t="shared" si="246"/>
        <v>0</v>
      </c>
      <c r="H215" s="146" t="str">
        <f t="shared" si="252"/>
        <v/>
      </c>
      <c r="I215" s="146" t="str">
        <f t="shared" si="247"/>
        <v/>
      </c>
      <c r="J215" s="145"/>
      <c r="K215" s="118"/>
      <c r="L215" s="118"/>
      <c r="M215" s="117"/>
      <c r="N215" s="116"/>
      <c r="O215" s="115"/>
      <c r="P215" s="661"/>
      <c r="Q215" s="277"/>
      <c r="R215" s="277"/>
      <c r="S215" s="277"/>
      <c r="T215" s="277"/>
      <c r="U215" s="277"/>
      <c r="V215" s="277"/>
      <c r="W215" s="277"/>
      <c r="X215" s="277"/>
      <c r="Y215" s="277"/>
      <c r="Z215" s="277"/>
      <c r="AA215" s="276"/>
      <c r="AC215" s="773"/>
      <c r="AD215" s="277"/>
      <c r="AE215" s="277"/>
      <c r="AF215" s="277"/>
      <c r="AG215" s="277"/>
      <c r="AH215" s="277"/>
      <c r="AI215" s="277"/>
      <c r="AJ215" s="277"/>
      <c r="AK215" s="277"/>
      <c r="AL215" s="277"/>
      <c r="AM215" s="276"/>
      <c r="AO215" s="493"/>
      <c r="AP215" s="494"/>
      <c r="AQ215" s="494"/>
      <c r="AR215" s="494"/>
      <c r="AS215" s="494"/>
      <c r="AT215" s="494"/>
      <c r="AU215" s="494"/>
      <c r="AV215" s="494"/>
      <c r="AW215" s="494"/>
      <c r="AX215" s="494"/>
      <c r="AY215" s="494"/>
      <c r="AZ215" s="494"/>
      <c r="BA215" s="494"/>
      <c r="BB215" s="494"/>
      <c r="BC215" s="497"/>
      <c r="BT215" s="3"/>
      <c r="BV215" s="394">
        <f t="shared" si="248"/>
        <v>0</v>
      </c>
      <c r="DD215" s="9">
        <v>1</v>
      </c>
    </row>
    <row r="216" spans="2:108" ht="21" customHeight="1">
      <c r="B216" s="394">
        <f t="shared" si="244"/>
        <v>0</v>
      </c>
      <c r="C216" s="146" t="b">
        <f t="shared" si="245"/>
        <v>0</v>
      </c>
      <c r="D216" s="146">
        <f t="shared" si="249"/>
        <v>0</v>
      </c>
      <c r="E216" s="146">
        <f t="shared" si="250"/>
        <v>0</v>
      </c>
      <c r="F216" s="146">
        <f t="shared" si="251"/>
        <v>0</v>
      </c>
      <c r="G216" s="146">
        <f t="shared" si="246"/>
        <v>0</v>
      </c>
      <c r="H216" s="146" t="str">
        <f t="shared" si="252"/>
        <v/>
      </c>
      <c r="I216" s="146" t="str">
        <f t="shared" si="247"/>
        <v/>
      </c>
      <c r="J216" s="272"/>
      <c r="K216" s="118"/>
      <c r="L216" s="118"/>
      <c r="M216" s="117"/>
      <c r="N216" s="116"/>
      <c r="O216" s="115"/>
      <c r="P216" s="274"/>
      <c r="Q216" s="121"/>
      <c r="R216" s="121"/>
      <c r="S216" s="121"/>
      <c r="T216" s="121"/>
      <c r="U216" s="121"/>
      <c r="V216" s="121"/>
      <c r="W216" s="121"/>
      <c r="X216" s="121"/>
      <c r="Y216" s="121"/>
      <c r="Z216" s="121"/>
      <c r="AA216" s="120"/>
      <c r="AC216" s="774"/>
      <c r="AD216" s="121"/>
      <c r="AE216" s="121"/>
      <c r="AF216" s="121"/>
      <c r="AG216" s="121"/>
      <c r="AH216" s="121"/>
      <c r="AI216" s="121"/>
      <c r="AJ216" s="121"/>
      <c r="AK216" s="121"/>
      <c r="AL216" s="121"/>
      <c r="AM216" s="120"/>
      <c r="AO216" s="493"/>
      <c r="AP216" s="494"/>
      <c r="AQ216" s="494"/>
      <c r="AR216" s="494"/>
      <c r="AS216" s="494"/>
      <c r="AT216" s="494"/>
      <c r="AU216" s="494"/>
      <c r="AV216" s="494"/>
      <c r="AW216" s="494"/>
      <c r="AX216" s="494"/>
      <c r="AY216" s="494"/>
      <c r="AZ216" s="494"/>
      <c r="BA216" s="494"/>
      <c r="BB216" s="494"/>
      <c r="BC216" s="497"/>
      <c r="BT216" s="3"/>
      <c r="BV216" s="394">
        <f t="shared" si="248"/>
        <v>0</v>
      </c>
      <c r="DD216" s="9">
        <v>1</v>
      </c>
    </row>
    <row r="217" spans="2:108" ht="21" customHeight="1">
      <c r="B217" s="394">
        <f t="shared" si="244"/>
        <v>0</v>
      </c>
      <c r="C217" s="146" t="b">
        <f t="shared" si="245"/>
        <v>0</v>
      </c>
      <c r="D217" s="146">
        <f t="shared" si="249"/>
        <v>0</v>
      </c>
      <c r="E217" s="146">
        <f t="shared" si="250"/>
        <v>0</v>
      </c>
      <c r="F217" s="146">
        <f t="shared" si="251"/>
        <v>0</v>
      </c>
      <c r="G217" s="146">
        <f t="shared" si="246"/>
        <v>0</v>
      </c>
      <c r="H217" s="146" t="str">
        <f t="shared" si="252"/>
        <v/>
      </c>
      <c r="I217" s="146" t="str">
        <f t="shared" si="247"/>
        <v/>
      </c>
      <c r="J217" s="272"/>
      <c r="K217" s="112"/>
      <c r="L217" s="112"/>
      <c r="M217" s="112"/>
      <c r="N217" s="112"/>
      <c r="O217" s="112"/>
      <c r="P217" s="112"/>
      <c r="Q217" s="112"/>
      <c r="R217" s="112"/>
      <c r="S217" s="112"/>
      <c r="T217" s="112"/>
      <c r="U217" s="112"/>
      <c r="V217" s="112"/>
      <c r="W217" s="112"/>
      <c r="X217" s="112"/>
      <c r="Y217" s="112"/>
      <c r="Z217" s="112"/>
      <c r="AA217" s="114"/>
      <c r="AC217" s="775">
        <v>40</v>
      </c>
      <c r="AD217" s="112">
        <v>5</v>
      </c>
      <c r="AE217" s="112">
        <v>12</v>
      </c>
      <c r="AF217" s="112">
        <v>25</v>
      </c>
      <c r="AG217" s="112">
        <v>23</v>
      </c>
      <c r="AH217" s="112">
        <v>7</v>
      </c>
      <c r="AI217" s="112">
        <v>13</v>
      </c>
      <c r="AJ217" s="112">
        <v>12</v>
      </c>
      <c r="AK217" s="112">
        <v>9</v>
      </c>
      <c r="AL217" s="112">
        <v>12</v>
      </c>
      <c r="AM217" s="114">
        <v>13</v>
      </c>
      <c r="AO217" s="113">
        <v>14</v>
      </c>
      <c r="AP217" s="112">
        <v>11</v>
      </c>
      <c r="AQ217" s="112">
        <v>17</v>
      </c>
      <c r="AR217" s="112">
        <v>17</v>
      </c>
      <c r="AS217" s="112">
        <v>17</v>
      </c>
      <c r="AT217" s="112">
        <v>14</v>
      </c>
      <c r="AU217" s="112">
        <v>11</v>
      </c>
      <c r="AV217" s="112">
        <v>14</v>
      </c>
      <c r="AW217" s="112">
        <v>21</v>
      </c>
      <c r="AX217" s="112">
        <v>18</v>
      </c>
      <c r="AY217" s="112">
        <v>17</v>
      </c>
      <c r="AZ217" s="112">
        <v>11</v>
      </c>
      <c r="BA217" s="112">
        <v>11</v>
      </c>
      <c r="BB217" s="112">
        <v>11</v>
      </c>
      <c r="BC217" s="111">
        <v>17</v>
      </c>
      <c r="BT217" s="3"/>
      <c r="BV217" s="394">
        <f t="shared" si="248"/>
        <v>0</v>
      </c>
      <c r="DD217" s="9">
        <v>1</v>
      </c>
    </row>
    <row r="218" spans="2:108" ht="21" customHeight="1" thickBot="1">
      <c r="B218" s="394">
        <f t="shared" si="244"/>
        <v>0</v>
      </c>
      <c r="C218" s="146" t="b">
        <f t="shared" si="245"/>
        <v>0</v>
      </c>
      <c r="D218" s="146">
        <f t="shared" si="249"/>
        <v>0</v>
      </c>
      <c r="E218" s="146">
        <f t="shared" si="250"/>
        <v>0</v>
      </c>
      <c r="F218" s="146">
        <f t="shared" si="251"/>
        <v>0</v>
      </c>
      <c r="G218" s="146">
        <f t="shared" si="246"/>
        <v>0</v>
      </c>
      <c r="H218" s="146" t="str">
        <f t="shared" si="252"/>
        <v/>
      </c>
      <c r="I218" s="146" t="str">
        <f t="shared" si="247"/>
        <v/>
      </c>
      <c r="J218" s="271"/>
      <c r="K218" s="270"/>
      <c r="L218" s="270"/>
      <c r="M218" s="270"/>
      <c r="N218" s="270"/>
      <c r="O218" s="270"/>
      <c r="P218" s="270"/>
      <c r="Q218" s="270"/>
      <c r="R218" s="270"/>
      <c r="S218" s="270"/>
      <c r="T218" s="270"/>
      <c r="U218" s="270"/>
      <c r="V218" s="270"/>
      <c r="W218" s="270"/>
      <c r="X218" s="270"/>
      <c r="Y218" s="270"/>
      <c r="Z218" s="270"/>
      <c r="AA218" s="269"/>
      <c r="AC218" s="776">
        <f t="shared" ref="AC218:AK218" ca="1" si="253">CELL("largeur",AC218)</f>
        <v>40</v>
      </c>
      <c r="AD218" s="270">
        <f t="shared" ca="1" si="253"/>
        <v>5</v>
      </c>
      <c r="AE218" s="270">
        <f t="shared" ca="1" si="253"/>
        <v>12</v>
      </c>
      <c r="AF218" s="270">
        <f t="shared" ca="1" si="253"/>
        <v>25</v>
      </c>
      <c r="AG218" s="270">
        <f t="shared" ca="1" si="253"/>
        <v>23</v>
      </c>
      <c r="AH218" s="270">
        <f t="shared" ca="1" si="253"/>
        <v>7</v>
      </c>
      <c r="AI218" s="270">
        <f t="shared" ca="1" si="253"/>
        <v>13</v>
      </c>
      <c r="AJ218" s="270">
        <f t="shared" ca="1" si="253"/>
        <v>12</v>
      </c>
      <c r="AK218" s="270">
        <f t="shared" ca="1" si="253"/>
        <v>9</v>
      </c>
      <c r="AL218" s="270">
        <v>12</v>
      </c>
      <c r="AM218" s="269">
        <f ca="1">CELL("largeur",AM218)</f>
        <v>13</v>
      </c>
      <c r="AO218" s="110">
        <f t="shared" ref="AO218:BC218" ca="1" si="254">CELL("largeur",AO218)</f>
        <v>14</v>
      </c>
      <c r="AP218" s="109">
        <f t="shared" ca="1" si="254"/>
        <v>11</v>
      </c>
      <c r="AQ218" s="109">
        <f t="shared" ca="1" si="254"/>
        <v>17</v>
      </c>
      <c r="AR218" s="109">
        <f t="shared" ca="1" si="254"/>
        <v>17</v>
      </c>
      <c r="AS218" s="109">
        <f t="shared" ca="1" si="254"/>
        <v>17</v>
      </c>
      <c r="AT218" s="109">
        <f t="shared" ca="1" si="254"/>
        <v>14</v>
      </c>
      <c r="AU218" s="109">
        <f t="shared" ca="1" si="254"/>
        <v>11</v>
      </c>
      <c r="AV218" s="109">
        <f t="shared" ca="1" si="254"/>
        <v>14</v>
      </c>
      <c r="AW218" s="109">
        <f t="shared" ca="1" si="254"/>
        <v>21</v>
      </c>
      <c r="AX218" s="109">
        <f t="shared" ca="1" si="254"/>
        <v>18</v>
      </c>
      <c r="AY218" s="109">
        <f t="shared" ca="1" si="254"/>
        <v>17</v>
      </c>
      <c r="AZ218" s="109">
        <f t="shared" ca="1" si="254"/>
        <v>11</v>
      </c>
      <c r="BA218" s="109">
        <f t="shared" ca="1" si="254"/>
        <v>11</v>
      </c>
      <c r="BB218" s="109">
        <f t="shared" ca="1" si="254"/>
        <v>11</v>
      </c>
      <c r="BC218" s="108">
        <f t="shared" ca="1" si="254"/>
        <v>17</v>
      </c>
      <c r="BT218" s="3"/>
      <c r="BV218" s="394">
        <f t="shared" si="248"/>
        <v>0</v>
      </c>
      <c r="DD218" s="9">
        <v>1</v>
      </c>
    </row>
    <row r="219" spans="2:108" ht="21" customHeight="1" thickBot="1">
      <c r="B219" s="394" t="str">
        <f t="shared" si="244"/>
        <v>A</v>
      </c>
      <c r="C219" s="146" t="str">
        <f t="shared" si="245"/>
        <v>A</v>
      </c>
      <c r="D219" s="146">
        <f t="shared" si="249"/>
        <v>0</v>
      </c>
      <c r="E219" s="146">
        <f t="shared" si="250"/>
        <v>0</v>
      </c>
      <c r="F219" s="146">
        <f t="shared" si="251"/>
        <v>0</v>
      </c>
      <c r="G219" s="146">
        <f t="shared" si="246"/>
        <v>0</v>
      </c>
      <c r="H219" s="146" t="str">
        <f t="shared" si="252"/>
        <v/>
      </c>
      <c r="I219" s="146" t="str">
        <f t="shared" si="247"/>
        <v/>
      </c>
      <c r="J219" s="832" t="s">
        <v>338</v>
      </c>
      <c r="K219" s="833" t="s">
        <v>338</v>
      </c>
      <c r="L219" s="833" t="s">
        <v>338</v>
      </c>
      <c r="M219" s="833" t="s">
        <v>338</v>
      </c>
      <c r="N219" s="833" t="s">
        <v>338</v>
      </c>
      <c r="O219" s="834" t="s">
        <v>2028</v>
      </c>
      <c r="P219" s="835"/>
      <c r="Q219" s="835"/>
      <c r="R219" s="835"/>
      <c r="S219" s="835"/>
      <c r="T219" s="835"/>
      <c r="U219" s="835"/>
      <c r="V219" s="835"/>
      <c r="W219" s="835"/>
      <c r="X219" s="835"/>
      <c r="Y219" s="835"/>
      <c r="Z219" s="835"/>
      <c r="AA219" s="835"/>
      <c r="AC219" s="5"/>
      <c r="AD219" s="5"/>
      <c r="AE219" s="5"/>
      <c r="AF219" s="5"/>
      <c r="AG219" s="5"/>
      <c r="AH219" s="5"/>
      <c r="AI219" s="5"/>
      <c r="AJ219" s="5"/>
      <c r="AK219" s="5"/>
      <c r="AL219" s="5"/>
      <c r="AM219" s="5"/>
      <c r="AO219" s="5"/>
      <c r="AP219" s="5"/>
      <c r="AQ219" s="5"/>
      <c r="AR219" s="5"/>
      <c r="AS219" s="5"/>
      <c r="AT219" s="5"/>
      <c r="AU219" s="5"/>
      <c r="AV219" s="5"/>
      <c r="AW219" s="5"/>
      <c r="AX219" s="5"/>
      <c r="AY219" s="5"/>
      <c r="AZ219" s="5"/>
      <c r="BA219" s="5"/>
      <c r="BB219" s="5"/>
      <c r="BC219" s="5"/>
      <c r="BT219" s="3"/>
      <c r="BV219" s="394" t="str">
        <f t="shared" si="248"/>
        <v>A</v>
      </c>
      <c r="DD219" s="9">
        <v>1</v>
      </c>
    </row>
    <row r="220" spans="2:108" ht="21" customHeight="1">
      <c r="B220" s="394" t="str">
        <f t="shared" si="244"/>
        <v>A</v>
      </c>
      <c r="C220" s="146">
        <f t="shared" si="245"/>
        <v>0</v>
      </c>
      <c r="D220" s="146">
        <f t="shared" si="249"/>
        <v>0</v>
      </c>
      <c r="E220" s="146">
        <f t="shared" si="250"/>
        <v>0</v>
      </c>
      <c r="F220" s="146">
        <f t="shared" si="251"/>
        <v>0</v>
      </c>
      <c r="G220" s="146">
        <f t="shared" si="246"/>
        <v>0</v>
      </c>
      <c r="H220" s="146" t="str">
        <f t="shared" si="252"/>
        <v/>
      </c>
      <c r="I220" s="146" t="str">
        <f t="shared" si="247"/>
        <v/>
      </c>
      <c r="J220" s="257" t="s">
        <v>338</v>
      </c>
      <c r="K220" s="256">
        <f>K227</f>
        <v>0</v>
      </c>
      <c r="L220" s="256">
        <f>L227</f>
        <v>0</v>
      </c>
      <c r="M220" s="255">
        <f>M227</f>
        <v>0</v>
      </c>
      <c r="N220" s="254">
        <f>N227</f>
        <v>0</v>
      </c>
      <c r="O220" s="253">
        <f>O227</f>
        <v>0</v>
      </c>
      <c r="P220" s="686"/>
      <c r="Q220" s="685"/>
      <c r="R220" s="798" t="s">
        <v>1703</v>
      </c>
      <c r="S220" s="798"/>
      <c r="T220" s="798"/>
      <c r="U220" s="798"/>
      <c r="V220" s="798"/>
      <c r="W220" s="798"/>
      <c r="X220" s="798"/>
      <c r="Y220" s="798"/>
      <c r="Z220" s="798"/>
      <c r="AA220" s="684"/>
      <c r="AC220" s="1561" t="str">
        <f>R220&amp;" "&amp;P220&amp;" "&amp;P221&amp;" "&amp;P222&amp;"  intensité"&amp;" "&amp;U226&amp;" "&amp;"coût unitaire"&amp;" "&amp;AM229&amp; "€"&amp;" "&amp;" servi en"&amp;" "&amp;AJ222</f>
        <v>POSTIT 7     intensité  coût unitaire 0€  servi en Trembler(s)</v>
      </c>
      <c r="AD220" s="1562"/>
      <c r="AE220" s="1562"/>
      <c r="AF220" s="1562"/>
      <c r="AG220" s="1562"/>
      <c r="AH220" s="1562"/>
      <c r="AI220" s="1562"/>
      <c r="AJ220" s="1562"/>
      <c r="AK220" s="252" t="s">
        <v>432</v>
      </c>
      <c r="AL220" s="1565">
        <f>AA220</f>
        <v>0</v>
      </c>
      <c r="AM220" s="1566"/>
      <c r="AO220" s="251" t="s">
        <v>427</v>
      </c>
      <c r="AP220" s="250" t="s">
        <v>431</v>
      </c>
      <c r="AQ220" s="247" t="s">
        <v>429</v>
      </c>
      <c r="AR220" s="249" t="s">
        <v>426</v>
      </c>
      <c r="AS220" s="248" t="s">
        <v>430</v>
      </c>
      <c r="AT220" s="247" t="s">
        <v>429</v>
      </c>
      <c r="AU220" s="246" t="s">
        <v>428</v>
      </c>
      <c r="AV220" s="245" t="s">
        <v>427</v>
      </c>
      <c r="AW220" s="764" t="str">
        <f>AO222</f>
        <v/>
      </c>
      <c r="AX220" s="244"/>
      <c r="AY220" s="243"/>
      <c r="AZ220" s="242"/>
      <c r="BA220" s="241" t="s">
        <v>426</v>
      </c>
      <c r="BB220" s="240" t="str">
        <f>AR222</f>
        <v>2 Trembler(s) de 30 cl</v>
      </c>
      <c r="BC220" s="239"/>
      <c r="BT220" s="3"/>
      <c r="BV220" s="394" t="str">
        <f t="shared" si="248"/>
        <v>A</v>
      </c>
      <c r="DD220" s="9">
        <v>1</v>
      </c>
    </row>
    <row r="221" spans="2:108" ht="21" customHeight="1">
      <c r="B221" s="394">
        <f t="shared" si="244"/>
        <v>0</v>
      </c>
      <c r="C221" s="146" t="b">
        <f t="shared" si="245"/>
        <v>0</v>
      </c>
      <c r="D221" s="146">
        <f t="shared" si="249"/>
        <v>0</v>
      </c>
      <c r="E221" s="146">
        <f t="shared" si="250"/>
        <v>0</v>
      </c>
      <c r="F221" s="146">
        <f t="shared" si="251"/>
        <v>0</v>
      </c>
      <c r="G221" s="146">
        <f t="shared" si="246"/>
        <v>0</v>
      </c>
      <c r="H221" s="146" t="str">
        <f t="shared" si="252"/>
        <v/>
      </c>
      <c r="I221" s="146" t="str">
        <f t="shared" si="247"/>
        <v/>
      </c>
      <c r="J221" s="133"/>
      <c r="K221" s="203"/>
      <c r="L221" s="203"/>
      <c r="M221" s="202"/>
      <c r="N221" s="201"/>
      <c r="O221" s="200"/>
      <c r="P221" s="683"/>
      <c r="Q221" s="682"/>
      <c r="R221" s="799"/>
      <c r="S221" s="799"/>
      <c r="T221" s="799"/>
      <c r="U221" s="799"/>
      <c r="V221" s="799"/>
      <c r="W221" s="799"/>
      <c r="X221" s="799"/>
      <c r="Y221" s="799"/>
      <c r="Z221" s="799"/>
      <c r="AA221" s="681"/>
      <c r="AC221" s="1563"/>
      <c r="AD221" s="1564"/>
      <c r="AE221" s="1564"/>
      <c r="AF221" s="1564"/>
      <c r="AG221" s="1564"/>
      <c r="AH221" s="1564"/>
      <c r="AI221" s="1564"/>
      <c r="AJ221" s="1564"/>
      <c r="AK221" s="503">
        <f>IFERROR(SUM(AJ230:AJ236)/SUM(AE230:AE236)*100,0)</f>
        <v>0</v>
      </c>
      <c r="AL221" s="1567"/>
      <c r="AM221" s="1568"/>
      <c r="AO221" s="238" t="str">
        <f t="shared" ref="AO221:AU221" si="255">SUBSTITUTE(ADDRESS(1,COLUMN(),4),"1","")</f>
        <v>AO</v>
      </c>
      <c r="AP221" s="237" t="str">
        <f t="shared" si="255"/>
        <v>AP</v>
      </c>
      <c r="AQ221" s="234" t="str">
        <f t="shared" si="255"/>
        <v>AQ</v>
      </c>
      <c r="AR221" s="236" t="str">
        <f t="shared" si="255"/>
        <v>AR</v>
      </c>
      <c r="AS221" s="235" t="str">
        <f t="shared" si="255"/>
        <v>AS</v>
      </c>
      <c r="AT221" s="234" t="str">
        <f t="shared" si="255"/>
        <v>AT</v>
      </c>
      <c r="AU221" s="233" t="str">
        <f t="shared" si="255"/>
        <v>AU</v>
      </c>
      <c r="AV221" s="232"/>
      <c r="AW221" s="232"/>
      <c r="AX221" s="232"/>
      <c r="AY221" s="193"/>
      <c r="AZ221" s="232"/>
      <c r="BA221" s="218"/>
      <c r="BB221" s="153"/>
      <c r="BC221" s="152"/>
      <c r="BT221" s="3"/>
      <c r="BV221" s="394">
        <f t="shared" si="248"/>
        <v>0</v>
      </c>
      <c r="DD221" s="9">
        <v>1</v>
      </c>
    </row>
    <row r="222" spans="2:108" ht="21" customHeight="1">
      <c r="B222" s="394">
        <f t="shared" si="244"/>
        <v>0</v>
      </c>
      <c r="C222" s="146" t="b">
        <f t="shared" si="245"/>
        <v>0</v>
      </c>
      <c r="D222" s="146">
        <f t="shared" si="249"/>
        <v>0</v>
      </c>
      <c r="E222" s="146">
        <f t="shared" si="250"/>
        <v>0</v>
      </c>
      <c r="F222" s="146">
        <f t="shared" si="251"/>
        <v>0</v>
      </c>
      <c r="G222" s="146">
        <f t="shared" si="246"/>
        <v>0</v>
      </c>
      <c r="H222" s="146" t="str">
        <f t="shared" si="252"/>
        <v/>
      </c>
      <c r="I222" s="146" t="str">
        <f t="shared" si="247"/>
        <v/>
      </c>
      <c r="J222" s="133"/>
      <c r="K222" s="203"/>
      <c r="L222" s="203"/>
      <c r="M222" s="202"/>
      <c r="N222" s="201"/>
      <c r="O222" s="200"/>
      <c r="P222" s="680"/>
      <c r="Q222" s="680"/>
      <c r="R222" s="332"/>
      <c r="S222" s="331"/>
      <c r="T222" s="231"/>
      <c r="U222" s="231"/>
      <c r="V222" s="231"/>
      <c r="W222" s="231"/>
      <c r="X222" s="231"/>
      <c r="Y222" s="231"/>
      <c r="Z222" s="231"/>
      <c r="AA222" s="230"/>
      <c r="AC222" s="763" t="str">
        <f>IFERROR(IF(AX237&lt;&gt;INDEX(BO22:BO150,MATCH(M223,BH22:BH150,0)),"⚠️ Vérifiez : le total saisi = "&amp;AX237&amp;" ml (colonne "&amp;AX228&amp;")","✅ OK volume saisi = "&amp;AX237&amp;" ml (colonne "&amp;AX228&amp;")"),"⚠️ Erreur : valeur non trouvée")</f>
        <v>⚠️ Erreur : valeur non trouvée</v>
      </c>
      <c r="AD222" s="207"/>
      <c r="AE222" s="207"/>
      <c r="AF222" s="207"/>
      <c r="AG222" s="207"/>
      <c r="AH222" s="532" t="s">
        <v>416</v>
      </c>
      <c r="AI222" s="229">
        <v>2</v>
      </c>
      <c r="AJ222" s="607" t="s">
        <v>361</v>
      </c>
      <c r="AK222" s="611" t="s">
        <v>805</v>
      </c>
      <c r="AL222" s="608">
        <f>IFERROR(INDEX(BN22:BN150, MATCH(AJ222, BH22:BH150, 0)), 0)*AI222</f>
        <v>50</v>
      </c>
      <c r="AM222" s="606">
        <f>AL222/100</f>
        <v>0.5</v>
      </c>
      <c r="AO222" s="228" t="str">
        <f>IF(OR(ISBLANK(P224), ISBLANK(Q224), ISBLANK(P226), ISBLANK(Q226)), "","Volume saisi "&amp; AX237 &amp; " ml pour "  &amp; P224 &amp; " " &amp; Q224)</f>
        <v/>
      </c>
      <c r="AP222" s="226">
        <f>IFERROR(IF(ISBLANK(AI222),"",IFERROR(_xlfn.XLOOKUP(M222,BH22:BH150,BS22:BS150),IFERROR(_xlfn.XLOOKUP(M222,BI22:BI150,BS22:BS150),IFERROR(_xlfn.XLOOKUP(M222,BJ22:BJ150,BS22:BS150),0)))*L222),0)</f>
        <v>0</v>
      </c>
      <c r="AQ222" s="225">
        <f>IFERROR(IF(ISBLANK(AI222),"",IFERROR(_xlfn.XLOOKUP(O222,BH22:BH150,BO22:BO150),IFERROR(_xlfn.XLOOKUP(O222,BI22:BI150,BO22:BO150),IFERROR(_xlfn.XLOOKUP(O222,BJ22:BJ150,BO22:BO150),0))))*N222*L222,0)</f>
        <v>0</v>
      </c>
      <c r="AR222" s="227" t="str">
        <f>IF(OR(ISBLANK(AI222), ISBLANK(AJ222), ISBLANK(AI223), ISBLANK(AJ223)), "", AI222 &amp; " " &amp; AJ222 &amp; " de " &amp; AI223 &amp; " " &amp; AJ223)</f>
        <v>2 Trembler(s) de 30 cl</v>
      </c>
      <c r="AS222" s="226">
        <f>IFERROR(IF(ISBLANK(AI222),"",IFERROR(_xlfn.XLOOKUP(AJ222,BH22:BH150,BS22:BS150),IFERROR(_xlfn.XLOOKUP(AJ222,BI22:BI150,BS22:BS150),IFERROR(_xlfn.XLOOKUP(AJ222,BJ22:BJ150,BS22:BS150),0))))*AI222,0)</f>
        <v>600</v>
      </c>
      <c r="AT222" s="225">
        <f>IF(ISBLANK(AI222),"",IFERROR(_xlfn.XLOOKUP(AJ223,BH22:BH150,BO22:BO150),IFERROR(_xlfn.XLOOKUP(AJ223,BI22:BI150,BO22:BO150),IFERROR(_xlfn.XLOOKUP(AJ223,BJ22:BJ150,BO22:BO150),0)))*AI223*AI222)</f>
        <v>600</v>
      </c>
      <c r="AU222" s="224">
        <f>IFERROR(AT222/AQ222,0)</f>
        <v>0</v>
      </c>
      <c r="AV222" s="623" t="str">
        <f>AX228&amp;"= "</f>
        <v xml:space="preserve">AX= </v>
      </c>
      <c r="AW222" s="712" t="str">
        <f>"recherche de "&amp;X227&amp;" dans la table de conversion et multilcation par  "&amp;W227</f>
        <v xml:space="preserve">recherche de  dans la table de conversion et multilcation par  </v>
      </c>
      <c r="AX222" s="193"/>
      <c r="AY222" s="193"/>
      <c r="AZ222" s="713"/>
      <c r="BA222" s="218"/>
      <c r="BB222" s="153"/>
      <c r="BC222" s="152"/>
      <c r="BT222" s="3"/>
      <c r="BV222" s="394">
        <f t="shared" si="248"/>
        <v>0</v>
      </c>
      <c r="DD222" s="9">
        <v>1</v>
      </c>
    </row>
    <row r="223" spans="2:108" ht="21" customHeight="1">
      <c r="B223" s="394">
        <f t="shared" si="244"/>
        <v>0</v>
      </c>
      <c r="C223" s="146" t="b">
        <f t="shared" si="245"/>
        <v>0</v>
      </c>
      <c r="D223" s="146">
        <f t="shared" si="249"/>
        <v>0</v>
      </c>
      <c r="E223" s="146">
        <f t="shared" si="250"/>
        <v>0</v>
      </c>
      <c r="F223" s="146">
        <f t="shared" si="251"/>
        <v>0</v>
      </c>
      <c r="G223" s="146">
        <f t="shared" si="246"/>
        <v>0</v>
      </c>
      <c r="H223" s="146" t="str">
        <f t="shared" si="252"/>
        <v/>
      </c>
      <c r="I223" s="146" t="str">
        <f t="shared" si="247"/>
        <v/>
      </c>
      <c r="J223" s="133"/>
      <c r="K223" s="203"/>
      <c r="L223" s="203"/>
      <c r="M223" s="202"/>
      <c r="N223" s="201"/>
      <c r="O223" s="200"/>
      <c r="P223" s="223"/>
      <c r="Q223" s="329"/>
      <c r="R223" s="318"/>
      <c r="S223" s="318"/>
      <c r="T223" s="318"/>
      <c r="U223" s="318"/>
      <c r="V223" s="210"/>
      <c r="W223" s="222"/>
      <c r="X223" s="679"/>
      <c r="Y223" s="679"/>
      <c r="Z223" s="679"/>
      <c r="AA223" s="678"/>
      <c r="AC223" s="533" t="str">
        <f>"Volume d'1 "&amp;M223&amp;" "&amp;IFERROR(IF(ISBLANK(AI222),"",INDEX(BO22:BO150,MATCH(M223,BH22:BH150,0))),0)&amp;" ml"</f>
        <v>Volume d'1  0 ml</v>
      </c>
      <c r="AD223" s="207"/>
      <c r="AE223" s="207"/>
      <c r="AF223" s="207"/>
      <c r="AG223" s="207"/>
      <c r="AH223" s="221" t="str">
        <f>"⓬ Vous versez quel volume par ►"&amp;AJ222</f>
        <v>⓬ Vous versez quel volume par ►Trembler(s)</v>
      </c>
      <c r="AI223" s="220">
        <v>30</v>
      </c>
      <c r="AJ223" s="103" t="s">
        <v>328</v>
      </c>
      <c r="AK223" s="612" t="s">
        <v>806</v>
      </c>
      <c r="AL223" s="608">
        <f>IFERROR(INDEX(BN22:BN150, MATCH(AJ223, BH22:BH150, 0)), 0)*AI223</f>
        <v>30</v>
      </c>
      <c r="AM223" s="606">
        <f>AL223/100</f>
        <v>0.3</v>
      </c>
      <c r="AO223" s="142" t="str">
        <f t="shared" ref="AO223:AT223" si="256">AO222</f>
        <v/>
      </c>
      <c r="AP223" s="328">
        <f t="shared" si="256"/>
        <v>0</v>
      </c>
      <c r="AQ223" s="328">
        <f t="shared" si="256"/>
        <v>0</v>
      </c>
      <c r="AR223" s="140" t="str">
        <f t="shared" si="256"/>
        <v>2 Trembler(s) de 30 cl</v>
      </c>
      <c r="AS223" s="135">
        <f t="shared" si="256"/>
        <v>600</v>
      </c>
      <c r="AT223" s="327">
        <f t="shared" si="256"/>
        <v>600</v>
      </c>
      <c r="AU223" s="151">
        <f t="shared" ref="AU223:AU236" si="257">IFERROR(AT223/AQ223,0)</f>
        <v>0</v>
      </c>
      <c r="AV223" s="623" t="str">
        <f>AY228&amp;"= "</f>
        <v xml:space="preserve">AY= </v>
      </c>
      <c r="AW223" s="624" t="str">
        <f>"volumes de l'Auteur pour "&amp;AY237&amp;" ml"</f>
        <v>volumes de l'Auteur pour 0 ml</v>
      </c>
      <c r="AX223" s="20"/>
      <c r="AY223" s="20"/>
      <c r="AZ223" s="20"/>
      <c r="BA223" s="218"/>
      <c r="BB223" s="153"/>
      <c r="BC223" s="152"/>
      <c r="BT223" s="3"/>
      <c r="BV223" s="394">
        <f t="shared" si="248"/>
        <v>0</v>
      </c>
      <c r="DD223" s="9">
        <v>1</v>
      </c>
    </row>
    <row r="224" spans="2:108" ht="21" customHeight="1">
      <c r="B224" s="394">
        <f t="shared" si="244"/>
        <v>0</v>
      </c>
      <c r="C224" s="146" t="b">
        <f t="shared" si="245"/>
        <v>0</v>
      </c>
      <c r="D224" s="146">
        <f t="shared" si="249"/>
        <v>0</v>
      </c>
      <c r="E224" s="146">
        <f t="shared" si="250"/>
        <v>0</v>
      </c>
      <c r="F224" s="146">
        <f t="shared" si="251"/>
        <v>0</v>
      </c>
      <c r="G224" s="146">
        <f t="shared" si="246"/>
        <v>0</v>
      </c>
      <c r="H224" s="146" t="str">
        <f t="shared" si="252"/>
        <v/>
      </c>
      <c r="I224" s="146" t="str">
        <f t="shared" si="247"/>
        <v/>
      </c>
      <c r="J224" s="133"/>
      <c r="K224" s="203"/>
      <c r="L224" s="203"/>
      <c r="M224" s="202"/>
      <c r="N224" s="201"/>
      <c r="O224" s="200"/>
      <c r="P224" s="215"/>
      <c r="Q224" s="322"/>
      <c r="R224" s="319"/>
      <c r="S224" s="319"/>
      <c r="T224" s="319"/>
      <c r="U224" s="319"/>
      <c r="V224" s="214"/>
      <c r="W224" s="28"/>
      <c r="X224" s="679"/>
      <c r="Y224" s="679"/>
      <c r="Z224" s="679"/>
      <c r="AA224" s="678"/>
      <c r="AC224" s="534" t="str">
        <f>IF(ISBLANK(AI222), "", IF(AL223&lt;=AC225, "✔ OK pour de/des verre(s) " &amp; AJ222 &amp; " de " &amp; AC225&amp; " cl (volume versé : "&amp;AL223&amp; " cl)", "❌ Trop plein pour " &amp; AJ222 &amp; " de " &amp;AC225&amp; " cl (volume utilisé : " &amp; (AL223*AI222) &amp; " cl)"))</f>
        <v>✔ OK pour de/des verre(s) Trembler(s) de 25 cl cl (volume versé : 30 cl)</v>
      </c>
      <c r="AD224" s="213"/>
      <c r="AE224" s="207"/>
      <c r="AF224" s="20"/>
      <c r="AG224" s="20"/>
      <c r="AH224" s="212"/>
      <c r="AI224" s="180"/>
      <c r="AJ224" s="211">
        <f>IFERROR(IF(AL223&gt;AJ225,AC228,IF(AJ225&gt;AL223,AD228,IF(AJ225=AL223,AE228))),0)</f>
        <v>0</v>
      </c>
      <c r="AK224" s="611" t="s">
        <v>803</v>
      </c>
      <c r="AL224" s="608">
        <f>AL223*AI222</f>
        <v>60</v>
      </c>
      <c r="AM224" s="606">
        <f>AM223*AI222</f>
        <v>0.6</v>
      </c>
      <c r="AO224" s="142" t="str">
        <f t="shared" ref="AO224:AT224" si="258">AO222</f>
        <v/>
      </c>
      <c r="AP224" s="141">
        <f t="shared" si="258"/>
        <v>0</v>
      </c>
      <c r="AQ224" s="141">
        <f t="shared" si="258"/>
        <v>0</v>
      </c>
      <c r="AR224" s="140" t="str">
        <f t="shared" si="258"/>
        <v>2 Trembler(s) de 30 cl</v>
      </c>
      <c r="AS224" s="135">
        <f t="shared" si="258"/>
        <v>600</v>
      </c>
      <c r="AT224" s="139">
        <f t="shared" si="258"/>
        <v>600</v>
      </c>
      <c r="AU224" s="151">
        <f t="shared" si="257"/>
        <v>0</v>
      </c>
      <c r="AV224" s="622" t="str">
        <f>BA228&amp;"= "</f>
        <v xml:space="preserve">BA= </v>
      </c>
      <c r="AW224" s="624" t="str">
        <f>"volumes de l'Auteur multiplié par le coef. " &amp; TEXT(AU224, "0.00")</f>
        <v>volumes de l'Auteur multiplié par le coef. 0.00</v>
      </c>
      <c r="AX224" s="20"/>
      <c r="AY224" s="20"/>
      <c r="AZ224" s="20"/>
      <c r="BA224" s="153"/>
      <c r="BB224" s="153"/>
      <c r="BC224" s="152"/>
      <c r="BT224" s="3"/>
      <c r="BV224" s="394">
        <f t="shared" si="248"/>
        <v>0</v>
      </c>
      <c r="DD224" s="9">
        <v>1</v>
      </c>
    </row>
    <row r="225" spans="2:108" ht="21" customHeight="1">
      <c r="B225" s="394">
        <f t="shared" si="244"/>
        <v>0</v>
      </c>
      <c r="C225" s="146" t="b">
        <f t="shared" si="245"/>
        <v>0</v>
      </c>
      <c r="D225" s="146">
        <f t="shared" si="249"/>
        <v>0</v>
      </c>
      <c r="E225" s="146">
        <f t="shared" si="250"/>
        <v>0</v>
      </c>
      <c r="F225" s="146">
        <f t="shared" si="251"/>
        <v>0</v>
      </c>
      <c r="G225" s="146">
        <f t="shared" si="246"/>
        <v>0</v>
      </c>
      <c r="H225" s="146" t="str">
        <f t="shared" si="252"/>
        <v/>
      </c>
      <c r="I225" s="146" t="str">
        <f t="shared" si="247"/>
        <v/>
      </c>
      <c r="J225" s="133"/>
      <c r="K225" s="203"/>
      <c r="L225" s="203"/>
      <c r="M225" s="202"/>
      <c r="N225" s="201"/>
      <c r="O225" s="200"/>
      <c r="P225" s="320"/>
      <c r="Q225" s="319"/>
      <c r="R225" s="318"/>
      <c r="S225" s="315"/>
      <c r="T225" s="198"/>
      <c r="U225" s="314"/>
      <c r="V225" s="197"/>
      <c r="W225" s="196"/>
      <c r="X225" s="677" t="str">
        <f>R220</f>
        <v>POSTIT 7</v>
      </c>
      <c r="Y225" s="677"/>
      <c r="Z225" s="677"/>
      <c r="AA225" s="676"/>
      <c r="AC225" s="609" t="str">
        <f>IFERROR(INDEX(BN22:BN150, MATCH(AJ222, BH22:BH150, 0)), 0)&amp;" cl"</f>
        <v>25 cl</v>
      </c>
      <c r="AD225" s="209"/>
      <c r="AE225" s="207"/>
      <c r="AF225" s="208"/>
      <c r="AG225" s="208"/>
      <c r="AH225" s="208"/>
      <c r="AI225" s="611" t="s">
        <v>804</v>
      </c>
      <c r="AJ225" s="613" t="e">
        <f>IF(ISBLANK(AI222),"",INDEX(BO22:BO150,MATCH(O225,BH22:BH150,0))*N225/10)</f>
        <v>#N/A</v>
      </c>
      <c r="AK225" s="207"/>
      <c r="AL225" s="207"/>
      <c r="AM225" s="219"/>
      <c r="AO225" s="142" t="str">
        <f t="shared" ref="AO225:AT225" si="259">AO222</f>
        <v/>
      </c>
      <c r="AP225" s="141">
        <f t="shared" si="259"/>
        <v>0</v>
      </c>
      <c r="AQ225" s="141">
        <f t="shared" si="259"/>
        <v>0</v>
      </c>
      <c r="AR225" s="140" t="str">
        <f t="shared" si="259"/>
        <v>2 Trembler(s) de 30 cl</v>
      </c>
      <c r="AS225" s="135">
        <f t="shared" si="259"/>
        <v>600</v>
      </c>
      <c r="AT225" s="139">
        <f t="shared" si="259"/>
        <v>600</v>
      </c>
      <c r="AU225" s="151">
        <f t="shared" si="257"/>
        <v>0</v>
      </c>
      <c r="AV225" s="20"/>
      <c r="AW225" s="20"/>
      <c r="AX225" s="20"/>
      <c r="AY225" s="20"/>
      <c r="AZ225" s="20"/>
      <c r="BA225" s="153"/>
      <c r="BB225" s="153"/>
      <c r="BC225" s="152"/>
      <c r="BT225" s="3"/>
      <c r="BV225" s="394">
        <f t="shared" si="248"/>
        <v>0</v>
      </c>
      <c r="DD225" s="9">
        <v>1</v>
      </c>
    </row>
    <row r="226" spans="2:108" ht="21" customHeight="1">
      <c r="B226" s="394">
        <f t="shared" si="244"/>
        <v>0</v>
      </c>
      <c r="C226" s="146" t="b">
        <f t="shared" si="245"/>
        <v>0</v>
      </c>
      <c r="D226" s="146">
        <f t="shared" si="249"/>
        <v>0</v>
      </c>
      <c r="E226" s="146">
        <f t="shared" si="250"/>
        <v>0</v>
      </c>
      <c r="F226" s="146">
        <f t="shared" si="251"/>
        <v>0</v>
      </c>
      <c r="G226" s="146">
        <f t="shared" si="246"/>
        <v>0</v>
      </c>
      <c r="H226" s="146" t="str">
        <f t="shared" si="252"/>
        <v/>
      </c>
      <c r="I226" s="146" t="str">
        <f t="shared" si="247"/>
        <v/>
      </c>
      <c r="J226" s="133"/>
      <c r="K226" s="203"/>
      <c r="L226" s="203"/>
      <c r="M226" s="202"/>
      <c r="N226" s="201"/>
      <c r="O226" s="200"/>
      <c r="P226" s="199"/>
      <c r="Q226" s="103"/>
      <c r="R226" s="315"/>
      <c r="S226" s="315"/>
      <c r="T226" s="198"/>
      <c r="U226" s="314"/>
      <c r="V226" s="197"/>
      <c r="W226" s="196"/>
      <c r="X226" s="677"/>
      <c r="Y226" s="677"/>
      <c r="Z226" s="677"/>
      <c r="AA226" s="676"/>
      <c r="AC226" s="1596">
        <f>X223</f>
        <v>0</v>
      </c>
      <c r="AD226" s="1597"/>
      <c r="AE226" s="1597"/>
      <c r="AF226" s="1597"/>
      <c r="AG226" s="1597"/>
      <c r="AH226" s="1598"/>
      <c r="AI226" s="195"/>
      <c r="AJ226" s="195"/>
      <c r="AK226" s="195"/>
      <c r="AL226" s="195"/>
      <c r="AM226" s="194"/>
      <c r="AO226" s="142" t="str">
        <f t="shared" ref="AO226:AT226" si="260">AO222</f>
        <v/>
      </c>
      <c r="AP226" s="141">
        <f t="shared" si="260"/>
        <v>0</v>
      </c>
      <c r="AQ226" s="141">
        <f t="shared" si="260"/>
        <v>0</v>
      </c>
      <c r="AR226" s="140" t="str">
        <f t="shared" si="260"/>
        <v>2 Trembler(s) de 30 cl</v>
      </c>
      <c r="AS226" s="135">
        <f t="shared" si="260"/>
        <v>600</v>
      </c>
      <c r="AT226" s="139">
        <f t="shared" si="260"/>
        <v>600</v>
      </c>
      <c r="AU226" s="151">
        <f t="shared" si="257"/>
        <v>0</v>
      </c>
      <c r="AV226" s="193"/>
      <c r="AW226" s="193"/>
      <c r="AX226" s="1737" t="str">
        <f>AX228&amp;" =  Volumes saisis colonnes "&amp;SUBSTITUTE(ADDRESS(1,COLUMN(W230),4),"1","")&amp;" et "&amp;SUBSTITUTE(ADDRESS(1,COLUMN(X230),4),"1","")</f>
        <v>AX =  Volumes saisis colonnes W et X</v>
      </c>
      <c r="AY226" s="193"/>
      <c r="AZ226" s="193"/>
      <c r="BA226" s="153"/>
      <c r="BB226" s="153"/>
      <c r="BC226" s="152"/>
      <c r="BT226" s="3"/>
      <c r="BV226" s="394">
        <f t="shared" si="248"/>
        <v>0</v>
      </c>
      <c r="DD226" s="9">
        <v>1</v>
      </c>
    </row>
    <row r="227" spans="2:108" ht="21" customHeight="1">
      <c r="B227" s="394">
        <f t="shared" si="244"/>
        <v>0</v>
      </c>
      <c r="C227" s="146" t="b">
        <f t="shared" si="245"/>
        <v>0</v>
      </c>
      <c r="D227" s="146">
        <f t="shared" si="249"/>
        <v>0</v>
      </c>
      <c r="E227" s="146">
        <f t="shared" si="250"/>
        <v>0</v>
      </c>
      <c r="F227" s="146">
        <f t="shared" si="251"/>
        <v>0</v>
      </c>
      <c r="G227" s="146">
        <f t="shared" si="246"/>
        <v>0</v>
      </c>
      <c r="H227" s="146" t="str">
        <f t="shared" si="252"/>
        <v/>
      </c>
      <c r="I227" s="146" t="str">
        <f t="shared" si="247"/>
        <v/>
      </c>
      <c r="J227" s="133"/>
      <c r="K227" s="189"/>
      <c r="L227" s="188"/>
      <c r="M227" s="187"/>
      <c r="N227" s="186"/>
      <c r="O227" s="185"/>
      <c r="P227" s="184"/>
      <c r="Q227" s="183"/>
      <c r="R227" s="183"/>
      <c r="S227" s="182"/>
      <c r="T227" s="182"/>
      <c r="U227" s="182"/>
      <c r="V227" s="182"/>
      <c r="W227" s="182"/>
      <c r="X227" s="182"/>
      <c r="Y227" s="182"/>
      <c r="Z227" s="182"/>
      <c r="AA227" s="181"/>
      <c r="AC227" s="1599"/>
      <c r="AD227" s="1600"/>
      <c r="AE227" s="1600"/>
      <c r="AF227" s="1600"/>
      <c r="AG227" s="1600"/>
      <c r="AH227" s="1601"/>
      <c r="AI227" s="180"/>
      <c r="AJ227" s="180"/>
      <c r="AK227" s="180"/>
      <c r="AL227" s="180"/>
      <c r="AM227" s="535" t="s">
        <v>384</v>
      </c>
      <c r="AO227" s="142" t="str">
        <f t="shared" ref="AO227:AT227" si="261">AO222</f>
        <v/>
      </c>
      <c r="AP227" s="141">
        <f t="shared" si="261"/>
        <v>0</v>
      </c>
      <c r="AQ227" s="141">
        <f t="shared" si="261"/>
        <v>0</v>
      </c>
      <c r="AR227" s="140" t="str">
        <f t="shared" si="261"/>
        <v>2 Trembler(s) de 30 cl</v>
      </c>
      <c r="AS227" s="135">
        <f t="shared" si="261"/>
        <v>600</v>
      </c>
      <c r="AT227" s="139">
        <f t="shared" si="261"/>
        <v>600</v>
      </c>
      <c r="AU227" s="151">
        <f t="shared" si="257"/>
        <v>0</v>
      </c>
      <c r="AV227" s="20"/>
      <c r="AW227" s="193"/>
      <c r="AX227" s="1737"/>
      <c r="AY227" s="193"/>
      <c r="AZ227" s="193"/>
      <c r="BA227" s="153"/>
      <c r="BB227" s="153"/>
      <c r="BC227" s="152"/>
      <c r="BT227" s="3"/>
      <c r="BV227" s="394">
        <f t="shared" si="248"/>
        <v>0</v>
      </c>
      <c r="DD227" s="9">
        <v>1</v>
      </c>
    </row>
    <row r="228" spans="2:108" ht="21" customHeight="1">
      <c r="B228" s="394">
        <f t="shared" si="244"/>
        <v>0</v>
      </c>
      <c r="C228" s="146" t="b">
        <f t="shared" si="245"/>
        <v>0</v>
      </c>
      <c r="D228" s="146">
        <f t="shared" si="249"/>
        <v>0</v>
      </c>
      <c r="E228" s="146">
        <f t="shared" si="250"/>
        <v>0</v>
      </c>
      <c r="F228" s="146">
        <f t="shared" si="251"/>
        <v>0</v>
      </c>
      <c r="G228" s="146">
        <f t="shared" si="246"/>
        <v>0</v>
      </c>
      <c r="H228" s="146" t="str">
        <f t="shared" si="252"/>
        <v/>
      </c>
      <c r="I228" s="146" t="str">
        <f t="shared" si="247"/>
        <v/>
      </c>
      <c r="J228" s="133"/>
      <c r="K228" s="118"/>
      <c r="L228" s="118"/>
      <c r="M228" s="117"/>
      <c r="N228" s="116"/>
      <c r="O228" s="115"/>
      <c r="P228" s="675"/>
      <c r="Q228" s="675"/>
      <c r="R228" s="674"/>
      <c r="S228" s="176"/>
      <c r="T228" s="175"/>
      <c r="U228" s="673"/>
      <c r="V228" s="174"/>
      <c r="W228" s="672"/>
      <c r="X228" s="671"/>
      <c r="Y228" s="670"/>
      <c r="Z228" s="669"/>
      <c r="AA228" s="173"/>
      <c r="AC228" s="172" t="e">
        <f>"Vous servez plus que l'Auteur qui avait prévu "&amp;AJ225&amp;" cl"</f>
        <v>#N/A</v>
      </c>
      <c r="AD228" s="171" t="e">
        <f>"Vous servez moins que l'Auteur qui avait prévu "&amp;AJ225&amp;" cl"</f>
        <v>#N/A</v>
      </c>
      <c r="AE228" s="171" t="s">
        <v>373</v>
      </c>
      <c r="AF228" s="170"/>
      <c r="AG228" s="170"/>
      <c r="AH228" s="170"/>
      <c r="AI228" s="170"/>
      <c r="AJ228" s="169"/>
      <c r="AK228" s="169"/>
      <c r="AL228" s="536" t="s">
        <v>372</v>
      </c>
      <c r="AM228" s="168" t="s">
        <v>371</v>
      </c>
      <c r="AO228" s="142" t="str">
        <f t="shared" ref="AO228:AT228" si="262">AO222</f>
        <v/>
      </c>
      <c r="AP228" s="141">
        <f t="shared" si="262"/>
        <v>0</v>
      </c>
      <c r="AQ228" s="141">
        <f t="shared" si="262"/>
        <v>0</v>
      </c>
      <c r="AR228" s="140" t="str">
        <f t="shared" si="262"/>
        <v>2 Trembler(s) de 30 cl</v>
      </c>
      <c r="AS228" s="135">
        <f t="shared" si="262"/>
        <v>600</v>
      </c>
      <c r="AT228" s="139">
        <f t="shared" si="262"/>
        <v>600</v>
      </c>
      <c r="AU228" s="151">
        <f t="shared" si="257"/>
        <v>0</v>
      </c>
      <c r="AV228" s="166" t="str">
        <f t="shared" ref="AV228:BB228" si="263">SUBSTITUTE(ADDRESS(1,COLUMN(),4),"1","")</f>
        <v>AV</v>
      </c>
      <c r="AW228" s="166" t="str">
        <f t="shared" si="263"/>
        <v>AW</v>
      </c>
      <c r="AX228" s="167" t="str">
        <f>SUBSTITUTE(ADDRESS(1,COLUMN(),4),"1","")</f>
        <v>AX</v>
      </c>
      <c r="AY228" s="167" t="str">
        <f>SUBSTITUTE(ADDRESS(1,COLUMN(),4),"1","")</f>
        <v>AY</v>
      </c>
      <c r="AZ228" s="166" t="str">
        <f t="shared" si="263"/>
        <v>AZ</v>
      </c>
      <c r="BA228" s="165" t="str">
        <f t="shared" si="263"/>
        <v>BA</v>
      </c>
      <c r="BB228" s="625" t="str">
        <f t="shared" si="263"/>
        <v>BB</v>
      </c>
      <c r="BC228" s="732" t="str">
        <f>"1"&amp;" "&amp;AJ222</f>
        <v>1 Trembler(s)</v>
      </c>
      <c r="BT228" s="3"/>
      <c r="BV228" s="394">
        <f t="shared" si="248"/>
        <v>0</v>
      </c>
      <c r="DD228" s="9">
        <v>1</v>
      </c>
    </row>
    <row r="229" spans="2:108" ht="21" customHeight="1">
      <c r="B229" s="394">
        <f t="shared" si="244"/>
        <v>0</v>
      </c>
      <c r="C229" s="146" t="b">
        <f t="shared" si="245"/>
        <v>0</v>
      </c>
      <c r="D229" s="146">
        <f t="shared" si="249"/>
        <v>0</v>
      </c>
      <c r="E229" s="146">
        <f t="shared" si="250"/>
        <v>0</v>
      </c>
      <c r="F229" s="146">
        <f t="shared" si="251"/>
        <v>0</v>
      </c>
      <c r="G229" s="146">
        <f t="shared" si="246"/>
        <v>0</v>
      </c>
      <c r="H229" s="146" t="str">
        <f t="shared" si="252"/>
        <v/>
      </c>
      <c r="I229" s="146" t="str">
        <f t="shared" si="247"/>
        <v/>
      </c>
      <c r="J229" s="133"/>
      <c r="K229" s="118"/>
      <c r="L229" s="118"/>
      <c r="M229" s="117"/>
      <c r="N229" s="116"/>
      <c r="O229" s="115"/>
      <c r="P229" s="663"/>
      <c r="Q229" s="663"/>
      <c r="R229" s="662"/>
      <c r="S229" s="164"/>
      <c r="T229" s="163"/>
      <c r="U229" s="668"/>
      <c r="V229" s="162"/>
      <c r="W229" s="667"/>
      <c r="X229" s="666"/>
      <c r="Y229" s="665"/>
      <c r="Z229" s="664"/>
      <c r="AA229" s="161"/>
      <c r="AC229" s="160"/>
      <c r="AD229" s="765"/>
      <c r="AE229" s="766"/>
      <c r="AF229" s="766"/>
      <c r="AG229" s="767" t="e">
        <f>AJ225&amp;" "&amp;AJ223&amp;" arrondi à ▼"</f>
        <v>#N/A</v>
      </c>
      <c r="AH229" s="766"/>
      <c r="AI229" s="766"/>
      <c r="AJ229" s="768" t="s">
        <v>366</v>
      </c>
      <c r="AK229" s="769" t="s">
        <v>365</v>
      </c>
      <c r="AL229" s="770"/>
      <c r="AM229" s="499">
        <f>ROUND(AM237/AI222,2)</f>
        <v>0</v>
      </c>
      <c r="AO229" s="142" t="str">
        <f t="shared" ref="AO229:AT229" si="264">AO222</f>
        <v/>
      </c>
      <c r="AP229" s="141">
        <f t="shared" si="264"/>
        <v>0</v>
      </c>
      <c r="AQ229" s="141">
        <f t="shared" si="264"/>
        <v>0</v>
      </c>
      <c r="AR229" s="140" t="str">
        <f t="shared" si="264"/>
        <v>2 Trembler(s) de 30 cl</v>
      </c>
      <c r="AS229" s="135">
        <f t="shared" si="264"/>
        <v>600</v>
      </c>
      <c r="AT229" s="139">
        <f t="shared" si="264"/>
        <v>600</v>
      </c>
      <c r="AU229" s="151">
        <f t="shared" si="257"/>
        <v>0</v>
      </c>
      <c r="AV229" s="156"/>
      <c r="AW229" s="156"/>
      <c r="AX229" s="155"/>
      <c r="AY229" s="20"/>
      <c r="AZ229" s="20"/>
      <c r="BA229" s="154" t="s">
        <v>364</v>
      </c>
      <c r="BB229" s="153"/>
      <c r="BC229" s="732" t="str">
        <f>"de "&amp;AI223&amp;" "&amp;AJ223</f>
        <v>de 30 cl</v>
      </c>
      <c r="BT229" s="3"/>
      <c r="BV229" s="394">
        <f t="shared" si="248"/>
        <v>0</v>
      </c>
      <c r="DD229" s="9">
        <v>1</v>
      </c>
    </row>
    <row r="230" spans="2:108" ht="21" customHeight="1">
      <c r="B230" s="394">
        <f t="shared" si="244"/>
        <v>0</v>
      </c>
      <c r="C230" s="146" t="b">
        <f t="shared" si="245"/>
        <v>0</v>
      </c>
      <c r="D230" s="146">
        <f t="shared" si="249"/>
        <v>0</v>
      </c>
      <c r="E230" s="146">
        <f t="shared" si="250"/>
        <v>0</v>
      </c>
      <c r="F230" s="146">
        <f t="shared" si="251"/>
        <v>0</v>
      </c>
      <c r="G230" s="146">
        <f t="shared" si="246"/>
        <v>0</v>
      </c>
      <c r="H230" s="146" t="str">
        <f t="shared" si="252"/>
        <v/>
      </c>
      <c r="I230" s="146" t="str">
        <f t="shared" si="247"/>
        <v/>
      </c>
      <c r="J230" s="133"/>
      <c r="K230" s="118"/>
      <c r="L230" s="118"/>
      <c r="M230" s="117"/>
      <c r="N230" s="116"/>
      <c r="O230" s="115"/>
      <c r="P230" s="663"/>
      <c r="Q230" s="663"/>
      <c r="R230" s="662"/>
      <c r="S230" s="144"/>
      <c r="T230" s="292"/>
      <c r="U230" s="291"/>
      <c r="V230" s="143"/>
      <c r="W230" s="290"/>
      <c r="X230" s="289"/>
      <c r="Y230" s="288"/>
      <c r="Z230" s="287"/>
      <c r="AA230" s="286"/>
      <c r="AC230" s="507" t="str">
        <f>IF(ISBLANK(AA230),"",IF(AI222&gt;0,AA230,""))</f>
        <v/>
      </c>
      <c r="AD230" s="508">
        <f>IF(ISBLANK(AI222),"",INDEX(BO22:BO150,MATCH(AJ223,BH22:BH150,0)))</f>
        <v>10</v>
      </c>
      <c r="AE230" s="509" t="str">
        <f t="shared" ref="AE230:AE236" si="265">IF(BA230=0,"",BA230)</f>
        <v/>
      </c>
      <c r="AF230" s="510" t="str">
        <f>IF(BA230=0,"",IF(ISBLANK(AI222),"",TEXT(AE230/10,"0.0")&amp;" cl ► "&amp;TEXT(AE230/1000,"0.000")&amp;" L"))</f>
        <v/>
      </c>
      <c r="AG230" s="511" t="str">
        <f>IF(OR(BA230=0, ISBLANK(X230)), "", IF(ROUND(BA230/BA237*10*2, 0)/2=0, W230 &amp; " " &amp; X230, "► ≈ " &amp; MIN(ROUND(BA230/BA237*10*2, 0)/2, 10) &amp; "/10"))</f>
        <v/>
      </c>
      <c r="AH230" s="512" t="str">
        <f t="shared" ref="AH230:AH236" si="266">IF(ISBLANK(T230),"",T230*AU230)</f>
        <v/>
      </c>
      <c r="AI230" s="513">
        <f>IF(ISBLANK(AI222),"",U230)</f>
        <v>0</v>
      </c>
      <c r="AJ230" s="528" t="str">
        <f t="shared" ref="AJ230:AJ236" si="267">IF(ISBLANK(Y230),"",AE230*Y230/100)</f>
        <v/>
      </c>
      <c r="AK230" s="514">
        <f t="shared" ref="AK230:AK236" si="268">Y230</f>
        <v>0</v>
      </c>
      <c r="AL230" s="515">
        <v>1</v>
      </c>
      <c r="AM230" s="516">
        <f t="shared" ref="AM230:AM236" si="269">IFERROR(IF(ISBLANK(T230),(AE230/1000)*AL230,AH230*AL230),0)</f>
        <v>0</v>
      </c>
      <c r="AO230" s="142" t="str">
        <f t="shared" ref="AO230:AT230" si="270">AO222</f>
        <v/>
      </c>
      <c r="AP230" s="141">
        <f t="shared" si="270"/>
        <v>0</v>
      </c>
      <c r="AQ230" s="141">
        <f t="shared" si="270"/>
        <v>0</v>
      </c>
      <c r="AR230" s="140" t="str">
        <f t="shared" si="270"/>
        <v>2 Trembler(s) de 30 cl</v>
      </c>
      <c r="AS230" s="135">
        <f t="shared" si="270"/>
        <v>600</v>
      </c>
      <c r="AT230" s="139">
        <f t="shared" si="270"/>
        <v>600</v>
      </c>
      <c r="AU230" s="151">
        <f t="shared" si="257"/>
        <v>0</v>
      </c>
      <c r="AV230" s="150">
        <v>1</v>
      </c>
      <c r="AW230" s="136">
        <f t="shared" ref="AW230:AW236" si="271">AA230</f>
        <v>0</v>
      </c>
      <c r="AX230" s="614">
        <f>IF(ISBLANK(W230),0,IFERROR((IFERROR(_xlfn.XLOOKUP(X230,BH22:BH150,BO22:BO150),IFERROR(_xlfn.XLOOKUP(X230,BI22:BI150,BO22:BO150),IFERROR(_xlfn.XLOOKUP(X230,BJ22:BJ150,BO22:BO150),""))))*W230,""))</f>
        <v>0</v>
      </c>
      <c r="AY230" s="618">
        <f>IFERROR((AX230/AX237)*AQ230,0)</f>
        <v>0</v>
      </c>
      <c r="AZ230" s="619">
        <f>AY230/1000</f>
        <v>0</v>
      </c>
      <c r="BA230" s="134">
        <f>AY230*AU230</f>
        <v>0</v>
      </c>
      <c r="BB230" s="617">
        <f>BA230/1000</f>
        <v>0</v>
      </c>
      <c r="BC230" s="733">
        <f>BA230/AI222</f>
        <v>0</v>
      </c>
      <c r="BT230" s="3"/>
      <c r="BV230" s="394">
        <f t="shared" si="248"/>
        <v>0</v>
      </c>
      <c r="DD230" s="9">
        <v>1</v>
      </c>
    </row>
    <row r="231" spans="2:108" ht="21" customHeight="1">
      <c r="B231" s="394">
        <f t="shared" si="244"/>
        <v>0</v>
      </c>
      <c r="C231" s="146" t="b">
        <f t="shared" si="245"/>
        <v>0</v>
      </c>
      <c r="D231" s="146">
        <f t="shared" si="249"/>
        <v>0</v>
      </c>
      <c r="E231" s="146">
        <f t="shared" si="250"/>
        <v>0</v>
      </c>
      <c r="F231" s="146">
        <f t="shared" si="251"/>
        <v>0</v>
      </c>
      <c r="G231" s="146">
        <f t="shared" si="246"/>
        <v>0</v>
      </c>
      <c r="H231" s="146" t="str">
        <f t="shared" si="252"/>
        <v/>
      </c>
      <c r="I231" s="146" t="str">
        <f t="shared" si="247"/>
        <v/>
      </c>
      <c r="J231" s="145"/>
      <c r="K231" s="118"/>
      <c r="L231" s="118"/>
      <c r="M231" s="117"/>
      <c r="N231" s="116"/>
      <c r="O231" s="115"/>
      <c r="P231" s="663"/>
      <c r="Q231" s="663"/>
      <c r="R231" s="662"/>
      <c r="S231" s="149"/>
      <c r="T231" s="292"/>
      <c r="U231" s="291"/>
      <c r="V231" s="143"/>
      <c r="W231" s="290"/>
      <c r="X231" s="289"/>
      <c r="Y231" s="288"/>
      <c r="Z231" s="287"/>
      <c r="AA231" s="286"/>
      <c r="AC231" s="517" t="str">
        <f>IF(ISBLANK(AA231),"",IF(AI222&gt;0,AA231,""))</f>
        <v/>
      </c>
      <c r="AD231" s="518">
        <f>IF(ISBLANK(AI222),"",INDEX(BO22:BO150,MATCH(AJ223,BH22:BH150,0)))</f>
        <v>10</v>
      </c>
      <c r="AE231" s="519" t="str">
        <f t="shared" si="265"/>
        <v/>
      </c>
      <c r="AF231" s="520" t="str">
        <f>IF(BA231=0,"",IF(ISBLANK(AI222),"",TEXT(AE231/10,"0.0")&amp;" cl ► "&amp;TEXT(AE231/1000,"0.000")&amp;" L"))</f>
        <v/>
      </c>
      <c r="AG231" s="521" t="str">
        <f>IF(OR(BA231=0, ISBLANK(X231)), "", IF(ROUND(BA231/BA237*10*2, 0)/2=0, W231 &amp; " " &amp; X231, "► ≈ " &amp; MIN(ROUND(BA231/BA237*10*2, 0)/2, 10) &amp; "/10"))</f>
        <v/>
      </c>
      <c r="AH231" s="522" t="str">
        <f t="shared" si="266"/>
        <v/>
      </c>
      <c r="AI231" s="523">
        <f>IF(ISBLANK(AI222),"",U231)</f>
        <v>0</v>
      </c>
      <c r="AJ231" s="529" t="str">
        <f t="shared" si="267"/>
        <v/>
      </c>
      <c r="AK231" s="524">
        <f t="shared" si="268"/>
        <v>0</v>
      </c>
      <c r="AL231" s="515">
        <v>1</v>
      </c>
      <c r="AM231" s="516">
        <f t="shared" si="269"/>
        <v>0</v>
      </c>
      <c r="AO231" s="142" t="str">
        <f t="shared" ref="AO231:AT231" si="272">AO222</f>
        <v/>
      </c>
      <c r="AP231" s="141">
        <f t="shared" si="272"/>
        <v>0</v>
      </c>
      <c r="AQ231" s="141">
        <f t="shared" si="272"/>
        <v>0</v>
      </c>
      <c r="AR231" s="140" t="str">
        <f t="shared" si="272"/>
        <v>2 Trembler(s) de 30 cl</v>
      </c>
      <c r="AS231" s="135">
        <f t="shared" si="272"/>
        <v>600</v>
      </c>
      <c r="AT231" s="139">
        <f t="shared" si="272"/>
        <v>600</v>
      </c>
      <c r="AU231" s="138">
        <f t="shared" si="257"/>
        <v>0</v>
      </c>
      <c r="AV231" s="148">
        <v>2</v>
      </c>
      <c r="AW231" s="147">
        <f t="shared" si="271"/>
        <v>0</v>
      </c>
      <c r="AX231" s="614">
        <f>IF(ISBLANK(W231),0,IFERROR((IFERROR(_xlfn.XLOOKUP(X231,BH22:BH150,BO22:BO150),IFERROR(_xlfn.XLOOKUP(X231,BI22:BI150,BO22:BO150),IFERROR(_xlfn.XLOOKUP(X231,BJ22:BJ150,BO22:BO150),""))))*W231,""))</f>
        <v>0</v>
      </c>
      <c r="AY231" s="618">
        <f>IFERROR((AX231/AX237)*AQ231,0)</f>
        <v>0</v>
      </c>
      <c r="AZ231" s="619">
        <f t="shared" ref="AZ231:AZ236" si="273">AY231/1000</f>
        <v>0</v>
      </c>
      <c r="BA231" s="134">
        <f t="shared" ref="BA231:BA236" si="274">AY231*AU231</f>
        <v>0</v>
      </c>
      <c r="BB231" s="617">
        <f t="shared" ref="BB231:BB236" si="275">BA231/1000</f>
        <v>0</v>
      </c>
      <c r="BC231" s="733">
        <f>BA231/AI222</f>
        <v>0</v>
      </c>
      <c r="BT231" s="3"/>
      <c r="BV231" s="394">
        <f t="shared" si="248"/>
        <v>0</v>
      </c>
      <c r="DD231" s="9">
        <v>1</v>
      </c>
    </row>
    <row r="232" spans="2:108" ht="21" customHeight="1">
      <c r="B232" s="394">
        <f t="shared" si="244"/>
        <v>0</v>
      </c>
      <c r="C232" s="146" t="b">
        <f t="shared" si="245"/>
        <v>0</v>
      </c>
      <c r="D232" s="146">
        <f t="shared" si="249"/>
        <v>0</v>
      </c>
      <c r="E232" s="146">
        <f t="shared" si="250"/>
        <v>0</v>
      </c>
      <c r="F232" s="146">
        <f t="shared" si="251"/>
        <v>0</v>
      </c>
      <c r="G232" s="146">
        <f t="shared" si="246"/>
        <v>0</v>
      </c>
      <c r="H232" s="146" t="str">
        <f t="shared" si="252"/>
        <v/>
      </c>
      <c r="I232" s="146" t="str">
        <f t="shared" si="247"/>
        <v/>
      </c>
      <c r="J232" s="145"/>
      <c r="K232" s="118"/>
      <c r="L232" s="118"/>
      <c r="M232" s="117"/>
      <c r="N232" s="116"/>
      <c r="O232" s="115"/>
      <c r="P232" s="663"/>
      <c r="Q232" s="663"/>
      <c r="R232" s="662"/>
      <c r="S232" s="144"/>
      <c r="T232" s="292"/>
      <c r="U232" s="291"/>
      <c r="V232" s="143"/>
      <c r="W232" s="290"/>
      <c r="X232" s="289"/>
      <c r="Y232" s="288"/>
      <c r="Z232" s="287"/>
      <c r="AA232" s="294"/>
      <c r="AC232" s="507" t="str">
        <f>IF(ISBLANK(AA232),"",IF(AI222&gt;0,AA232,""))</f>
        <v/>
      </c>
      <c r="AD232" s="508">
        <f>IF(ISBLANK(AI222),"",INDEX(BO22:BO150,MATCH(AJ223,BH22:BH150,0)))</f>
        <v>10</v>
      </c>
      <c r="AE232" s="525" t="str">
        <f t="shared" si="265"/>
        <v/>
      </c>
      <c r="AF232" s="526" t="str">
        <f>IF(BA232=0,"",IF(ISBLANK(AI222),"",TEXT(AE232/10,"0.0")&amp;" cl ► "&amp;TEXT(AE232/1000,"0.000")&amp;" L"))</f>
        <v/>
      </c>
      <c r="AG232" s="511" t="str">
        <f>IF(OR(BA232=0, ISBLANK(X232)), "", IF(ROUND(BA232/BA237*10*2, 0)/2=0, W232 &amp; " " &amp; X232, "► ≈ " &amp; MIN(ROUND(BA232/BA237*10*2, 0)/2, 10) &amp; "/10"))</f>
        <v/>
      </c>
      <c r="AH232" s="527" t="str">
        <f t="shared" si="266"/>
        <v/>
      </c>
      <c r="AI232" s="513">
        <f>IF(ISBLANK(AI222),"",U232)</f>
        <v>0</v>
      </c>
      <c r="AJ232" s="528" t="str">
        <f t="shared" si="267"/>
        <v/>
      </c>
      <c r="AK232" s="514">
        <f t="shared" si="268"/>
        <v>0</v>
      </c>
      <c r="AL232" s="515">
        <v>1</v>
      </c>
      <c r="AM232" s="516">
        <f t="shared" si="269"/>
        <v>0</v>
      </c>
      <c r="AO232" s="142" t="str">
        <f t="shared" ref="AO232:AT232" si="276">AO222</f>
        <v/>
      </c>
      <c r="AP232" s="141">
        <f t="shared" si="276"/>
        <v>0</v>
      </c>
      <c r="AQ232" s="141">
        <f t="shared" si="276"/>
        <v>0</v>
      </c>
      <c r="AR232" s="140" t="str">
        <f t="shared" si="276"/>
        <v>2 Trembler(s) de 30 cl</v>
      </c>
      <c r="AS232" s="135">
        <f t="shared" si="276"/>
        <v>600</v>
      </c>
      <c r="AT232" s="139">
        <f t="shared" si="276"/>
        <v>600</v>
      </c>
      <c r="AU232" s="138">
        <f t="shared" si="257"/>
        <v>0</v>
      </c>
      <c r="AV232" s="137">
        <v>3</v>
      </c>
      <c r="AW232" s="136">
        <f t="shared" si="271"/>
        <v>0</v>
      </c>
      <c r="AX232" s="614">
        <f>IF(ISBLANK(W232),0,IFERROR((IFERROR(_xlfn.XLOOKUP(X232,BH22:BH150,BO22:BO150),IFERROR(_xlfn.XLOOKUP(X232,BI22:BI150,BO22:BO150),IFERROR(_xlfn.XLOOKUP(X232,BJ22:BJ150,BO22:BO150),""))))*W232,""))</f>
        <v>0</v>
      </c>
      <c r="AY232" s="618">
        <f>IFERROR((AX232/AX237)*AQ232,0)</f>
        <v>0</v>
      </c>
      <c r="AZ232" s="619">
        <f t="shared" si="273"/>
        <v>0</v>
      </c>
      <c r="BA232" s="134">
        <f t="shared" si="274"/>
        <v>0</v>
      </c>
      <c r="BB232" s="617">
        <f t="shared" si="275"/>
        <v>0</v>
      </c>
      <c r="BC232" s="733">
        <f>BA232/AI222</f>
        <v>0</v>
      </c>
      <c r="BT232" s="3"/>
      <c r="BV232" s="394">
        <f t="shared" si="248"/>
        <v>0</v>
      </c>
      <c r="DD232" s="9">
        <v>1</v>
      </c>
    </row>
    <row r="233" spans="2:108" ht="21" customHeight="1">
      <c r="B233" s="394">
        <f t="shared" si="244"/>
        <v>0</v>
      </c>
      <c r="C233" s="146" t="b">
        <f t="shared" si="245"/>
        <v>0</v>
      </c>
      <c r="D233" s="146">
        <f t="shared" si="249"/>
        <v>0</v>
      </c>
      <c r="E233" s="146">
        <f t="shared" si="250"/>
        <v>0</v>
      </c>
      <c r="F233" s="146">
        <f t="shared" si="251"/>
        <v>0</v>
      </c>
      <c r="G233" s="146">
        <f t="shared" si="246"/>
        <v>0</v>
      </c>
      <c r="H233" s="146" t="str">
        <f t="shared" si="252"/>
        <v/>
      </c>
      <c r="I233" s="146" t="str">
        <f t="shared" si="247"/>
        <v/>
      </c>
      <c r="J233" s="145"/>
      <c r="K233" s="118"/>
      <c r="L233" s="118"/>
      <c r="M233" s="117"/>
      <c r="N233" s="116"/>
      <c r="O233" s="115"/>
      <c r="P233" s="663"/>
      <c r="Q233" s="663"/>
      <c r="R233" s="662"/>
      <c r="S233" s="149"/>
      <c r="T233" s="292"/>
      <c r="U233" s="291"/>
      <c r="V233" s="143"/>
      <c r="W233" s="290"/>
      <c r="X233" s="289"/>
      <c r="Y233" s="288"/>
      <c r="Z233" s="287"/>
      <c r="AA233" s="294"/>
      <c r="AC233" s="517" t="str">
        <f>IF(ISBLANK(AA233),"",IF(AI222&gt;0,AA233,""))</f>
        <v/>
      </c>
      <c r="AD233" s="518">
        <f>IF(ISBLANK(AI222),"",INDEX(BO22:BO150,MATCH(AJ223,BH22:BH150,0)))</f>
        <v>10</v>
      </c>
      <c r="AE233" s="519" t="str">
        <f t="shared" si="265"/>
        <v/>
      </c>
      <c r="AF233" s="520" t="str">
        <f>IF(BA233=0,"",IF(ISBLANK(AI222),"",TEXT(AE233/10,"0.0")&amp;" cl ► "&amp;TEXT(AE233/1000,"0.000")&amp;" L"))</f>
        <v/>
      </c>
      <c r="AG233" s="521" t="str">
        <f>IF(OR(BA233=0, ISBLANK(X233)), "", IF(ROUND(BA233/BA237*10*2, 0)/2=0, W233 &amp; " " &amp; X233, "► ≈ " &amp; MIN(ROUND(BA233/BA237*10*2, 0)/2, 10) &amp; "/10"))</f>
        <v/>
      </c>
      <c r="AH233" s="522" t="str">
        <f t="shared" si="266"/>
        <v/>
      </c>
      <c r="AI233" s="523">
        <f>IF(ISBLANK(AI222),"",U233)</f>
        <v>0</v>
      </c>
      <c r="AJ233" s="529" t="str">
        <f t="shared" si="267"/>
        <v/>
      </c>
      <c r="AK233" s="524">
        <f t="shared" si="268"/>
        <v>0</v>
      </c>
      <c r="AL233" s="515">
        <v>1</v>
      </c>
      <c r="AM233" s="516">
        <f t="shared" si="269"/>
        <v>0</v>
      </c>
      <c r="AO233" s="142" t="str">
        <f t="shared" ref="AO233:AT233" si="277">AO222</f>
        <v/>
      </c>
      <c r="AP233" s="141">
        <f t="shared" si="277"/>
        <v>0</v>
      </c>
      <c r="AQ233" s="141">
        <f t="shared" si="277"/>
        <v>0</v>
      </c>
      <c r="AR233" s="140" t="str">
        <f t="shared" si="277"/>
        <v>2 Trembler(s) de 30 cl</v>
      </c>
      <c r="AS233" s="135">
        <f t="shared" si="277"/>
        <v>600</v>
      </c>
      <c r="AT233" s="139">
        <f t="shared" si="277"/>
        <v>600</v>
      </c>
      <c r="AU233" s="138">
        <f t="shared" si="257"/>
        <v>0</v>
      </c>
      <c r="AV233" s="148">
        <v>4</v>
      </c>
      <c r="AW233" s="147">
        <f t="shared" si="271"/>
        <v>0</v>
      </c>
      <c r="AX233" s="614">
        <f>IF(ISBLANK(W233),0,IFERROR((IFERROR(_xlfn.XLOOKUP(X233,BH22:BH150,BO22:BO150),IFERROR(_xlfn.XLOOKUP(X233,BI22:BI150,BO22:BO150),IFERROR(_xlfn.XLOOKUP(X233,BJ22:BJ150,BO22:BO150),""))))*W233,""))</f>
        <v>0</v>
      </c>
      <c r="AY233" s="618">
        <f>IFERROR((AX233/AX237)*AQ233,0)</f>
        <v>0</v>
      </c>
      <c r="AZ233" s="619">
        <f t="shared" si="273"/>
        <v>0</v>
      </c>
      <c r="BA233" s="134">
        <f t="shared" si="274"/>
        <v>0</v>
      </c>
      <c r="BB233" s="617">
        <f t="shared" si="275"/>
        <v>0</v>
      </c>
      <c r="BC233" s="733">
        <f>BA233/AI222</f>
        <v>0</v>
      </c>
      <c r="BT233" s="3"/>
      <c r="BV233" s="394">
        <f t="shared" si="248"/>
        <v>0</v>
      </c>
      <c r="DD233" s="9">
        <v>1</v>
      </c>
    </row>
    <row r="234" spans="2:108" ht="21" customHeight="1">
      <c r="B234" s="394">
        <f t="shared" si="244"/>
        <v>0</v>
      </c>
      <c r="C234" s="146" t="b">
        <f t="shared" si="245"/>
        <v>0</v>
      </c>
      <c r="D234" s="146">
        <f t="shared" si="249"/>
        <v>0</v>
      </c>
      <c r="E234" s="146">
        <f t="shared" si="250"/>
        <v>0</v>
      </c>
      <c r="F234" s="146">
        <f t="shared" si="251"/>
        <v>0</v>
      </c>
      <c r="G234" s="146">
        <f t="shared" si="246"/>
        <v>0</v>
      </c>
      <c r="H234" s="146" t="str">
        <f t="shared" si="252"/>
        <v/>
      </c>
      <c r="I234" s="146" t="str">
        <f t="shared" si="247"/>
        <v/>
      </c>
      <c r="J234" s="145"/>
      <c r="K234" s="118"/>
      <c r="L234" s="118"/>
      <c r="M234" s="117"/>
      <c r="N234" s="116"/>
      <c r="O234" s="115"/>
      <c r="P234" s="663"/>
      <c r="Q234" s="663"/>
      <c r="R234" s="662"/>
      <c r="S234" s="144"/>
      <c r="T234" s="292"/>
      <c r="U234" s="291"/>
      <c r="V234" s="143"/>
      <c r="W234" s="290"/>
      <c r="X234" s="289"/>
      <c r="Y234" s="288"/>
      <c r="Z234" s="287"/>
      <c r="AA234" s="286"/>
      <c r="AC234" s="507" t="str">
        <f>IF(ISBLANK(AA234),"",IF(AI222&gt;0,AA234,""))</f>
        <v/>
      </c>
      <c r="AD234" s="508">
        <f>IF(ISBLANK(AI222),"",INDEX(BO22:BO150,MATCH(AJ223,BH22:BH150,0)))</f>
        <v>10</v>
      </c>
      <c r="AE234" s="509" t="str">
        <f t="shared" si="265"/>
        <v/>
      </c>
      <c r="AF234" s="510" t="str">
        <f>IF(BA234=0,"",IF(ISBLANK(AI222),"",TEXT(AE234/10,"0.0")&amp;" cl ► "&amp;TEXT(AE234/1000,"0.000")&amp;" L"))</f>
        <v/>
      </c>
      <c r="AG234" s="511" t="str">
        <f>IF(OR(BA234=0, ISBLANK(X234)), "", IF(ROUND(BA234/BA237*10*2, 0)/2=0, W234 &amp; " " &amp; X234, "► ≈ " &amp; MIN(ROUND(BA234/BA237*10*2, 0)/2, 10) &amp; "/10"))</f>
        <v/>
      </c>
      <c r="AH234" s="527" t="str">
        <f t="shared" si="266"/>
        <v/>
      </c>
      <c r="AI234" s="513">
        <f>IF(ISBLANK(AI222),"",U234)</f>
        <v>0</v>
      </c>
      <c r="AJ234" s="528" t="str">
        <f t="shared" si="267"/>
        <v/>
      </c>
      <c r="AK234" s="514">
        <f t="shared" si="268"/>
        <v>0</v>
      </c>
      <c r="AL234" s="515">
        <v>1</v>
      </c>
      <c r="AM234" s="516">
        <f t="shared" si="269"/>
        <v>0</v>
      </c>
      <c r="AO234" s="142" t="str">
        <f t="shared" ref="AO234:AT234" si="278">AO222</f>
        <v/>
      </c>
      <c r="AP234" s="141">
        <f t="shared" si="278"/>
        <v>0</v>
      </c>
      <c r="AQ234" s="141">
        <f t="shared" si="278"/>
        <v>0</v>
      </c>
      <c r="AR234" s="140" t="str">
        <f t="shared" si="278"/>
        <v>2 Trembler(s) de 30 cl</v>
      </c>
      <c r="AS234" s="135">
        <f t="shared" si="278"/>
        <v>600</v>
      </c>
      <c r="AT234" s="139">
        <f t="shared" si="278"/>
        <v>600</v>
      </c>
      <c r="AU234" s="138">
        <f t="shared" si="257"/>
        <v>0</v>
      </c>
      <c r="AV234" s="137">
        <v>5</v>
      </c>
      <c r="AW234" s="136">
        <f t="shared" si="271"/>
        <v>0</v>
      </c>
      <c r="AX234" s="614">
        <f>IF(ISBLANK(W234),0,IFERROR((IFERROR(_xlfn.XLOOKUP(X234,BH22:BH150,BO22:BO150),IFERROR(_xlfn.XLOOKUP(X234,BI22:BI150,BO22:BO150),IFERROR(_xlfn.XLOOKUP(X234,BJ22:BJ150,BO22:BO150),""))))*W234,""))</f>
        <v>0</v>
      </c>
      <c r="AY234" s="618">
        <f>IFERROR((AX234/AX237)*AQ234,0)</f>
        <v>0</v>
      </c>
      <c r="AZ234" s="619">
        <f t="shared" si="273"/>
        <v>0</v>
      </c>
      <c r="BA234" s="134">
        <f t="shared" si="274"/>
        <v>0</v>
      </c>
      <c r="BB234" s="617">
        <f t="shared" si="275"/>
        <v>0</v>
      </c>
      <c r="BC234" s="733">
        <f>BA234/AI222</f>
        <v>0</v>
      </c>
      <c r="BT234" s="3"/>
      <c r="BV234" s="394">
        <f t="shared" si="248"/>
        <v>0</v>
      </c>
      <c r="DD234" s="9">
        <v>1</v>
      </c>
    </row>
    <row r="235" spans="2:108" ht="21" customHeight="1">
      <c r="B235" s="394">
        <f t="shared" si="244"/>
        <v>0</v>
      </c>
      <c r="C235" s="146" t="b">
        <f t="shared" si="245"/>
        <v>0</v>
      </c>
      <c r="D235" s="146">
        <f t="shared" si="249"/>
        <v>0</v>
      </c>
      <c r="E235" s="146">
        <f t="shared" si="250"/>
        <v>0</v>
      </c>
      <c r="F235" s="146">
        <f t="shared" si="251"/>
        <v>0</v>
      </c>
      <c r="G235" s="146">
        <f t="shared" si="246"/>
        <v>0</v>
      </c>
      <c r="H235" s="146" t="str">
        <f t="shared" si="252"/>
        <v/>
      </c>
      <c r="I235" s="146" t="str">
        <f t="shared" si="247"/>
        <v/>
      </c>
      <c r="J235" s="145"/>
      <c r="K235" s="118"/>
      <c r="L235" s="118"/>
      <c r="M235" s="117"/>
      <c r="N235" s="116"/>
      <c r="O235" s="115"/>
      <c r="P235" s="663"/>
      <c r="Q235" s="663"/>
      <c r="R235" s="662"/>
      <c r="S235" s="149"/>
      <c r="T235" s="292"/>
      <c r="U235" s="291"/>
      <c r="V235" s="143"/>
      <c r="W235" s="290"/>
      <c r="X235" s="289"/>
      <c r="Y235" s="288"/>
      <c r="Z235" s="287"/>
      <c r="AA235" s="286"/>
      <c r="AC235" s="517" t="str">
        <f>IF(ISBLANK(AA235),"",IF(AI222&gt;0,AA235,""))</f>
        <v/>
      </c>
      <c r="AD235" s="518">
        <f>IF(ISBLANK(AI222),"",INDEX(BO22:BO150,MATCH(AJ223,BH22:BH150,0)))</f>
        <v>10</v>
      </c>
      <c r="AE235" s="519" t="str">
        <f t="shared" si="265"/>
        <v/>
      </c>
      <c r="AF235" s="520" t="str">
        <f>IF(BA235=0,"",IF(ISBLANK(AI222),"",TEXT(AE235/10,"0.0")&amp;" cl ► "&amp;TEXT(AE235/1000,"0.000")&amp;" L"))</f>
        <v/>
      </c>
      <c r="AG235" s="521" t="str">
        <f>IF(OR(BA235=0, ISBLANK(X235)), "", IF(ROUND(BA235/BA237*10*2, 0)/2=0, W235 &amp; " " &amp; X235, "► ≈ " &amp; MIN(ROUND(BA235/BA237*10*2, 0)/2, 10) &amp; "/10"))</f>
        <v/>
      </c>
      <c r="AH235" s="522" t="str">
        <f t="shared" si="266"/>
        <v/>
      </c>
      <c r="AI235" s="523">
        <f>IF(ISBLANK(AI222),"",U235)</f>
        <v>0</v>
      </c>
      <c r="AJ235" s="529" t="str">
        <f t="shared" si="267"/>
        <v/>
      </c>
      <c r="AK235" s="524">
        <f t="shared" si="268"/>
        <v>0</v>
      </c>
      <c r="AL235" s="515">
        <v>1</v>
      </c>
      <c r="AM235" s="516">
        <f t="shared" si="269"/>
        <v>0</v>
      </c>
      <c r="AO235" s="142" t="str">
        <f t="shared" ref="AO235:AT235" si="279">AO222</f>
        <v/>
      </c>
      <c r="AP235" s="141">
        <f t="shared" si="279"/>
        <v>0</v>
      </c>
      <c r="AQ235" s="141">
        <f t="shared" si="279"/>
        <v>0</v>
      </c>
      <c r="AR235" s="140" t="str">
        <f t="shared" si="279"/>
        <v>2 Trembler(s) de 30 cl</v>
      </c>
      <c r="AS235" s="135">
        <f t="shared" si="279"/>
        <v>600</v>
      </c>
      <c r="AT235" s="139">
        <f t="shared" si="279"/>
        <v>600</v>
      </c>
      <c r="AU235" s="138">
        <f t="shared" si="257"/>
        <v>0</v>
      </c>
      <c r="AV235" s="148">
        <v>6</v>
      </c>
      <c r="AW235" s="147">
        <f t="shared" si="271"/>
        <v>0</v>
      </c>
      <c r="AX235" s="614">
        <f>IF(ISBLANK(W235),0,IFERROR((IFERROR(_xlfn.XLOOKUP(X235,BH22:BH150,BO22:BO150),IFERROR(_xlfn.XLOOKUP(X235,BI22:BI150,BO22:BO150),IFERROR(_xlfn.XLOOKUP(X235,BJ22:BJ150,BO22:BO150),""))))*W235,""))</f>
        <v>0</v>
      </c>
      <c r="AY235" s="618">
        <f>IFERROR((AX235/AX237)*AQ235,0)</f>
        <v>0</v>
      </c>
      <c r="AZ235" s="619">
        <f t="shared" si="273"/>
        <v>0</v>
      </c>
      <c r="BA235" s="134">
        <f t="shared" si="274"/>
        <v>0</v>
      </c>
      <c r="BB235" s="617">
        <f t="shared" si="275"/>
        <v>0</v>
      </c>
      <c r="BC235" s="733">
        <f>BA235/AI222</f>
        <v>0</v>
      </c>
      <c r="BT235" s="3"/>
      <c r="BV235" s="394">
        <f t="shared" si="248"/>
        <v>0</v>
      </c>
      <c r="DD235" s="9">
        <v>1</v>
      </c>
    </row>
    <row r="236" spans="2:108" ht="21" customHeight="1">
      <c r="B236" s="394">
        <f t="shared" si="244"/>
        <v>0</v>
      </c>
      <c r="C236" s="146" t="b">
        <f t="shared" si="245"/>
        <v>0</v>
      </c>
      <c r="D236" s="146">
        <f t="shared" si="249"/>
        <v>0</v>
      </c>
      <c r="E236" s="146">
        <f t="shared" si="250"/>
        <v>0</v>
      </c>
      <c r="F236" s="146">
        <f t="shared" si="251"/>
        <v>0</v>
      </c>
      <c r="G236" s="146">
        <f t="shared" si="246"/>
        <v>0</v>
      </c>
      <c r="H236" s="146" t="str">
        <f t="shared" si="252"/>
        <v/>
      </c>
      <c r="I236" s="146" t="str">
        <f t="shared" si="247"/>
        <v/>
      </c>
      <c r="J236" s="145"/>
      <c r="K236" s="118"/>
      <c r="L236" s="118"/>
      <c r="M236" s="117"/>
      <c r="N236" s="116"/>
      <c r="O236" s="115"/>
      <c r="P236" s="663"/>
      <c r="Q236" s="663"/>
      <c r="R236" s="662"/>
      <c r="S236" s="144"/>
      <c r="T236" s="292"/>
      <c r="U236" s="291"/>
      <c r="V236" s="143"/>
      <c r="W236" s="290"/>
      <c r="X236" s="289"/>
      <c r="Y236" s="288"/>
      <c r="Z236" s="287"/>
      <c r="AA236" s="286"/>
      <c r="AC236" s="507" t="str">
        <f>IF(ISBLANK(AA236),"",IF(AI222&gt;0,AA236,""))</f>
        <v/>
      </c>
      <c r="AD236" s="508">
        <f>IF(ISBLANK(AI222),"",INDEX(BO22:BO150,MATCH(AJ223,BH22:BH150,0)))</f>
        <v>10</v>
      </c>
      <c r="AE236" s="509" t="str">
        <f t="shared" si="265"/>
        <v/>
      </c>
      <c r="AF236" s="510" t="str">
        <f>IF(BA236=0,"",IF(ISBLANK(AI222),"",TEXT(AE236/10,"0.0")&amp;" cl ► "&amp;TEXT(AE236/1000,"0.000")&amp;" L"))</f>
        <v/>
      </c>
      <c r="AG236" s="511" t="str">
        <f>IF(OR(BA236=0, ISBLANK(X236)), "", IF(ROUND(BA236/BA237*10*2, 0)/2=0, W236 &amp; " " &amp; X236, "► ≈ " &amp; MIN(ROUND(BA236/BA237*10*2, 0)/2, 10) &amp; "/10"))</f>
        <v/>
      </c>
      <c r="AH236" s="527" t="str">
        <f t="shared" si="266"/>
        <v/>
      </c>
      <c r="AI236" s="513">
        <f>IF(ISBLANK(AI222),"",U236)</f>
        <v>0</v>
      </c>
      <c r="AJ236" s="528" t="str">
        <f t="shared" si="267"/>
        <v/>
      </c>
      <c r="AK236" s="514">
        <f t="shared" si="268"/>
        <v>0</v>
      </c>
      <c r="AL236" s="515">
        <v>1</v>
      </c>
      <c r="AM236" s="516">
        <f t="shared" si="269"/>
        <v>0</v>
      </c>
      <c r="AO236" s="142" t="str">
        <f t="shared" ref="AO236:AT236" si="280">AO222</f>
        <v/>
      </c>
      <c r="AP236" s="141">
        <f t="shared" si="280"/>
        <v>0</v>
      </c>
      <c r="AQ236" s="141">
        <f t="shared" si="280"/>
        <v>0</v>
      </c>
      <c r="AR236" s="140" t="str">
        <f t="shared" si="280"/>
        <v>2 Trembler(s) de 30 cl</v>
      </c>
      <c r="AS236" s="135">
        <f t="shared" si="280"/>
        <v>600</v>
      </c>
      <c r="AT236" s="139">
        <f t="shared" si="280"/>
        <v>600</v>
      </c>
      <c r="AU236" s="138">
        <f t="shared" si="257"/>
        <v>0</v>
      </c>
      <c r="AV236" s="137">
        <v>7</v>
      </c>
      <c r="AW236" s="136">
        <f t="shared" si="271"/>
        <v>0</v>
      </c>
      <c r="AX236" s="614">
        <f>IF(ISBLANK(W236),0,IFERROR((IFERROR(_xlfn.XLOOKUP(X236,BH22:BH150,BO22:BO150),IFERROR(_xlfn.XLOOKUP(X236,BI22:BI150,BO22:BO150),IFERROR(_xlfn.XLOOKUP(X236,BJ22:BJ150,BO22:BO150),""))))*W236,""))</f>
        <v>0</v>
      </c>
      <c r="AY236" s="618">
        <f>IFERROR((AX236/AX237)*AQ236,0)</f>
        <v>0</v>
      </c>
      <c r="AZ236" s="619">
        <f t="shared" si="273"/>
        <v>0</v>
      </c>
      <c r="BA236" s="134">
        <f t="shared" si="274"/>
        <v>0</v>
      </c>
      <c r="BB236" s="617">
        <f t="shared" si="275"/>
        <v>0</v>
      </c>
      <c r="BC236" s="733">
        <f>BA236/AI222</f>
        <v>0</v>
      </c>
      <c r="BT236" s="3"/>
      <c r="BV236" s="394">
        <f t="shared" si="248"/>
        <v>0</v>
      </c>
      <c r="DD236" s="9">
        <v>1</v>
      </c>
    </row>
    <row r="237" spans="2:108" ht="21" customHeight="1">
      <c r="B237" s="394">
        <f t="shared" si="244"/>
        <v>0</v>
      </c>
      <c r="C237" s="146" t="b">
        <f t="shared" si="245"/>
        <v>0</v>
      </c>
      <c r="D237" s="146">
        <f t="shared" si="249"/>
        <v>0</v>
      </c>
      <c r="E237" s="146">
        <f t="shared" si="250"/>
        <v>0</v>
      </c>
      <c r="F237" s="146">
        <f t="shared" si="251"/>
        <v>0</v>
      </c>
      <c r="G237" s="146">
        <f t="shared" si="246"/>
        <v>0</v>
      </c>
      <c r="H237" s="146" t="str">
        <f t="shared" si="252"/>
        <v/>
      </c>
      <c r="I237" s="146" t="str">
        <f t="shared" si="247"/>
        <v/>
      </c>
      <c r="J237" s="133"/>
      <c r="K237" s="118"/>
      <c r="L237" s="118"/>
      <c r="M237" s="117"/>
      <c r="N237" s="116"/>
      <c r="O237" s="115"/>
      <c r="P237" s="131"/>
      <c r="Q237" s="131"/>
      <c r="R237" s="131"/>
      <c r="S237" s="131"/>
      <c r="T237" s="131"/>
      <c r="U237" s="131"/>
      <c r="V237" s="131"/>
      <c r="W237" s="131"/>
      <c r="X237" s="131"/>
      <c r="Y237" s="132"/>
      <c r="Z237" s="131"/>
      <c r="AA237" s="130"/>
      <c r="AC237" s="504"/>
      <c r="AD237" s="128"/>
      <c r="AE237" s="530">
        <f>SUM(AE230:AE236)</f>
        <v>0</v>
      </c>
      <c r="AF237" s="128"/>
      <c r="AG237" s="128"/>
      <c r="AH237" s="129"/>
      <c r="AI237" s="505"/>
      <c r="AJ237" s="531">
        <f>IFERROR(SUM(AJ230:AJ236)/SUM(AE230:AE236)*100,0)</f>
        <v>0</v>
      </c>
      <c r="AK237" s="506"/>
      <c r="AL237" s="128" t="s">
        <v>345</v>
      </c>
      <c r="AM237" s="500">
        <f>SUM(AM230:AM236)</f>
        <v>0</v>
      </c>
      <c r="AO237" s="127"/>
      <c r="AP237" s="125"/>
      <c r="AQ237" s="125"/>
      <c r="AR237" s="126"/>
      <c r="AS237" s="126"/>
      <c r="AT237" s="125"/>
      <c r="AU237" s="124"/>
      <c r="AV237" s="123"/>
      <c r="AW237" s="123"/>
      <c r="AX237" s="615">
        <f t="shared" ref="AX237:BC237" si="281">SUM(AX230:AX236)</f>
        <v>0</v>
      </c>
      <c r="AY237" s="122">
        <f t="shared" si="281"/>
        <v>0</v>
      </c>
      <c r="AZ237" s="621">
        <f t="shared" si="281"/>
        <v>0</v>
      </c>
      <c r="BA237" s="122">
        <f t="shared" si="281"/>
        <v>0</v>
      </c>
      <c r="BB237" s="616">
        <f t="shared" si="281"/>
        <v>0</v>
      </c>
      <c r="BC237" s="620">
        <f t="shared" si="281"/>
        <v>0</v>
      </c>
      <c r="BT237" s="3"/>
      <c r="BV237" s="394">
        <f t="shared" si="248"/>
        <v>0</v>
      </c>
      <c r="DD237" s="9">
        <v>1</v>
      </c>
    </row>
    <row r="238" spans="2:108" ht="21" customHeight="1">
      <c r="B238" s="394">
        <f t="shared" si="244"/>
        <v>0</v>
      </c>
      <c r="C238" s="146" t="b">
        <f t="shared" si="245"/>
        <v>0</v>
      </c>
      <c r="D238" s="146">
        <f t="shared" si="249"/>
        <v>0</v>
      </c>
      <c r="E238" s="146">
        <f t="shared" si="250"/>
        <v>0</v>
      </c>
      <c r="F238" s="146">
        <f t="shared" si="251"/>
        <v>0</v>
      </c>
      <c r="G238" s="146">
        <f t="shared" si="246"/>
        <v>0</v>
      </c>
      <c r="H238" s="146" t="str">
        <f t="shared" si="252"/>
        <v/>
      </c>
      <c r="I238" s="146" t="str">
        <f t="shared" si="247"/>
        <v/>
      </c>
      <c r="J238" s="145"/>
      <c r="K238" s="118"/>
      <c r="L238" s="118"/>
      <c r="M238" s="117"/>
      <c r="N238" s="116"/>
      <c r="O238" s="115"/>
      <c r="P238" s="284"/>
      <c r="Q238" s="265"/>
      <c r="R238" s="268"/>
      <c r="S238" s="268"/>
      <c r="T238" s="268"/>
      <c r="U238" s="268"/>
      <c r="V238" s="268"/>
      <c r="W238" s="268"/>
      <c r="X238" s="268"/>
      <c r="Y238" s="268"/>
      <c r="Z238" s="268"/>
      <c r="AA238" s="283"/>
      <c r="AC238" s="771" t="s">
        <v>535</v>
      </c>
      <c r="AD238" s="268"/>
      <c r="AE238" s="268"/>
      <c r="AF238" s="268"/>
      <c r="AG238" s="268"/>
      <c r="AH238" s="537" t="s">
        <v>1692</v>
      </c>
      <c r="AI238" s="268"/>
      <c r="AJ238" s="268"/>
      <c r="AK238" s="268"/>
      <c r="AL238" s="268"/>
      <c r="AM238" s="283" t="s">
        <v>532</v>
      </c>
      <c r="AO238" s="491"/>
      <c r="AP238" s="492"/>
      <c r="AQ238" s="492"/>
      <c r="AR238" s="492"/>
      <c r="AS238" s="492"/>
      <c r="AT238" s="492"/>
      <c r="AU238" s="492"/>
      <c r="AV238" s="492"/>
      <c r="AW238" s="492"/>
      <c r="AX238" s="492"/>
      <c r="AY238" s="492"/>
      <c r="AZ238" s="492"/>
      <c r="BA238" s="492"/>
      <c r="BB238" s="492"/>
      <c r="BC238" s="496"/>
      <c r="BT238" s="3"/>
      <c r="BV238" s="394">
        <f t="shared" si="248"/>
        <v>0</v>
      </c>
      <c r="DD238" s="9">
        <v>1</v>
      </c>
    </row>
    <row r="239" spans="2:108" ht="21" customHeight="1">
      <c r="B239" s="394">
        <f t="shared" si="244"/>
        <v>0</v>
      </c>
      <c r="C239" s="146" t="b">
        <f t="shared" si="245"/>
        <v>0</v>
      </c>
      <c r="D239" s="146">
        <f t="shared" si="249"/>
        <v>0</v>
      </c>
      <c r="E239" s="146">
        <f t="shared" si="250"/>
        <v>0</v>
      </c>
      <c r="F239" s="146">
        <f t="shared" si="251"/>
        <v>0</v>
      </c>
      <c r="G239" s="146">
        <f t="shared" si="246"/>
        <v>0</v>
      </c>
      <c r="H239" s="146" t="str">
        <f t="shared" si="252"/>
        <v/>
      </c>
      <c r="I239" s="146" t="str">
        <f t="shared" si="247"/>
        <v/>
      </c>
      <c r="J239" s="145"/>
      <c r="K239" s="118"/>
      <c r="L239" s="118"/>
      <c r="M239" s="117"/>
      <c r="N239" s="116"/>
      <c r="O239" s="115"/>
      <c r="P239" s="281"/>
      <c r="Q239" s="280"/>
      <c r="R239" s="280"/>
      <c r="S239" s="280"/>
      <c r="T239" s="280"/>
      <c r="U239" s="280"/>
      <c r="V239" s="280"/>
      <c r="W239" s="280"/>
      <c r="X239" s="280"/>
      <c r="Y239" s="280"/>
      <c r="Z239" s="280"/>
      <c r="AA239" s="279"/>
      <c r="AC239" s="772">
        <f t="shared" ref="AC239:AC247" si="282">Q239</f>
        <v>0</v>
      </c>
      <c r="AD239" s="280"/>
      <c r="AE239" s="280"/>
      <c r="AF239" s="280"/>
      <c r="AG239" s="280"/>
      <c r="AH239" s="280"/>
      <c r="AI239" s="280"/>
      <c r="AJ239" s="280"/>
      <c r="AK239" s="280"/>
      <c r="AL239" s="280"/>
      <c r="AM239" s="279" t="s">
        <v>532</v>
      </c>
      <c r="AO239" s="493"/>
      <c r="AP239" s="494"/>
      <c r="AQ239" s="494"/>
      <c r="AR239" s="494"/>
      <c r="AS239" s="494"/>
      <c r="AT239" s="494"/>
      <c r="AU239" s="494"/>
      <c r="AV239" s="494"/>
      <c r="AW239" s="494"/>
      <c r="AX239" s="494"/>
      <c r="AY239" s="494"/>
      <c r="AZ239" s="494"/>
      <c r="BA239" s="494"/>
      <c r="BB239" s="494"/>
      <c r="BC239" s="497"/>
      <c r="BT239" s="3"/>
      <c r="BV239" s="394">
        <f t="shared" si="248"/>
        <v>0</v>
      </c>
      <c r="DD239" s="9">
        <v>1</v>
      </c>
    </row>
    <row r="240" spans="2:108" ht="21" customHeight="1">
      <c r="B240" s="394">
        <f t="shared" si="244"/>
        <v>0</v>
      </c>
      <c r="C240" s="146" t="b">
        <f t="shared" si="245"/>
        <v>0</v>
      </c>
      <c r="D240" s="146">
        <f t="shared" si="249"/>
        <v>0</v>
      </c>
      <c r="E240" s="146">
        <f t="shared" si="250"/>
        <v>0</v>
      </c>
      <c r="F240" s="146">
        <f t="shared" si="251"/>
        <v>0</v>
      </c>
      <c r="G240" s="146">
        <f t="shared" si="246"/>
        <v>0</v>
      </c>
      <c r="H240" s="146" t="str">
        <f t="shared" si="252"/>
        <v/>
      </c>
      <c r="I240" s="146" t="str">
        <f t="shared" si="247"/>
        <v/>
      </c>
      <c r="J240" s="145"/>
      <c r="K240" s="118"/>
      <c r="L240" s="118"/>
      <c r="M240" s="117"/>
      <c r="N240" s="116"/>
      <c r="O240" s="115"/>
      <c r="P240" s="281"/>
      <c r="Q240" s="280"/>
      <c r="R240" s="280"/>
      <c r="S240" s="280"/>
      <c r="T240" s="280"/>
      <c r="U240" s="280"/>
      <c r="V240" s="280"/>
      <c r="W240" s="280"/>
      <c r="X240" s="280"/>
      <c r="Y240" s="280"/>
      <c r="Z240" s="280"/>
      <c r="AA240" s="279"/>
      <c r="AC240" s="772">
        <f t="shared" si="282"/>
        <v>0</v>
      </c>
      <c r="AD240" s="280"/>
      <c r="AE240" s="280"/>
      <c r="AF240" s="280"/>
      <c r="AG240" s="280"/>
      <c r="AH240" s="280"/>
      <c r="AI240" s="280"/>
      <c r="AJ240" s="280"/>
      <c r="AK240" s="280"/>
      <c r="AL240" s="280"/>
      <c r="AM240" s="279"/>
      <c r="AO240" s="493"/>
      <c r="AP240" s="494"/>
      <c r="AQ240" s="494"/>
      <c r="AR240" s="494"/>
      <c r="AS240" s="494"/>
      <c r="AT240" s="494"/>
      <c r="AU240" s="494"/>
      <c r="AV240" s="494"/>
      <c r="AW240" s="494"/>
      <c r="AX240" s="494"/>
      <c r="AY240" s="494"/>
      <c r="AZ240" s="494"/>
      <c r="BA240" s="494"/>
      <c r="BB240" s="494"/>
      <c r="BC240" s="497"/>
      <c r="BT240" s="3"/>
      <c r="BV240" s="394">
        <f t="shared" si="248"/>
        <v>0</v>
      </c>
      <c r="DD240" s="9">
        <v>1</v>
      </c>
    </row>
    <row r="241" spans="2:108" ht="21" customHeight="1">
      <c r="B241" s="394">
        <f t="shared" si="244"/>
        <v>0</v>
      </c>
      <c r="C241" s="146" t="b">
        <f t="shared" si="245"/>
        <v>0</v>
      </c>
      <c r="D241" s="146">
        <f t="shared" si="249"/>
        <v>0</v>
      </c>
      <c r="E241" s="146">
        <f t="shared" si="250"/>
        <v>0</v>
      </c>
      <c r="F241" s="146">
        <f t="shared" si="251"/>
        <v>0</v>
      </c>
      <c r="G241" s="146">
        <f t="shared" si="246"/>
        <v>0</v>
      </c>
      <c r="H241" s="146" t="str">
        <f t="shared" si="252"/>
        <v/>
      </c>
      <c r="I241" s="146" t="str">
        <f t="shared" si="247"/>
        <v/>
      </c>
      <c r="J241" s="145"/>
      <c r="K241" s="118"/>
      <c r="L241" s="118"/>
      <c r="M241" s="117"/>
      <c r="N241" s="116"/>
      <c r="O241" s="115"/>
      <c r="P241" s="281"/>
      <c r="Q241" s="280"/>
      <c r="R241" s="280"/>
      <c r="S241" s="280"/>
      <c r="T241" s="280"/>
      <c r="U241" s="280"/>
      <c r="V241" s="280"/>
      <c r="W241" s="280"/>
      <c r="X241" s="280"/>
      <c r="Y241" s="280"/>
      <c r="Z241" s="280"/>
      <c r="AA241" s="279"/>
      <c r="AC241" s="772">
        <f t="shared" si="282"/>
        <v>0</v>
      </c>
      <c r="AD241" s="280"/>
      <c r="AE241" s="280"/>
      <c r="AF241" s="280"/>
      <c r="AG241" s="280"/>
      <c r="AH241" s="280"/>
      <c r="AI241" s="280"/>
      <c r="AJ241" s="280"/>
      <c r="AK241" s="280"/>
      <c r="AL241" s="280"/>
      <c r="AM241" s="279"/>
      <c r="AO241" s="495"/>
      <c r="AP241" s="494"/>
      <c r="AQ241" s="494"/>
      <c r="AR241" s="494"/>
      <c r="AS241" s="494"/>
      <c r="AT241" s="494"/>
      <c r="AU241" s="494"/>
      <c r="AV241" s="494"/>
      <c r="AW241" s="494"/>
      <c r="AX241" s="494"/>
      <c r="AY241" s="494"/>
      <c r="AZ241" s="494"/>
      <c r="BA241" s="494"/>
      <c r="BB241" s="494"/>
      <c r="BC241" s="497"/>
      <c r="BT241" s="3"/>
      <c r="BV241" s="394">
        <f t="shared" si="248"/>
        <v>0</v>
      </c>
      <c r="DD241" s="9">
        <v>1</v>
      </c>
    </row>
    <row r="242" spans="2:108" ht="21" customHeight="1">
      <c r="B242" s="394">
        <f t="shared" si="244"/>
        <v>0</v>
      </c>
      <c r="C242" s="146" t="b">
        <f t="shared" si="245"/>
        <v>0</v>
      </c>
      <c r="D242" s="146">
        <f t="shared" si="249"/>
        <v>0</v>
      </c>
      <c r="E242" s="146">
        <f t="shared" si="250"/>
        <v>0</v>
      </c>
      <c r="F242" s="146">
        <f t="shared" si="251"/>
        <v>0</v>
      </c>
      <c r="G242" s="146">
        <f t="shared" si="246"/>
        <v>0</v>
      </c>
      <c r="H242" s="146" t="str">
        <f t="shared" si="252"/>
        <v/>
      </c>
      <c r="I242" s="146" t="str">
        <f t="shared" si="247"/>
        <v/>
      </c>
      <c r="J242" s="145"/>
      <c r="K242" s="118"/>
      <c r="L242" s="118"/>
      <c r="M242" s="117"/>
      <c r="N242" s="116"/>
      <c r="O242" s="115"/>
      <c r="P242" s="281"/>
      <c r="Q242" s="280"/>
      <c r="R242" s="280"/>
      <c r="S242" s="280"/>
      <c r="T242" s="280"/>
      <c r="U242" s="280"/>
      <c r="V242" s="280"/>
      <c r="W242" s="280"/>
      <c r="X242" s="280"/>
      <c r="Y242" s="280"/>
      <c r="Z242" s="280"/>
      <c r="AA242" s="279"/>
      <c r="AC242" s="772">
        <f t="shared" si="282"/>
        <v>0</v>
      </c>
      <c r="AD242" s="280"/>
      <c r="AE242" s="280"/>
      <c r="AF242" s="280"/>
      <c r="AG242" s="280"/>
      <c r="AH242" s="280"/>
      <c r="AI242" s="280"/>
      <c r="AJ242" s="280"/>
      <c r="AK242" s="280"/>
      <c r="AL242" s="280"/>
      <c r="AM242" s="279"/>
      <c r="AO242" s="493"/>
      <c r="AP242" s="494"/>
      <c r="AQ242" s="494"/>
      <c r="AR242" s="494"/>
      <c r="AS242" s="494"/>
      <c r="AT242" s="494"/>
      <c r="AU242" s="494"/>
      <c r="AV242" s="494"/>
      <c r="AW242" s="494"/>
      <c r="AX242" s="494"/>
      <c r="AY242" s="494"/>
      <c r="AZ242" s="494"/>
      <c r="BA242" s="494"/>
      <c r="BB242" s="494"/>
      <c r="BC242" s="497"/>
      <c r="BT242" s="3"/>
      <c r="BV242" s="394">
        <f t="shared" si="248"/>
        <v>0</v>
      </c>
      <c r="DD242" s="9">
        <v>1</v>
      </c>
    </row>
    <row r="243" spans="2:108" ht="21" customHeight="1">
      <c r="B243" s="394">
        <f t="shared" si="244"/>
        <v>0</v>
      </c>
      <c r="C243" s="146" t="b">
        <f t="shared" si="245"/>
        <v>0</v>
      </c>
      <c r="D243" s="146">
        <f t="shared" si="249"/>
        <v>0</v>
      </c>
      <c r="E243" s="146">
        <f t="shared" si="250"/>
        <v>0</v>
      </c>
      <c r="F243" s="146">
        <f t="shared" si="251"/>
        <v>0</v>
      </c>
      <c r="G243" s="146">
        <f t="shared" si="246"/>
        <v>0</v>
      </c>
      <c r="H243" s="146" t="str">
        <f t="shared" si="252"/>
        <v/>
      </c>
      <c r="I243" s="146" t="str">
        <f t="shared" si="247"/>
        <v/>
      </c>
      <c r="J243" s="145"/>
      <c r="K243" s="118"/>
      <c r="L243" s="118"/>
      <c r="M243" s="117"/>
      <c r="N243" s="116"/>
      <c r="O243" s="115"/>
      <c r="P243" s="281"/>
      <c r="Q243" s="280"/>
      <c r="R243" s="280"/>
      <c r="S243" s="280"/>
      <c r="T243" s="280"/>
      <c r="U243" s="280"/>
      <c r="V243" s="280"/>
      <c r="W243" s="280"/>
      <c r="X243" s="280"/>
      <c r="Y243" s="280"/>
      <c r="Z243" s="280"/>
      <c r="AA243" s="279"/>
      <c r="AC243" s="772">
        <f t="shared" si="282"/>
        <v>0</v>
      </c>
      <c r="AD243" s="280"/>
      <c r="AE243" s="280"/>
      <c r="AF243" s="280"/>
      <c r="AG243" s="280"/>
      <c r="AH243" s="280"/>
      <c r="AI243" s="280"/>
      <c r="AJ243" s="280"/>
      <c r="AK243" s="280"/>
      <c r="AL243" s="280"/>
      <c r="AM243" s="279"/>
      <c r="AO243" s="493"/>
      <c r="AP243" s="494"/>
      <c r="AQ243" s="494"/>
      <c r="AR243" s="494"/>
      <c r="AS243" s="494"/>
      <c r="AT243" s="494"/>
      <c r="AU243" s="494"/>
      <c r="AV243" s="494"/>
      <c r="AW243" s="494"/>
      <c r="AX243" s="494"/>
      <c r="AY243" s="494"/>
      <c r="AZ243" s="494"/>
      <c r="BA243" s="494"/>
      <c r="BB243" s="494"/>
      <c r="BC243" s="497"/>
      <c r="BT243" s="3"/>
      <c r="BV243" s="394">
        <f t="shared" si="248"/>
        <v>0</v>
      </c>
      <c r="DD243" s="9">
        <v>1</v>
      </c>
    </row>
    <row r="244" spans="2:108" ht="21" customHeight="1">
      <c r="B244" s="394">
        <f t="shared" si="244"/>
        <v>0</v>
      </c>
      <c r="C244" s="146" t="b">
        <f t="shared" si="245"/>
        <v>0</v>
      </c>
      <c r="D244" s="146">
        <f t="shared" si="249"/>
        <v>0</v>
      </c>
      <c r="E244" s="146">
        <f t="shared" si="250"/>
        <v>0</v>
      </c>
      <c r="F244" s="146">
        <f t="shared" si="251"/>
        <v>0</v>
      </c>
      <c r="G244" s="146">
        <f t="shared" si="246"/>
        <v>0</v>
      </c>
      <c r="H244" s="146" t="str">
        <f t="shared" si="252"/>
        <v/>
      </c>
      <c r="I244" s="146" t="str">
        <f t="shared" si="247"/>
        <v/>
      </c>
      <c r="J244" s="145"/>
      <c r="K244" s="118"/>
      <c r="L244" s="118"/>
      <c r="M244" s="117"/>
      <c r="N244" s="116"/>
      <c r="O244" s="115"/>
      <c r="P244" s="281"/>
      <c r="Q244" s="280"/>
      <c r="R244" s="280"/>
      <c r="S244" s="280"/>
      <c r="T244" s="280"/>
      <c r="U244" s="280"/>
      <c r="V244" s="280"/>
      <c r="W244" s="280"/>
      <c r="X244" s="280"/>
      <c r="Y244" s="280"/>
      <c r="Z244" s="280"/>
      <c r="AA244" s="279"/>
      <c r="AC244" s="772">
        <f t="shared" si="282"/>
        <v>0</v>
      </c>
      <c r="AD244" s="280"/>
      <c r="AE244" s="280"/>
      <c r="AF244" s="280"/>
      <c r="AG244" s="280"/>
      <c r="AH244" s="280"/>
      <c r="AI244" s="280"/>
      <c r="AJ244" s="280"/>
      <c r="AK244" s="280"/>
      <c r="AL244" s="280"/>
      <c r="AM244" s="279"/>
      <c r="AO244" s="493"/>
      <c r="AP244" s="494"/>
      <c r="AQ244" s="494"/>
      <c r="AR244" s="494"/>
      <c r="AS244" s="494"/>
      <c r="AT244" s="494"/>
      <c r="AU244" s="494"/>
      <c r="AV244" s="494"/>
      <c r="AW244" s="494"/>
      <c r="AX244" s="494"/>
      <c r="AY244" s="494"/>
      <c r="AZ244" s="494"/>
      <c r="BA244" s="494"/>
      <c r="BB244" s="494"/>
      <c r="BC244" s="497"/>
      <c r="BT244" s="3"/>
      <c r="BV244" s="394">
        <f t="shared" si="248"/>
        <v>0</v>
      </c>
      <c r="DD244" s="9">
        <v>1</v>
      </c>
    </row>
    <row r="245" spans="2:108" ht="21" customHeight="1">
      <c r="B245" s="394">
        <f t="shared" si="244"/>
        <v>0</v>
      </c>
      <c r="C245" s="146" t="b">
        <f t="shared" si="245"/>
        <v>0</v>
      </c>
      <c r="D245" s="146">
        <f t="shared" si="249"/>
        <v>0</v>
      </c>
      <c r="E245" s="146">
        <f t="shared" si="250"/>
        <v>0</v>
      </c>
      <c r="F245" s="146">
        <f t="shared" si="251"/>
        <v>0</v>
      </c>
      <c r="G245" s="146">
        <f t="shared" si="246"/>
        <v>0</v>
      </c>
      <c r="H245" s="146" t="str">
        <f t="shared" si="252"/>
        <v/>
      </c>
      <c r="I245" s="146" t="str">
        <f t="shared" si="247"/>
        <v/>
      </c>
      <c r="J245" s="145"/>
      <c r="K245" s="118"/>
      <c r="L245" s="118"/>
      <c r="M245" s="117"/>
      <c r="N245" s="116"/>
      <c r="O245" s="115"/>
      <c r="P245" s="281"/>
      <c r="Q245" s="280"/>
      <c r="R245" s="280"/>
      <c r="S245" s="280"/>
      <c r="T245" s="280"/>
      <c r="U245" s="280"/>
      <c r="V245" s="280"/>
      <c r="W245" s="280"/>
      <c r="X245" s="280"/>
      <c r="Y245" s="280"/>
      <c r="Z245" s="280"/>
      <c r="AA245" s="279"/>
      <c r="AC245" s="772">
        <f t="shared" si="282"/>
        <v>0</v>
      </c>
      <c r="AD245" s="280"/>
      <c r="AE245" s="280"/>
      <c r="AF245" s="280"/>
      <c r="AG245" s="280"/>
      <c r="AH245" s="280"/>
      <c r="AI245" s="280"/>
      <c r="AJ245" s="280"/>
      <c r="AK245" s="280"/>
      <c r="AL245" s="280"/>
      <c r="AM245" s="279"/>
      <c r="AO245" s="493"/>
      <c r="AP245" s="494"/>
      <c r="AQ245" s="494"/>
      <c r="AR245" s="494"/>
      <c r="AS245" s="494"/>
      <c r="AT245" s="494"/>
      <c r="AU245" s="494"/>
      <c r="AV245" s="494"/>
      <c r="AW245" s="494"/>
      <c r="AX245" s="494"/>
      <c r="AY245" s="494"/>
      <c r="AZ245" s="494"/>
      <c r="BA245" s="494"/>
      <c r="BB245" s="494"/>
      <c r="BC245" s="497"/>
      <c r="BT245" s="3"/>
      <c r="BV245" s="394">
        <f t="shared" si="248"/>
        <v>0</v>
      </c>
      <c r="DD245" s="9">
        <v>1</v>
      </c>
    </row>
    <row r="246" spans="2:108" ht="21" customHeight="1">
      <c r="B246" s="394">
        <f t="shared" si="244"/>
        <v>0</v>
      </c>
      <c r="C246" s="146" t="b">
        <f t="shared" si="245"/>
        <v>0</v>
      </c>
      <c r="D246" s="146">
        <f t="shared" si="249"/>
        <v>0</v>
      </c>
      <c r="E246" s="146">
        <f t="shared" si="250"/>
        <v>0</v>
      </c>
      <c r="F246" s="146">
        <f t="shared" si="251"/>
        <v>0</v>
      </c>
      <c r="G246" s="146">
        <f t="shared" si="246"/>
        <v>0</v>
      </c>
      <c r="H246" s="146" t="str">
        <f t="shared" si="252"/>
        <v/>
      </c>
      <c r="I246" s="146" t="str">
        <f t="shared" si="247"/>
        <v/>
      </c>
      <c r="J246" s="145"/>
      <c r="K246" s="118"/>
      <c r="L246" s="118"/>
      <c r="M246" s="117"/>
      <c r="N246" s="116"/>
      <c r="O246" s="115"/>
      <c r="P246" s="281"/>
      <c r="Q246" s="280"/>
      <c r="R246" s="280"/>
      <c r="S246" s="280"/>
      <c r="T246" s="280"/>
      <c r="U246" s="280"/>
      <c r="V246" s="280"/>
      <c r="W246" s="280"/>
      <c r="X246" s="280"/>
      <c r="Y246" s="280"/>
      <c r="Z246" s="280"/>
      <c r="AA246" s="279"/>
      <c r="AC246" s="772">
        <f t="shared" si="282"/>
        <v>0</v>
      </c>
      <c r="AD246" s="280"/>
      <c r="AE246" s="280"/>
      <c r="AF246" s="280"/>
      <c r="AG246" s="280"/>
      <c r="AH246" s="280"/>
      <c r="AI246" s="280"/>
      <c r="AJ246" s="280"/>
      <c r="AK246" s="280"/>
      <c r="AL246" s="280"/>
      <c r="AM246" s="279"/>
      <c r="AO246" s="493"/>
      <c r="AP246" s="494"/>
      <c r="AQ246" s="494"/>
      <c r="AR246" s="494"/>
      <c r="AS246" s="494"/>
      <c r="AT246" s="494"/>
      <c r="AU246" s="494"/>
      <c r="AV246" s="494"/>
      <c r="AW246" s="494"/>
      <c r="AX246" s="494"/>
      <c r="AY246" s="494"/>
      <c r="AZ246" s="494"/>
      <c r="BA246" s="494"/>
      <c r="BB246" s="494"/>
      <c r="BC246" s="497"/>
      <c r="BT246" s="3"/>
      <c r="BV246" s="394">
        <f t="shared" si="248"/>
        <v>0</v>
      </c>
      <c r="DD246" s="9">
        <v>1</v>
      </c>
    </row>
    <row r="247" spans="2:108" ht="21" customHeight="1">
      <c r="B247" s="394">
        <f t="shared" si="244"/>
        <v>0</v>
      </c>
      <c r="C247" s="146" t="b">
        <f t="shared" si="245"/>
        <v>0</v>
      </c>
      <c r="D247" s="146">
        <f t="shared" si="249"/>
        <v>0</v>
      </c>
      <c r="E247" s="146">
        <f t="shared" si="250"/>
        <v>0</v>
      </c>
      <c r="F247" s="146">
        <f t="shared" si="251"/>
        <v>0</v>
      </c>
      <c r="G247" s="146">
        <f t="shared" si="246"/>
        <v>0</v>
      </c>
      <c r="H247" s="146" t="str">
        <f t="shared" si="252"/>
        <v/>
      </c>
      <c r="I247" s="146" t="str">
        <f t="shared" si="247"/>
        <v/>
      </c>
      <c r="J247" s="145"/>
      <c r="K247" s="118"/>
      <c r="L247" s="118"/>
      <c r="M247" s="117"/>
      <c r="N247" s="116"/>
      <c r="O247" s="115"/>
      <c r="P247" s="281"/>
      <c r="Q247" s="280"/>
      <c r="R247" s="280"/>
      <c r="S247" s="280"/>
      <c r="T247" s="280"/>
      <c r="U247" s="280"/>
      <c r="V247" s="280"/>
      <c r="W247" s="280"/>
      <c r="X247" s="280"/>
      <c r="Y247" s="280"/>
      <c r="Z247" s="280"/>
      <c r="AA247" s="279"/>
      <c r="AC247" s="772">
        <f t="shared" si="282"/>
        <v>0</v>
      </c>
      <c r="AD247" s="280"/>
      <c r="AE247" s="280"/>
      <c r="AF247" s="280"/>
      <c r="AG247" s="280"/>
      <c r="AH247" s="280"/>
      <c r="AI247" s="280"/>
      <c r="AJ247" s="280"/>
      <c r="AK247" s="280"/>
      <c r="AL247" s="280"/>
      <c r="AM247" s="279"/>
      <c r="AO247" s="493"/>
      <c r="AP247" s="494"/>
      <c r="AQ247" s="494"/>
      <c r="AR247" s="494"/>
      <c r="AS247" s="494"/>
      <c r="AT247" s="494"/>
      <c r="AU247" s="494"/>
      <c r="AV247" s="494"/>
      <c r="AW247" s="494"/>
      <c r="AX247" s="494"/>
      <c r="AY247" s="494"/>
      <c r="AZ247" s="494"/>
      <c r="BA247" s="494"/>
      <c r="BB247" s="494"/>
      <c r="BC247" s="497"/>
      <c r="BT247" s="3"/>
      <c r="BV247" s="394">
        <f t="shared" si="248"/>
        <v>0</v>
      </c>
      <c r="DD247" s="9">
        <v>1</v>
      </c>
    </row>
    <row r="248" spans="2:108" ht="21" customHeight="1">
      <c r="B248" s="394">
        <f t="shared" si="244"/>
        <v>0</v>
      </c>
      <c r="C248" s="146" t="b">
        <f t="shared" si="245"/>
        <v>0</v>
      </c>
      <c r="D248" s="146">
        <f t="shared" si="249"/>
        <v>0</v>
      </c>
      <c r="E248" s="146">
        <f t="shared" si="250"/>
        <v>0</v>
      </c>
      <c r="F248" s="146">
        <f t="shared" si="251"/>
        <v>0</v>
      </c>
      <c r="G248" s="146">
        <f t="shared" si="246"/>
        <v>0</v>
      </c>
      <c r="H248" s="146" t="str">
        <f t="shared" si="252"/>
        <v/>
      </c>
      <c r="I248" s="146" t="str">
        <f t="shared" si="247"/>
        <v/>
      </c>
      <c r="J248" s="145"/>
      <c r="K248" s="118"/>
      <c r="L248" s="118"/>
      <c r="M248" s="117"/>
      <c r="N248" s="116"/>
      <c r="O248" s="115"/>
      <c r="P248" s="661"/>
      <c r="Q248" s="277"/>
      <c r="R248" s="277"/>
      <c r="S248" s="277"/>
      <c r="T248" s="277"/>
      <c r="U248" s="277"/>
      <c r="V248" s="277"/>
      <c r="W248" s="277"/>
      <c r="X248" s="277"/>
      <c r="Y248" s="277"/>
      <c r="Z248" s="277"/>
      <c r="AA248" s="276"/>
      <c r="AC248" s="773"/>
      <c r="AD248" s="277"/>
      <c r="AE248" s="277"/>
      <c r="AF248" s="277"/>
      <c r="AG248" s="277"/>
      <c r="AH248" s="277"/>
      <c r="AI248" s="277"/>
      <c r="AJ248" s="277"/>
      <c r="AK248" s="277"/>
      <c r="AL248" s="277"/>
      <c r="AM248" s="276"/>
      <c r="AO248" s="493"/>
      <c r="AP248" s="494"/>
      <c r="AQ248" s="494"/>
      <c r="AR248" s="494"/>
      <c r="AS248" s="494"/>
      <c r="AT248" s="494"/>
      <c r="AU248" s="494"/>
      <c r="AV248" s="494"/>
      <c r="AW248" s="494"/>
      <c r="AX248" s="494"/>
      <c r="AY248" s="494"/>
      <c r="AZ248" s="494"/>
      <c r="BA248" s="494"/>
      <c r="BB248" s="494"/>
      <c r="BC248" s="497"/>
      <c r="BT248" s="3"/>
      <c r="BV248" s="394">
        <f t="shared" si="248"/>
        <v>0</v>
      </c>
      <c r="DD248" s="9">
        <v>1</v>
      </c>
    </row>
    <row r="249" spans="2:108" ht="21" customHeight="1">
      <c r="B249" s="394">
        <f t="shared" si="244"/>
        <v>0</v>
      </c>
      <c r="C249" s="146" t="b">
        <f t="shared" si="245"/>
        <v>0</v>
      </c>
      <c r="D249" s="146">
        <f t="shared" si="249"/>
        <v>0</v>
      </c>
      <c r="E249" s="146">
        <f t="shared" si="250"/>
        <v>0</v>
      </c>
      <c r="F249" s="146">
        <f t="shared" si="251"/>
        <v>0</v>
      </c>
      <c r="G249" s="146">
        <f t="shared" si="246"/>
        <v>0</v>
      </c>
      <c r="H249" s="146" t="str">
        <f t="shared" si="252"/>
        <v/>
      </c>
      <c r="I249" s="146" t="str">
        <f t="shared" si="247"/>
        <v/>
      </c>
      <c r="J249" s="145"/>
      <c r="K249" s="118"/>
      <c r="L249" s="118"/>
      <c r="M249" s="117"/>
      <c r="N249" s="116"/>
      <c r="O249" s="115"/>
      <c r="P249" s="661"/>
      <c r="Q249" s="277"/>
      <c r="R249" s="277"/>
      <c r="S249" s="277"/>
      <c r="T249" s="277"/>
      <c r="U249" s="277"/>
      <c r="V249" s="277"/>
      <c r="W249" s="277"/>
      <c r="X249" s="277"/>
      <c r="Y249" s="277"/>
      <c r="Z249" s="277"/>
      <c r="AA249" s="276"/>
      <c r="AC249" s="773"/>
      <c r="AD249" s="277"/>
      <c r="AE249" s="277"/>
      <c r="AF249" s="277"/>
      <c r="AG249" s="277"/>
      <c r="AH249" s="277"/>
      <c r="AI249" s="277"/>
      <c r="AJ249" s="277"/>
      <c r="AK249" s="277"/>
      <c r="AL249" s="277"/>
      <c r="AM249" s="276"/>
      <c r="AO249" s="493"/>
      <c r="AP249" s="494"/>
      <c r="AQ249" s="494"/>
      <c r="AR249" s="494"/>
      <c r="AS249" s="494"/>
      <c r="AT249" s="494"/>
      <c r="AU249" s="494"/>
      <c r="AV249" s="494"/>
      <c r="AW249" s="494"/>
      <c r="AX249" s="494"/>
      <c r="AY249" s="494"/>
      <c r="AZ249" s="494"/>
      <c r="BA249" s="494"/>
      <c r="BB249" s="494"/>
      <c r="BC249" s="497"/>
      <c r="BT249" s="3"/>
      <c r="BV249" s="394">
        <f t="shared" si="248"/>
        <v>0</v>
      </c>
      <c r="DD249" s="9">
        <v>1</v>
      </c>
    </row>
    <row r="250" spans="2:108" ht="21" customHeight="1">
      <c r="B250" s="394">
        <f t="shared" si="244"/>
        <v>0</v>
      </c>
      <c r="C250" s="146" t="b">
        <f t="shared" si="245"/>
        <v>0</v>
      </c>
      <c r="D250" s="146">
        <f t="shared" si="249"/>
        <v>0</v>
      </c>
      <c r="E250" s="146">
        <f t="shared" si="250"/>
        <v>0</v>
      </c>
      <c r="F250" s="146">
        <f t="shared" si="251"/>
        <v>0</v>
      </c>
      <c r="G250" s="146">
        <f t="shared" si="246"/>
        <v>0</v>
      </c>
      <c r="H250" s="146" t="str">
        <f t="shared" si="252"/>
        <v/>
      </c>
      <c r="I250" s="146" t="str">
        <f t="shared" si="247"/>
        <v/>
      </c>
      <c r="J250" s="272"/>
      <c r="K250" s="118"/>
      <c r="L250" s="118"/>
      <c r="M250" s="117"/>
      <c r="N250" s="116"/>
      <c r="O250" s="115"/>
      <c r="P250" s="274"/>
      <c r="Q250" s="121"/>
      <c r="R250" s="121"/>
      <c r="S250" s="121"/>
      <c r="T250" s="121"/>
      <c r="U250" s="121"/>
      <c r="V250" s="121"/>
      <c r="W250" s="121"/>
      <c r="X250" s="121"/>
      <c r="Y250" s="121"/>
      <c r="Z250" s="121"/>
      <c r="AA250" s="120"/>
      <c r="AC250" s="774"/>
      <c r="AD250" s="121"/>
      <c r="AE250" s="121"/>
      <c r="AF250" s="121"/>
      <c r="AG250" s="121"/>
      <c r="AH250" s="121"/>
      <c r="AI250" s="121"/>
      <c r="AJ250" s="121"/>
      <c r="AK250" s="121"/>
      <c r="AL250" s="121"/>
      <c r="AM250" s="120"/>
      <c r="AO250" s="493"/>
      <c r="AP250" s="494"/>
      <c r="AQ250" s="494"/>
      <c r="AR250" s="494"/>
      <c r="AS250" s="494"/>
      <c r="AT250" s="494"/>
      <c r="AU250" s="494"/>
      <c r="AV250" s="494"/>
      <c r="AW250" s="494"/>
      <c r="AX250" s="494"/>
      <c r="AY250" s="494"/>
      <c r="AZ250" s="494"/>
      <c r="BA250" s="494"/>
      <c r="BB250" s="494"/>
      <c r="BC250" s="497"/>
      <c r="BT250" s="3"/>
      <c r="BV250" s="394">
        <f t="shared" si="248"/>
        <v>0</v>
      </c>
      <c r="DD250" s="9">
        <v>1</v>
      </c>
    </row>
    <row r="251" spans="2:108" ht="21" customHeight="1">
      <c r="B251" s="394">
        <f t="shared" si="244"/>
        <v>0</v>
      </c>
      <c r="C251" s="146" t="b">
        <f t="shared" si="245"/>
        <v>0</v>
      </c>
      <c r="D251" s="146">
        <f t="shared" si="249"/>
        <v>0</v>
      </c>
      <c r="E251" s="146">
        <f t="shared" si="250"/>
        <v>0</v>
      </c>
      <c r="F251" s="146">
        <f t="shared" si="251"/>
        <v>0</v>
      </c>
      <c r="G251" s="146">
        <f t="shared" si="246"/>
        <v>0</v>
      </c>
      <c r="H251" s="146" t="str">
        <f t="shared" si="252"/>
        <v/>
      </c>
      <c r="I251" s="146" t="str">
        <f t="shared" si="247"/>
        <v/>
      </c>
      <c r="J251" s="272"/>
      <c r="K251" s="112"/>
      <c r="L251" s="112"/>
      <c r="M251" s="112"/>
      <c r="N251" s="112"/>
      <c r="O251" s="112"/>
      <c r="P251" s="112"/>
      <c r="Q251" s="112"/>
      <c r="R251" s="112"/>
      <c r="S251" s="112"/>
      <c r="T251" s="112"/>
      <c r="U251" s="112"/>
      <c r="V251" s="112"/>
      <c r="W251" s="112"/>
      <c r="X251" s="112"/>
      <c r="Y251" s="112"/>
      <c r="Z251" s="112"/>
      <c r="AA251" s="114"/>
      <c r="AC251" s="775">
        <v>40</v>
      </c>
      <c r="AD251" s="112">
        <v>5</v>
      </c>
      <c r="AE251" s="112">
        <v>12</v>
      </c>
      <c r="AF251" s="112">
        <v>25</v>
      </c>
      <c r="AG251" s="112">
        <v>23</v>
      </c>
      <c r="AH251" s="112">
        <v>7</v>
      </c>
      <c r="AI251" s="112">
        <v>13</v>
      </c>
      <c r="AJ251" s="112">
        <v>12</v>
      </c>
      <c r="AK251" s="112">
        <v>9</v>
      </c>
      <c r="AL251" s="112">
        <v>12</v>
      </c>
      <c r="AM251" s="114">
        <v>13</v>
      </c>
      <c r="AO251" s="113">
        <v>14</v>
      </c>
      <c r="AP251" s="112">
        <v>11</v>
      </c>
      <c r="AQ251" s="112">
        <v>17</v>
      </c>
      <c r="AR251" s="112">
        <v>17</v>
      </c>
      <c r="AS251" s="112">
        <v>17</v>
      </c>
      <c r="AT251" s="112">
        <v>14</v>
      </c>
      <c r="AU251" s="112">
        <v>11</v>
      </c>
      <c r="AV251" s="112">
        <v>14</v>
      </c>
      <c r="AW251" s="112">
        <v>21</v>
      </c>
      <c r="AX251" s="112">
        <v>18</v>
      </c>
      <c r="AY251" s="112">
        <v>17</v>
      </c>
      <c r="AZ251" s="112">
        <v>11</v>
      </c>
      <c r="BA251" s="112">
        <v>11</v>
      </c>
      <c r="BB251" s="112">
        <v>11</v>
      </c>
      <c r="BC251" s="111">
        <v>17</v>
      </c>
      <c r="BT251" s="3"/>
      <c r="BV251" s="394">
        <f t="shared" si="248"/>
        <v>0</v>
      </c>
      <c r="DD251" s="9">
        <v>1</v>
      </c>
    </row>
    <row r="252" spans="2:108" ht="21" customHeight="1" thickBot="1">
      <c r="B252" s="394">
        <f t="shared" si="244"/>
        <v>0</v>
      </c>
      <c r="C252" s="146" t="b">
        <f t="shared" si="245"/>
        <v>0</v>
      </c>
      <c r="D252" s="146">
        <f t="shared" si="249"/>
        <v>0</v>
      </c>
      <c r="E252" s="146">
        <f t="shared" si="250"/>
        <v>0</v>
      </c>
      <c r="F252" s="146">
        <f t="shared" si="251"/>
        <v>0</v>
      </c>
      <c r="G252" s="146">
        <f t="shared" si="246"/>
        <v>0</v>
      </c>
      <c r="H252" s="146" t="str">
        <f t="shared" si="252"/>
        <v/>
      </c>
      <c r="I252" s="146" t="str">
        <f t="shared" si="247"/>
        <v/>
      </c>
      <c r="J252" s="271"/>
      <c r="K252" s="270"/>
      <c r="L252" s="270"/>
      <c r="M252" s="270"/>
      <c r="N252" s="270"/>
      <c r="O252" s="270"/>
      <c r="P252" s="270"/>
      <c r="Q252" s="270"/>
      <c r="R252" s="270"/>
      <c r="S252" s="270"/>
      <c r="T252" s="270"/>
      <c r="U252" s="270"/>
      <c r="V252" s="270"/>
      <c r="W252" s="270"/>
      <c r="X252" s="270"/>
      <c r="Y252" s="270"/>
      <c r="Z252" s="270"/>
      <c r="AA252" s="269"/>
      <c r="AC252" s="776">
        <f t="shared" ref="AC252:AK252" ca="1" si="283">CELL("largeur",AC252)</f>
        <v>40</v>
      </c>
      <c r="AD252" s="270">
        <f t="shared" ca="1" si="283"/>
        <v>5</v>
      </c>
      <c r="AE252" s="270">
        <f t="shared" ca="1" si="283"/>
        <v>12</v>
      </c>
      <c r="AF252" s="270">
        <f t="shared" ca="1" si="283"/>
        <v>25</v>
      </c>
      <c r="AG252" s="270">
        <f t="shared" ca="1" si="283"/>
        <v>23</v>
      </c>
      <c r="AH252" s="270">
        <f t="shared" ca="1" si="283"/>
        <v>7</v>
      </c>
      <c r="AI252" s="270">
        <f t="shared" ca="1" si="283"/>
        <v>13</v>
      </c>
      <c r="AJ252" s="270">
        <f t="shared" ca="1" si="283"/>
        <v>12</v>
      </c>
      <c r="AK252" s="270">
        <f t="shared" ca="1" si="283"/>
        <v>9</v>
      </c>
      <c r="AL252" s="270">
        <v>12</v>
      </c>
      <c r="AM252" s="269">
        <f ca="1">CELL("largeur",AM252)</f>
        <v>13</v>
      </c>
      <c r="AO252" s="110">
        <f t="shared" ref="AO252:BC252" ca="1" si="284">CELL("largeur",AO252)</f>
        <v>14</v>
      </c>
      <c r="AP252" s="109">
        <f t="shared" ca="1" si="284"/>
        <v>11</v>
      </c>
      <c r="AQ252" s="109">
        <f t="shared" ca="1" si="284"/>
        <v>17</v>
      </c>
      <c r="AR252" s="109">
        <f t="shared" ca="1" si="284"/>
        <v>17</v>
      </c>
      <c r="AS252" s="109">
        <f t="shared" ca="1" si="284"/>
        <v>17</v>
      </c>
      <c r="AT252" s="109">
        <f t="shared" ca="1" si="284"/>
        <v>14</v>
      </c>
      <c r="AU252" s="109">
        <f t="shared" ca="1" si="284"/>
        <v>11</v>
      </c>
      <c r="AV252" s="109">
        <f t="shared" ca="1" si="284"/>
        <v>14</v>
      </c>
      <c r="AW252" s="109">
        <f t="shared" ca="1" si="284"/>
        <v>21</v>
      </c>
      <c r="AX252" s="109">
        <f t="shared" ca="1" si="284"/>
        <v>18</v>
      </c>
      <c r="AY252" s="109">
        <f t="shared" ca="1" si="284"/>
        <v>17</v>
      </c>
      <c r="AZ252" s="109">
        <f t="shared" ca="1" si="284"/>
        <v>11</v>
      </c>
      <c r="BA252" s="109">
        <f t="shared" ca="1" si="284"/>
        <v>11</v>
      </c>
      <c r="BB252" s="109">
        <f t="shared" ca="1" si="284"/>
        <v>11</v>
      </c>
      <c r="BC252" s="108">
        <f t="shared" ca="1" si="284"/>
        <v>17</v>
      </c>
      <c r="BT252" s="3"/>
      <c r="BV252" s="394">
        <f t="shared" si="248"/>
        <v>0</v>
      </c>
      <c r="DD252" s="9">
        <v>1</v>
      </c>
    </row>
    <row r="253" spans="2:108" ht="21" customHeight="1" thickBot="1">
      <c r="B253" s="394" t="str">
        <f t="shared" si="244"/>
        <v>A</v>
      </c>
      <c r="C253" s="146" t="str">
        <f t="shared" si="245"/>
        <v>A</v>
      </c>
      <c r="D253" s="146">
        <f t="shared" si="249"/>
        <v>0</v>
      </c>
      <c r="E253" s="146">
        <f t="shared" si="250"/>
        <v>0</v>
      </c>
      <c r="F253" s="146">
        <f t="shared" si="251"/>
        <v>0</v>
      </c>
      <c r="G253" s="146">
        <f t="shared" si="246"/>
        <v>0</v>
      </c>
      <c r="H253" s="146" t="str">
        <f t="shared" si="252"/>
        <v/>
      </c>
      <c r="I253" s="146" t="str">
        <f t="shared" si="247"/>
        <v/>
      </c>
      <c r="J253" s="832" t="s">
        <v>338</v>
      </c>
      <c r="K253" s="833" t="s">
        <v>338</v>
      </c>
      <c r="L253" s="833" t="s">
        <v>338</v>
      </c>
      <c r="M253" s="833" t="s">
        <v>338</v>
      </c>
      <c r="N253" s="833" t="s">
        <v>338</v>
      </c>
      <c r="O253" s="834" t="s">
        <v>2028</v>
      </c>
      <c r="P253" s="835"/>
      <c r="Q253" s="835"/>
      <c r="R253" s="835"/>
      <c r="S253" s="835"/>
      <c r="T253" s="835"/>
      <c r="U253" s="835"/>
      <c r="V253" s="835"/>
      <c r="W253" s="835"/>
      <c r="X253" s="835"/>
      <c r="Y253" s="835"/>
      <c r="Z253" s="835"/>
      <c r="AA253" s="835"/>
      <c r="AC253" s="1"/>
      <c r="AD253" s="1"/>
      <c r="AE253" s="1"/>
      <c r="AF253" s="1"/>
      <c r="AG253" s="1"/>
      <c r="AH253" s="1"/>
      <c r="AI253" s="1"/>
      <c r="AJ253" s="1"/>
      <c r="AK253" s="1"/>
      <c r="AL253" s="1"/>
      <c r="AM253" s="1"/>
      <c r="AO253" s="18"/>
      <c r="AP253" s="18"/>
      <c r="AQ253" s="17"/>
      <c r="AR253" s="17"/>
      <c r="AS253" s="17"/>
      <c r="AT253" s="17"/>
      <c r="AU253" s="16"/>
      <c r="AV253" s="16"/>
      <c r="AW253" s="16"/>
      <c r="AX253" s="1"/>
      <c r="BT253" s="3"/>
      <c r="BV253" s="394" t="str">
        <f t="shared" si="248"/>
        <v>A</v>
      </c>
      <c r="DD253" s="9">
        <v>1</v>
      </c>
    </row>
    <row r="254" spans="2:108" ht="21" customHeight="1">
      <c r="B254" s="394" t="str">
        <f t="shared" si="244"/>
        <v>A</v>
      </c>
      <c r="C254" s="146">
        <f t="shared" si="245"/>
        <v>0</v>
      </c>
      <c r="D254" s="146">
        <f t="shared" si="249"/>
        <v>0</v>
      </c>
      <c r="E254" s="146">
        <f t="shared" si="250"/>
        <v>0</v>
      </c>
      <c r="F254" s="146">
        <f t="shared" si="251"/>
        <v>0</v>
      </c>
      <c r="G254" s="146">
        <f t="shared" si="246"/>
        <v>0</v>
      </c>
      <c r="H254" s="146" t="str">
        <f t="shared" si="252"/>
        <v/>
      </c>
      <c r="I254" s="146" t="str">
        <f t="shared" si="247"/>
        <v/>
      </c>
      <c r="J254" s="257" t="s">
        <v>338</v>
      </c>
      <c r="K254" s="256">
        <f>K261</f>
        <v>0</v>
      </c>
      <c r="L254" s="256">
        <f>L261</f>
        <v>0</v>
      </c>
      <c r="M254" s="255">
        <f>M261</f>
        <v>0</v>
      </c>
      <c r="N254" s="254">
        <f>N261</f>
        <v>0</v>
      </c>
      <c r="O254" s="253">
        <f>O261</f>
        <v>0</v>
      </c>
      <c r="P254" s="686"/>
      <c r="Q254" s="685"/>
      <c r="R254" s="798" t="s">
        <v>1704</v>
      </c>
      <c r="S254" s="798"/>
      <c r="T254" s="798"/>
      <c r="U254" s="798"/>
      <c r="V254" s="798"/>
      <c r="W254" s="798"/>
      <c r="X254" s="798"/>
      <c r="Y254" s="798"/>
      <c r="Z254" s="798"/>
      <c r="AA254" s="684"/>
      <c r="AC254" s="1561" t="str">
        <f>R254&amp;" "&amp;P254&amp;" "&amp;P255&amp;" "&amp;P256&amp;"  intensité"&amp;" "&amp;U260&amp;" "&amp;"coût unitaire"&amp;" "&amp;AM263&amp; "€"&amp;" "&amp;" servi en"&amp;" "&amp;AJ256</f>
        <v>POSTIT 8     intensité  coût unitaire 0€  servi en Trembler(s)</v>
      </c>
      <c r="AD254" s="1562"/>
      <c r="AE254" s="1562"/>
      <c r="AF254" s="1562"/>
      <c r="AG254" s="1562"/>
      <c r="AH254" s="1562"/>
      <c r="AI254" s="1562"/>
      <c r="AJ254" s="1562"/>
      <c r="AK254" s="252" t="s">
        <v>432</v>
      </c>
      <c r="AL254" s="1565">
        <f>AA254</f>
        <v>0</v>
      </c>
      <c r="AM254" s="1566"/>
      <c r="AO254" s="251" t="s">
        <v>427</v>
      </c>
      <c r="AP254" s="250" t="s">
        <v>431</v>
      </c>
      <c r="AQ254" s="247" t="s">
        <v>429</v>
      </c>
      <c r="AR254" s="249" t="s">
        <v>426</v>
      </c>
      <c r="AS254" s="248" t="s">
        <v>430</v>
      </c>
      <c r="AT254" s="247" t="s">
        <v>429</v>
      </c>
      <c r="AU254" s="246" t="s">
        <v>428</v>
      </c>
      <c r="AV254" s="245" t="s">
        <v>427</v>
      </c>
      <c r="AW254" s="764" t="str">
        <f>AO256</f>
        <v/>
      </c>
      <c r="AX254" s="244"/>
      <c r="AY254" s="243"/>
      <c r="AZ254" s="242"/>
      <c r="BA254" s="241" t="s">
        <v>426</v>
      </c>
      <c r="BB254" s="240" t="str">
        <f>AR256</f>
        <v>2 Trembler(s) de 30 cl</v>
      </c>
      <c r="BC254" s="239"/>
      <c r="BT254" s="3"/>
      <c r="BV254" s="394" t="str">
        <f t="shared" si="248"/>
        <v>A</v>
      </c>
      <c r="DD254" s="9">
        <v>1</v>
      </c>
    </row>
    <row r="255" spans="2:108" ht="21" customHeight="1">
      <c r="B255" s="394">
        <f t="shared" si="244"/>
        <v>0</v>
      </c>
      <c r="C255" s="146" t="b">
        <f t="shared" si="245"/>
        <v>0</v>
      </c>
      <c r="D255" s="146">
        <f t="shared" si="249"/>
        <v>0</v>
      </c>
      <c r="E255" s="146">
        <f t="shared" si="250"/>
        <v>0</v>
      </c>
      <c r="F255" s="146">
        <f t="shared" si="251"/>
        <v>0</v>
      </c>
      <c r="G255" s="146">
        <f t="shared" si="246"/>
        <v>0</v>
      </c>
      <c r="H255" s="146" t="str">
        <f t="shared" si="252"/>
        <v/>
      </c>
      <c r="I255" s="146" t="str">
        <f t="shared" si="247"/>
        <v/>
      </c>
      <c r="J255" s="133"/>
      <c r="K255" s="203"/>
      <c r="L255" s="203"/>
      <c r="M255" s="202"/>
      <c r="N255" s="201"/>
      <c r="O255" s="200"/>
      <c r="P255" s="683"/>
      <c r="Q255" s="682"/>
      <c r="R255" s="799"/>
      <c r="S255" s="799"/>
      <c r="T255" s="799"/>
      <c r="U255" s="799"/>
      <c r="V255" s="799"/>
      <c r="W255" s="799"/>
      <c r="X255" s="799"/>
      <c r="Y255" s="799"/>
      <c r="Z255" s="799"/>
      <c r="AA255" s="681"/>
      <c r="AC255" s="1563"/>
      <c r="AD255" s="1564"/>
      <c r="AE255" s="1564"/>
      <c r="AF255" s="1564"/>
      <c r="AG255" s="1564"/>
      <c r="AH255" s="1564"/>
      <c r="AI255" s="1564"/>
      <c r="AJ255" s="1564"/>
      <c r="AK255" s="503">
        <f>IFERROR(SUM(AJ264:AJ270)/SUM(AE264:AE270)*100,0)</f>
        <v>0</v>
      </c>
      <c r="AL255" s="1567"/>
      <c r="AM255" s="1568"/>
      <c r="AO255" s="238" t="str">
        <f t="shared" ref="AO255:AU255" si="285">SUBSTITUTE(ADDRESS(1,COLUMN(),4),"1","")</f>
        <v>AO</v>
      </c>
      <c r="AP255" s="237" t="str">
        <f t="shared" si="285"/>
        <v>AP</v>
      </c>
      <c r="AQ255" s="234" t="str">
        <f t="shared" si="285"/>
        <v>AQ</v>
      </c>
      <c r="AR255" s="236" t="str">
        <f t="shared" si="285"/>
        <v>AR</v>
      </c>
      <c r="AS255" s="235" t="str">
        <f t="shared" si="285"/>
        <v>AS</v>
      </c>
      <c r="AT255" s="234" t="str">
        <f t="shared" si="285"/>
        <v>AT</v>
      </c>
      <c r="AU255" s="233" t="str">
        <f t="shared" si="285"/>
        <v>AU</v>
      </c>
      <c r="AV255" s="232"/>
      <c r="AW255" s="232"/>
      <c r="AX255" s="232"/>
      <c r="AY255" s="193"/>
      <c r="AZ255" s="232"/>
      <c r="BA255" s="218"/>
      <c r="BB255" s="153"/>
      <c r="BC255" s="152"/>
      <c r="BT255" s="3"/>
      <c r="BV255" s="394">
        <f t="shared" si="248"/>
        <v>0</v>
      </c>
      <c r="DD255" s="9">
        <v>1</v>
      </c>
    </row>
    <row r="256" spans="2:108" ht="21" customHeight="1">
      <c r="B256" s="394">
        <f t="shared" si="244"/>
        <v>0</v>
      </c>
      <c r="C256" s="146" t="b">
        <f t="shared" si="245"/>
        <v>0</v>
      </c>
      <c r="D256" s="146">
        <f t="shared" si="249"/>
        <v>0</v>
      </c>
      <c r="E256" s="146">
        <f t="shared" si="250"/>
        <v>0</v>
      </c>
      <c r="F256" s="146">
        <f t="shared" si="251"/>
        <v>0</v>
      </c>
      <c r="G256" s="146">
        <f t="shared" si="246"/>
        <v>0</v>
      </c>
      <c r="H256" s="146" t="str">
        <f t="shared" si="252"/>
        <v/>
      </c>
      <c r="I256" s="146" t="str">
        <f t="shared" si="247"/>
        <v/>
      </c>
      <c r="J256" s="133"/>
      <c r="K256" s="203"/>
      <c r="L256" s="203"/>
      <c r="M256" s="202"/>
      <c r="N256" s="201"/>
      <c r="O256" s="200"/>
      <c r="P256" s="680"/>
      <c r="Q256" s="680"/>
      <c r="R256" s="332"/>
      <c r="S256" s="331"/>
      <c r="T256" s="231"/>
      <c r="U256" s="231"/>
      <c r="V256" s="231"/>
      <c r="W256" s="231"/>
      <c r="X256" s="231"/>
      <c r="Y256" s="231"/>
      <c r="Z256" s="231"/>
      <c r="AA256" s="230"/>
      <c r="AC256" s="763" t="str">
        <f>IFERROR(IF(AX271&lt;&gt;INDEX(BO22:BO150,MATCH(M257,BH22:BH150,0)),"⚠️ Vérifiez : le total saisi = "&amp;AX271&amp;" ml (colonne "&amp;AX262&amp;")","✅ OK volume saisi = "&amp;AX271&amp;" ml (colonne "&amp;AX262&amp;")"),"⚠️ Erreur : valeur non trouvée")</f>
        <v>⚠️ Erreur : valeur non trouvée</v>
      </c>
      <c r="AD256" s="207"/>
      <c r="AE256" s="207"/>
      <c r="AF256" s="207"/>
      <c r="AG256" s="207"/>
      <c r="AH256" s="532" t="s">
        <v>416</v>
      </c>
      <c r="AI256" s="229">
        <v>2</v>
      </c>
      <c r="AJ256" s="607" t="s">
        <v>361</v>
      </c>
      <c r="AK256" s="611" t="s">
        <v>805</v>
      </c>
      <c r="AL256" s="608">
        <f>IFERROR(INDEX(BN22:BN150, MATCH(AJ256, BH22:BH150, 0)), 0)*AI256</f>
        <v>50</v>
      </c>
      <c r="AM256" s="606">
        <f>AL256/100</f>
        <v>0.5</v>
      </c>
      <c r="AO256" s="228" t="str">
        <f>IF(OR(ISBLANK(P258), ISBLANK(Q258), ISBLANK(P260), ISBLANK(Q260)), "","Volume saisi "&amp; AX271 &amp; " ml pour "  &amp; P258 &amp; " " &amp; Q258)</f>
        <v/>
      </c>
      <c r="AP256" s="226">
        <f>IFERROR(IF(ISBLANK(AI256),"",IFERROR(_xlfn.XLOOKUP(M256,BH22:BH150,BS22:BS150),IFERROR(_xlfn.XLOOKUP(M256,BI22:BI150,BS22:BS150),IFERROR(_xlfn.XLOOKUP(M256,BJ22:BJ150,BS22:BS150),0)))*L256),0)</f>
        <v>0</v>
      </c>
      <c r="AQ256" s="225">
        <f>IFERROR(IF(ISBLANK(AI256),"",IFERROR(_xlfn.XLOOKUP(O256,BH22:BH150,BO22:BO150),IFERROR(_xlfn.XLOOKUP(O256,BI22:BI150,BO22:BO150),IFERROR(_xlfn.XLOOKUP(O256,BJ22:BJ150,BO22:BO150),0))))*N256*L256,0)</f>
        <v>0</v>
      </c>
      <c r="AR256" s="227" t="str">
        <f>IF(OR(ISBLANK(AI256), ISBLANK(AJ256), ISBLANK(AI257), ISBLANK(AJ257)), "", AI256 &amp; " " &amp; AJ256 &amp; " de " &amp; AI257 &amp; " " &amp; AJ257)</f>
        <v>2 Trembler(s) de 30 cl</v>
      </c>
      <c r="AS256" s="226">
        <f>IFERROR(IF(ISBLANK(AI256),"",IFERROR(_xlfn.XLOOKUP(AJ256,BH22:BH150,BS22:BS150),IFERROR(_xlfn.XLOOKUP(AJ256,BI22:BI150,BS22:BS150),IFERROR(_xlfn.XLOOKUP(AJ256,BJ22:BJ150,BS22:BS150),0))))*AI256,0)</f>
        <v>600</v>
      </c>
      <c r="AT256" s="225">
        <f>IF(ISBLANK(AI256),"",IFERROR(_xlfn.XLOOKUP(AJ257,BH22:BH150,BO22:BO150),IFERROR(_xlfn.XLOOKUP(AJ257,BI22:BI150,BO22:BO150),IFERROR(_xlfn.XLOOKUP(AJ257,BJ22:BJ150,BO22:BO150),0)))*AI257*AI256)</f>
        <v>600</v>
      </c>
      <c r="AU256" s="224">
        <f>IFERROR(AT256/AQ256,0)</f>
        <v>0</v>
      </c>
      <c r="AV256" s="623" t="str">
        <f>AX262&amp;"= "</f>
        <v xml:space="preserve">AX= </v>
      </c>
      <c r="AW256" s="712" t="str">
        <f>"recherche de "&amp;X261&amp;" dans la table de conversion et multilcation par  "&amp;W261</f>
        <v xml:space="preserve">recherche de  dans la table de conversion et multilcation par  </v>
      </c>
      <c r="AX256" s="193"/>
      <c r="AY256" s="193"/>
      <c r="AZ256" s="713"/>
      <c r="BA256" s="218"/>
      <c r="BB256" s="153"/>
      <c r="BC256" s="152"/>
      <c r="BT256" s="3"/>
      <c r="BV256" s="394">
        <f t="shared" si="248"/>
        <v>0</v>
      </c>
      <c r="DD256" s="9">
        <v>1</v>
      </c>
    </row>
    <row r="257" spans="2:108" ht="21" customHeight="1">
      <c r="B257" s="394">
        <f t="shared" si="244"/>
        <v>0</v>
      </c>
      <c r="C257" s="146" t="b">
        <f t="shared" si="245"/>
        <v>0</v>
      </c>
      <c r="D257" s="146">
        <f t="shared" si="249"/>
        <v>0</v>
      </c>
      <c r="E257" s="146">
        <f t="shared" si="250"/>
        <v>0</v>
      </c>
      <c r="F257" s="146">
        <f t="shared" si="251"/>
        <v>0</v>
      </c>
      <c r="G257" s="146">
        <f t="shared" si="246"/>
        <v>0</v>
      </c>
      <c r="H257" s="146" t="str">
        <f t="shared" si="252"/>
        <v/>
      </c>
      <c r="I257" s="146" t="str">
        <f t="shared" si="247"/>
        <v/>
      </c>
      <c r="J257" s="133"/>
      <c r="K257" s="203"/>
      <c r="L257" s="203"/>
      <c r="M257" s="202"/>
      <c r="N257" s="201"/>
      <c r="O257" s="200"/>
      <c r="P257" s="223"/>
      <c r="Q257" s="329"/>
      <c r="R257" s="318"/>
      <c r="S257" s="318"/>
      <c r="T257" s="318"/>
      <c r="U257" s="318"/>
      <c r="V257" s="210"/>
      <c r="W257" s="222"/>
      <c r="X257" s="679"/>
      <c r="Y257" s="679"/>
      <c r="Z257" s="679"/>
      <c r="AA257" s="678"/>
      <c r="AC257" s="533" t="str">
        <f>"Volume d'1 "&amp;M257&amp;" "&amp;IFERROR(IF(ISBLANK(AI256),"",INDEX(BO22:BO150,MATCH(M257,BH22:BH150,0))),0)&amp;" ml"</f>
        <v>Volume d'1  0 ml</v>
      </c>
      <c r="AD257" s="207"/>
      <c r="AE257" s="207"/>
      <c r="AF257" s="207"/>
      <c r="AG257" s="207"/>
      <c r="AH257" s="221" t="str">
        <f>"⓬ Vous versez quel volume par ►"&amp;AJ256</f>
        <v>⓬ Vous versez quel volume par ►Trembler(s)</v>
      </c>
      <c r="AI257" s="220">
        <v>30</v>
      </c>
      <c r="AJ257" s="103" t="s">
        <v>328</v>
      </c>
      <c r="AK257" s="612" t="s">
        <v>806</v>
      </c>
      <c r="AL257" s="608">
        <f>IFERROR(INDEX(BN22:BN150, MATCH(AJ257, BH22:BH150, 0)), 0)*AI257</f>
        <v>30</v>
      </c>
      <c r="AM257" s="606">
        <f>AL257/100</f>
        <v>0.3</v>
      </c>
      <c r="AO257" s="142" t="str">
        <f t="shared" ref="AO257:AT257" si="286">AO256</f>
        <v/>
      </c>
      <c r="AP257" s="328">
        <f t="shared" si="286"/>
        <v>0</v>
      </c>
      <c r="AQ257" s="328">
        <f t="shared" si="286"/>
        <v>0</v>
      </c>
      <c r="AR257" s="140" t="str">
        <f t="shared" si="286"/>
        <v>2 Trembler(s) de 30 cl</v>
      </c>
      <c r="AS257" s="135">
        <f t="shared" si="286"/>
        <v>600</v>
      </c>
      <c r="AT257" s="327">
        <f t="shared" si="286"/>
        <v>600</v>
      </c>
      <c r="AU257" s="151">
        <f t="shared" ref="AU257:AU270" si="287">IFERROR(AT257/AQ257,0)</f>
        <v>0</v>
      </c>
      <c r="AV257" s="623" t="str">
        <f>AY262&amp;"= "</f>
        <v xml:space="preserve">AY= </v>
      </c>
      <c r="AW257" s="624" t="str">
        <f>"volumes de l'Auteur pour "&amp;AY271&amp;" ml"</f>
        <v>volumes de l'Auteur pour 0 ml</v>
      </c>
      <c r="AX257" s="20"/>
      <c r="AY257" s="20"/>
      <c r="AZ257" s="20"/>
      <c r="BA257" s="218"/>
      <c r="BB257" s="153"/>
      <c r="BC257" s="152"/>
      <c r="BT257" s="3"/>
      <c r="BV257" s="394">
        <f t="shared" si="248"/>
        <v>0</v>
      </c>
      <c r="DD257" s="9">
        <v>1</v>
      </c>
    </row>
    <row r="258" spans="2:108" ht="21" customHeight="1">
      <c r="B258" s="394">
        <f t="shared" si="244"/>
        <v>0</v>
      </c>
      <c r="C258" s="146" t="b">
        <f t="shared" si="245"/>
        <v>0</v>
      </c>
      <c r="D258" s="146">
        <f t="shared" si="249"/>
        <v>0</v>
      </c>
      <c r="E258" s="146">
        <f t="shared" si="250"/>
        <v>0</v>
      </c>
      <c r="F258" s="146">
        <f t="shared" si="251"/>
        <v>0</v>
      </c>
      <c r="G258" s="146">
        <f t="shared" si="246"/>
        <v>0</v>
      </c>
      <c r="H258" s="146" t="str">
        <f t="shared" si="252"/>
        <v/>
      </c>
      <c r="I258" s="146" t="str">
        <f t="shared" si="247"/>
        <v/>
      </c>
      <c r="J258" s="133"/>
      <c r="K258" s="203"/>
      <c r="L258" s="203"/>
      <c r="M258" s="202"/>
      <c r="N258" s="201"/>
      <c r="O258" s="200"/>
      <c r="P258" s="215"/>
      <c r="Q258" s="322"/>
      <c r="R258" s="319"/>
      <c r="S258" s="319"/>
      <c r="T258" s="319"/>
      <c r="U258" s="319"/>
      <c r="V258" s="214"/>
      <c r="W258" s="28"/>
      <c r="X258" s="679"/>
      <c r="Y258" s="679"/>
      <c r="Z258" s="679"/>
      <c r="AA258" s="678"/>
      <c r="AC258" s="534" t="str">
        <f>IF(ISBLANK(AI256), "", IF(AL257&lt;=AC259, "✔ OK pour de/des verre(s) " &amp; AJ256 &amp; " de " &amp; AC259&amp; " cl (volume versé : "&amp;AL257&amp; " cl)", "❌ Trop plein pour " &amp; AJ256 &amp; " de " &amp;AC259&amp; " cl (volume utilisé : " &amp; (AL257*AI256) &amp; " cl)"))</f>
        <v>✔ OK pour de/des verre(s) Trembler(s) de 25 cl cl (volume versé : 30 cl)</v>
      </c>
      <c r="AD258" s="213"/>
      <c r="AE258" s="207"/>
      <c r="AF258" s="20"/>
      <c r="AG258" s="20"/>
      <c r="AH258" s="212"/>
      <c r="AI258" s="180"/>
      <c r="AJ258" s="211">
        <f>IFERROR(IF(AL257&gt;AJ259,AC262,IF(AJ259&gt;AL257,AD262,IF(AJ259=AL257,AE262))),0)</f>
        <v>0</v>
      </c>
      <c r="AK258" s="611" t="s">
        <v>803</v>
      </c>
      <c r="AL258" s="608">
        <f>AL257*AI256</f>
        <v>60</v>
      </c>
      <c r="AM258" s="606">
        <f>AM257*AI256</f>
        <v>0.6</v>
      </c>
      <c r="AO258" s="142" t="str">
        <f t="shared" ref="AO258:AT258" si="288">AO256</f>
        <v/>
      </c>
      <c r="AP258" s="141">
        <f t="shared" si="288"/>
        <v>0</v>
      </c>
      <c r="AQ258" s="141">
        <f t="shared" si="288"/>
        <v>0</v>
      </c>
      <c r="AR258" s="140" t="str">
        <f t="shared" si="288"/>
        <v>2 Trembler(s) de 30 cl</v>
      </c>
      <c r="AS258" s="135">
        <f t="shared" si="288"/>
        <v>600</v>
      </c>
      <c r="AT258" s="139">
        <f t="shared" si="288"/>
        <v>600</v>
      </c>
      <c r="AU258" s="151">
        <f t="shared" si="287"/>
        <v>0</v>
      </c>
      <c r="AV258" s="622" t="str">
        <f>BA262&amp;"= "</f>
        <v xml:space="preserve">BA= </v>
      </c>
      <c r="AW258" s="624" t="str">
        <f>"volumes de l'Auteur multiplié par le coef. " &amp; TEXT(AU258, "0.00")</f>
        <v>volumes de l'Auteur multiplié par le coef. 0.00</v>
      </c>
      <c r="AX258" s="20"/>
      <c r="AY258" s="20"/>
      <c r="AZ258" s="20"/>
      <c r="BA258" s="153"/>
      <c r="BB258" s="153"/>
      <c r="BC258" s="152"/>
      <c r="BT258" s="3"/>
      <c r="BV258" s="394">
        <f t="shared" si="248"/>
        <v>0</v>
      </c>
      <c r="DD258" s="9">
        <v>1</v>
      </c>
    </row>
    <row r="259" spans="2:108" ht="21" customHeight="1">
      <c r="B259" s="394">
        <f t="shared" si="244"/>
        <v>0</v>
      </c>
      <c r="C259" s="146" t="b">
        <f t="shared" si="245"/>
        <v>0</v>
      </c>
      <c r="D259" s="146">
        <f t="shared" si="249"/>
        <v>0</v>
      </c>
      <c r="E259" s="146">
        <f t="shared" si="250"/>
        <v>0</v>
      </c>
      <c r="F259" s="146">
        <f t="shared" si="251"/>
        <v>0</v>
      </c>
      <c r="G259" s="146">
        <f t="shared" si="246"/>
        <v>0</v>
      </c>
      <c r="H259" s="146" t="str">
        <f t="shared" si="252"/>
        <v/>
      </c>
      <c r="I259" s="146" t="str">
        <f t="shared" si="247"/>
        <v/>
      </c>
      <c r="J259" s="133"/>
      <c r="K259" s="203"/>
      <c r="L259" s="203"/>
      <c r="M259" s="202"/>
      <c r="N259" s="201"/>
      <c r="O259" s="200"/>
      <c r="P259" s="320"/>
      <c r="Q259" s="319"/>
      <c r="R259" s="318"/>
      <c r="S259" s="315"/>
      <c r="T259" s="198"/>
      <c r="U259" s="314"/>
      <c r="V259" s="197"/>
      <c r="W259" s="196"/>
      <c r="X259" s="677" t="str">
        <f>R254</f>
        <v>POSTIT 8</v>
      </c>
      <c r="Y259" s="677"/>
      <c r="Z259" s="677"/>
      <c r="AA259" s="676"/>
      <c r="AC259" s="609" t="str">
        <f>IFERROR(INDEX(BN22:BN150, MATCH(AJ256, BH22:BH150, 0)), 0)&amp;" cl"</f>
        <v>25 cl</v>
      </c>
      <c r="AD259" s="209"/>
      <c r="AE259" s="207"/>
      <c r="AF259" s="208"/>
      <c r="AG259" s="208"/>
      <c r="AH259" s="208"/>
      <c r="AI259" s="611" t="s">
        <v>804</v>
      </c>
      <c r="AJ259" s="613" t="e">
        <f>IF(ISBLANK(AI256),"",INDEX(BO22:BO150,MATCH(O259,BH22:BH150,0))*N259/10)</f>
        <v>#N/A</v>
      </c>
      <c r="AK259" s="207"/>
      <c r="AL259" s="207"/>
      <c r="AM259" s="219"/>
      <c r="AO259" s="142" t="str">
        <f t="shared" ref="AO259:AT259" si="289">AO256</f>
        <v/>
      </c>
      <c r="AP259" s="141">
        <f t="shared" si="289"/>
        <v>0</v>
      </c>
      <c r="AQ259" s="141">
        <f t="shared" si="289"/>
        <v>0</v>
      </c>
      <c r="AR259" s="140" t="str">
        <f t="shared" si="289"/>
        <v>2 Trembler(s) de 30 cl</v>
      </c>
      <c r="AS259" s="135">
        <f t="shared" si="289"/>
        <v>600</v>
      </c>
      <c r="AT259" s="139">
        <f t="shared" si="289"/>
        <v>600</v>
      </c>
      <c r="AU259" s="151">
        <f t="shared" si="287"/>
        <v>0</v>
      </c>
      <c r="AV259" s="20"/>
      <c r="AW259" s="20"/>
      <c r="AX259" s="20"/>
      <c r="AY259" s="20"/>
      <c r="AZ259" s="20"/>
      <c r="BA259" s="153"/>
      <c r="BB259" s="153"/>
      <c r="BC259" s="152"/>
      <c r="BT259" s="3"/>
      <c r="BV259" s="394">
        <f t="shared" si="248"/>
        <v>0</v>
      </c>
      <c r="DD259" s="9">
        <v>1</v>
      </c>
    </row>
    <row r="260" spans="2:108" ht="21" customHeight="1">
      <c r="B260" s="394">
        <f t="shared" si="244"/>
        <v>0</v>
      </c>
      <c r="C260" s="146" t="b">
        <f t="shared" si="245"/>
        <v>0</v>
      </c>
      <c r="D260" s="146">
        <f t="shared" si="249"/>
        <v>0</v>
      </c>
      <c r="E260" s="146">
        <f t="shared" si="250"/>
        <v>0</v>
      </c>
      <c r="F260" s="146">
        <f t="shared" si="251"/>
        <v>0</v>
      </c>
      <c r="G260" s="146">
        <f t="shared" si="246"/>
        <v>0</v>
      </c>
      <c r="H260" s="146" t="str">
        <f t="shared" si="252"/>
        <v/>
      </c>
      <c r="I260" s="146" t="str">
        <f t="shared" si="247"/>
        <v/>
      </c>
      <c r="J260" s="133"/>
      <c r="K260" s="203"/>
      <c r="L260" s="203"/>
      <c r="M260" s="202"/>
      <c r="N260" s="201"/>
      <c r="O260" s="200"/>
      <c r="P260" s="199"/>
      <c r="Q260" s="103"/>
      <c r="R260" s="315"/>
      <c r="S260" s="315"/>
      <c r="T260" s="198"/>
      <c r="U260" s="314"/>
      <c r="V260" s="197"/>
      <c r="W260" s="196"/>
      <c r="X260" s="677"/>
      <c r="Y260" s="677"/>
      <c r="Z260" s="677"/>
      <c r="AA260" s="676"/>
      <c r="AC260" s="1596">
        <f>X257</f>
        <v>0</v>
      </c>
      <c r="AD260" s="1597"/>
      <c r="AE260" s="1597"/>
      <c r="AF260" s="1597"/>
      <c r="AG260" s="1597"/>
      <c r="AH260" s="1598"/>
      <c r="AI260" s="195"/>
      <c r="AJ260" s="195"/>
      <c r="AK260" s="195"/>
      <c r="AL260" s="195"/>
      <c r="AM260" s="194"/>
      <c r="AO260" s="142" t="str">
        <f t="shared" ref="AO260:AT260" si="290">AO256</f>
        <v/>
      </c>
      <c r="AP260" s="141">
        <f t="shared" si="290"/>
        <v>0</v>
      </c>
      <c r="AQ260" s="141">
        <f t="shared" si="290"/>
        <v>0</v>
      </c>
      <c r="AR260" s="140" t="str">
        <f t="shared" si="290"/>
        <v>2 Trembler(s) de 30 cl</v>
      </c>
      <c r="AS260" s="135">
        <f t="shared" si="290"/>
        <v>600</v>
      </c>
      <c r="AT260" s="139">
        <f t="shared" si="290"/>
        <v>600</v>
      </c>
      <c r="AU260" s="151">
        <f t="shared" si="287"/>
        <v>0</v>
      </c>
      <c r="AV260" s="193"/>
      <c r="AW260" s="193"/>
      <c r="AX260" s="1737" t="str">
        <f>AX262&amp;" =  Volumes saisis colonnes "&amp;SUBSTITUTE(ADDRESS(1,COLUMN(W264),4),"1","")&amp;" et "&amp;SUBSTITUTE(ADDRESS(1,COLUMN(X264),4),"1","")</f>
        <v>AX =  Volumes saisis colonnes W et X</v>
      </c>
      <c r="AY260" s="193"/>
      <c r="AZ260" s="193"/>
      <c r="BA260" s="153"/>
      <c r="BB260" s="153"/>
      <c r="BC260" s="152"/>
      <c r="BT260" s="3"/>
      <c r="BV260" s="394">
        <f t="shared" si="248"/>
        <v>0</v>
      </c>
      <c r="DD260" s="9">
        <v>1</v>
      </c>
    </row>
    <row r="261" spans="2:108" ht="21" customHeight="1">
      <c r="B261" s="394">
        <f t="shared" si="244"/>
        <v>0</v>
      </c>
      <c r="C261" s="146" t="b">
        <f t="shared" si="245"/>
        <v>0</v>
      </c>
      <c r="D261" s="146">
        <f t="shared" si="249"/>
        <v>0</v>
      </c>
      <c r="E261" s="146">
        <f t="shared" si="250"/>
        <v>0</v>
      </c>
      <c r="F261" s="146">
        <f t="shared" si="251"/>
        <v>0</v>
      </c>
      <c r="G261" s="146">
        <f t="shared" si="246"/>
        <v>0</v>
      </c>
      <c r="H261" s="146" t="str">
        <f t="shared" si="252"/>
        <v/>
      </c>
      <c r="I261" s="146" t="str">
        <f t="shared" si="247"/>
        <v/>
      </c>
      <c r="J261" s="133"/>
      <c r="K261" s="189"/>
      <c r="L261" s="188"/>
      <c r="M261" s="187"/>
      <c r="N261" s="186"/>
      <c r="O261" s="185"/>
      <c r="P261" s="184"/>
      <c r="Q261" s="183"/>
      <c r="R261" s="183"/>
      <c r="S261" s="182"/>
      <c r="T261" s="182"/>
      <c r="U261" s="182"/>
      <c r="V261" s="182"/>
      <c r="W261" s="182"/>
      <c r="X261" s="182"/>
      <c r="Y261" s="182"/>
      <c r="Z261" s="182"/>
      <c r="AA261" s="181"/>
      <c r="AC261" s="1599"/>
      <c r="AD261" s="1600"/>
      <c r="AE261" s="1600"/>
      <c r="AF261" s="1600"/>
      <c r="AG261" s="1600"/>
      <c r="AH261" s="1601"/>
      <c r="AI261" s="180"/>
      <c r="AJ261" s="180"/>
      <c r="AK261" s="180"/>
      <c r="AL261" s="180"/>
      <c r="AM261" s="535" t="s">
        <v>384</v>
      </c>
      <c r="AO261" s="142" t="str">
        <f t="shared" ref="AO261:AT261" si="291">AO256</f>
        <v/>
      </c>
      <c r="AP261" s="141">
        <f t="shared" si="291"/>
        <v>0</v>
      </c>
      <c r="AQ261" s="141">
        <f t="shared" si="291"/>
        <v>0</v>
      </c>
      <c r="AR261" s="140" t="str">
        <f t="shared" si="291"/>
        <v>2 Trembler(s) de 30 cl</v>
      </c>
      <c r="AS261" s="135">
        <f t="shared" si="291"/>
        <v>600</v>
      </c>
      <c r="AT261" s="139">
        <f t="shared" si="291"/>
        <v>600</v>
      </c>
      <c r="AU261" s="151">
        <f t="shared" si="287"/>
        <v>0</v>
      </c>
      <c r="AV261" s="20"/>
      <c r="AW261" s="193"/>
      <c r="AX261" s="1737"/>
      <c r="AY261" s="193"/>
      <c r="AZ261" s="193"/>
      <c r="BA261" s="153"/>
      <c r="BB261" s="153"/>
      <c r="BC261" s="152"/>
      <c r="BT261" s="3"/>
      <c r="BV261" s="394">
        <f t="shared" si="248"/>
        <v>0</v>
      </c>
      <c r="DD261" s="9">
        <v>1</v>
      </c>
    </row>
    <row r="262" spans="2:108" ht="21" customHeight="1">
      <c r="B262" s="394">
        <f t="shared" si="244"/>
        <v>0</v>
      </c>
      <c r="C262" s="146" t="b">
        <f t="shared" si="245"/>
        <v>0</v>
      </c>
      <c r="D262" s="146">
        <f t="shared" si="249"/>
        <v>0</v>
      </c>
      <c r="E262" s="146">
        <f t="shared" si="250"/>
        <v>0</v>
      </c>
      <c r="F262" s="146">
        <f t="shared" si="251"/>
        <v>0</v>
      </c>
      <c r="G262" s="146">
        <f t="shared" si="246"/>
        <v>0</v>
      </c>
      <c r="H262" s="146" t="str">
        <f t="shared" si="252"/>
        <v/>
      </c>
      <c r="I262" s="146" t="str">
        <f t="shared" si="247"/>
        <v/>
      </c>
      <c r="J262" s="133"/>
      <c r="K262" s="118"/>
      <c r="L262" s="118"/>
      <c r="M262" s="117"/>
      <c r="N262" s="116"/>
      <c r="O262" s="115"/>
      <c r="P262" s="675"/>
      <c r="Q262" s="675"/>
      <c r="R262" s="674"/>
      <c r="S262" s="176"/>
      <c r="T262" s="175"/>
      <c r="U262" s="673"/>
      <c r="V262" s="174"/>
      <c r="W262" s="672"/>
      <c r="X262" s="671"/>
      <c r="Y262" s="670"/>
      <c r="Z262" s="669"/>
      <c r="AA262" s="173"/>
      <c r="AC262" s="172" t="e">
        <f>"Vous servez plus que l'Auteur qui avait prévu "&amp;AJ259&amp;" cl"</f>
        <v>#N/A</v>
      </c>
      <c r="AD262" s="171" t="e">
        <f>"Vous servez moins que l'Auteur qui avait prévu "&amp;AJ259&amp;" cl"</f>
        <v>#N/A</v>
      </c>
      <c r="AE262" s="171" t="s">
        <v>373</v>
      </c>
      <c r="AF262" s="170"/>
      <c r="AG262" s="170"/>
      <c r="AH262" s="170"/>
      <c r="AI262" s="170"/>
      <c r="AJ262" s="169"/>
      <c r="AK262" s="169"/>
      <c r="AL262" s="536" t="s">
        <v>372</v>
      </c>
      <c r="AM262" s="168" t="s">
        <v>371</v>
      </c>
      <c r="AO262" s="142" t="str">
        <f t="shared" ref="AO262:AT262" si="292">AO256</f>
        <v/>
      </c>
      <c r="AP262" s="141">
        <f t="shared" si="292"/>
        <v>0</v>
      </c>
      <c r="AQ262" s="141">
        <f t="shared" si="292"/>
        <v>0</v>
      </c>
      <c r="AR262" s="140" t="str">
        <f t="shared" si="292"/>
        <v>2 Trembler(s) de 30 cl</v>
      </c>
      <c r="AS262" s="135">
        <f t="shared" si="292"/>
        <v>600</v>
      </c>
      <c r="AT262" s="139">
        <f t="shared" si="292"/>
        <v>600</v>
      </c>
      <c r="AU262" s="151">
        <f t="shared" si="287"/>
        <v>0</v>
      </c>
      <c r="AV262" s="166" t="str">
        <f t="shared" ref="AV262:BB262" si="293">SUBSTITUTE(ADDRESS(1,COLUMN(),4),"1","")</f>
        <v>AV</v>
      </c>
      <c r="AW262" s="166" t="str">
        <f t="shared" si="293"/>
        <v>AW</v>
      </c>
      <c r="AX262" s="167" t="str">
        <f>SUBSTITUTE(ADDRESS(1,COLUMN(),4),"1","")</f>
        <v>AX</v>
      </c>
      <c r="AY262" s="167" t="str">
        <f>SUBSTITUTE(ADDRESS(1,COLUMN(),4),"1","")</f>
        <v>AY</v>
      </c>
      <c r="AZ262" s="166" t="str">
        <f t="shared" si="293"/>
        <v>AZ</v>
      </c>
      <c r="BA262" s="165" t="str">
        <f t="shared" si="293"/>
        <v>BA</v>
      </c>
      <c r="BB262" s="625" t="str">
        <f t="shared" si="293"/>
        <v>BB</v>
      </c>
      <c r="BC262" s="732" t="str">
        <f>"1"&amp;" "&amp;AJ256</f>
        <v>1 Trembler(s)</v>
      </c>
      <c r="BT262" s="3"/>
      <c r="BV262" s="394">
        <f t="shared" si="248"/>
        <v>0</v>
      </c>
      <c r="DD262" s="9">
        <v>1</v>
      </c>
    </row>
    <row r="263" spans="2:108" ht="21" customHeight="1">
      <c r="B263" s="394">
        <f t="shared" si="244"/>
        <v>0</v>
      </c>
      <c r="C263" s="146" t="b">
        <f t="shared" si="245"/>
        <v>0</v>
      </c>
      <c r="D263" s="146">
        <f t="shared" si="249"/>
        <v>0</v>
      </c>
      <c r="E263" s="146">
        <f t="shared" si="250"/>
        <v>0</v>
      </c>
      <c r="F263" s="146">
        <f t="shared" si="251"/>
        <v>0</v>
      </c>
      <c r="G263" s="146">
        <f t="shared" si="246"/>
        <v>0</v>
      </c>
      <c r="H263" s="146" t="str">
        <f t="shared" si="252"/>
        <v/>
      </c>
      <c r="I263" s="146" t="str">
        <f t="shared" si="247"/>
        <v/>
      </c>
      <c r="J263" s="133"/>
      <c r="K263" s="118"/>
      <c r="L263" s="118"/>
      <c r="M263" s="117"/>
      <c r="N263" s="116"/>
      <c r="O263" s="115"/>
      <c r="P263" s="663"/>
      <c r="Q263" s="663"/>
      <c r="R263" s="662"/>
      <c r="S263" s="164"/>
      <c r="T263" s="163"/>
      <c r="U263" s="668"/>
      <c r="V263" s="162"/>
      <c r="W263" s="667"/>
      <c r="X263" s="666"/>
      <c r="Y263" s="665"/>
      <c r="Z263" s="664"/>
      <c r="AA263" s="161"/>
      <c r="AC263" s="160"/>
      <c r="AD263" s="765"/>
      <c r="AE263" s="766"/>
      <c r="AF263" s="766"/>
      <c r="AG263" s="767" t="e">
        <f>AJ259&amp;" "&amp;AJ257&amp;" arrondi à ▼"</f>
        <v>#N/A</v>
      </c>
      <c r="AH263" s="766"/>
      <c r="AI263" s="766"/>
      <c r="AJ263" s="768" t="s">
        <v>366</v>
      </c>
      <c r="AK263" s="769" t="s">
        <v>365</v>
      </c>
      <c r="AL263" s="770"/>
      <c r="AM263" s="499">
        <f>ROUND(AM271/AI256,2)</f>
        <v>0</v>
      </c>
      <c r="AO263" s="142" t="str">
        <f t="shared" ref="AO263:AT263" si="294">AO256</f>
        <v/>
      </c>
      <c r="AP263" s="141">
        <f t="shared" si="294"/>
        <v>0</v>
      </c>
      <c r="AQ263" s="141">
        <f t="shared" si="294"/>
        <v>0</v>
      </c>
      <c r="AR263" s="140" t="str">
        <f t="shared" si="294"/>
        <v>2 Trembler(s) de 30 cl</v>
      </c>
      <c r="AS263" s="135">
        <f t="shared" si="294"/>
        <v>600</v>
      </c>
      <c r="AT263" s="139">
        <f t="shared" si="294"/>
        <v>600</v>
      </c>
      <c r="AU263" s="151">
        <f t="shared" si="287"/>
        <v>0</v>
      </c>
      <c r="AV263" s="156"/>
      <c r="AW263" s="156"/>
      <c r="AX263" s="155"/>
      <c r="AY263" s="20"/>
      <c r="AZ263" s="20"/>
      <c r="BA263" s="154" t="s">
        <v>364</v>
      </c>
      <c r="BB263" s="153"/>
      <c r="BC263" s="732" t="str">
        <f>"de "&amp;AI257&amp;" "&amp;AJ257</f>
        <v>de 30 cl</v>
      </c>
      <c r="BT263" s="3"/>
      <c r="BV263" s="394">
        <f t="shared" si="248"/>
        <v>0</v>
      </c>
      <c r="DD263" s="9">
        <v>1</v>
      </c>
    </row>
    <row r="264" spans="2:108" ht="21" customHeight="1">
      <c r="B264" s="394">
        <f t="shared" si="244"/>
        <v>0</v>
      </c>
      <c r="C264" s="146" t="b">
        <f t="shared" si="245"/>
        <v>0</v>
      </c>
      <c r="D264" s="146">
        <f t="shared" si="249"/>
        <v>0</v>
      </c>
      <c r="E264" s="146">
        <f t="shared" si="250"/>
        <v>0</v>
      </c>
      <c r="F264" s="146">
        <f t="shared" si="251"/>
        <v>0</v>
      </c>
      <c r="G264" s="146">
        <f t="shared" si="246"/>
        <v>0</v>
      </c>
      <c r="H264" s="146" t="str">
        <f t="shared" si="252"/>
        <v/>
      </c>
      <c r="I264" s="146" t="str">
        <f t="shared" si="247"/>
        <v/>
      </c>
      <c r="J264" s="133"/>
      <c r="K264" s="118"/>
      <c r="L264" s="118"/>
      <c r="M264" s="117"/>
      <c r="N264" s="116"/>
      <c r="O264" s="115"/>
      <c r="P264" s="663"/>
      <c r="Q264" s="663"/>
      <c r="R264" s="662"/>
      <c r="S264" s="144"/>
      <c r="T264" s="292"/>
      <c r="U264" s="291"/>
      <c r="V264" s="143"/>
      <c r="W264" s="290"/>
      <c r="X264" s="289"/>
      <c r="Y264" s="288"/>
      <c r="Z264" s="287"/>
      <c r="AA264" s="286"/>
      <c r="AC264" s="507" t="str">
        <f>IF(ISBLANK(AA264),"",IF(AI256&gt;0,AA264,""))</f>
        <v/>
      </c>
      <c r="AD264" s="508">
        <f>IF(ISBLANK(AI256),"",INDEX(BO22:BO150,MATCH(AJ257,BH22:BH150,0)))</f>
        <v>10</v>
      </c>
      <c r="AE264" s="509" t="str">
        <f t="shared" ref="AE264:AE270" si="295">IF(BA264=0,"",BA264)</f>
        <v/>
      </c>
      <c r="AF264" s="510" t="str">
        <f>IF(BA264=0,"",IF(ISBLANK(AI256),"",TEXT(AE264/10,"0.0")&amp;" cl ► "&amp;TEXT(AE264/1000,"0.000")&amp;" L"))</f>
        <v/>
      </c>
      <c r="AG264" s="511" t="str">
        <f>IF(OR(BA264=0, ISBLANK(X264)), "", IF(ROUND(BA264/BA271*10*2, 0)/2=0, W264 &amp; " " &amp; X264, "► ≈ " &amp; MIN(ROUND(BA264/BA271*10*2, 0)/2, 10) &amp; "/10"))</f>
        <v/>
      </c>
      <c r="AH264" s="512" t="str">
        <f t="shared" ref="AH264:AH270" si="296">IF(ISBLANK(T264),"",T264*AU264)</f>
        <v/>
      </c>
      <c r="AI264" s="513">
        <f>IF(ISBLANK(AI256),"",U264)</f>
        <v>0</v>
      </c>
      <c r="AJ264" s="528" t="str">
        <f t="shared" ref="AJ264:AJ270" si="297">IF(ISBLANK(Y264),"",AE264*Y264/100)</f>
        <v/>
      </c>
      <c r="AK264" s="514">
        <f t="shared" ref="AK264:AK270" si="298">Y264</f>
        <v>0</v>
      </c>
      <c r="AL264" s="515">
        <v>1</v>
      </c>
      <c r="AM264" s="516">
        <f t="shared" ref="AM264:AM270" si="299">IFERROR(IF(ISBLANK(T264),(AE264/1000)*AL264,AH264*AL264),0)</f>
        <v>0</v>
      </c>
      <c r="AO264" s="142" t="str">
        <f t="shared" ref="AO264:AT264" si="300">AO256</f>
        <v/>
      </c>
      <c r="AP264" s="141">
        <f t="shared" si="300"/>
        <v>0</v>
      </c>
      <c r="AQ264" s="141">
        <f t="shared" si="300"/>
        <v>0</v>
      </c>
      <c r="AR264" s="140" t="str">
        <f t="shared" si="300"/>
        <v>2 Trembler(s) de 30 cl</v>
      </c>
      <c r="AS264" s="135">
        <f t="shared" si="300"/>
        <v>600</v>
      </c>
      <c r="AT264" s="139">
        <f t="shared" si="300"/>
        <v>600</v>
      </c>
      <c r="AU264" s="151">
        <f t="shared" si="287"/>
        <v>0</v>
      </c>
      <c r="AV264" s="150">
        <v>1</v>
      </c>
      <c r="AW264" s="136">
        <f t="shared" ref="AW264:AW270" si="301">AA264</f>
        <v>0</v>
      </c>
      <c r="AX264" s="614">
        <f>IF(ISBLANK(W264),0,IFERROR((IFERROR(_xlfn.XLOOKUP(X264,BH22:BH150,BO22:BO150),IFERROR(_xlfn.XLOOKUP(X264,BI22:BI150,BO22:BO150),IFERROR(_xlfn.XLOOKUP(X264,BJ22:BJ150,BO22:BO150),""))))*W264,""))</f>
        <v>0</v>
      </c>
      <c r="AY264" s="618">
        <f>IFERROR((AX264/AX271)*AQ264,0)</f>
        <v>0</v>
      </c>
      <c r="AZ264" s="619">
        <f>AY264/1000</f>
        <v>0</v>
      </c>
      <c r="BA264" s="134">
        <f>AY264*AU264</f>
        <v>0</v>
      </c>
      <c r="BB264" s="617">
        <f>BA264/1000</f>
        <v>0</v>
      </c>
      <c r="BC264" s="733">
        <f>BA264/AI256</f>
        <v>0</v>
      </c>
      <c r="BT264" s="3"/>
      <c r="BV264" s="394">
        <f t="shared" si="248"/>
        <v>0</v>
      </c>
      <c r="DD264" s="9">
        <v>1</v>
      </c>
    </row>
    <row r="265" spans="2:108" ht="21" customHeight="1">
      <c r="B265" s="394">
        <f t="shared" si="244"/>
        <v>0</v>
      </c>
      <c r="C265" s="146" t="b">
        <f t="shared" si="245"/>
        <v>0</v>
      </c>
      <c r="D265" s="146">
        <f t="shared" si="249"/>
        <v>0</v>
      </c>
      <c r="E265" s="146">
        <f t="shared" si="250"/>
        <v>0</v>
      </c>
      <c r="F265" s="146">
        <f t="shared" si="251"/>
        <v>0</v>
      </c>
      <c r="G265" s="146">
        <f t="shared" si="246"/>
        <v>0</v>
      </c>
      <c r="H265" s="146" t="str">
        <f t="shared" si="252"/>
        <v/>
      </c>
      <c r="I265" s="146" t="str">
        <f t="shared" si="247"/>
        <v/>
      </c>
      <c r="J265" s="145"/>
      <c r="K265" s="118"/>
      <c r="L265" s="118"/>
      <c r="M265" s="117"/>
      <c r="N265" s="116"/>
      <c r="O265" s="115"/>
      <c r="P265" s="663"/>
      <c r="Q265" s="663"/>
      <c r="R265" s="662"/>
      <c r="S265" s="149"/>
      <c r="T265" s="292"/>
      <c r="U265" s="291"/>
      <c r="V265" s="143"/>
      <c r="W265" s="290"/>
      <c r="X265" s="289"/>
      <c r="Y265" s="288"/>
      <c r="Z265" s="287"/>
      <c r="AA265" s="286"/>
      <c r="AC265" s="517" t="str">
        <f>IF(ISBLANK(AA265),"",IF(AI256&gt;0,AA265,""))</f>
        <v/>
      </c>
      <c r="AD265" s="518">
        <f>IF(ISBLANK(AI256),"",INDEX(BO22:BO150,MATCH(AJ257,BH22:BH150,0)))</f>
        <v>10</v>
      </c>
      <c r="AE265" s="519" t="str">
        <f t="shared" si="295"/>
        <v/>
      </c>
      <c r="AF265" s="520" t="str">
        <f>IF(BA265=0,"",IF(ISBLANK(AI256),"",TEXT(AE265/10,"0.0")&amp;" cl ► "&amp;TEXT(AE265/1000,"0.000")&amp;" L"))</f>
        <v/>
      </c>
      <c r="AG265" s="521" t="str">
        <f>IF(OR(BA265=0, ISBLANK(X265)), "", IF(ROUND(BA265/BA271*10*2, 0)/2=0, W265 &amp; " " &amp; X265, "► ≈ " &amp; MIN(ROUND(BA265/BA271*10*2, 0)/2, 10) &amp; "/10"))</f>
        <v/>
      </c>
      <c r="AH265" s="522" t="str">
        <f t="shared" si="296"/>
        <v/>
      </c>
      <c r="AI265" s="523">
        <f>IF(ISBLANK(AI256),"",U265)</f>
        <v>0</v>
      </c>
      <c r="AJ265" s="529" t="str">
        <f t="shared" si="297"/>
        <v/>
      </c>
      <c r="AK265" s="524">
        <f t="shared" si="298"/>
        <v>0</v>
      </c>
      <c r="AL265" s="515">
        <v>1</v>
      </c>
      <c r="AM265" s="516">
        <f t="shared" si="299"/>
        <v>0</v>
      </c>
      <c r="AO265" s="142" t="str">
        <f t="shared" ref="AO265:AT265" si="302">AO256</f>
        <v/>
      </c>
      <c r="AP265" s="141">
        <f t="shared" si="302"/>
        <v>0</v>
      </c>
      <c r="AQ265" s="141">
        <f t="shared" si="302"/>
        <v>0</v>
      </c>
      <c r="AR265" s="140" t="str">
        <f t="shared" si="302"/>
        <v>2 Trembler(s) de 30 cl</v>
      </c>
      <c r="AS265" s="135">
        <f t="shared" si="302"/>
        <v>600</v>
      </c>
      <c r="AT265" s="139">
        <f t="shared" si="302"/>
        <v>600</v>
      </c>
      <c r="AU265" s="138">
        <f t="shared" si="287"/>
        <v>0</v>
      </c>
      <c r="AV265" s="148">
        <v>2</v>
      </c>
      <c r="AW265" s="147">
        <f t="shared" si="301"/>
        <v>0</v>
      </c>
      <c r="AX265" s="614">
        <f>IF(ISBLANK(W265),0,IFERROR((IFERROR(_xlfn.XLOOKUP(X265,BH22:BH150,BO22:BO150),IFERROR(_xlfn.XLOOKUP(X265,BI22:BI150,BO22:BO150),IFERROR(_xlfn.XLOOKUP(X265,BJ22:BJ150,BO22:BO150),""))))*W265,""))</f>
        <v>0</v>
      </c>
      <c r="AY265" s="618">
        <f>IFERROR((AX265/AX271)*AQ265,0)</f>
        <v>0</v>
      </c>
      <c r="AZ265" s="619">
        <f t="shared" ref="AZ265:AZ270" si="303">AY265/1000</f>
        <v>0</v>
      </c>
      <c r="BA265" s="134">
        <f t="shared" ref="BA265:BA270" si="304">AY265*AU265</f>
        <v>0</v>
      </c>
      <c r="BB265" s="617">
        <f t="shared" ref="BB265:BB270" si="305">BA265/1000</f>
        <v>0</v>
      </c>
      <c r="BC265" s="733">
        <f>BA265/AI256</f>
        <v>0</v>
      </c>
      <c r="BT265" s="3"/>
      <c r="BU265" s="10"/>
      <c r="BV265" s="394">
        <f t="shared" si="248"/>
        <v>0</v>
      </c>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DD265" s="9">
        <v>1</v>
      </c>
    </row>
    <row r="266" spans="2:108" ht="21" customHeight="1">
      <c r="B266" s="394">
        <f t="shared" si="244"/>
        <v>0</v>
      </c>
      <c r="C266" s="146" t="b">
        <f t="shared" si="245"/>
        <v>0</v>
      </c>
      <c r="D266" s="146">
        <f t="shared" si="249"/>
        <v>0</v>
      </c>
      <c r="E266" s="146">
        <f t="shared" si="250"/>
        <v>0</v>
      </c>
      <c r="F266" s="146">
        <f t="shared" si="251"/>
        <v>0</v>
      </c>
      <c r="G266" s="146">
        <f t="shared" si="246"/>
        <v>0</v>
      </c>
      <c r="H266" s="146" t="str">
        <f t="shared" si="252"/>
        <v/>
      </c>
      <c r="I266" s="146" t="str">
        <f t="shared" si="247"/>
        <v/>
      </c>
      <c r="J266" s="145"/>
      <c r="K266" s="118"/>
      <c r="L266" s="118"/>
      <c r="M266" s="117"/>
      <c r="N266" s="116"/>
      <c r="O266" s="115"/>
      <c r="P266" s="663"/>
      <c r="Q266" s="663"/>
      <c r="R266" s="662"/>
      <c r="S266" s="144"/>
      <c r="T266" s="292"/>
      <c r="U266" s="291"/>
      <c r="V266" s="143"/>
      <c r="W266" s="290"/>
      <c r="X266" s="289"/>
      <c r="Y266" s="288"/>
      <c r="Z266" s="287"/>
      <c r="AA266" s="294"/>
      <c r="AC266" s="507" t="str">
        <f>IF(ISBLANK(AA266),"",IF(AI256&gt;0,AA266,""))</f>
        <v/>
      </c>
      <c r="AD266" s="508">
        <f>IF(ISBLANK(AI256),"",INDEX(BO22:BO150,MATCH(AJ257,BH22:BH150,0)))</f>
        <v>10</v>
      </c>
      <c r="AE266" s="525" t="str">
        <f t="shared" si="295"/>
        <v/>
      </c>
      <c r="AF266" s="526" t="str">
        <f>IF(BA266=0,"",IF(ISBLANK(AI256),"",TEXT(AE266/10,"0.0")&amp;" cl ► "&amp;TEXT(AE266/1000,"0.000")&amp;" L"))</f>
        <v/>
      </c>
      <c r="AG266" s="511" t="str">
        <f>IF(OR(BA266=0, ISBLANK(X266)), "", IF(ROUND(BA266/BA271*10*2, 0)/2=0, W266 &amp; " " &amp; X266, "► ≈ " &amp; MIN(ROUND(BA266/BA271*10*2, 0)/2, 10) &amp; "/10"))</f>
        <v/>
      </c>
      <c r="AH266" s="527" t="str">
        <f t="shared" si="296"/>
        <v/>
      </c>
      <c r="AI266" s="513">
        <f>IF(ISBLANK(AI256),"",U266)</f>
        <v>0</v>
      </c>
      <c r="AJ266" s="528" t="str">
        <f t="shared" si="297"/>
        <v/>
      </c>
      <c r="AK266" s="514">
        <f t="shared" si="298"/>
        <v>0</v>
      </c>
      <c r="AL266" s="515">
        <v>1</v>
      </c>
      <c r="AM266" s="516">
        <f t="shared" si="299"/>
        <v>0</v>
      </c>
      <c r="AO266" s="142" t="str">
        <f t="shared" ref="AO266:AT266" si="306">AO256</f>
        <v/>
      </c>
      <c r="AP266" s="141">
        <f t="shared" si="306"/>
        <v>0</v>
      </c>
      <c r="AQ266" s="141">
        <f t="shared" si="306"/>
        <v>0</v>
      </c>
      <c r="AR266" s="140" t="str">
        <f t="shared" si="306"/>
        <v>2 Trembler(s) de 30 cl</v>
      </c>
      <c r="AS266" s="135">
        <f t="shared" si="306"/>
        <v>600</v>
      </c>
      <c r="AT266" s="139">
        <f t="shared" si="306"/>
        <v>600</v>
      </c>
      <c r="AU266" s="138">
        <f t="shared" si="287"/>
        <v>0</v>
      </c>
      <c r="AV266" s="137">
        <v>3</v>
      </c>
      <c r="AW266" s="136">
        <f t="shared" si="301"/>
        <v>0</v>
      </c>
      <c r="AX266" s="614">
        <f>IF(ISBLANK(W266),0,IFERROR((IFERROR(_xlfn.XLOOKUP(X266,BH22:BH150,BO22:BO150),IFERROR(_xlfn.XLOOKUP(X266,BI22:BI150,BO22:BO150),IFERROR(_xlfn.XLOOKUP(X266,BJ22:BJ150,BO22:BO150),""))))*W266,""))</f>
        <v>0</v>
      </c>
      <c r="AY266" s="618">
        <f>IFERROR((AX266/AX271)*AQ266,0)</f>
        <v>0</v>
      </c>
      <c r="AZ266" s="619">
        <f t="shared" si="303"/>
        <v>0</v>
      </c>
      <c r="BA266" s="134">
        <f t="shared" si="304"/>
        <v>0</v>
      </c>
      <c r="BB266" s="617">
        <f t="shared" si="305"/>
        <v>0</v>
      </c>
      <c r="BC266" s="733">
        <f>BA266/AI256</f>
        <v>0</v>
      </c>
      <c r="BT266" s="3"/>
      <c r="BU266" s="10"/>
      <c r="BV266" s="394">
        <f t="shared" si="248"/>
        <v>0</v>
      </c>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DD266" s="9">
        <v>1</v>
      </c>
    </row>
    <row r="267" spans="2:108" ht="21" customHeight="1">
      <c r="B267" s="394">
        <f t="shared" si="244"/>
        <v>0</v>
      </c>
      <c r="C267" s="146" t="b">
        <f t="shared" si="245"/>
        <v>0</v>
      </c>
      <c r="D267" s="146">
        <f t="shared" si="249"/>
        <v>0</v>
      </c>
      <c r="E267" s="146">
        <f t="shared" si="250"/>
        <v>0</v>
      </c>
      <c r="F267" s="146">
        <f t="shared" si="251"/>
        <v>0</v>
      </c>
      <c r="G267" s="146">
        <f t="shared" si="246"/>
        <v>0</v>
      </c>
      <c r="H267" s="146" t="str">
        <f t="shared" si="252"/>
        <v/>
      </c>
      <c r="I267" s="146" t="str">
        <f t="shared" si="247"/>
        <v/>
      </c>
      <c r="J267" s="145"/>
      <c r="K267" s="118"/>
      <c r="L267" s="118"/>
      <c r="M267" s="117"/>
      <c r="N267" s="116"/>
      <c r="O267" s="115"/>
      <c r="P267" s="663"/>
      <c r="Q267" s="663"/>
      <c r="R267" s="662"/>
      <c r="S267" s="149"/>
      <c r="T267" s="292"/>
      <c r="U267" s="291"/>
      <c r="V267" s="143"/>
      <c r="W267" s="290"/>
      <c r="X267" s="289"/>
      <c r="Y267" s="288"/>
      <c r="Z267" s="287"/>
      <c r="AA267" s="294"/>
      <c r="AC267" s="517" t="str">
        <f>IF(ISBLANK(AA267),"",IF(AI256&gt;0,AA267,""))</f>
        <v/>
      </c>
      <c r="AD267" s="518">
        <f>IF(ISBLANK(AI256),"",INDEX(BO22:BO150,MATCH(AJ257,BH22:BH150,0)))</f>
        <v>10</v>
      </c>
      <c r="AE267" s="519" t="str">
        <f t="shared" si="295"/>
        <v/>
      </c>
      <c r="AF267" s="520" t="str">
        <f>IF(BA267=0,"",IF(ISBLANK(AI256),"",TEXT(AE267/10,"0.0")&amp;" cl ► "&amp;TEXT(AE267/1000,"0.000")&amp;" L"))</f>
        <v/>
      </c>
      <c r="AG267" s="521" t="str">
        <f>IF(OR(BA267=0, ISBLANK(X267)), "", IF(ROUND(BA267/BA271*10*2, 0)/2=0, W267 &amp; " " &amp; X267, "► ≈ " &amp; MIN(ROUND(BA267/BA271*10*2, 0)/2, 10) &amp; "/10"))</f>
        <v/>
      </c>
      <c r="AH267" s="522" t="str">
        <f t="shared" si="296"/>
        <v/>
      </c>
      <c r="AI267" s="523">
        <f>IF(ISBLANK(AI256),"",U267)</f>
        <v>0</v>
      </c>
      <c r="AJ267" s="529" t="str">
        <f t="shared" si="297"/>
        <v/>
      </c>
      <c r="AK267" s="524">
        <f t="shared" si="298"/>
        <v>0</v>
      </c>
      <c r="AL267" s="515">
        <v>1</v>
      </c>
      <c r="AM267" s="516">
        <f t="shared" si="299"/>
        <v>0</v>
      </c>
      <c r="AO267" s="142" t="str">
        <f t="shared" ref="AO267:AT267" si="307">AO256</f>
        <v/>
      </c>
      <c r="AP267" s="141">
        <f t="shared" si="307"/>
        <v>0</v>
      </c>
      <c r="AQ267" s="141">
        <f t="shared" si="307"/>
        <v>0</v>
      </c>
      <c r="AR267" s="140" t="str">
        <f t="shared" si="307"/>
        <v>2 Trembler(s) de 30 cl</v>
      </c>
      <c r="AS267" s="135">
        <f t="shared" si="307"/>
        <v>600</v>
      </c>
      <c r="AT267" s="139">
        <f t="shared" si="307"/>
        <v>600</v>
      </c>
      <c r="AU267" s="138">
        <f t="shared" si="287"/>
        <v>0</v>
      </c>
      <c r="AV267" s="148">
        <v>4</v>
      </c>
      <c r="AW267" s="147">
        <f t="shared" si="301"/>
        <v>0</v>
      </c>
      <c r="AX267" s="614">
        <f>IF(ISBLANK(W267),0,IFERROR((IFERROR(_xlfn.XLOOKUP(X267,BH22:BH150,BO22:BO150),IFERROR(_xlfn.XLOOKUP(X267,BI22:BI150,BO22:BO150),IFERROR(_xlfn.XLOOKUP(X267,BJ22:BJ150,BO22:BO150),""))))*W267,""))</f>
        <v>0</v>
      </c>
      <c r="AY267" s="618">
        <f>IFERROR((AX267/AX271)*AQ267,0)</f>
        <v>0</v>
      </c>
      <c r="AZ267" s="619">
        <f t="shared" si="303"/>
        <v>0</v>
      </c>
      <c r="BA267" s="134">
        <f t="shared" si="304"/>
        <v>0</v>
      </c>
      <c r="BB267" s="617">
        <f t="shared" si="305"/>
        <v>0</v>
      </c>
      <c r="BC267" s="733">
        <f>BA267/AI256</f>
        <v>0</v>
      </c>
      <c r="BT267" s="3"/>
      <c r="BU267" s="10"/>
      <c r="BV267" s="394">
        <f t="shared" si="248"/>
        <v>0</v>
      </c>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DD267" s="9">
        <v>1</v>
      </c>
    </row>
    <row r="268" spans="2:108" ht="21" customHeight="1">
      <c r="B268" s="394">
        <f t="shared" si="244"/>
        <v>0</v>
      </c>
      <c r="C268" s="146" t="b">
        <f t="shared" si="245"/>
        <v>0</v>
      </c>
      <c r="D268" s="146">
        <f t="shared" si="249"/>
        <v>0</v>
      </c>
      <c r="E268" s="146">
        <f t="shared" si="250"/>
        <v>0</v>
      </c>
      <c r="F268" s="146">
        <f t="shared" si="251"/>
        <v>0</v>
      </c>
      <c r="G268" s="146">
        <f t="shared" si="246"/>
        <v>0</v>
      </c>
      <c r="H268" s="146" t="str">
        <f t="shared" si="252"/>
        <v/>
      </c>
      <c r="I268" s="146" t="str">
        <f t="shared" si="247"/>
        <v/>
      </c>
      <c r="J268" s="145"/>
      <c r="K268" s="118"/>
      <c r="L268" s="118"/>
      <c r="M268" s="117"/>
      <c r="N268" s="116"/>
      <c r="O268" s="115"/>
      <c r="P268" s="663"/>
      <c r="Q268" s="663"/>
      <c r="R268" s="662"/>
      <c r="S268" s="144"/>
      <c r="T268" s="292"/>
      <c r="U268" s="291"/>
      <c r="V268" s="143"/>
      <c r="W268" s="290"/>
      <c r="X268" s="289"/>
      <c r="Y268" s="288"/>
      <c r="Z268" s="287"/>
      <c r="AA268" s="286"/>
      <c r="AC268" s="507" t="str">
        <f>IF(ISBLANK(AA268),"",IF(AI256&gt;0,AA268,""))</f>
        <v/>
      </c>
      <c r="AD268" s="508">
        <f>IF(ISBLANK(AI256),"",INDEX(BO22:BO150,MATCH(AJ257,BH22:BH150,0)))</f>
        <v>10</v>
      </c>
      <c r="AE268" s="509" t="str">
        <f t="shared" si="295"/>
        <v/>
      </c>
      <c r="AF268" s="510" t="str">
        <f>IF(BA268=0,"",IF(ISBLANK(AI256),"",TEXT(AE268/10,"0.0")&amp;" cl ► "&amp;TEXT(AE268/1000,"0.000")&amp;" L"))</f>
        <v/>
      </c>
      <c r="AG268" s="511" t="str">
        <f>IF(OR(BA268=0, ISBLANK(X268)), "", IF(ROUND(BA268/BA271*10*2, 0)/2=0, W268 &amp; " " &amp; X268, "► ≈ " &amp; MIN(ROUND(BA268/BA271*10*2, 0)/2, 10) &amp; "/10"))</f>
        <v/>
      </c>
      <c r="AH268" s="527" t="str">
        <f t="shared" si="296"/>
        <v/>
      </c>
      <c r="AI268" s="513">
        <f>IF(ISBLANK(AI256),"",U268)</f>
        <v>0</v>
      </c>
      <c r="AJ268" s="528" t="str">
        <f t="shared" si="297"/>
        <v/>
      </c>
      <c r="AK268" s="514">
        <f t="shared" si="298"/>
        <v>0</v>
      </c>
      <c r="AL268" s="515">
        <v>1</v>
      </c>
      <c r="AM268" s="516">
        <f t="shared" si="299"/>
        <v>0</v>
      </c>
      <c r="AO268" s="142" t="str">
        <f t="shared" ref="AO268:AT268" si="308">AO256</f>
        <v/>
      </c>
      <c r="AP268" s="141">
        <f t="shared" si="308"/>
        <v>0</v>
      </c>
      <c r="AQ268" s="141">
        <f t="shared" si="308"/>
        <v>0</v>
      </c>
      <c r="AR268" s="140" t="str">
        <f t="shared" si="308"/>
        <v>2 Trembler(s) de 30 cl</v>
      </c>
      <c r="AS268" s="135">
        <f t="shared" si="308"/>
        <v>600</v>
      </c>
      <c r="AT268" s="139">
        <f t="shared" si="308"/>
        <v>600</v>
      </c>
      <c r="AU268" s="138">
        <f t="shared" si="287"/>
        <v>0</v>
      </c>
      <c r="AV268" s="137">
        <v>5</v>
      </c>
      <c r="AW268" s="136">
        <f t="shared" si="301"/>
        <v>0</v>
      </c>
      <c r="AX268" s="614">
        <f>IF(ISBLANK(W268),0,IFERROR((IFERROR(_xlfn.XLOOKUP(X268,BH22:BH150,BO22:BO150),IFERROR(_xlfn.XLOOKUP(X268,BI22:BI150,BO22:BO150),IFERROR(_xlfn.XLOOKUP(X268,BJ22:BJ150,BO22:BO150),""))))*W268,""))</f>
        <v>0</v>
      </c>
      <c r="AY268" s="618">
        <f>IFERROR((AX268/AX271)*AQ268,0)</f>
        <v>0</v>
      </c>
      <c r="AZ268" s="619">
        <f t="shared" si="303"/>
        <v>0</v>
      </c>
      <c r="BA268" s="134">
        <f t="shared" si="304"/>
        <v>0</v>
      </c>
      <c r="BB268" s="617">
        <f t="shared" si="305"/>
        <v>0</v>
      </c>
      <c r="BC268" s="733">
        <f>BA268/AI256</f>
        <v>0</v>
      </c>
      <c r="BT268" s="3"/>
      <c r="BU268" s="10"/>
      <c r="BV268" s="394">
        <f t="shared" si="248"/>
        <v>0</v>
      </c>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DD268" s="9">
        <v>1</v>
      </c>
    </row>
    <row r="269" spans="2:108" ht="21" customHeight="1">
      <c r="B269" s="394">
        <f t="shared" si="244"/>
        <v>0</v>
      </c>
      <c r="C269" s="146" t="b">
        <f t="shared" si="245"/>
        <v>0</v>
      </c>
      <c r="D269" s="146">
        <f t="shared" si="249"/>
        <v>0</v>
      </c>
      <c r="E269" s="146">
        <f t="shared" si="250"/>
        <v>0</v>
      </c>
      <c r="F269" s="146">
        <f t="shared" si="251"/>
        <v>0</v>
      </c>
      <c r="G269" s="146">
        <f t="shared" si="246"/>
        <v>0</v>
      </c>
      <c r="H269" s="146" t="str">
        <f t="shared" si="252"/>
        <v/>
      </c>
      <c r="I269" s="146" t="str">
        <f t="shared" si="247"/>
        <v/>
      </c>
      <c r="J269" s="145"/>
      <c r="K269" s="118"/>
      <c r="L269" s="118"/>
      <c r="M269" s="117"/>
      <c r="N269" s="116"/>
      <c r="O269" s="115"/>
      <c r="P269" s="663"/>
      <c r="Q269" s="663"/>
      <c r="R269" s="662"/>
      <c r="S269" s="149"/>
      <c r="T269" s="292"/>
      <c r="U269" s="291"/>
      <c r="V269" s="143"/>
      <c r="W269" s="290"/>
      <c r="X269" s="289"/>
      <c r="Y269" s="288"/>
      <c r="Z269" s="287"/>
      <c r="AA269" s="286"/>
      <c r="AC269" s="517" t="str">
        <f>IF(ISBLANK(AA269),"",IF(AI256&gt;0,AA269,""))</f>
        <v/>
      </c>
      <c r="AD269" s="518">
        <f>IF(ISBLANK(AI256),"",INDEX(BO22:BO150,MATCH(AJ257,BH22:BH150,0)))</f>
        <v>10</v>
      </c>
      <c r="AE269" s="519" t="str">
        <f t="shared" si="295"/>
        <v/>
      </c>
      <c r="AF269" s="520" t="str">
        <f>IF(BA269=0,"",IF(ISBLANK(AI256),"",TEXT(AE269/10,"0.0")&amp;" cl ► "&amp;TEXT(AE269/1000,"0.000")&amp;" L"))</f>
        <v/>
      </c>
      <c r="AG269" s="521" t="str">
        <f>IF(OR(BA269=0, ISBLANK(X269)), "", IF(ROUND(BA269/BA271*10*2, 0)/2=0, W269 &amp; " " &amp; X269, "► ≈ " &amp; MIN(ROUND(BA269/BA271*10*2, 0)/2, 10) &amp; "/10"))</f>
        <v/>
      </c>
      <c r="AH269" s="522" t="str">
        <f t="shared" si="296"/>
        <v/>
      </c>
      <c r="AI269" s="523">
        <f>IF(ISBLANK(AI256),"",U269)</f>
        <v>0</v>
      </c>
      <c r="AJ269" s="529" t="str">
        <f t="shared" si="297"/>
        <v/>
      </c>
      <c r="AK269" s="524">
        <f t="shared" si="298"/>
        <v>0</v>
      </c>
      <c r="AL269" s="515">
        <v>1</v>
      </c>
      <c r="AM269" s="516">
        <f t="shared" si="299"/>
        <v>0</v>
      </c>
      <c r="AO269" s="142" t="str">
        <f t="shared" ref="AO269:AT269" si="309">AO256</f>
        <v/>
      </c>
      <c r="AP269" s="141">
        <f t="shared" si="309"/>
        <v>0</v>
      </c>
      <c r="AQ269" s="141">
        <f t="shared" si="309"/>
        <v>0</v>
      </c>
      <c r="AR269" s="140" t="str">
        <f t="shared" si="309"/>
        <v>2 Trembler(s) de 30 cl</v>
      </c>
      <c r="AS269" s="135">
        <f t="shared" si="309"/>
        <v>600</v>
      </c>
      <c r="AT269" s="139">
        <f t="shared" si="309"/>
        <v>600</v>
      </c>
      <c r="AU269" s="138">
        <f t="shared" si="287"/>
        <v>0</v>
      </c>
      <c r="AV269" s="148">
        <v>6</v>
      </c>
      <c r="AW269" s="147">
        <f t="shared" si="301"/>
        <v>0</v>
      </c>
      <c r="AX269" s="614">
        <f>IF(ISBLANK(W269),0,IFERROR((IFERROR(_xlfn.XLOOKUP(X269,BH22:BH150,BO22:BO150),IFERROR(_xlfn.XLOOKUP(X269,BI22:BI150,BO22:BO150),IFERROR(_xlfn.XLOOKUP(X269,BJ22:BJ150,BO22:BO150),""))))*W269,""))</f>
        <v>0</v>
      </c>
      <c r="AY269" s="618">
        <f>IFERROR((AX269/AX271)*AQ269,0)</f>
        <v>0</v>
      </c>
      <c r="AZ269" s="619">
        <f t="shared" si="303"/>
        <v>0</v>
      </c>
      <c r="BA269" s="134">
        <f t="shared" si="304"/>
        <v>0</v>
      </c>
      <c r="BB269" s="617">
        <f t="shared" si="305"/>
        <v>0</v>
      </c>
      <c r="BC269" s="733">
        <f>BA269/AI256</f>
        <v>0</v>
      </c>
      <c r="BT269" s="3"/>
      <c r="BU269" s="10"/>
      <c r="BV269" s="394">
        <f t="shared" si="248"/>
        <v>0</v>
      </c>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DD269" s="9">
        <v>1</v>
      </c>
    </row>
    <row r="270" spans="2:108" ht="21" customHeight="1">
      <c r="B270" s="394">
        <f t="shared" si="244"/>
        <v>0</v>
      </c>
      <c r="C270" s="146" t="b">
        <f t="shared" si="245"/>
        <v>0</v>
      </c>
      <c r="D270" s="146">
        <f t="shared" si="249"/>
        <v>0</v>
      </c>
      <c r="E270" s="146">
        <f t="shared" si="250"/>
        <v>0</v>
      </c>
      <c r="F270" s="146">
        <f t="shared" si="251"/>
        <v>0</v>
      </c>
      <c r="G270" s="146">
        <f t="shared" si="246"/>
        <v>0</v>
      </c>
      <c r="H270" s="146" t="str">
        <f t="shared" si="252"/>
        <v/>
      </c>
      <c r="I270" s="146" t="str">
        <f t="shared" si="247"/>
        <v/>
      </c>
      <c r="J270" s="145"/>
      <c r="K270" s="118"/>
      <c r="L270" s="118"/>
      <c r="M270" s="117"/>
      <c r="N270" s="116"/>
      <c r="O270" s="115"/>
      <c r="P270" s="663"/>
      <c r="Q270" s="663"/>
      <c r="R270" s="662"/>
      <c r="S270" s="144"/>
      <c r="T270" s="292"/>
      <c r="U270" s="291"/>
      <c r="V270" s="143"/>
      <c r="W270" s="290"/>
      <c r="X270" s="289"/>
      <c r="Y270" s="288"/>
      <c r="Z270" s="287"/>
      <c r="AA270" s="286"/>
      <c r="AC270" s="507" t="str">
        <f>IF(ISBLANK(AA270),"",IF(AI256&gt;0,AA270,""))</f>
        <v/>
      </c>
      <c r="AD270" s="508">
        <f>IF(ISBLANK(AI256),"",INDEX(BO22:BO150,MATCH(AJ257,BH22:BH150,0)))</f>
        <v>10</v>
      </c>
      <c r="AE270" s="509" t="str">
        <f t="shared" si="295"/>
        <v/>
      </c>
      <c r="AF270" s="510" t="str">
        <f>IF(BA270=0,"",IF(ISBLANK(AI256),"",TEXT(AE270/10,"0.0")&amp;" cl ► "&amp;TEXT(AE270/1000,"0.000")&amp;" L"))</f>
        <v/>
      </c>
      <c r="AG270" s="511" t="str">
        <f>IF(OR(BA270=0, ISBLANK(X270)), "", IF(ROUND(BA270/BA271*10*2, 0)/2=0, W270 &amp; " " &amp; X270, "► ≈ " &amp; MIN(ROUND(BA270/BA271*10*2, 0)/2, 10) &amp; "/10"))</f>
        <v/>
      </c>
      <c r="AH270" s="527" t="str">
        <f t="shared" si="296"/>
        <v/>
      </c>
      <c r="AI270" s="513">
        <f>IF(ISBLANK(AI256),"",U270)</f>
        <v>0</v>
      </c>
      <c r="AJ270" s="528" t="str">
        <f t="shared" si="297"/>
        <v/>
      </c>
      <c r="AK270" s="514">
        <f t="shared" si="298"/>
        <v>0</v>
      </c>
      <c r="AL270" s="515">
        <v>1</v>
      </c>
      <c r="AM270" s="516">
        <f t="shared" si="299"/>
        <v>0</v>
      </c>
      <c r="AO270" s="142" t="str">
        <f t="shared" ref="AO270:AT270" si="310">AO256</f>
        <v/>
      </c>
      <c r="AP270" s="141">
        <f t="shared" si="310"/>
        <v>0</v>
      </c>
      <c r="AQ270" s="141">
        <f t="shared" si="310"/>
        <v>0</v>
      </c>
      <c r="AR270" s="140" t="str">
        <f t="shared" si="310"/>
        <v>2 Trembler(s) de 30 cl</v>
      </c>
      <c r="AS270" s="135">
        <f t="shared" si="310"/>
        <v>600</v>
      </c>
      <c r="AT270" s="139">
        <f t="shared" si="310"/>
        <v>600</v>
      </c>
      <c r="AU270" s="138">
        <f t="shared" si="287"/>
        <v>0</v>
      </c>
      <c r="AV270" s="137">
        <v>7</v>
      </c>
      <c r="AW270" s="136">
        <f t="shared" si="301"/>
        <v>0</v>
      </c>
      <c r="AX270" s="614">
        <f>IF(ISBLANK(W270),0,IFERROR((IFERROR(_xlfn.XLOOKUP(X270,BH22:BH150,BO22:BO150),IFERROR(_xlfn.XLOOKUP(X270,BI22:BI150,BO22:BO150),IFERROR(_xlfn.XLOOKUP(X270,BJ22:BJ150,BO22:BO150),""))))*W270,""))</f>
        <v>0</v>
      </c>
      <c r="AY270" s="618">
        <f>IFERROR((AX270/AX271)*AQ270,0)</f>
        <v>0</v>
      </c>
      <c r="AZ270" s="619">
        <f t="shared" si="303"/>
        <v>0</v>
      </c>
      <c r="BA270" s="134">
        <f t="shared" si="304"/>
        <v>0</v>
      </c>
      <c r="BB270" s="617">
        <f t="shared" si="305"/>
        <v>0</v>
      </c>
      <c r="BC270" s="733">
        <f>BA270/AI256</f>
        <v>0</v>
      </c>
      <c r="BT270" s="3"/>
      <c r="BU270" s="10"/>
      <c r="BV270" s="394">
        <f t="shared" si="248"/>
        <v>0</v>
      </c>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DD270" s="9">
        <v>1</v>
      </c>
    </row>
    <row r="271" spans="2:108" ht="21" customHeight="1">
      <c r="B271" s="394">
        <f t="shared" si="244"/>
        <v>0</v>
      </c>
      <c r="C271" s="146" t="b">
        <f t="shared" si="245"/>
        <v>0</v>
      </c>
      <c r="D271" s="146">
        <f t="shared" si="249"/>
        <v>0</v>
      </c>
      <c r="E271" s="146">
        <f t="shared" si="250"/>
        <v>0</v>
      </c>
      <c r="F271" s="146">
        <f t="shared" si="251"/>
        <v>0</v>
      </c>
      <c r="G271" s="146">
        <f t="shared" si="246"/>
        <v>0</v>
      </c>
      <c r="H271" s="146" t="str">
        <f t="shared" si="252"/>
        <v/>
      </c>
      <c r="I271" s="146" t="str">
        <f t="shared" si="247"/>
        <v/>
      </c>
      <c r="J271" s="133"/>
      <c r="K271" s="118"/>
      <c r="L271" s="118"/>
      <c r="M271" s="117"/>
      <c r="N271" s="116"/>
      <c r="O271" s="115"/>
      <c r="P271" s="131"/>
      <c r="Q271" s="131"/>
      <c r="R271" s="131"/>
      <c r="S271" s="131"/>
      <c r="T271" s="131"/>
      <c r="U271" s="131"/>
      <c r="V271" s="131"/>
      <c r="W271" s="131"/>
      <c r="X271" s="131"/>
      <c r="Y271" s="132"/>
      <c r="Z271" s="131"/>
      <c r="AA271" s="130"/>
      <c r="AC271" s="504"/>
      <c r="AD271" s="128"/>
      <c r="AE271" s="530">
        <f>SUM(AE264:AE270)</f>
        <v>0</v>
      </c>
      <c r="AF271" s="128"/>
      <c r="AG271" s="128"/>
      <c r="AH271" s="129"/>
      <c r="AI271" s="505"/>
      <c r="AJ271" s="531">
        <f>IFERROR(SUM(AJ264:AJ270)/SUM(AE264:AE270)*100,0)</f>
        <v>0</v>
      </c>
      <c r="AK271" s="506"/>
      <c r="AL271" s="128" t="s">
        <v>345</v>
      </c>
      <c r="AM271" s="500">
        <f>SUM(AM264:AM270)</f>
        <v>0</v>
      </c>
      <c r="AO271" s="127"/>
      <c r="AP271" s="125"/>
      <c r="AQ271" s="125"/>
      <c r="AR271" s="126"/>
      <c r="AS271" s="126"/>
      <c r="AT271" s="125"/>
      <c r="AU271" s="124"/>
      <c r="AV271" s="123"/>
      <c r="AW271" s="123"/>
      <c r="AX271" s="615">
        <f t="shared" ref="AX271:BC271" si="311">SUM(AX264:AX270)</f>
        <v>0</v>
      </c>
      <c r="AY271" s="122">
        <f t="shared" si="311"/>
        <v>0</v>
      </c>
      <c r="AZ271" s="621">
        <f t="shared" si="311"/>
        <v>0</v>
      </c>
      <c r="BA271" s="122">
        <f t="shared" si="311"/>
        <v>0</v>
      </c>
      <c r="BB271" s="616">
        <f t="shared" si="311"/>
        <v>0</v>
      </c>
      <c r="BC271" s="620">
        <f t="shared" si="311"/>
        <v>0</v>
      </c>
      <c r="BT271" s="3"/>
      <c r="BU271" s="10"/>
      <c r="BV271" s="394">
        <f t="shared" si="248"/>
        <v>0</v>
      </c>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DD271" s="9">
        <v>1</v>
      </c>
    </row>
    <row r="272" spans="2:108" ht="21" customHeight="1">
      <c r="B272" s="394">
        <f t="shared" ref="B272:B335" si="312">J272</f>
        <v>0</v>
      </c>
      <c r="C272" s="146" t="b">
        <f t="shared" ref="C272:C335" si="313">IF(B272="►","►",IF(B272="A",IF(AND(ISTEXT(K272),ISTEXT(K272)),K272,IF(ISTEXT(K272),K272,IF(ISBLANK(K272),K272,K272)))))</f>
        <v>0</v>
      </c>
      <c r="D272" s="146">
        <f t="shared" si="249"/>
        <v>0</v>
      </c>
      <c r="E272" s="146">
        <f t="shared" si="250"/>
        <v>0</v>
      </c>
      <c r="F272" s="146">
        <f t="shared" si="251"/>
        <v>0</v>
      </c>
      <c r="G272" s="146">
        <f t="shared" ref="G272:G335" si="314">IF(C272="►","►",IFERROR(MID(K272,SEARCH(".",C272,SEARCH(".",C272,SEARCH(".",C272)+1)+1)+1,SEARCH(".",C272,SEARCH(".",C272,SEARCH(".",C272,SEARCH(".",C272)+1)+1)+1)-SEARCH(".",C272,SEARCH(".",C272,SEARCH(".",C272)+1)+1)-1),0))</f>
        <v>0</v>
      </c>
      <c r="H272" s="146" t="str">
        <f t="shared" si="252"/>
        <v/>
      </c>
      <c r="I272" s="146" t="str">
        <f t="shared" ref="I272:I335" si="315">IF(ISBLANK(C272),"►",IFERROR(RIGHT(C272,LEN(C272)-FIND("Couleur",C272)+1),""))</f>
        <v/>
      </c>
      <c r="J272" s="145"/>
      <c r="K272" s="118"/>
      <c r="L272" s="118"/>
      <c r="M272" s="117"/>
      <c r="N272" s="116"/>
      <c r="O272" s="115"/>
      <c r="P272" s="284"/>
      <c r="Q272" s="265"/>
      <c r="R272" s="268"/>
      <c r="S272" s="268"/>
      <c r="T272" s="268"/>
      <c r="U272" s="268"/>
      <c r="V272" s="268"/>
      <c r="W272" s="268"/>
      <c r="X272" s="268"/>
      <c r="Y272" s="268"/>
      <c r="Z272" s="268"/>
      <c r="AA272" s="283"/>
      <c r="AC272" s="771" t="s">
        <v>535</v>
      </c>
      <c r="AD272" s="268"/>
      <c r="AE272" s="268"/>
      <c r="AF272" s="268"/>
      <c r="AG272" s="268"/>
      <c r="AH272" s="537" t="s">
        <v>1692</v>
      </c>
      <c r="AI272" s="268"/>
      <c r="AJ272" s="268"/>
      <c r="AK272" s="268"/>
      <c r="AL272" s="268"/>
      <c r="AM272" s="283" t="s">
        <v>532</v>
      </c>
      <c r="AO272" s="491"/>
      <c r="AP272" s="492"/>
      <c r="AQ272" s="492"/>
      <c r="AR272" s="492"/>
      <c r="AS272" s="492"/>
      <c r="AT272" s="492"/>
      <c r="AU272" s="492"/>
      <c r="AV272" s="492"/>
      <c r="AW272" s="492"/>
      <c r="AX272" s="492"/>
      <c r="AY272" s="492"/>
      <c r="AZ272" s="492"/>
      <c r="BA272" s="492"/>
      <c r="BB272" s="492"/>
      <c r="BC272" s="496"/>
      <c r="BT272" s="3"/>
      <c r="BV272" s="394">
        <f t="shared" si="248"/>
        <v>0</v>
      </c>
      <c r="DD272" s="9">
        <v>1</v>
      </c>
    </row>
    <row r="273" spans="2:108" ht="21" customHeight="1">
      <c r="B273" s="394">
        <f t="shared" si="312"/>
        <v>0</v>
      </c>
      <c r="C273" s="146" t="b">
        <f t="shared" si="313"/>
        <v>0</v>
      </c>
      <c r="D273" s="146">
        <f t="shared" si="249"/>
        <v>0</v>
      </c>
      <c r="E273" s="146">
        <f t="shared" si="250"/>
        <v>0</v>
      </c>
      <c r="F273" s="146">
        <f t="shared" si="251"/>
        <v>0</v>
      </c>
      <c r="G273" s="146">
        <f t="shared" si="314"/>
        <v>0</v>
      </c>
      <c r="H273" s="146" t="str">
        <f t="shared" si="252"/>
        <v/>
      </c>
      <c r="I273" s="146" t="str">
        <f t="shared" si="315"/>
        <v/>
      </c>
      <c r="J273" s="145"/>
      <c r="K273" s="118"/>
      <c r="L273" s="118"/>
      <c r="M273" s="117"/>
      <c r="N273" s="116"/>
      <c r="O273" s="115"/>
      <c r="P273" s="281"/>
      <c r="Q273" s="280"/>
      <c r="R273" s="280"/>
      <c r="S273" s="280"/>
      <c r="T273" s="280"/>
      <c r="U273" s="280"/>
      <c r="V273" s="280"/>
      <c r="W273" s="280"/>
      <c r="X273" s="280"/>
      <c r="Y273" s="280"/>
      <c r="Z273" s="280"/>
      <c r="AA273" s="279"/>
      <c r="AC273" s="772">
        <f t="shared" ref="AC273:AC281" si="316">Q273</f>
        <v>0</v>
      </c>
      <c r="AD273" s="280"/>
      <c r="AE273" s="280"/>
      <c r="AF273" s="280"/>
      <c r="AG273" s="280"/>
      <c r="AH273" s="280"/>
      <c r="AI273" s="280"/>
      <c r="AJ273" s="280"/>
      <c r="AK273" s="280"/>
      <c r="AL273" s="280"/>
      <c r="AM273" s="279" t="s">
        <v>532</v>
      </c>
      <c r="AO273" s="493"/>
      <c r="AP273" s="494"/>
      <c r="AQ273" s="494"/>
      <c r="AR273" s="494"/>
      <c r="AS273" s="494"/>
      <c r="AT273" s="494"/>
      <c r="AU273" s="494"/>
      <c r="AV273" s="494"/>
      <c r="AW273" s="494"/>
      <c r="AX273" s="494"/>
      <c r="AY273" s="494"/>
      <c r="AZ273" s="494"/>
      <c r="BA273" s="494"/>
      <c r="BB273" s="494"/>
      <c r="BC273" s="497"/>
      <c r="BT273" s="3"/>
      <c r="BV273" s="394">
        <f t="shared" si="248"/>
        <v>0</v>
      </c>
      <c r="DD273" s="9">
        <v>1</v>
      </c>
    </row>
    <row r="274" spans="2:108" ht="21" customHeight="1">
      <c r="B274" s="394">
        <f t="shared" si="312"/>
        <v>0</v>
      </c>
      <c r="C274" s="146" t="b">
        <f t="shared" si="313"/>
        <v>0</v>
      </c>
      <c r="D274" s="146">
        <f t="shared" si="249"/>
        <v>0</v>
      </c>
      <c r="E274" s="146">
        <f t="shared" si="250"/>
        <v>0</v>
      </c>
      <c r="F274" s="146">
        <f t="shared" si="251"/>
        <v>0</v>
      </c>
      <c r="G274" s="146">
        <f t="shared" si="314"/>
        <v>0</v>
      </c>
      <c r="H274" s="146" t="str">
        <f t="shared" si="252"/>
        <v/>
      </c>
      <c r="I274" s="146" t="str">
        <f t="shared" si="315"/>
        <v/>
      </c>
      <c r="J274" s="145"/>
      <c r="K274" s="118"/>
      <c r="L274" s="118"/>
      <c r="M274" s="117"/>
      <c r="N274" s="116"/>
      <c r="O274" s="115"/>
      <c r="P274" s="281"/>
      <c r="Q274" s="280"/>
      <c r="R274" s="280"/>
      <c r="S274" s="280"/>
      <c r="T274" s="280"/>
      <c r="U274" s="280"/>
      <c r="V274" s="280"/>
      <c r="W274" s="280"/>
      <c r="X274" s="280"/>
      <c r="Y274" s="280"/>
      <c r="Z274" s="280"/>
      <c r="AA274" s="279"/>
      <c r="AC274" s="772">
        <f t="shared" si="316"/>
        <v>0</v>
      </c>
      <c r="AD274" s="280"/>
      <c r="AE274" s="280"/>
      <c r="AF274" s="280"/>
      <c r="AG274" s="280"/>
      <c r="AH274" s="280"/>
      <c r="AI274" s="280"/>
      <c r="AJ274" s="280"/>
      <c r="AK274" s="280"/>
      <c r="AL274" s="280"/>
      <c r="AM274" s="279"/>
      <c r="AO274" s="493"/>
      <c r="AP274" s="494"/>
      <c r="AQ274" s="494"/>
      <c r="AR274" s="494"/>
      <c r="AS274" s="494"/>
      <c r="AT274" s="494"/>
      <c r="AU274" s="494"/>
      <c r="AV274" s="494"/>
      <c r="AW274" s="494"/>
      <c r="AX274" s="494"/>
      <c r="AY274" s="494"/>
      <c r="AZ274" s="494"/>
      <c r="BA274" s="494"/>
      <c r="BB274" s="494"/>
      <c r="BC274" s="497"/>
      <c r="BT274" s="3"/>
      <c r="BV274" s="394">
        <f t="shared" ref="BV274:BV337" si="317">B274</f>
        <v>0</v>
      </c>
      <c r="DD274" s="9">
        <v>1</v>
      </c>
    </row>
    <row r="275" spans="2:108" ht="21" customHeight="1">
      <c r="B275" s="394">
        <f t="shared" si="312"/>
        <v>0</v>
      </c>
      <c r="C275" s="146" t="b">
        <f t="shared" si="313"/>
        <v>0</v>
      </c>
      <c r="D275" s="146">
        <f t="shared" si="249"/>
        <v>0</v>
      </c>
      <c r="E275" s="146">
        <f t="shared" si="250"/>
        <v>0</v>
      </c>
      <c r="F275" s="146">
        <f t="shared" si="251"/>
        <v>0</v>
      </c>
      <c r="G275" s="146">
        <f t="shared" si="314"/>
        <v>0</v>
      </c>
      <c r="H275" s="146" t="str">
        <f t="shared" si="252"/>
        <v/>
      </c>
      <c r="I275" s="146" t="str">
        <f t="shared" si="315"/>
        <v/>
      </c>
      <c r="J275" s="145"/>
      <c r="K275" s="118"/>
      <c r="L275" s="118"/>
      <c r="M275" s="117"/>
      <c r="N275" s="116"/>
      <c r="O275" s="115"/>
      <c r="P275" s="281"/>
      <c r="Q275" s="280"/>
      <c r="R275" s="280"/>
      <c r="S275" s="280"/>
      <c r="T275" s="280"/>
      <c r="U275" s="280"/>
      <c r="V275" s="280"/>
      <c r="W275" s="280"/>
      <c r="X275" s="280"/>
      <c r="Y275" s="280"/>
      <c r="Z275" s="280"/>
      <c r="AA275" s="279"/>
      <c r="AC275" s="772">
        <f t="shared" si="316"/>
        <v>0</v>
      </c>
      <c r="AD275" s="280"/>
      <c r="AE275" s="280"/>
      <c r="AF275" s="280"/>
      <c r="AG275" s="280"/>
      <c r="AH275" s="280"/>
      <c r="AI275" s="280"/>
      <c r="AJ275" s="280"/>
      <c r="AK275" s="280"/>
      <c r="AL275" s="280"/>
      <c r="AM275" s="279"/>
      <c r="AO275" s="495"/>
      <c r="AP275" s="494"/>
      <c r="AQ275" s="494"/>
      <c r="AR275" s="494"/>
      <c r="AS275" s="494"/>
      <c r="AT275" s="494"/>
      <c r="AU275" s="494"/>
      <c r="AV275" s="494"/>
      <c r="AW275" s="494"/>
      <c r="AX275" s="494"/>
      <c r="AY275" s="494"/>
      <c r="AZ275" s="494"/>
      <c r="BA275" s="494"/>
      <c r="BB275" s="494"/>
      <c r="BC275" s="497"/>
      <c r="BT275" s="3"/>
      <c r="BV275" s="394">
        <f t="shared" si="317"/>
        <v>0</v>
      </c>
      <c r="DD275" s="9">
        <v>1</v>
      </c>
    </row>
    <row r="276" spans="2:108" ht="21" customHeight="1">
      <c r="B276" s="394">
        <f t="shared" si="312"/>
        <v>0</v>
      </c>
      <c r="C276" s="146" t="b">
        <f t="shared" si="313"/>
        <v>0</v>
      </c>
      <c r="D276" s="146">
        <f t="shared" si="249"/>
        <v>0</v>
      </c>
      <c r="E276" s="146">
        <f t="shared" si="250"/>
        <v>0</v>
      </c>
      <c r="F276" s="146">
        <f t="shared" si="251"/>
        <v>0</v>
      </c>
      <c r="G276" s="146">
        <f t="shared" si="314"/>
        <v>0</v>
      </c>
      <c r="H276" s="146" t="str">
        <f t="shared" si="252"/>
        <v/>
      </c>
      <c r="I276" s="146" t="str">
        <f t="shared" si="315"/>
        <v/>
      </c>
      <c r="J276" s="145"/>
      <c r="K276" s="118"/>
      <c r="L276" s="118"/>
      <c r="M276" s="117"/>
      <c r="N276" s="116"/>
      <c r="O276" s="115"/>
      <c r="P276" s="281"/>
      <c r="Q276" s="280"/>
      <c r="R276" s="280"/>
      <c r="S276" s="280"/>
      <c r="T276" s="280"/>
      <c r="U276" s="280"/>
      <c r="V276" s="280"/>
      <c r="W276" s="280"/>
      <c r="X276" s="280"/>
      <c r="Y276" s="280"/>
      <c r="Z276" s="280"/>
      <c r="AA276" s="279"/>
      <c r="AC276" s="772">
        <f t="shared" si="316"/>
        <v>0</v>
      </c>
      <c r="AD276" s="280"/>
      <c r="AE276" s="280"/>
      <c r="AF276" s="280"/>
      <c r="AG276" s="280"/>
      <c r="AH276" s="280"/>
      <c r="AI276" s="280"/>
      <c r="AJ276" s="280"/>
      <c r="AK276" s="280"/>
      <c r="AL276" s="280"/>
      <c r="AM276" s="279"/>
      <c r="AO276" s="493"/>
      <c r="AP276" s="494"/>
      <c r="AQ276" s="494"/>
      <c r="AR276" s="494"/>
      <c r="AS276" s="494"/>
      <c r="AT276" s="494"/>
      <c r="AU276" s="494"/>
      <c r="AV276" s="494"/>
      <c r="AW276" s="494"/>
      <c r="AX276" s="494"/>
      <c r="AY276" s="494"/>
      <c r="AZ276" s="494"/>
      <c r="BA276" s="494"/>
      <c r="BB276" s="494"/>
      <c r="BC276" s="497"/>
      <c r="BT276" s="3"/>
      <c r="BV276" s="394">
        <f t="shared" si="317"/>
        <v>0</v>
      </c>
      <c r="DD276" s="9">
        <v>1</v>
      </c>
    </row>
    <row r="277" spans="2:108" ht="21" customHeight="1">
      <c r="B277" s="394">
        <f t="shared" si="312"/>
        <v>0</v>
      </c>
      <c r="C277" s="146" t="b">
        <f t="shared" si="313"/>
        <v>0</v>
      </c>
      <c r="D277" s="146">
        <f t="shared" ref="D277:D340" si="318">IF(C277="►","►",IFERROR(LEFT(C277,SEARCH(".",C277)-1),0))</f>
        <v>0</v>
      </c>
      <c r="E277" s="146">
        <f t="shared" ref="E277:E340" si="319">IF(C277="►","►",IFERROR(MID(C277,SEARCH(".",C277)+1,SEARCH(".",C277,SEARCH(".",C277)+1)-SEARCH(".",C277)-1),0))</f>
        <v>0</v>
      </c>
      <c r="F277" s="146">
        <f t="shared" ref="F277:F340" si="320">IF(C277="►","►",IFERROR(MID(C277,SEARCH(".",C277,SEARCH(".",C277)+1)+1,SEARCH(".",C277,SEARCH(".",C277,SEARCH(".",C277)+1)+1)-SEARCH(".",C277,SEARCH(".",C277)+1)-1),0))</f>
        <v>0</v>
      </c>
      <c r="G277" s="146">
        <f t="shared" si="314"/>
        <v>0</v>
      </c>
      <c r="H277" s="146" t="str">
        <f t="shared" ref="H277:H340" si="321">IF(C277="►","►",IFERROR(MID(C277,SEARCH("♦",SUBSTITUTE(C277,".","♦",LEN(C277)-LEN(SUBSTITUTE(C277,".",""))))+1,999),""))</f>
        <v/>
      </c>
      <c r="I277" s="146" t="str">
        <f t="shared" si="315"/>
        <v/>
      </c>
      <c r="J277" s="145"/>
      <c r="K277" s="118"/>
      <c r="L277" s="118"/>
      <c r="M277" s="117"/>
      <c r="N277" s="116"/>
      <c r="O277" s="115"/>
      <c r="P277" s="281"/>
      <c r="Q277" s="280"/>
      <c r="R277" s="280"/>
      <c r="S277" s="280"/>
      <c r="T277" s="280"/>
      <c r="U277" s="280"/>
      <c r="V277" s="280"/>
      <c r="W277" s="280"/>
      <c r="X277" s="280"/>
      <c r="Y277" s="280"/>
      <c r="Z277" s="280"/>
      <c r="AA277" s="279"/>
      <c r="AC277" s="772">
        <f t="shared" si="316"/>
        <v>0</v>
      </c>
      <c r="AD277" s="280"/>
      <c r="AE277" s="280"/>
      <c r="AF277" s="280"/>
      <c r="AG277" s="280"/>
      <c r="AH277" s="280"/>
      <c r="AI277" s="280"/>
      <c r="AJ277" s="280"/>
      <c r="AK277" s="280"/>
      <c r="AL277" s="280"/>
      <c r="AM277" s="279"/>
      <c r="AO277" s="493"/>
      <c r="AP277" s="494"/>
      <c r="AQ277" s="494"/>
      <c r="AR277" s="494"/>
      <c r="AS277" s="494"/>
      <c r="AT277" s="494"/>
      <c r="AU277" s="494"/>
      <c r="AV277" s="494"/>
      <c r="AW277" s="494"/>
      <c r="AX277" s="494"/>
      <c r="AY277" s="494"/>
      <c r="AZ277" s="494"/>
      <c r="BA277" s="494"/>
      <c r="BB277" s="494"/>
      <c r="BC277" s="497"/>
      <c r="BT277" s="3"/>
      <c r="BV277" s="394">
        <f t="shared" si="317"/>
        <v>0</v>
      </c>
      <c r="DD277" s="9">
        <v>1</v>
      </c>
    </row>
    <row r="278" spans="2:108" ht="21" customHeight="1">
      <c r="B278" s="394">
        <f t="shared" si="312"/>
        <v>0</v>
      </c>
      <c r="C278" s="146" t="b">
        <f t="shared" si="313"/>
        <v>0</v>
      </c>
      <c r="D278" s="146">
        <f t="shared" si="318"/>
        <v>0</v>
      </c>
      <c r="E278" s="146">
        <f t="shared" si="319"/>
        <v>0</v>
      </c>
      <c r="F278" s="146">
        <f t="shared" si="320"/>
        <v>0</v>
      </c>
      <c r="G278" s="146">
        <f t="shared" si="314"/>
        <v>0</v>
      </c>
      <c r="H278" s="146" t="str">
        <f t="shared" si="321"/>
        <v/>
      </c>
      <c r="I278" s="146" t="str">
        <f t="shared" si="315"/>
        <v/>
      </c>
      <c r="J278" s="145"/>
      <c r="K278" s="118"/>
      <c r="L278" s="118"/>
      <c r="M278" s="117"/>
      <c r="N278" s="116"/>
      <c r="O278" s="115"/>
      <c r="P278" s="281"/>
      <c r="Q278" s="280"/>
      <c r="R278" s="280"/>
      <c r="S278" s="280"/>
      <c r="T278" s="280"/>
      <c r="U278" s="280"/>
      <c r="V278" s="280"/>
      <c r="W278" s="280"/>
      <c r="X278" s="280"/>
      <c r="Y278" s="280"/>
      <c r="Z278" s="280"/>
      <c r="AA278" s="279"/>
      <c r="AC278" s="772">
        <f t="shared" si="316"/>
        <v>0</v>
      </c>
      <c r="AD278" s="280"/>
      <c r="AE278" s="280"/>
      <c r="AF278" s="280"/>
      <c r="AG278" s="280"/>
      <c r="AH278" s="280"/>
      <c r="AI278" s="280"/>
      <c r="AJ278" s="280"/>
      <c r="AK278" s="280"/>
      <c r="AL278" s="280"/>
      <c r="AM278" s="279"/>
      <c r="AO278" s="493"/>
      <c r="AP278" s="494"/>
      <c r="AQ278" s="494"/>
      <c r="AR278" s="494"/>
      <c r="AS278" s="494"/>
      <c r="AT278" s="494"/>
      <c r="AU278" s="494"/>
      <c r="AV278" s="494"/>
      <c r="AW278" s="494"/>
      <c r="AX278" s="494"/>
      <c r="AY278" s="494"/>
      <c r="AZ278" s="494"/>
      <c r="BA278" s="494"/>
      <c r="BB278" s="494"/>
      <c r="BC278" s="497"/>
      <c r="BT278" s="3"/>
      <c r="BV278" s="394">
        <f t="shared" si="317"/>
        <v>0</v>
      </c>
      <c r="DD278" s="9">
        <v>1</v>
      </c>
    </row>
    <row r="279" spans="2:108" ht="21" customHeight="1">
      <c r="B279" s="394">
        <f t="shared" si="312"/>
        <v>0</v>
      </c>
      <c r="C279" s="146" t="b">
        <f t="shared" si="313"/>
        <v>0</v>
      </c>
      <c r="D279" s="146">
        <f t="shared" si="318"/>
        <v>0</v>
      </c>
      <c r="E279" s="146">
        <f t="shared" si="319"/>
        <v>0</v>
      </c>
      <c r="F279" s="146">
        <f t="shared" si="320"/>
        <v>0</v>
      </c>
      <c r="G279" s="146">
        <f t="shared" si="314"/>
        <v>0</v>
      </c>
      <c r="H279" s="146" t="str">
        <f t="shared" si="321"/>
        <v/>
      </c>
      <c r="I279" s="146" t="str">
        <f t="shared" si="315"/>
        <v/>
      </c>
      <c r="J279" s="145"/>
      <c r="K279" s="118"/>
      <c r="L279" s="118"/>
      <c r="M279" s="117"/>
      <c r="N279" s="116"/>
      <c r="O279" s="115"/>
      <c r="P279" s="281"/>
      <c r="Q279" s="280"/>
      <c r="R279" s="280"/>
      <c r="S279" s="280"/>
      <c r="T279" s="280"/>
      <c r="U279" s="280"/>
      <c r="V279" s="280"/>
      <c r="W279" s="280"/>
      <c r="X279" s="280"/>
      <c r="Y279" s="280"/>
      <c r="Z279" s="280"/>
      <c r="AA279" s="279"/>
      <c r="AC279" s="772">
        <f t="shared" si="316"/>
        <v>0</v>
      </c>
      <c r="AD279" s="280"/>
      <c r="AE279" s="280"/>
      <c r="AF279" s="280"/>
      <c r="AG279" s="280"/>
      <c r="AH279" s="280"/>
      <c r="AI279" s="280"/>
      <c r="AJ279" s="280"/>
      <c r="AK279" s="280"/>
      <c r="AL279" s="280"/>
      <c r="AM279" s="279"/>
      <c r="AO279" s="493"/>
      <c r="AP279" s="494"/>
      <c r="AQ279" s="494"/>
      <c r="AR279" s="494"/>
      <c r="AS279" s="494"/>
      <c r="AT279" s="494"/>
      <c r="AU279" s="494"/>
      <c r="AV279" s="494"/>
      <c r="AW279" s="494"/>
      <c r="AX279" s="494"/>
      <c r="AY279" s="494"/>
      <c r="AZ279" s="494"/>
      <c r="BA279" s="494"/>
      <c r="BB279" s="494"/>
      <c r="BC279" s="497"/>
      <c r="BT279" s="3"/>
      <c r="BV279" s="394">
        <f t="shared" si="317"/>
        <v>0</v>
      </c>
      <c r="DD279" s="9">
        <v>1</v>
      </c>
    </row>
    <row r="280" spans="2:108" ht="21" customHeight="1">
      <c r="B280" s="394">
        <f t="shared" si="312"/>
        <v>0</v>
      </c>
      <c r="C280" s="146" t="b">
        <f t="shared" si="313"/>
        <v>0</v>
      </c>
      <c r="D280" s="146">
        <f t="shared" si="318"/>
        <v>0</v>
      </c>
      <c r="E280" s="146">
        <f t="shared" si="319"/>
        <v>0</v>
      </c>
      <c r="F280" s="146">
        <f t="shared" si="320"/>
        <v>0</v>
      </c>
      <c r="G280" s="146">
        <f t="shared" si="314"/>
        <v>0</v>
      </c>
      <c r="H280" s="146" t="str">
        <f t="shared" si="321"/>
        <v/>
      </c>
      <c r="I280" s="146" t="str">
        <f t="shared" si="315"/>
        <v/>
      </c>
      <c r="J280" s="145"/>
      <c r="K280" s="118"/>
      <c r="L280" s="118"/>
      <c r="M280" s="117"/>
      <c r="N280" s="116"/>
      <c r="O280" s="115"/>
      <c r="P280" s="281"/>
      <c r="Q280" s="280"/>
      <c r="R280" s="280"/>
      <c r="S280" s="280"/>
      <c r="T280" s="280"/>
      <c r="U280" s="280"/>
      <c r="V280" s="280"/>
      <c r="W280" s="280"/>
      <c r="X280" s="280"/>
      <c r="Y280" s="280"/>
      <c r="Z280" s="280"/>
      <c r="AA280" s="279"/>
      <c r="AC280" s="772">
        <f t="shared" si="316"/>
        <v>0</v>
      </c>
      <c r="AD280" s="280"/>
      <c r="AE280" s="280"/>
      <c r="AF280" s="280"/>
      <c r="AG280" s="280"/>
      <c r="AH280" s="280"/>
      <c r="AI280" s="280"/>
      <c r="AJ280" s="280"/>
      <c r="AK280" s="280"/>
      <c r="AL280" s="280"/>
      <c r="AM280" s="279"/>
      <c r="AO280" s="493"/>
      <c r="AP280" s="494"/>
      <c r="AQ280" s="494"/>
      <c r="AR280" s="494"/>
      <c r="AS280" s="494"/>
      <c r="AT280" s="494"/>
      <c r="AU280" s="494"/>
      <c r="AV280" s="494"/>
      <c r="AW280" s="494"/>
      <c r="AX280" s="494"/>
      <c r="AY280" s="494"/>
      <c r="AZ280" s="494"/>
      <c r="BA280" s="494"/>
      <c r="BB280" s="494"/>
      <c r="BC280" s="497"/>
      <c r="BT280" s="3"/>
      <c r="BV280" s="394">
        <f t="shared" si="317"/>
        <v>0</v>
      </c>
      <c r="DD280" s="9">
        <v>1</v>
      </c>
    </row>
    <row r="281" spans="2:108" ht="21" customHeight="1">
      <c r="B281" s="394">
        <f t="shared" si="312"/>
        <v>0</v>
      </c>
      <c r="C281" s="146" t="b">
        <f t="shared" si="313"/>
        <v>0</v>
      </c>
      <c r="D281" s="146">
        <f t="shared" si="318"/>
        <v>0</v>
      </c>
      <c r="E281" s="146">
        <f t="shared" si="319"/>
        <v>0</v>
      </c>
      <c r="F281" s="146">
        <f t="shared" si="320"/>
        <v>0</v>
      </c>
      <c r="G281" s="146">
        <f t="shared" si="314"/>
        <v>0</v>
      </c>
      <c r="H281" s="146" t="str">
        <f t="shared" si="321"/>
        <v/>
      </c>
      <c r="I281" s="146" t="str">
        <f t="shared" si="315"/>
        <v/>
      </c>
      <c r="J281" s="145"/>
      <c r="K281" s="118"/>
      <c r="L281" s="118"/>
      <c r="M281" s="117"/>
      <c r="N281" s="116"/>
      <c r="O281" s="115"/>
      <c r="P281" s="281"/>
      <c r="Q281" s="280"/>
      <c r="R281" s="280"/>
      <c r="S281" s="280"/>
      <c r="T281" s="280"/>
      <c r="U281" s="280"/>
      <c r="V281" s="280"/>
      <c r="W281" s="280"/>
      <c r="X281" s="280"/>
      <c r="Y281" s="280"/>
      <c r="Z281" s="280"/>
      <c r="AA281" s="279"/>
      <c r="AC281" s="772">
        <f t="shared" si="316"/>
        <v>0</v>
      </c>
      <c r="AD281" s="280"/>
      <c r="AE281" s="280"/>
      <c r="AF281" s="280"/>
      <c r="AG281" s="280"/>
      <c r="AH281" s="280"/>
      <c r="AI281" s="280"/>
      <c r="AJ281" s="280"/>
      <c r="AK281" s="280"/>
      <c r="AL281" s="280"/>
      <c r="AM281" s="279"/>
      <c r="AO281" s="493"/>
      <c r="AP281" s="494"/>
      <c r="AQ281" s="494"/>
      <c r="AR281" s="494"/>
      <c r="AS281" s="494"/>
      <c r="AT281" s="494"/>
      <c r="AU281" s="494"/>
      <c r="AV281" s="494"/>
      <c r="AW281" s="494"/>
      <c r="AX281" s="494"/>
      <c r="AY281" s="494"/>
      <c r="AZ281" s="494"/>
      <c r="BA281" s="494"/>
      <c r="BB281" s="494"/>
      <c r="BC281" s="497"/>
      <c r="BT281" s="3"/>
      <c r="BV281" s="394">
        <f t="shared" si="317"/>
        <v>0</v>
      </c>
      <c r="DD281" s="9">
        <v>1</v>
      </c>
    </row>
    <row r="282" spans="2:108" ht="21" customHeight="1">
      <c r="B282" s="394">
        <f t="shared" si="312"/>
        <v>0</v>
      </c>
      <c r="C282" s="146" t="b">
        <f t="shared" si="313"/>
        <v>0</v>
      </c>
      <c r="D282" s="146">
        <f t="shared" si="318"/>
        <v>0</v>
      </c>
      <c r="E282" s="146">
        <f t="shared" si="319"/>
        <v>0</v>
      </c>
      <c r="F282" s="146">
        <f t="shared" si="320"/>
        <v>0</v>
      </c>
      <c r="G282" s="146">
        <f t="shared" si="314"/>
        <v>0</v>
      </c>
      <c r="H282" s="146" t="str">
        <f t="shared" si="321"/>
        <v/>
      </c>
      <c r="I282" s="146" t="str">
        <f t="shared" si="315"/>
        <v/>
      </c>
      <c r="J282" s="145"/>
      <c r="K282" s="118"/>
      <c r="L282" s="118"/>
      <c r="M282" s="117"/>
      <c r="N282" s="116"/>
      <c r="O282" s="115"/>
      <c r="P282" s="661"/>
      <c r="Q282" s="277"/>
      <c r="R282" s="277"/>
      <c r="S282" s="277"/>
      <c r="T282" s="277"/>
      <c r="U282" s="277"/>
      <c r="V282" s="277"/>
      <c r="W282" s="277"/>
      <c r="X282" s="277"/>
      <c r="Y282" s="277"/>
      <c r="Z282" s="277"/>
      <c r="AA282" s="276"/>
      <c r="AC282" s="773"/>
      <c r="AD282" s="277"/>
      <c r="AE282" s="277"/>
      <c r="AF282" s="277"/>
      <c r="AG282" s="277"/>
      <c r="AH282" s="277"/>
      <c r="AI282" s="277"/>
      <c r="AJ282" s="277"/>
      <c r="AK282" s="277"/>
      <c r="AL282" s="277"/>
      <c r="AM282" s="276"/>
      <c r="AO282" s="493"/>
      <c r="AP282" s="494"/>
      <c r="AQ282" s="494"/>
      <c r="AR282" s="494"/>
      <c r="AS282" s="494"/>
      <c r="AT282" s="494"/>
      <c r="AU282" s="494"/>
      <c r="AV282" s="494"/>
      <c r="AW282" s="494"/>
      <c r="AX282" s="494"/>
      <c r="AY282" s="494"/>
      <c r="AZ282" s="494"/>
      <c r="BA282" s="494"/>
      <c r="BB282" s="494"/>
      <c r="BC282" s="497"/>
      <c r="BT282" s="3"/>
      <c r="BV282" s="394">
        <f t="shared" si="317"/>
        <v>0</v>
      </c>
      <c r="DD282" s="9">
        <v>1</v>
      </c>
    </row>
    <row r="283" spans="2:108" ht="21" customHeight="1">
      <c r="B283" s="394">
        <f t="shared" si="312"/>
        <v>0</v>
      </c>
      <c r="C283" s="146" t="b">
        <f t="shared" si="313"/>
        <v>0</v>
      </c>
      <c r="D283" s="146">
        <f t="shared" si="318"/>
        <v>0</v>
      </c>
      <c r="E283" s="146">
        <f t="shared" si="319"/>
        <v>0</v>
      </c>
      <c r="F283" s="146">
        <f t="shared" si="320"/>
        <v>0</v>
      </c>
      <c r="G283" s="146">
        <f t="shared" si="314"/>
        <v>0</v>
      </c>
      <c r="H283" s="146" t="str">
        <f t="shared" si="321"/>
        <v/>
      </c>
      <c r="I283" s="146" t="str">
        <f t="shared" si="315"/>
        <v/>
      </c>
      <c r="J283" s="145"/>
      <c r="K283" s="118"/>
      <c r="L283" s="118"/>
      <c r="M283" s="117"/>
      <c r="N283" s="116"/>
      <c r="O283" s="115"/>
      <c r="P283" s="661"/>
      <c r="Q283" s="277"/>
      <c r="R283" s="277"/>
      <c r="S283" s="277"/>
      <c r="T283" s="277"/>
      <c r="U283" s="277"/>
      <c r="V283" s="277"/>
      <c r="W283" s="277"/>
      <c r="X283" s="277"/>
      <c r="Y283" s="277"/>
      <c r="Z283" s="277"/>
      <c r="AA283" s="276"/>
      <c r="AC283" s="773"/>
      <c r="AD283" s="277"/>
      <c r="AE283" s="277"/>
      <c r="AF283" s="277"/>
      <c r="AG283" s="277"/>
      <c r="AH283" s="277"/>
      <c r="AI283" s="277"/>
      <c r="AJ283" s="277"/>
      <c r="AK283" s="277"/>
      <c r="AL283" s="277"/>
      <c r="AM283" s="276"/>
      <c r="AO283" s="493"/>
      <c r="AP283" s="494"/>
      <c r="AQ283" s="494"/>
      <c r="AR283" s="494"/>
      <c r="AS283" s="494"/>
      <c r="AT283" s="494"/>
      <c r="AU283" s="494"/>
      <c r="AV283" s="494"/>
      <c r="AW283" s="494"/>
      <c r="AX283" s="494"/>
      <c r="AY283" s="494"/>
      <c r="AZ283" s="494"/>
      <c r="BA283" s="494"/>
      <c r="BB283" s="494"/>
      <c r="BC283" s="497"/>
      <c r="BT283" s="3"/>
      <c r="BV283" s="394">
        <f t="shared" si="317"/>
        <v>0</v>
      </c>
      <c r="DD283" s="9">
        <v>1</v>
      </c>
    </row>
    <row r="284" spans="2:108" ht="21" customHeight="1">
      <c r="B284" s="394">
        <f t="shared" si="312"/>
        <v>0</v>
      </c>
      <c r="C284" s="146" t="b">
        <f t="shared" si="313"/>
        <v>0</v>
      </c>
      <c r="D284" s="146">
        <f t="shared" si="318"/>
        <v>0</v>
      </c>
      <c r="E284" s="146">
        <f t="shared" si="319"/>
        <v>0</v>
      </c>
      <c r="F284" s="146">
        <f t="shared" si="320"/>
        <v>0</v>
      </c>
      <c r="G284" s="146">
        <f t="shared" si="314"/>
        <v>0</v>
      </c>
      <c r="H284" s="146" t="str">
        <f t="shared" si="321"/>
        <v/>
      </c>
      <c r="I284" s="146" t="str">
        <f t="shared" si="315"/>
        <v/>
      </c>
      <c r="J284" s="272"/>
      <c r="K284" s="118"/>
      <c r="L284" s="118"/>
      <c r="M284" s="117"/>
      <c r="N284" s="116"/>
      <c r="O284" s="115"/>
      <c r="P284" s="274"/>
      <c r="Q284" s="121"/>
      <c r="R284" s="121"/>
      <c r="S284" s="121"/>
      <c r="T284" s="121"/>
      <c r="U284" s="121"/>
      <c r="V284" s="121"/>
      <c r="W284" s="121"/>
      <c r="X284" s="121"/>
      <c r="Y284" s="121"/>
      <c r="Z284" s="121"/>
      <c r="AA284" s="120"/>
      <c r="AC284" s="774"/>
      <c r="AD284" s="121"/>
      <c r="AE284" s="121"/>
      <c r="AF284" s="121"/>
      <c r="AG284" s="121"/>
      <c r="AH284" s="121"/>
      <c r="AI284" s="121"/>
      <c r="AJ284" s="121"/>
      <c r="AK284" s="121"/>
      <c r="AL284" s="121"/>
      <c r="AM284" s="120"/>
      <c r="AO284" s="493"/>
      <c r="AP284" s="494"/>
      <c r="AQ284" s="494"/>
      <c r="AR284" s="494"/>
      <c r="AS284" s="494"/>
      <c r="AT284" s="494"/>
      <c r="AU284" s="494"/>
      <c r="AV284" s="494"/>
      <c r="AW284" s="494"/>
      <c r="AX284" s="494"/>
      <c r="AY284" s="494"/>
      <c r="AZ284" s="494"/>
      <c r="BA284" s="494"/>
      <c r="BB284" s="494"/>
      <c r="BC284" s="497"/>
      <c r="BT284" s="3"/>
      <c r="BV284" s="394">
        <f t="shared" si="317"/>
        <v>0</v>
      </c>
      <c r="DD284" s="9">
        <v>1</v>
      </c>
    </row>
    <row r="285" spans="2:108" ht="21" customHeight="1">
      <c r="B285" s="394">
        <f t="shared" si="312"/>
        <v>0</v>
      </c>
      <c r="C285" s="146" t="b">
        <f t="shared" si="313"/>
        <v>0</v>
      </c>
      <c r="D285" s="146">
        <f t="shared" si="318"/>
        <v>0</v>
      </c>
      <c r="E285" s="146">
        <f t="shared" si="319"/>
        <v>0</v>
      </c>
      <c r="F285" s="146">
        <f t="shared" si="320"/>
        <v>0</v>
      </c>
      <c r="G285" s="146">
        <f t="shared" si="314"/>
        <v>0</v>
      </c>
      <c r="H285" s="146" t="str">
        <f t="shared" si="321"/>
        <v/>
      </c>
      <c r="I285" s="146" t="str">
        <f t="shared" si="315"/>
        <v/>
      </c>
      <c r="J285" s="272"/>
      <c r="K285" s="112"/>
      <c r="L285" s="112"/>
      <c r="M285" s="112"/>
      <c r="N285" s="112"/>
      <c r="O285" s="112"/>
      <c r="P285" s="112"/>
      <c r="Q285" s="112"/>
      <c r="R285" s="112"/>
      <c r="S285" s="112"/>
      <c r="T285" s="112"/>
      <c r="U285" s="112"/>
      <c r="V285" s="112"/>
      <c r="W285" s="112"/>
      <c r="X285" s="112"/>
      <c r="Y285" s="112"/>
      <c r="Z285" s="112"/>
      <c r="AA285" s="114"/>
      <c r="AC285" s="775">
        <v>40</v>
      </c>
      <c r="AD285" s="112">
        <v>5</v>
      </c>
      <c r="AE285" s="112">
        <v>12</v>
      </c>
      <c r="AF285" s="112">
        <v>25</v>
      </c>
      <c r="AG285" s="112">
        <v>23</v>
      </c>
      <c r="AH285" s="112">
        <v>7</v>
      </c>
      <c r="AI285" s="112">
        <v>13</v>
      </c>
      <c r="AJ285" s="112">
        <v>12</v>
      </c>
      <c r="AK285" s="112">
        <v>9</v>
      </c>
      <c r="AL285" s="112">
        <v>12</v>
      </c>
      <c r="AM285" s="114">
        <v>13</v>
      </c>
      <c r="AO285" s="113">
        <v>14</v>
      </c>
      <c r="AP285" s="112">
        <v>11</v>
      </c>
      <c r="AQ285" s="112">
        <v>17</v>
      </c>
      <c r="AR285" s="112">
        <v>17</v>
      </c>
      <c r="AS285" s="112">
        <v>17</v>
      </c>
      <c r="AT285" s="112">
        <v>14</v>
      </c>
      <c r="AU285" s="112">
        <v>11</v>
      </c>
      <c r="AV285" s="112">
        <v>14</v>
      </c>
      <c r="AW285" s="112">
        <v>21</v>
      </c>
      <c r="AX285" s="112">
        <v>18</v>
      </c>
      <c r="AY285" s="112">
        <v>17</v>
      </c>
      <c r="AZ285" s="112">
        <v>11</v>
      </c>
      <c r="BA285" s="112">
        <v>11</v>
      </c>
      <c r="BB285" s="112">
        <v>11</v>
      </c>
      <c r="BC285" s="111">
        <v>17</v>
      </c>
      <c r="BT285" s="3"/>
      <c r="BV285" s="394">
        <f t="shared" si="317"/>
        <v>0</v>
      </c>
      <c r="DD285" s="9">
        <v>1</v>
      </c>
    </row>
    <row r="286" spans="2:108" ht="21" customHeight="1" thickBot="1">
      <c r="B286" s="394">
        <f t="shared" si="312"/>
        <v>0</v>
      </c>
      <c r="C286" s="146" t="b">
        <f t="shared" si="313"/>
        <v>0</v>
      </c>
      <c r="D286" s="146">
        <f t="shared" si="318"/>
        <v>0</v>
      </c>
      <c r="E286" s="146">
        <f t="shared" si="319"/>
        <v>0</v>
      </c>
      <c r="F286" s="146">
        <f t="shared" si="320"/>
        <v>0</v>
      </c>
      <c r="G286" s="146">
        <f t="shared" si="314"/>
        <v>0</v>
      </c>
      <c r="H286" s="146" t="str">
        <f t="shared" si="321"/>
        <v/>
      </c>
      <c r="I286" s="146" t="str">
        <f t="shared" si="315"/>
        <v/>
      </c>
      <c r="J286" s="271"/>
      <c r="K286" s="270"/>
      <c r="L286" s="270"/>
      <c r="M286" s="270"/>
      <c r="N286" s="270"/>
      <c r="O286" s="270"/>
      <c r="P286" s="270"/>
      <c r="Q286" s="270"/>
      <c r="R286" s="270"/>
      <c r="S286" s="270"/>
      <c r="T286" s="270"/>
      <c r="U286" s="270"/>
      <c r="V286" s="270"/>
      <c r="W286" s="270"/>
      <c r="X286" s="270"/>
      <c r="Y286" s="270"/>
      <c r="Z286" s="270"/>
      <c r="AA286" s="269"/>
      <c r="AC286" s="776">
        <f t="shared" ref="AC286:AK286" ca="1" si="322">CELL("largeur",AC286)</f>
        <v>40</v>
      </c>
      <c r="AD286" s="270">
        <f t="shared" ca="1" si="322"/>
        <v>5</v>
      </c>
      <c r="AE286" s="270">
        <f t="shared" ca="1" si="322"/>
        <v>12</v>
      </c>
      <c r="AF286" s="270">
        <f t="shared" ca="1" si="322"/>
        <v>25</v>
      </c>
      <c r="AG286" s="270">
        <f t="shared" ca="1" si="322"/>
        <v>23</v>
      </c>
      <c r="AH286" s="270">
        <f t="shared" ca="1" si="322"/>
        <v>7</v>
      </c>
      <c r="AI286" s="270">
        <f t="shared" ca="1" si="322"/>
        <v>13</v>
      </c>
      <c r="AJ286" s="270">
        <f t="shared" ca="1" si="322"/>
        <v>12</v>
      </c>
      <c r="AK286" s="270">
        <f t="shared" ca="1" si="322"/>
        <v>9</v>
      </c>
      <c r="AL286" s="270">
        <v>12</v>
      </c>
      <c r="AM286" s="269">
        <f ca="1">CELL("largeur",AM286)</f>
        <v>13</v>
      </c>
      <c r="AO286" s="110">
        <f t="shared" ref="AO286:BC286" ca="1" si="323">CELL("largeur",AO286)</f>
        <v>14</v>
      </c>
      <c r="AP286" s="109">
        <f t="shared" ca="1" si="323"/>
        <v>11</v>
      </c>
      <c r="AQ286" s="109">
        <f t="shared" ca="1" si="323"/>
        <v>17</v>
      </c>
      <c r="AR286" s="109">
        <f t="shared" ca="1" si="323"/>
        <v>17</v>
      </c>
      <c r="AS286" s="109">
        <f t="shared" ca="1" si="323"/>
        <v>17</v>
      </c>
      <c r="AT286" s="109">
        <f t="shared" ca="1" si="323"/>
        <v>14</v>
      </c>
      <c r="AU286" s="109">
        <f t="shared" ca="1" si="323"/>
        <v>11</v>
      </c>
      <c r="AV286" s="109">
        <f t="shared" ca="1" si="323"/>
        <v>14</v>
      </c>
      <c r="AW286" s="109">
        <f t="shared" ca="1" si="323"/>
        <v>21</v>
      </c>
      <c r="AX286" s="109">
        <f t="shared" ca="1" si="323"/>
        <v>18</v>
      </c>
      <c r="AY286" s="109">
        <f t="shared" ca="1" si="323"/>
        <v>17</v>
      </c>
      <c r="AZ286" s="109">
        <f t="shared" ca="1" si="323"/>
        <v>11</v>
      </c>
      <c r="BA286" s="109">
        <f t="shared" ca="1" si="323"/>
        <v>11</v>
      </c>
      <c r="BB286" s="109">
        <f t="shared" ca="1" si="323"/>
        <v>11</v>
      </c>
      <c r="BC286" s="108">
        <f t="shared" ca="1" si="323"/>
        <v>17</v>
      </c>
      <c r="BT286" s="3"/>
      <c r="BV286" s="394">
        <f t="shared" si="317"/>
        <v>0</v>
      </c>
      <c r="DD286" s="9">
        <v>1</v>
      </c>
    </row>
    <row r="287" spans="2:108" ht="21" customHeight="1" thickBot="1">
      <c r="B287" s="394" t="str">
        <f t="shared" si="312"/>
        <v>A</v>
      </c>
      <c r="C287" s="146" t="str">
        <f t="shared" si="313"/>
        <v>A</v>
      </c>
      <c r="D287" s="146">
        <f t="shared" si="318"/>
        <v>0</v>
      </c>
      <c r="E287" s="146">
        <f t="shared" si="319"/>
        <v>0</v>
      </c>
      <c r="F287" s="146">
        <f t="shared" si="320"/>
        <v>0</v>
      </c>
      <c r="G287" s="146">
        <f t="shared" si="314"/>
        <v>0</v>
      </c>
      <c r="H287" s="146" t="str">
        <f t="shared" si="321"/>
        <v/>
      </c>
      <c r="I287" s="146" t="str">
        <f t="shared" si="315"/>
        <v/>
      </c>
      <c r="J287" s="832" t="s">
        <v>338</v>
      </c>
      <c r="K287" s="833" t="s">
        <v>338</v>
      </c>
      <c r="L287" s="833" t="s">
        <v>338</v>
      </c>
      <c r="M287" s="833" t="s">
        <v>338</v>
      </c>
      <c r="N287" s="833" t="s">
        <v>338</v>
      </c>
      <c r="O287" s="834" t="s">
        <v>2028</v>
      </c>
      <c r="P287" s="835"/>
      <c r="Q287" s="835"/>
      <c r="R287" s="835"/>
      <c r="S287" s="835"/>
      <c r="T287" s="835"/>
      <c r="U287" s="835"/>
      <c r="V287" s="835"/>
      <c r="W287" s="835"/>
      <c r="X287" s="835"/>
      <c r="Y287" s="835"/>
      <c r="Z287" s="835"/>
      <c r="AA287" s="835"/>
      <c r="AO287" s="18" t="s">
        <v>220</v>
      </c>
      <c r="AP287" s="18"/>
      <c r="AQ287" s="17"/>
      <c r="AR287" s="17"/>
      <c r="AS287" s="17"/>
      <c r="AT287" s="17"/>
      <c r="AU287" s="16"/>
      <c r="AV287" s="16"/>
      <c r="AW287" s="16"/>
      <c r="BT287" s="3"/>
      <c r="BV287" s="394" t="str">
        <f t="shared" si="317"/>
        <v>A</v>
      </c>
      <c r="DD287" s="9">
        <v>1</v>
      </c>
    </row>
    <row r="288" spans="2:108" ht="21" customHeight="1">
      <c r="B288" s="394" t="str">
        <f t="shared" si="312"/>
        <v>A</v>
      </c>
      <c r="C288" s="146">
        <f t="shared" si="313"/>
        <v>0</v>
      </c>
      <c r="D288" s="146">
        <f t="shared" si="318"/>
        <v>0</v>
      </c>
      <c r="E288" s="146">
        <f t="shared" si="319"/>
        <v>0</v>
      </c>
      <c r="F288" s="146">
        <f t="shared" si="320"/>
        <v>0</v>
      </c>
      <c r="G288" s="146">
        <f t="shared" si="314"/>
        <v>0</v>
      </c>
      <c r="H288" s="146" t="str">
        <f t="shared" si="321"/>
        <v/>
      </c>
      <c r="I288" s="146" t="str">
        <f t="shared" si="315"/>
        <v/>
      </c>
      <c r="J288" s="257" t="s">
        <v>338</v>
      </c>
      <c r="K288" s="256">
        <f>K295</f>
        <v>0</v>
      </c>
      <c r="L288" s="256">
        <f>L295</f>
        <v>0</v>
      </c>
      <c r="M288" s="255">
        <f>M295</f>
        <v>0</v>
      </c>
      <c r="N288" s="254">
        <f>N295</f>
        <v>0</v>
      </c>
      <c r="O288" s="253">
        <f>O295</f>
        <v>0</v>
      </c>
      <c r="P288" s="686"/>
      <c r="Q288" s="685"/>
      <c r="R288" s="798" t="s">
        <v>1705</v>
      </c>
      <c r="S288" s="798"/>
      <c r="T288" s="798"/>
      <c r="U288" s="798"/>
      <c r="V288" s="798"/>
      <c r="W288" s="798"/>
      <c r="X288" s="798"/>
      <c r="Y288" s="798"/>
      <c r="Z288" s="798"/>
      <c r="AA288" s="684"/>
      <c r="AC288" s="1561" t="str">
        <f>R288&amp;" "&amp;P288&amp;" "&amp;P289&amp;" "&amp;P290&amp;"  intensité"&amp;" "&amp;U294&amp;" "&amp;"coût unitaire"&amp;" "&amp;AM297&amp; "€"&amp;" "&amp;" servi en"&amp;" "&amp;AJ290</f>
        <v>POSTIT 9     intensité  coût unitaire 0€  servi en Trembler(s)</v>
      </c>
      <c r="AD288" s="1562"/>
      <c r="AE288" s="1562"/>
      <c r="AF288" s="1562"/>
      <c r="AG288" s="1562"/>
      <c r="AH288" s="1562"/>
      <c r="AI288" s="1562"/>
      <c r="AJ288" s="1562"/>
      <c r="AK288" s="252" t="s">
        <v>432</v>
      </c>
      <c r="AL288" s="1565">
        <f>AA288</f>
        <v>0</v>
      </c>
      <c r="AM288" s="1566"/>
      <c r="AO288" s="251" t="s">
        <v>427</v>
      </c>
      <c r="AP288" s="250" t="s">
        <v>431</v>
      </c>
      <c r="AQ288" s="247" t="s">
        <v>429</v>
      </c>
      <c r="AR288" s="249" t="s">
        <v>426</v>
      </c>
      <c r="AS288" s="248" t="s">
        <v>430</v>
      </c>
      <c r="AT288" s="247" t="s">
        <v>429</v>
      </c>
      <c r="AU288" s="246" t="s">
        <v>428</v>
      </c>
      <c r="AV288" s="245" t="s">
        <v>427</v>
      </c>
      <c r="AW288" s="764" t="str">
        <f>AO290</f>
        <v/>
      </c>
      <c r="AX288" s="244"/>
      <c r="AY288" s="243"/>
      <c r="AZ288" s="242"/>
      <c r="BA288" s="241" t="s">
        <v>426</v>
      </c>
      <c r="BB288" s="240" t="str">
        <f>AR290</f>
        <v>2 Trembler(s) de 12 cl</v>
      </c>
      <c r="BC288" s="239"/>
      <c r="BT288" s="3"/>
      <c r="BV288" s="394" t="str">
        <f t="shared" si="317"/>
        <v>A</v>
      </c>
      <c r="DD288" s="9">
        <v>1</v>
      </c>
    </row>
    <row r="289" spans="2:108" ht="21" customHeight="1">
      <c r="B289" s="394">
        <f t="shared" si="312"/>
        <v>0</v>
      </c>
      <c r="C289" s="146" t="b">
        <f t="shared" si="313"/>
        <v>0</v>
      </c>
      <c r="D289" s="146">
        <f t="shared" si="318"/>
        <v>0</v>
      </c>
      <c r="E289" s="146">
        <f t="shared" si="319"/>
        <v>0</v>
      </c>
      <c r="F289" s="146">
        <f t="shared" si="320"/>
        <v>0</v>
      </c>
      <c r="G289" s="146">
        <f t="shared" si="314"/>
        <v>0</v>
      </c>
      <c r="H289" s="146" t="str">
        <f t="shared" si="321"/>
        <v/>
      </c>
      <c r="I289" s="146" t="str">
        <f t="shared" si="315"/>
        <v/>
      </c>
      <c r="J289" s="133"/>
      <c r="K289" s="203"/>
      <c r="L289" s="203"/>
      <c r="M289" s="202"/>
      <c r="N289" s="201"/>
      <c r="O289" s="200"/>
      <c r="P289" s="683"/>
      <c r="Q289" s="682"/>
      <c r="R289" s="799"/>
      <c r="S289" s="799"/>
      <c r="T289" s="799"/>
      <c r="U289" s="799"/>
      <c r="V289" s="799"/>
      <c r="W289" s="799"/>
      <c r="X289" s="799"/>
      <c r="Y289" s="799"/>
      <c r="Z289" s="799"/>
      <c r="AA289" s="681"/>
      <c r="AC289" s="1563"/>
      <c r="AD289" s="1564"/>
      <c r="AE289" s="1564"/>
      <c r="AF289" s="1564"/>
      <c r="AG289" s="1564"/>
      <c r="AH289" s="1564"/>
      <c r="AI289" s="1564"/>
      <c r="AJ289" s="1564"/>
      <c r="AK289" s="503">
        <f>IFERROR(SUM(AJ298:AJ304)/SUM(AE298:AE304)*100,0)</f>
        <v>0</v>
      </c>
      <c r="AL289" s="1567"/>
      <c r="AM289" s="1568"/>
      <c r="AO289" s="238" t="str">
        <f t="shared" ref="AO289:AU289" si="324">SUBSTITUTE(ADDRESS(1,COLUMN(),4),"1","")</f>
        <v>AO</v>
      </c>
      <c r="AP289" s="237" t="str">
        <f t="shared" si="324"/>
        <v>AP</v>
      </c>
      <c r="AQ289" s="234" t="str">
        <f t="shared" si="324"/>
        <v>AQ</v>
      </c>
      <c r="AR289" s="236" t="str">
        <f t="shared" si="324"/>
        <v>AR</v>
      </c>
      <c r="AS289" s="235" t="str">
        <f t="shared" si="324"/>
        <v>AS</v>
      </c>
      <c r="AT289" s="234" t="str">
        <f t="shared" si="324"/>
        <v>AT</v>
      </c>
      <c r="AU289" s="233" t="str">
        <f t="shared" si="324"/>
        <v>AU</v>
      </c>
      <c r="AV289" s="232"/>
      <c r="AW289" s="232"/>
      <c r="AX289" s="232"/>
      <c r="AY289" s="193"/>
      <c r="AZ289" s="232"/>
      <c r="BA289" s="218"/>
      <c r="BB289" s="153"/>
      <c r="BC289" s="152"/>
      <c r="BT289" s="3"/>
      <c r="BV289" s="394">
        <f t="shared" si="317"/>
        <v>0</v>
      </c>
      <c r="DD289" s="9">
        <v>1</v>
      </c>
    </row>
    <row r="290" spans="2:108" ht="21" customHeight="1">
      <c r="B290" s="394">
        <f t="shared" si="312"/>
        <v>0</v>
      </c>
      <c r="C290" s="146" t="b">
        <f t="shared" si="313"/>
        <v>0</v>
      </c>
      <c r="D290" s="146">
        <f t="shared" si="318"/>
        <v>0</v>
      </c>
      <c r="E290" s="146">
        <f t="shared" si="319"/>
        <v>0</v>
      </c>
      <c r="F290" s="146">
        <f t="shared" si="320"/>
        <v>0</v>
      </c>
      <c r="G290" s="146">
        <f t="shared" si="314"/>
        <v>0</v>
      </c>
      <c r="H290" s="146" t="str">
        <f t="shared" si="321"/>
        <v/>
      </c>
      <c r="I290" s="146" t="str">
        <f t="shared" si="315"/>
        <v/>
      </c>
      <c r="J290" s="133"/>
      <c r="K290" s="203"/>
      <c r="L290" s="203"/>
      <c r="M290" s="202"/>
      <c r="N290" s="201"/>
      <c r="O290" s="200"/>
      <c r="P290" s="680"/>
      <c r="Q290" s="680"/>
      <c r="R290" s="332"/>
      <c r="S290" s="331"/>
      <c r="T290" s="231"/>
      <c r="U290" s="231"/>
      <c r="V290" s="231"/>
      <c r="W290" s="231"/>
      <c r="X290" s="231"/>
      <c r="Y290" s="231"/>
      <c r="Z290" s="231"/>
      <c r="AA290" s="230"/>
      <c r="AC290" s="763" t="str">
        <f>IFERROR(IF(AX305&lt;&gt;INDEX(BO22:BO150,MATCH(M291,BH22:BH150,0)),"⚠️ Vérifiez : le total saisi = "&amp;AX305&amp;" ml (colonne "&amp;AX296&amp;")","✅ OK volume saisi = "&amp;AX305&amp;" ml (colonne "&amp;AX296&amp;")"),"⚠️ Erreur : valeur non trouvée")</f>
        <v>⚠️ Erreur : valeur non trouvée</v>
      </c>
      <c r="AD290" s="207"/>
      <c r="AE290" s="207"/>
      <c r="AF290" s="207"/>
      <c r="AG290" s="207"/>
      <c r="AH290" s="532" t="s">
        <v>416</v>
      </c>
      <c r="AI290" s="229">
        <v>2</v>
      </c>
      <c r="AJ290" s="607" t="s">
        <v>361</v>
      </c>
      <c r="AK290" s="611" t="s">
        <v>805</v>
      </c>
      <c r="AL290" s="608">
        <f>IFERROR(INDEX(BN22:BN150, MATCH(AJ290, BH22:BH150, 0)), 0)*AI290</f>
        <v>50</v>
      </c>
      <c r="AM290" s="606">
        <f>AL290/100</f>
        <v>0.5</v>
      </c>
      <c r="AO290" s="228" t="str">
        <f>IF(OR(ISBLANK(P292), ISBLANK(Q292), ISBLANK(P294), ISBLANK(Q294)), "","Volume saisi "&amp; AX305 &amp; " ml pour "  &amp; P292 &amp; " " &amp; Q292)</f>
        <v/>
      </c>
      <c r="AP290" s="226">
        <f>IFERROR(IF(ISBLANK(AI290),"",IFERROR(_xlfn.XLOOKUP(M290,BH22:BH150,BS22:BS150),IFERROR(_xlfn.XLOOKUP(M290,BI22:BI150,BS22:BS150),IFERROR(_xlfn.XLOOKUP(M290,BJ22:BJ150,BS22:BS150),0)))*L290),0)</f>
        <v>0</v>
      </c>
      <c r="AQ290" s="225">
        <f>IFERROR(IF(ISBLANK(AI290),"",IFERROR(_xlfn.XLOOKUP(O290,BH22:BH150,BO22:BO150),IFERROR(_xlfn.XLOOKUP(O290,BI22:BI150,BO22:BO150),IFERROR(_xlfn.XLOOKUP(O290,BJ22:BJ150,BO22:BO150),0))))*N290*L290,0)</f>
        <v>0</v>
      </c>
      <c r="AR290" s="227" t="str">
        <f>IF(OR(ISBLANK(AI290), ISBLANK(AJ290), ISBLANK(AI291), ISBLANK(AJ291)), "", AI290 &amp; " " &amp; AJ290 &amp; " de " &amp; AI291 &amp; " " &amp; AJ291)</f>
        <v>2 Trembler(s) de 12 cl</v>
      </c>
      <c r="AS290" s="226">
        <f>IFERROR(IF(ISBLANK(AI290),"",IFERROR(_xlfn.XLOOKUP(AJ290,BH22:BH150,BS22:BS150),IFERROR(_xlfn.XLOOKUP(AJ290,BI22:BI150,BS22:BS150),IFERROR(_xlfn.XLOOKUP(AJ290,BJ22:BJ150,BS22:BS150),0))))*AI290,0)</f>
        <v>600</v>
      </c>
      <c r="AT290" s="225">
        <f>IF(ISBLANK(AI290),"",IFERROR(_xlfn.XLOOKUP(AJ291,BH22:BH150,BO22:BO150),IFERROR(_xlfn.XLOOKUP(AJ291,BI22:BI150,BO22:BO150),IFERROR(_xlfn.XLOOKUP(AJ291,BJ22:BJ150,BO22:BO150),0)))*AI291*AI290)</f>
        <v>240</v>
      </c>
      <c r="AU290" s="224">
        <f>IFERROR(AT290/AQ290,0)</f>
        <v>0</v>
      </c>
      <c r="AV290" s="623" t="str">
        <f>AX296&amp;"= "</f>
        <v xml:space="preserve">AX= </v>
      </c>
      <c r="AW290" s="712" t="str">
        <f>"recherche de "&amp;X295&amp;" dans la table de conversion et multilcation par  "&amp;W295</f>
        <v xml:space="preserve">recherche de  dans la table de conversion et multilcation par  </v>
      </c>
      <c r="AX290" s="193"/>
      <c r="AY290" s="193"/>
      <c r="AZ290" s="713"/>
      <c r="BA290" s="218"/>
      <c r="BB290" s="153"/>
      <c r="BC290" s="152"/>
      <c r="BT290" s="3"/>
      <c r="BV290" s="394">
        <f t="shared" si="317"/>
        <v>0</v>
      </c>
      <c r="DD290" s="9">
        <v>1</v>
      </c>
    </row>
    <row r="291" spans="2:108" ht="21" customHeight="1">
      <c r="B291" s="394">
        <f t="shared" si="312"/>
        <v>0</v>
      </c>
      <c r="C291" s="146" t="b">
        <f t="shared" si="313"/>
        <v>0</v>
      </c>
      <c r="D291" s="146">
        <f t="shared" si="318"/>
        <v>0</v>
      </c>
      <c r="E291" s="146">
        <f t="shared" si="319"/>
        <v>0</v>
      </c>
      <c r="F291" s="146">
        <f t="shared" si="320"/>
        <v>0</v>
      </c>
      <c r="G291" s="146">
        <f t="shared" si="314"/>
        <v>0</v>
      </c>
      <c r="H291" s="146" t="str">
        <f t="shared" si="321"/>
        <v/>
      </c>
      <c r="I291" s="146" t="str">
        <f t="shared" si="315"/>
        <v/>
      </c>
      <c r="J291" s="133"/>
      <c r="K291" s="203"/>
      <c r="L291" s="203"/>
      <c r="M291" s="202"/>
      <c r="N291" s="201"/>
      <c r="O291" s="200"/>
      <c r="P291" s="223"/>
      <c r="Q291" s="329"/>
      <c r="R291" s="318"/>
      <c r="S291" s="318"/>
      <c r="T291" s="318"/>
      <c r="U291" s="318"/>
      <c r="V291" s="210"/>
      <c r="W291" s="222"/>
      <c r="X291" s="679"/>
      <c r="Y291" s="679"/>
      <c r="Z291" s="679"/>
      <c r="AA291" s="678"/>
      <c r="AC291" s="533" t="str">
        <f>"Volume d'1 "&amp;M291&amp;" "&amp;IFERROR(IF(ISBLANK(AI290),"",INDEX(BO22:BO150,MATCH(M291,BH22:BH150,0))),0)&amp;" ml"</f>
        <v>Volume d'1  0 ml</v>
      </c>
      <c r="AD291" s="207"/>
      <c r="AE291" s="207"/>
      <c r="AF291" s="207"/>
      <c r="AG291" s="207"/>
      <c r="AH291" s="221" t="str">
        <f>"⓬ Vous versez quel volume par ►"&amp;AJ290</f>
        <v>⓬ Vous versez quel volume par ►Trembler(s)</v>
      </c>
      <c r="AI291" s="220">
        <v>12</v>
      </c>
      <c r="AJ291" s="103" t="s">
        <v>328</v>
      </c>
      <c r="AK291" s="612" t="s">
        <v>806</v>
      </c>
      <c r="AL291" s="608">
        <f>IFERROR(INDEX(BN22:BN150, MATCH(AJ291, BH22:BH150, 0)), 0)*AI291</f>
        <v>12</v>
      </c>
      <c r="AM291" s="606">
        <f>AL291/100</f>
        <v>0.12</v>
      </c>
      <c r="AO291" s="142" t="str">
        <f t="shared" ref="AO291:AT291" si="325">AO290</f>
        <v/>
      </c>
      <c r="AP291" s="328">
        <f t="shared" si="325"/>
        <v>0</v>
      </c>
      <c r="AQ291" s="328">
        <f t="shared" si="325"/>
        <v>0</v>
      </c>
      <c r="AR291" s="140" t="str">
        <f t="shared" si="325"/>
        <v>2 Trembler(s) de 12 cl</v>
      </c>
      <c r="AS291" s="135">
        <f t="shared" si="325"/>
        <v>600</v>
      </c>
      <c r="AT291" s="327">
        <f t="shared" si="325"/>
        <v>240</v>
      </c>
      <c r="AU291" s="151">
        <f t="shared" ref="AU291:AU304" si="326">IFERROR(AT291/AQ291,0)</f>
        <v>0</v>
      </c>
      <c r="AV291" s="623" t="str">
        <f>AY296&amp;"= "</f>
        <v xml:space="preserve">AY= </v>
      </c>
      <c r="AW291" s="624" t="str">
        <f>"volumes de l'Auteur pour "&amp;AY305&amp;" ml"</f>
        <v>volumes de l'Auteur pour 0 ml</v>
      </c>
      <c r="AX291" s="20"/>
      <c r="AY291" s="20"/>
      <c r="AZ291" s="20"/>
      <c r="BA291" s="218"/>
      <c r="BB291" s="153"/>
      <c r="BC291" s="152"/>
      <c r="BT291" s="3"/>
      <c r="BV291" s="394">
        <f t="shared" si="317"/>
        <v>0</v>
      </c>
      <c r="DD291" s="9">
        <v>1</v>
      </c>
    </row>
    <row r="292" spans="2:108" ht="21" customHeight="1">
      <c r="B292" s="394">
        <f t="shared" si="312"/>
        <v>0</v>
      </c>
      <c r="C292" s="146" t="b">
        <f t="shared" si="313"/>
        <v>0</v>
      </c>
      <c r="D292" s="146">
        <f t="shared" si="318"/>
        <v>0</v>
      </c>
      <c r="E292" s="146">
        <f t="shared" si="319"/>
        <v>0</v>
      </c>
      <c r="F292" s="146">
        <f t="shared" si="320"/>
        <v>0</v>
      </c>
      <c r="G292" s="146">
        <f t="shared" si="314"/>
        <v>0</v>
      </c>
      <c r="H292" s="146" t="str">
        <f t="shared" si="321"/>
        <v/>
      </c>
      <c r="I292" s="146" t="str">
        <f t="shared" si="315"/>
        <v/>
      </c>
      <c r="J292" s="133"/>
      <c r="K292" s="203"/>
      <c r="L292" s="203"/>
      <c r="M292" s="202"/>
      <c r="N292" s="201"/>
      <c r="O292" s="200"/>
      <c r="P292" s="215"/>
      <c r="Q292" s="322"/>
      <c r="R292" s="319"/>
      <c r="S292" s="319"/>
      <c r="T292" s="319"/>
      <c r="U292" s="319"/>
      <c r="V292" s="214"/>
      <c r="W292" s="28"/>
      <c r="X292" s="679"/>
      <c r="Y292" s="679"/>
      <c r="Z292" s="679"/>
      <c r="AA292" s="678"/>
      <c r="AC292" s="534" t="str">
        <f>IF(ISBLANK(AI290), "", IF(AL291&lt;=AC293, "✔ OK pour de/des verre(s) " &amp; AJ290 &amp; " de " &amp; AC293&amp; " cl (volume versé : "&amp;AL291&amp; " cl)", "❌ Trop plein pour " &amp; AJ290 &amp; " de " &amp;AC293&amp; " cl (volume utilisé : " &amp; (AL291*AI290) &amp; " cl)"))</f>
        <v>✔ OK pour de/des verre(s) Trembler(s) de 25 cl cl (volume versé : 12 cl)</v>
      </c>
      <c r="AD292" s="213"/>
      <c r="AE292" s="207"/>
      <c r="AF292" s="20"/>
      <c r="AG292" s="20"/>
      <c r="AH292" s="212"/>
      <c r="AI292" s="180"/>
      <c r="AJ292" s="211">
        <f>IFERROR(IF(AL291&gt;AJ293,AC296,IF(AJ293&gt;AL291,AD296,IF(AJ293=AL291,AE296))),0)</f>
        <v>0</v>
      </c>
      <c r="AK292" s="611" t="s">
        <v>803</v>
      </c>
      <c r="AL292" s="608">
        <f>AL291*AI290</f>
        <v>24</v>
      </c>
      <c r="AM292" s="606">
        <f>AM291*AI290</f>
        <v>0.24</v>
      </c>
      <c r="AO292" s="142" t="str">
        <f t="shared" ref="AO292:AT292" si="327">AO290</f>
        <v/>
      </c>
      <c r="AP292" s="141">
        <f t="shared" si="327"/>
        <v>0</v>
      </c>
      <c r="AQ292" s="141">
        <f t="shared" si="327"/>
        <v>0</v>
      </c>
      <c r="AR292" s="140" t="str">
        <f t="shared" si="327"/>
        <v>2 Trembler(s) de 12 cl</v>
      </c>
      <c r="AS292" s="135">
        <f t="shared" si="327"/>
        <v>600</v>
      </c>
      <c r="AT292" s="139">
        <f t="shared" si="327"/>
        <v>240</v>
      </c>
      <c r="AU292" s="151">
        <f t="shared" si="326"/>
        <v>0</v>
      </c>
      <c r="AV292" s="622" t="str">
        <f>BA296&amp;"= "</f>
        <v xml:space="preserve">BA= </v>
      </c>
      <c r="AW292" s="624" t="str">
        <f>"volumes de l'Auteur multiplié par le coef. " &amp; TEXT(AU292, "0.00")</f>
        <v>volumes de l'Auteur multiplié par le coef. 0.00</v>
      </c>
      <c r="AX292" s="20"/>
      <c r="AY292" s="20"/>
      <c r="AZ292" s="20"/>
      <c r="BA292" s="153"/>
      <c r="BB292" s="153"/>
      <c r="BC292" s="152"/>
      <c r="BT292" s="3"/>
      <c r="BV292" s="394">
        <f t="shared" si="317"/>
        <v>0</v>
      </c>
      <c r="DD292" s="9">
        <v>1</v>
      </c>
    </row>
    <row r="293" spans="2:108" ht="21" customHeight="1">
      <c r="B293" s="394">
        <f t="shared" si="312"/>
        <v>0</v>
      </c>
      <c r="C293" s="146" t="b">
        <f t="shared" si="313"/>
        <v>0</v>
      </c>
      <c r="D293" s="146">
        <f t="shared" si="318"/>
        <v>0</v>
      </c>
      <c r="E293" s="146">
        <f t="shared" si="319"/>
        <v>0</v>
      </c>
      <c r="F293" s="146">
        <f t="shared" si="320"/>
        <v>0</v>
      </c>
      <c r="G293" s="146">
        <f t="shared" si="314"/>
        <v>0</v>
      </c>
      <c r="H293" s="146" t="str">
        <f t="shared" si="321"/>
        <v/>
      </c>
      <c r="I293" s="146" t="str">
        <f t="shared" si="315"/>
        <v/>
      </c>
      <c r="J293" s="133"/>
      <c r="K293" s="203"/>
      <c r="L293" s="203"/>
      <c r="M293" s="202"/>
      <c r="N293" s="201"/>
      <c r="O293" s="200"/>
      <c r="P293" s="320"/>
      <c r="Q293" s="319"/>
      <c r="R293" s="318"/>
      <c r="S293" s="315"/>
      <c r="T293" s="198"/>
      <c r="U293" s="314"/>
      <c r="V293" s="197"/>
      <c r="W293" s="196"/>
      <c r="X293" s="677" t="str">
        <f>R288</f>
        <v>POSTIT 9</v>
      </c>
      <c r="Y293" s="677"/>
      <c r="Z293" s="677"/>
      <c r="AA293" s="676"/>
      <c r="AC293" s="609" t="str">
        <f>IFERROR(INDEX(BN22:BN150, MATCH(AJ290, BH22:BH150, 0)), 0)&amp;" cl"</f>
        <v>25 cl</v>
      </c>
      <c r="AD293" s="209"/>
      <c r="AE293" s="207"/>
      <c r="AF293" s="208"/>
      <c r="AG293" s="208"/>
      <c r="AH293" s="208"/>
      <c r="AI293" s="611" t="s">
        <v>804</v>
      </c>
      <c r="AJ293" s="613" t="e">
        <f>IF(ISBLANK(AI290),"",INDEX(BO22:BO150,MATCH(O293,BH22:BH150,0))*N293/10)</f>
        <v>#N/A</v>
      </c>
      <c r="AK293" s="207"/>
      <c r="AL293" s="207"/>
      <c r="AM293" s="610" t="e">
        <f>IF(ISBLANK(AI290),"",INDEX(BO22:BO150,MATCH(O293,BH22:BH150,0))*N293/10)</f>
        <v>#N/A</v>
      </c>
      <c r="AO293" s="142" t="str">
        <f t="shared" ref="AO293:AT293" si="328">AO290</f>
        <v/>
      </c>
      <c r="AP293" s="141">
        <f t="shared" si="328"/>
        <v>0</v>
      </c>
      <c r="AQ293" s="141">
        <f t="shared" si="328"/>
        <v>0</v>
      </c>
      <c r="AR293" s="140" t="str">
        <f t="shared" si="328"/>
        <v>2 Trembler(s) de 12 cl</v>
      </c>
      <c r="AS293" s="135">
        <f t="shared" si="328"/>
        <v>600</v>
      </c>
      <c r="AT293" s="139">
        <f t="shared" si="328"/>
        <v>240</v>
      </c>
      <c r="AU293" s="151">
        <f t="shared" si="326"/>
        <v>0</v>
      </c>
      <c r="AV293" s="20"/>
      <c r="AW293" s="20"/>
      <c r="AX293" s="20"/>
      <c r="AY293" s="20"/>
      <c r="AZ293" s="20"/>
      <c r="BA293" s="153"/>
      <c r="BB293" s="153"/>
      <c r="BC293" s="152"/>
      <c r="BT293" s="3"/>
      <c r="BV293" s="394">
        <f t="shared" si="317"/>
        <v>0</v>
      </c>
      <c r="DD293" s="9">
        <v>1</v>
      </c>
    </row>
    <row r="294" spans="2:108" ht="21" customHeight="1">
      <c r="B294" s="394">
        <f t="shared" si="312"/>
        <v>0</v>
      </c>
      <c r="C294" s="146" t="b">
        <f t="shared" si="313"/>
        <v>0</v>
      </c>
      <c r="D294" s="146">
        <f t="shared" si="318"/>
        <v>0</v>
      </c>
      <c r="E294" s="146">
        <f t="shared" si="319"/>
        <v>0</v>
      </c>
      <c r="F294" s="146">
        <f t="shared" si="320"/>
        <v>0</v>
      </c>
      <c r="G294" s="146">
        <f t="shared" si="314"/>
        <v>0</v>
      </c>
      <c r="H294" s="146" t="str">
        <f t="shared" si="321"/>
        <v/>
      </c>
      <c r="I294" s="146" t="str">
        <f t="shared" si="315"/>
        <v/>
      </c>
      <c r="J294" s="133"/>
      <c r="K294" s="203"/>
      <c r="L294" s="203"/>
      <c r="M294" s="202"/>
      <c r="N294" s="201"/>
      <c r="O294" s="200"/>
      <c r="P294" s="199"/>
      <c r="Q294" s="103"/>
      <c r="R294" s="315"/>
      <c r="S294" s="315"/>
      <c r="T294" s="198"/>
      <c r="U294" s="314"/>
      <c r="V294" s="197"/>
      <c r="W294" s="196"/>
      <c r="X294" s="677"/>
      <c r="Y294" s="677"/>
      <c r="Z294" s="677"/>
      <c r="AA294" s="676"/>
      <c r="AC294" s="1596">
        <f>X291</f>
        <v>0</v>
      </c>
      <c r="AD294" s="1597"/>
      <c r="AE294" s="1597"/>
      <c r="AF294" s="1597"/>
      <c r="AG294" s="1597"/>
      <c r="AH294" s="1598"/>
      <c r="AI294" s="195"/>
      <c r="AJ294" s="195"/>
      <c r="AK294" s="195"/>
      <c r="AL294" s="195"/>
      <c r="AM294" s="194"/>
      <c r="AO294" s="142" t="str">
        <f t="shared" ref="AO294:AT294" si="329">AO290</f>
        <v/>
      </c>
      <c r="AP294" s="141">
        <f t="shared" si="329"/>
        <v>0</v>
      </c>
      <c r="AQ294" s="141">
        <f t="shared" si="329"/>
        <v>0</v>
      </c>
      <c r="AR294" s="140" t="str">
        <f t="shared" si="329"/>
        <v>2 Trembler(s) de 12 cl</v>
      </c>
      <c r="AS294" s="135">
        <f t="shared" si="329"/>
        <v>600</v>
      </c>
      <c r="AT294" s="139">
        <f t="shared" si="329"/>
        <v>240</v>
      </c>
      <c r="AU294" s="151">
        <f t="shared" si="326"/>
        <v>0</v>
      </c>
      <c r="AV294" s="193"/>
      <c r="AW294" s="193"/>
      <c r="AX294" s="1737" t="str">
        <f>AX296&amp;" =  Volumes saisis colonnes "&amp;SUBSTITUTE(ADDRESS(1,COLUMN(W298),4),"1","")&amp;" et "&amp;SUBSTITUTE(ADDRESS(1,COLUMN(X298),4),"1","")</f>
        <v>AX =  Volumes saisis colonnes W et X</v>
      </c>
      <c r="AY294" s="193"/>
      <c r="AZ294" s="193"/>
      <c r="BA294" s="153"/>
      <c r="BB294" s="153"/>
      <c r="BC294" s="152"/>
      <c r="BT294" s="3"/>
      <c r="BV294" s="394">
        <f t="shared" si="317"/>
        <v>0</v>
      </c>
      <c r="DD294" s="9">
        <v>1</v>
      </c>
    </row>
    <row r="295" spans="2:108" ht="21" customHeight="1">
      <c r="B295" s="394">
        <f t="shared" si="312"/>
        <v>0</v>
      </c>
      <c r="C295" s="146" t="b">
        <f t="shared" si="313"/>
        <v>0</v>
      </c>
      <c r="D295" s="146">
        <f t="shared" si="318"/>
        <v>0</v>
      </c>
      <c r="E295" s="146">
        <f t="shared" si="319"/>
        <v>0</v>
      </c>
      <c r="F295" s="146">
        <f t="shared" si="320"/>
        <v>0</v>
      </c>
      <c r="G295" s="146">
        <f t="shared" si="314"/>
        <v>0</v>
      </c>
      <c r="H295" s="146" t="str">
        <f t="shared" si="321"/>
        <v/>
      </c>
      <c r="I295" s="146" t="str">
        <f t="shared" si="315"/>
        <v/>
      </c>
      <c r="J295" s="133"/>
      <c r="K295" s="189"/>
      <c r="L295" s="188"/>
      <c r="M295" s="187"/>
      <c r="N295" s="186"/>
      <c r="O295" s="185"/>
      <c r="P295" s="184"/>
      <c r="Q295" s="183"/>
      <c r="R295" s="183"/>
      <c r="S295" s="182"/>
      <c r="T295" s="182"/>
      <c r="U295" s="182"/>
      <c r="V295" s="182"/>
      <c r="W295" s="182"/>
      <c r="X295" s="182"/>
      <c r="Y295" s="182"/>
      <c r="Z295" s="182"/>
      <c r="AA295" s="181"/>
      <c r="AC295" s="1599"/>
      <c r="AD295" s="1600"/>
      <c r="AE295" s="1600"/>
      <c r="AF295" s="1600"/>
      <c r="AG295" s="1600"/>
      <c r="AH295" s="1601"/>
      <c r="AI295" s="180"/>
      <c r="AJ295" s="180"/>
      <c r="AK295" s="180"/>
      <c r="AL295" s="180"/>
      <c r="AM295" s="535" t="s">
        <v>384</v>
      </c>
      <c r="AO295" s="142" t="str">
        <f t="shared" ref="AO295:AT295" si="330">AO290</f>
        <v/>
      </c>
      <c r="AP295" s="141">
        <f t="shared" si="330"/>
        <v>0</v>
      </c>
      <c r="AQ295" s="141">
        <f t="shared" si="330"/>
        <v>0</v>
      </c>
      <c r="AR295" s="140" t="str">
        <f t="shared" si="330"/>
        <v>2 Trembler(s) de 12 cl</v>
      </c>
      <c r="AS295" s="135">
        <f t="shared" si="330"/>
        <v>600</v>
      </c>
      <c r="AT295" s="139">
        <f t="shared" si="330"/>
        <v>240</v>
      </c>
      <c r="AU295" s="151">
        <f t="shared" si="326"/>
        <v>0</v>
      </c>
      <c r="AV295" s="20"/>
      <c r="AW295" s="193"/>
      <c r="AX295" s="1737"/>
      <c r="AY295" s="193"/>
      <c r="AZ295" s="193"/>
      <c r="BA295" s="153"/>
      <c r="BB295" s="153"/>
      <c r="BC295" s="152"/>
      <c r="BT295" s="3"/>
      <c r="BV295" s="394">
        <f t="shared" si="317"/>
        <v>0</v>
      </c>
      <c r="DD295" s="9">
        <v>1</v>
      </c>
    </row>
    <row r="296" spans="2:108" ht="21" customHeight="1">
      <c r="B296" s="394">
        <f t="shared" si="312"/>
        <v>0</v>
      </c>
      <c r="C296" s="146" t="b">
        <f t="shared" si="313"/>
        <v>0</v>
      </c>
      <c r="D296" s="146">
        <f t="shared" si="318"/>
        <v>0</v>
      </c>
      <c r="E296" s="146">
        <f t="shared" si="319"/>
        <v>0</v>
      </c>
      <c r="F296" s="146">
        <f t="shared" si="320"/>
        <v>0</v>
      </c>
      <c r="G296" s="146">
        <f t="shared" si="314"/>
        <v>0</v>
      </c>
      <c r="H296" s="146" t="str">
        <f t="shared" si="321"/>
        <v/>
      </c>
      <c r="I296" s="146" t="str">
        <f t="shared" si="315"/>
        <v/>
      </c>
      <c r="J296" s="133"/>
      <c r="K296" s="118"/>
      <c r="L296" s="118"/>
      <c r="M296" s="117"/>
      <c r="N296" s="116"/>
      <c r="O296" s="115"/>
      <c r="P296" s="675"/>
      <c r="Q296" s="675"/>
      <c r="R296" s="674"/>
      <c r="S296" s="176"/>
      <c r="T296" s="175"/>
      <c r="U296" s="673"/>
      <c r="V296" s="174"/>
      <c r="W296" s="672"/>
      <c r="X296" s="671"/>
      <c r="Y296" s="670"/>
      <c r="Z296" s="669"/>
      <c r="AA296" s="173"/>
      <c r="AC296" s="172" t="e">
        <f>"Vous servez plus que l'Auteur qui avait prévu "&amp;AJ293&amp;" cl"</f>
        <v>#N/A</v>
      </c>
      <c r="AD296" s="171" t="e">
        <f>"Vous servez moins que l'Auteur qui avait prévu "&amp;AJ293&amp;" cl"</f>
        <v>#N/A</v>
      </c>
      <c r="AE296" s="171" t="s">
        <v>373</v>
      </c>
      <c r="AF296" s="170"/>
      <c r="AG296" s="170"/>
      <c r="AH296" s="170"/>
      <c r="AI296" s="170"/>
      <c r="AJ296" s="169"/>
      <c r="AK296" s="169"/>
      <c r="AL296" s="536" t="s">
        <v>372</v>
      </c>
      <c r="AM296" s="168" t="s">
        <v>371</v>
      </c>
      <c r="AO296" s="142" t="str">
        <f t="shared" ref="AO296:AT296" si="331">AO290</f>
        <v/>
      </c>
      <c r="AP296" s="141">
        <f t="shared" si="331"/>
        <v>0</v>
      </c>
      <c r="AQ296" s="141">
        <f t="shared" si="331"/>
        <v>0</v>
      </c>
      <c r="AR296" s="140" t="str">
        <f t="shared" si="331"/>
        <v>2 Trembler(s) de 12 cl</v>
      </c>
      <c r="AS296" s="135">
        <f t="shared" si="331"/>
        <v>600</v>
      </c>
      <c r="AT296" s="139">
        <f t="shared" si="331"/>
        <v>240</v>
      </c>
      <c r="AU296" s="151">
        <f t="shared" si="326"/>
        <v>0</v>
      </c>
      <c r="AV296" s="166" t="str">
        <f t="shared" ref="AV296:BB296" si="332">SUBSTITUTE(ADDRESS(1,COLUMN(),4),"1","")</f>
        <v>AV</v>
      </c>
      <c r="AW296" s="166" t="str">
        <f t="shared" si="332"/>
        <v>AW</v>
      </c>
      <c r="AX296" s="167" t="str">
        <f>SUBSTITUTE(ADDRESS(1,COLUMN(),4),"1","")</f>
        <v>AX</v>
      </c>
      <c r="AY296" s="167" t="str">
        <f>SUBSTITUTE(ADDRESS(1,COLUMN(),4),"1","")</f>
        <v>AY</v>
      </c>
      <c r="AZ296" s="166" t="str">
        <f t="shared" si="332"/>
        <v>AZ</v>
      </c>
      <c r="BA296" s="165" t="str">
        <f t="shared" si="332"/>
        <v>BA</v>
      </c>
      <c r="BB296" s="625" t="str">
        <f t="shared" si="332"/>
        <v>BB</v>
      </c>
      <c r="BC296" s="732" t="str">
        <f>"1"&amp;" "&amp;AJ290</f>
        <v>1 Trembler(s)</v>
      </c>
      <c r="BT296" s="3"/>
      <c r="BV296" s="394">
        <f t="shared" si="317"/>
        <v>0</v>
      </c>
      <c r="DD296" s="9">
        <v>1</v>
      </c>
    </row>
    <row r="297" spans="2:108" ht="21" customHeight="1">
      <c r="B297" s="394">
        <f t="shared" si="312"/>
        <v>0</v>
      </c>
      <c r="C297" s="146" t="b">
        <f t="shared" si="313"/>
        <v>0</v>
      </c>
      <c r="D297" s="146">
        <f t="shared" si="318"/>
        <v>0</v>
      </c>
      <c r="E297" s="146">
        <f t="shared" si="319"/>
        <v>0</v>
      </c>
      <c r="F297" s="146">
        <f t="shared" si="320"/>
        <v>0</v>
      </c>
      <c r="G297" s="146">
        <f t="shared" si="314"/>
        <v>0</v>
      </c>
      <c r="H297" s="146" t="str">
        <f t="shared" si="321"/>
        <v/>
      </c>
      <c r="I297" s="146" t="str">
        <f t="shared" si="315"/>
        <v/>
      </c>
      <c r="J297" s="133"/>
      <c r="K297" s="118"/>
      <c r="L297" s="118"/>
      <c r="M297" s="117"/>
      <c r="N297" s="116"/>
      <c r="O297" s="115"/>
      <c r="P297" s="663"/>
      <c r="Q297" s="663"/>
      <c r="R297" s="662"/>
      <c r="S297" s="164"/>
      <c r="T297" s="163"/>
      <c r="U297" s="668"/>
      <c r="V297" s="162"/>
      <c r="W297" s="667"/>
      <c r="X297" s="666"/>
      <c r="Y297" s="665"/>
      <c r="Z297" s="664"/>
      <c r="AA297" s="161"/>
      <c r="AC297" s="160"/>
      <c r="AD297" s="765"/>
      <c r="AE297" s="766"/>
      <c r="AF297" s="766"/>
      <c r="AG297" s="767" t="e">
        <f>AJ293&amp;" "&amp;AJ291&amp;" arrondi à ▼"</f>
        <v>#N/A</v>
      </c>
      <c r="AH297" s="766"/>
      <c r="AI297" s="766"/>
      <c r="AJ297" s="768" t="s">
        <v>366</v>
      </c>
      <c r="AK297" s="769" t="s">
        <v>365</v>
      </c>
      <c r="AL297" s="770"/>
      <c r="AM297" s="499">
        <f>ROUND(AM305/AI290,2)</f>
        <v>0</v>
      </c>
      <c r="AO297" s="142" t="str">
        <f t="shared" ref="AO297:AT297" si="333">AO290</f>
        <v/>
      </c>
      <c r="AP297" s="141">
        <f t="shared" si="333"/>
        <v>0</v>
      </c>
      <c r="AQ297" s="141">
        <f t="shared" si="333"/>
        <v>0</v>
      </c>
      <c r="AR297" s="140" t="str">
        <f t="shared" si="333"/>
        <v>2 Trembler(s) de 12 cl</v>
      </c>
      <c r="AS297" s="135">
        <f t="shared" si="333"/>
        <v>600</v>
      </c>
      <c r="AT297" s="139">
        <f t="shared" si="333"/>
        <v>240</v>
      </c>
      <c r="AU297" s="151">
        <f t="shared" si="326"/>
        <v>0</v>
      </c>
      <c r="AV297" s="156"/>
      <c r="AW297" s="156"/>
      <c r="AX297" s="155"/>
      <c r="AY297" s="20"/>
      <c r="AZ297" s="20"/>
      <c r="BA297" s="154" t="s">
        <v>364</v>
      </c>
      <c r="BB297" s="153"/>
      <c r="BC297" s="732" t="str">
        <f>"de "&amp;AI291&amp;" "&amp;AJ291</f>
        <v>de 12 cl</v>
      </c>
      <c r="BT297" s="3"/>
      <c r="BV297" s="394">
        <f t="shared" si="317"/>
        <v>0</v>
      </c>
      <c r="DD297" s="9">
        <v>1</v>
      </c>
    </row>
    <row r="298" spans="2:108" ht="21" customHeight="1">
      <c r="B298" s="394">
        <f t="shared" si="312"/>
        <v>0</v>
      </c>
      <c r="C298" s="146" t="b">
        <f t="shared" si="313"/>
        <v>0</v>
      </c>
      <c r="D298" s="146">
        <f t="shared" si="318"/>
        <v>0</v>
      </c>
      <c r="E298" s="146">
        <f t="shared" si="319"/>
        <v>0</v>
      </c>
      <c r="F298" s="146">
        <f t="shared" si="320"/>
        <v>0</v>
      </c>
      <c r="G298" s="146">
        <f t="shared" si="314"/>
        <v>0</v>
      </c>
      <c r="H298" s="146" t="str">
        <f t="shared" si="321"/>
        <v/>
      </c>
      <c r="I298" s="146" t="str">
        <f t="shared" si="315"/>
        <v/>
      </c>
      <c r="J298" s="133"/>
      <c r="K298" s="118"/>
      <c r="L298" s="118"/>
      <c r="M298" s="117"/>
      <c r="N298" s="116"/>
      <c r="O298" s="115"/>
      <c r="P298" s="663"/>
      <c r="Q298" s="663"/>
      <c r="R298" s="662"/>
      <c r="S298" s="144"/>
      <c r="T298" s="292"/>
      <c r="U298" s="291"/>
      <c r="V298" s="143"/>
      <c r="W298" s="290"/>
      <c r="X298" s="289"/>
      <c r="Y298" s="288"/>
      <c r="Z298" s="287"/>
      <c r="AA298" s="286"/>
      <c r="AC298" s="507" t="str">
        <f>IF(ISBLANK(AA298),"",IF(AI290&gt;0,AA298,""))</f>
        <v/>
      </c>
      <c r="AD298" s="508">
        <f>IF(ISBLANK(AI290),"",INDEX(BO22:BO150,MATCH(AJ291,BH22:BH150,0)))</f>
        <v>10</v>
      </c>
      <c r="AE298" s="509" t="str">
        <f t="shared" ref="AE298:AE304" si="334">IF(BA298=0,"",BA298)</f>
        <v/>
      </c>
      <c r="AF298" s="510" t="str">
        <f>IF(BA298=0,"",IF(ISBLANK(AI290),"",TEXT(AE298/10,"0.0")&amp;" cl ► "&amp;TEXT(AE298/1000,"0.000")&amp;" L"))</f>
        <v/>
      </c>
      <c r="AG298" s="511" t="str">
        <f>IF(OR(BA298=0, ISBLANK(X298)), "", IF(ROUND(BA298/BA305*10*2, 0)/2=0, W298 &amp; " " &amp; X298, "► ≈ " &amp; MIN(ROUND(BA298/BA305*10*2, 0)/2, 10) &amp; "/10"))</f>
        <v/>
      </c>
      <c r="AH298" s="512" t="str">
        <f t="shared" ref="AH298:AH304" si="335">IF(ISBLANK(T298),"",T298*AU298)</f>
        <v/>
      </c>
      <c r="AI298" s="513">
        <f>IF(ISBLANK(AI290),"",U298)</f>
        <v>0</v>
      </c>
      <c r="AJ298" s="528" t="str">
        <f t="shared" ref="AJ298:AJ304" si="336">IF(ISBLANK(Y298),"",AE298*Y298/100)</f>
        <v/>
      </c>
      <c r="AK298" s="514">
        <f t="shared" ref="AK298:AK304" si="337">Y298</f>
        <v>0</v>
      </c>
      <c r="AL298" s="515">
        <v>1</v>
      </c>
      <c r="AM298" s="516">
        <f t="shared" ref="AM298:AM304" si="338">IFERROR(IF(ISBLANK(T298),(AE298/1000)*AL298,AH298*AL298),0)</f>
        <v>0</v>
      </c>
      <c r="AO298" s="142" t="str">
        <f t="shared" ref="AO298:AT298" si="339">AO290</f>
        <v/>
      </c>
      <c r="AP298" s="141">
        <f t="shared" si="339"/>
        <v>0</v>
      </c>
      <c r="AQ298" s="141">
        <f t="shared" si="339"/>
        <v>0</v>
      </c>
      <c r="AR298" s="140" t="str">
        <f t="shared" si="339"/>
        <v>2 Trembler(s) de 12 cl</v>
      </c>
      <c r="AS298" s="135">
        <f t="shared" si="339"/>
        <v>600</v>
      </c>
      <c r="AT298" s="139">
        <f t="shared" si="339"/>
        <v>240</v>
      </c>
      <c r="AU298" s="151">
        <f t="shared" si="326"/>
        <v>0</v>
      </c>
      <c r="AV298" s="150">
        <v>1</v>
      </c>
      <c r="AW298" s="136">
        <f t="shared" ref="AW298:AW304" si="340">AA298</f>
        <v>0</v>
      </c>
      <c r="AX298" s="614">
        <f>IF(ISBLANK(W298),0,IFERROR((IFERROR(_xlfn.XLOOKUP(X298,BH22:BH150,BO22:BO150),IFERROR(_xlfn.XLOOKUP(X298,BI22:BI150,BO22:BO150),IFERROR(_xlfn.XLOOKUP(X298,BJ22:BJ150,BO22:BO150),""))))*W298,""))</f>
        <v>0</v>
      </c>
      <c r="AY298" s="618">
        <f>IFERROR((AX298/AX305)*AQ298,0)</f>
        <v>0</v>
      </c>
      <c r="AZ298" s="619">
        <f>AY298/1000</f>
        <v>0</v>
      </c>
      <c r="BA298" s="134">
        <f>AY298*AU298</f>
        <v>0</v>
      </c>
      <c r="BB298" s="617">
        <f>BA298/1000</f>
        <v>0</v>
      </c>
      <c r="BC298" s="733">
        <f>BA298/AI290</f>
        <v>0</v>
      </c>
      <c r="BT298" s="3"/>
      <c r="BV298" s="394">
        <f t="shared" si="317"/>
        <v>0</v>
      </c>
      <c r="DD298" s="9">
        <v>1</v>
      </c>
    </row>
    <row r="299" spans="2:108" ht="21" customHeight="1">
      <c r="B299" s="394">
        <f t="shared" si="312"/>
        <v>0</v>
      </c>
      <c r="C299" s="146" t="b">
        <f t="shared" si="313"/>
        <v>0</v>
      </c>
      <c r="D299" s="146">
        <f t="shared" si="318"/>
        <v>0</v>
      </c>
      <c r="E299" s="146">
        <f t="shared" si="319"/>
        <v>0</v>
      </c>
      <c r="F299" s="146">
        <f t="shared" si="320"/>
        <v>0</v>
      </c>
      <c r="G299" s="146">
        <f t="shared" si="314"/>
        <v>0</v>
      </c>
      <c r="H299" s="146" t="str">
        <f t="shared" si="321"/>
        <v/>
      </c>
      <c r="I299" s="146" t="str">
        <f t="shared" si="315"/>
        <v/>
      </c>
      <c r="J299" s="145"/>
      <c r="K299" s="118"/>
      <c r="L299" s="118"/>
      <c r="M299" s="117"/>
      <c r="N299" s="116"/>
      <c r="O299" s="115"/>
      <c r="P299" s="663"/>
      <c r="Q299" s="663"/>
      <c r="R299" s="662"/>
      <c r="S299" s="149"/>
      <c r="T299" s="292"/>
      <c r="U299" s="291"/>
      <c r="V299" s="143"/>
      <c r="W299" s="290"/>
      <c r="X299" s="289"/>
      <c r="Y299" s="288"/>
      <c r="Z299" s="287"/>
      <c r="AA299" s="286"/>
      <c r="AC299" s="517" t="str">
        <f>IF(ISBLANK(AA299),"",IF(AI290&gt;0,AA299,""))</f>
        <v/>
      </c>
      <c r="AD299" s="518">
        <f>IF(ISBLANK(AI290),"",INDEX(BO22:BO150,MATCH(AJ291,BH22:BH150,0)))</f>
        <v>10</v>
      </c>
      <c r="AE299" s="519" t="str">
        <f t="shared" si="334"/>
        <v/>
      </c>
      <c r="AF299" s="520" t="str">
        <f>IF(BA299=0,"",IF(ISBLANK(AI290),"",TEXT(AE299/10,"0.0")&amp;" cl ► "&amp;TEXT(AE299/1000,"0.000")&amp;" L"))</f>
        <v/>
      </c>
      <c r="AG299" s="521" t="str">
        <f>IF(OR(BA299=0, ISBLANK(X299)), "", IF(ROUND(BA299/BA305*10*2, 0)/2=0, W299 &amp; " " &amp; X299, "► ≈ " &amp; MIN(ROUND(BA299/BA305*10*2, 0)/2, 10) &amp; "/10"))</f>
        <v/>
      </c>
      <c r="AH299" s="522" t="str">
        <f t="shared" si="335"/>
        <v/>
      </c>
      <c r="AI299" s="523">
        <f>IF(ISBLANK(AI290),"",U299)</f>
        <v>0</v>
      </c>
      <c r="AJ299" s="529" t="str">
        <f t="shared" si="336"/>
        <v/>
      </c>
      <c r="AK299" s="524">
        <f t="shared" si="337"/>
        <v>0</v>
      </c>
      <c r="AL299" s="515">
        <v>1</v>
      </c>
      <c r="AM299" s="516">
        <f t="shared" si="338"/>
        <v>0</v>
      </c>
      <c r="AO299" s="142" t="str">
        <f t="shared" ref="AO299:AT299" si="341">AO290</f>
        <v/>
      </c>
      <c r="AP299" s="141">
        <f t="shared" si="341"/>
        <v>0</v>
      </c>
      <c r="AQ299" s="141">
        <f t="shared" si="341"/>
        <v>0</v>
      </c>
      <c r="AR299" s="140" t="str">
        <f t="shared" si="341"/>
        <v>2 Trembler(s) de 12 cl</v>
      </c>
      <c r="AS299" s="135">
        <f t="shared" si="341"/>
        <v>600</v>
      </c>
      <c r="AT299" s="139">
        <f t="shared" si="341"/>
        <v>240</v>
      </c>
      <c r="AU299" s="138">
        <f t="shared" si="326"/>
        <v>0</v>
      </c>
      <c r="AV299" s="148">
        <v>2</v>
      </c>
      <c r="AW299" s="147">
        <f t="shared" si="340"/>
        <v>0</v>
      </c>
      <c r="AX299" s="614">
        <f>IF(ISBLANK(W299),0,IFERROR((IFERROR(_xlfn.XLOOKUP(X299,BH22:BH150,BO22:BO150),IFERROR(_xlfn.XLOOKUP(X299,BI22:BI150,BO22:BO150),IFERROR(_xlfn.XLOOKUP(X299,BJ22:BJ150,BO22:BO150),""))))*W299,""))</f>
        <v>0</v>
      </c>
      <c r="AY299" s="618">
        <f>IFERROR((AX299/AX305)*AQ299,0)</f>
        <v>0</v>
      </c>
      <c r="AZ299" s="619">
        <f t="shared" ref="AZ299:AZ304" si="342">AY299/1000</f>
        <v>0</v>
      </c>
      <c r="BA299" s="134">
        <f t="shared" ref="BA299:BA304" si="343">AY299*AU299</f>
        <v>0</v>
      </c>
      <c r="BB299" s="617">
        <f t="shared" ref="BB299:BB304" si="344">BA299/1000</f>
        <v>0</v>
      </c>
      <c r="BC299" s="733">
        <f>BA299/AI290</f>
        <v>0</v>
      </c>
      <c r="BT299" s="3"/>
      <c r="BV299" s="394">
        <f t="shared" si="317"/>
        <v>0</v>
      </c>
      <c r="DD299" s="9">
        <v>1</v>
      </c>
    </row>
    <row r="300" spans="2:108" ht="21" customHeight="1">
      <c r="B300" s="394">
        <f t="shared" si="312"/>
        <v>0</v>
      </c>
      <c r="C300" s="146" t="b">
        <f t="shared" si="313"/>
        <v>0</v>
      </c>
      <c r="D300" s="146">
        <f t="shared" si="318"/>
        <v>0</v>
      </c>
      <c r="E300" s="146">
        <f t="shared" si="319"/>
        <v>0</v>
      </c>
      <c r="F300" s="146">
        <f t="shared" si="320"/>
        <v>0</v>
      </c>
      <c r="G300" s="146">
        <f t="shared" si="314"/>
        <v>0</v>
      </c>
      <c r="H300" s="146" t="str">
        <f t="shared" si="321"/>
        <v/>
      </c>
      <c r="I300" s="146" t="str">
        <f t="shared" si="315"/>
        <v/>
      </c>
      <c r="J300" s="145"/>
      <c r="K300" s="118"/>
      <c r="L300" s="118"/>
      <c r="M300" s="117"/>
      <c r="N300" s="116"/>
      <c r="O300" s="115"/>
      <c r="P300" s="663"/>
      <c r="Q300" s="663"/>
      <c r="R300" s="662"/>
      <c r="S300" s="144"/>
      <c r="T300" s="292"/>
      <c r="U300" s="291"/>
      <c r="V300" s="143"/>
      <c r="W300" s="290"/>
      <c r="X300" s="289"/>
      <c r="Y300" s="288"/>
      <c r="Z300" s="287"/>
      <c r="AA300" s="294"/>
      <c r="AC300" s="507" t="str">
        <f>IF(ISBLANK(AA300),"",IF(AI290&gt;0,AA300,""))</f>
        <v/>
      </c>
      <c r="AD300" s="508">
        <f>IF(ISBLANK(AI290),"",INDEX(BO22:BO150,MATCH(AJ291,BH22:BH150,0)))</f>
        <v>10</v>
      </c>
      <c r="AE300" s="525" t="str">
        <f t="shared" si="334"/>
        <v/>
      </c>
      <c r="AF300" s="526" t="str">
        <f>IF(BA300=0,"",IF(ISBLANK(AI290),"",TEXT(AE300/10,"0.0")&amp;" cl ► "&amp;TEXT(AE300/1000,"0.000")&amp;" L"))</f>
        <v/>
      </c>
      <c r="AG300" s="511" t="str">
        <f>IF(OR(BA300=0, ISBLANK(X300)), "", IF(ROUND(BA300/BA305*10*2, 0)/2=0, W300 &amp; " " &amp; X300, "► ≈ " &amp; MIN(ROUND(BA300/BA305*10*2, 0)/2, 10) &amp; "/10"))</f>
        <v/>
      </c>
      <c r="AH300" s="527" t="str">
        <f t="shared" si="335"/>
        <v/>
      </c>
      <c r="AI300" s="513">
        <f>IF(ISBLANK(AI290),"",U300)</f>
        <v>0</v>
      </c>
      <c r="AJ300" s="528" t="str">
        <f t="shared" si="336"/>
        <v/>
      </c>
      <c r="AK300" s="514">
        <f t="shared" si="337"/>
        <v>0</v>
      </c>
      <c r="AL300" s="515">
        <v>1</v>
      </c>
      <c r="AM300" s="516">
        <f t="shared" si="338"/>
        <v>0</v>
      </c>
      <c r="AO300" s="142" t="str">
        <f t="shared" ref="AO300:AT300" si="345">AO290</f>
        <v/>
      </c>
      <c r="AP300" s="141">
        <f t="shared" si="345"/>
        <v>0</v>
      </c>
      <c r="AQ300" s="141">
        <f t="shared" si="345"/>
        <v>0</v>
      </c>
      <c r="AR300" s="140" t="str">
        <f t="shared" si="345"/>
        <v>2 Trembler(s) de 12 cl</v>
      </c>
      <c r="AS300" s="135">
        <f t="shared" si="345"/>
        <v>600</v>
      </c>
      <c r="AT300" s="139">
        <f t="shared" si="345"/>
        <v>240</v>
      </c>
      <c r="AU300" s="138">
        <f t="shared" si="326"/>
        <v>0</v>
      </c>
      <c r="AV300" s="137">
        <v>3</v>
      </c>
      <c r="AW300" s="136">
        <f t="shared" si="340"/>
        <v>0</v>
      </c>
      <c r="AX300" s="614">
        <f>IF(ISBLANK(W300),0,IFERROR((IFERROR(_xlfn.XLOOKUP(X300,BH22:BH150,BO22:BO150),IFERROR(_xlfn.XLOOKUP(X300,BI22:BI150,BO22:BO150),IFERROR(_xlfn.XLOOKUP(X300,BJ22:BJ150,BO22:BO150),""))))*W300,""))</f>
        <v>0</v>
      </c>
      <c r="AY300" s="618">
        <f>IFERROR((AX300/AX305)*AQ300,0)</f>
        <v>0</v>
      </c>
      <c r="AZ300" s="619">
        <f t="shared" si="342"/>
        <v>0</v>
      </c>
      <c r="BA300" s="134">
        <f t="shared" si="343"/>
        <v>0</v>
      </c>
      <c r="BB300" s="617">
        <f t="shared" si="344"/>
        <v>0</v>
      </c>
      <c r="BC300" s="733">
        <f>BA300/AI290</f>
        <v>0</v>
      </c>
      <c r="BT300" s="3"/>
      <c r="BV300" s="394">
        <f t="shared" si="317"/>
        <v>0</v>
      </c>
      <c r="DD300" s="9">
        <v>1</v>
      </c>
    </row>
    <row r="301" spans="2:108" ht="21" customHeight="1">
      <c r="B301" s="394">
        <f t="shared" si="312"/>
        <v>0</v>
      </c>
      <c r="C301" s="146" t="b">
        <f t="shared" si="313"/>
        <v>0</v>
      </c>
      <c r="D301" s="146">
        <f t="shared" si="318"/>
        <v>0</v>
      </c>
      <c r="E301" s="146">
        <f t="shared" si="319"/>
        <v>0</v>
      </c>
      <c r="F301" s="146">
        <f t="shared" si="320"/>
        <v>0</v>
      </c>
      <c r="G301" s="146">
        <f t="shared" si="314"/>
        <v>0</v>
      </c>
      <c r="H301" s="146" t="str">
        <f t="shared" si="321"/>
        <v/>
      </c>
      <c r="I301" s="146" t="str">
        <f t="shared" si="315"/>
        <v/>
      </c>
      <c r="J301" s="145"/>
      <c r="K301" s="118"/>
      <c r="L301" s="118"/>
      <c r="M301" s="117"/>
      <c r="N301" s="116"/>
      <c r="O301" s="115"/>
      <c r="P301" s="663"/>
      <c r="Q301" s="663"/>
      <c r="R301" s="662"/>
      <c r="S301" s="149"/>
      <c r="T301" s="292"/>
      <c r="U301" s="291"/>
      <c r="V301" s="143"/>
      <c r="W301" s="290"/>
      <c r="X301" s="289"/>
      <c r="Y301" s="288"/>
      <c r="Z301" s="287"/>
      <c r="AA301" s="294"/>
      <c r="AC301" s="517" t="str">
        <f>IF(ISBLANK(AA301),"",IF(AI290&gt;0,AA301,""))</f>
        <v/>
      </c>
      <c r="AD301" s="518">
        <f>IF(ISBLANK(AI290),"",INDEX(BO22:BO150,MATCH(AJ291,BH22:BH150,0)))</f>
        <v>10</v>
      </c>
      <c r="AE301" s="519" t="str">
        <f t="shared" si="334"/>
        <v/>
      </c>
      <c r="AF301" s="520" t="str">
        <f>IF(BA301=0,"",IF(ISBLANK(AI290),"",TEXT(AE301/10,"0.0")&amp;" cl ► "&amp;TEXT(AE301/1000,"0.000")&amp;" L"))</f>
        <v/>
      </c>
      <c r="AG301" s="521" t="str">
        <f>IF(OR(BA301=0, ISBLANK(X301)), "", IF(ROUND(BA301/BA305*10*2, 0)/2=0, W301 &amp; " " &amp; X301, "► ≈ " &amp; MIN(ROUND(BA301/BA305*10*2, 0)/2, 10) &amp; "/10"))</f>
        <v/>
      </c>
      <c r="AH301" s="522" t="str">
        <f t="shared" si="335"/>
        <v/>
      </c>
      <c r="AI301" s="523">
        <f>IF(ISBLANK(AI290),"",U301)</f>
        <v>0</v>
      </c>
      <c r="AJ301" s="529" t="str">
        <f t="shared" si="336"/>
        <v/>
      </c>
      <c r="AK301" s="524">
        <f t="shared" si="337"/>
        <v>0</v>
      </c>
      <c r="AL301" s="515">
        <v>1</v>
      </c>
      <c r="AM301" s="516">
        <f t="shared" si="338"/>
        <v>0</v>
      </c>
      <c r="AO301" s="142" t="str">
        <f t="shared" ref="AO301:AT301" si="346">AO290</f>
        <v/>
      </c>
      <c r="AP301" s="141">
        <f t="shared" si="346"/>
        <v>0</v>
      </c>
      <c r="AQ301" s="141">
        <f t="shared" si="346"/>
        <v>0</v>
      </c>
      <c r="AR301" s="140" t="str">
        <f t="shared" si="346"/>
        <v>2 Trembler(s) de 12 cl</v>
      </c>
      <c r="AS301" s="135">
        <f t="shared" si="346"/>
        <v>600</v>
      </c>
      <c r="AT301" s="139">
        <f t="shared" si="346"/>
        <v>240</v>
      </c>
      <c r="AU301" s="138">
        <f t="shared" si="326"/>
        <v>0</v>
      </c>
      <c r="AV301" s="148">
        <v>4</v>
      </c>
      <c r="AW301" s="147">
        <f t="shared" si="340"/>
        <v>0</v>
      </c>
      <c r="AX301" s="614">
        <f>IF(ISBLANK(W301),0,IFERROR((IFERROR(_xlfn.XLOOKUP(X301,BH22:BH150,BO22:BO150),IFERROR(_xlfn.XLOOKUP(X301,BI22:BI150,BO22:BO150),IFERROR(_xlfn.XLOOKUP(X301,BJ22:BJ150,BO22:BO150),""))))*W301,""))</f>
        <v>0</v>
      </c>
      <c r="AY301" s="618">
        <f>IFERROR((AX301/AX305)*AQ301,0)</f>
        <v>0</v>
      </c>
      <c r="AZ301" s="619">
        <f t="shared" si="342"/>
        <v>0</v>
      </c>
      <c r="BA301" s="134">
        <f t="shared" si="343"/>
        <v>0</v>
      </c>
      <c r="BB301" s="617">
        <f t="shared" si="344"/>
        <v>0</v>
      </c>
      <c r="BC301" s="733">
        <f>BA301/AI290</f>
        <v>0</v>
      </c>
      <c r="BT301" s="3"/>
      <c r="BV301" s="394">
        <f t="shared" si="317"/>
        <v>0</v>
      </c>
      <c r="DD301" s="9">
        <v>1</v>
      </c>
    </row>
    <row r="302" spans="2:108" ht="21" customHeight="1">
      <c r="B302" s="394">
        <f t="shared" si="312"/>
        <v>0</v>
      </c>
      <c r="C302" s="146" t="b">
        <f t="shared" si="313"/>
        <v>0</v>
      </c>
      <c r="D302" s="146">
        <f t="shared" si="318"/>
        <v>0</v>
      </c>
      <c r="E302" s="146">
        <f t="shared" si="319"/>
        <v>0</v>
      </c>
      <c r="F302" s="146">
        <f t="shared" si="320"/>
        <v>0</v>
      </c>
      <c r="G302" s="146">
        <f t="shared" si="314"/>
        <v>0</v>
      </c>
      <c r="H302" s="146" t="str">
        <f t="shared" si="321"/>
        <v/>
      </c>
      <c r="I302" s="146" t="str">
        <f t="shared" si="315"/>
        <v/>
      </c>
      <c r="J302" s="145"/>
      <c r="K302" s="118"/>
      <c r="L302" s="118"/>
      <c r="M302" s="117"/>
      <c r="N302" s="116"/>
      <c r="O302" s="115"/>
      <c r="P302" s="663"/>
      <c r="Q302" s="663"/>
      <c r="R302" s="662"/>
      <c r="S302" s="144"/>
      <c r="T302" s="292"/>
      <c r="U302" s="291"/>
      <c r="V302" s="143"/>
      <c r="W302" s="290"/>
      <c r="X302" s="289"/>
      <c r="Y302" s="288"/>
      <c r="Z302" s="287"/>
      <c r="AA302" s="286"/>
      <c r="AC302" s="507" t="str">
        <f>IF(ISBLANK(AA302),"",IF(AI290&gt;0,AA302,""))</f>
        <v/>
      </c>
      <c r="AD302" s="508">
        <f>IF(ISBLANK(AI290),"",INDEX(BO22:BO150,MATCH(AJ291,BH22:BH150,0)))</f>
        <v>10</v>
      </c>
      <c r="AE302" s="509" t="str">
        <f t="shared" si="334"/>
        <v/>
      </c>
      <c r="AF302" s="510" t="str">
        <f>IF(BA302=0,"",IF(ISBLANK(AI290),"",TEXT(AE302/10,"0.0")&amp;" cl ► "&amp;TEXT(AE302/1000,"0.000")&amp;" L"))</f>
        <v/>
      </c>
      <c r="AG302" s="511" t="str">
        <f>IF(OR(BA302=0, ISBLANK(X302)), "", IF(ROUND(BA302/BA305*10*2, 0)/2=0, W302 &amp; " " &amp; X302, "► ≈ " &amp; MIN(ROUND(BA302/BA305*10*2, 0)/2, 10) &amp; "/10"))</f>
        <v/>
      </c>
      <c r="AH302" s="527" t="str">
        <f t="shared" si="335"/>
        <v/>
      </c>
      <c r="AI302" s="513">
        <f>IF(ISBLANK(AI290),"",U302)</f>
        <v>0</v>
      </c>
      <c r="AJ302" s="528" t="str">
        <f t="shared" si="336"/>
        <v/>
      </c>
      <c r="AK302" s="514">
        <f t="shared" si="337"/>
        <v>0</v>
      </c>
      <c r="AL302" s="515">
        <v>1</v>
      </c>
      <c r="AM302" s="516">
        <f t="shared" si="338"/>
        <v>0</v>
      </c>
      <c r="AO302" s="142" t="str">
        <f t="shared" ref="AO302:AT302" si="347">AO290</f>
        <v/>
      </c>
      <c r="AP302" s="141">
        <f t="shared" si="347"/>
        <v>0</v>
      </c>
      <c r="AQ302" s="141">
        <f t="shared" si="347"/>
        <v>0</v>
      </c>
      <c r="AR302" s="140" t="str">
        <f t="shared" si="347"/>
        <v>2 Trembler(s) de 12 cl</v>
      </c>
      <c r="AS302" s="135">
        <f t="shared" si="347"/>
        <v>600</v>
      </c>
      <c r="AT302" s="139">
        <f t="shared" si="347"/>
        <v>240</v>
      </c>
      <c r="AU302" s="138">
        <f t="shared" si="326"/>
        <v>0</v>
      </c>
      <c r="AV302" s="137">
        <v>5</v>
      </c>
      <c r="AW302" s="136">
        <f t="shared" si="340"/>
        <v>0</v>
      </c>
      <c r="AX302" s="614">
        <f>IF(ISBLANK(W302),0,IFERROR((IFERROR(_xlfn.XLOOKUP(X302,BH22:BH150,BO22:BO150),IFERROR(_xlfn.XLOOKUP(X302,BI22:BI150,BO22:BO150),IFERROR(_xlfn.XLOOKUP(X302,BJ22:BJ150,BO22:BO150),""))))*W302,""))</f>
        <v>0</v>
      </c>
      <c r="AY302" s="618">
        <f>IFERROR((AX302/AX305)*AQ302,0)</f>
        <v>0</v>
      </c>
      <c r="AZ302" s="619">
        <f t="shared" si="342"/>
        <v>0</v>
      </c>
      <c r="BA302" s="134">
        <f t="shared" si="343"/>
        <v>0</v>
      </c>
      <c r="BB302" s="617">
        <f t="shared" si="344"/>
        <v>0</v>
      </c>
      <c r="BC302" s="733">
        <f>BA302/AI290</f>
        <v>0</v>
      </c>
      <c r="BT302" s="3"/>
      <c r="BV302" s="394">
        <f t="shared" si="317"/>
        <v>0</v>
      </c>
      <c r="DD302" s="9">
        <v>1</v>
      </c>
    </row>
    <row r="303" spans="2:108" ht="21" customHeight="1">
      <c r="B303" s="394">
        <f t="shared" si="312"/>
        <v>0</v>
      </c>
      <c r="C303" s="146" t="b">
        <f t="shared" si="313"/>
        <v>0</v>
      </c>
      <c r="D303" s="146">
        <f t="shared" si="318"/>
        <v>0</v>
      </c>
      <c r="E303" s="146">
        <f t="shared" si="319"/>
        <v>0</v>
      </c>
      <c r="F303" s="146">
        <f t="shared" si="320"/>
        <v>0</v>
      </c>
      <c r="G303" s="146">
        <f t="shared" si="314"/>
        <v>0</v>
      </c>
      <c r="H303" s="146" t="str">
        <f t="shared" si="321"/>
        <v/>
      </c>
      <c r="I303" s="146" t="str">
        <f t="shared" si="315"/>
        <v/>
      </c>
      <c r="J303" s="145"/>
      <c r="K303" s="118"/>
      <c r="L303" s="118"/>
      <c r="M303" s="117"/>
      <c r="N303" s="116"/>
      <c r="O303" s="115"/>
      <c r="P303" s="663"/>
      <c r="Q303" s="663"/>
      <c r="R303" s="662"/>
      <c r="S303" s="149"/>
      <c r="T303" s="292"/>
      <c r="U303" s="291"/>
      <c r="V303" s="143"/>
      <c r="W303" s="290"/>
      <c r="X303" s="289"/>
      <c r="Y303" s="288"/>
      <c r="Z303" s="287"/>
      <c r="AA303" s="286"/>
      <c r="AC303" s="517" t="str">
        <f>IF(ISBLANK(AA303),"",IF(AI290&gt;0,AA303,""))</f>
        <v/>
      </c>
      <c r="AD303" s="518">
        <f>IF(ISBLANK(AI290),"",INDEX(BO22:BO150,MATCH(AJ291,BH22:BH150,0)))</f>
        <v>10</v>
      </c>
      <c r="AE303" s="519" t="str">
        <f t="shared" si="334"/>
        <v/>
      </c>
      <c r="AF303" s="520" t="str">
        <f>IF(BA303=0,"",IF(ISBLANK(AI290),"",TEXT(AE303/10,"0.0")&amp;" cl ► "&amp;TEXT(AE303/1000,"0.000")&amp;" L"))</f>
        <v/>
      </c>
      <c r="AG303" s="521" t="str">
        <f>IF(OR(BA303=0, ISBLANK(X303)), "", IF(ROUND(BA303/BA305*10*2, 0)/2=0, W303 &amp; " " &amp; X303, "► ≈ " &amp; MIN(ROUND(BA303/BA305*10*2, 0)/2, 10) &amp; "/10"))</f>
        <v/>
      </c>
      <c r="AH303" s="522" t="str">
        <f t="shared" si="335"/>
        <v/>
      </c>
      <c r="AI303" s="523">
        <f>IF(ISBLANK(AI290),"",U303)</f>
        <v>0</v>
      </c>
      <c r="AJ303" s="529" t="str">
        <f t="shared" si="336"/>
        <v/>
      </c>
      <c r="AK303" s="524">
        <f t="shared" si="337"/>
        <v>0</v>
      </c>
      <c r="AL303" s="515">
        <v>1</v>
      </c>
      <c r="AM303" s="516">
        <f t="shared" si="338"/>
        <v>0</v>
      </c>
      <c r="AO303" s="142" t="str">
        <f t="shared" ref="AO303:AT303" si="348">AO290</f>
        <v/>
      </c>
      <c r="AP303" s="141">
        <f t="shared" si="348"/>
        <v>0</v>
      </c>
      <c r="AQ303" s="141">
        <f t="shared" si="348"/>
        <v>0</v>
      </c>
      <c r="AR303" s="140" t="str">
        <f t="shared" si="348"/>
        <v>2 Trembler(s) de 12 cl</v>
      </c>
      <c r="AS303" s="135">
        <f t="shared" si="348"/>
        <v>600</v>
      </c>
      <c r="AT303" s="139">
        <f t="shared" si="348"/>
        <v>240</v>
      </c>
      <c r="AU303" s="138">
        <f t="shared" si="326"/>
        <v>0</v>
      </c>
      <c r="AV303" s="148">
        <v>6</v>
      </c>
      <c r="AW303" s="147">
        <f t="shared" si="340"/>
        <v>0</v>
      </c>
      <c r="AX303" s="614">
        <f>IF(ISBLANK(W303),0,IFERROR((IFERROR(_xlfn.XLOOKUP(X303,BH22:BH150,BO22:BO150),IFERROR(_xlfn.XLOOKUP(X303,BI22:BI150,BO22:BO150),IFERROR(_xlfn.XLOOKUP(X303,BJ22:BJ150,BO22:BO150),""))))*W303,""))</f>
        <v>0</v>
      </c>
      <c r="AY303" s="618">
        <f>IFERROR((AX303/AX305)*AQ303,0)</f>
        <v>0</v>
      </c>
      <c r="AZ303" s="619">
        <f t="shared" si="342"/>
        <v>0</v>
      </c>
      <c r="BA303" s="134">
        <f t="shared" si="343"/>
        <v>0</v>
      </c>
      <c r="BB303" s="617">
        <f t="shared" si="344"/>
        <v>0</v>
      </c>
      <c r="BC303" s="733">
        <f>BA303/AI290</f>
        <v>0</v>
      </c>
      <c r="BT303" s="3"/>
      <c r="BV303" s="394">
        <f t="shared" si="317"/>
        <v>0</v>
      </c>
      <c r="DD303" s="9">
        <v>1</v>
      </c>
    </row>
    <row r="304" spans="2:108" ht="21" customHeight="1">
      <c r="B304" s="394">
        <f t="shared" si="312"/>
        <v>0</v>
      </c>
      <c r="C304" s="146" t="b">
        <f t="shared" si="313"/>
        <v>0</v>
      </c>
      <c r="D304" s="146">
        <f t="shared" si="318"/>
        <v>0</v>
      </c>
      <c r="E304" s="146">
        <f t="shared" si="319"/>
        <v>0</v>
      </c>
      <c r="F304" s="146">
        <f t="shared" si="320"/>
        <v>0</v>
      </c>
      <c r="G304" s="146">
        <f t="shared" si="314"/>
        <v>0</v>
      </c>
      <c r="H304" s="146" t="str">
        <f t="shared" si="321"/>
        <v/>
      </c>
      <c r="I304" s="146" t="str">
        <f t="shared" si="315"/>
        <v/>
      </c>
      <c r="J304" s="145"/>
      <c r="K304" s="118"/>
      <c r="L304" s="118"/>
      <c r="M304" s="117"/>
      <c r="N304" s="116"/>
      <c r="O304" s="115"/>
      <c r="P304" s="663"/>
      <c r="Q304" s="663"/>
      <c r="R304" s="662"/>
      <c r="S304" s="144"/>
      <c r="T304" s="292"/>
      <c r="U304" s="291"/>
      <c r="V304" s="143"/>
      <c r="W304" s="290"/>
      <c r="X304" s="289"/>
      <c r="Y304" s="288"/>
      <c r="Z304" s="287"/>
      <c r="AA304" s="286"/>
      <c r="AC304" s="507" t="str">
        <f>IF(ISBLANK(AA304),"",IF(AI290&gt;0,AA304,""))</f>
        <v/>
      </c>
      <c r="AD304" s="508">
        <f>IF(ISBLANK(AI290),"",INDEX(BO22:BO150,MATCH(AJ291,BH22:BH150,0)))</f>
        <v>10</v>
      </c>
      <c r="AE304" s="509" t="str">
        <f t="shared" si="334"/>
        <v/>
      </c>
      <c r="AF304" s="510" t="str">
        <f>IF(BA304=0,"",IF(ISBLANK(AI290),"",TEXT(AE304/10,"0.0")&amp;" cl ► "&amp;TEXT(AE304/1000,"0.000")&amp;" L"))</f>
        <v/>
      </c>
      <c r="AG304" s="511" t="str">
        <f>IF(OR(BA304=0, ISBLANK(X304)), "", IF(ROUND(BA304/BA305*10*2, 0)/2=0, W304 &amp; " " &amp; X304, "► ≈ " &amp; MIN(ROUND(BA304/BA305*10*2, 0)/2, 10) &amp; "/10"))</f>
        <v/>
      </c>
      <c r="AH304" s="527" t="str">
        <f t="shared" si="335"/>
        <v/>
      </c>
      <c r="AI304" s="513">
        <f>IF(ISBLANK(AI290),"",U304)</f>
        <v>0</v>
      </c>
      <c r="AJ304" s="528" t="str">
        <f t="shared" si="336"/>
        <v/>
      </c>
      <c r="AK304" s="514">
        <f t="shared" si="337"/>
        <v>0</v>
      </c>
      <c r="AL304" s="515">
        <v>1</v>
      </c>
      <c r="AM304" s="516">
        <f t="shared" si="338"/>
        <v>0</v>
      </c>
      <c r="AO304" s="142" t="str">
        <f t="shared" ref="AO304:AT304" si="349">AO290</f>
        <v/>
      </c>
      <c r="AP304" s="141">
        <f t="shared" si="349"/>
        <v>0</v>
      </c>
      <c r="AQ304" s="141">
        <f t="shared" si="349"/>
        <v>0</v>
      </c>
      <c r="AR304" s="140" t="str">
        <f t="shared" si="349"/>
        <v>2 Trembler(s) de 12 cl</v>
      </c>
      <c r="AS304" s="135">
        <f t="shared" si="349"/>
        <v>600</v>
      </c>
      <c r="AT304" s="139">
        <f t="shared" si="349"/>
        <v>240</v>
      </c>
      <c r="AU304" s="138">
        <f t="shared" si="326"/>
        <v>0</v>
      </c>
      <c r="AV304" s="137">
        <v>7</v>
      </c>
      <c r="AW304" s="136">
        <f t="shared" si="340"/>
        <v>0</v>
      </c>
      <c r="AX304" s="614">
        <f>IF(ISBLANK(W304),0,IFERROR((IFERROR(_xlfn.XLOOKUP(X304,BH22:BH150,BO22:BO150),IFERROR(_xlfn.XLOOKUP(X304,BI22:BI150,BO22:BO150),IFERROR(_xlfn.XLOOKUP(X304,BJ22:BJ150,BO22:BO150),""))))*W304,""))</f>
        <v>0</v>
      </c>
      <c r="AY304" s="618">
        <f>IFERROR((AX304/AX305)*AQ304,0)</f>
        <v>0</v>
      </c>
      <c r="AZ304" s="619">
        <f t="shared" si="342"/>
        <v>0</v>
      </c>
      <c r="BA304" s="134">
        <f t="shared" si="343"/>
        <v>0</v>
      </c>
      <c r="BB304" s="617">
        <f t="shared" si="344"/>
        <v>0</v>
      </c>
      <c r="BC304" s="733">
        <f>BA304/AI290</f>
        <v>0</v>
      </c>
      <c r="BT304" s="3"/>
      <c r="BV304" s="394">
        <f t="shared" si="317"/>
        <v>0</v>
      </c>
      <c r="DD304" s="9">
        <v>1</v>
      </c>
    </row>
    <row r="305" spans="2:108" ht="21" customHeight="1">
      <c r="B305" s="394">
        <f t="shared" si="312"/>
        <v>0</v>
      </c>
      <c r="C305" s="146" t="b">
        <f t="shared" si="313"/>
        <v>0</v>
      </c>
      <c r="D305" s="146">
        <f t="shared" si="318"/>
        <v>0</v>
      </c>
      <c r="E305" s="146">
        <f t="shared" si="319"/>
        <v>0</v>
      </c>
      <c r="F305" s="146">
        <f t="shared" si="320"/>
        <v>0</v>
      </c>
      <c r="G305" s="146">
        <f t="shared" si="314"/>
        <v>0</v>
      </c>
      <c r="H305" s="146" t="str">
        <f t="shared" si="321"/>
        <v/>
      </c>
      <c r="I305" s="146" t="str">
        <f t="shared" si="315"/>
        <v/>
      </c>
      <c r="J305" s="133"/>
      <c r="K305" s="118"/>
      <c r="L305" s="118"/>
      <c r="M305" s="117"/>
      <c r="N305" s="116"/>
      <c r="O305" s="115"/>
      <c r="P305" s="131"/>
      <c r="Q305" s="131"/>
      <c r="R305" s="131"/>
      <c r="S305" s="131"/>
      <c r="T305" s="131"/>
      <c r="U305" s="131"/>
      <c r="V305" s="131"/>
      <c r="W305" s="131"/>
      <c r="X305" s="131"/>
      <c r="Y305" s="132"/>
      <c r="Z305" s="131"/>
      <c r="AA305" s="130"/>
      <c r="AC305" s="504"/>
      <c r="AD305" s="128"/>
      <c r="AE305" s="530">
        <f>SUM(AE298:AE304)</f>
        <v>0</v>
      </c>
      <c r="AF305" s="128"/>
      <c r="AG305" s="128"/>
      <c r="AH305" s="129"/>
      <c r="AI305" s="505"/>
      <c r="AJ305" s="531">
        <f>IFERROR(SUM(AJ298:AJ304)/SUM(AE298:AE304)*100,0)</f>
        <v>0</v>
      </c>
      <c r="AK305" s="506"/>
      <c r="AL305" s="128" t="s">
        <v>345</v>
      </c>
      <c r="AM305" s="500">
        <f>SUM(AM298:AM304)</f>
        <v>0</v>
      </c>
      <c r="AO305" s="127"/>
      <c r="AP305" s="125"/>
      <c r="AQ305" s="125"/>
      <c r="AR305" s="126"/>
      <c r="AS305" s="126"/>
      <c r="AT305" s="125"/>
      <c r="AU305" s="124"/>
      <c r="AV305" s="123"/>
      <c r="AW305" s="123"/>
      <c r="AX305" s="615">
        <f t="shared" ref="AX305:BC305" si="350">SUM(AX298:AX304)</f>
        <v>0</v>
      </c>
      <c r="AY305" s="122">
        <f t="shared" si="350"/>
        <v>0</v>
      </c>
      <c r="AZ305" s="621">
        <f t="shared" si="350"/>
        <v>0</v>
      </c>
      <c r="BA305" s="122">
        <f t="shared" si="350"/>
        <v>0</v>
      </c>
      <c r="BB305" s="616">
        <f t="shared" si="350"/>
        <v>0</v>
      </c>
      <c r="BC305" s="620">
        <f t="shared" si="350"/>
        <v>0</v>
      </c>
      <c r="BT305" s="3"/>
      <c r="BV305" s="394">
        <f t="shared" si="317"/>
        <v>0</v>
      </c>
      <c r="DD305" s="9">
        <v>1</v>
      </c>
    </row>
    <row r="306" spans="2:108" ht="21" customHeight="1">
      <c r="B306" s="394">
        <f t="shared" si="312"/>
        <v>0</v>
      </c>
      <c r="C306" s="146" t="b">
        <f t="shared" si="313"/>
        <v>0</v>
      </c>
      <c r="D306" s="146">
        <f t="shared" si="318"/>
        <v>0</v>
      </c>
      <c r="E306" s="146">
        <f t="shared" si="319"/>
        <v>0</v>
      </c>
      <c r="F306" s="146">
        <f t="shared" si="320"/>
        <v>0</v>
      </c>
      <c r="G306" s="146">
        <f t="shared" si="314"/>
        <v>0</v>
      </c>
      <c r="H306" s="146" t="str">
        <f t="shared" si="321"/>
        <v/>
      </c>
      <c r="I306" s="146" t="str">
        <f t="shared" si="315"/>
        <v/>
      </c>
      <c r="J306" s="145"/>
      <c r="K306" s="118"/>
      <c r="L306" s="118"/>
      <c r="M306" s="117"/>
      <c r="N306" s="116"/>
      <c r="O306" s="115"/>
      <c r="P306" s="284"/>
      <c r="Q306" s="265"/>
      <c r="R306" s="268"/>
      <c r="S306" s="268"/>
      <c r="T306" s="268"/>
      <c r="U306" s="268"/>
      <c r="V306" s="268"/>
      <c r="W306" s="268"/>
      <c r="X306" s="268"/>
      <c r="Y306" s="268"/>
      <c r="Z306" s="268"/>
      <c r="AA306" s="283"/>
      <c r="AC306" s="771" t="s">
        <v>535</v>
      </c>
      <c r="AD306" s="268"/>
      <c r="AE306" s="268"/>
      <c r="AF306" s="268"/>
      <c r="AG306" s="268"/>
      <c r="AH306" s="537" t="s">
        <v>1692</v>
      </c>
      <c r="AI306" s="268"/>
      <c r="AJ306" s="268"/>
      <c r="AK306" s="268"/>
      <c r="AL306" s="268"/>
      <c r="AM306" s="283" t="s">
        <v>532</v>
      </c>
      <c r="AO306" s="491"/>
      <c r="AP306" s="492"/>
      <c r="AQ306" s="492"/>
      <c r="AR306" s="492"/>
      <c r="AS306" s="492"/>
      <c r="AT306" s="492"/>
      <c r="AU306" s="492"/>
      <c r="AV306" s="492"/>
      <c r="AW306" s="492"/>
      <c r="AX306" s="492"/>
      <c r="AY306" s="492"/>
      <c r="AZ306" s="492"/>
      <c r="BA306" s="492"/>
      <c r="BB306" s="492"/>
      <c r="BC306" s="496"/>
      <c r="BT306" s="3"/>
      <c r="BV306" s="394">
        <f t="shared" si="317"/>
        <v>0</v>
      </c>
      <c r="DD306" s="9">
        <v>1</v>
      </c>
    </row>
    <row r="307" spans="2:108" ht="21" customHeight="1">
      <c r="B307" s="394">
        <f t="shared" si="312"/>
        <v>0</v>
      </c>
      <c r="C307" s="146" t="b">
        <f t="shared" si="313"/>
        <v>0</v>
      </c>
      <c r="D307" s="146">
        <f t="shared" si="318"/>
        <v>0</v>
      </c>
      <c r="E307" s="146">
        <f t="shared" si="319"/>
        <v>0</v>
      </c>
      <c r="F307" s="146">
        <f t="shared" si="320"/>
        <v>0</v>
      </c>
      <c r="G307" s="146">
        <f t="shared" si="314"/>
        <v>0</v>
      </c>
      <c r="H307" s="146" t="str">
        <f t="shared" si="321"/>
        <v/>
      </c>
      <c r="I307" s="146" t="str">
        <f t="shared" si="315"/>
        <v/>
      </c>
      <c r="J307" s="145"/>
      <c r="K307" s="118"/>
      <c r="L307" s="118"/>
      <c r="M307" s="117"/>
      <c r="N307" s="116"/>
      <c r="O307" s="115"/>
      <c r="P307" s="281"/>
      <c r="Q307" s="280"/>
      <c r="R307" s="280"/>
      <c r="S307" s="280"/>
      <c r="T307" s="280"/>
      <c r="U307" s="280"/>
      <c r="V307" s="280"/>
      <c r="W307" s="280"/>
      <c r="X307" s="280"/>
      <c r="Y307" s="280"/>
      <c r="Z307" s="280"/>
      <c r="AA307" s="279"/>
      <c r="AC307" s="772">
        <f t="shared" ref="AC307:AC315" si="351">Q307</f>
        <v>0</v>
      </c>
      <c r="AD307" s="280"/>
      <c r="AE307" s="280"/>
      <c r="AF307" s="280"/>
      <c r="AG307" s="280"/>
      <c r="AH307" s="280"/>
      <c r="AI307" s="280"/>
      <c r="AJ307" s="280"/>
      <c r="AK307" s="280"/>
      <c r="AL307" s="280"/>
      <c r="AM307" s="279" t="s">
        <v>532</v>
      </c>
      <c r="AO307" s="493"/>
      <c r="AP307" s="494"/>
      <c r="AQ307" s="494"/>
      <c r="AR307" s="494"/>
      <c r="AS307" s="494"/>
      <c r="AT307" s="494"/>
      <c r="AU307" s="494"/>
      <c r="AV307" s="494"/>
      <c r="AW307" s="494"/>
      <c r="AX307" s="494"/>
      <c r="AY307" s="494"/>
      <c r="AZ307" s="494"/>
      <c r="BA307" s="494"/>
      <c r="BB307" s="494"/>
      <c r="BC307" s="497"/>
      <c r="BT307" s="3"/>
      <c r="BV307" s="394">
        <f t="shared" si="317"/>
        <v>0</v>
      </c>
      <c r="DD307" s="9">
        <v>1</v>
      </c>
    </row>
    <row r="308" spans="2:108" ht="21" customHeight="1">
      <c r="B308" s="394">
        <f t="shared" si="312"/>
        <v>0</v>
      </c>
      <c r="C308" s="146" t="b">
        <f t="shared" si="313"/>
        <v>0</v>
      </c>
      <c r="D308" s="146">
        <f t="shared" si="318"/>
        <v>0</v>
      </c>
      <c r="E308" s="146">
        <f t="shared" si="319"/>
        <v>0</v>
      </c>
      <c r="F308" s="146">
        <f t="shared" si="320"/>
        <v>0</v>
      </c>
      <c r="G308" s="146">
        <f t="shared" si="314"/>
        <v>0</v>
      </c>
      <c r="H308" s="146" t="str">
        <f t="shared" si="321"/>
        <v/>
      </c>
      <c r="I308" s="146" t="str">
        <f t="shared" si="315"/>
        <v/>
      </c>
      <c r="J308" s="145"/>
      <c r="K308" s="118"/>
      <c r="L308" s="118"/>
      <c r="M308" s="117"/>
      <c r="N308" s="116"/>
      <c r="O308" s="115"/>
      <c r="P308" s="281"/>
      <c r="Q308" s="280"/>
      <c r="R308" s="280"/>
      <c r="S308" s="280"/>
      <c r="T308" s="280"/>
      <c r="U308" s="280"/>
      <c r="V308" s="280"/>
      <c r="W308" s="280"/>
      <c r="X308" s="280"/>
      <c r="Y308" s="280"/>
      <c r="Z308" s="280"/>
      <c r="AA308" s="279"/>
      <c r="AC308" s="772">
        <f t="shared" si="351"/>
        <v>0</v>
      </c>
      <c r="AD308" s="280"/>
      <c r="AE308" s="280"/>
      <c r="AF308" s="280"/>
      <c r="AG308" s="280"/>
      <c r="AH308" s="280"/>
      <c r="AI308" s="280"/>
      <c r="AJ308" s="280"/>
      <c r="AK308" s="280"/>
      <c r="AL308" s="280"/>
      <c r="AM308" s="279"/>
      <c r="AO308" s="493"/>
      <c r="AP308" s="494"/>
      <c r="AQ308" s="494"/>
      <c r="AR308" s="494"/>
      <c r="AS308" s="494"/>
      <c r="AT308" s="494"/>
      <c r="AU308" s="494"/>
      <c r="AV308" s="494"/>
      <c r="AW308" s="494"/>
      <c r="AX308" s="494"/>
      <c r="AY308" s="494"/>
      <c r="AZ308" s="494"/>
      <c r="BA308" s="494"/>
      <c r="BB308" s="494"/>
      <c r="BC308" s="497"/>
      <c r="BT308" s="3"/>
      <c r="BV308" s="394">
        <f t="shared" si="317"/>
        <v>0</v>
      </c>
      <c r="DD308" s="9">
        <v>1</v>
      </c>
    </row>
    <row r="309" spans="2:108" ht="21" customHeight="1">
      <c r="B309" s="394">
        <f t="shared" si="312"/>
        <v>0</v>
      </c>
      <c r="C309" s="146" t="b">
        <f t="shared" si="313"/>
        <v>0</v>
      </c>
      <c r="D309" s="146">
        <f t="shared" si="318"/>
        <v>0</v>
      </c>
      <c r="E309" s="146">
        <f t="shared" si="319"/>
        <v>0</v>
      </c>
      <c r="F309" s="146">
        <f t="shared" si="320"/>
        <v>0</v>
      </c>
      <c r="G309" s="146">
        <f t="shared" si="314"/>
        <v>0</v>
      </c>
      <c r="H309" s="146" t="str">
        <f t="shared" si="321"/>
        <v/>
      </c>
      <c r="I309" s="146" t="str">
        <f t="shared" si="315"/>
        <v/>
      </c>
      <c r="J309" s="145"/>
      <c r="K309" s="118"/>
      <c r="L309" s="118"/>
      <c r="M309" s="117"/>
      <c r="N309" s="116"/>
      <c r="O309" s="115"/>
      <c r="P309" s="281"/>
      <c r="Q309" s="280"/>
      <c r="R309" s="280"/>
      <c r="S309" s="280"/>
      <c r="T309" s="280"/>
      <c r="U309" s="280"/>
      <c r="V309" s="280"/>
      <c r="W309" s="280"/>
      <c r="X309" s="280"/>
      <c r="Y309" s="280"/>
      <c r="Z309" s="280"/>
      <c r="AA309" s="279"/>
      <c r="AC309" s="772">
        <f t="shared" si="351"/>
        <v>0</v>
      </c>
      <c r="AD309" s="280"/>
      <c r="AE309" s="280"/>
      <c r="AF309" s="280"/>
      <c r="AG309" s="280"/>
      <c r="AH309" s="280"/>
      <c r="AI309" s="280"/>
      <c r="AJ309" s="280"/>
      <c r="AK309" s="280"/>
      <c r="AL309" s="280"/>
      <c r="AM309" s="279"/>
      <c r="AO309" s="495"/>
      <c r="AP309" s="494"/>
      <c r="AQ309" s="494"/>
      <c r="AR309" s="494"/>
      <c r="AS309" s="494"/>
      <c r="AT309" s="494"/>
      <c r="AU309" s="494"/>
      <c r="AV309" s="494"/>
      <c r="AW309" s="494"/>
      <c r="AX309" s="494"/>
      <c r="AY309" s="494"/>
      <c r="AZ309" s="494"/>
      <c r="BA309" s="494"/>
      <c r="BB309" s="494"/>
      <c r="BC309" s="497"/>
      <c r="BV309" s="394">
        <f t="shared" si="317"/>
        <v>0</v>
      </c>
      <c r="DD309" s="9">
        <v>1</v>
      </c>
    </row>
    <row r="310" spans="2:108" ht="21" customHeight="1">
      <c r="B310" s="394">
        <f t="shared" si="312"/>
        <v>0</v>
      </c>
      <c r="C310" s="146" t="b">
        <f t="shared" si="313"/>
        <v>0</v>
      </c>
      <c r="D310" s="146">
        <f t="shared" si="318"/>
        <v>0</v>
      </c>
      <c r="E310" s="146">
        <f t="shared" si="319"/>
        <v>0</v>
      </c>
      <c r="F310" s="146">
        <f t="shared" si="320"/>
        <v>0</v>
      </c>
      <c r="G310" s="146">
        <f t="shared" si="314"/>
        <v>0</v>
      </c>
      <c r="H310" s="146" t="str">
        <f t="shared" si="321"/>
        <v/>
      </c>
      <c r="I310" s="146" t="str">
        <f t="shared" si="315"/>
        <v/>
      </c>
      <c r="J310" s="145"/>
      <c r="K310" s="118"/>
      <c r="L310" s="118"/>
      <c r="M310" s="117"/>
      <c r="N310" s="116"/>
      <c r="O310" s="115"/>
      <c r="P310" s="281"/>
      <c r="Q310" s="280"/>
      <c r="R310" s="280"/>
      <c r="S310" s="280"/>
      <c r="T310" s="280"/>
      <c r="U310" s="280"/>
      <c r="V310" s="280"/>
      <c r="W310" s="280"/>
      <c r="X310" s="280"/>
      <c r="Y310" s="280"/>
      <c r="Z310" s="280"/>
      <c r="AA310" s="279"/>
      <c r="AC310" s="772">
        <f t="shared" si="351"/>
        <v>0</v>
      </c>
      <c r="AD310" s="280"/>
      <c r="AE310" s="280"/>
      <c r="AF310" s="280"/>
      <c r="AG310" s="280"/>
      <c r="AH310" s="280"/>
      <c r="AI310" s="280"/>
      <c r="AJ310" s="280"/>
      <c r="AK310" s="280"/>
      <c r="AL310" s="280"/>
      <c r="AM310" s="279"/>
      <c r="AO310" s="493"/>
      <c r="AP310" s="494"/>
      <c r="AQ310" s="494"/>
      <c r="AR310" s="494"/>
      <c r="AS310" s="494"/>
      <c r="AT310" s="494"/>
      <c r="AU310" s="494"/>
      <c r="AV310" s="494"/>
      <c r="AW310" s="494"/>
      <c r="AX310" s="494"/>
      <c r="AY310" s="494"/>
      <c r="AZ310" s="494"/>
      <c r="BA310" s="494"/>
      <c r="BB310" s="494"/>
      <c r="BC310" s="497"/>
      <c r="BV310" s="394">
        <f t="shared" si="317"/>
        <v>0</v>
      </c>
      <c r="DD310" s="9">
        <v>1</v>
      </c>
    </row>
    <row r="311" spans="2:108" ht="21" customHeight="1">
      <c r="B311" s="394">
        <f t="shared" si="312"/>
        <v>0</v>
      </c>
      <c r="C311" s="146" t="b">
        <f t="shared" si="313"/>
        <v>0</v>
      </c>
      <c r="D311" s="146">
        <f t="shared" si="318"/>
        <v>0</v>
      </c>
      <c r="E311" s="146">
        <f t="shared" si="319"/>
        <v>0</v>
      </c>
      <c r="F311" s="146">
        <f t="shared" si="320"/>
        <v>0</v>
      </c>
      <c r="G311" s="146">
        <f t="shared" si="314"/>
        <v>0</v>
      </c>
      <c r="H311" s="146" t="str">
        <f t="shared" si="321"/>
        <v/>
      </c>
      <c r="I311" s="146" t="str">
        <f t="shared" si="315"/>
        <v/>
      </c>
      <c r="J311" s="145"/>
      <c r="K311" s="118"/>
      <c r="L311" s="118"/>
      <c r="M311" s="117"/>
      <c r="N311" s="116"/>
      <c r="O311" s="115"/>
      <c r="P311" s="281"/>
      <c r="Q311" s="280"/>
      <c r="R311" s="280"/>
      <c r="S311" s="280"/>
      <c r="T311" s="280"/>
      <c r="U311" s="280"/>
      <c r="V311" s="280"/>
      <c r="W311" s="280"/>
      <c r="X311" s="280"/>
      <c r="Y311" s="280"/>
      <c r="Z311" s="280"/>
      <c r="AA311" s="279"/>
      <c r="AC311" s="772">
        <f t="shared" si="351"/>
        <v>0</v>
      </c>
      <c r="AD311" s="280"/>
      <c r="AE311" s="280"/>
      <c r="AF311" s="280"/>
      <c r="AG311" s="280"/>
      <c r="AH311" s="280"/>
      <c r="AI311" s="280"/>
      <c r="AJ311" s="280"/>
      <c r="AK311" s="280"/>
      <c r="AL311" s="280"/>
      <c r="AM311" s="279"/>
      <c r="AO311" s="493"/>
      <c r="AP311" s="494"/>
      <c r="AQ311" s="494"/>
      <c r="AR311" s="494"/>
      <c r="AS311" s="494"/>
      <c r="AT311" s="494"/>
      <c r="AU311" s="494"/>
      <c r="AV311" s="494"/>
      <c r="AW311" s="494"/>
      <c r="AX311" s="494"/>
      <c r="AY311" s="494"/>
      <c r="AZ311" s="494"/>
      <c r="BA311" s="494"/>
      <c r="BB311" s="494"/>
      <c r="BC311" s="497"/>
      <c r="BV311" s="394">
        <f t="shared" si="317"/>
        <v>0</v>
      </c>
      <c r="DD311" s="9">
        <v>1</v>
      </c>
    </row>
    <row r="312" spans="2:108" ht="21" customHeight="1">
      <c r="B312" s="394">
        <f t="shared" si="312"/>
        <v>0</v>
      </c>
      <c r="C312" s="146" t="b">
        <f t="shared" si="313"/>
        <v>0</v>
      </c>
      <c r="D312" s="146">
        <f t="shared" si="318"/>
        <v>0</v>
      </c>
      <c r="E312" s="146">
        <f t="shared" si="319"/>
        <v>0</v>
      </c>
      <c r="F312" s="146">
        <f t="shared" si="320"/>
        <v>0</v>
      </c>
      <c r="G312" s="146">
        <f t="shared" si="314"/>
        <v>0</v>
      </c>
      <c r="H312" s="146" t="str">
        <f t="shared" si="321"/>
        <v/>
      </c>
      <c r="I312" s="146" t="str">
        <f t="shared" si="315"/>
        <v/>
      </c>
      <c r="J312" s="145"/>
      <c r="K312" s="118"/>
      <c r="L312" s="118"/>
      <c r="M312" s="117"/>
      <c r="N312" s="116"/>
      <c r="O312" s="115"/>
      <c r="P312" s="281"/>
      <c r="Q312" s="280"/>
      <c r="R312" s="280"/>
      <c r="S312" s="280"/>
      <c r="T312" s="280"/>
      <c r="U312" s="280"/>
      <c r="V312" s="280"/>
      <c r="W312" s="280"/>
      <c r="X312" s="280"/>
      <c r="Y312" s="280"/>
      <c r="Z312" s="280"/>
      <c r="AA312" s="279"/>
      <c r="AC312" s="772">
        <f t="shared" si="351"/>
        <v>0</v>
      </c>
      <c r="AD312" s="280"/>
      <c r="AE312" s="280"/>
      <c r="AF312" s="280"/>
      <c r="AG312" s="280"/>
      <c r="AH312" s="280"/>
      <c r="AI312" s="280"/>
      <c r="AJ312" s="280"/>
      <c r="AK312" s="280"/>
      <c r="AL312" s="280"/>
      <c r="AM312" s="279"/>
      <c r="AO312" s="493"/>
      <c r="AP312" s="494"/>
      <c r="AQ312" s="494"/>
      <c r="AR312" s="494"/>
      <c r="AS312" s="494"/>
      <c r="AT312" s="494"/>
      <c r="AU312" s="494"/>
      <c r="AV312" s="494"/>
      <c r="AW312" s="494"/>
      <c r="AX312" s="494"/>
      <c r="AY312" s="494"/>
      <c r="AZ312" s="494"/>
      <c r="BA312" s="494"/>
      <c r="BB312" s="494"/>
      <c r="BC312" s="497"/>
      <c r="BV312" s="394">
        <f t="shared" si="317"/>
        <v>0</v>
      </c>
      <c r="DD312" s="9">
        <v>1</v>
      </c>
    </row>
    <row r="313" spans="2:108" ht="21" customHeight="1">
      <c r="B313" s="394">
        <f t="shared" si="312"/>
        <v>0</v>
      </c>
      <c r="C313" s="146" t="b">
        <f t="shared" si="313"/>
        <v>0</v>
      </c>
      <c r="D313" s="146">
        <f t="shared" si="318"/>
        <v>0</v>
      </c>
      <c r="E313" s="146">
        <f t="shared" si="319"/>
        <v>0</v>
      </c>
      <c r="F313" s="146">
        <f t="shared" si="320"/>
        <v>0</v>
      </c>
      <c r="G313" s="146">
        <f t="shared" si="314"/>
        <v>0</v>
      </c>
      <c r="H313" s="146" t="str">
        <f t="shared" si="321"/>
        <v/>
      </c>
      <c r="I313" s="146" t="str">
        <f t="shared" si="315"/>
        <v/>
      </c>
      <c r="J313" s="145"/>
      <c r="K313" s="118"/>
      <c r="L313" s="118"/>
      <c r="M313" s="117"/>
      <c r="N313" s="116"/>
      <c r="O313" s="115"/>
      <c r="P313" s="281"/>
      <c r="Q313" s="280"/>
      <c r="R313" s="280"/>
      <c r="S313" s="280"/>
      <c r="T313" s="280"/>
      <c r="U313" s="280"/>
      <c r="V313" s="280"/>
      <c r="W313" s="280"/>
      <c r="X313" s="280"/>
      <c r="Y313" s="280"/>
      <c r="Z313" s="280"/>
      <c r="AA313" s="279"/>
      <c r="AC313" s="772">
        <f t="shared" si="351"/>
        <v>0</v>
      </c>
      <c r="AD313" s="280"/>
      <c r="AE313" s="280"/>
      <c r="AF313" s="280"/>
      <c r="AG313" s="280"/>
      <c r="AH313" s="280"/>
      <c r="AI313" s="280"/>
      <c r="AJ313" s="280"/>
      <c r="AK313" s="280"/>
      <c r="AL313" s="280"/>
      <c r="AM313" s="279"/>
      <c r="AO313" s="493"/>
      <c r="AP313" s="494"/>
      <c r="AQ313" s="494"/>
      <c r="AR313" s="494"/>
      <c r="AS313" s="494"/>
      <c r="AT313" s="494"/>
      <c r="AU313" s="494"/>
      <c r="AV313" s="494"/>
      <c r="AW313" s="494"/>
      <c r="AX313" s="494"/>
      <c r="AY313" s="494"/>
      <c r="AZ313" s="494"/>
      <c r="BA313" s="494"/>
      <c r="BB313" s="494"/>
      <c r="BC313" s="497"/>
      <c r="BV313" s="394">
        <f t="shared" si="317"/>
        <v>0</v>
      </c>
      <c r="DD313" s="9">
        <v>1</v>
      </c>
    </row>
    <row r="314" spans="2:108" ht="21" customHeight="1">
      <c r="B314" s="394">
        <f t="shared" si="312"/>
        <v>0</v>
      </c>
      <c r="C314" s="146" t="b">
        <f t="shared" si="313"/>
        <v>0</v>
      </c>
      <c r="D314" s="146">
        <f t="shared" si="318"/>
        <v>0</v>
      </c>
      <c r="E314" s="146">
        <f t="shared" si="319"/>
        <v>0</v>
      </c>
      <c r="F314" s="146">
        <f t="shared" si="320"/>
        <v>0</v>
      </c>
      <c r="G314" s="146">
        <f t="shared" si="314"/>
        <v>0</v>
      </c>
      <c r="H314" s="146" t="str">
        <f t="shared" si="321"/>
        <v/>
      </c>
      <c r="I314" s="146" t="str">
        <f t="shared" si="315"/>
        <v/>
      </c>
      <c r="J314" s="145"/>
      <c r="K314" s="118"/>
      <c r="L314" s="118"/>
      <c r="M314" s="117"/>
      <c r="N314" s="116"/>
      <c r="O314" s="115"/>
      <c r="P314" s="281"/>
      <c r="Q314" s="280"/>
      <c r="R314" s="280"/>
      <c r="S314" s="280"/>
      <c r="T314" s="280"/>
      <c r="U314" s="280"/>
      <c r="V314" s="280"/>
      <c r="W314" s="280"/>
      <c r="X314" s="280"/>
      <c r="Y314" s="280"/>
      <c r="Z314" s="280"/>
      <c r="AA314" s="279"/>
      <c r="AC314" s="772">
        <f t="shared" si="351"/>
        <v>0</v>
      </c>
      <c r="AD314" s="280"/>
      <c r="AE314" s="280"/>
      <c r="AF314" s="280"/>
      <c r="AG314" s="280"/>
      <c r="AH314" s="280"/>
      <c r="AI314" s="280"/>
      <c r="AJ314" s="280"/>
      <c r="AK314" s="280"/>
      <c r="AL314" s="280"/>
      <c r="AM314" s="279"/>
      <c r="AO314" s="493"/>
      <c r="AP314" s="494"/>
      <c r="AQ314" s="494"/>
      <c r="AR314" s="494"/>
      <c r="AS314" s="494"/>
      <c r="AT314" s="494"/>
      <c r="AU314" s="494"/>
      <c r="AV314" s="494"/>
      <c r="AW314" s="494"/>
      <c r="AX314" s="494"/>
      <c r="AY314" s="494"/>
      <c r="AZ314" s="494"/>
      <c r="BA314" s="494"/>
      <c r="BB314" s="494"/>
      <c r="BC314" s="497"/>
      <c r="BV314" s="394">
        <f t="shared" si="317"/>
        <v>0</v>
      </c>
      <c r="DD314" s="9">
        <v>1</v>
      </c>
    </row>
    <row r="315" spans="2:108" ht="21" customHeight="1">
      <c r="B315" s="394">
        <f t="shared" si="312"/>
        <v>0</v>
      </c>
      <c r="C315" s="146" t="b">
        <f t="shared" si="313"/>
        <v>0</v>
      </c>
      <c r="D315" s="146">
        <f t="shared" si="318"/>
        <v>0</v>
      </c>
      <c r="E315" s="146">
        <f t="shared" si="319"/>
        <v>0</v>
      </c>
      <c r="F315" s="146">
        <f t="shared" si="320"/>
        <v>0</v>
      </c>
      <c r="G315" s="146">
        <f t="shared" si="314"/>
        <v>0</v>
      </c>
      <c r="H315" s="146" t="str">
        <f t="shared" si="321"/>
        <v/>
      </c>
      <c r="I315" s="146" t="str">
        <f t="shared" si="315"/>
        <v/>
      </c>
      <c r="J315" s="145"/>
      <c r="K315" s="118"/>
      <c r="L315" s="118"/>
      <c r="M315" s="117"/>
      <c r="N315" s="116"/>
      <c r="O315" s="115"/>
      <c r="P315" s="281"/>
      <c r="Q315" s="280"/>
      <c r="R315" s="280"/>
      <c r="S315" s="280"/>
      <c r="T315" s="280"/>
      <c r="U315" s="280"/>
      <c r="V315" s="280"/>
      <c r="W315" s="280"/>
      <c r="X315" s="280"/>
      <c r="Y315" s="280"/>
      <c r="Z315" s="280"/>
      <c r="AA315" s="279"/>
      <c r="AC315" s="772">
        <f t="shared" si="351"/>
        <v>0</v>
      </c>
      <c r="AD315" s="280"/>
      <c r="AE315" s="280"/>
      <c r="AF315" s="280"/>
      <c r="AG315" s="280"/>
      <c r="AH315" s="280"/>
      <c r="AI315" s="280"/>
      <c r="AJ315" s="280"/>
      <c r="AK315" s="280"/>
      <c r="AL315" s="280"/>
      <c r="AM315" s="279"/>
      <c r="AO315" s="493"/>
      <c r="AP315" s="494"/>
      <c r="AQ315" s="494"/>
      <c r="AR315" s="494"/>
      <c r="AS315" s="494"/>
      <c r="AT315" s="494"/>
      <c r="AU315" s="494"/>
      <c r="AV315" s="494"/>
      <c r="AW315" s="494"/>
      <c r="AX315" s="494"/>
      <c r="AY315" s="494"/>
      <c r="AZ315" s="494"/>
      <c r="BA315" s="494"/>
      <c r="BB315" s="494"/>
      <c r="BC315" s="497"/>
      <c r="BV315" s="394">
        <f t="shared" si="317"/>
        <v>0</v>
      </c>
      <c r="DD315" s="9">
        <v>1</v>
      </c>
    </row>
    <row r="316" spans="2:108" ht="21" customHeight="1">
      <c r="B316" s="394">
        <f t="shared" si="312"/>
        <v>0</v>
      </c>
      <c r="C316" s="146" t="b">
        <f t="shared" si="313"/>
        <v>0</v>
      </c>
      <c r="D316" s="146">
        <f t="shared" si="318"/>
        <v>0</v>
      </c>
      <c r="E316" s="146">
        <f t="shared" si="319"/>
        <v>0</v>
      </c>
      <c r="F316" s="146">
        <f t="shared" si="320"/>
        <v>0</v>
      </c>
      <c r="G316" s="146">
        <f t="shared" si="314"/>
        <v>0</v>
      </c>
      <c r="H316" s="146" t="str">
        <f t="shared" si="321"/>
        <v/>
      </c>
      <c r="I316" s="146" t="str">
        <f t="shared" si="315"/>
        <v/>
      </c>
      <c r="J316" s="145"/>
      <c r="K316" s="118"/>
      <c r="L316" s="118"/>
      <c r="M316" s="117"/>
      <c r="N316" s="116"/>
      <c r="O316" s="115"/>
      <c r="P316" s="661"/>
      <c r="Q316" s="277"/>
      <c r="R316" s="277"/>
      <c r="S316" s="277"/>
      <c r="T316" s="277"/>
      <c r="U316" s="277"/>
      <c r="V316" s="277"/>
      <c r="W316" s="277"/>
      <c r="X316" s="277"/>
      <c r="Y316" s="277"/>
      <c r="Z316" s="277"/>
      <c r="AA316" s="276"/>
      <c r="AC316" s="773"/>
      <c r="AD316" s="277"/>
      <c r="AE316" s="277"/>
      <c r="AF316" s="277"/>
      <c r="AG316" s="277"/>
      <c r="AH316" s="277"/>
      <c r="AI316" s="277"/>
      <c r="AJ316" s="277"/>
      <c r="AK316" s="277"/>
      <c r="AL316" s="277"/>
      <c r="AM316" s="276"/>
      <c r="AO316" s="493"/>
      <c r="AP316" s="494"/>
      <c r="AQ316" s="494"/>
      <c r="AR316" s="494"/>
      <c r="AS316" s="494"/>
      <c r="AT316" s="494"/>
      <c r="AU316" s="494"/>
      <c r="AV316" s="494"/>
      <c r="AW316" s="494"/>
      <c r="AX316" s="494"/>
      <c r="AY316" s="494"/>
      <c r="AZ316" s="494"/>
      <c r="BA316" s="494"/>
      <c r="BB316" s="494"/>
      <c r="BC316" s="497"/>
      <c r="BV316" s="394">
        <f t="shared" si="317"/>
        <v>0</v>
      </c>
      <c r="DD316" s="9">
        <v>1</v>
      </c>
    </row>
    <row r="317" spans="2:108" ht="21" customHeight="1">
      <c r="B317" s="394">
        <f t="shared" si="312"/>
        <v>0</v>
      </c>
      <c r="C317" s="146" t="b">
        <f t="shared" si="313"/>
        <v>0</v>
      </c>
      <c r="D317" s="146">
        <f t="shared" si="318"/>
        <v>0</v>
      </c>
      <c r="E317" s="146">
        <f t="shared" si="319"/>
        <v>0</v>
      </c>
      <c r="F317" s="146">
        <f t="shared" si="320"/>
        <v>0</v>
      </c>
      <c r="G317" s="146">
        <f t="shared" si="314"/>
        <v>0</v>
      </c>
      <c r="H317" s="146" t="str">
        <f t="shared" si="321"/>
        <v/>
      </c>
      <c r="I317" s="146" t="str">
        <f t="shared" si="315"/>
        <v/>
      </c>
      <c r="J317" s="145"/>
      <c r="K317" s="118"/>
      <c r="L317" s="118"/>
      <c r="M317" s="117"/>
      <c r="N317" s="116"/>
      <c r="O317" s="115"/>
      <c r="P317" s="661"/>
      <c r="Q317" s="277"/>
      <c r="R317" s="277"/>
      <c r="S317" s="277"/>
      <c r="T317" s="277"/>
      <c r="U317" s="277"/>
      <c r="V317" s="277"/>
      <c r="W317" s="277"/>
      <c r="X317" s="277"/>
      <c r="Y317" s="277"/>
      <c r="Z317" s="277"/>
      <c r="AA317" s="276"/>
      <c r="AC317" s="773"/>
      <c r="AD317" s="277"/>
      <c r="AE317" s="277"/>
      <c r="AF317" s="277"/>
      <c r="AG317" s="277"/>
      <c r="AH317" s="277"/>
      <c r="AI317" s="277"/>
      <c r="AJ317" s="277"/>
      <c r="AK317" s="277"/>
      <c r="AL317" s="277"/>
      <c r="AM317" s="276"/>
      <c r="AO317" s="493"/>
      <c r="AP317" s="494"/>
      <c r="AQ317" s="494"/>
      <c r="AR317" s="494"/>
      <c r="AS317" s="494"/>
      <c r="AT317" s="494"/>
      <c r="AU317" s="494"/>
      <c r="AV317" s="494"/>
      <c r="AW317" s="494"/>
      <c r="AX317" s="494"/>
      <c r="AY317" s="494"/>
      <c r="AZ317" s="494"/>
      <c r="BA317" s="494"/>
      <c r="BB317" s="494"/>
      <c r="BC317" s="497"/>
      <c r="BV317" s="394">
        <f t="shared" si="317"/>
        <v>0</v>
      </c>
      <c r="DD317" s="9">
        <v>1</v>
      </c>
    </row>
    <row r="318" spans="2:108" ht="21" customHeight="1">
      <c r="B318" s="394">
        <f t="shared" si="312"/>
        <v>0</v>
      </c>
      <c r="C318" s="146" t="b">
        <f t="shared" si="313"/>
        <v>0</v>
      </c>
      <c r="D318" s="146">
        <f t="shared" si="318"/>
        <v>0</v>
      </c>
      <c r="E318" s="146">
        <f t="shared" si="319"/>
        <v>0</v>
      </c>
      <c r="F318" s="146">
        <f t="shared" si="320"/>
        <v>0</v>
      </c>
      <c r="G318" s="146">
        <f t="shared" si="314"/>
        <v>0</v>
      </c>
      <c r="H318" s="146" t="str">
        <f t="shared" si="321"/>
        <v/>
      </c>
      <c r="I318" s="146" t="str">
        <f t="shared" si="315"/>
        <v/>
      </c>
      <c r="J318" s="272"/>
      <c r="K318" s="118"/>
      <c r="L318" s="118"/>
      <c r="M318" s="117"/>
      <c r="N318" s="116"/>
      <c r="O318" s="115"/>
      <c r="P318" s="274"/>
      <c r="Q318" s="121"/>
      <c r="R318" s="121"/>
      <c r="S318" s="121"/>
      <c r="T318" s="121"/>
      <c r="U318" s="121"/>
      <c r="V318" s="121"/>
      <c r="W318" s="121"/>
      <c r="X318" s="121"/>
      <c r="Y318" s="121"/>
      <c r="Z318" s="121"/>
      <c r="AA318" s="120"/>
      <c r="AC318" s="774"/>
      <c r="AD318" s="121"/>
      <c r="AE318" s="121"/>
      <c r="AF318" s="121"/>
      <c r="AG318" s="121"/>
      <c r="AH318" s="121"/>
      <c r="AI318" s="121"/>
      <c r="AJ318" s="121"/>
      <c r="AK318" s="121"/>
      <c r="AL318" s="121"/>
      <c r="AM318" s="120"/>
      <c r="AO318" s="493"/>
      <c r="AP318" s="494"/>
      <c r="AQ318" s="494"/>
      <c r="AR318" s="494"/>
      <c r="AS318" s="494"/>
      <c r="AT318" s="494"/>
      <c r="AU318" s="494"/>
      <c r="AV318" s="494"/>
      <c r="AW318" s="494"/>
      <c r="AX318" s="494"/>
      <c r="AY318" s="494"/>
      <c r="AZ318" s="494"/>
      <c r="BA318" s="494"/>
      <c r="BB318" s="494"/>
      <c r="BC318" s="497"/>
      <c r="BV318" s="394">
        <f t="shared" si="317"/>
        <v>0</v>
      </c>
      <c r="DD318" s="9">
        <v>1</v>
      </c>
    </row>
    <row r="319" spans="2:108" ht="21" customHeight="1">
      <c r="B319" s="394">
        <f t="shared" si="312"/>
        <v>0</v>
      </c>
      <c r="C319" s="146" t="b">
        <f t="shared" si="313"/>
        <v>0</v>
      </c>
      <c r="D319" s="146">
        <f t="shared" si="318"/>
        <v>0</v>
      </c>
      <c r="E319" s="146">
        <f t="shared" si="319"/>
        <v>0</v>
      </c>
      <c r="F319" s="146">
        <f t="shared" si="320"/>
        <v>0</v>
      </c>
      <c r="G319" s="146">
        <f t="shared" si="314"/>
        <v>0</v>
      </c>
      <c r="H319" s="146" t="str">
        <f t="shared" si="321"/>
        <v/>
      </c>
      <c r="I319" s="146" t="str">
        <f t="shared" si="315"/>
        <v/>
      </c>
      <c r="J319" s="272"/>
      <c r="K319" s="112"/>
      <c r="L319" s="112"/>
      <c r="M319" s="112"/>
      <c r="N319" s="112"/>
      <c r="O319" s="112"/>
      <c r="P319" s="112"/>
      <c r="Q319" s="112"/>
      <c r="R319" s="112"/>
      <c r="S319" s="112"/>
      <c r="T319" s="112"/>
      <c r="U319" s="112"/>
      <c r="V319" s="112"/>
      <c r="W319" s="112"/>
      <c r="X319" s="112"/>
      <c r="Y319" s="112"/>
      <c r="Z319" s="112"/>
      <c r="AA319" s="114"/>
      <c r="AC319" s="775">
        <v>40</v>
      </c>
      <c r="AD319" s="112">
        <v>5</v>
      </c>
      <c r="AE319" s="112">
        <v>12</v>
      </c>
      <c r="AF319" s="112">
        <v>25</v>
      </c>
      <c r="AG319" s="112">
        <v>23</v>
      </c>
      <c r="AH319" s="112">
        <v>7</v>
      </c>
      <c r="AI319" s="112">
        <v>13</v>
      </c>
      <c r="AJ319" s="112">
        <v>12</v>
      </c>
      <c r="AK319" s="112">
        <v>9</v>
      </c>
      <c r="AL319" s="112">
        <v>12</v>
      </c>
      <c r="AM319" s="114">
        <v>13</v>
      </c>
      <c r="AO319" s="113">
        <v>14</v>
      </c>
      <c r="AP319" s="112">
        <v>11</v>
      </c>
      <c r="AQ319" s="112">
        <v>17</v>
      </c>
      <c r="AR319" s="112">
        <v>17</v>
      </c>
      <c r="AS319" s="112">
        <v>17</v>
      </c>
      <c r="AT319" s="112">
        <v>14</v>
      </c>
      <c r="AU319" s="112">
        <v>11</v>
      </c>
      <c r="AV319" s="112">
        <v>14</v>
      </c>
      <c r="AW319" s="112">
        <v>21</v>
      </c>
      <c r="AX319" s="112">
        <v>18</v>
      </c>
      <c r="AY319" s="112">
        <v>17</v>
      </c>
      <c r="AZ319" s="112">
        <v>11</v>
      </c>
      <c r="BA319" s="112">
        <v>11</v>
      </c>
      <c r="BB319" s="112">
        <v>11</v>
      </c>
      <c r="BC319" s="111">
        <v>17</v>
      </c>
      <c r="BV319" s="394">
        <f t="shared" si="317"/>
        <v>0</v>
      </c>
      <c r="DD319" s="9">
        <v>1</v>
      </c>
    </row>
    <row r="320" spans="2:108" ht="21" customHeight="1" thickBot="1">
      <c r="B320" s="394">
        <f t="shared" si="312"/>
        <v>0</v>
      </c>
      <c r="C320" s="146" t="b">
        <f t="shared" si="313"/>
        <v>0</v>
      </c>
      <c r="D320" s="146">
        <f t="shared" si="318"/>
        <v>0</v>
      </c>
      <c r="E320" s="146">
        <f t="shared" si="319"/>
        <v>0</v>
      </c>
      <c r="F320" s="146">
        <f t="shared" si="320"/>
        <v>0</v>
      </c>
      <c r="G320" s="146">
        <f t="shared" si="314"/>
        <v>0</v>
      </c>
      <c r="H320" s="146" t="str">
        <f t="shared" si="321"/>
        <v/>
      </c>
      <c r="I320" s="146" t="str">
        <f t="shared" si="315"/>
        <v/>
      </c>
      <c r="J320" s="271"/>
      <c r="K320" s="270"/>
      <c r="L320" s="270"/>
      <c r="M320" s="270"/>
      <c r="N320" s="270"/>
      <c r="O320" s="270"/>
      <c r="P320" s="270"/>
      <c r="Q320" s="270"/>
      <c r="R320" s="270"/>
      <c r="S320" s="270"/>
      <c r="T320" s="270"/>
      <c r="U320" s="270"/>
      <c r="V320" s="270"/>
      <c r="W320" s="270"/>
      <c r="X320" s="270"/>
      <c r="Y320" s="270"/>
      <c r="Z320" s="270"/>
      <c r="AA320" s="269"/>
      <c r="AC320" s="776">
        <f t="shared" ref="AC320:AK320" ca="1" si="352">CELL("largeur",AC320)</f>
        <v>40</v>
      </c>
      <c r="AD320" s="270">
        <f t="shared" ca="1" si="352"/>
        <v>5</v>
      </c>
      <c r="AE320" s="270">
        <f t="shared" ca="1" si="352"/>
        <v>12</v>
      </c>
      <c r="AF320" s="270">
        <f t="shared" ca="1" si="352"/>
        <v>25</v>
      </c>
      <c r="AG320" s="270">
        <f t="shared" ca="1" si="352"/>
        <v>23</v>
      </c>
      <c r="AH320" s="270">
        <f t="shared" ca="1" si="352"/>
        <v>7</v>
      </c>
      <c r="AI320" s="270">
        <f t="shared" ca="1" si="352"/>
        <v>13</v>
      </c>
      <c r="AJ320" s="270">
        <f t="shared" ca="1" si="352"/>
        <v>12</v>
      </c>
      <c r="AK320" s="270">
        <f t="shared" ca="1" si="352"/>
        <v>9</v>
      </c>
      <c r="AL320" s="270">
        <v>12</v>
      </c>
      <c r="AM320" s="269">
        <f ca="1">CELL("largeur",AM320)</f>
        <v>13</v>
      </c>
      <c r="AO320" s="110">
        <f t="shared" ref="AO320:BC320" ca="1" si="353">CELL("largeur",AO320)</f>
        <v>14</v>
      </c>
      <c r="AP320" s="109">
        <f t="shared" ca="1" si="353"/>
        <v>11</v>
      </c>
      <c r="AQ320" s="109">
        <f t="shared" ca="1" si="353"/>
        <v>17</v>
      </c>
      <c r="AR320" s="109">
        <f t="shared" ca="1" si="353"/>
        <v>17</v>
      </c>
      <c r="AS320" s="109">
        <f t="shared" ca="1" si="353"/>
        <v>17</v>
      </c>
      <c r="AT320" s="109">
        <f t="shared" ca="1" si="353"/>
        <v>14</v>
      </c>
      <c r="AU320" s="109">
        <f t="shared" ca="1" si="353"/>
        <v>11</v>
      </c>
      <c r="AV320" s="109">
        <f t="shared" ca="1" si="353"/>
        <v>14</v>
      </c>
      <c r="AW320" s="109">
        <f t="shared" ca="1" si="353"/>
        <v>21</v>
      </c>
      <c r="AX320" s="109">
        <f t="shared" ca="1" si="353"/>
        <v>18</v>
      </c>
      <c r="AY320" s="109">
        <f t="shared" ca="1" si="353"/>
        <v>17</v>
      </c>
      <c r="AZ320" s="109">
        <f t="shared" ca="1" si="353"/>
        <v>11</v>
      </c>
      <c r="BA320" s="109">
        <f t="shared" ca="1" si="353"/>
        <v>11</v>
      </c>
      <c r="BB320" s="109">
        <f t="shared" ca="1" si="353"/>
        <v>11</v>
      </c>
      <c r="BC320" s="108">
        <f t="shared" ca="1" si="353"/>
        <v>17</v>
      </c>
      <c r="BV320" s="394">
        <f t="shared" si="317"/>
        <v>0</v>
      </c>
      <c r="DD320" s="9">
        <v>1</v>
      </c>
    </row>
    <row r="321" spans="2:108" ht="21" customHeight="1" thickBot="1">
      <c r="B321" s="394" t="str">
        <f t="shared" si="312"/>
        <v>A</v>
      </c>
      <c r="C321" s="146" t="str">
        <f t="shared" si="313"/>
        <v>A</v>
      </c>
      <c r="D321" s="146">
        <f t="shared" si="318"/>
        <v>0</v>
      </c>
      <c r="E321" s="146">
        <f t="shared" si="319"/>
        <v>0</v>
      </c>
      <c r="F321" s="146">
        <f t="shared" si="320"/>
        <v>0</v>
      </c>
      <c r="G321" s="146">
        <f t="shared" si="314"/>
        <v>0</v>
      </c>
      <c r="H321" s="146" t="str">
        <f t="shared" si="321"/>
        <v/>
      </c>
      <c r="I321" s="146" t="str">
        <f t="shared" si="315"/>
        <v/>
      </c>
      <c r="J321" s="832" t="s">
        <v>338</v>
      </c>
      <c r="K321" s="833" t="s">
        <v>338</v>
      </c>
      <c r="L321" s="833" t="s">
        <v>338</v>
      </c>
      <c r="M321" s="833" t="s">
        <v>338</v>
      </c>
      <c r="N321" s="833" t="s">
        <v>338</v>
      </c>
      <c r="O321" s="834" t="s">
        <v>2028</v>
      </c>
      <c r="P321" s="835"/>
      <c r="Q321" s="835"/>
      <c r="R321" s="835"/>
      <c r="S321" s="835"/>
      <c r="T321" s="835"/>
      <c r="U321" s="835"/>
      <c r="V321" s="835"/>
      <c r="W321" s="835"/>
      <c r="X321" s="835"/>
      <c r="Y321" s="835"/>
      <c r="Z321" s="835"/>
      <c r="AA321" s="835"/>
      <c r="AO321" s="24" t="s">
        <v>126</v>
      </c>
      <c r="AP321" s="18"/>
      <c r="AQ321" s="17"/>
      <c r="AR321" s="17"/>
      <c r="AS321" s="17"/>
      <c r="AT321" s="17"/>
      <c r="AU321" s="17"/>
      <c r="AV321" s="17"/>
      <c r="AW321" s="16"/>
      <c r="AX321" s="1"/>
      <c r="BV321" s="394" t="str">
        <f t="shared" si="317"/>
        <v>A</v>
      </c>
      <c r="DD321" s="9">
        <v>1</v>
      </c>
    </row>
    <row r="322" spans="2:108" ht="21" customHeight="1">
      <c r="B322" s="394" t="str">
        <f t="shared" si="312"/>
        <v>A</v>
      </c>
      <c r="C322" s="146">
        <f t="shared" si="313"/>
        <v>0</v>
      </c>
      <c r="D322" s="146">
        <f t="shared" si="318"/>
        <v>0</v>
      </c>
      <c r="E322" s="146">
        <f t="shared" si="319"/>
        <v>0</v>
      </c>
      <c r="F322" s="146">
        <f t="shared" si="320"/>
        <v>0</v>
      </c>
      <c r="G322" s="146">
        <f t="shared" si="314"/>
        <v>0</v>
      </c>
      <c r="H322" s="146" t="str">
        <f t="shared" si="321"/>
        <v/>
      </c>
      <c r="I322" s="146" t="str">
        <f t="shared" si="315"/>
        <v/>
      </c>
      <c r="J322" s="257" t="s">
        <v>338</v>
      </c>
      <c r="K322" s="256">
        <f>K329</f>
        <v>0</v>
      </c>
      <c r="L322" s="256">
        <f>L329</f>
        <v>0</v>
      </c>
      <c r="M322" s="255">
        <f>M329</f>
        <v>0</v>
      </c>
      <c r="N322" s="254">
        <f>N329</f>
        <v>0</v>
      </c>
      <c r="O322" s="253">
        <f>O329</f>
        <v>0</v>
      </c>
      <c r="P322" s="686"/>
      <c r="Q322" s="685"/>
      <c r="R322" s="798" t="s">
        <v>1706</v>
      </c>
      <c r="S322" s="798"/>
      <c r="T322" s="798"/>
      <c r="U322" s="798"/>
      <c r="V322" s="798"/>
      <c r="W322" s="798"/>
      <c r="X322" s="798"/>
      <c r="Y322" s="798"/>
      <c r="Z322" s="798"/>
      <c r="AA322" s="684"/>
      <c r="AC322" s="1561" t="str">
        <f>R322&amp;" "&amp;P322&amp;" "&amp;P323&amp;" "&amp;P324&amp;"  intensité"&amp;" "&amp;U328&amp;" "&amp;"coût unitaire"&amp;" "&amp;AM331&amp; "€"&amp;" "&amp;" servi en"&amp;" "&amp;AJ324</f>
        <v>POSTIT 10     intensité  coût unitaire 0€  servi en Trembler(s)</v>
      </c>
      <c r="AD322" s="1562"/>
      <c r="AE322" s="1562"/>
      <c r="AF322" s="1562"/>
      <c r="AG322" s="1562"/>
      <c r="AH322" s="1562"/>
      <c r="AI322" s="1562"/>
      <c r="AJ322" s="1562"/>
      <c r="AK322" s="252" t="s">
        <v>432</v>
      </c>
      <c r="AL322" s="1565">
        <f>AA322</f>
        <v>0</v>
      </c>
      <c r="AM322" s="1566"/>
      <c r="AO322" s="251" t="s">
        <v>427</v>
      </c>
      <c r="AP322" s="250" t="s">
        <v>431</v>
      </c>
      <c r="AQ322" s="247" t="s">
        <v>429</v>
      </c>
      <c r="AR322" s="249" t="s">
        <v>426</v>
      </c>
      <c r="AS322" s="248" t="s">
        <v>430</v>
      </c>
      <c r="AT322" s="247" t="s">
        <v>429</v>
      </c>
      <c r="AU322" s="246" t="s">
        <v>428</v>
      </c>
      <c r="AV322" s="245" t="s">
        <v>427</v>
      </c>
      <c r="AW322" s="764" t="str">
        <f>AO324</f>
        <v/>
      </c>
      <c r="AX322" s="244"/>
      <c r="AY322" s="243"/>
      <c r="AZ322" s="242"/>
      <c r="BA322" s="241" t="s">
        <v>426</v>
      </c>
      <c r="BB322" s="240" t="str">
        <f>AR324</f>
        <v>2 Trembler(s) de 30 cl</v>
      </c>
      <c r="BC322" s="239"/>
      <c r="BV322" s="394" t="str">
        <f t="shared" si="317"/>
        <v>A</v>
      </c>
      <c r="DD322" s="9">
        <v>1</v>
      </c>
    </row>
    <row r="323" spans="2:108" ht="21" customHeight="1">
      <c r="B323" s="394">
        <f t="shared" si="312"/>
        <v>0</v>
      </c>
      <c r="C323" s="146" t="b">
        <f t="shared" si="313"/>
        <v>0</v>
      </c>
      <c r="D323" s="146">
        <f t="shared" si="318"/>
        <v>0</v>
      </c>
      <c r="E323" s="146">
        <f t="shared" si="319"/>
        <v>0</v>
      </c>
      <c r="F323" s="146">
        <f t="shared" si="320"/>
        <v>0</v>
      </c>
      <c r="G323" s="146">
        <f t="shared" si="314"/>
        <v>0</v>
      </c>
      <c r="H323" s="146" t="str">
        <f t="shared" si="321"/>
        <v/>
      </c>
      <c r="I323" s="146" t="str">
        <f t="shared" si="315"/>
        <v/>
      </c>
      <c r="J323" s="133"/>
      <c r="K323" s="203"/>
      <c r="L323" s="203"/>
      <c r="M323" s="202"/>
      <c r="N323" s="201"/>
      <c r="O323" s="200"/>
      <c r="P323" s="683"/>
      <c r="Q323" s="682"/>
      <c r="R323" s="799"/>
      <c r="S323" s="799"/>
      <c r="T323" s="799"/>
      <c r="U323" s="799"/>
      <c r="V323" s="799"/>
      <c r="W323" s="799"/>
      <c r="X323" s="799"/>
      <c r="Y323" s="799"/>
      <c r="Z323" s="799"/>
      <c r="AA323" s="681"/>
      <c r="AC323" s="1563"/>
      <c r="AD323" s="1564"/>
      <c r="AE323" s="1564"/>
      <c r="AF323" s="1564"/>
      <c r="AG323" s="1564"/>
      <c r="AH323" s="1564"/>
      <c r="AI323" s="1564"/>
      <c r="AJ323" s="1564"/>
      <c r="AK323" s="503">
        <f>IFERROR(SUM(AJ332:AJ338)/SUM(AE332:AE338)*100,0)</f>
        <v>0</v>
      </c>
      <c r="AL323" s="1567"/>
      <c r="AM323" s="1568"/>
      <c r="AO323" s="238" t="str">
        <f t="shared" ref="AO323:AU323" si="354">SUBSTITUTE(ADDRESS(1,COLUMN(),4),"1","")</f>
        <v>AO</v>
      </c>
      <c r="AP323" s="237" t="str">
        <f t="shared" si="354"/>
        <v>AP</v>
      </c>
      <c r="AQ323" s="234" t="str">
        <f t="shared" si="354"/>
        <v>AQ</v>
      </c>
      <c r="AR323" s="236" t="str">
        <f t="shared" si="354"/>
        <v>AR</v>
      </c>
      <c r="AS323" s="235" t="str">
        <f t="shared" si="354"/>
        <v>AS</v>
      </c>
      <c r="AT323" s="234" t="str">
        <f t="shared" si="354"/>
        <v>AT</v>
      </c>
      <c r="AU323" s="233" t="str">
        <f t="shared" si="354"/>
        <v>AU</v>
      </c>
      <c r="AV323" s="232"/>
      <c r="AW323" s="232"/>
      <c r="AX323" s="232"/>
      <c r="AY323" s="193"/>
      <c r="AZ323" s="232"/>
      <c r="BA323" s="218"/>
      <c r="BB323" s="153"/>
      <c r="BC323" s="152"/>
      <c r="BV323" s="394">
        <f t="shared" si="317"/>
        <v>0</v>
      </c>
      <c r="DD323" s="9">
        <v>1</v>
      </c>
    </row>
    <row r="324" spans="2:108" ht="21" customHeight="1">
      <c r="B324" s="394">
        <f t="shared" si="312"/>
        <v>0</v>
      </c>
      <c r="C324" s="146" t="b">
        <f t="shared" si="313"/>
        <v>0</v>
      </c>
      <c r="D324" s="146">
        <f t="shared" si="318"/>
        <v>0</v>
      </c>
      <c r="E324" s="146">
        <f t="shared" si="319"/>
        <v>0</v>
      </c>
      <c r="F324" s="146">
        <f t="shared" si="320"/>
        <v>0</v>
      </c>
      <c r="G324" s="146">
        <f t="shared" si="314"/>
        <v>0</v>
      </c>
      <c r="H324" s="146" t="str">
        <f t="shared" si="321"/>
        <v/>
      </c>
      <c r="I324" s="146" t="str">
        <f t="shared" si="315"/>
        <v/>
      </c>
      <c r="J324" s="133"/>
      <c r="K324" s="203"/>
      <c r="L324" s="203"/>
      <c r="M324" s="202"/>
      <c r="N324" s="201"/>
      <c r="O324" s="200"/>
      <c r="P324" s="680"/>
      <c r="Q324" s="680"/>
      <c r="R324" s="332"/>
      <c r="S324" s="331"/>
      <c r="T324" s="231"/>
      <c r="U324" s="231"/>
      <c r="V324" s="231"/>
      <c r="W324" s="231"/>
      <c r="X324" s="231"/>
      <c r="Y324" s="231"/>
      <c r="Z324" s="231"/>
      <c r="AA324" s="230"/>
      <c r="AC324" s="763" t="str">
        <f>IFERROR(IF(AX339&lt;&gt;INDEX(BO22:BO150,MATCH(M325,BH22:BH150,0)),"⚠️ Vérifiez : le total saisi = "&amp;AX339&amp;" ml (colonne "&amp;AX330&amp;")","✅ OK volume saisi = "&amp;AX339&amp;" ml (colonne "&amp;AX330&amp;")"),"⚠️ Erreur : valeur non trouvée")</f>
        <v>⚠️ Erreur : valeur non trouvée</v>
      </c>
      <c r="AD324" s="207"/>
      <c r="AE324" s="207"/>
      <c r="AF324" s="207"/>
      <c r="AG324" s="207"/>
      <c r="AH324" s="532" t="s">
        <v>416</v>
      </c>
      <c r="AI324" s="229">
        <v>2</v>
      </c>
      <c r="AJ324" s="607" t="s">
        <v>361</v>
      </c>
      <c r="AK324" s="611" t="s">
        <v>805</v>
      </c>
      <c r="AL324" s="608">
        <f>IFERROR(INDEX(BN22:BN150, MATCH(AJ324, BH22:BH150, 0)), 0)*AI324</f>
        <v>50</v>
      </c>
      <c r="AM324" s="606">
        <f>AL324/100</f>
        <v>0.5</v>
      </c>
      <c r="AO324" s="228" t="str">
        <f>IF(OR(ISBLANK(P326), ISBLANK(Q326), ISBLANK(P328), ISBLANK(Q328)), "","Volume saisi "&amp; AX339 &amp; " ml pour "  &amp; P326 &amp; " " &amp; Q326)</f>
        <v/>
      </c>
      <c r="AP324" s="226">
        <f>IFERROR(IF(ISBLANK(AI324),"",IFERROR(_xlfn.XLOOKUP(M324,BH22:BH150,BS22:BS150),IFERROR(_xlfn.XLOOKUP(M324,BI22:BI150,BS22:BS150),IFERROR(_xlfn.XLOOKUP(M324,BJ22:BJ150,BS22:BS150),0)))*L324),0)</f>
        <v>0</v>
      </c>
      <c r="AQ324" s="225">
        <f>IFERROR(IF(ISBLANK(AI324),"",IFERROR(_xlfn.XLOOKUP(O324,BH22:BH150,BO22:BO150),IFERROR(_xlfn.XLOOKUP(O324,BI22:BI150,BO22:BO150),IFERROR(_xlfn.XLOOKUP(O324,BJ22:BJ150,BO22:BO150),0))))*N324*L324,0)</f>
        <v>0</v>
      </c>
      <c r="AR324" s="227" t="str">
        <f>IF(OR(ISBLANK(AI324), ISBLANK(AJ324), ISBLANK(AI325), ISBLANK(AJ325)), "", AI324 &amp; " " &amp; AJ324 &amp; " de " &amp; AI325 &amp; " " &amp; AJ325)</f>
        <v>2 Trembler(s) de 30 cl</v>
      </c>
      <c r="AS324" s="226">
        <f>IFERROR(IF(ISBLANK(AI324),"",IFERROR(_xlfn.XLOOKUP(AJ324,BH22:BH150,BS22:BS150),IFERROR(_xlfn.XLOOKUP(AJ324,BI22:BI150,BS22:BS150),IFERROR(_xlfn.XLOOKUP(AJ324,BJ22:BJ150,BS22:BS150),0))))*AI324,0)</f>
        <v>600</v>
      </c>
      <c r="AT324" s="225">
        <f>IF(ISBLANK(AI324),"",IFERROR(_xlfn.XLOOKUP(AJ325,BH22:BH150,BO22:BO150),IFERROR(_xlfn.XLOOKUP(AJ325,BI22:BI150,BO22:BO150),IFERROR(_xlfn.XLOOKUP(AJ325,BJ22:BJ150,BO22:BO150),0)))*AI325*AI324)</f>
        <v>600</v>
      </c>
      <c r="AU324" s="224">
        <f>IFERROR(AT324/AQ324,0)</f>
        <v>0</v>
      </c>
      <c r="AV324" s="623" t="str">
        <f>AX330&amp;"= "</f>
        <v xml:space="preserve">AX= </v>
      </c>
      <c r="AW324" s="712" t="str">
        <f>"recherche de "&amp;X329&amp;" dans la table de conversion et multilcation par  "&amp;W329</f>
        <v xml:space="preserve">recherche de  dans la table de conversion et multilcation par  </v>
      </c>
      <c r="AX324" s="193"/>
      <c r="AY324" s="193"/>
      <c r="AZ324" s="713"/>
      <c r="BA324" s="218"/>
      <c r="BB324" s="153"/>
      <c r="BC324" s="152"/>
      <c r="BV324" s="394">
        <f t="shared" si="317"/>
        <v>0</v>
      </c>
      <c r="DD324" s="9">
        <v>1</v>
      </c>
    </row>
    <row r="325" spans="2:108" ht="21" customHeight="1">
      <c r="B325" s="394">
        <f t="shared" si="312"/>
        <v>0</v>
      </c>
      <c r="C325" s="146" t="b">
        <f t="shared" si="313"/>
        <v>0</v>
      </c>
      <c r="D325" s="146">
        <f t="shared" si="318"/>
        <v>0</v>
      </c>
      <c r="E325" s="146">
        <f t="shared" si="319"/>
        <v>0</v>
      </c>
      <c r="F325" s="146">
        <f t="shared" si="320"/>
        <v>0</v>
      </c>
      <c r="G325" s="146">
        <f t="shared" si="314"/>
        <v>0</v>
      </c>
      <c r="H325" s="146" t="str">
        <f t="shared" si="321"/>
        <v/>
      </c>
      <c r="I325" s="146" t="str">
        <f t="shared" si="315"/>
        <v/>
      </c>
      <c r="J325" s="133"/>
      <c r="K325" s="203"/>
      <c r="L325" s="203"/>
      <c r="M325" s="202"/>
      <c r="N325" s="201"/>
      <c r="O325" s="200"/>
      <c r="P325" s="223"/>
      <c r="Q325" s="329"/>
      <c r="R325" s="318"/>
      <c r="S325" s="318"/>
      <c r="T325" s="318"/>
      <c r="U325" s="318"/>
      <c r="V325" s="210"/>
      <c r="W325" s="222"/>
      <c r="X325" s="679"/>
      <c r="Y325" s="679"/>
      <c r="Z325" s="679"/>
      <c r="AA325" s="678"/>
      <c r="AC325" s="533" t="str">
        <f>"Volume d'1 "&amp;M325&amp;" "&amp;IFERROR(IF(ISBLANK(AI324),"",INDEX(BO22:BO150,MATCH(M325,BH22:BH150,0))),0)&amp;" ml"</f>
        <v>Volume d'1  0 ml</v>
      </c>
      <c r="AD325" s="207"/>
      <c r="AE325" s="207"/>
      <c r="AF325" s="207"/>
      <c r="AG325" s="207"/>
      <c r="AH325" s="221" t="str">
        <f>"⓬ Vous versez quel volume par ►"&amp;AJ324</f>
        <v>⓬ Vous versez quel volume par ►Trembler(s)</v>
      </c>
      <c r="AI325" s="220">
        <v>30</v>
      </c>
      <c r="AJ325" s="103" t="s">
        <v>328</v>
      </c>
      <c r="AK325" s="612" t="s">
        <v>806</v>
      </c>
      <c r="AL325" s="608">
        <f>IFERROR(INDEX(BN22:BN150, MATCH(AJ325, BH22:BH150, 0)), 0)*AI325</f>
        <v>30</v>
      </c>
      <c r="AM325" s="606">
        <f>AL325/100</f>
        <v>0.3</v>
      </c>
      <c r="AO325" s="142" t="str">
        <f t="shared" ref="AO325:AT325" si="355">AO324</f>
        <v/>
      </c>
      <c r="AP325" s="328">
        <f t="shared" si="355"/>
        <v>0</v>
      </c>
      <c r="AQ325" s="328">
        <f t="shared" si="355"/>
        <v>0</v>
      </c>
      <c r="AR325" s="140" t="str">
        <f t="shared" si="355"/>
        <v>2 Trembler(s) de 30 cl</v>
      </c>
      <c r="AS325" s="135">
        <f t="shared" si="355"/>
        <v>600</v>
      </c>
      <c r="AT325" s="327">
        <f t="shared" si="355"/>
        <v>600</v>
      </c>
      <c r="AU325" s="151">
        <f t="shared" ref="AU325:AU338" si="356">IFERROR(AT325/AQ325,0)</f>
        <v>0</v>
      </c>
      <c r="AV325" s="623" t="str">
        <f>AY330&amp;"= "</f>
        <v xml:space="preserve">AY= </v>
      </c>
      <c r="AW325" s="624" t="str">
        <f>"volumes de l'Auteur pour "&amp;AY339&amp;" ml"</f>
        <v>volumes de l'Auteur pour 0 ml</v>
      </c>
      <c r="AX325" s="20"/>
      <c r="AY325" s="20"/>
      <c r="AZ325" s="20"/>
      <c r="BA325" s="218"/>
      <c r="BB325" s="153"/>
      <c r="BC325" s="152"/>
      <c r="BV325" s="394">
        <f t="shared" si="317"/>
        <v>0</v>
      </c>
      <c r="DD325" s="9">
        <v>1</v>
      </c>
    </row>
    <row r="326" spans="2:108" ht="21" customHeight="1">
      <c r="B326" s="394">
        <f t="shared" si="312"/>
        <v>0</v>
      </c>
      <c r="C326" s="146" t="b">
        <f t="shared" si="313"/>
        <v>0</v>
      </c>
      <c r="D326" s="146">
        <f t="shared" si="318"/>
        <v>0</v>
      </c>
      <c r="E326" s="146">
        <f t="shared" si="319"/>
        <v>0</v>
      </c>
      <c r="F326" s="146">
        <f t="shared" si="320"/>
        <v>0</v>
      </c>
      <c r="G326" s="146">
        <f t="shared" si="314"/>
        <v>0</v>
      </c>
      <c r="H326" s="146" t="str">
        <f t="shared" si="321"/>
        <v/>
      </c>
      <c r="I326" s="146" t="str">
        <f t="shared" si="315"/>
        <v/>
      </c>
      <c r="J326" s="133"/>
      <c r="K326" s="203"/>
      <c r="L326" s="203"/>
      <c r="M326" s="202"/>
      <c r="N326" s="201"/>
      <c r="O326" s="200"/>
      <c r="P326" s="215"/>
      <c r="Q326" s="322"/>
      <c r="R326" s="319"/>
      <c r="S326" s="319"/>
      <c r="T326" s="319"/>
      <c r="U326" s="319"/>
      <c r="V326" s="214"/>
      <c r="W326" s="28"/>
      <c r="X326" s="679"/>
      <c r="Y326" s="679"/>
      <c r="Z326" s="679"/>
      <c r="AA326" s="678"/>
      <c r="AC326" s="534" t="str">
        <f>IF(ISBLANK(AI324), "", IF(AL325&lt;=AC327, "✔ OK pour de/des verre(s) " &amp; AJ324 &amp; " de " &amp; AC327&amp; " cl (volume versé : "&amp;AL325&amp; " cl)", "❌ Trop plein pour " &amp; AJ324 &amp; " de " &amp;AC327&amp; " cl (volume utilisé : " &amp; (AL325*AI324) &amp; " cl)"))</f>
        <v>✔ OK pour de/des verre(s) Trembler(s) de 25 cl cl (volume versé : 30 cl)</v>
      </c>
      <c r="AD326" s="213"/>
      <c r="AE326" s="207"/>
      <c r="AF326" s="20"/>
      <c r="AG326" s="20"/>
      <c r="AH326" s="212"/>
      <c r="AI326" s="180"/>
      <c r="AJ326" s="211">
        <f>IFERROR(IF(AL325&gt;AJ327,AC330,IF(AJ327&gt;AL325,AD330,IF(AJ327=AL325,AE330))),0)</f>
        <v>0</v>
      </c>
      <c r="AK326" s="611" t="s">
        <v>803</v>
      </c>
      <c r="AL326" s="608">
        <f>AL325*AI324</f>
        <v>60</v>
      </c>
      <c r="AM326" s="606">
        <f>AM325*AI324</f>
        <v>0.6</v>
      </c>
      <c r="AO326" s="142" t="str">
        <f t="shared" ref="AO326:AT326" si="357">AO324</f>
        <v/>
      </c>
      <c r="AP326" s="141">
        <f t="shared" si="357"/>
        <v>0</v>
      </c>
      <c r="AQ326" s="141">
        <f t="shared" si="357"/>
        <v>0</v>
      </c>
      <c r="AR326" s="140" t="str">
        <f t="shared" si="357"/>
        <v>2 Trembler(s) de 30 cl</v>
      </c>
      <c r="AS326" s="135">
        <f t="shared" si="357"/>
        <v>600</v>
      </c>
      <c r="AT326" s="139">
        <f t="shared" si="357"/>
        <v>600</v>
      </c>
      <c r="AU326" s="151">
        <f t="shared" si="356"/>
        <v>0</v>
      </c>
      <c r="AV326" s="622" t="str">
        <f>BA330&amp;"= "</f>
        <v xml:space="preserve">BA= </v>
      </c>
      <c r="AW326" s="624" t="str">
        <f>"volumes de l'Auteur multiplié par le coef. " &amp; TEXT(AU326, "0.00")</f>
        <v>volumes de l'Auteur multiplié par le coef. 0.00</v>
      </c>
      <c r="AX326" s="20"/>
      <c r="AY326" s="20"/>
      <c r="AZ326" s="20"/>
      <c r="BA326" s="153"/>
      <c r="BB326" s="153"/>
      <c r="BC326" s="152"/>
      <c r="BV326" s="394">
        <f t="shared" si="317"/>
        <v>0</v>
      </c>
      <c r="DD326" s="9">
        <v>1</v>
      </c>
    </row>
    <row r="327" spans="2:108" ht="21" customHeight="1">
      <c r="B327" s="394">
        <f t="shared" si="312"/>
        <v>0</v>
      </c>
      <c r="C327" s="146" t="b">
        <f t="shared" si="313"/>
        <v>0</v>
      </c>
      <c r="D327" s="146">
        <f t="shared" si="318"/>
        <v>0</v>
      </c>
      <c r="E327" s="146">
        <f t="shared" si="319"/>
        <v>0</v>
      </c>
      <c r="F327" s="146">
        <f t="shared" si="320"/>
        <v>0</v>
      </c>
      <c r="G327" s="146">
        <f t="shared" si="314"/>
        <v>0</v>
      </c>
      <c r="H327" s="146" t="str">
        <f t="shared" si="321"/>
        <v/>
      </c>
      <c r="I327" s="146" t="str">
        <f t="shared" si="315"/>
        <v/>
      </c>
      <c r="J327" s="133"/>
      <c r="K327" s="203"/>
      <c r="L327" s="203"/>
      <c r="M327" s="202"/>
      <c r="N327" s="201"/>
      <c r="O327" s="200"/>
      <c r="P327" s="320"/>
      <c r="Q327" s="319"/>
      <c r="R327" s="318"/>
      <c r="S327" s="315"/>
      <c r="T327" s="198"/>
      <c r="U327" s="314"/>
      <c r="V327" s="197"/>
      <c r="W327" s="196"/>
      <c r="X327" s="677" t="str">
        <f>R322</f>
        <v>POSTIT 10</v>
      </c>
      <c r="Y327" s="677"/>
      <c r="Z327" s="677"/>
      <c r="AA327" s="676"/>
      <c r="AC327" s="609" t="str">
        <f>IFERROR(INDEX(BN22:BN150, MATCH(AJ324, BH22:BH150, 0)), 0)&amp;" cl"</f>
        <v>25 cl</v>
      </c>
      <c r="AD327" s="209"/>
      <c r="AE327" s="207"/>
      <c r="AF327" s="208"/>
      <c r="AG327" s="208"/>
      <c r="AH327" s="208"/>
      <c r="AI327" s="611" t="s">
        <v>804</v>
      </c>
      <c r="AJ327" s="613" t="e">
        <f>IF(ISBLANK(AI324),"",INDEX(BO22:BO150,MATCH(O327,BH22:BH150,0))*N327/10)</f>
        <v>#N/A</v>
      </c>
      <c r="AK327" s="207"/>
      <c r="AL327" s="207"/>
      <c r="AM327" s="219"/>
      <c r="AO327" s="142" t="str">
        <f t="shared" ref="AO327:AT327" si="358">AO324</f>
        <v/>
      </c>
      <c r="AP327" s="141">
        <f t="shared" si="358"/>
        <v>0</v>
      </c>
      <c r="AQ327" s="141">
        <f t="shared" si="358"/>
        <v>0</v>
      </c>
      <c r="AR327" s="140" t="str">
        <f t="shared" si="358"/>
        <v>2 Trembler(s) de 30 cl</v>
      </c>
      <c r="AS327" s="135">
        <f t="shared" si="358"/>
        <v>600</v>
      </c>
      <c r="AT327" s="139">
        <f t="shared" si="358"/>
        <v>600</v>
      </c>
      <c r="AU327" s="151">
        <f t="shared" si="356"/>
        <v>0</v>
      </c>
      <c r="AV327" s="20"/>
      <c r="AW327" s="20"/>
      <c r="AX327" s="20"/>
      <c r="AY327" s="20"/>
      <c r="AZ327" s="20"/>
      <c r="BA327" s="153"/>
      <c r="BB327" s="153"/>
      <c r="BC327" s="152"/>
      <c r="BV327" s="394">
        <f t="shared" si="317"/>
        <v>0</v>
      </c>
      <c r="DD327" s="9">
        <v>1</v>
      </c>
    </row>
    <row r="328" spans="2:108" ht="21" customHeight="1">
      <c r="B328" s="394">
        <f t="shared" si="312"/>
        <v>0</v>
      </c>
      <c r="C328" s="146" t="b">
        <f t="shared" si="313"/>
        <v>0</v>
      </c>
      <c r="D328" s="146">
        <f t="shared" si="318"/>
        <v>0</v>
      </c>
      <c r="E328" s="146">
        <f t="shared" si="319"/>
        <v>0</v>
      </c>
      <c r="F328" s="146">
        <f t="shared" si="320"/>
        <v>0</v>
      </c>
      <c r="G328" s="146">
        <f t="shared" si="314"/>
        <v>0</v>
      </c>
      <c r="H328" s="146" t="str">
        <f t="shared" si="321"/>
        <v/>
      </c>
      <c r="I328" s="146" t="str">
        <f t="shared" si="315"/>
        <v/>
      </c>
      <c r="J328" s="133"/>
      <c r="K328" s="203"/>
      <c r="L328" s="203"/>
      <c r="M328" s="202"/>
      <c r="N328" s="201"/>
      <c r="O328" s="200"/>
      <c r="P328" s="199"/>
      <c r="Q328" s="103"/>
      <c r="R328" s="315"/>
      <c r="S328" s="315"/>
      <c r="T328" s="198"/>
      <c r="U328" s="314"/>
      <c r="V328" s="197"/>
      <c r="W328" s="196"/>
      <c r="X328" s="677"/>
      <c r="Y328" s="677"/>
      <c r="Z328" s="677"/>
      <c r="AA328" s="676"/>
      <c r="AC328" s="1596">
        <f>X325</f>
        <v>0</v>
      </c>
      <c r="AD328" s="1597"/>
      <c r="AE328" s="1597"/>
      <c r="AF328" s="1597"/>
      <c r="AG328" s="1597"/>
      <c r="AH328" s="1598"/>
      <c r="AI328" s="195"/>
      <c r="AJ328" s="195"/>
      <c r="AK328" s="195"/>
      <c r="AL328" s="195"/>
      <c r="AM328" s="194"/>
      <c r="AO328" s="142" t="str">
        <f t="shared" ref="AO328:AT328" si="359">AO324</f>
        <v/>
      </c>
      <c r="AP328" s="141">
        <f t="shared" si="359"/>
        <v>0</v>
      </c>
      <c r="AQ328" s="141">
        <f t="shared" si="359"/>
        <v>0</v>
      </c>
      <c r="AR328" s="140" t="str">
        <f t="shared" si="359"/>
        <v>2 Trembler(s) de 30 cl</v>
      </c>
      <c r="AS328" s="135">
        <f t="shared" si="359"/>
        <v>600</v>
      </c>
      <c r="AT328" s="139">
        <f t="shared" si="359"/>
        <v>600</v>
      </c>
      <c r="AU328" s="151">
        <f t="shared" si="356"/>
        <v>0</v>
      </c>
      <c r="AV328" s="193"/>
      <c r="AW328" s="193"/>
      <c r="AX328" s="1737" t="str">
        <f>AX330&amp;" =  Volumes saisis colonnes "&amp;SUBSTITUTE(ADDRESS(1,COLUMN(W332),4),"1","")&amp;" et "&amp;SUBSTITUTE(ADDRESS(1,COLUMN(X332),4),"1","")</f>
        <v>AX =  Volumes saisis colonnes W et X</v>
      </c>
      <c r="AY328" s="193"/>
      <c r="AZ328" s="193"/>
      <c r="BA328" s="153"/>
      <c r="BB328" s="153"/>
      <c r="BC328" s="152"/>
      <c r="BV328" s="394">
        <f t="shared" si="317"/>
        <v>0</v>
      </c>
      <c r="DD328" s="9">
        <v>1</v>
      </c>
    </row>
    <row r="329" spans="2:108" ht="21" customHeight="1">
      <c r="B329" s="394">
        <f t="shared" si="312"/>
        <v>0</v>
      </c>
      <c r="C329" s="146" t="b">
        <f t="shared" si="313"/>
        <v>0</v>
      </c>
      <c r="D329" s="146">
        <f t="shared" si="318"/>
        <v>0</v>
      </c>
      <c r="E329" s="146">
        <f t="shared" si="319"/>
        <v>0</v>
      </c>
      <c r="F329" s="146">
        <f t="shared" si="320"/>
        <v>0</v>
      </c>
      <c r="G329" s="146">
        <f t="shared" si="314"/>
        <v>0</v>
      </c>
      <c r="H329" s="146" t="str">
        <f t="shared" si="321"/>
        <v/>
      </c>
      <c r="I329" s="146" t="str">
        <f t="shared" si="315"/>
        <v/>
      </c>
      <c r="J329" s="133"/>
      <c r="K329" s="189"/>
      <c r="L329" s="188"/>
      <c r="M329" s="187"/>
      <c r="N329" s="186"/>
      <c r="O329" s="185"/>
      <c r="P329" s="184"/>
      <c r="Q329" s="183"/>
      <c r="R329" s="183"/>
      <c r="S329" s="182"/>
      <c r="T329" s="182"/>
      <c r="U329" s="182"/>
      <c r="V329" s="182"/>
      <c r="W329" s="182"/>
      <c r="X329" s="182"/>
      <c r="Y329" s="182"/>
      <c r="Z329" s="182"/>
      <c r="AA329" s="181"/>
      <c r="AC329" s="1599"/>
      <c r="AD329" s="1600"/>
      <c r="AE329" s="1600"/>
      <c r="AF329" s="1600"/>
      <c r="AG329" s="1600"/>
      <c r="AH329" s="1601"/>
      <c r="AI329" s="180"/>
      <c r="AJ329" s="180"/>
      <c r="AK329" s="180"/>
      <c r="AL329" s="180"/>
      <c r="AM329" s="535" t="s">
        <v>384</v>
      </c>
      <c r="AO329" s="142" t="str">
        <f t="shared" ref="AO329:AT329" si="360">AO324</f>
        <v/>
      </c>
      <c r="AP329" s="141">
        <f t="shared" si="360"/>
        <v>0</v>
      </c>
      <c r="AQ329" s="141">
        <f t="shared" si="360"/>
        <v>0</v>
      </c>
      <c r="AR329" s="140" t="str">
        <f t="shared" si="360"/>
        <v>2 Trembler(s) de 30 cl</v>
      </c>
      <c r="AS329" s="135">
        <f t="shared" si="360"/>
        <v>600</v>
      </c>
      <c r="AT329" s="139">
        <f t="shared" si="360"/>
        <v>600</v>
      </c>
      <c r="AU329" s="151">
        <f t="shared" si="356"/>
        <v>0</v>
      </c>
      <c r="AV329" s="20"/>
      <c r="AW329" s="193"/>
      <c r="AX329" s="1737"/>
      <c r="AY329" s="193"/>
      <c r="AZ329" s="193"/>
      <c r="BA329" s="153"/>
      <c r="BB329" s="153"/>
      <c r="BC329" s="152"/>
      <c r="BV329" s="394">
        <f t="shared" si="317"/>
        <v>0</v>
      </c>
      <c r="DD329" s="9">
        <v>1</v>
      </c>
    </row>
    <row r="330" spans="2:108" ht="21" customHeight="1">
      <c r="B330" s="394">
        <f t="shared" si="312"/>
        <v>0</v>
      </c>
      <c r="C330" s="146" t="b">
        <f t="shared" si="313"/>
        <v>0</v>
      </c>
      <c r="D330" s="146">
        <f t="shared" si="318"/>
        <v>0</v>
      </c>
      <c r="E330" s="146">
        <f t="shared" si="319"/>
        <v>0</v>
      </c>
      <c r="F330" s="146">
        <f t="shared" si="320"/>
        <v>0</v>
      </c>
      <c r="G330" s="146">
        <f t="shared" si="314"/>
        <v>0</v>
      </c>
      <c r="H330" s="146" t="str">
        <f t="shared" si="321"/>
        <v/>
      </c>
      <c r="I330" s="146" t="str">
        <f t="shared" si="315"/>
        <v/>
      </c>
      <c r="J330" s="133"/>
      <c r="K330" s="118"/>
      <c r="L330" s="118"/>
      <c r="M330" s="117"/>
      <c r="N330" s="116"/>
      <c r="O330" s="115"/>
      <c r="P330" s="675"/>
      <c r="Q330" s="675"/>
      <c r="R330" s="674"/>
      <c r="S330" s="176"/>
      <c r="T330" s="175"/>
      <c r="U330" s="673"/>
      <c r="V330" s="174"/>
      <c r="W330" s="672"/>
      <c r="X330" s="671"/>
      <c r="Y330" s="670"/>
      <c r="Z330" s="669"/>
      <c r="AA330" s="173"/>
      <c r="AC330" s="172" t="e">
        <f>"Vous servez plus que l'Auteur qui avait prévu "&amp;AJ327&amp;" cl"</f>
        <v>#N/A</v>
      </c>
      <c r="AD330" s="171" t="e">
        <f>"Vous servez moins que l'Auteur qui avait prévu "&amp;AJ327&amp;" cl"</f>
        <v>#N/A</v>
      </c>
      <c r="AE330" s="171" t="s">
        <v>373</v>
      </c>
      <c r="AF330" s="170"/>
      <c r="AG330" s="170"/>
      <c r="AH330" s="170"/>
      <c r="AI330" s="170"/>
      <c r="AJ330" s="169"/>
      <c r="AK330" s="169"/>
      <c r="AL330" s="536" t="s">
        <v>372</v>
      </c>
      <c r="AM330" s="168" t="s">
        <v>371</v>
      </c>
      <c r="AO330" s="142" t="str">
        <f t="shared" ref="AO330:AT330" si="361">AO324</f>
        <v/>
      </c>
      <c r="AP330" s="141">
        <f t="shared" si="361"/>
        <v>0</v>
      </c>
      <c r="AQ330" s="141">
        <f t="shared" si="361"/>
        <v>0</v>
      </c>
      <c r="AR330" s="140" t="str">
        <f t="shared" si="361"/>
        <v>2 Trembler(s) de 30 cl</v>
      </c>
      <c r="AS330" s="135">
        <f t="shared" si="361"/>
        <v>600</v>
      </c>
      <c r="AT330" s="139">
        <f t="shared" si="361"/>
        <v>600</v>
      </c>
      <c r="AU330" s="151">
        <f t="shared" si="356"/>
        <v>0</v>
      </c>
      <c r="AV330" s="166" t="str">
        <f t="shared" ref="AV330:BB330" si="362">SUBSTITUTE(ADDRESS(1,COLUMN(),4),"1","")</f>
        <v>AV</v>
      </c>
      <c r="AW330" s="166" t="str">
        <f t="shared" si="362"/>
        <v>AW</v>
      </c>
      <c r="AX330" s="167" t="str">
        <f>SUBSTITUTE(ADDRESS(1,COLUMN(),4),"1","")</f>
        <v>AX</v>
      </c>
      <c r="AY330" s="167" t="str">
        <f>SUBSTITUTE(ADDRESS(1,COLUMN(),4),"1","")</f>
        <v>AY</v>
      </c>
      <c r="AZ330" s="166" t="str">
        <f t="shared" si="362"/>
        <v>AZ</v>
      </c>
      <c r="BA330" s="165" t="str">
        <f t="shared" si="362"/>
        <v>BA</v>
      </c>
      <c r="BB330" s="625" t="str">
        <f t="shared" si="362"/>
        <v>BB</v>
      </c>
      <c r="BC330" s="732" t="str">
        <f>"1"&amp;" "&amp;AJ324</f>
        <v>1 Trembler(s)</v>
      </c>
      <c r="BV330" s="394">
        <f t="shared" si="317"/>
        <v>0</v>
      </c>
      <c r="DD330" s="9">
        <v>1</v>
      </c>
    </row>
    <row r="331" spans="2:108" ht="21" customHeight="1">
      <c r="B331" s="394">
        <f t="shared" si="312"/>
        <v>0</v>
      </c>
      <c r="C331" s="146" t="b">
        <f t="shared" si="313"/>
        <v>0</v>
      </c>
      <c r="D331" s="146">
        <f t="shared" si="318"/>
        <v>0</v>
      </c>
      <c r="E331" s="146">
        <f t="shared" si="319"/>
        <v>0</v>
      </c>
      <c r="F331" s="146">
        <f t="shared" si="320"/>
        <v>0</v>
      </c>
      <c r="G331" s="146">
        <f t="shared" si="314"/>
        <v>0</v>
      </c>
      <c r="H331" s="146" t="str">
        <f t="shared" si="321"/>
        <v/>
      </c>
      <c r="I331" s="146" t="str">
        <f t="shared" si="315"/>
        <v/>
      </c>
      <c r="J331" s="133"/>
      <c r="K331" s="118"/>
      <c r="L331" s="118"/>
      <c r="M331" s="117"/>
      <c r="N331" s="116"/>
      <c r="O331" s="115"/>
      <c r="P331" s="663"/>
      <c r="Q331" s="663"/>
      <c r="R331" s="662"/>
      <c r="S331" s="164"/>
      <c r="T331" s="163"/>
      <c r="U331" s="668"/>
      <c r="V331" s="162"/>
      <c r="W331" s="667"/>
      <c r="X331" s="666"/>
      <c r="Y331" s="665"/>
      <c r="Z331" s="664"/>
      <c r="AA331" s="161"/>
      <c r="AC331" s="160"/>
      <c r="AD331" s="765"/>
      <c r="AE331" s="766"/>
      <c r="AF331" s="766"/>
      <c r="AG331" s="767" t="e">
        <f>AJ327&amp;" "&amp;AJ325&amp;" arrondi à ▼"</f>
        <v>#N/A</v>
      </c>
      <c r="AH331" s="766"/>
      <c r="AI331" s="766"/>
      <c r="AJ331" s="768" t="s">
        <v>366</v>
      </c>
      <c r="AK331" s="769" t="s">
        <v>365</v>
      </c>
      <c r="AL331" s="770"/>
      <c r="AM331" s="499">
        <f>ROUND(AM339/AI324,2)</f>
        <v>0</v>
      </c>
      <c r="AO331" s="142" t="str">
        <f t="shared" ref="AO331:AT331" si="363">AO324</f>
        <v/>
      </c>
      <c r="AP331" s="141">
        <f t="shared" si="363"/>
        <v>0</v>
      </c>
      <c r="AQ331" s="141">
        <f t="shared" si="363"/>
        <v>0</v>
      </c>
      <c r="AR331" s="140" t="str">
        <f t="shared" si="363"/>
        <v>2 Trembler(s) de 30 cl</v>
      </c>
      <c r="AS331" s="135">
        <f t="shared" si="363"/>
        <v>600</v>
      </c>
      <c r="AT331" s="139">
        <f t="shared" si="363"/>
        <v>600</v>
      </c>
      <c r="AU331" s="151">
        <f t="shared" si="356"/>
        <v>0</v>
      </c>
      <c r="AV331" s="156"/>
      <c r="AW331" s="156"/>
      <c r="AX331" s="155"/>
      <c r="AY331" s="20"/>
      <c r="AZ331" s="20"/>
      <c r="BA331" s="154" t="s">
        <v>364</v>
      </c>
      <c r="BB331" s="153"/>
      <c r="BC331" s="732" t="str">
        <f>"de "&amp;AI325&amp;" "&amp;AJ325</f>
        <v>de 30 cl</v>
      </c>
      <c r="BV331" s="394">
        <f t="shared" si="317"/>
        <v>0</v>
      </c>
      <c r="DD331" s="9">
        <v>1</v>
      </c>
    </row>
    <row r="332" spans="2:108" ht="21" customHeight="1">
      <c r="B332" s="394">
        <f t="shared" si="312"/>
        <v>0</v>
      </c>
      <c r="C332" s="146" t="b">
        <f t="shared" si="313"/>
        <v>0</v>
      </c>
      <c r="D332" s="146">
        <f t="shared" si="318"/>
        <v>0</v>
      </c>
      <c r="E332" s="146">
        <f t="shared" si="319"/>
        <v>0</v>
      </c>
      <c r="F332" s="146">
        <f t="shared" si="320"/>
        <v>0</v>
      </c>
      <c r="G332" s="146">
        <f t="shared" si="314"/>
        <v>0</v>
      </c>
      <c r="H332" s="146" t="str">
        <f t="shared" si="321"/>
        <v/>
      </c>
      <c r="I332" s="146" t="str">
        <f t="shared" si="315"/>
        <v/>
      </c>
      <c r="J332" s="133"/>
      <c r="K332" s="118"/>
      <c r="L332" s="118"/>
      <c r="M332" s="117"/>
      <c r="N332" s="116"/>
      <c r="O332" s="115"/>
      <c r="P332" s="663"/>
      <c r="Q332" s="663"/>
      <c r="R332" s="662"/>
      <c r="S332" s="144"/>
      <c r="T332" s="292"/>
      <c r="U332" s="291"/>
      <c r="V332" s="143"/>
      <c r="W332" s="290"/>
      <c r="X332" s="289"/>
      <c r="Y332" s="288"/>
      <c r="Z332" s="287"/>
      <c r="AA332" s="286"/>
      <c r="AC332" s="507" t="str">
        <f>IF(ISBLANK(AA332),"",IF(AI324&gt;0,AA332,""))</f>
        <v/>
      </c>
      <c r="AD332" s="508">
        <f>IF(ISBLANK(AI324),"",INDEX(BO22:BO150,MATCH(AJ325,BH22:BH150,0)))</f>
        <v>10</v>
      </c>
      <c r="AE332" s="509" t="str">
        <f t="shared" ref="AE332:AE338" si="364">IF(BA332=0,"",BA332)</f>
        <v/>
      </c>
      <c r="AF332" s="510" t="str">
        <f>IF(BA332=0,"",IF(ISBLANK(AI324),"",TEXT(AE332/10,"0.0")&amp;" cl ► "&amp;TEXT(AE332/1000,"0.000")&amp;" L"))</f>
        <v/>
      </c>
      <c r="AG332" s="511" t="str">
        <f>IF(OR(BA332=0, ISBLANK(X332)), "", IF(ROUND(BA332/BA339*10*2, 0)/2=0, W332 &amp; " " &amp; X332, "► ≈ " &amp; MIN(ROUND(BA332/BA339*10*2, 0)/2, 10) &amp; "/10"))</f>
        <v/>
      </c>
      <c r="AH332" s="512" t="str">
        <f t="shared" ref="AH332:AH338" si="365">IF(ISBLANK(T332),"",T332*AU332)</f>
        <v/>
      </c>
      <c r="AI332" s="513">
        <f>IF(ISBLANK(AI324),"",U332)</f>
        <v>0</v>
      </c>
      <c r="AJ332" s="528" t="str">
        <f t="shared" ref="AJ332:AJ338" si="366">IF(ISBLANK(Y332),"",AE332*Y332/100)</f>
        <v/>
      </c>
      <c r="AK332" s="514">
        <f t="shared" ref="AK332:AK338" si="367">Y332</f>
        <v>0</v>
      </c>
      <c r="AL332" s="515">
        <v>1</v>
      </c>
      <c r="AM332" s="516">
        <f t="shared" ref="AM332:AM338" si="368">IFERROR(IF(ISBLANK(T332),(AE332/1000)*AL332,AH332*AL332),0)</f>
        <v>0</v>
      </c>
      <c r="AO332" s="142" t="str">
        <f t="shared" ref="AO332:AT332" si="369">AO324</f>
        <v/>
      </c>
      <c r="AP332" s="141">
        <f t="shared" si="369"/>
        <v>0</v>
      </c>
      <c r="AQ332" s="141">
        <f t="shared" si="369"/>
        <v>0</v>
      </c>
      <c r="AR332" s="140" t="str">
        <f t="shared" si="369"/>
        <v>2 Trembler(s) de 30 cl</v>
      </c>
      <c r="AS332" s="135">
        <f t="shared" si="369"/>
        <v>600</v>
      </c>
      <c r="AT332" s="139">
        <f t="shared" si="369"/>
        <v>600</v>
      </c>
      <c r="AU332" s="151">
        <f t="shared" si="356"/>
        <v>0</v>
      </c>
      <c r="AV332" s="150">
        <v>1</v>
      </c>
      <c r="AW332" s="136">
        <f t="shared" ref="AW332:AW338" si="370">AA332</f>
        <v>0</v>
      </c>
      <c r="AX332" s="614">
        <f>IF(ISBLANK(W332),0,IFERROR((IFERROR(_xlfn.XLOOKUP(X332,BH22:BH150,BO22:BO150),IFERROR(_xlfn.XLOOKUP(X332,BI22:BI150,BO22:BO150),IFERROR(_xlfn.XLOOKUP(X332,BJ22:BJ150,BO22:BO150),""))))*W332,""))</f>
        <v>0</v>
      </c>
      <c r="AY332" s="618">
        <f>IFERROR((AX332/AX339)*AQ332,0)</f>
        <v>0</v>
      </c>
      <c r="AZ332" s="619">
        <f>AY332/1000</f>
        <v>0</v>
      </c>
      <c r="BA332" s="134">
        <f>AY332*AU332</f>
        <v>0</v>
      </c>
      <c r="BB332" s="617">
        <f>BA332/1000</f>
        <v>0</v>
      </c>
      <c r="BC332" s="733">
        <f>BA332/AI324</f>
        <v>0</v>
      </c>
      <c r="BV332" s="394">
        <f t="shared" si="317"/>
        <v>0</v>
      </c>
      <c r="DD332" s="9">
        <v>1</v>
      </c>
    </row>
    <row r="333" spans="2:108" ht="21" customHeight="1">
      <c r="B333" s="394">
        <f t="shared" si="312"/>
        <v>0</v>
      </c>
      <c r="C333" s="146" t="b">
        <f t="shared" si="313"/>
        <v>0</v>
      </c>
      <c r="D333" s="146">
        <f t="shared" si="318"/>
        <v>0</v>
      </c>
      <c r="E333" s="146">
        <f t="shared" si="319"/>
        <v>0</v>
      </c>
      <c r="F333" s="146">
        <f t="shared" si="320"/>
        <v>0</v>
      </c>
      <c r="G333" s="146">
        <f t="shared" si="314"/>
        <v>0</v>
      </c>
      <c r="H333" s="146" t="str">
        <f t="shared" si="321"/>
        <v/>
      </c>
      <c r="I333" s="146" t="str">
        <f t="shared" si="315"/>
        <v/>
      </c>
      <c r="J333" s="145"/>
      <c r="K333" s="118"/>
      <c r="L333" s="118"/>
      <c r="M333" s="117"/>
      <c r="N333" s="116"/>
      <c r="O333" s="115"/>
      <c r="P333" s="663"/>
      <c r="Q333" s="663"/>
      <c r="R333" s="662"/>
      <c r="S333" s="149"/>
      <c r="T333" s="292"/>
      <c r="U333" s="291"/>
      <c r="V333" s="143"/>
      <c r="W333" s="290"/>
      <c r="X333" s="289"/>
      <c r="Y333" s="288"/>
      <c r="Z333" s="287"/>
      <c r="AA333" s="286"/>
      <c r="AC333" s="517" t="str">
        <f>IF(ISBLANK(AA333),"",IF(AI324&gt;0,AA333,""))</f>
        <v/>
      </c>
      <c r="AD333" s="518">
        <f>IF(ISBLANK(AI324),"",INDEX(BO22:BO150,MATCH(AJ325,BH22:BH150,0)))</f>
        <v>10</v>
      </c>
      <c r="AE333" s="519" t="str">
        <f t="shared" si="364"/>
        <v/>
      </c>
      <c r="AF333" s="520" t="str">
        <f>IF(BA333=0,"",IF(ISBLANK(AI324),"",TEXT(AE333/10,"0.0")&amp;" cl ► "&amp;TEXT(AE333/1000,"0.000")&amp;" L"))</f>
        <v/>
      </c>
      <c r="AG333" s="521" t="str">
        <f>IF(OR(BA333=0, ISBLANK(X333)), "", IF(ROUND(BA333/BA339*10*2, 0)/2=0, W333 &amp; " " &amp; X333, "► ≈ " &amp; MIN(ROUND(BA333/BA339*10*2, 0)/2, 10) &amp; "/10"))</f>
        <v/>
      </c>
      <c r="AH333" s="522" t="str">
        <f t="shared" si="365"/>
        <v/>
      </c>
      <c r="AI333" s="523">
        <f>IF(ISBLANK(AI324),"",U333)</f>
        <v>0</v>
      </c>
      <c r="AJ333" s="529" t="str">
        <f t="shared" si="366"/>
        <v/>
      </c>
      <c r="AK333" s="524">
        <f t="shared" si="367"/>
        <v>0</v>
      </c>
      <c r="AL333" s="515">
        <v>1</v>
      </c>
      <c r="AM333" s="516">
        <f t="shared" si="368"/>
        <v>0</v>
      </c>
      <c r="AO333" s="142" t="str">
        <f t="shared" ref="AO333:AT333" si="371">AO324</f>
        <v/>
      </c>
      <c r="AP333" s="141">
        <f t="shared" si="371"/>
        <v>0</v>
      </c>
      <c r="AQ333" s="141">
        <f t="shared" si="371"/>
        <v>0</v>
      </c>
      <c r="AR333" s="140" t="str">
        <f t="shared" si="371"/>
        <v>2 Trembler(s) de 30 cl</v>
      </c>
      <c r="AS333" s="135">
        <f t="shared" si="371"/>
        <v>600</v>
      </c>
      <c r="AT333" s="139">
        <f t="shared" si="371"/>
        <v>600</v>
      </c>
      <c r="AU333" s="138">
        <f t="shared" si="356"/>
        <v>0</v>
      </c>
      <c r="AV333" s="148">
        <v>2</v>
      </c>
      <c r="AW333" s="147">
        <f t="shared" si="370"/>
        <v>0</v>
      </c>
      <c r="AX333" s="614">
        <f>IF(ISBLANK(W333),0,IFERROR((IFERROR(_xlfn.XLOOKUP(X333,BH22:BH150,BO22:BO150),IFERROR(_xlfn.XLOOKUP(X333,BI22:BI150,BO22:BO150),IFERROR(_xlfn.XLOOKUP(X333,BJ22:BJ150,BO22:BO150),""))))*W333,""))</f>
        <v>0</v>
      </c>
      <c r="AY333" s="618">
        <f>IFERROR((AX333/AX339)*AQ333,0)</f>
        <v>0</v>
      </c>
      <c r="AZ333" s="619">
        <f t="shared" ref="AZ333:AZ338" si="372">AY333/1000</f>
        <v>0</v>
      </c>
      <c r="BA333" s="134">
        <f t="shared" ref="BA333:BA338" si="373">AY333*AU333</f>
        <v>0</v>
      </c>
      <c r="BB333" s="617">
        <f t="shared" ref="BB333:BB338" si="374">BA333/1000</f>
        <v>0</v>
      </c>
      <c r="BC333" s="733">
        <f>BA333/AI324</f>
        <v>0</v>
      </c>
      <c r="BV333" s="394">
        <f t="shared" si="317"/>
        <v>0</v>
      </c>
      <c r="DD333" s="9">
        <v>1</v>
      </c>
    </row>
    <row r="334" spans="2:108" ht="21" customHeight="1">
      <c r="B334" s="394">
        <f t="shared" si="312"/>
        <v>0</v>
      </c>
      <c r="C334" s="146" t="b">
        <f t="shared" si="313"/>
        <v>0</v>
      </c>
      <c r="D334" s="146">
        <f t="shared" si="318"/>
        <v>0</v>
      </c>
      <c r="E334" s="146">
        <f t="shared" si="319"/>
        <v>0</v>
      </c>
      <c r="F334" s="146">
        <f t="shared" si="320"/>
        <v>0</v>
      </c>
      <c r="G334" s="146">
        <f t="shared" si="314"/>
        <v>0</v>
      </c>
      <c r="H334" s="146" t="str">
        <f t="shared" si="321"/>
        <v/>
      </c>
      <c r="I334" s="146" t="str">
        <f t="shared" si="315"/>
        <v/>
      </c>
      <c r="J334" s="145"/>
      <c r="K334" s="118"/>
      <c r="L334" s="118"/>
      <c r="M334" s="117"/>
      <c r="N334" s="116"/>
      <c r="O334" s="115"/>
      <c r="P334" s="663"/>
      <c r="Q334" s="663"/>
      <c r="R334" s="662"/>
      <c r="S334" s="144"/>
      <c r="T334" s="292"/>
      <c r="U334" s="291"/>
      <c r="V334" s="143"/>
      <c r="W334" s="290"/>
      <c r="X334" s="289"/>
      <c r="Y334" s="288"/>
      <c r="Z334" s="287"/>
      <c r="AA334" s="294"/>
      <c r="AC334" s="507" t="str">
        <f>IF(ISBLANK(AA334),"",IF(AI324&gt;0,AA334,""))</f>
        <v/>
      </c>
      <c r="AD334" s="508">
        <f>IF(ISBLANK(AI324),"",INDEX(BO22:BO150,MATCH(AJ325,BH22:BH150,0)))</f>
        <v>10</v>
      </c>
      <c r="AE334" s="525" t="str">
        <f t="shared" si="364"/>
        <v/>
      </c>
      <c r="AF334" s="526" t="str">
        <f>IF(BA334=0,"",IF(ISBLANK(AI324),"",TEXT(AE334/10,"0.0")&amp;" cl ► "&amp;TEXT(AE334/1000,"0.000")&amp;" L"))</f>
        <v/>
      </c>
      <c r="AG334" s="511" t="str">
        <f>IF(OR(BA334=0, ISBLANK(X334)), "", IF(ROUND(BA334/BA339*10*2, 0)/2=0, W334 &amp; " " &amp; X334, "► ≈ " &amp; MIN(ROUND(BA334/BA339*10*2, 0)/2, 10) &amp; "/10"))</f>
        <v/>
      </c>
      <c r="AH334" s="527" t="str">
        <f t="shared" si="365"/>
        <v/>
      </c>
      <c r="AI334" s="513">
        <f>IF(ISBLANK(AI324),"",U334)</f>
        <v>0</v>
      </c>
      <c r="AJ334" s="528" t="str">
        <f t="shared" si="366"/>
        <v/>
      </c>
      <c r="AK334" s="514">
        <f t="shared" si="367"/>
        <v>0</v>
      </c>
      <c r="AL334" s="515">
        <v>1</v>
      </c>
      <c r="AM334" s="516">
        <f t="shared" si="368"/>
        <v>0</v>
      </c>
      <c r="AO334" s="142" t="str">
        <f t="shared" ref="AO334:AT334" si="375">AO324</f>
        <v/>
      </c>
      <c r="AP334" s="141">
        <f t="shared" si="375"/>
        <v>0</v>
      </c>
      <c r="AQ334" s="141">
        <f t="shared" si="375"/>
        <v>0</v>
      </c>
      <c r="AR334" s="140" t="str">
        <f t="shared" si="375"/>
        <v>2 Trembler(s) de 30 cl</v>
      </c>
      <c r="AS334" s="135">
        <f t="shared" si="375"/>
        <v>600</v>
      </c>
      <c r="AT334" s="139">
        <f t="shared" si="375"/>
        <v>600</v>
      </c>
      <c r="AU334" s="138">
        <f t="shared" si="356"/>
        <v>0</v>
      </c>
      <c r="AV334" s="137">
        <v>3</v>
      </c>
      <c r="AW334" s="136">
        <f t="shared" si="370"/>
        <v>0</v>
      </c>
      <c r="AX334" s="614">
        <f>IF(ISBLANK(W334),0,IFERROR((IFERROR(_xlfn.XLOOKUP(X334,BH22:BH150,BO22:BO150),IFERROR(_xlfn.XLOOKUP(X334,BI22:BI150,BO22:BO150),IFERROR(_xlfn.XLOOKUP(X334,BJ22:BJ150,BO22:BO150),""))))*W334,""))</f>
        <v>0</v>
      </c>
      <c r="AY334" s="618">
        <f>IFERROR((AX334/AX339)*AQ334,0)</f>
        <v>0</v>
      </c>
      <c r="AZ334" s="619">
        <f t="shared" si="372"/>
        <v>0</v>
      </c>
      <c r="BA334" s="134">
        <f t="shared" si="373"/>
        <v>0</v>
      </c>
      <c r="BB334" s="617">
        <f t="shared" si="374"/>
        <v>0</v>
      </c>
      <c r="BC334" s="733">
        <f>BA334/AI324</f>
        <v>0</v>
      </c>
      <c r="BV334" s="394">
        <f t="shared" si="317"/>
        <v>0</v>
      </c>
      <c r="DD334" s="9">
        <v>1</v>
      </c>
    </row>
    <row r="335" spans="2:108" ht="21" customHeight="1">
      <c r="B335" s="394">
        <f t="shared" si="312"/>
        <v>0</v>
      </c>
      <c r="C335" s="146" t="b">
        <f t="shared" si="313"/>
        <v>0</v>
      </c>
      <c r="D335" s="146">
        <f t="shared" si="318"/>
        <v>0</v>
      </c>
      <c r="E335" s="146">
        <f t="shared" si="319"/>
        <v>0</v>
      </c>
      <c r="F335" s="146">
        <f t="shared" si="320"/>
        <v>0</v>
      </c>
      <c r="G335" s="146">
        <f t="shared" si="314"/>
        <v>0</v>
      </c>
      <c r="H335" s="146" t="str">
        <f t="shared" si="321"/>
        <v/>
      </c>
      <c r="I335" s="146" t="str">
        <f t="shared" si="315"/>
        <v/>
      </c>
      <c r="J335" s="145"/>
      <c r="K335" s="118"/>
      <c r="L335" s="118"/>
      <c r="M335" s="117"/>
      <c r="N335" s="116"/>
      <c r="O335" s="115"/>
      <c r="P335" s="663"/>
      <c r="Q335" s="663"/>
      <c r="R335" s="662"/>
      <c r="S335" s="149"/>
      <c r="T335" s="292"/>
      <c r="U335" s="291"/>
      <c r="V335" s="143"/>
      <c r="W335" s="290"/>
      <c r="X335" s="289"/>
      <c r="Y335" s="288"/>
      <c r="Z335" s="287"/>
      <c r="AA335" s="294"/>
      <c r="AC335" s="517" t="str">
        <f>IF(ISBLANK(AA335),"",IF(AI324&gt;0,AA335,""))</f>
        <v/>
      </c>
      <c r="AD335" s="518">
        <f>IF(ISBLANK(AI324),"",INDEX(BO22:BO150,MATCH(AJ325,BH22:BH150,0)))</f>
        <v>10</v>
      </c>
      <c r="AE335" s="519" t="str">
        <f t="shared" si="364"/>
        <v/>
      </c>
      <c r="AF335" s="520" t="str">
        <f>IF(BA335=0,"",IF(ISBLANK(AI324),"",TEXT(AE335/10,"0.0")&amp;" cl ► "&amp;TEXT(AE335/1000,"0.000")&amp;" L"))</f>
        <v/>
      </c>
      <c r="AG335" s="521" t="str">
        <f>IF(OR(BA335=0, ISBLANK(X335)), "", IF(ROUND(BA335/BA339*10*2, 0)/2=0, W335 &amp; " " &amp; X335, "► ≈ " &amp; MIN(ROUND(BA335/BA339*10*2, 0)/2, 10) &amp; "/10"))</f>
        <v/>
      </c>
      <c r="AH335" s="522" t="str">
        <f t="shared" si="365"/>
        <v/>
      </c>
      <c r="AI335" s="523">
        <f>IF(ISBLANK(AI324),"",U335)</f>
        <v>0</v>
      </c>
      <c r="AJ335" s="529" t="str">
        <f t="shared" si="366"/>
        <v/>
      </c>
      <c r="AK335" s="524">
        <f t="shared" si="367"/>
        <v>0</v>
      </c>
      <c r="AL335" s="515">
        <v>1</v>
      </c>
      <c r="AM335" s="516">
        <f t="shared" si="368"/>
        <v>0</v>
      </c>
      <c r="AO335" s="142" t="str">
        <f t="shared" ref="AO335:AT335" si="376">AO324</f>
        <v/>
      </c>
      <c r="AP335" s="141">
        <f t="shared" si="376"/>
        <v>0</v>
      </c>
      <c r="AQ335" s="141">
        <f t="shared" si="376"/>
        <v>0</v>
      </c>
      <c r="AR335" s="140" t="str">
        <f t="shared" si="376"/>
        <v>2 Trembler(s) de 30 cl</v>
      </c>
      <c r="AS335" s="135">
        <f t="shared" si="376"/>
        <v>600</v>
      </c>
      <c r="AT335" s="139">
        <f t="shared" si="376"/>
        <v>600</v>
      </c>
      <c r="AU335" s="138">
        <f t="shared" si="356"/>
        <v>0</v>
      </c>
      <c r="AV335" s="148">
        <v>4</v>
      </c>
      <c r="AW335" s="147">
        <f t="shared" si="370"/>
        <v>0</v>
      </c>
      <c r="AX335" s="614">
        <f>IF(ISBLANK(W335),0,IFERROR((IFERROR(_xlfn.XLOOKUP(X335,BH22:BH150,BO22:BO150),IFERROR(_xlfn.XLOOKUP(X335,BI22:BI150,BO22:BO150),IFERROR(_xlfn.XLOOKUP(X335,BJ22:BJ150,BO22:BO150),""))))*W335,""))</f>
        <v>0</v>
      </c>
      <c r="AY335" s="618">
        <f>IFERROR((AX335/AX339)*AQ335,0)</f>
        <v>0</v>
      </c>
      <c r="AZ335" s="619">
        <f t="shared" si="372"/>
        <v>0</v>
      </c>
      <c r="BA335" s="134">
        <f t="shared" si="373"/>
        <v>0</v>
      </c>
      <c r="BB335" s="617">
        <f t="shared" si="374"/>
        <v>0</v>
      </c>
      <c r="BC335" s="733">
        <f>BA335/AI324</f>
        <v>0</v>
      </c>
      <c r="BV335" s="394">
        <f t="shared" si="317"/>
        <v>0</v>
      </c>
      <c r="DD335" s="9">
        <v>1</v>
      </c>
    </row>
    <row r="336" spans="2:108" ht="21" customHeight="1">
      <c r="B336" s="394">
        <f t="shared" ref="B336:B354" si="377">J336</f>
        <v>0</v>
      </c>
      <c r="C336" s="146" t="b">
        <f t="shared" ref="C336:C354" si="378">IF(B336="►","►",IF(B336="A",IF(AND(ISTEXT(K336),ISTEXT(K336)),K336,IF(ISTEXT(K336),K336,IF(ISBLANK(K336),K336,K336)))))</f>
        <v>0</v>
      </c>
      <c r="D336" s="146">
        <f t="shared" si="318"/>
        <v>0</v>
      </c>
      <c r="E336" s="146">
        <f t="shared" si="319"/>
        <v>0</v>
      </c>
      <c r="F336" s="146">
        <f t="shared" si="320"/>
        <v>0</v>
      </c>
      <c r="G336" s="146">
        <f t="shared" ref="G336:G354" si="379">IF(C336="►","►",IFERROR(MID(K336,SEARCH(".",C336,SEARCH(".",C336,SEARCH(".",C336)+1)+1)+1,SEARCH(".",C336,SEARCH(".",C336,SEARCH(".",C336,SEARCH(".",C336)+1)+1)+1)-SEARCH(".",C336,SEARCH(".",C336,SEARCH(".",C336)+1)+1)-1),0))</f>
        <v>0</v>
      </c>
      <c r="H336" s="146" t="str">
        <f t="shared" si="321"/>
        <v/>
      </c>
      <c r="I336" s="146" t="str">
        <f t="shared" ref="I336:I354" si="380">IF(ISBLANK(C336),"►",IFERROR(RIGHT(C336,LEN(C336)-FIND("Couleur",C336)+1),""))</f>
        <v/>
      </c>
      <c r="J336" s="145"/>
      <c r="K336" s="118"/>
      <c r="L336" s="118"/>
      <c r="M336" s="117"/>
      <c r="N336" s="116"/>
      <c r="O336" s="115"/>
      <c r="P336" s="663"/>
      <c r="Q336" s="663"/>
      <c r="R336" s="662"/>
      <c r="S336" s="144"/>
      <c r="T336" s="292"/>
      <c r="U336" s="291"/>
      <c r="V336" s="143"/>
      <c r="W336" s="290"/>
      <c r="X336" s="289"/>
      <c r="Y336" s="288"/>
      <c r="Z336" s="287"/>
      <c r="AA336" s="286"/>
      <c r="AC336" s="507" t="str">
        <f>IF(ISBLANK(AA336),"",IF(AI324&gt;0,AA336,""))</f>
        <v/>
      </c>
      <c r="AD336" s="508">
        <f>IF(ISBLANK(AI324),"",INDEX(BO22:BO150,MATCH(AJ325,BH22:BH150,0)))</f>
        <v>10</v>
      </c>
      <c r="AE336" s="509" t="str">
        <f t="shared" si="364"/>
        <v/>
      </c>
      <c r="AF336" s="510" t="str">
        <f>IF(BA336=0,"",IF(ISBLANK(AI324),"",TEXT(AE336/10,"0.0")&amp;" cl ► "&amp;TEXT(AE336/1000,"0.000")&amp;" L"))</f>
        <v/>
      </c>
      <c r="AG336" s="511" t="str">
        <f>IF(OR(BA336=0, ISBLANK(X336)), "", IF(ROUND(BA336/BA339*10*2, 0)/2=0, W336 &amp; " " &amp; X336, "► ≈ " &amp; MIN(ROUND(BA336/BA339*10*2, 0)/2, 10) &amp; "/10"))</f>
        <v/>
      </c>
      <c r="AH336" s="527" t="str">
        <f t="shared" si="365"/>
        <v/>
      </c>
      <c r="AI336" s="513">
        <f>IF(ISBLANK(AI324),"",U336)</f>
        <v>0</v>
      </c>
      <c r="AJ336" s="528" t="str">
        <f t="shared" si="366"/>
        <v/>
      </c>
      <c r="AK336" s="514">
        <f t="shared" si="367"/>
        <v>0</v>
      </c>
      <c r="AL336" s="515">
        <v>1</v>
      </c>
      <c r="AM336" s="516">
        <f t="shared" si="368"/>
        <v>0</v>
      </c>
      <c r="AO336" s="142" t="str">
        <f t="shared" ref="AO336:AT336" si="381">AO324</f>
        <v/>
      </c>
      <c r="AP336" s="141">
        <f t="shared" si="381"/>
        <v>0</v>
      </c>
      <c r="AQ336" s="141">
        <f t="shared" si="381"/>
        <v>0</v>
      </c>
      <c r="AR336" s="140" t="str">
        <f t="shared" si="381"/>
        <v>2 Trembler(s) de 30 cl</v>
      </c>
      <c r="AS336" s="135">
        <f t="shared" si="381"/>
        <v>600</v>
      </c>
      <c r="AT336" s="139">
        <f t="shared" si="381"/>
        <v>600</v>
      </c>
      <c r="AU336" s="138">
        <f t="shared" si="356"/>
        <v>0</v>
      </c>
      <c r="AV336" s="137">
        <v>5</v>
      </c>
      <c r="AW336" s="136">
        <f t="shared" si="370"/>
        <v>0</v>
      </c>
      <c r="AX336" s="614">
        <f>IF(ISBLANK(W336),0,IFERROR((IFERROR(_xlfn.XLOOKUP(X336,BH22:BH150,BO22:BO150),IFERROR(_xlfn.XLOOKUP(X336,BI22:BI150,BO22:BO150),IFERROR(_xlfn.XLOOKUP(X336,BJ22:BJ150,BO22:BO150),""))))*W336,""))</f>
        <v>0</v>
      </c>
      <c r="AY336" s="618">
        <f>IFERROR((AX336/AX339)*AQ336,0)</f>
        <v>0</v>
      </c>
      <c r="AZ336" s="619">
        <f t="shared" si="372"/>
        <v>0</v>
      </c>
      <c r="BA336" s="134">
        <f t="shared" si="373"/>
        <v>0</v>
      </c>
      <c r="BB336" s="617">
        <f t="shared" si="374"/>
        <v>0</v>
      </c>
      <c r="BC336" s="733">
        <f>BA336/AI324</f>
        <v>0</v>
      </c>
      <c r="BV336" s="394">
        <f t="shared" si="317"/>
        <v>0</v>
      </c>
      <c r="DD336" s="9">
        <v>1</v>
      </c>
    </row>
    <row r="337" spans="2:108" ht="21" customHeight="1">
      <c r="B337" s="394">
        <f t="shared" si="377"/>
        <v>0</v>
      </c>
      <c r="C337" s="146" t="b">
        <f t="shared" si="378"/>
        <v>0</v>
      </c>
      <c r="D337" s="146">
        <f t="shared" si="318"/>
        <v>0</v>
      </c>
      <c r="E337" s="146">
        <f t="shared" si="319"/>
        <v>0</v>
      </c>
      <c r="F337" s="146">
        <f t="shared" si="320"/>
        <v>0</v>
      </c>
      <c r="G337" s="146">
        <f t="shared" si="379"/>
        <v>0</v>
      </c>
      <c r="H337" s="146" t="str">
        <f t="shared" si="321"/>
        <v/>
      </c>
      <c r="I337" s="146" t="str">
        <f t="shared" si="380"/>
        <v/>
      </c>
      <c r="J337" s="145"/>
      <c r="K337" s="118"/>
      <c r="L337" s="118"/>
      <c r="M337" s="117"/>
      <c r="N337" s="116"/>
      <c r="O337" s="115"/>
      <c r="P337" s="663"/>
      <c r="Q337" s="663"/>
      <c r="R337" s="662"/>
      <c r="S337" s="149"/>
      <c r="T337" s="292"/>
      <c r="U337" s="291"/>
      <c r="V337" s="143"/>
      <c r="W337" s="290"/>
      <c r="X337" s="289"/>
      <c r="Y337" s="288"/>
      <c r="Z337" s="287"/>
      <c r="AA337" s="286"/>
      <c r="AC337" s="517" t="str">
        <f>IF(ISBLANK(AA337),"",IF(AI324&gt;0,AA337,""))</f>
        <v/>
      </c>
      <c r="AD337" s="518">
        <f>IF(ISBLANK(AI324),"",INDEX(BO22:BO150,MATCH(AJ325,BH22:BH150,0)))</f>
        <v>10</v>
      </c>
      <c r="AE337" s="519" t="str">
        <f t="shared" si="364"/>
        <v/>
      </c>
      <c r="AF337" s="520" t="str">
        <f>IF(BA337=0,"",IF(ISBLANK(AI324),"",TEXT(AE337/10,"0.0")&amp;" cl ► "&amp;TEXT(AE337/1000,"0.000")&amp;" L"))</f>
        <v/>
      </c>
      <c r="AG337" s="521" t="str">
        <f>IF(OR(BA337=0, ISBLANK(X337)), "", IF(ROUND(BA337/BA339*10*2, 0)/2=0, W337 &amp; " " &amp; X337, "► ≈ " &amp; MIN(ROUND(BA337/BA339*10*2, 0)/2, 10) &amp; "/10"))</f>
        <v/>
      </c>
      <c r="AH337" s="522" t="str">
        <f t="shared" si="365"/>
        <v/>
      </c>
      <c r="AI337" s="523">
        <f>IF(ISBLANK(AI324),"",U337)</f>
        <v>0</v>
      </c>
      <c r="AJ337" s="529" t="str">
        <f t="shared" si="366"/>
        <v/>
      </c>
      <c r="AK337" s="524">
        <f t="shared" si="367"/>
        <v>0</v>
      </c>
      <c r="AL337" s="515">
        <v>1</v>
      </c>
      <c r="AM337" s="516">
        <f t="shared" si="368"/>
        <v>0</v>
      </c>
      <c r="AO337" s="142" t="str">
        <f t="shared" ref="AO337:AT337" si="382">AO324</f>
        <v/>
      </c>
      <c r="AP337" s="141">
        <f t="shared" si="382"/>
        <v>0</v>
      </c>
      <c r="AQ337" s="141">
        <f t="shared" si="382"/>
        <v>0</v>
      </c>
      <c r="AR337" s="140" t="str">
        <f t="shared" si="382"/>
        <v>2 Trembler(s) de 30 cl</v>
      </c>
      <c r="AS337" s="135">
        <f t="shared" si="382"/>
        <v>600</v>
      </c>
      <c r="AT337" s="139">
        <f t="shared" si="382"/>
        <v>600</v>
      </c>
      <c r="AU337" s="138">
        <f t="shared" si="356"/>
        <v>0</v>
      </c>
      <c r="AV337" s="148">
        <v>6</v>
      </c>
      <c r="AW337" s="147">
        <f t="shared" si="370"/>
        <v>0</v>
      </c>
      <c r="AX337" s="614">
        <f>IF(ISBLANK(W337),0,IFERROR((IFERROR(_xlfn.XLOOKUP(X337,BH22:BH150,BO22:BO150),IFERROR(_xlfn.XLOOKUP(X337,BI22:BI150,BO22:BO150),IFERROR(_xlfn.XLOOKUP(X337,BJ22:BJ150,BO22:BO150),""))))*W337,""))</f>
        <v>0</v>
      </c>
      <c r="AY337" s="618">
        <f>IFERROR((AX337/AX339)*AQ337,0)</f>
        <v>0</v>
      </c>
      <c r="AZ337" s="619">
        <f t="shared" si="372"/>
        <v>0</v>
      </c>
      <c r="BA337" s="134">
        <f t="shared" si="373"/>
        <v>0</v>
      </c>
      <c r="BB337" s="617">
        <f t="shared" si="374"/>
        <v>0</v>
      </c>
      <c r="BC337" s="733">
        <f>BA337/AI324</f>
        <v>0</v>
      </c>
      <c r="BV337" s="394">
        <f t="shared" si="317"/>
        <v>0</v>
      </c>
      <c r="DD337" s="9">
        <v>1</v>
      </c>
    </row>
    <row r="338" spans="2:108" ht="21" customHeight="1">
      <c r="B338" s="394">
        <f t="shared" si="377"/>
        <v>0</v>
      </c>
      <c r="C338" s="146" t="b">
        <f t="shared" si="378"/>
        <v>0</v>
      </c>
      <c r="D338" s="146">
        <f t="shared" si="318"/>
        <v>0</v>
      </c>
      <c r="E338" s="146">
        <f t="shared" si="319"/>
        <v>0</v>
      </c>
      <c r="F338" s="146">
        <f t="shared" si="320"/>
        <v>0</v>
      </c>
      <c r="G338" s="146">
        <f t="shared" si="379"/>
        <v>0</v>
      </c>
      <c r="H338" s="146" t="str">
        <f t="shared" si="321"/>
        <v/>
      </c>
      <c r="I338" s="146" t="str">
        <f t="shared" si="380"/>
        <v/>
      </c>
      <c r="J338" s="145"/>
      <c r="K338" s="118"/>
      <c r="L338" s="118"/>
      <c r="M338" s="117"/>
      <c r="N338" s="116"/>
      <c r="O338" s="115"/>
      <c r="P338" s="663"/>
      <c r="Q338" s="663"/>
      <c r="R338" s="662"/>
      <c r="S338" s="144"/>
      <c r="T338" s="292"/>
      <c r="U338" s="291"/>
      <c r="V338" s="143"/>
      <c r="W338" s="290"/>
      <c r="X338" s="289"/>
      <c r="Y338" s="288"/>
      <c r="Z338" s="287"/>
      <c r="AA338" s="286"/>
      <c r="AC338" s="507" t="str">
        <f>IF(ISBLANK(AA338),"",IF(AI324&gt;0,AA338,""))</f>
        <v/>
      </c>
      <c r="AD338" s="508">
        <f>IF(ISBLANK(AI324),"",INDEX(BO22:BO150,MATCH(AJ325,BH22:BH150,0)))</f>
        <v>10</v>
      </c>
      <c r="AE338" s="509" t="str">
        <f t="shared" si="364"/>
        <v/>
      </c>
      <c r="AF338" s="510" t="str">
        <f>IF(BA338=0,"",IF(ISBLANK(AI324),"",TEXT(AE338/10,"0.0")&amp;" cl ► "&amp;TEXT(AE338/1000,"0.000")&amp;" L"))</f>
        <v/>
      </c>
      <c r="AG338" s="511" t="str">
        <f>IF(OR(BA338=0, ISBLANK(X338)), "", IF(ROUND(BA338/BA339*10*2, 0)/2=0, W338 &amp; " " &amp; X338, "► ≈ " &amp; MIN(ROUND(BA338/BA339*10*2, 0)/2, 10) &amp; "/10"))</f>
        <v/>
      </c>
      <c r="AH338" s="527" t="str">
        <f t="shared" si="365"/>
        <v/>
      </c>
      <c r="AI338" s="513">
        <f>IF(ISBLANK(AI324),"",U338)</f>
        <v>0</v>
      </c>
      <c r="AJ338" s="528" t="str">
        <f t="shared" si="366"/>
        <v/>
      </c>
      <c r="AK338" s="514">
        <f t="shared" si="367"/>
        <v>0</v>
      </c>
      <c r="AL338" s="515">
        <v>1</v>
      </c>
      <c r="AM338" s="516">
        <f t="shared" si="368"/>
        <v>0</v>
      </c>
      <c r="AO338" s="142" t="str">
        <f t="shared" ref="AO338:AT338" si="383">AO324</f>
        <v/>
      </c>
      <c r="AP338" s="141">
        <f t="shared" si="383"/>
        <v>0</v>
      </c>
      <c r="AQ338" s="141">
        <f t="shared" si="383"/>
        <v>0</v>
      </c>
      <c r="AR338" s="140" t="str">
        <f t="shared" si="383"/>
        <v>2 Trembler(s) de 30 cl</v>
      </c>
      <c r="AS338" s="135">
        <f t="shared" si="383"/>
        <v>600</v>
      </c>
      <c r="AT338" s="139">
        <f t="shared" si="383"/>
        <v>600</v>
      </c>
      <c r="AU338" s="138">
        <f t="shared" si="356"/>
        <v>0</v>
      </c>
      <c r="AV338" s="137">
        <v>7</v>
      </c>
      <c r="AW338" s="136">
        <f t="shared" si="370"/>
        <v>0</v>
      </c>
      <c r="AX338" s="614">
        <f>IF(ISBLANK(W338),0,IFERROR((IFERROR(_xlfn.XLOOKUP(X338,BH22:BH150,BO22:BO150),IFERROR(_xlfn.XLOOKUP(X338,BI22:BI150,BO22:BO150),IFERROR(_xlfn.XLOOKUP(X338,BJ22:BJ150,BO22:BO150),""))))*W338,""))</f>
        <v>0</v>
      </c>
      <c r="AY338" s="618">
        <f>IFERROR((AX338/AX339)*AQ338,0)</f>
        <v>0</v>
      </c>
      <c r="AZ338" s="619">
        <f t="shared" si="372"/>
        <v>0</v>
      </c>
      <c r="BA338" s="134">
        <f t="shared" si="373"/>
        <v>0</v>
      </c>
      <c r="BB338" s="617">
        <f t="shared" si="374"/>
        <v>0</v>
      </c>
      <c r="BC338" s="733">
        <f>BA338/AI324</f>
        <v>0</v>
      </c>
      <c r="BV338" s="394">
        <f t="shared" ref="BV338:BV354" si="384">B338</f>
        <v>0</v>
      </c>
      <c r="DD338" s="9">
        <v>1</v>
      </c>
    </row>
    <row r="339" spans="2:108" ht="21" customHeight="1">
      <c r="B339" s="394">
        <f t="shared" si="377"/>
        <v>0</v>
      </c>
      <c r="C339" s="146" t="b">
        <f t="shared" si="378"/>
        <v>0</v>
      </c>
      <c r="D339" s="146">
        <f t="shared" si="318"/>
        <v>0</v>
      </c>
      <c r="E339" s="146">
        <f t="shared" si="319"/>
        <v>0</v>
      </c>
      <c r="F339" s="146">
        <f t="shared" si="320"/>
        <v>0</v>
      </c>
      <c r="G339" s="146">
        <f t="shared" si="379"/>
        <v>0</v>
      </c>
      <c r="H339" s="146" t="str">
        <f t="shared" si="321"/>
        <v/>
      </c>
      <c r="I339" s="146" t="str">
        <f t="shared" si="380"/>
        <v/>
      </c>
      <c r="J339" s="133"/>
      <c r="K339" s="118"/>
      <c r="L339" s="118"/>
      <c r="M339" s="117"/>
      <c r="N339" s="116"/>
      <c r="O339" s="115"/>
      <c r="P339" s="131"/>
      <c r="Q339" s="131"/>
      <c r="R339" s="131"/>
      <c r="S339" s="131"/>
      <c r="T339" s="131"/>
      <c r="U339" s="131"/>
      <c r="V339" s="131"/>
      <c r="W339" s="131"/>
      <c r="X339" s="131"/>
      <c r="Y339" s="132"/>
      <c r="Z339" s="131"/>
      <c r="AA339" s="130"/>
      <c r="AC339" s="504"/>
      <c r="AD339" s="128"/>
      <c r="AE339" s="530">
        <f>SUM(AE332:AE338)</f>
        <v>0</v>
      </c>
      <c r="AF339" s="128"/>
      <c r="AG339" s="128"/>
      <c r="AH339" s="129"/>
      <c r="AI339" s="505"/>
      <c r="AJ339" s="531">
        <f>IFERROR(SUM(AJ332:AJ338)/SUM(AE332:AE338)*100,0)</f>
        <v>0</v>
      </c>
      <c r="AK339" s="506"/>
      <c r="AL339" s="128" t="s">
        <v>345</v>
      </c>
      <c r="AM339" s="500">
        <f>SUM(AM332:AM338)</f>
        <v>0</v>
      </c>
      <c r="AO339" s="127"/>
      <c r="AP339" s="125"/>
      <c r="AQ339" s="125"/>
      <c r="AR339" s="126"/>
      <c r="AS339" s="126"/>
      <c r="AT339" s="125"/>
      <c r="AU339" s="124"/>
      <c r="AV339" s="123"/>
      <c r="AW339" s="123"/>
      <c r="AX339" s="615">
        <f t="shared" ref="AX339:BC339" si="385">SUM(AX332:AX338)</f>
        <v>0</v>
      </c>
      <c r="AY339" s="122">
        <f t="shared" si="385"/>
        <v>0</v>
      </c>
      <c r="AZ339" s="621">
        <f t="shared" si="385"/>
        <v>0</v>
      </c>
      <c r="BA339" s="122">
        <f t="shared" si="385"/>
        <v>0</v>
      </c>
      <c r="BB339" s="616">
        <f t="shared" si="385"/>
        <v>0</v>
      </c>
      <c r="BC339" s="620">
        <f t="shared" si="385"/>
        <v>0</v>
      </c>
      <c r="BV339" s="394">
        <f t="shared" si="384"/>
        <v>0</v>
      </c>
      <c r="DD339" s="9">
        <v>1</v>
      </c>
    </row>
    <row r="340" spans="2:108" ht="21" customHeight="1">
      <c r="B340" s="394">
        <f t="shared" si="377"/>
        <v>0</v>
      </c>
      <c r="C340" s="146" t="b">
        <f t="shared" si="378"/>
        <v>0</v>
      </c>
      <c r="D340" s="146">
        <f t="shared" si="318"/>
        <v>0</v>
      </c>
      <c r="E340" s="146">
        <f t="shared" si="319"/>
        <v>0</v>
      </c>
      <c r="F340" s="146">
        <f t="shared" si="320"/>
        <v>0</v>
      </c>
      <c r="G340" s="146">
        <f t="shared" si="379"/>
        <v>0</v>
      </c>
      <c r="H340" s="146" t="str">
        <f t="shared" si="321"/>
        <v/>
      </c>
      <c r="I340" s="146" t="str">
        <f t="shared" si="380"/>
        <v/>
      </c>
      <c r="J340" s="145"/>
      <c r="K340" s="118"/>
      <c r="L340" s="118"/>
      <c r="M340" s="117"/>
      <c r="N340" s="116"/>
      <c r="O340" s="115"/>
      <c r="P340" s="284"/>
      <c r="Q340" s="265"/>
      <c r="R340" s="268"/>
      <c r="S340" s="268"/>
      <c r="T340" s="268"/>
      <c r="U340" s="268"/>
      <c r="V340" s="268"/>
      <c r="W340" s="268"/>
      <c r="X340" s="268"/>
      <c r="Y340" s="268"/>
      <c r="Z340" s="268"/>
      <c r="AA340" s="283"/>
      <c r="AC340" s="771" t="s">
        <v>535</v>
      </c>
      <c r="AD340" s="268"/>
      <c r="AE340" s="268"/>
      <c r="AF340" s="268"/>
      <c r="AG340" s="268"/>
      <c r="AH340" s="537" t="s">
        <v>1692</v>
      </c>
      <c r="AI340" s="268"/>
      <c r="AJ340" s="268"/>
      <c r="AK340" s="268"/>
      <c r="AL340" s="268"/>
      <c r="AM340" s="283" t="s">
        <v>532</v>
      </c>
      <c r="AO340" s="491"/>
      <c r="AP340" s="492"/>
      <c r="AQ340" s="492"/>
      <c r="AR340" s="492"/>
      <c r="AS340" s="492"/>
      <c r="AT340" s="492"/>
      <c r="AU340" s="492"/>
      <c r="AV340" s="492"/>
      <c r="AW340" s="492"/>
      <c r="AX340" s="492"/>
      <c r="AY340" s="492"/>
      <c r="AZ340" s="492"/>
      <c r="BA340" s="492"/>
      <c r="BB340" s="492"/>
      <c r="BC340" s="496"/>
      <c r="BV340" s="394">
        <f t="shared" si="384"/>
        <v>0</v>
      </c>
      <c r="DD340" s="9">
        <v>1</v>
      </c>
    </row>
    <row r="341" spans="2:108" ht="21" customHeight="1">
      <c r="B341" s="394">
        <f t="shared" si="377"/>
        <v>0</v>
      </c>
      <c r="C341" s="146" t="b">
        <f t="shared" si="378"/>
        <v>0</v>
      </c>
      <c r="D341" s="146">
        <f t="shared" ref="D341:D354" si="386">IF(C341="►","►",IFERROR(LEFT(C341,SEARCH(".",C341)-1),0))</f>
        <v>0</v>
      </c>
      <c r="E341" s="146">
        <f t="shared" ref="E341:E354" si="387">IF(C341="►","►",IFERROR(MID(C341,SEARCH(".",C341)+1,SEARCH(".",C341,SEARCH(".",C341)+1)-SEARCH(".",C341)-1),0))</f>
        <v>0</v>
      </c>
      <c r="F341" s="146">
        <f t="shared" ref="F341:F354" si="388">IF(C341="►","►",IFERROR(MID(C341,SEARCH(".",C341,SEARCH(".",C341)+1)+1,SEARCH(".",C341,SEARCH(".",C341,SEARCH(".",C341)+1)+1)-SEARCH(".",C341,SEARCH(".",C341)+1)-1),0))</f>
        <v>0</v>
      </c>
      <c r="G341" s="146">
        <f t="shared" si="379"/>
        <v>0</v>
      </c>
      <c r="H341" s="146" t="str">
        <f t="shared" ref="H341:H354" si="389">IF(C341="►","►",IFERROR(MID(C341,SEARCH("♦",SUBSTITUTE(C341,".","♦",LEN(C341)-LEN(SUBSTITUTE(C341,".",""))))+1,999),""))</f>
        <v/>
      </c>
      <c r="I341" s="146" t="str">
        <f t="shared" si="380"/>
        <v/>
      </c>
      <c r="J341" s="145"/>
      <c r="K341" s="118"/>
      <c r="L341" s="118"/>
      <c r="M341" s="117"/>
      <c r="N341" s="116"/>
      <c r="O341" s="115"/>
      <c r="P341" s="281"/>
      <c r="Q341" s="280"/>
      <c r="R341" s="280"/>
      <c r="S341" s="280"/>
      <c r="T341" s="280"/>
      <c r="U341" s="280"/>
      <c r="V341" s="280"/>
      <c r="W341" s="280"/>
      <c r="X341" s="280"/>
      <c r="Y341" s="280"/>
      <c r="Z341" s="280"/>
      <c r="AA341" s="279"/>
      <c r="AC341" s="772">
        <f>Q341</f>
        <v>0</v>
      </c>
      <c r="AD341" s="280"/>
      <c r="AE341" s="280"/>
      <c r="AF341" s="280"/>
      <c r="AG341" s="280"/>
      <c r="AH341" s="280"/>
      <c r="AI341" s="280"/>
      <c r="AJ341" s="280"/>
      <c r="AK341" s="280"/>
      <c r="AL341" s="280"/>
      <c r="AM341" s="279" t="s">
        <v>532</v>
      </c>
      <c r="AO341" s="493"/>
      <c r="AP341" s="494"/>
      <c r="AQ341" s="494"/>
      <c r="AR341" s="494"/>
      <c r="AS341" s="494"/>
      <c r="AT341" s="494"/>
      <c r="AU341" s="494"/>
      <c r="AV341" s="494"/>
      <c r="AW341" s="494"/>
      <c r="AX341" s="494"/>
      <c r="AY341" s="494"/>
      <c r="AZ341" s="494"/>
      <c r="BA341" s="494"/>
      <c r="BB341" s="494"/>
      <c r="BC341" s="497"/>
      <c r="BV341" s="394">
        <f t="shared" si="384"/>
        <v>0</v>
      </c>
      <c r="DD341" s="9">
        <v>1</v>
      </c>
    </row>
    <row r="342" spans="2:108" ht="21" customHeight="1">
      <c r="B342" s="394">
        <f t="shared" si="377"/>
        <v>0</v>
      </c>
      <c r="C342" s="146" t="b">
        <f t="shared" si="378"/>
        <v>0</v>
      </c>
      <c r="D342" s="146">
        <f t="shared" si="386"/>
        <v>0</v>
      </c>
      <c r="E342" s="146">
        <f t="shared" si="387"/>
        <v>0</v>
      </c>
      <c r="F342" s="146">
        <f t="shared" si="388"/>
        <v>0</v>
      </c>
      <c r="G342" s="146">
        <f t="shared" si="379"/>
        <v>0</v>
      </c>
      <c r="H342" s="146" t="str">
        <f t="shared" si="389"/>
        <v/>
      </c>
      <c r="I342" s="146" t="str">
        <f t="shared" si="380"/>
        <v/>
      </c>
      <c r="J342" s="145"/>
      <c r="K342" s="118"/>
      <c r="L342" s="118"/>
      <c r="M342" s="117"/>
      <c r="N342" s="116"/>
      <c r="O342" s="115"/>
      <c r="P342" s="281"/>
      <c r="Q342" s="280"/>
      <c r="R342" s="280"/>
      <c r="S342" s="280"/>
      <c r="T342" s="280"/>
      <c r="U342" s="280"/>
      <c r="V342" s="280"/>
      <c r="W342" s="280"/>
      <c r="X342" s="280"/>
      <c r="Y342" s="280"/>
      <c r="Z342" s="280"/>
      <c r="AA342" s="279"/>
      <c r="AC342" s="772">
        <f t="shared" ref="AC342:AC349" si="390">Q342</f>
        <v>0</v>
      </c>
      <c r="AD342" s="280"/>
      <c r="AE342" s="280"/>
      <c r="AF342" s="280"/>
      <c r="AG342" s="280"/>
      <c r="AH342" s="280"/>
      <c r="AI342" s="280"/>
      <c r="AJ342" s="280"/>
      <c r="AK342" s="280"/>
      <c r="AL342" s="280"/>
      <c r="AM342" s="279"/>
      <c r="AO342" s="493"/>
      <c r="AP342" s="494"/>
      <c r="AQ342" s="494"/>
      <c r="AR342" s="494"/>
      <c r="AS342" s="494"/>
      <c r="AT342" s="494"/>
      <c r="AU342" s="494"/>
      <c r="AV342" s="494"/>
      <c r="AW342" s="494"/>
      <c r="AX342" s="494"/>
      <c r="AY342" s="494"/>
      <c r="AZ342" s="494"/>
      <c r="BA342" s="494"/>
      <c r="BB342" s="494"/>
      <c r="BC342" s="497"/>
      <c r="BH342" s="1"/>
      <c r="BI342" s="1"/>
      <c r="BJ342" s="1"/>
      <c r="BK342" s="1"/>
      <c r="BL342" s="1"/>
      <c r="BO342" s="1"/>
      <c r="BP342" s="1"/>
      <c r="BQ342" s="1"/>
      <c r="BR342" s="1"/>
      <c r="BS342" s="1"/>
      <c r="BV342" s="394">
        <f t="shared" si="384"/>
        <v>0</v>
      </c>
      <c r="CA342" s="1"/>
      <c r="CB342" s="1"/>
      <c r="CC342" s="1"/>
      <c r="CD342" s="1"/>
      <c r="CI342" s="1"/>
      <c r="CJ342" s="1"/>
      <c r="CK342" s="1"/>
      <c r="CL342" s="1"/>
      <c r="CQ342" s="1"/>
      <c r="CR342" s="1"/>
      <c r="CS342" s="1"/>
      <c r="CT342" s="1"/>
      <c r="DD342" s="9">
        <v>1</v>
      </c>
    </row>
    <row r="343" spans="2:108" ht="21" customHeight="1">
      <c r="B343" s="394">
        <f t="shared" si="377"/>
        <v>0</v>
      </c>
      <c r="C343" s="146" t="b">
        <f t="shared" si="378"/>
        <v>0</v>
      </c>
      <c r="D343" s="146">
        <f t="shared" si="386"/>
        <v>0</v>
      </c>
      <c r="E343" s="146">
        <f t="shared" si="387"/>
        <v>0</v>
      </c>
      <c r="F343" s="146">
        <f t="shared" si="388"/>
        <v>0</v>
      </c>
      <c r="G343" s="146">
        <f t="shared" si="379"/>
        <v>0</v>
      </c>
      <c r="H343" s="146" t="str">
        <f t="shared" si="389"/>
        <v/>
      </c>
      <c r="I343" s="146" t="str">
        <f t="shared" si="380"/>
        <v/>
      </c>
      <c r="J343" s="145"/>
      <c r="K343" s="118"/>
      <c r="L343" s="118"/>
      <c r="M343" s="117"/>
      <c r="N343" s="116"/>
      <c r="O343" s="115"/>
      <c r="P343" s="281"/>
      <c r="Q343" s="280"/>
      <c r="R343" s="280"/>
      <c r="S343" s="280"/>
      <c r="T343" s="280"/>
      <c r="U343" s="280"/>
      <c r="V343" s="280"/>
      <c r="W343" s="280"/>
      <c r="X343" s="280"/>
      <c r="Y343" s="280"/>
      <c r="Z343" s="280"/>
      <c r="AA343" s="279"/>
      <c r="AC343" s="772">
        <f t="shared" si="390"/>
        <v>0</v>
      </c>
      <c r="AD343" s="280"/>
      <c r="AE343" s="280"/>
      <c r="AF343" s="280"/>
      <c r="AG343" s="280"/>
      <c r="AH343" s="280"/>
      <c r="AI343" s="280"/>
      <c r="AJ343" s="280"/>
      <c r="AK343" s="280"/>
      <c r="AL343" s="280"/>
      <c r="AM343" s="279"/>
      <c r="AO343" s="495"/>
      <c r="AP343" s="494"/>
      <c r="AQ343" s="494"/>
      <c r="AR343" s="494"/>
      <c r="AS343" s="494"/>
      <c r="AT343" s="494"/>
      <c r="AU343" s="494"/>
      <c r="AV343" s="494"/>
      <c r="AW343" s="494"/>
      <c r="AX343" s="494"/>
      <c r="AY343" s="494"/>
      <c r="AZ343" s="494"/>
      <c r="BA343" s="494"/>
      <c r="BB343" s="494"/>
      <c r="BC343" s="497"/>
      <c r="BV343" s="394">
        <f t="shared" si="384"/>
        <v>0</v>
      </c>
      <c r="DD343" s="9">
        <v>1</v>
      </c>
    </row>
    <row r="344" spans="2:108" ht="21" customHeight="1">
      <c r="B344" s="394">
        <f t="shared" si="377"/>
        <v>0</v>
      </c>
      <c r="C344" s="146" t="b">
        <f t="shared" si="378"/>
        <v>0</v>
      </c>
      <c r="D344" s="146">
        <f t="shared" si="386"/>
        <v>0</v>
      </c>
      <c r="E344" s="146">
        <f t="shared" si="387"/>
        <v>0</v>
      </c>
      <c r="F344" s="146">
        <f t="shared" si="388"/>
        <v>0</v>
      </c>
      <c r="G344" s="146">
        <f t="shared" si="379"/>
        <v>0</v>
      </c>
      <c r="H344" s="146" t="str">
        <f t="shared" si="389"/>
        <v/>
      </c>
      <c r="I344" s="146" t="str">
        <f t="shared" si="380"/>
        <v/>
      </c>
      <c r="J344" s="145"/>
      <c r="K344" s="118"/>
      <c r="L344" s="118"/>
      <c r="M344" s="117"/>
      <c r="N344" s="116"/>
      <c r="O344" s="115"/>
      <c r="P344" s="281"/>
      <c r="Q344" s="280"/>
      <c r="R344" s="280"/>
      <c r="S344" s="280"/>
      <c r="T344" s="280"/>
      <c r="U344" s="280"/>
      <c r="V344" s="280"/>
      <c r="W344" s="280"/>
      <c r="X344" s="280"/>
      <c r="Y344" s="280"/>
      <c r="Z344" s="280"/>
      <c r="AA344" s="279"/>
      <c r="AC344" s="772">
        <f t="shared" si="390"/>
        <v>0</v>
      </c>
      <c r="AD344" s="280"/>
      <c r="AE344" s="280"/>
      <c r="AF344" s="280"/>
      <c r="AG344" s="280"/>
      <c r="AH344" s="280"/>
      <c r="AI344" s="280"/>
      <c r="AJ344" s="280"/>
      <c r="AK344" s="280"/>
      <c r="AL344" s="280"/>
      <c r="AM344" s="279"/>
      <c r="AO344" s="493"/>
      <c r="AP344" s="494"/>
      <c r="AQ344" s="494"/>
      <c r="AR344" s="494"/>
      <c r="AS344" s="494"/>
      <c r="AT344" s="494"/>
      <c r="AU344" s="494"/>
      <c r="AV344" s="494"/>
      <c r="AW344" s="494"/>
      <c r="AX344" s="494"/>
      <c r="AY344" s="494"/>
      <c r="AZ344" s="494"/>
      <c r="BA344" s="494"/>
      <c r="BB344" s="494"/>
      <c r="BC344" s="497"/>
      <c r="BV344" s="394">
        <f t="shared" si="384"/>
        <v>0</v>
      </c>
      <c r="DD344" s="9">
        <v>1</v>
      </c>
    </row>
    <row r="345" spans="2:108" ht="21" customHeight="1">
      <c r="B345" s="394">
        <f t="shared" si="377"/>
        <v>0</v>
      </c>
      <c r="C345" s="146" t="b">
        <f t="shared" si="378"/>
        <v>0</v>
      </c>
      <c r="D345" s="146">
        <f t="shared" si="386"/>
        <v>0</v>
      </c>
      <c r="E345" s="146">
        <f t="shared" si="387"/>
        <v>0</v>
      </c>
      <c r="F345" s="146">
        <f t="shared" si="388"/>
        <v>0</v>
      </c>
      <c r="G345" s="146">
        <f t="shared" si="379"/>
        <v>0</v>
      </c>
      <c r="H345" s="146" t="str">
        <f t="shared" si="389"/>
        <v/>
      </c>
      <c r="I345" s="146" t="str">
        <f t="shared" si="380"/>
        <v/>
      </c>
      <c r="J345" s="145"/>
      <c r="K345" s="118"/>
      <c r="L345" s="118"/>
      <c r="M345" s="117"/>
      <c r="N345" s="116"/>
      <c r="O345" s="115"/>
      <c r="P345" s="281"/>
      <c r="Q345" s="280"/>
      <c r="R345" s="280"/>
      <c r="S345" s="280"/>
      <c r="T345" s="280"/>
      <c r="U345" s="280"/>
      <c r="V345" s="280"/>
      <c r="W345" s="280"/>
      <c r="X345" s="280"/>
      <c r="Y345" s="280"/>
      <c r="Z345" s="280"/>
      <c r="AA345" s="279"/>
      <c r="AC345" s="772">
        <f t="shared" si="390"/>
        <v>0</v>
      </c>
      <c r="AD345" s="280"/>
      <c r="AE345" s="280"/>
      <c r="AF345" s="280"/>
      <c r="AG345" s="280"/>
      <c r="AH345" s="280"/>
      <c r="AI345" s="280"/>
      <c r="AJ345" s="280"/>
      <c r="AK345" s="280"/>
      <c r="AL345" s="280"/>
      <c r="AM345" s="279"/>
      <c r="AO345" s="493"/>
      <c r="AP345" s="494"/>
      <c r="AQ345" s="494"/>
      <c r="AR345" s="494"/>
      <c r="AS345" s="494"/>
      <c r="AT345" s="494"/>
      <c r="AU345" s="494"/>
      <c r="AV345" s="494"/>
      <c r="AW345" s="494"/>
      <c r="AX345" s="494"/>
      <c r="AY345" s="494"/>
      <c r="AZ345" s="494"/>
      <c r="BA345" s="494"/>
      <c r="BB345" s="494"/>
      <c r="BC345" s="497"/>
      <c r="BV345" s="394">
        <f t="shared" si="384"/>
        <v>0</v>
      </c>
      <c r="DD345" s="9">
        <v>1</v>
      </c>
    </row>
    <row r="346" spans="2:108" ht="21" customHeight="1">
      <c r="B346" s="394">
        <f t="shared" si="377"/>
        <v>0</v>
      </c>
      <c r="C346" s="146" t="b">
        <f t="shared" si="378"/>
        <v>0</v>
      </c>
      <c r="D346" s="146">
        <f t="shared" si="386"/>
        <v>0</v>
      </c>
      <c r="E346" s="146">
        <f t="shared" si="387"/>
        <v>0</v>
      </c>
      <c r="F346" s="146">
        <f t="shared" si="388"/>
        <v>0</v>
      </c>
      <c r="G346" s="146">
        <f t="shared" si="379"/>
        <v>0</v>
      </c>
      <c r="H346" s="146" t="str">
        <f t="shared" si="389"/>
        <v/>
      </c>
      <c r="I346" s="146" t="str">
        <f t="shared" si="380"/>
        <v/>
      </c>
      <c r="J346" s="145"/>
      <c r="K346" s="118"/>
      <c r="L346" s="118"/>
      <c r="M346" s="117"/>
      <c r="N346" s="116"/>
      <c r="O346" s="115"/>
      <c r="P346" s="281"/>
      <c r="Q346" s="280"/>
      <c r="R346" s="280"/>
      <c r="S346" s="280"/>
      <c r="T346" s="280"/>
      <c r="U346" s="280"/>
      <c r="V346" s="280"/>
      <c r="W346" s="280"/>
      <c r="X346" s="280"/>
      <c r="Y346" s="280"/>
      <c r="Z346" s="280"/>
      <c r="AA346" s="279"/>
      <c r="AC346" s="772">
        <f t="shared" si="390"/>
        <v>0</v>
      </c>
      <c r="AD346" s="280"/>
      <c r="AE346" s="280"/>
      <c r="AF346" s="280"/>
      <c r="AG346" s="280"/>
      <c r="AH346" s="280"/>
      <c r="AI346" s="280"/>
      <c r="AJ346" s="280"/>
      <c r="AK346" s="280"/>
      <c r="AL346" s="280"/>
      <c r="AM346" s="279"/>
      <c r="AO346" s="493"/>
      <c r="AP346" s="494"/>
      <c r="AQ346" s="494"/>
      <c r="AR346" s="494"/>
      <c r="AS346" s="494"/>
      <c r="AT346" s="494"/>
      <c r="AU346" s="494"/>
      <c r="AV346" s="494"/>
      <c r="AW346" s="494"/>
      <c r="AX346" s="494"/>
      <c r="AY346" s="494"/>
      <c r="AZ346" s="494"/>
      <c r="BA346" s="494"/>
      <c r="BB346" s="494"/>
      <c r="BC346" s="497"/>
      <c r="BV346" s="394">
        <f t="shared" si="384"/>
        <v>0</v>
      </c>
      <c r="DD346" s="9">
        <v>1</v>
      </c>
    </row>
    <row r="347" spans="2:108" ht="21" customHeight="1">
      <c r="B347" s="394">
        <f t="shared" si="377"/>
        <v>0</v>
      </c>
      <c r="C347" s="146" t="b">
        <f t="shared" si="378"/>
        <v>0</v>
      </c>
      <c r="D347" s="146">
        <f t="shared" si="386"/>
        <v>0</v>
      </c>
      <c r="E347" s="146">
        <f t="shared" si="387"/>
        <v>0</v>
      </c>
      <c r="F347" s="146">
        <f t="shared" si="388"/>
        <v>0</v>
      </c>
      <c r="G347" s="146">
        <f t="shared" si="379"/>
        <v>0</v>
      </c>
      <c r="H347" s="146" t="str">
        <f t="shared" si="389"/>
        <v/>
      </c>
      <c r="I347" s="146" t="str">
        <f t="shared" si="380"/>
        <v/>
      </c>
      <c r="J347" s="145"/>
      <c r="K347" s="118"/>
      <c r="L347" s="118"/>
      <c r="M347" s="117"/>
      <c r="N347" s="116"/>
      <c r="O347" s="115"/>
      <c r="P347" s="281"/>
      <c r="Q347" s="280"/>
      <c r="R347" s="280"/>
      <c r="S347" s="280"/>
      <c r="T347" s="280"/>
      <c r="U347" s="280"/>
      <c r="V347" s="280"/>
      <c r="W347" s="280"/>
      <c r="X347" s="280"/>
      <c r="Y347" s="280"/>
      <c r="Z347" s="280"/>
      <c r="AA347" s="279"/>
      <c r="AC347" s="772">
        <f t="shared" si="390"/>
        <v>0</v>
      </c>
      <c r="AD347" s="280"/>
      <c r="AE347" s="280"/>
      <c r="AF347" s="280"/>
      <c r="AG347" s="280"/>
      <c r="AH347" s="280"/>
      <c r="AI347" s="280"/>
      <c r="AJ347" s="280"/>
      <c r="AK347" s="280"/>
      <c r="AL347" s="280"/>
      <c r="AM347" s="279"/>
      <c r="AO347" s="493"/>
      <c r="AP347" s="494"/>
      <c r="AQ347" s="494"/>
      <c r="AR347" s="494"/>
      <c r="AS347" s="494"/>
      <c r="AT347" s="494"/>
      <c r="AU347" s="494"/>
      <c r="AV347" s="494"/>
      <c r="AW347" s="494"/>
      <c r="AX347" s="494"/>
      <c r="AY347" s="494"/>
      <c r="AZ347" s="494"/>
      <c r="BA347" s="494"/>
      <c r="BB347" s="494"/>
      <c r="BC347" s="497"/>
      <c r="BV347" s="394">
        <f t="shared" si="384"/>
        <v>0</v>
      </c>
      <c r="DD347" s="9">
        <v>1</v>
      </c>
    </row>
    <row r="348" spans="2:108" ht="21" customHeight="1">
      <c r="B348" s="394">
        <f t="shared" si="377"/>
        <v>0</v>
      </c>
      <c r="C348" s="146" t="b">
        <f t="shared" si="378"/>
        <v>0</v>
      </c>
      <c r="D348" s="146">
        <f t="shared" si="386"/>
        <v>0</v>
      </c>
      <c r="E348" s="146">
        <f t="shared" si="387"/>
        <v>0</v>
      </c>
      <c r="F348" s="146">
        <f t="shared" si="388"/>
        <v>0</v>
      </c>
      <c r="G348" s="146">
        <f t="shared" si="379"/>
        <v>0</v>
      </c>
      <c r="H348" s="146" t="str">
        <f t="shared" si="389"/>
        <v/>
      </c>
      <c r="I348" s="146" t="str">
        <f t="shared" si="380"/>
        <v/>
      </c>
      <c r="J348" s="145"/>
      <c r="K348" s="118"/>
      <c r="L348" s="118"/>
      <c r="M348" s="117"/>
      <c r="N348" s="116"/>
      <c r="O348" s="115"/>
      <c r="P348" s="281"/>
      <c r="Q348" s="280"/>
      <c r="R348" s="280"/>
      <c r="S348" s="280"/>
      <c r="T348" s="280"/>
      <c r="U348" s="280"/>
      <c r="V348" s="280"/>
      <c r="W348" s="280"/>
      <c r="X348" s="280"/>
      <c r="Y348" s="280"/>
      <c r="Z348" s="280"/>
      <c r="AA348" s="279"/>
      <c r="AC348" s="772">
        <f t="shared" si="390"/>
        <v>0</v>
      </c>
      <c r="AD348" s="280"/>
      <c r="AE348" s="280"/>
      <c r="AF348" s="280"/>
      <c r="AG348" s="280"/>
      <c r="AH348" s="280"/>
      <c r="AI348" s="280"/>
      <c r="AJ348" s="280"/>
      <c r="AK348" s="280"/>
      <c r="AL348" s="280"/>
      <c r="AM348" s="279"/>
      <c r="AO348" s="493"/>
      <c r="AP348" s="494"/>
      <c r="AQ348" s="494"/>
      <c r="AR348" s="494"/>
      <c r="AS348" s="494"/>
      <c r="AT348" s="494"/>
      <c r="AU348" s="494"/>
      <c r="AV348" s="494"/>
      <c r="AW348" s="494"/>
      <c r="AX348" s="494"/>
      <c r="AY348" s="494"/>
      <c r="AZ348" s="494"/>
      <c r="BA348" s="494"/>
      <c r="BB348" s="494"/>
      <c r="BC348" s="497"/>
      <c r="BV348" s="394">
        <f t="shared" si="384"/>
        <v>0</v>
      </c>
      <c r="DD348" s="9">
        <v>1</v>
      </c>
    </row>
    <row r="349" spans="2:108" ht="21" customHeight="1">
      <c r="B349" s="394">
        <f t="shared" si="377"/>
        <v>0</v>
      </c>
      <c r="C349" s="146" t="b">
        <f t="shared" si="378"/>
        <v>0</v>
      </c>
      <c r="D349" s="146">
        <f t="shared" si="386"/>
        <v>0</v>
      </c>
      <c r="E349" s="146">
        <f t="shared" si="387"/>
        <v>0</v>
      </c>
      <c r="F349" s="146">
        <f t="shared" si="388"/>
        <v>0</v>
      </c>
      <c r="G349" s="146">
        <f t="shared" si="379"/>
        <v>0</v>
      </c>
      <c r="H349" s="146" t="str">
        <f t="shared" si="389"/>
        <v/>
      </c>
      <c r="I349" s="146" t="str">
        <f t="shared" si="380"/>
        <v/>
      </c>
      <c r="J349" s="145"/>
      <c r="K349" s="118"/>
      <c r="L349" s="118"/>
      <c r="M349" s="117"/>
      <c r="N349" s="116"/>
      <c r="O349" s="115"/>
      <c r="P349" s="281"/>
      <c r="Q349" s="280"/>
      <c r="R349" s="280"/>
      <c r="S349" s="280"/>
      <c r="T349" s="280"/>
      <c r="U349" s="280"/>
      <c r="V349" s="280"/>
      <c r="W349" s="280"/>
      <c r="X349" s="280"/>
      <c r="Y349" s="280"/>
      <c r="Z349" s="280"/>
      <c r="AA349" s="279"/>
      <c r="AC349" s="772">
        <f t="shared" si="390"/>
        <v>0</v>
      </c>
      <c r="AD349" s="280"/>
      <c r="AE349" s="280"/>
      <c r="AF349" s="280"/>
      <c r="AG349" s="280"/>
      <c r="AH349" s="280"/>
      <c r="AI349" s="280"/>
      <c r="AJ349" s="280"/>
      <c r="AK349" s="280"/>
      <c r="AL349" s="280"/>
      <c r="AM349" s="279"/>
      <c r="AO349" s="493"/>
      <c r="AP349" s="494"/>
      <c r="AQ349" s="494"/>
      <c r="AR349" s="494"/>
      <c r="AS349" s="494"/>
      <c r="AT349" s="494"/>
      <c r="AU349" s="494"/>
      <c r="AV349" s="494"/>
      <c r="AW349" s="494"/>
      <c r="AX349" s="494"/>
      <c r="AY349" s="494"/>
      <c r="AZ349" s="494"/>
      <c r="BA349" s="494"/>
      <c r="BB349" s="494"/>
      <c r="BC349" s="497"/>
      <c r="BV349" s="394">
        <f t="shared" si="384"/>
        <v>0</v>
      </c>
      <c r="DD349" s="9">
        <v>1</v>
      </c>
    </row>
    <row r="350" spans="2:108" ht="21" customHeight="1">
      <c r="B350" s="394">
        <f t="shared" si="377"/>
        <v>0</v>
      </c>
      <c r="C350" s="146" t="b">
        <f t="shared" si="378"/>
        <v>0</v>
      </c>
      <c r="D350" s="146">
        <f t="shared" si="386"/>
        <v>0</v>
      </c>
      <c r="E350" s="146">
        <f t="shared" si="387"/>
        <v>0</v>
      </c>
      <c r="F350" s="146">
        <f t="shared" si="388"/>
        <v>0</v>
      </c>
      <c r="G350" s="146">
        <f t="shared" si="379"/>
        <v>0</v>
      </c>
      <c r="H350" s="146" t="str">
        <f t="shared" si="389"/>
        <v/>
      </c>
      <c r="I350" s="146" t="str">
        <f t="shared" si="380"/>
        <v/>
      </c>
      <c r="J350" s="145"/>
      <c r="K350" s="118"/>
      <c r="L350" s="118"/>
      <c r="M350" s="117"/>
      <c r="N350" s="116"/>
      <c r="O350" s="115"/>
      <c r="P350" s="661"/>
      <c r="Q350" s="277"/>
      <c r="R350" s="277"/>
      <c r="S350" s="277"/>
      <c r="T350" s="277"/>
      <c r="U350" s="277"/>
      <c r="V350" s="277"/>
      <c r="W350" s="277"/>
      <c r="X350" s="277"/>
      <c r="Y350" s="277"/>
      <c r="Z350" s="277"/>
      <c r="AA350" s="276"/>
      <c r="AC350" s="773"/>
      <c r="AD350" s="277"/>
      <c r="AE350" s="277"/>
      <c r="AF350" s="277"/>
      <c r="AG350" s="277"/>
      <c r="AH350" s="277"/>
      <c r="AI350" s="277"/>
      <c r="AJ350" s="277"/>
      <c r="AK350" s="277"/>
      <c r="AL350" s="277"/>
      <c r="AM350" s="276"/>
      <c r="AO350" s="493"/>
      <c r="AP350" s="494"/>
      <c r="AQ350" s="494"/>
      <c r="AR350" s="494"/>
      <c r="AS350" s="494"/>
      <c r="AT350" s="494"/>
      <c r="AU350" s="494"/>
      <c r="AV350" s="494"/>
      <c r="AW350" s="494"/>
      <c r="AX350" s="494"/>
      <c r="AY350" s="494"/>
      <c r="AZ350" s="494"/>
      <c r="BA350" s="494"/>
      <c r="BB350" s="494"/>
      <c r="BC350" s="497"/>
      <c r="BV350" s="394">
        <f t="shared" si="384"/>
        <v>0</v>
      </c>
      <c r="DD350" s="9">
        <v>1</v>
      </c>
    </row>
    <row r="351" spans="2:108" ht="21" customHeight="1">
      <c r="B351" s="394">
        <f t="shared" si="377"/>
        <v>0</v>
      </c>
      <c r="C351" s="146" t="b">
        <f t="shared" si="378"/>
        <v>0</v>
      </c>
      <c r="D351" s="146">
        <f t="shared" si="386"/>
        <v>0</v>
      </c>
      <c r="E351" s="146">
        <f t="shared" si="387"/>
        <v>0</v>
      </c>
      <c r="F351" s="146">
        <f t="shared" si="388"/>
        <v>0</v>
      </c>
      <c r="G351" s="146">
        <f t="shared" si="379"/>
        <v>0</v>
      </c>
      <c r="H351" s="146" t="str">
        <f t="shared" si="389"/>
        <v/>
      </c>
      <c r="I351" s="146" t="str">
        <f t="shared" si="380"/>
        <v/>
      </c>
      <c r="J351" s="145"/>
      <c r="K351" s="118"/>
      <c r="L351" s="118"/>
      <c r="M351" s="117"/>
      <c r="N351" s="116"/>
      <c r="O351" s="115"/>
      <c r="P351" s="661"/>
      <c r="Q351" s="277"/>
      <c r="R351" s="277"/>
      <c r="S351" s="277"/>
      <c r="T351" s="277"/>
      <c r="U351" s="277"/>
      <c r="V351" s="277"/>
      <c r="W351" s="277"/>
      <c r="X351" s="277"/>
      <c r="Y351" s="277"/>
      <c r="Z351" s="277"/>
      <c r="AA351" s="276"/>
      <c r="AC351" s="773"/>
      <c r="AD351" s="277"/>
      <c r="AE351" s="277"/>
      <c r="AF351" s="277"/>
      <c r="AG351" s="277"/>
      <c r="AH351" s="277"/>
      <c r="AI351" s="277"/>
      <c r="AJ351" s="277"/>
      <c r="AK351" s="277"/>
      <c r="AL351" s="277"/>
      <c r="AM351" s="276"/>
      <c r="AO351" s="493"/>
      <c r="AP351" s="494"/>
      <c r="AQ351" s="494"/>
      <c r="AR351" s="494"/>
      <c r="AS351" s="494"/>
      <c r="AT351" s="494"/>
      <c r="AU351" s="494"/>
      <c r="AV351" s="494"/>
      <c r="AW351" s="494"/>
      <c r="AX351" s="494"/>
      <c r="AY351" s="494"/>
      <c r="AZ351" s="494"/>
      <c r="BA351" s="494"/>
      <c r="BB351" s="494"/>
      <c r="BC351" s="497"/>
      <c r="BV351" s="394">
        <f t="shared" si="384"/>
        <v>0</v>
      </c>
      <c r="DD351" s="9">
        <v>1</v>
      </c>
    </row>
    <row r="352" spans="2:108" ht="21" customHeight="1">
      <c r="B352" s="394">
        <f t="shared" si="377"/>
        <v>0</v>
      </c>
      <c r="C352" s="146" t="b">
        <f t="shared" si="378"/>
        <v>0</v>
      </c>
      <c r="D352" s="146">
        <f t="shared" si="386"/>
        <v>0</v>
      </c>
      <c r="E352" s="146">
        <f t="shared" si="387"/>
        <v>0</v>
      </c>
      <c r="F352" s="146">
        <f t="shared" si="388"/>
        <v>0</v>
      </c>
      <c r="G352" s="146">
        <f t="shared" si="379"/>
        <v>0</v>
      </c>
      <c r="H352" s="146" t="str">
        <f t="shared" si="389"/>
        <v/>
      </c>
      <c r="I352" s="146" t="str">
        <f t="shared" si="380"/>
        <v/>
      </c>
      <c r="J352" s="272"/>
      <c r="K352" s="118"/>
      <c r="L352" s="118"/>
      <c r="M352" s="117"/>
      <c r="N352" s="116"/>
      <c r="O352" s="115"/>
      <c r="P352" s="274"/>
      <c r="Q352" s="121"/>
      <c r="R352" s="121"/>
      <c r="S352" s="121"/>
      <c r="T352" s="121"/>
      <c r="U352" s="121"/>
      <c r="V352" s="121"/>
      <c r="W352" s="121"/>
      <c r="X352" s="121"/>
      <c r="Y352" s="121"/>
      <c r="Z352" s="121"/>
      <c r="AA352" s="120"/>
      <c r="AC352" s="774"/>
      <c r="AD352" s="121"/>
      <c r="AE352" s="121"/>
      <c r="AF352" s="121"/>
      <c r="AG352" s="121"/>
      <c r="AH352" s="121"/>
      <c r="AI352" s="121"/>
      <c r="AJ352" s="121"/>
      <c r="AK352" s="121"/>
      <c r="AL352" s="121"/>
      <c r="AM352" s="120"/>
      <c r="AO352" s="493"/>
      <c r="AP352" s="494"/>
      <c r="AQ352" s="494"/>
      <c r="AR352" s="494"/>
      <c r="AS352" s="494"/>
      <c r="AT352" s="494"/>
      <c r="AU352" s="494"/>
      <c r="AV352" s="494"/>
      <c r="AW352" s="494"/>
      <c r="AX352" s="494"/>
      <c r="AY352" s="494"/>
      <c r="AZ352" s="494"/>
      <c r="BA352" s="494"/>
      <c r="BB352" s="494"/>
      <c r="BC352" s="497"/>
      <c r="BV352" s="394">
        <f t="shared" si="384"/>
        <v>0</v>
      </c>
      <c r="DD352" s="9">
        <v>1</v>
      </c>
    </row>
    <row r="353" spans="1:110" ht="21" customHeight="1">
      <c r="B353" s="394">
        <f t="shared" si="377"/>
        <v>0</v>
      </c>
      <c r="C353" s="146" t="b">
        <f t="shared" si="378"/>
        <v>0</v>
      </c>
      <c r="D353" s="146">
        <f t="shared" si="386"/>
        <v>0</v>
      </c>
      <c r="E353" s="146">
        <f t="shared" si="387"/>
        <v>0</v>
      </c>
      <c r="F353" s="146">
        <f t="shared" si="388"/>
        <v>0</v>
      </c>
      <c r="G353" s="146">
        <f t="shared" si="379"/>
        <v>0</v>
      </c>
      <c r="H353" s="146" t="str">
        <f t="shared" si="389"/>
        <v/>
      </c>
      <c r="I353" s="146" t="str">
        <f t="shared" si="380"/>
        <v/>
      </c>
      <c r="J353" s="272"/>
      <c r="K353" s="112"/>
      <c r="L353" s="112"/>
      <c r="M353" s="112"/>
      <c r="N353" s="112"/>
      <c r="O353" s="112"/>
      <c r="P353" s="112"/>
      <c r="Q353" s="112"/>
      <c r="R353" s="112"/>
      <c r="S353" s="112"/>
      <c r="T353" s="112"/>
      <c r="U353" s="112"/>
      <c r="V353" s="112"/>
      <c r="W353" s="112"/>
      <c r="X353" s="112"/>
      <c r="Y353" s="112"/>
      <c r="Z353" s="112"/>
      <c r="AA353" s="114"/>
      <c r="AC353" s="775">
        <v>40</v>
      </c>
      <c r="AD353" s="112">
        <v>5</v>
      </c>
      <c r="AE353" s="112">
        <v>12</v>
      </c>
      <c r="AF353" s="112">
        <v>25</v>
      </c>
      <c r="AG353" s="112">
        <v>23</v>
      </c>
      <c r="AH353" s="112">
        <v>7</v>
      </c>
      <c r="AI353" s="112">
        <v>13</v>
      </c>
      <c r="AJ353" s="112">
        <v>12</v>
      </c>
      <c r="AK353" s="112">
        <v>9</v>
      </c>
      <c r="AL353" s="112">
        <v>12</v>
      </c>
      <c r="AM353" s="114">
        <v>13</v>
      </c>
      <c r="AO353" s="113">
        <v>14</v>
      </c>
      <c r="AP353" s="112">
        <v>11</v>
      </c>
      <c r="AQ353" s="112">
        <v>17</v>
      </c>
      <c r="AR353" s="112">
        <v>17</v>
      </c>
      <c r="AS353" s="112">
        <v>17</v>
      </c>
      <c r="AT353" s="112">
        <v>14</v>
      </c>
      <c r="AU353" s="112">
        <v>11</v>
      </c>
      <c r="AV353" s="112">
        <v>14</v>
      </c>
      <c r="AW353" s="112">
        <v>21</v>
      </c>
      <c r="AX353" s="112">
        <v>18</v>
      </c>
      <c r="AY353" s="112">
        <v>17</v>
      </c>
      <c r="AZ353" s="112">
        <v>11</v>
      </c>
      <c r="BA353" s="112">
        <v>11</v>
      </c>
      <c r="BB353" s="112">
        <v>11</v>
      </c>
      <c r="BC353" s="111">
        <v>17</v>
      </c>
      <c r="BV353" s="394">
        <f t="shared" si="384"/>
        <v>0</v>
      </c>
      <c r="DD353" s="9">
        <v>1</v>
      </c>
    </row>
    <row r="354" spans="1:110" ht="21" customHeight="1" thickBot="1">
      <c r="B354" s="394">
        <f t="shared" si="377"/>
        <v>0</v>
      </c>
      <c r="C354" s="146" t="b">
        <f t="shared" si="378"/>
        <v>0</v>
      </c>
      <c r="D354" s="146">
        <f t="shared" si="386"/>
        <v>0</v>
      </c>
      <c r="E354" s="146">
        <f t="shared" si="387"/>
        <v>0</v>
      </c>
      <c r="F354" s="146">
        <f t="shared" si="388"/>
        <v>0</v>
      </c>
      <c r="G354" s="146">
        <f t="shared" si="379"/>
        <v>0</v>
      </c>
      <c r="H354" s="146" t="str">
        <f t="shared" si="389"/>
        <v/>
      </c>
      <c r="I354" s="146" t="str">
        <f t="shared" si="380"/>
        <v/>
      </c>
      <c r="J354" s="271"/>
      <c r="K354" s="270"/>
      <c r="L354" s="270"/>
      <c r="M354" s="270"/>
      <c r="N354" s="270"/>
      <c r="O354" s="270"/>
      <c r="P354" s="270"/>
      <c r="Q354" s="270"/>
      <c r="R354" s="270"/>
      <c r="S354" s="270"/>
      <c r="T354" s="270"/>
      <c r="U354" s="270"/>
      <c r="V354" s="270"/>
      <c r="W354" s="270"/>
      <c r="X354" s="270"/>
      <c r="Y354" s="270"/>
      <c r="Z354" s="270"/>
      <c r="AA354" s="269"/>
      <c r="AC354" s="776">
        <f t="shared" ref="AC354:AK354" ca="1" si="391">CELL("largeur",AC354)</f>
        <v>40</v>
      </c>
      <c r="AD354" s="270">
        <f t="shared" ca="1" si="391"/>
        <v>5</v>
      </c>
      <c r="AE354" s="270">
        <f t="shared" ca="1" si="391"/>
        <v>12</v>
      </c>
      <c r="AF354" s="270">
        <f t="shared" ca="1" si="391"/>
        <v>25</v>
      </c>
      <c r="AG354" s="270">
        <f t="shared" ca="1" si="391"/>
        <v>23</v>
      </c>
      <c r="AH354" s="270">
        <f t="shared" ca="1" si="391"/>
        <v>7</v>
      </c>
      <c r="AI354" s="270">
        <f t="shared" ca="1" si="391"/>
        <v>13</v>
      </c>
      <c r="AJ354" s="270">
        <f t="shared" ca="1" si="391"/>
        <v>12</v>
      </c>
      <c r="AK354" s="270">
        <f t="shared" ca="1" si="391"/>
        <v>9</v>
      </c>
      <c r="AL354" s="270">
        <v>12</v>
      </c>
      <c r="AM354" s="269">
        <f ca="1">CELL("largeur",AM354)</f>
        <v>13</v>
      </c>
      <c r="AO354" s="110">
        <f t="shared" ref="AO354:BC354" ca="1" si="392">CELL("largeur",AO354)</f>
        <v>14</v>
      </c>
      <c r="AP354" s="109">
        <f t="shared" ca="1" si="392"/>
        <v>11</v>
      </c>
      <c r="AQ354" s="109">
        <f t="shared" ca="1" si="392"/>
        <v>17</v>
      </c>
      <c r="AR354" s="109">
        <f t="shared" ca="1" si="392"/>
        <v>17</v>
      </c>
      <c r="AS354" s="109">
        <f t="shared" ca="1" si="392"/>
        <v>17</v>
      </c>
      <c r="AT354" s="109">
        <f t="shared" ca="1" si="392"/>
        <v>14</v>
      </c>
      <c r="AU354" s="109">
        <f t="shared" ca="1" si="392"/>
        <v>11</v>
      </c>
      <c r="AV354" s="109">
        <f t="shared" ca="1" si="392"/>
        <v>14</v>
      </c>
      <c r="AW354" s="109">
        <f t="shared" ca="1" si="392"/>
        <v>21</v>
      </c>
      <c r="AX354" s="109">
        <f t="shared" ca="1" si="392"/>
        <v>18</v>
      </c>
      <c r="AY354" s="109">
        <f t="shared" ca="1" si="392"/>
        <v>17</v>
      </c>
      <c r="AZ354" s="109">
        <f t="shared" ca="1" si="392"/>
        <v>11</v>
      </c>
      <c r="BA354" s="109">
        <f t="shared" ca="1" si="392"/>
        <v>11</v>
      </c>
      <c r="BB354" s="109">
        <f t="shared" ca="1" si="392"/>
        <v>11</v>
      </c>
      <c r="BC354" s="108">
        <f t="shared" ca="1" si="392"/>
        <v>17</v>
      </c>
      <c r="BV354" s="394">
        <f t="shared" si="384"/>
        <v>0</v>
      </c>
      <c r="DD354" s="9">
        <v>1</v>
      </c>
    </row>
    <row r="355" spans="1:110" ht="21" customHeight="1" thickBot="1">
      <c r="J355" s="832" t="s">
        <v>338</v>
      </c>
      <c r="K355" s="833" t="s">
        <v>338</v>
      </c>
      <c r="L355" s="833" t="s">
        <v>338</v>
      </c>
      <c r="M355" s="833" t="s">
        <v>338</v>
      </c>
      <c r="N355" s="833" t="s">
        <v>338</v>
      </c>
      <c r="O355" s="834" t="s">
        <v>2028</v>
      </c>
      <c r="P355" s="835"/>
      <c r="Q355" s="835"/>
      <c r="R355" s="835"/>
      <c r="S355" s="835"/>
      <c r="T355" s="835"/>
      <c r="U355" s="835"/>
      <c r="V355" s="835"/>
      <c r="W355" s="835"/>
      <c r="X355" s="835"/>
      <c r="Y355" s="835"/>
      <c r="Z355" s="835"/>
      <c r="AA355" s="835"/>
      <c r="BV355" s="145"/>
      <c r="DD355" s="489" t="s">
        <v>663</v>
      </c>
    </row>
    <row r="356" spans="1:110" ht="21" customHeight="1">
      <c r="A356" s="9">
        <v>1</v>
      </c>
      <c r="B356" s="9">
        <v>1</v>
      </c>
      <c r="C356" s="9">
        <v>1</v>
      </c>
      <c r="D356" s="9">
        <v>1</v>
      </c>
      <c r="E356" s="9">
        <v>1</v>
      </c>
      <c r="F356" s="9">
        <v>1</v>
      </c>
      <c r="G356" s="9">
        <v>1</v>
      </c>
      <c r="H356" s="9">
        <v>1</v>
      </c>
      <c r="I356" s="9">
        <v>1</v>
      </c>
      <c r="J356" s="9">
        <v>1</v>
      </c>
      <c r="K356" s="9">
        <v>1</v>
      </c>
      <c r="L356" s="9">
        <v>1</v>
      </c>
      <c r="M356" s="9">
        <v>1</v>
      </c>
      <c r="N356" s="9">
        <v>1</v>
      </c>
      <c r="O356" s="9">
        <v>1</v>
      </c>
      <c r="P356" s="9">
        <v>1</v>
      </c>
      <c r="Q356" s="9">
        <v>1</v>
      </c>
      <c r="R356" s="9">
        <v>1</v>
      </c>
      <c r="S356" s="9">
        <v>1</v>
      </c>
      <c r="T356" s="9">
        <v>1</v>
      </c>
      <c r="U356" s="9">
        <v>1</v>
      </c>
      <c r="V356" s="9">
        <v>1</v>
      </c>
      <c r="W356" s="9">
        <v>1</v>
      </c>
      <c r="X356" s="9">
        <v>1</v>
      </c>
      <c r="Y356" s="9">
        <v>1</v>
      </c>
      <c r="Z356" s="9">
        <v>1</v>
      </c>
      <c r="AA356" s="9">
        <v>1</v>
      </c>
      <c r="AB356" s="9">
        <v>1</v>
      </c>
      <c r="AC356" s="9">
        <v>1</v>
      </c>
      <c r="AD356" s="9">
        <v>1</v>
      </c>
      <c r="AE356" s="9">
        <v>1</v>
      </c>
      <c r="AF356" s="9">
        <v>1</v>
      </c>
      <c r="AG356" s="9">
        <v>1</v>
      </c>
      <c r="AH356" s="9">
        <v>1</v>
      </c>
      <c r="AI356" s="9">
        <v>1</v>
      </c>
      <c r="AJ356" s="9">
        <v>1</v>
      </c>
      <c r="AK356" s="9">
        <v>1</v>
      </c>
      <c r="AL356" s="9">
        <v>1</v>
      </c>
      <c r="AM356" s="9">
        <v>1</v>
      </c>
      <c r="AN356" s="9">
        <v>1</v>
      </c>
      <c r="AO356" s="9">
        <v>1</v>
      </c>
      <c r="AP356" s="9">
        <v>1</v>
      </c>
      <c r="AQ356" s="9">
        <v>1</v>
      </c>
      <c r="AR356" s="9">
        <v>1</v>
      </c>
      <c r="AS356" s="9">
        <v>1</v>
      </c>
      <c r="AT356" s="9">
        <v>1</v>
      </c>
      <c r="AU356" s="9">
        <v>1</v>
      </c>
      <c r="AV356" s="9">
        <v>1</v>
      </c>
      <c r="AW356" s="9">
        <v>1</v>
      </c>
      <c r="AX356" s="9">
        <v>1</v>
      </c>
      <c r="AY356" s="9">
        <v>1</v>
      </c>
      <c r="AZ356" s="9">
        <v>1</v>
      </c>
      <c r="BA356" s="9">
        <v>1</v>
      </c>
      <c r="BB356" s="9">
        <v>1</v>
      </c>
      <c r="BC356" s="9">
        <v>1</v>
      </c>
      <c r="BD356" s="9">
        <v>1</v>
      </c>
      <c r="BE356" s="9">
        <v>1</v>
      </c>
      <c r="BF356" s="9">
        <v>1</v>
      </c>
      <c r="BG356" s="9">
        <v>1</v>
      </c>
      <c r="BH356" s="9">
        <v>1</v>
      </c>
      <c r="BI356" s="9">
        <v>1</v>
      </c>
      <c r="BJ356" s="9">
        <v>1</v>
      </c>
      <c r="BK356" s="9">
        <v>1</v>
      </c>
      <c r="BL356" s="9">
        <v>1</v>
      </c>
      <c r="BM356" s="9">
        <v>1</v>
      </c>
      <c r="BN356" s="9">
        <v>1</v>
      </c>
      <c r="BO356" s="9">
        <v>1</v>
      </c>
      <c r="BP356" s="9">
        <v>1</v>
      </c>
      <c r="BQ356" s="9">
        <v>1</v>
      </c>
      <c r="BR356" s="9">
        <v>1</v>
      </c>
      <c r="BS356" s="9">
        <v>1</v>
      </c>
      <c r="BT356" s="9">
        <v>1</v>
      </c>
      <c r="BU356" s="9">
        <v>1</v>
      </c>
      <c r="BV356" s="9">
        <v>1</v>
      </c>
      <c r="BW356" s="9">
        <v>1</v>
      </c>
      <c r="BX356" s="9">
        <v>1</v>
      </c>
      <c r="BY356" s="9">
        <v>1</v>
      </c>
      <c r="BZ356" s="9">
        <v>1</v>
      </c>
      <c r="CA356" s="9">
        <v>1</v>
      </c>
      <c r="CB356" s="9">
        <v>1</v>
      </c>
      <c r="CC356" s="9">
        <v>1</v>
      </c>
      <c r="CD356" s="9">
        <v>1</v>
      </c>
      <c r="CE356" s="9">
        <v>1</v>
      </c>
      <c r="CF356" s="9">
        <v>1</v>
      </c>
      <c r="CG356" s="9">
        <v>1</v>
      </c>
      <c r="CH356" s="9">
        <v>1</v>
      </c>
      <c r="CI356" s="9">
        <v>1</v>
      </c>
      <c r="CJ356" s="9">
        <v>1</v>
      </c>
      <c r="CK356" s="9">
        <v>1</v>
      </c>
      <c r="CL356" s="9">
        <v>1</v>
      </c>
      <c r="CM356" s="9">
        <v>1</v>
      </c>
      <c r="CN356" s="9">
        <v>1</v>
      </c>
      <c r="CO356" s="9">
        <v>1</v>
      </c>
      <c r="CP356" s="9">
        <v>1</v>
      </c>
      <c r="CQ356" s="9">
        <v>1</v>
      </c>
      <c r="CR356" s="9">
        <v>1</v>
      </c>
      <c r="CS356" s="9">
        <v>1</v>
      </c>
      <c r="CT356" s="9">
        <v>1</v>
      </c>
      <c r="CU356" s="9">
        <v>1</v>
      </c>
      <c r="CV356" s="9">
        <v>1</v>
      </c>
      <c r="CW356" s="9">
        <v>1</v>
      </c>
      <c r="CX356" s="9">
        <v>1</v>
      </c>
      <c r="CY356" s="9">
        <v>1</v>
      </c>
      <c r="CZ356" s="9">
        <v>1</v>
      </c>
      <c r="DA356" s="9">
        <v>1</v>
      </c>
      <c r="DB356" s="9">
        <v>1</v>
      </c>
      <c r="DC356" s="9">
        <v>1</v>
      </c>
      <c r="DD356" s="8" t="str">
        <f>ADDRESS(ROW(),COLUMN(),4)</f>
        <v>DD356</v>
      </c>
      <c r="DE356" s="7"/>
      <c r="DF356" s="6" t="str">
        <f>ADDRESS(ROW(),COLUMN(),4)</f>
        <v>DF356</v>
      </c>
    </row>
  </sheetData>
  <autoFilter ref="B15:H354" xr:uid="{5CCB02E3-9E40-4A44-A908-1D33AE122971}">
    <sortState xmlns:xlrd2="http://schemas.microsoft.com/office/spreadsheetml/2017/richdata2" ref="B152:H182">
      <sortCondition ref="C15:C354"/>
    </sortState>
  </autoFilter>
  <mergeCells count="120">
    <mergeCell ref="AL4:AM8"/>
    <mergeCell ref="AC16:AJ17"/>
    <mergeCell ref="AL16:AM17"/>
    <mergeCell ref="BS16:BT17"/>
    <mergeCell ref="CA16:CG18"/>
    <mergeCell ref="CI16:CO18"/>
    <mergeCell ref="AC22:AH23"/>
    <mergeCell ref="AX22:AX23"/>
    <mergeCell ref="CQ16:CW18"/>
    <mergeCell ref="BW23:BW26"/>
    <mergeCell ref="BX23:BX26"/>
    <mergeCell ref="BY23:BY26"/>
    <mergeCell ref="CA23:CG24"/>
    <mergeCell ref="CI23:CO24"/>
    <mergeCell ref="CQ23:CW24"/>
    <mergeCell ref="CY16:DB16"/>
    <mergeCell ref="CA19:CG22"/>
    <mergeCell ref="CI19:CO22"/>
    <mergeCell ref="CQ19:CW22"/>
    <mergeCell ref="BK20:BK21"/>
    <mergeCell ref="BL20:BL21"/>
    <mergeCell ref="BM20:BM21"/>
    <mergeCell ref="BN20:BN21"/>
    <mergeCell ref="BO20:BO21"/>
    <mergeCell ref="BP20:BP21"/>
    <mergeCell ref="BQ20:BR20"/>
    <mergeCell ref="BS20:BS21"/>
    <mergeCell ref="BT20:BT21"/>
    <mergeCell ref="CY30:DB30"/>
    <mergeCell ref="BW31:BW33"/>
    <mergeCell ref="BX31:BX33"/>
    <mergeCell ref="BY31:BY33"/>
    <mergeCell ref="CB36:CC36"/>
    <mergeCell ref="CD36:CF37"/>
    <mergeCell ref="CG36:CG37"/>
    <mergeCell ref="CJ36:CK36"/>
    <mergeCell ref="CL36:CN37"/>
    <mergeCell ref="CO36:CO37"/>
    <mergeCell ref="CR36:CS36"/>
    <mergeCell ref="CT36:CV37"/>
    <mergeCell ref="CW36:CW37"/>
    <mergeCell ref="BW37:BW40"/>
    <mergeCell ref="BX37:BX40"/>
    <mergeCell ref="BY37:BY40"/>
    <mergeCell ref="CB37:CC37"/>
    <mergeCell ref="CJ37:CK37"/>
    <mergeCell ref="CR37:CS37"/>
    <mergeCell ref="BW64:BW66"/>
    <mergeCell ref="BX64:BX66"/>
    <mergeCell ref="BY64:BY66"/>
    <mergeCell ref="AC84:AJ85"/>
    <mergeCell ref="AL84:AM85"/>
    <mergeCell ref="CY44:DB44"/>
    <mergeCell ref="BW47:BW50"/>
    <mergeCell ref="BX47:BX50"/>
    <mergeCell ref="BY47:BY50"/>
    <mergeCell ref="AC50:AJ51"/>
    <mergeCell ref="AL50:AM51"/>
    <mergeCell ref="AC328:AH329"/>
    <mergeCell ref="AX328:AX329"/>
    <mergeCell ref="AC254:AJ255"/>
    <mergeCell ref="AL254:AM255"/>
    <mergeCell ref="AC260:AH261"/>
    <mergeCell ref="AX260:AX261"/>
    <mergeCell ref="AC288:AJ289"/>
    <mergeCell ref="AL288:AM289"/>
    <mergeCell ref="AC192:AH193"/>
    <mergeCell ref="AX192:AX193"/>
    <mergeCell ref="AC220:AJ221"/>
    <mergeCell ref="AL220:AM221"/>
    <mergeCell ref="AC226:AH227"/>
    <mergeCell ref="AX226:AX227"/>
    <mergeCell ref="P16:Q16"/>
    <mergeCell ref="R16:Z17"/>
    <mergeCell ref="AA16:AA17"/>
    <mergeCell ref="P17:Q17"/>
    <mergeCell ref="P18:Q18"/>
    <mergeCell ref="X19:AA20"/>
    <mergeCell ref="AC294:AH295"/>
    <mergeCell ref="AX294:AX295"/>
    <mergeCell ref="AC322:AJ323"/>
    <mergeCell ref="AL322:AM323"/>
    <mergeCell ref="AC152:AJ153"/>
    <mergeCell ref="AL152:AM153"/>
    <mergeCell ref="AC158:AH159"/>
    <mergeCell ref="AX158:AX159"/>
    <mergeCell ref="AC186:AJ187"/>
    <mergeCell ref="AL186:AM187"/>
    <mergeCell ref="AC90:AH91"/>
    <mergeCell ref="AX90:AX91"/>
    <mergeCell ref="AC118:AJ119"/>
    <mergeCell ref="AL118:AM119"/>
    <mergeCell ref="AC124:AH125"/>
    <mergeCell ref="AX124:AX125"/>
    <mergeCell ref="AC56:AH57"/>
    <mergeCell ref="AX56:AX57"/>
    <mergeCell ref="P44:P45"/>
    <mergeCell ref="P50:Q50"/>
    <mergeCell ref="R50:Z51"/>
    <mergeCell ref="AA50:AA51"/>
    <mergeCell ref="P51:Q51"/>
    <mergeCell ref="P52:Q52"/>
    <mergeCell ref="X21:AA22"/>
    <mergeCell ref="P24:R24"/>
    <mergeCell ref="U24:U25"/>
    <mergeCell ref="W24:W25"/>
    <mergeCell ref="X24:X25"/>
    <mergeCell ref="Y24:Y25"/>
    <mergeCell ref="Z24:Z25"/>
    <mergeCell ref="P25:R32"/>
    <mergeCell ref="P78:P79"/>
    <mergeCell ref="X53:AA54"/>
    <mergeCell ref="X55:AA56"/>
    <mergeCell ref="P58:R58"/>
    <mergeCell ref="U58:U59"/>
    <mergeCell ref="W58:W59"/>
    <mergeCell ref="X58:X59"/>
    <mergeCell ref="Y58:Y59"/>
    <mergeCell ref="Z58:Z59"/>
    <mergeCell ref="P59:R66"/>
  </mergeCells>
  <phoneticPr fontId="100" type="noConversion"/>
  <hyperlinks>
    <hyperlink ref="AO321" r:id="rId1" xr:uid="{E6063699-C7D0-43CB-AC6F-F44AEA95FB7B}"/>
    <hyperlink ref="BW60" r:id="rId2" xr:uid="{3D404A48-BF42-49B7-953C-E99B0974E1DE}"/>
    <hyperlink ref="BW62" r:id="rId3" xr:uid="{8BAE7A48-483A-4D50-ABAE-59B464457415}"/>
    <hyperlink ref="BW73" r:id="rId4" xr:uid="{1D4CC3E7-5F37-4A33-8AF8-3A70487256D6}"/>
    <hyperlink ref="BW70" r:id="rId5" xr:uid="{B798DA3A-E4DC-4587-ACFA-4B0C35C4E2A9}"/>
    <hyperlink ref="BW76" r:id="rId6" xr:uid="{D0ED8293-4288-4A0D-A301-F64302A2332B}"/>
    <hyperlink ref="BW57" r:id="rId7" xr:uid="{27EB539F-D792-4A49-BEC5-C1722B6EB96F}"/>
    <hyperlink ref="Q46" r:id="rId8" xr:uid="{F0482E8C-C6EC-4916-8EAF-0F4557885F67}"/>
  </hyperlinks>
  <printOptions horizontalCentered="1"/>
  <pageMargins left="0.31496062992125984" right="0.11811023622047245" top="0.15748031496062992" bottom="0.15748031496062992" header="0.11811023622047245" footer="0.11811023622047245"/>
  <pageSetup paperSize="9" scale="54" orientation="portrait" r:id="rId9"/>
  <drawing r:id="rId1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AA3AF-05C2-4DB3-9DAB-69DF80DCC289}">
  <dimension ref="A1:X31"/>
  <sheetViews>
    <sheetView workbookViewId="0">
      <selection activeCell="G14" sqref="G14:G15"/>
    </sheetView>
  </sheetViews>
  <sheetFormatPr baseColWidth="10" defaultRowHeight="15"/>
  <cols>
    <col min="1" max="1" width="6.140625" customWidth="1"/>
    <col min="2" max="2" width="10.7109375" customWidth="1"/>
    <col min="3" max="3" width="9.7109375" customWidth="1"/>
    <col min="4" max="4" width="115.7109375" customWidth="1"/>
    <col min="5" max="6" width="11.7109375" customWidth="1"/>
    <col min="8" max="8" width="6" customWidth="1"/>
    <col min="9" max="9" width="10.7109375" customWidth="1"/>
    <col min="10" max="10" width="9.7109375" customWidth="1"/>
    <col min="11" max="11" width="115.7109375" customWidth="1"/>
    <col min="12" max="13" width="11.7109375" customWidth="1"/>
    <col min="15" max="15" width="5.5703125" customWidth="1"/>
    <col min="16" max="16" width="10.7109375" customWidth="1"/>
    <col min="17" max="17" width="9.7109375" customWidth="1"/>
    <col min="18" max="18" width="115.7109375" customWidth="1"/>
    <col min="19" max="20" width="11.7109375" customWidth="1"/>
    <col min="22" max="22" width="8.7109375" customWidth="1"/>
    <col min="24" max="24" width="86" customWidth="1"/>
  </cols>
  <sheetData>
    <row r="1" spans="1:24">
      <c r="A1" s="8" t="str">
        <f>ADDRESS(ROW(),COLUMN(),4)</f>
        <v>A1</v>
      </c>
      <c r="B1" s="358" t="str">
        <f t="shared" ref="B1:T1" si="0">SUBSTITUTE(ADDRESS(1,COLUMN(),4),"1","")</f>
        <v>B</v>
      </c>
      <c r="C1" s="358" t="str">
        <f t="shared" si="0"/>
        <v>C</v>
      </c>
      <c r="D1" s="358" t="str">
        <f t="shared" si="0"/>
        <v>D</v>
      </c>
      <c r="E1" s="358" t="str">
        <f t="shared" si="0"/>
        <v>E</v>
      </c>
      <c r="F1" s="358" t="str">
        <f t="shared" si="0"/>
        <v>F</v>
      </c>
      <c r="I1" s="358" t="str">
        <f t="shared" si="0"/>
        <v>I</v>
      </c>
      <c r="J1" s="358" t="str">
        <f t="shared" si="0"/>
        <v>J</v>
      </c>
      <c r="K1" s="358" t="str">
        <f t="shared" si="0"/>
        <v>K</v>
      </c>
      <c r="L1" s="358" t="str">
        <f t="shared" si="0"/>
        <v>L</v>
      </c>
      <c r="M1" s="358" t="str">
        <f t="shared" si="0"/>
        <v>M</v>
      </c>
      <c r="P1" s="358" t="str">
        <f t="shared" si="0"/>
        <v>P</v>
      </c>
      <c r="Q1" s="358" t="str">
        <f t="shared" si="0"/>
        <v>Q</v>
      </c>
      <c r="R1" s="358" t="str">
        <f t="shared" si="0"/>
        <v>R</v>
      </c>
      <c r="S1" s="358" t="str">
        <f t="shared" si="0"/>
        <v>S</v>
      </c>
      <c r="T1" s="358" t="str">
        <f t="shared" si="0"/>
        <v>T</v>
      </c>
      <c r="V1" s="9">
        <v>1</v>
      </c>
      <c r="W1" s="356" t="str">
        <f>SUBSTITUTE(ADDRESS(1,COLUMN(),4),"1","")</f>
        <v>W</v>
      </c>
      <c r="X1" s="355" t="str">
        <f>SUBSTITUTE(ADDRESS(1,COLUMN(),4),"1","")</f>
        <v>X</v>
      </c>
    </row>
    <row r="2" spans="1:24" ht="21" customHeight="1">
      <c r="B2" s="353">
        <f t="shared" ref="B2:T2" ca="1" si="1">CELL("largeur",B2)</f>
        <v>10</v>
      </c>
      <c r="C2" s="353">
        <f t="shared" ca="1" si="1"/>
        <v>9</v>
      </c>
      <c r="D2" s="353">
        <f t="shared" ca="1" si="1"/>
        <v>115</v>
      </c>
      <c r="E2" s="353">
        <f t="shared" ca="1" si="1"/>
        <v>11</v>
      </c>
      <c r="F2" s="353">
        <f t="shared" ca="1" si="1"/>
        <v>11</v>
      </c>
      <c r="I2" s="353">
        <f t="shared" ca="1" si="1"/>
        <v>10</v>
      </c>
      <c r="J2" s="353">
        <f t="shared" ca="1" si="1"/>
        <v>9</v>
      </c>
      <c r="K2" s="353">
        <f t="shared" ca="1" si="1"/>
        <v>115</v>
      </c>
      <c r="L2" s="353">
        <f t="shared" ca="1" si="1"/>
        <v>11</v>
      </c>
      <c r="M2" s="353">
        <f t="shared" ca="1" si="1"/>
        <v>11</v>
      </c>
      <c r="P2" s="353">
        <f t="shared" ca="1" si="1"/>
        <v>10</v>
      </c>
      <c r="Q2" s="353">
        <f t="shared" ca="1" si="1"/>
        <v>9</v>
      </c>
      <c r="R2" s="353">
        <f t="shared" ca="1" si="1"/>
        <v>115</v>
      </c>
      <c r="S2" s="353">
        <f t="shared" ca="1" si="1"/>
        <v>11</v>
      </c>
      <c r="T2" s="353">
        <f t="shared" ca="1" si="1"/>
        <v>11</v>
      </c>
      <c r="V2" s="9">
        <v>1</v>
      </c>
      <c r="W2" s="830" t="s">
        <v>2011</v>
      </c>
      <c r="X2" s="351"/>
    </row>
    <row r="3" spans="1:24" ht="21" customHeight="1">
      <c r="B3" s="1320">
        <v>10</v>
      </c>
      <c r="C3" s="1320">
        <v>9</v>
      </c>
      <c r="D3" s="1320" t="s">
        <v>3735</v>
      </c>
      <c r="E3" s="1320">
        <v>11</v>
      </c>
      <c r="F3" s="1320">
        <v>11</v>
      </c>
      <c r="I3" s="1320">
        <v>10</v>
      </c>
      <c r="J3" s="1320">
        <v>9</v>
      </c>
      <c r="K3" s="1320" t="s">
        <v>3841</v>
      </c>
      <c r="L3" s="1320">
        <v>11</v>
      </c>
      <c r="M3" s="1320">
        <v>11</v>
      </c>
      <c r="P3" s="1320">
        <v>10</v>
      </c>
      <c r="Q3" s="1320">
        <v>9</v>
      </c>
      <c r="R3" s="1320" t="s">
        <v>3842</v>
      </c>
      <c r="S3" s="1320">
        <v>11</v>
      </c>
      <c r="T3" s="1320">
        <v>11</v>
      </c>
      <c r="V3" s="9">
        <v>1</v>
      </c>
      <c r="W3" s="342">
        <f ca="1">COUNTA(A1:V31) + COUNTBLANK(A1:V31)</f>
        <v>723</v>
      </c>
      <c r="X3" s="831" t="str">
        <f>"cellules entre -cells -celdas  "&amp;" " &amp;A1&amp;" et  "&amp;V31</f>
        <v>cellules entre -cells -celdas   A1 et  V31</v>
      </c>
    </row>
    <row r="4" spans="1:24" ht="21" customHeight="1" thickBot="1">
      <c r="B4" s="1492" t="s">
        <v>3879</v>
      </c>
      <c r="C4" s="11"/>
      <c r="D4" s="11"/>
      <c r="E4" s="11"/>
      <c r="F4" s="11"/>
      <c r="G4" s="11"/>
      <c r="H4" s="11"/>
      <c r="I4" s="11"/>
      <c r="J4" s="11"/>
      <c r="K4" s="11"/>
      <c r="L4" s="11"/>
      <c r="M4" s="11"/>
      <c r="N4" s="11"/>
      <c r="O4" s="11"/>
      <c r="P4" s="11"/>
      <c r="Q4" s="11"/>
      <c r="R4" s="11"/>
      <c r="S4" s="11"/>
      <c r="T4" s="11"/>
      <c r="V4" s="9">
        <v>1</v>
      </c>
      <c r="W4" s="342">
        <f ca="1">COUNTA(A1:V31)</f>
        <v>401</v>
      </c>
      <c r="X4" s="831" t="s">
        <v>2012</v>
      </c>
    </row>
    <row r="5" spans="1:24" ht="21" customHeight="1">
      <c r="A5" s="1402" t="s">
        <v>585</v>
      </c>
      <c r="B5" s="1465">
        <f t="shared" ref="B5:F5" ca="1" si="2">CELL("largeur",B5)</f>
        <v>10</v>
      </c>
      <c r="C5" s="1388">
        <f t="shared" ca="1" si="2"/>
        <v>9</v>
      </c>
      <c r="D5" s="1388">
        <f t="shared" ca="1" si="2"/>
        <v>115</v>
      </c>
      <c r="E5" s="1388">
        <f t="shared" ca="1" si="2"/>
        <v>11</v>
      </c>
      <c r="F5" s="1389">
        <f t="shared" ca="1" si="2"/>
        <v>11</v>
      </c>
      <c r="H5" s="1402" t="s">
        <v>585</v>
      </c>
      <c r="I5" s="1465">
        <f t="shared" ref="I5:M5" ca="1" si="3">CELL("largeur",I5)</f>
        <v>10</v>
      </c>
      <c r="J5" s="1388">
        <f t="shared" ca="1" si="3"/>
        <v>9</v>
      </c>
      <c r="K5" s="1388">
        <f t="shared" ca="1" si="3"/>
        <v>115</v>
      </c>
      <c r="L5" s="1388">
        <f t="shared" ca="1" si="3"/>
        <v>11</v>
      </c>
      <c r="M5" s="1389">
        <f t="shared" ca="1" si="3"/>
        <v>11</v>
      </c>
      <c r="O5" s="1402" t="s">
        <v>585</v>
      </c>
      <c r="P5" s="1465">
        <f t="shared" ref="P5:T5" ca="1" si="4">CELL("largeur",P5)</f>
        <v>10</v>
      </c>
      <c r="Q5" s="1388">
        <f t="shared" ca="1" si="4"/>
        <v>9</v>
      </c>
      <c r="R5" s="1388">
        <f t="shared" ca="1" si="4"/>
        <v>115</v>
      </c>
      <c r="S5" s="1388">
        <f t="shared" ca="1" si="4"/>
        <v>11</v>
      </c>
      <c r="T5" s="1389">
        <f t="shared" ca="1" si="4"/>
        <v>11</v>
      </c>
      <c r="V5" s="9">
        <v>1</v>
      </c>
      <c r="W5" s="342">
        <f ca="1">COUNTBLANK(A1:V31)</f>
        <v>322</v>
      </c>
      <c r="X5" s="831" t="s">
        <v>2013</v>
      </c>
    </row>
    <row r="6" spans="1:24" ht="21" customHeight="1">
      <c r="A6" s="1746"/>
      <c r="B6" s="1411">
        <v>10</v>
      </c>
      <c r="C6" s="1320">
        <v>9</v>
      </c>
      <c r="D6" s="1320" t="s">
        <v>3762</v>
      </c>
      <c r="E6" s="1320">
        <v>11</v>
      </c>
      <c r="F6" s="1377">
        <v>11</v>
      </c>
      <c r="H6" s="1746"/>
      <c r="I6" s="1411">
        <v>10</v>
      </c>
      <c r="J6" s="1320">
        <v>9</v>
      </c>
      <c r="K6" s="1320" t="s">
        <v>3828</v>
      </c>
      <c r="L6" s="1320">
        <v>11</v>
      </c>
      <c r="M6" s="1377">
        <v>11</v>
      </c>
      <c r="O6" s="1746"/>
      <c r="P6" s="1411">
        <v>10</v>
      </c>
      <c r="Q6" s="1320">
        <v>9</v>
      </c>
      <c r="R6" s="1320" t="s">
        <v>3829</v>
      </c>
      <c r="S6" s="1320">
        <v>11</v>
      </c>
      <c r="T6" s="1377">
        <v>11</v>
      </c>
      <c r="V6" s="9">
        <v>1</v>
      </c>
      <c r="W6" s="342">
        <f>SUM(V1:V29)+2</f>
        <v>31</v>
      </c>
      <c r="X6" s="831" t="s">
        <v>2014</v>
      </c>
    </row>
    <row r="7" spans="1:24" ht="21" customHeight="1">
      <c r="A7" s="1746"/>
      <c r="B7" s="1466"/>
      <c r="C7" s="1395"/>
      <c r="D7" s="1379" t="s">
        <v>3866</v>
      </c>
      <c r="E7" s="1395"/>
      <c r="F7" s="1396"/>
      <c r="H7" s="1746"/>
      <c r="I7" s="1466"/>
      <c r="J7" s="1395"/>
      <c r="K7" s="1379" t="s">
        <v>3838</v>
      </c>
      <c r="L7" s="1395"/>
      <c r="M7" s="1396"/>
      <c r="O7" s="1746"/>
      <c r="P7" s="1466"/>
      <c r="Q7" s="1395"/>
      <c r="R7" s="1379" t="s">
        <v>3839</v>
      </c>
      <c r="S7" s="1395"/>
      <c r="T7" s="1396"/>
      <c r="V7" s="9">
        <v>1</v>
      </c>
      <c r="W7" s="342">
        <f>SUM(A31:U31)+1</f>
        <v>18</v>
      </c>
      <c r="X7" s="831" t="s">
        <v>2015</v>
      </c>
    </row>
    <row r="8" spans="1:24" ht="21" customHeight="1">
      <c r="A8" s="1746"/>
      <c r="B8" s="1467" t="str">
        <f>IF(E8="","",(LEN(TRIM(SUBSTITUTE(E8,CHAR(160)," ")))-LEN(SUBSTITUTE(TRIM(SUBSTITUTE(E8,CHAR(160)," "))," ",""))+1)&amp;" mot"&amp;IF((LEN(TRIM(SUBSTITUTE(E8,CHAR(160)," ")))-LEN(SUBSTITUTE(TRIM(SUBSTITUTE(E8,CHAR(160)," "))," ",""))+1)&gt;1,"s",""))</f>
        <v>53 mots</v>
      </c>
      <c r="C8" s="1391">
        <f>IF(E8="","",LEN(TRIM(SUBSTITUTE(E8,CHAR(160),""))))</f>
        <v>299</v>
      </c>
      <c r="D8" s="1381" t="s">
        <v>3744</v>
      </c>
      <c r="E8" s="1321" t="s">
        <v>3733</v>
      </c>
      <c r="F8" s="1382">
        <v>60</v>
      </c>
      <c r="H8" s="1746"/>
      <c r="I8" s="1467" t="str">
        <f>IF(L8="","",(LEN(TRIM(SUBSTITUTE(L8,CHAR(160)," ")))-LEN(SUBSTITUTE(TRIM(SUBSTITUTE(L8,CHAR(160)," "))," ",""))+1)&amp;"  word"&amp;IF((LEN(TRIM(SUBSTITUTE(L8,CHAR(160)," ")))-LEN(SUBSTITUTE(TRIM(SUBSTITUTE(L8,CHAR(160)," "))," ",""))+1)&gt;1,"s",""))</f>
        <v>39  words</v>
      </c>
      <c r="J8" s="1391">
        <f>IF(L8="","",LEN(TRIM(SUBSTITUTE(L8,CHAR(160),""))))</f>
        <v>217</v>
      </c>
      <c r="K8" s="1381" t="s">
        <v>3832</v>
      </c>
      <c r="L8" s="1321" t="s">
        <v>3840</v>
      </c>
      <c r="M8" s="1382">
        <v>60</v>
      </c>
      <c r="O8" s="1746"/>
      <c r="P8" s="1467" t="str">
        <f>IF(S8="","",(LEN(TRIM(SUBSTITUTE(S8,CHAR(160)," ")))-LEN(SUBSTITUTE(TRIM(SUBSTITUTE(S8,CHAR(160)," "))," ",""))+1)&amp;"  palabra"&amp;IF((LEN(TRIM(SUBSTITUTE(S8,CHAR(160)," ")))-LEN(SUBSTITUTE(TRIM(SUBSTITUTE(S8,CHAR(160)," "))," ",""))+1)&gt;1,"s",""))</f>
        <v>43  palabras</v>
      </c>
      <c r="Q8" s="1391">
        <f>IF(S8="","",LEN(TRIM(SUBSTITUTE(S8,CHAR(160),""))))</f>
        <v>234</v>
      </c>
      <c r="R8" s="1381" t="s">
        <v>3833</v>
      </c>
      <c r="S8" s="1321" t="s">
        <v>3875</v>
      </c>
      <c r="T8" s="1382">
        <v>60</v>
      </c>
      <c r="V8" s="9">
        <v>1</v>
      </c>
      <c r="W8" s="342"/>
      <c r="X8" s="831"/>
    </row>
    <row r="9" spans="1:24" ht="21" customHeight="1">
      <c r="A9" s="1746"/>
      <c r="B9" s="1468" t="str">
        <f>TRIM(SUBSTITUTE(SUBSTITUTE(SUBSTITUTE(SUBSTITUTE(SUBSTITUTE(SUBSTITUTE(SUBSTITUTE(SUBSTITUTE(SUBSTITUTE(SUBSTITUTE(C9,","," "),";"," "),":"," "),"!"," "),"?"," "),"…"," "),"»"," "),"«"," "),"/"," "),"."," "))</f>
        <v>Ce tableau découpe votre texte SANS la ponctuation au nombre de caractères saisis ❶ Saisissez la largeur du document dans lequel vous collerez ensuite le texte ► ❷ Saisissez ou coller le texte que vous voulez découper dans cette cellule ▼ ❸ saisissez un nombre de caractères cellule fond jaune ▲</v>
      </c>
      <c r="C9" s="1469" t="str">
        <f>TRIM(SUBSTITUTE(SUBSTITUTE(SUBSTITUTE(SUBSTITUTE(SUBSTITUTE(SUBSTITUTE(IF(OR(LEFT(E8,1)="-",LEFT(E8,1)="="),MID(E8,2,99999),E8),CHAR(160)," "),CHAR(9)," "),"–","-"),CHAR(13)&amp;CHAR(10)," "),CHAR(13)," "),CHAR(10)," "))</f>
        <v>Ce tableau découpe votre texte SANS la ponctuation au nombre de caractères saisis ; ❶ Saisissez la largeur du document dans lequel vous collerez ensuite le texte ► ❷ Saisissez ou coller le texte que vous voulez découper dans cette cellule ▼ ; ❸ saisissez un nombre de caractères cellule fond jaune ▲</v>
      </c>
      <c r="D9" s="1397"/>
      <c r="E9" s="1392"/>
      <c r="F9" s="1470"/>
      <c r="H9" s="1746"/>
      <c r="I9" s="1468" t="str">
        <f>TRIM(SUBSTITUTE(SUBSTITUTE(SUBSTITUTE(SUBSTITUTE(SUBSTITUTE(SUBSTITUTE(SUBSTITUTE(SUBSTITUTE(SUBSTITUTE(SUBSTITUTE(J9,","," "),";"," "),":"," "),"!"," "),"?"," "),"…"," "),"»"," "),"«"," "),"/"," "),"."," "))</f>
        <v>Fizz is a medium-length drink made with lemon juice an alcohol (usually gin) and tonic water It is served chilled but not ice-cold in a small 12 cl tumbler Ordered a Mojito Fizzy Then expect it to be sparkling</v>
      </c>
      <c r="J9" s="1469" t="str">
        <f>TRIM(SUBSTITUTE(SUBSTITUTE(SUBSTITUTE(SUBSTITUTE(SUBSTITUTE(SUBSTITUTE(IF(OR(LEFT(L8,1)="-",LEFT(L8,1)="="),MID(L8,2,99999),L8),CHAR(160)," "),CHAR(9)," "),"–","-"),CHAR(13)&amp;CHAR(10)," "),CHAR(13)," "),CHAR(10)," "))</f>
        <v>Fizz is a medium-length drink made with lemon juice, an alcohol (usually gin), and tonic water. It is served chilled, but not ice-cold, in a small 12 cl tumbler. Ordered a Mojito Fizzy? Then expect it to be sparkling.</v>
      </c>
      <c r="K9" s="1397"/>
      <c r="L9" s="1392"/>
      <c r="M9" s="1470"/>
      <c r="O9" s="1746"/>
      <c r="P9" s="1468" t="str">
        <f>TRIM(SUBSTITUTE(SUBSTITUTE(SUBSTITUTE(SUBSTITUTE(SUBSTITUTE(SUBSTITUTE(SUBSTITUTE(SUBSTITUTE(SUBSTITUTE(SUBSTITUTE(Q9,","," "),";"," "),":"," "),"!"," "),"?"," "),"…"," "),"»"," "),"«"," "),"/"," "),"."," "))</f>
        <v>El Fizz es una bebida de longitud media que lleva jugo de limón un alcohol (generalmente ginebra) y agua tónica Se sirve fría pero no helada en un vaso pequeño de 12 cl Has pedido un Mojito Fizzy Entonces se te servirá espumoso</v>
      </c>
      <c r="Q9" s="1469" t="str">
        <f>TRIM(SUBSTITUTE(SUBSTITUTE(SUBSTITUTE(SUBSTITUTE(SUBSTITUTE(SUBSTITUTE(IF(OR(LEFT(S8,1)="-",LEFT(S8,1)="="),MID(S8,2,99999),S8),CHAR(160)," "),CHAR(9)," "),"–","-"),CHAR(13)&amp;CHAR(10)," "),CHAR(13)," "),CHAR(10)," "))</f>
        <v>El Fizz es una bebida de longitud media que lleva jugo de limón, un alcohol (generalmente ginebra) y agua tónica. Se sirve fría, pero no helada, en un vaso pequeño de 12 cl. Has pedido un Mojito Fizzy? Entonces se te servirá espumoso.</v>
      </c>
      <c r="R9" s="1397"/>
      <c r="S9" s="1392"/>
      <c r="T9" s="1470"/>
      <c r="V9" s="9">
        <v>1</v>
      </c>
    </row>
    <row r="10" spans="1:24" ht="21" customHeight="1">
      <c r="A10" s="1746"/>
      <c r="B10" s="1471" t="str">
        <f>TRIM(SUBSTITUTE(SUBSTITUTE(SUBSTITUTE(SUBSTITUTE(SUBSTITUTE(SUBSTITUTE(SUBSTITUTE(SUBSTITUTE(B9,"("," "),")"," "),CHAR(34)," "),"-"," "),"_"," "),"&lt;"," "),"&gt;"," "),"="," "))</f>
        <v>Ce tableau découpe votre texte SANS la ponctuation au nombre de caractères saisis ❶ Saisissez la largeur du document dans lequel vous collerez ensuite le texte ► ❷ Saisissez ou coller le texte que vous voulez découper dans cette cellule ▼ ❸ saisissez un nombre de caractères cellule fond jaune ▲</v>
      </c>
      <c r="C10" s="1469" t="str">
        <f>B12</f>
        <v>Ce tableau découpe votre texte SANS la ponctuation au nombre de caractères saisis ❶ Saisissez la largeur du document dans lequel vous collerez ensuite le texte ❷ Saisissez ou coller le texte que vous voulez découper dans cette cellule ❸ saisissez un nombre de caractères cellule fond jaune</v>
      </c>
      <c r="D10" s="18" t="str">
        <f>IF(C10="","",LEFT(C10,IF(LEN(C10)&lt;=F8,LEN(C10),IF((LEN(LEFT(C10,MIN(LEN(C10),F8+1)))-LEN(SUBSTITUTE(LEFT(C10,MIN(LEN(C10),F8+1))," ","")))&gt;0,FIND(CHAR(1),SUBSTITUTE(LEFT(C10,MIN(LEN(C10),F8+1))," ",CHAR(1),LEN(LEFT(C10,MIN(LEN(C10),F8+1)))-LEN(SUBSTITUTE(LEFT(C10,MIN(LEN(C10),F8+1))," ",""))))-1,FIND(" ",C10&amp;" ",F8+1)-1))))</f>
        <v>Ce tableau découpe votre texte SANS la ponctuation au nombre</v>
      </c>
      <c r="E10" s="1472" t="str">
        <f>IF(OR(C10="",F8="",F8&lt;=0,D10=""),"",TRIM(MID(C10,LEN(D10)+1+IF(MID(C10,LEN(D10)+1,1)=" ",1,0),99999)))</f>
        <v>de caractères saisis ❶ Saisissez la largeur du document dans lequel vous collerez ensuite le texte ❷ Saisissez ou coller le texte que vous voulez découper dans cette cellule ❸ saisissez un nombre de caractères cellule fond jaune</v>
      </c>
      <c r="F10" s="1473" t="str">
        <f t="shared" ref="F10:F15" si="5">IF(D10="","",IF(IFERROR(FIND(LEFT(D10,1),",.;!?…)»]}"),0)&gt;0,TRIM(MID(D10,2,99999)),D10))</f>
        <v>Ce tableau découpe votre texte SANS la ponctuation au nombre</v>
      </c>
      <c r="H10" s="1746"/>
      <c r="I10" s="1471" t="str">
        <f>TRIM(SUBSTITUTE(SUBSTITUTE(SUBSTITUTE(SUBSTITUTE(SUBSTITUTE(SUBSTITUTE(SUBSTITUTE(SUBSTITUTE(I9,"("," "),")"," "),CHAR(34)," "),"-"," "),"_"," "),"&lt;"," "),"&gt;"," "),"="," "))</f>
        <v>Fizz is a medium length drink made with lemon juice an alcohol usually gin and tonic water It is served chilled but not ice cold in a small 12 cl tumbler Ordered a Mojito Fizzy Then expect it to be sparkling</v>
      </c>
      <c r="J10" s="1469" t="str">
        <f>I12</f>
        <v>Fizz is a medium length drink made with lemon juice an alcohol usually gin and tonic water It is served chilled but not ice cold in a small 12 cl tumbler Ordered a Mojito Fizzy Then expect it to be sparkling</v>
      </c>
      <c r="K10" s="18" t="str">
        <f>IF(J10="","",LEFT(J10,IF(LEN(J10)&lt;=M8,LEN(J10),IF((LEN(LEFT(J10,MIN(LEN(J10),M8+1)))-LEN(SUBSTITUTE(LEFT(J10,MIN(LEN(J10),M8+1))," ","")))&gt;0,FIND(CHAR(1),SUBSTITUTE(LEFT(J10,MIN(LEN(J10),M8+1))," ",CHAR(1),LEN(LEFT(J10,MIN(LEN(J10),M8+1)))-LEN(SUBSTITUTE(LEFT(J10,MIN(LEN(J10),M8+1))," ",""))))-1,FIND(" ",J10&amp;" ",M8+1)-1))))</f>
        <v>Fizz is a medium length drink made with lemon juice an</v>
      </c>
      <c r="L10" s="1472" t="str">
        <f>IF(OR(J10="",M8="",M8&lt;=0,K10=""),"",TRIM(MID(J10,LEN(K10)+1+IF(MID(J10,LEN(K10)+1,1)=" ",1,0),99999)))</f>
        <v>alcohol usually gin and tonic water It is served chilled but not ice cold in a small 12 cl tumbler Ordered a Mojito Fizzy Then expect it to be sparkling</v>
      </c>
      <c r="M10" s="1473" t="str">
        <f t="shared" ref="M10:M15" si="6">IF(K10="","",IF(IFERROR(FIND(LEFT(K10,1),",.;!?…)»]}"),0)&gt;0,TRIM(MID(K10,2,99999)),K10))</f>
        <v>Fizz is a medium length drink made with lemon juice an</v>
      </c>
      <c r="O10" s="1746"/>
      <c r="P10" s="1471" t="str">
        <f>TRIM(SUBSTITUTE(SUBSTITUTE(SUBSTITUTE(SUBSTITUTE(SUBSTITUTE(SUBSTITUTE(SUBSTITUTE(SUBSTITUTE(P9,"("," "),")"," "),CHAR(34)," "),"-"," "),"_"," "),"&lt;"," "),"&gt;"," "),"="," "))</f>
        <v>El Fizz es una bebida de longitud media que lleva jugo de limón un alcohol generalmente ginebra y agua tónica Se sirve fría pero no helada en un vaso pequeño de 12 cl Has pedido un Mojito Fizzy Entonces se te servirá espumoso</v>
      </c>
      <c r="Q10" s="1469" t="str">
        <f>P12</f>
        <v>El Fizz es una bebida de longitud media que lleva jugo de limón un alcohol generalmente ginebra y agua tónica Se sirve fría pero no helada en un vaso pequeño de 12 cl Has pedido un Mojito Fizzy Entonces se te servirá espumoso</v>
      </c>
      <c r="R10" s="18" t="str">
        <f>IF(Q10="","",LEFT(Q10,IF(LEN(Q10)&lt;=T8,LEN(Q10),IF((LEN(LEFT(Q10,MIN(LEN(Q10),T8+1)))-LEN(SUBSTITUTE(LEFT(Q10,MIN(LEN(Q10),T8+1))," ","")))&gt;0,FIND(CHAR(1),SUBSTITUTE(LEFT(Q10,MIN(LEN(Q10),T8+1))," ",CHAR(1),LEN(LEFT(Q10,MIN(LEN(Q10),T8+1)))-LEN(SUBSTITUTE(LEFT(Q10,MIN(LEN(Q10),T8+1))," ",""))))-1,FIND(" ",Q10&amp;" ",T8+1)-1))))</f>
        <v>El Fizz es una bebida de longitud media que lleva jugo de</v>
      </c>
      <c r="S10" s="1472" t="str">
        <f>IF(OR(Q10="",T8="",T8&lt;=0,R10=""),"",TRIM(MID(Q10,LEN(R10)+1+IF(MID(Q10,LEN(R10)+1,1)=" ",1,0),99999)))</f>
        <v>limón un alcohol generalmente ginebra y agua tónica Se sirve fría pero no helada en un vaso pequeño de 12 cl Has pedido un Mojito Fizzy Entonces se te servirá espumoso</v>
      </c>
      <c r="T10" s="1473" t="str">
        <f t="shared" ref="T10:T15" si="7">IF(R10="","",IF(IFERROR(FIND(LEFT(R10,1),",.;!?…)»]}"),0)&gt;0,TRIM(MID(R10,2,99999)),R10))</f>
        <v>El Fizz es una bebida de longitud media que lleva jugo de</v>
      </c>
      <c r="V10" s="9">
        <v>1</v>
      </c>
      <c r="W10" s="404" t="s">
        <v>2964</v>
      </c>
      <c r="X10" s="404"/>
    </row>
    <row r="11" spans="1:24" ht="21" customHeight="1">
      <c r="A11" s="1746"/>
      <c r="B11" s="1468" t="str">
        <f>TRIM(SUBSTITUTE(SUBSTITUTE(SUBSTITUTE(SUBSTITUTE(B10,"►"," "),"▼"," "),"▲"," "),"◄"," "))</f>
        <v>Ce tableau découpe votre texte SANS la ponctuation au nombre de caractères saisis ❶ Saisissez la largeur du document dans lequel vous collerez ensuite le texte ❷ Saisissez ou coller le texte que vous voulez découper dans cette cellule ❸ saisissez un nombre de caractères cellule fond jaune</v>
      </c>
      <c r="C11" s="1469" t="str">
        <f>IF(E10="","",E10)</f>
        <v>de caractères saisis ❶ Saisissez la largeur du document dans lequel vous collerez ensuite le texte ❷ Saisissez ou coller le texte que vous voulez découper dans cette cellule ❸ saisissez un nombre de caractères cellule fond jaune</v>
      </c>
      <c r="D11" s="18" t="str">
        <f>IF(C11="","",LEFT(C11,IF(LEN(C11)&lt;=F8,LEN(C11),IF((LEN(LEFT(C11,MIN(LEN(C11),F8+1)))-LEN(SUBSTITUTE(LEFT(C11,MIN(LEN(C11),F8+1))," ","")))&gt;0,FIND(CHAR(1),SUBSTITUTE(LEFT(C11,MIN(LEN(C11),F8+1))," ",CHAR(1),LEN(LEFT(C11,MIN(LEN(C11),F8+1)))-LEN(SUBSTITUTE(LEFT(C11,MIN(LEN(C11),F8+1))," ",""))))-1,FIND(" ",C11&amp;" ",F8+1)-1))))</f>
        <v>de caractères saisis ❶ Saisissez la largeur du document dans</v>
      </c>
      <c r="E11" s="1472" t="str">
        <f>IF(OR(C11="",F8="",F8&lt;=0,D11=""),"",TRIM(MID(C11,LEN(D11)+1+IF(MID(C11,LEN(D11)+1,1)=" ",1,0),99999)))</f>
        <v>lequel vous collerez ensuite le texte ❷ Saisissez ou coller le texte que vous voulez découper dans cette cellule ❸ saisissez un nombre de caractères cellule fond jaune</v>
      </c>
      <c r="F11" s="1473" t="str">
        <f t="shared" si="5"/>
        <v>de caractères saisis ❶ Saisissez la largeur du document dans</v>
      </c>
      <c r="H11" s="1746"/>
      <c r="I11" s="1468" t="str">
        <f>TRIM(SUBSTITUTE(SUBSTITUTE(SUBSTITUTE(SUBSTITUTE(I10,"►"," "),"▼"," "),"▲"," "),"◄"," "))</f>
        <v>Fizz is a medium length drink made with lemon juice an alcohol usually gin and tonic water It is served chilled but not ice cold in a small 12 cl tumbler Ordered a Mojito Fizzy Then expect it to be sparkling</v>
      </c>
      <c r="J11" s="1469" t="str">
        <f>IF(L10="","",L10)</f>
        <v>alcohol usually gin and tonic water It is served chilled but not ice cold in a small 12 cl tumbler Ordered a Mojito Fizzy Then expect it to be sparkling</v>
      </c>
      <c r="K11" s="18" t="str">
        <f>IF(J11="","",LEFT(J11,IF(LEN(J11)&lt;=M8,LEN(J11),IF((LEN(LEFT(J11,MIN(LEN(J11),M8+1)))-LEN(SUBSTITUTE(LEFT(J11,MIN(LEN(J11),M8+1))," ","")))&gt;0,FIND(CHAR(1),SUBSTITUTE(LEFT(J11,MIN(LEN(J11),M8+1))," ",CHAR(1),LEN(LEFT(J11,MIN(LEN(J11),M8+1)))-LEN(SUBSTITUTE(LEFT(J11,MIN(LEN(J11),M8+1))," ",""))))-1,FIND(" ",J11&amp;" ",M8+1)-1))))</f>
        <v>alcohol usually gin and tonic water It is served chilled but</v>
      </c>
      <c r="L11" s="1472" t="str">
        <f>IF(OR(J11="",M8="",M8&lt;=0,K11=""),"",TRIM(MID(J11,LEN(K11)+1+IF(MID(J11,LEN(K11)+1,1)=" ",1,0),99999)))</f>
        <v>not ice cold in a small 12 cl tumbler Ordered a Mojito Fizzy Then expect it to be sparkling</v>
      </c>
      <c r="M11" s="1473" t="str">
        <f t="shared" si="6"/>
        <v>alcohol usually gin and tonic water It is served chilled but</v>
      </c>
      <c r="O11" s="1746"/>
      <c r="P11" s="1468" t="str">
        <f>TRIM(SUBSTITUTE(SUBSTITUTE(SUBSTITUTE(SUBSTITUTE(P10,"►"," "),"▼"," "),"▲"," "),"◄"," "))</f>
        <v>El Fizz es una bebida de longitud media que lleva jugo de limón un alcohol generalmente ginebra y agua tónica Se sirve fría pero no helada en un vaso pequeño de 12 cl Has pedido un Mojito Fizzy Entonces se te servirá espumoso</v>
      </c>
      <c r="Q11" s="1469" t="str">
        <f>IF(S10="","",S10)</f>
        <v>limón un alcohol generalmente ginebra y agua tónica Se sirve fría pero no helada en un vaso pequeño de 12 cl Has pedido un Mojito Fizzy Entonces se te servirá espumoso</v>
      </c>
      <c r="R11" s="18" t="str">
        <f>IF(Q11="","",LEFT(Q11,IF(LEN(Q11)&lt;=T8,LEN(Q11),IF((LEN(LEFT(Q11,MIN(LEN(Q11),T8+1)))-LEN(SUBSTITUTE(LEFT(Q11,MIN(LEN(Q11),T8+1))," ","")))&gt;0,FIND(CHAR(1),SUBSTITUTE(LEFT(Q11,MIN(LEN(Q11),T8+1))," ",CHAR(1),LEN(LEFT(Q11,MIN(LEN(Q11),T8+1)))-LEN(SUBSTITUTE(LEFT(Q11,MIN(LEN(Q11),T8+1))," ",""))))-1,FIND(" ",Q11&amp;" ",T8+1)-1))))</f>
        <v>limón un alcohol generalmente ginebra y agua tónica Se sirve</v>
      </c>
      <c r="S11" s="1472" t="str">
        <f>IF(OR(Q11="",T8="",T8&lt;=0,R11=""),"",TRIM(MID(Q11,LEN(R11)+1+IF(MID(Q11,LEN(R11)+1,1)=" ",1,0),99999)))</f>
        <v>fría pero no helada en un vaso pequeño de 12 cl Has pedido un Mojito Fizzy Entonces se te servirá espumoso</v>
      </c>
      <c r="T11" s="1473" t="str">
        <f t="shared" si="7"/>
        <v>limón un alcohol generalmente ginebra y agua tónica Se sirve</v>
      </c>
      <c r="V11" s="9">
        <v>1</v>
      </c>
      <c r="W11" s="404" t="s">
        <v>2965</v>
      </c>
      <c r="X11" s="404"/>
    </row>
    <row r="12" spans="1:24" ht="21" customHeight="1">
      <c r="A12" s="1746"/>
      <c r="B12" s="1468" t="str">
        <f>TRIM(SUBSTITUTE(SUBSTITUTE(B11,"“"," "),"”"," "))</f>
        <v>Ce tableau découpe votre texte SANS la ponctuation au nombre de caractères saisis ❶ Saisissez la largeur du document dans lequel vous collerez ensuite le texte ❷ Saisissez ou coller le texte que vous voulez découper dans cette cellule ❸ saisissez un nombre de caractères cellule fond jaune</v>
      </c>
      <c r="C12" s="1469" t="str">
        <f>IF(E11="","",E11)</f>
        <v>lequel vous collerez ensuite le texte ❷ Saisissez ou coller le texte que vous voulez découper dans cette cellule ❸ saisissez un nombre de caractères cellule fond jaune</v>
      </c>
      <c r="D12" s="18" t="str">
        <f>IF(C12="","",LEFT(C12,IF(LEN(C12)&lt;=F8,LEN(C12),IF((LEN(LEFT(C12,MIN(LEN(C12),F8+1)))-LEN(SUBSTITUTE(LEFT(C12,MIN(LEN(C12),F8+1))," ","")))&gt;0,FIND(CHAR(1),SUBSTITUTE(LEFT(C12,MIN(LEN(C12),F8+1))," ",CHAR(1),LEN(LEFT(C12,MIN(LEN(C12),F8+1)))-LEN(SUBSTITUTE(LEFT(C12,MIN(LEN(C12),F8+1))," ",""))))-1,FIND(" ",C12&amp;" ",F8+1)-1))))</f>
        <v>lequel vous collerez ensuite le texte ❷ Saisissez ou coller</v>
      </c>
      <c r="E12" s="1472" t="str">
        <f>IF(OR(C12="",F8="",F8&lt;=0,D12=""),"",TRIM(MID(C12,LEN(D12)+1+IF(MID(C12,LEN(D12)+1,1)=" ",1,0),99999)))</f>
        <v>le texte que vous voulez découper dans cette cellule ❸ saisissez un nombre de caractères cellule fond jaune</v>
      </c>
      <c r="F12" s="1473" t="str">
        <f t="shared" si="5"/>
        <v>lequel vous collerez ensuite le texte ❷ Saisissez ou coller</v>
      </c>
      <c r="H12" s="1746"/>
      <c r="I12" s="1468" t="str">
        <f>TRIM(SUBSTITUTE(SUBSTITUTE(I11,"“"," "),"”"," "))</f>
        <v>Fizz is a medium length drink made with lemon juice an alcohol usually gin and tonic water It is served chilled but not ice cold in a small 12 cl tumbler Ordered a Mojito Fizzy Then expect it to be sparkling</v>
      </c>
      <c r="J12" s="1469" t="str">
        <f>IF(L11="","",L11)</f>
        <v>not ice cold in a small 12 cl tumbler Ordered a Mojito Fizzy Then expect it to be sparkling</v>
      </c>
      <c r="K12" s="18" t="str">
        <f>IF(J12="","",LEFT(J12,IF(LEN(J12)&lt;=M8,LEN(J12),IF((LEN(LEFT(J12,MIN(LEN(J12),M8+1)))-LEN(SUBSTITUTE(LEFT(J12,MIN(LEN(J12),M8+1))," ","")))&gt;0,FIND(CHAR(1),SUBSTITUTE(LEFT(J12,MIN(LEN(J12),M8+1))," ",CHAR(1),LEN(LEFT(J12,MIN(LEN(J12),M8+1)))-LEN(SUBSTITUTE(LEFT(J12,MIN(LEN(J12),M8+1))," ",""))))-1,FIND(" ",J12&amp;" ",M8+1)-1))))</f>
        <v>not ice cold in a small 12 cl tumbler Ordered a Mojito Fizzy</v>
      </c>
      <c r="L12" s="1472" t="str">
        <f>IF(OR(J12="",M8="",M8&lt;=0,K12=""),"",TRIM(MID(J12,LEN(K12)+1+IF(MID(J12,LEN(K12)+1,1)=" ",1,0),99999)))</f>
        <v>Then expect it to be sparkling</v>
      </c>
      <c r="M12" s="1473" t="str">
        <f t="shared" si="6"/>
        <v>not ice cold in a small 12 cl tumbler Ordered a Mojito Fizzy</v>
      </c>
      <c r="O12" s="1746"/>
      <c r="P12" s="1468" t="str">
        <f>TRIM(SUBSTITUTE(SUBSTITUTE(P11,"“"," "),"”"," "))</f>
        <v>El Fizz es una bebida de longitud media que lleva jugo de limón un alcohol generalmente ginebra y agua tónica Se sirve fría pero no helada en un vaso pequeño de 12 cl Has pedido un Mojito Fizzy Entonces se te servirá espumoso</v>
      </c>
      <c r="Q12" s="1469" t="str">
        <f>IF(S11="","",S11)</f>
        <v>fría pero no helada en un vaso pequeño de 12 cl Has pedido un Mojito Fizzy Entonces se te servirá espumoso</v>
      </c>
      <c r="R12" s="18" t="str">
        <f>IF(Q12="","",LEFT(Q12,IF(LEN(Q12)&lt;=T8,LEN(Q12),IF((LEN(LEFT(Q12,MIN(LEN(Q12),T8+1)))-LEN(SUBSTITUTE(LEFT(Q12,MIN(LEN(Q12),T8+1))," ","")))&gt;0,FIND(CHAR(1),SUBSTITUTE(LEFT(Q12,MIN(LEN(Q12),T8+1))," ",CHAR(1),LEN(LEFT(Q12,MIN(LEN(Q12),T8+1)))-LEN(SUBSTITUTE(LEFT(Q12,MIN(LEN(Q12),T8+1))," ",""))))-1,FIND(" ",Q12&amp;" ",T8+1)-1))))</f>
        <v>fría pero no helada en un vaso pequeño de 12 cl Has pedido</v>
      </c>
      <c r="S12" s="1472" t="str">
        <f>IF(OR(Q12="",T8="",T8&lt;=0,R12=""),"",TRIM(MID(Q12,LEN(R12)+1+IF(MID(Q12,LEN(R12)+1,1)=" ",1,0),99999)))</f>
        <v>un Mojito Fizzy Entonces se te servirá espumoso</v>
      </c>
      <c r="T12" s="1473" t="str">
        <f t="shared" si="7"/>
        <v>fría pero no helada en un vaso pequeño de 12 cl Has pedido</v>
      </c>
      <c r="V12" s="9">
        <v>1</v>
      </c>
      <c r="W12" s="404" t="s">
        <v>2966</v>
      </c>
      <c r="X12" s="404"/>
    </row>
    <row r="13" spans="1:24" ht="21" customHeight="1">
      <c r="A13" s="1746"/>
      <c r="B13" s="1474" t="s">
        <v>505</v>
      </c>
      <c r="C13" s="1469" t="str">
        <f>IF(E12="","",E12)</f>
        <v>le texte que vous voulez découper dans cette cellule ❸ saisissez un nombre de caractères cellule fond jaune</v>
      </c>
      <c r="D13" s="18" t="str">
        <f>IF(C13="","",LEFT(C13,IF(LEN(C13)&lt;=F8,LEN(C13),IF((LEN(LEFT(C13,MIN(LEN(C13),F8+1)))-LEN(SUBSTITUTE(LEFT(C13,MIN(LEN(C13),F8+1))," ","")))&gt;0,FIND(CHAR(1),SUBSTITUTE(LEFT(C13,MIN(LEN(C13),F8+1))," ",CHAR(1),LEN(LEFT(C13,MIN(LEN(C13),F8+1)))-LEN(SUBSTITUTE(LEFT(C13,MIN(LEN(C13),F8+1))," ",""))))-1,FIND(" ",C13&amp;" ",F8+1)-1))))</f>
        <v>le texte que vous voulez découper dans cette cellule ❸</v>
      </c>
      <c r="E13" s="1472" t="str">
        <f>IF(OR(C13="",F8="",F8&lt;=0,D13=""),"",TRIM(MID(C13,LEN(D13)+1+IF(MID(C13,LEN(D13)+1,1)=" ",1,0),99999)))</f>
        <v>saisissez un nombre de caractères cellule fond jaune</v>
      </c>
      <c r="F13" s="1473" t="str">
        <f t="shared" si="5"/>
        <v>le texte que vous voulez découper dans cette cellule ❸</v>
      </c>
      <c r="H13" s="1746"/>
      <c r="I13" s="1474" t="s">
        <v>505</v>
      </c>
      <c r="J13" s="1469" t="str">
        <f>IF(L12="","",L12)</f>
        <v>Then expect it to be sparkling</v>
      </c>
      <c r="K13" s="18" t="str">
        <f>IF(J13="","",LEFT(J13,IF(LEN(J13)&lt;=M8,LEN(J13),IF((LEN(LEFT(J13,MIN(LEN(J13),M8+1)))-LEN(SUBSTITUTE(LEFT(J13,MIN(LEN(J13),M8+1))," ","")))&gt;0,FIND(CHAR(1),SUBSTITUTE(LEFT(J13,MIN(LEN(J13),M8+1))," ",CHAR(1),LEN(LEFT(J13,MIN(LEN(J13),M8+1)))-LEN(SUBSTITUTE(LEFT(J13,MIN(LEN(J13),M8+1))," ",""))))-1,FIND(" ",J13&amp;" ",M8+1)-1))))</f>
        <v>Then expect it to be sparkling</v>
      </c>
      <c r="L13" s="1472" t="str">
        <f>IF(OR(J13="",M8="",M8&lt;=0,K13=""),"",TRIM(MID(J13,LEN(K13)+1+IF(MID(J13,LEN(K13)+1,1)=" ",1,0),99999)))</f>
        <v/>
      </c>
      <c r="M13" s="1473" t="str">
        <f t="shared" si="6"/>
        <v>Then expect it to be sparkling</v>
      </c>
      <c r="O13" s="1746"/>
      <c r="P13" s="1474" t="s">
        <v>505</v>
      </c>
      <c r="Q13" s="1469" t="str">
        <f>IF(S12="","",S12)</f>
        <v>un Mojito Fizzy Entonces se te servirá espumoso</v>
      </c>
      <c r="R13" s="18" t="str">
        <f>IF(Q13="","",LEFT(Q13,IF(LEN(Q13)&lt;=T8,LEN(Q13),IF((LEN(LEFT(Q13,MIN(LEN(Q13),T8+1)))-LEN(SUBSTITUTE(LEFT(Q13,MIN(LEN(Q13),T8+1))," ","")))&gt;0,FIND(CHAR(1),SUBSTITUTE(LEFT(Q13,MIN(LEN(Q13),T8+1))," ",CHAR(1),LEN(LEFT(Q13,MIN(LEN(Q13),T8+1)))-LEN(SUBSTITUTE(LEFT(Q13,MIN(LEN(Q13),T8+1))," ",""))))-1,FIND(" ",Q13&amp;" ",T8+1)-1))))</f>
        <v>un Mojito Fizzy Entonces se te servirá espumoso</v>
      </c>
      <c r="S13" s="1472" t="str">
        <f>IF(OR(Q13="",T8="",T8&lt;=0,R13=""),"",TRIM(MID(Q13,LEN(R13)+1+IF(MID(Q13,LEN(R13)+1,1)=" ",1,0),99999)))</f>
        <v/>
      </c>
      <c r="T13" s="1473" t="str">
        <f t="shared" si="7"/>
        <v>un Mojito Fizzy Entonces se te servirá espumoso</v>
      </c>
      <c r="V13" s="9">
        <v>1</v>
      </c>
      <c r="W13" s="404"/>
    </row>
    <row r="14" spans="1:24" ht="21" customHeight="1">
      <c r="A14" s="1746"/>
      <c r="B14" s="1474" t="s">
        <v>505</v>
      </c>
      <c r="C14" s="1469" t="str">
        <f>IF(E13="","",E13)</f>
        <v>saisissez un nombre de caractères cellule fond jaune</v>
      </c>
      <c r="D14" s="18" t="str">
        <f>IF(C14="","",LEFT(C14,IF(LEN(C14)&lt;=F8,LEN(C14),IF((LEN(LEFT(C14,MIN(LEN(C14),F8+1)))-LEN(SUBSTITUTE(LEFT(C14,MIN(LEN(C14),F8+1))," ","")))&gt;0,FIND(CHAR(1),SUBSTITUTE(LEFT(C14,MIN(LEN(C14),F8+1))," ",CHAR(1),LEN(LEFT(C14,MIN(LEN(C14),F8+1)))-LEN(SUBSTITUTE(LEFT(C14,MIN(LEN(C14),F8+1))," ",""))))-1,FIND(" ",C14&amp;" ",F8+1)-1))))</f>
        <v>saisissez un nombre de caractères cellule fond jaune</v>
      </c>
      <c r="E14" s="1472" t="str">
        <f>IF(OR(C14="",F8="",F8&lt;=0,D14=""),"",TRIM(MID(C14,LEN(D14)+1+IF(MID(C14,LEN(D14)+1,1)=" ",1,0),99999)))</f>
        <v/>
      </c>
      <c r="F14" s="1473" t="str">
        <f t="shared" si="5"/>
        <v>saisissez un nombre de caractères cellule fond jaune</v>
      </c>
      <c r="H14" s="1746"/>
      <c r="I14" s="1474" t="s">
        <v>505</v>
      </c>
      <c r="J14" s="1469" t="str">
        <f>IF(L13="","",L13)</f>
        <v/>
      </c>
      <c r="K14" s="18" t="str">
        <f>IF(J14="","",LEFT(J14,IF(LEN(J14)&lt;=M8,LEN(J14),IF((LEN(LEFT(J14,MIN(LEN(J14),M8+1)))-LEN(SUBSTITUTE(LEFT(J14,MIN(LEN(J14),M8+1))," ","")))&gt;0,FIND(CHAR(1),SUBSTITUTE(LEFT(J14,MIN(LEN(J14),M8+1))," ",CHAR(1),LEN(LEFT(J14,MIN(LEN(J14),M8+1)))-LEN(SUBSTITUTE(LEFT(J14,MIN(LEN(J14),M8+1))," ",""))))-1,FIND(" ",J14&amp;" ",M8+1)-1))))</f>
        <v/>
      </c>
      <c r="L14" s="1472" t="str">
        <f>IF(OR(J14="",M8="",M8&lt;=0,K14=""),"",TRIM(MID(J14,LEN(K14)+1+IF(MID(J14,LEN(K14)+1,1)=" ",1,0),99999)))</f>
        <v/>
      </c>
      <c r="M14" s="1473" t="str">
        <f t="shared" si="6"/>
        <v/>
      </c>
      <c r="O14" s="1746"/>
      <c r="P14" s="1474" t="s">
        <v>505</v>
      </c>
      <c r="Q14" s="1469" t="str">
        <f>IF(S13="","",S13)</f>
        <v/>
      </c>
      <c r="R14" s="18" t="str">
        <f>IF(Q14="","",LEFT(Q14,IF(LEN(Q14)&lt;=T8,LEN(Q14),IF((LEN(LEFT(Q14,MIN(LEN(Q14),T8+1)))-LEN(SUBSTITUTE(LEFT(Q14,MIN(LEN(Q14),T8+1))," ","")))&gt;0,FIND(CHAR(1),SUBSTITUTE(LEFT(Q14,MIN(LEN(Q14),T8+1))," ",CHAR(1),LEN(LEFT(Q14,MIN(LEN(Q14),T8+1)))-LEN(SUBSTITUTE(LEFT(Q14,MIN(LEN(Q14),T8+1))," ",""))))-1,FIND(" ",Q14&amp;" ",T8+1)-1))))</f>
        <v/>
      </c>
      <c r="S14" s="1472" t="str">
        <f>IF(OR(Q14="",T8="",T8&lt;=0,R14=""),"",TRIM(MID(Q14,LEN(R14)+1+IF(MID(Q14,LEN(R14)+1,1)=" ",1,0),99999)))</f>
        <v/>
      </c>
      <c r="T14" s="1473" t="str">
        <f t="shared" si="7"/>
        <v/>
      </c>
      <c r="V14" s="9">
        <v>1</v>
      </c>
      <c r="W14" s="404" t="s">
        <v>3737</v>
      </c>
    </row>
    <row r="15" spans="1:24" ht="21" customHeight="1">
      <c r="A15" s="1746"/>
      <c r="B15" s="1474" t="s">
        <v>505</v>
      </c>
      <c r="C15" s="1469" t="str">
        <f>IF(E14="","",E14)</f>
        <v/>
      </c>
      <c r="D15" s="18" t="str">
        <f>IF(C15="","",LEFT(C15,IF(LEN(C15)&lt;=F8,LEN(C15),IF((LEN(LEFT(C15,MIN(LEN(C15),F8+1)))-LEN(SUBSTITUTE(LEFT(C15,MIN(LEN(C15),F8+1))," ","")))&gt;0,FIND(CHAR(1),SUBSTITUTE(LEFT(C15,MIN(LEN(C15),F8+1))," ",CHAR(1),LEN(LEFT(C15,MIN(LEN(C15),F8+1)))-LEN(SUBSTITUTE(LEFT(C15,MIN(LEN(C15),F8+1))," ",""))))-1,FIND(" ",C15&amp;" ",F8+1)-1))))</f>
        <v/>
      </c>
      <c r="E15" s="1472" t="str">
        <f>IF(OR(C15="",F8="",F8&lt;=0,D15=""),"",TRIM(MID(C15,LEN(D15)+1+IF(MID(C15,LEN(D15)+1,1)=" ",1,0),99999)))</f>
        <v/>
      </c>
      <c r="F15" s="1473" t="str">
        <f t="shared" si="5"/>
        <v/>
      </c>
      <c r="H15" s="1746"/>
      <c r="I15" s="1474" t="s">
        <v>505</v>
      </c>
      <c r="J15" s="1469" t="str">
        <f>IF(L14="","",L14)</f>
        <v/>
      </c>
      <c r="K15" s="18" t="str">
        <f>IF(J15="","",LEFT(J15,IF(LEN(J15)&lt;=M8,LEN(J15),IF((LEN(LEFT(J15,MIN(LEN(J15),M8+1)))-LEN(SUBSTITUTE(LEFT(J15,MIN(LEN(J15),M8+1))," ","")))&gt;0,FIND(CHAR(1),SUBSTITUTE(LEFT(J15,MIN(LEN(J15),M8+1))," ",CHAR(1),LEN(LEFT(J15,MIN(LEN(J15),M8+1)))-LEN(SUBSTITUTE(LEFT(J15,MIN(LEN(J15),M8+1))," ",""))))-1,FIND(" ",J15&amp;" ",M8+1)-1))))</f>
        <v/>
      </c>
      <c r="L15" s="1472" t="str">
        <f>IF(OR(J15="",M8="",M8&lt;=0,K15=""),"",TRIM(MID(J15,LEN(K15)+1+IF(MID(J15,LEN(K15)+1,1)=" ",1,0),99999)))</f>
        <v/>
      </c>
      <c r="M15" s="1473" t="str">
        <f t="shared" si="6"/>
        <v/>
      </c>
      <c r="O15" s="1746"/>
      <c r="P15" s="1474" t="s">
        <v>505</v>
      </c>
      <c r="Q15" s="1469" t="str">
        <f>IF(S14="","",S14)</f>
        <v/>
      </c>
      <c r="R15" s="18" t="str">
        <f>IF(Q15="","",LEFT(Q15,IF(LEN(Q15)&lt;=T8,LEN(Q15),IF((LEN(LEFT(Q15,MIN(LEN(Q15),T8+1)))-LEN(SUBSTITUTE(LEFT(Q15,MIN(LEN(Q15),T8+1))," ","")))&gt;0,FIND(CHAR(1),SUBSTITUTE(LEFT(Q15,MIN(LEN(Q15),T8+1))," ",CHAR(1),LEN(LEFT(Q15,MIN(LEN(Q15),T8+1)))-LEN(SUBSTITUTE(LEFT(Q15,MIN(LEN(Q15),T8+1))," ",""))))-1,FIND(" ",Q15&amp;" ",T8+1)-1))))</f>
        <v/>
      </c>
      <c r="S15" s="1472" t="str">
        <f>IF(OR(Q15="",T8="",T8&lt;=0,R15=""),"",TRIM(MID(Q15,LEN(R15)+1+IF(MID(Q15,LEN(R15)+1,1)=" ",1,0),99999)))</f>
        <v/>
      </c>
      <c r="T15" s="1473" t="str">
        <f t="shared" si="7"/>
        <v/>
      </c>
      <c r="V15" s="9">
        <v>1</v>
      </c>
      <c r="W15" s="404" t="s">
        <v>3738</v>
      </c>
    </row>
    <row r="16" spans="1:24" ht="21" customHeight="1" thickBot="1">
      <c r="A16" s="1747"/>
      <c r="B16" s="1475" t="s">
        <v>3734</v>
      </c>
      <c r="C16" s="1386"/>
      <c r="D16" s="1386"/>
      <c r="E16" s="1393" t="s">
        <v>3732</v>
      </c>
      <c r="F16" s="1394"/>
      <c r="H16" s="1747"/>
      <c r="I16" s="1475" t="s">
        <v>3836</v>
      </c>
      <c r="J16" s="1386"/>
      <c r="K16" s="1386"/>
      <c r="L16" s="1393" t="s">
        <v>3873</v>
      </c>
      <c r="M16" s="1394"/>
      <c r="O16" s="1747"/>
      <c r="P16" s="1475" t="s">
        <v>3874</v>
      </c>
      <c r="Q16" s="1386"/>
      <c r="R16" s="1386"/>
      <c r="S16" s="1393" t="s">
        <v>3837</v>
      </c>
      <c r="T16" s="1394"/>
      <c r="V16" s="9">
        <v>1</v>
      </c>
      <c r="W16" s="404" t="s">
        <v>3739</v>
      </c>
    </row>
    <row r="17" spans="1:24" ht="21" customHeight="1" thickBot="1">
      <c r="A17" s="36"/>
      <c r="B17" s="36"/>
      <c r="C17" s="36"/>
      <c r="D17" s="36"/>
      <c r="E17" s="36"/>
      <c r="F17" s="36"/>
      <c r="H17" s="36"/>
      <c r="I17" s="36"/>
      <c r="J17" s="36"/>
      <c r="K17" s="36"/>
      <c r="L17" s="36"/>
      <c r="M17" s="36"/>
      <c r="O17" s="36"/>
      <c r="P17" s="36"/>
      <c r="Q17" s="36"/>
      <c r="R17" s="36"/>
      <c r="S17" s="36"/>
      <c r="T17" s="36"/>
      <c r="V17" s="9">
        <v>1</v>
      </c>
      <c r="W17" s="404"/>
    </row>
    <row r="18" spans="1:24" ht="21" customHeight="1">
      <c r="A18" s="1402" t="s">
        <v>585</v>
      </c>
      <c r="B18" s="1465">
        <f t="shared" ref="B18:F18" ca="1" si="8">CELL("largeur",B18)</f>
        <v>10</v>
      </c>
      <c r="C18" s="1388">
        <f t="shared" ca="1" si="8"/>
        <v>9</v>
      </c>
      <c r="D18" s="1388">
        <f t="shared" ca="1" si="8"/>
        <v>115</v>
      </c>
      <c r="E18" s="1388">
        <f t="shared" ca="1" si="8"/>
        <v>11</v>
      </c>
      <c r="F18" s="1389">
        <f t="shared" ca="1" si="8"/>
        <v>11</v>
      </c>
      <c r="H18" s="1402" t="s">
        <v>585</v>
      </c>
      <c r="I18" s="1465">
        <f t="shared" ref="I18:M18" ca="1" si="9">CELL("largeur",I18)</f>
        <v>10</v>
      </c>
      <c r="J18" s="1388">
        <f t="shared" ca="1" si="9"/>
        <v>9</v>
      </c>
      <c r="K18" s="1388">
        <f t="shared" ca="1" si="9"/>
        <v>115</v>
      </c>
      <c r="L18" s="1388">
        <f t="shared" ca="1" si="9"/>
        <v>11</v>
      </c>
      <c r="M18" s="1389">
        <f t="shared" ca="1" si="9"/>
        <v>11</v>
      </c>
      <c r="O18" s="1402" t="s">
        <v>585</v>
      </c>
      <c r="P18" s="1465">
        <f t="shared" ref="P18:T18" ca="1" si="10">CELL("largeur",P18)</f>
        <v>10</v>
      </c>
      <c r="Q18" s="1388">
        <f t="shared" ca="1" si="10"/>
        <v>9</v>
      </c>
      <c r="R18" s="1388">
        <f t="shared" ca="1" si="10"/>
        <v>115</v>
      </c>
      <c r="S18" s="1388">
        <f t="shared" ca="1" si="10"/>
        <v>11</v>
      </c>
      <c r="T18" s="1389">
        <f t="shared" ca="1" si="10"/>
        <v>11</v>
      </c>
      <c r="V18" s="9">
        <v>1</v>
      </c>
      <c r="W18" s="404" t="s">
        <v>3740</v>
      </c>
    </row>
    <row r="19" spans="1:24" ht="21" customHeight="1">
      <c r="A19" s="1746"/>
      <c r="B19" s="1411">
        <v>10</v>
      </c>
      <c r="C19" s="1320">
        <v>9</v>
      </c>
      <c r="D19" s="1320" t="s">
        <v>3762</v>
      </c>
      <c r="E19" s="1320">
        <v>11</v>
      </c>
      <c r="F19" s="1377">
        <v>11</v>
      </c>
      <c r="H19" s="1746"/>
      <c r="I19" s="1411">
        <v>10</v>
      </c>
      <c r="J19" s="1320">
        <v>9</v>
      </c>
      <c r="K19" s="1320" t="s">
        <v>3828</v>
      </c>
      <c r="L19" s="1320">
        <v>11</v>
      </c>
      <c r="M19" s="1377">
        <v>11</v>
      </c>
      <c r="O19" s="1746"/>
      <c r="P19" s="1411">
        <v>10</v>
      </c>
      <c r="Q19" s="1320">
        <v>9</v>
      </c>
      <c r="R19" s="1320" t="s">
        <v>3829</v>
      </c>
      <c r="S19" s="1320">
        <v>11</v>
      </c>
      <c r="T19" s="1377">
        <v>11</v>
      </c>
      <c r="V19" s="9">
        <v>1</v>
      </c>
      <c r="W19" s="404" t="s">
        <v>3741</v>
      </c>
    </row>
    <row r="20" spans="1:24" ht="21" customHeight="1">
      <c r="A20" s="1746"/>
      <c r="B20" s="1476"/>
      <c r="C20" s="1390"/>
      <c r="D20" s="1378" t="s">
        <v>3868</v>
      </c>
      <c r="E20" s="1390"/>
      <c r="F20" s="1380"/>
      <c r="H20" s="1746"/>
      <c r="I20" s="1476"/>
      <c r="J20" s="1390"/>
      <c r="K20" s="1378" t="s">
        <v>3830</v>
      </c>
      <c r="L20" s="1390"/>
      <c r="M20" s="1380"/>
      <c r="O20" s="1746"/>
      <c r="P20" s="1476"/>
      <c r="Q20" s="1390"/>
      <c r="R20" s="1378" t="s">
        <v>3831</v>
      </c>
      <c r="S20" s="1390"/>
      <c r="T20" s="1380"/>
      <c r="V20" s="9">
        <v>1</v>
      </c>
      <c r="W20" s="404" t="s">
        <v>3742</v>
      </c>
    </row>
    <row r="21" spans="1:24" ht="21" customHeight="1">
      <c r="A21" s="1746"/>
      <c r="B21" s="1467" t="str">
        <f>IF(E21="","",(LEN(TRIM(SUBSTITUTE(E21,CHAR(160)," ")))-LEN(SUBSTITUTE(TRIM(SUBSTITUTE(E21,CHAR(160)," "))," ",""))+1)&amp;" mot"&amp;IF((LEN(TRIM(SUBSTITUTE(E21,CHAR(160)," ")))-LEN(SUBSTITUTE(TRIM(SUBSTITUTE(E21,CHAR(160)," "))," ",""))+1)&gt;1,"s",""))</f>
        <v>50 mots</v>
      </c>
      <c r="C21" s="1391">
        <f>IF(E21="","",LEN(TRIM(SUBSTITUTE(E21,CHAR(160),""))))</f>
        <v>286</v>
      </c>
      <c r="D21" s="1381" t="s">
        <v>3744</v>
      </c>
      <c r="E21" s="1321" t="s">
        <v>3869</v>
      </c>
      <c r="F21" s="1382">
        <v>60</v>
      </c>
      <c r="H21" s="1746"/>
      <c r="I21" s="1467" t="str">
        <f>IF(L21="","",(LEN(TRIM(SUBSTITUTE(L21,CHAR(160)," ")))-LEN(SUBSTITUTE(TRIM(SUBSTITUTE(L21,CHAR(160)," "))," ",""))+1)&amp;"  word"&amp;IF((LEN(TRIM(SUBSTITUTE(L21,CHAR(160)," ")))-LEN(SUBSTITUTE(TRIM(SUBSTITUTE(L21,CHAR(160)," "))," ",""))+1)&gt;1,"s",""))</f>
        <v>53  words</v>
      </c>
      <c r="J21" s="1391">
        <f>IF(L21="","",LEN(TRIM(SUBSTITUTE(L21,CHAR(160),""))))</f>
        <v>277</v>
      </c>
      <c r="K21" s="1381" t="s">
        <v>3832</v>
      </c>
      <c r="L21" s="1321" t="s">
        <v>3834</v>
      </c>
      <c r="M21" s="1382">
        <v>60</v>
      </c>
      <c r="O21" s="1746"/>
      <c r="P21" s="1467" t="str">
        <f>IF(S21="","",(LEN(TRIM(SUBSTITUTE(S21,CHAR(160)," ")))-LEN(SUBSTITUTE(TRIM(SUBSTITUTE(S21,CHAR(160)," "))," ",""))+1)&amp;"  palabra"&amp;IF((LEN(TRIM(SUBSTITUTE(S21,CHAR(160)," ")))-LEN(SUBSTITUTE(TRIM(SUBSTITUTE(S21,CHAR(160)," "))," ",""))+1)&gt;1,"s",""))</f>
        <v>53  palabras</v>
      </c>
      <c r="Q21" s="1391">
        <f>IF(S21="","",LEN(TRIM(SUBSTITUTE(S21,CHAR(160),""))))</f>
        <v>287</v>
      </c>
      <c r="R21" s="1381" t="s">
        <v>3833</v>
      </c>
      <c r="S21" s="1321" t="s">
        <v>3835</v>
      </c>
      <c r="T21" s="1382">
        <v>60</v>
      </c>
      <c r="V21" s="9">
        <v>1</v>
      </c>
    </row>
    <row r="22" spans="1:24" ht="21" customHeight="1">
      <c r="A22" s="1746"/>
      <c r="B22" s="1477" t="s">
        <v>505</v>
      </c>
      <c r="C22" s="1469" t="str">
        <f>TRIM(SUBSTITUTE(SUBSTITUTE(SUBSTITUTE(SUBSTITUTE(SUBSTITUTE(SUBSTITUTE(IF(OR(LEFT(E21,1)="-",LEFT(E21,1)="="),MID(E21,2,99999),E21),CHAR(160)," "),CHAR(9)," "),"–","-"),CHAR(13)&amp;CHAR(10)," "),CHAR(13)," "),CHAR(10)," "))</f>
        <v>Ce tableau découpe votre texte AVEC la ponctuation au nombre de caractères saisis ; ❶ saisissez ou collez le texte à découper dans la cellule prévue ; ❷ saisissez un nombre de caractères cellule fond jaune ; ❸ Copiez le texte découpé / collage spécial 1.2.3. Valeurs dans votre document</v>
      </c>
      <c r="D22" s="1397"/>
      <c r="E22" s="1392"/>
      <c r="F22" s="1470"/>
      <c r="H22" s="1746"/>
      <c r="I22" s="1477" t="s">
        <v>505</v>
      </c>
      <c r="J22" s="1469" t="str">
        <f>TRIM(SUBSTITUTE(SUBSTITUTE(SUBSTITUTE(SUBSTITUTE(SUBSTITUTE(SUBSTITUTE(IF(OR(LEFT(L21,1)="-",LEFT(L21,1)="="),MID(L21,2,99999),L21),CHAR(160)," "),CHAR(9)," "),"–","-"),CHAR(13)&amp;CHAR(10)," "),CHAR(13)," "),CHAR(10)," "))</f>
        <v>This table splits your text WITH punctuation, according to the number of characters entered ❶ Enter the width of the document where you will paste the text later ► ❷ Type or paste the text you want to split into this cell ▼ ❸ Enter a character limit in the yellow-filled cell ▲</v>
      </c>
      <c r="K22" s="1397"/>
      <c r="L22" s="1392"/>
      <c r="M22" s="1470"/>
      <c r="O22" s="1746"/>
      <c r="P22" s="1477" t="s">
        <v>505</v>
      </c>
      <c r="Q22" s="1469" t="str">
        <f>TRIM(SUBSTITUTE(SUBSTITUTE(SUBSTITUTE(SUBSTITUTE(SUBSTITUTE(SUBSTITUTE(IF(OR(LEFT(S21,1)="-",LEFT(S21,1)="="),MID(S21,2,99999),S21),CHAR(160)," "),CHAR(9)," "),"–","-"),CHAR(13)&amp;CHAR(10)," "),CHAR(13)," "),CHAR(10)," "))</f>
        <v>Esta tabla divide su texto CON puntuación según el número de caracteres introducidos ❶ Introduzca el ancho del documento en el que pegará el texto después ► ❷ Escriba o pegue el texto que desea dividir en esta celda ▼ ❸ Introduzca un número de caracteres en la celda con fondo amarillo ▲</v>
      </c>
      <c r="R22" s="1397"/>
      <c r="S22" s="1392"/>
      <c r="T22" s="1470"/>
      <c r="V22" s="9">
        <v>1</v>
      </c>
    </row>
    <row r="23" spans="1:24" ht="21" customHeight="1">
      <c r="A23" s="1746"/>
      <c r="B23" s="1467" t="str">
        <f t="shared" ref="B23:B25" si="11">IF(D23="","",(LEN(TRIM(SUBSTITUTE(D23,CHAR(160)," ")))-LEN(SUBSTITUTE(TRIM(SUBSTITUTE(D23,CHAR(160)," "))," ",""))+1)&amp;" mot"&amp;IF((LEN(TRIM(SUBSTITUTE(D23,CHAR(160)," ")))-LEN(SUBSTITUTE(TRIM(SUBSTITUTE(D23,CHAR(160)," "))," ",""))+1)&gt;1,"s",""))</f>
        <v>10 mots</v>
      </c>
      <c r="C23" s="1469" t="str">
        <f>C22</f>
        <v>Ce tableau découpe votre texte AVEC la ponctuation au nombre de caractères saisis ; ❶ saisissez ou collez le texte à découper dans la cellule prévue ; ❷ saisissez un nombre de caractères cellule fond jaune ; ❸ Copiez le texte découpé / collage spécial 1.2.3. Valeurs dans votre document</v>
      </c>
      <c r="D23" s="18" t="str">
        <f>IF(C23="","",LEFT(C23,IF(LEN(C23)&lt;=F21,LEN(C23),IF((LEN(LEFT(C23,MIN(LEN(C23),F21+1)))-LEN(SUBSTITUTE(LEFT(C23,MIN(LEN(C23),F21+1))," ","")))&gt;0,FIND(CHAR(1),SUBSTITUTE(LEFT(C23,MIN(LEN(C23),F21+1))," ",CHAR(1),LEN(LEFT(C23,MIN(LEN(C23),F21+1)))-LEN(SUBSTITUTE(LEFT(C23,MIN(LEN(C23),F21+1))," ",""))))-1,FIND(" ",C23&amp;" ",F21+1)-1))))</f>
        <v>Ce tableau découpe votre texte AVEC la ponctuation au nombre</v>
      </c>
      <c r="E23" s="1472" t="str">
        <f>IF(OR(C23="",F21="",F21&lt;=0,D23=""),"",TRIM(MID(C23,LEN(D23)+1+IF(MID(C23,LEN(D23)+1,1)=" ",1,0),99999)))</f>
        <v>de caractères saisis ; ❶ saisissez ou collez le texte à découper dans la cellule prévue ; ❷ saisissez un nombre de caractères cellule fond jaune ; ❸ Copiez le texte découpé / collage spécial 1.2.3. Valeurs dans votre document</v>
      </c>
      <c r="F23" s="1473" t="str">
        <f t="shared" ref="F23:F28" si="12">IF(D23="","",IF(IFERROR(FIND(LEFT(D23,1),",.;!?…)»]}"),0)&gt;0,TRIM(MID(D23,2,99999)),D23))</f>
        <v>Ce tableau découpe votre texte AVEC la ponctuation au nombre</v>
      </c>
      <c r="H23" s="1746"/>
      <c r="I23" s="1467" t="str">
        <f>IF(K23="","",(LEN(TRIM(SUBSTITUTE(K23,CHAR(160)," ")))-LEN(SUBSTITUTE(TRIM(SUBSTITUTE(K23,CHAR(160)," "))," ",""))+1)&amp;"  word"&amp;IF((LEN(TRIM(SUBSTITUTE(K23,CHAR(160)," ")))-LEN(SUBSTITUTE(TRIM(SUBSTITUTE(K23,CHAR(160)," "))," ",""))+1)&gt;1,"s",""))</f>
        <v>9  words</v>
      </c>
      <c r="J23" s="1469" t="str">
        <f>J22</f>
        <v>This table splits your text WITH punctuation, according to the number of characters entered ❶ Enter the width of the document where you will paste the text later ► ❷ Type or paste the text you want to split into this cell ▼ ❸ Enter a character limit in the yellow-filled cell ▲</v>
      </c>
      <c r="K23" s="18" t="str">
        <f>IF(J23="","",LEFT(J23,IF(LEN(J23)&lt;=M21,LEN(J23),IF((LEN(LEFT(J23,MIN(LEN(J23),M21+1)))-LEN(SUBSTITUTE(LEFT(J23,MIN(LEN(J23),M21+1))," ","")))&gt;0,FIND(CHAR(1),SUBSTITUTE(LEFT(J23,MIN(LEN(J23),M21+1))," ",CHAR(1),LEN(LEFT(J23,MIN(LEN(J23),M21+1)))-LEN(SUBSTITUTE(LEFT(J23,MIN(LEN(J23),M21+1))," ",""))))-1,FIND(" ",J23&amp;" ",M21+1)-1))))</f>
        <v>This table splits your text WITH punctuation, according to</v>
      </c>
      <c r="L23" s="1472" t="str">
        <f>IF(OR(J23="",M21="",M21&lt;=0,K23=""),"",TRIM(MID(J23,LEN(K23)+1+IF(MID(J23,LEN(K23)+1,1)=" ",1,0),99999)))</f>
        <v>the number of characters entered ❶ Enter the width of the document where you will paste the text later ► ❷ Type or paste the text you want to split into this cell ▼ ❸ Enter a character limit in the yellow-filled cell ▲</v>
      </c>
      <c r="M23" s="1473" t="str">
        <f t="shared" ref="M23:M28" si="13">IF(K23="","",IF(IFERROR(FIND(LEFT(K23,1),",.;!?…)»]}"),0)&gt;0,TRIM(MID(K23,2,99999)),K23))</f>
        <v>This table splits your text WITH punctuation, according to</v>
      </c>
      <c r="O23" s="1746"/>
      <c r="P23" s="1467" t="str">
        <f>IF(R23="","",(LEN(TRIM(SUBSTITUTE(R23,CHAR(160)," ")))-LEN(SUBSTITUTE(TRIM(SUBSTITUTE(R23,CHAR(160)," "))," ",""))+1)&amp;"  palabra"&amp;IF((LEN(TRIM(SUBSTITUTE(R23,CHAR(160)," ")))-LEN(SUBSTITUTE(TRIM(SUBSTITUTE(R23,CHAR(160)," "))," ",""))+1)&gt;1,"s",""))</f>
        <v>11  palabras</v>
      </c>
      <c r="Q23" s="1469" t="str">
        <f>Q22</f>
        <v>Esta tabla divide su texto CON puntuación según el número de caracteres introducidos ❶ Introduzca el ancho del documento en el que pegará el texto después ► ❷ Escriba o pegue el texto que desea dividir en esta celda ▼ ❸ Introduzca un número de caracteres en la celda con fondo amarillo ▲</v>
      </c>
      <c r="R23" s="18" t="str">
        <f>IF(Q23="","",LEFT(Q23,IF(LEN(Q23)&lt;=T21,LEN(Q23),IF((LEN(LEFT(Q23,MIN(LEN(Q23),T21+1)))-LEN(SUBSTITUTE(LEFT(Q23,MIN(LEN(Q23),T21+1))," ","")))&gt;0,FIND(CHAR(1),SUBSTITUTE(LEFT(Q23,MIN(LEN(Q23),T21+1))," ",CHAR(1),LEN(LEFT(Q23,MIN(LEN(Q23),T21+1)))-LEN(SUBSTITUTE(LEFT(Q23,MIN(LEN(Q23),T21+1))," ",""))))-1,FIND(" ",Q23&amp;" ",T21+1)-1))))</f>
        <v>Esta tabla divide su texto CON puntuación según el número de</v>
      </c>
      <c r="S23" s="1472" t="str">
        <f>IF(OR(Q23="",T21="",T21&lt;=0,R23=""),"",TRIM(MID(Q23,LEN(R23)+1+IF(MID(Q23,LEN(R23)+1,1)=" ",1,0),99999)))</f>
        <v>caracteres introducidos ❶ Introduzca el ancho del documento en el que pegará el texto después ► ❷ Escriba o pegue el texto que desea dividir en esta celda ▼ ❸ Introduzca un número de caracteres en la celda con fondo amarillo ▲</v>
      </c>
      <c r="T23" s="1473" t="str">
        <f t="shared" ref="T23:T28" si="14">IF(R23="","",IF(IFERROR(FIND(LEFT(R23,1),",.;!?…)»]}"),0)&gt;0,TRIM(MID(R23,2,99999)),R23))</f>
        <v>Esta tabla divide su texto CON puntuación según el número de</v>
      </c>
      <c r="V23" s="9">
        <v>1</v>
      </c>
    </row>
    <row r="24" spans="1:24" ht="21" customHeight="1">
      <c r="A24" s="1746"/>
      <c r="B24" s="1467" t="str">
        <f t="shared" si="11"/>
        <v>11 mots</v>
      </c>
      <c r="C24" s="1469" t="str">
        <f>IF(E23="","",E23)</f>
        <v>de caractères saisis ; ❶ saisissez ou collez le texte à découper dans la cellule prévue ; ❷ saisissez un nombre de caractères cellule fond jaune ; ❸ Copiez le texte découpé / collage spécial 1.2.3. Valeurs dans votre document</v>
      </c>
      <c r="D24" s="18" t="str">
        <f>IF(C24="","",LEFT(C24,IF(LEN(C24)&lt;=F21,LEN(C24),IF((LEN(LEFT(C24,MIN(LEN(C24),F21+1)))-LEN(SUBSTITUTE(LEFT(C24,MIN(LEN(C24),F21+1))," ","")))&gt;0,FIND(CHAR(1),SUBSTITUTE(LEFT(C24,MIN(LEN(C24),F21+1))," ",CHAR(1),LEN(LEFT(C24,MIN(LEN(C24),F21+1)))-LEN(SUBSTITUTE(LEFT(C24,MIN(LEN(C24),F21+1))," ",""))))-1,FIND(" ",C24&amp;" ",F21+1)-1))))</f>
        <v>de caractères saisis ; ❶ saisissez ou collez le texte à</v>
      </c>
      <c r="E24" s="1472" t="str">
        <f>IF(OR(C24="",F21="",F21&lt;=0,D24=""),"",TRIM(MID(C24,LEN(D24)+1+IF(MID(C24,LEN(D24)+1,1)=" ",1,0),99999)))</f>
        <v>découper dans la cellule prévue ; ❷ saisissez un nombre de caractères cellule fond jaune ; ❸ Copiez le texte découpé / collage spécial 1.2.3. Valeurs dans votre document</v>
      </c>
      <c r="F24" s="1473" t="str">
        <f t="shared" si="12"/>
        <v>de caractères saisis ; ❶ saisissez ou collez le texte à</v>
      </c>
      <c r="H24" s="1746"/>
      <c r="I24" s="1467" t="str">
        <f>IF(K24="","",(LEN(TRIM(SUBSTITUTE(K24,CHAR(160)," ")))-LEN(SUBSTITUTE(TRIM(SUBSTITUTE(K24,CHAR(160)," "))," ",""))+1)&amp;"  word"&amp;IF((LEN(TRIM(SUBSTITUTE(K24,CHAR(160)," ")))-LEN(SUBSTITUTE(TRIM(SUBSTITUTE(K24,CHAR(160)," "))," ",""))+1)&gt;1,"s",""))</f>
        <v>11  words</v>
      </c>
      <c r="J24" s="1469" t="str">
        <f>IF(L23="","",L23)</f>
        <v>the number of characters entered ❶ Enter the width of the document where you will paste the text later ► ❷ Type or paste the text you want to split into this cell ▼ ❸ Enter a character limit in the yellow-filled cell ▲</v>
      </c>
      <c r="K24" s="18" t="str">
        <f>IF(J24="","",LEFT(J24,IF(LEN(J24)&lt;=M21,LEN(J24),IF((LEN(LEFT(J24,MIN(LEN(J24),M21+1)))-LEN(SUBSTITUTE(LEFT(J24,MIN(LEN(J24),M21+1))," ","")))&gt;0,FIND(CHAR(1),SUBSTITUTE(LEFT(J24,MIN(LEN(J24),M21+1))," ",CHAR(1),LEN(LEFT(J24,MIN(LEN(J24),M21+1)))-LEN(SUBSTITUTE(LEFT(J24,MIN(LEN(J24),M21+1))," ",""))))-1,FIND(" ",J24&amp;" ",M21+1)-1))))</f>
        <v>the number of characters entered ❶ Enter the width of the</v>
      </c>
      <c r="L24" s="1472" t="str">
        <f>IF(OR(J24="",M21="",M21&lt;=0,K24=""),"",TRIM(MID(J24,LEN(K24)+1+IF(MID(J24,LEN(K24)+1,1)=" ",1,0),99999)))</f>
        <v>document where you will paste the text later ► ❷ Type or paste the text you want to split into this cell ▼ ❸ Enter a character limit in the yellow-filled cell ▲</v>
      </c>
      <c r="M24" s="1473" t="str">
        <f t="shared" si="13"/>
        <v>the number of characters entered ❶ Enter the width of the</v>
      </c>
      <c r="O24" s="1746"/>
      <c r="P24" s="1467" t="str">
        <f>IF(R24="","",(LEN(TRIM(SUBSTITUTE(R24,CHAR(160)," ")))-LEN(SUBSTITUTE(TRIM(SUBSTITUTE(R24,CHAR(160)," "))," ",""))+1)&amp;"  palabra"&amp;IF((LEN(TRIM(SUBSTITUTE(R24,CHAR(160)," ")))-LEN(SUBSTITUTE(TRIM(SUBSTITUTE(R24,CHAR(160)," "))," ",""))+1)&gt;1,"s",""))</f>
        <v>8  palabras</v>
      </c>
      <c r="Q24" s="1469" t="str">
        <f>IF(S23="","",S23)</f>
        <v>caracteres introducidos ❶ Introduzca el ancho del documento en el que pegará el texto después ► ❷ Escriba o pegue el texto que desea dividir en esta celda ▼ ❸ Introduzca un número de caracteres en la celda con fondo amarillo ▲</v>
      </c>
      <c r="R24" s="18" t="str">
        <f>IF(Q24="","",LEFT(Q24,IF(LEN(Q24)&lt;=T21,LEN(Q24),IF((LEN(LEFT(Q24,MIN(LEN(Q24),T21+1)))-LEN(SUBSTITUTE(LEFT(Q24,MIN(LEN(Q24),T21+1))," ","")))&gt;0,FIND(CHAR(1),SUBSTITUTE(LEFT(Q24,MIN(LEN(Q24),T21+1))," ",CHAR(1),LEN(LEFT(Q24,MIN(LEN(Q24),T21+1)))-LEN(SUBSTITUTE(LEFT(Q24,MIN(LEN(Q24),T21+1))," ",""))))-1,FIND(" ",Q24&amp;" ",T21+1)-1))))</f>
        <v>caracteres introducidos ❶ Introduzca el ancho del documento</v>
      </c>
      <c r="S24" s="1472" t="str">
        <f>IF(OR(Q24="",T21="",T21&lt;=0,R24=""),"",TRIM(MID(Q24,LEN(R24)+1+IF(MID(Q24,LEN(R24)+1,1)=" ",1,0),99999)))</f>
        <v>en el que pegará el texto después ► ❷ Escriba o pegue el texto que desea dividir en esta celda ▼ ❸ Introduzca un número de caracteres en la celda con fondo amarillo ▲</v>
      </c>
      <c r="T24" s="1473" t="str">
        <f t="shared" si="14"/>
        <v>caracteres introducidos ❶ Introduzca el ancho del documento</v>
      </c>
      <c r="V24" s="9">
        <v>1</v>
      </c>
    </row>
    <row r="25" spans="1:24" ht="21" customHeight="1">
      <c r="A25" s="1746"/>
      <c r="B25" s="1467" t="str">
        <f t="shared" si="11"/>
        <v>11 mots</v>
      </c>
      <c r="C25" s="1469" t="str">
        <f>IF(E24="","",E24)</f>
        <v>découper dans la cellule prévue ; ❷ saisissez un nombre de caractères cellule fond jaune ; ❸ Copiez le texte découpé / collage spécial 1.2.3. Valeurs dans votre document</v>
      </c>
      <c r="D25" s="18" t="str">
        <f>IF(C25="","",LEFT(C25,IF(LEN(C25)&lt;=F21,LEN(C25),IF((LEN(LEFT(C25,MIN(LEN(C25),F21+1)))-LEN(SUBSTITUTE(LEFT(C25,MIN(LEN(C25),F21+1))," ","")))&gt;0,FIND(CHAR(1),SUBSTITUTE(LEFT(C25,MIN(LEN(C25),F21+1))," ",CHAR(1),LEN(LEFT(C25,MIN(LEN(C25),F21+1)))-LEN(SUBSTITUTE(LEFT(C25,MIN(LEN(C25),F21+1))," ",""))))-1,FIND(" ",C25&amp;" ",F21+1)-1))))</f>
        <v>découper dans la cellule prévue ; ❷ saisissez un nombre de</v>
      </c>
      <c r="E25" s="1472" t="str">
        <f>IF(OR(C25="",F21="",F21&lt;=0,D25=""),"",TRIM(MID(C25,LEN(D25)+1+IF(MID(C25,LEN(D25)+1,1)=" ",1,0),99999)))</f>
        <v>caractères cellule fond jaune ; ❸ Copiez le texte découpé / collage spécial 1.2.3. Valeurs dans votre document</v>
      </c>
      <c r="F25" s="1473" t="str">
        <f t="shared" si="12"/>
        <v>découper dans la cellule prévue ; ❷ saisissez un nombre de</v>
      </c>
      <c r="H25" s="1746"/>
      <c r="I25" s="1467" t="str">
        <f>IF(K25="","",(LEN(TRIM(SUBSTITUTE(K25,CHAR(160)," ")))-LEN(SUBSTITUTE(TRIM(SUBSTITUTE(K25,CHAR(160)," "))," ",""))+1)&amp;"  word"&amp;IF((LEN(TRIM(SUBSTITUTE(K25,CHAR(160)," ")))-LEN(SUBSTITUTE(TRIM(SUBSTITUTE(K25,CHAR(160)," "))," ",""))+1)&gt;1,"s",""))</f>
        <v>12  words</v>
      </c>
      <c r="J25" s="1469" t="str">
        <f>IF(L24="","",L24)</f>
        <v>document where you will paste the text later ► ❷ Type or paste the text you want to split into this cell ▼ ❸ Enter a character limit in the yellow-filled cell ▲</v>
      </c>
      <c r="K25" s="18" t="str">
        <f>IF(J25="","",LEFT(J25,IF(LEN(J25)&lt;=M21,LEN(J25),IF((LEN(LEFT(J25,MIN(LEN(J25),M21+1)))-LEN(SUBSTITUTE(LEFT(J25,MIN(LEN(J25),M21+1))," ","")))&gt;0,FIND(CHAR(1),SUBSTITUTE(LEFT(J25,MIN(LEN(J25),M21+1))," ",CHAR(1),LEN(LEFT(J25,MIN(LEN(J25),M21+1)))-LEN(SUBSTITUTE(LEFT(J25,MIN(LEN(J25),M21+1))," ",""))))-1,FIND(" ",J25&amp;" ",M21+1)-1))))</f>
        <v>document where you will paste the text later ► ❷ Type or</v>
      </c>
      <c r="L25" s="1472" t="str">
        <f>IF(OR(J25="",M21="",M21&lt;=0,K25=""),"",TRIM(MID(J25,LEN(K25)+1+IF(MID(J25,LEN(K25)+1,1)=" ",1,0),99999)))</f>
        <v>paste the text you want to split into this cell ▼ ❸ Enter a character limit in the yellow-filled cell ▲</v>
      </c>
      <c r="M25" s="1473" t="str">
        <f t="shared" si="13"/>
        <v>document where you will paste the text later ► ❷ Type or</v>
      </c>
      <c r="O25" s="1746"/>
      <c r="P25" s="1467" t="str">
        <f>IF(R25="","",(LEN(TRIM(SUBSTITUTE(R25,CHAR(160)," ")))-LEN(SUBSTITUTE(TRIM(SUBSTITUTE(R25,CHAR(160)," "))," ",""))+1)&amp;"  palabra"&amp;IF((LEN(TRIM(SUBSTITUTE(R25,CHAR(160)," ")))-LEN(SUBSTITUTE(TRIM(SUBSTITUTE(R25,CHAR(160)," "))," ",""))+1)&gt;1,"s",""))</f>
        <v>13  palabras</v>
      </c>
      <c r="Q25" s="1469" t="str">
        <f>IF(S24="","",S24)</f>
        <v>en el que pegará el texto después ► ❷ Escriba o pegue el texto que desea dividir en esta celda ▼ ❸ Introduzca un número de caracteres en la celda con fondo amarillo ▲</v>
      </c>
      <c r="R25" s="18" t="str">
        <f>IF(Q25="","",LEFT(Q25,IF(LEN(Q25)&lt;=T21,LEN(Q25),IF((LEN(LEFT(Q25,MIN(LEN(Q25),T21+1)))-LEN(SUBSTITUTE(LEFT(Q25,MIN(LEN(Q25),T21+1))," ","")))&gt;0,FIND(CHAR(1),SUBSTITUTE(LEFT(Q25,MIN(LEN(Q25),T21+1))," ",CHAR(1),LEN(LEFT(Q25,MIN(LEN(Q25),T21+1)))-LEN(SUBSTITUTE(LEFT(Q25,MIN(LEN(Q25),T21+1))," ",""))))-1,FIND(" ",Q25&amp;" ",T21+1)-1))))</f>
        <v>en el que pegará el texto después ► ❷ Escriba o pegue el</v>
      </c>
      <c r="S25" s="1472" t="str">
        <f>IF(OR(Q25="",T21="",T21&lt;=0,R25=""),"",TRIM(MID(Q25,LEN(R25)+1+IF(MID(Q25,LEN(R25)+1,1)=" ",1,0),99999)))</f>
        <v>texto que desea dividir en esta celda ▼ ❸ Introduzca un número de caracteres en la celda con fondo amarillo ▲</v>
      </c>
      <c r="T25" s="1473" t="str">
        <f t="shared" si="14"/>
        <v>en el que pegará el texto después ► ❷ Escriba o pegue el</v>
      </c>
      <c r="V25" s="9">
        <v>1</v>
      </c>
    </row>
    <row r="26" spans="1:24" ht="21" customHeight="1">
      <c r="A26" s="1746"/>
      <c r="B26" s="1467" t="str">
        <f>IF(D26="","",(LEN(TRIM(SUBSTITUTE(D26,CHAR(160)," ")))-LEN(SUBSTITUTE(TRIM(SUBSTITUTE(D26,CHAR(160)," "))," ",""))+1)&amp;" mot"&amp;IF((LEN(TRIM(SUBSTITUTE(D26,CHAR(160)," ")))-LEN(SUBSTITUTE(TRIM(SUBSTITUTE(D26,CHAR(160)," "))," ",""))+1)&gt;1,"s",""))</f>
        <v>11 mots</v>
      </c>
      <c r="C26" s="1469" t="str">
        <f>IF(E25="","",E25)</f>
        <v>caractères cellule fond jaune ; ❸ Copiez le texte découpé / collage spécial 1.2.3. Valeurs dans votre document</v>
      </c>
      <c r="D26" s="18" t="str">
        <f>IF(C26="","",LEFT(C26,IF(LEN(C26)&lt;=F21,LEN(C26),IF((LEN(LEFT(C26,MIN(LEN(C26),F21+1)))-LEN(SUBSTITUTE(LEFT(C26,MIN(LEN(C26),F21+1))," ","")))&gt;0,FIND(CHAR(1),SUBSTITUTE(LEFT(C26,MIN(LEN(C26),F21+1))," ",CHAR(1),LEN(LEFT(C26,MIN(LEN(C26),F21+1)))-LEN(SUBSTITUTE(LEFT(C26,MIN(LEN(C26),F21+1))," ",""))))-1,FIND(" ",C26&amp;" ",F21+1)-1))))</f>
        <v>caractères cellule fond jaune ; ❸ Copiez le texte découpé /</v>
      </c>
      <c r="E26" s="1472" t="str">
        <f>IF(OR(C26="",F21="",F21&lt;=0,D26=""),"",TRIM(MID(C26,LEN(D26)+1+IF(MID(C26,LEN(D26)+1,1)=" ",1,0),99999)))</f>
        <v>collage spécial 1.2.3. Valeurs dans votre document</v>
      </c>
      <c r="F26" s="1473" t="str">
        <f t="shared" si="12"/>
        <v>caractères cellule fond jaune ; ❸ Copiez le texte découpé /</v>
      </c>
      <c r="H26" s="1746"/>
      <c r="I26" s="1467" t="str">
        <f>IF(K26="","",(LEN(TRIM(SUBSTITUTE(K26,CHAR(160)," ")))-LEN(SUBSTITUTE(TRIM(SUBSTITUTE(K26,CHAR(160)," "))," ",""))+1)&amp;"  word"&amp;IF((LEN(TRIM(SUBSTITUTE(K26,CHAR(160)," ")))-LEN(SUBSTITUTE(TRIM(SUBSTITUTE(K26,CHAR(160)," "))," ",""))+1)&gt;1,"s",""))</f>
        <v>14  words</v>
      </c>
      <c r="J26" s="1469" t="str">
        <f>IF(L25="","",L25)</f>
        <v>paste the text you want to split into this cell ▼ ❸ Enter a character limit in the yellow-filled cell ▲</v>
      </c>
      <c r="K26" s="18" t="str">
        <f>IF(J26="","",LEFT(J26,IF(LEN(J26)&lt;=M21,LEN(J26),IF((LEN(LEFT(J26,MIN(LEN(J26),M21+1)))-LEN(SUBSTITUTE(LEFT(J26,MIN(LEN(J26),M21+1))," ","")))&gt;0,FIND(CHAR(1),SUBSTITUTE(LEFT(J26,MIN(LEN(J26),M21+1))," ",CHAR(1),LEN(LEFT(J26,MIN(LEN(J26),M21+1)))-LEN(SUBSTITUTE(LEFT(J26,MIN(LEN(J26),M21+1))," ",""))))-1,FIND(" ",J26&amp;" ",M21+1)-1))))</f>
        <v>paste the text you want to split into this cell ▼ ❸ Enter a</v>
      </c>
      <c r="L26" s="1472" t="str">
        <f>IF(OR(J26="",M21="",M21&lt;=0,K26=""),"",TRIM(MID(J26,LEN(K26)+1+IF(MID(J26,LEN(K26)+1,1)=" ",1,0),99999)))</f>
        <v>character limit in the yellow-filled cell ▲</v>
      </c>
      <c r="M26" s="1473" t="str">
        <f t="shared" si="13"/>
        <v>paste the text you want to split into this cell ▼ ❸ Enter a</v>
      </c>
      <c r="O26" s="1746"/>
      <c r="P26" s="1467" t="str">
        <f>IF(R26="","",(LEN(TRIM(SUBSTITUTE(R26,CHAR(160)," ")))-LEN(SUBSTITUTE(TRIM(SUBSTITUTE(R26,CHAR(160)," "))," ",""))+1)&amp;"  palabra"&amp;IF((LEN(TRIM(SUBSTITUTE(R26,CHAR(160)," ")))-LEN(SUBSTITUTE(TRIM(SUBSTITUTE(R26,CHAR(160)," "))," ",""))+1)&gt;1,"s",""))</f>
        <v>11  palabras</v>
      </c>
      <c r="Q26" s="1469" t="str">
        <f>IF(S25="","",S25)</f>
        <v>texto que desea dividir en esta celda ▼ ❸ Introduzca un número de caracteres en la celda con fondo amarillo ▲</v>
      </c>
      <c r="R26" s="18" t="str">
        <f>IF(Q26="","",LEFT(Q26,IF(LEN(Q26)&lt;=T21,LEN(Q26),IF((LEN(LEFT(Q26,MIN(LEN(Q26),T21+1)))-LEN(SUBSTITUTE(LEFT(Q26,MIN(LEN(Q26),T21+1))," ","")))&gt;0,FIND(CHAR(1),SUBSTITUTE(LEFT(Q26,MIN(LEN(Q26),T21+1))," ",CHAR(1),LEN(LEFT(Q26,MIN(LEN(Q26),T21+1)))-LEN(SUBSTITUTE(LEFT(Q26,MIN(LEN(Q26),T21+1))," ",""))))-1,FIND(" ",Q26&amp;" ",T21+1)-1))))</f>
        <v>texto que desea dividir en esta celda ▼ ❸ Introduzca un</v>
      </c>
      <c r="S26" s="1472" t="str">
        <f>IF(OR(Q26="",T21="",T21&lt;=0,R26=""),"",TRIM(MID(Q26,LEN(R26)+1+IF(MID(Q26,LEN(R26)+1,1)=" ",1,0),99999)))</f>
        <v>número de caracteres en la celda con fondo amarillo ▲</v>
      </c>
      <c r="T26" s="1473" t="str">
        <f t="shared" si="14"/>
        <v>texto que desea dividir en esta celda ▼ ❸ Introduzca un</v>
      </c>
      <c r="V26" s="9">
        <v>1</v>
      </c>
    </row>
    <row r="27" spans="1:24" ht="21" customHeight="1">
      <c r="A27" s="1746"/>
      <c r="B27" s="1467" t="str">
        <f>IF(D27="","",(LEN(TRIM(SUBSTITUTE(D27,CHAR(160)," ")))-LEN(SUBSTITUTE(TRIM(SUBSTITUTE(D27,CHAR(160)," "))," ",""))+1)&amp;" mot"&amp;IF((LEN(TRIM(SUBSTITUTE(D27,CHAR(160)," ")))-LEN(SUBSTITUTE(TRIM(SUBSTITUTE(D27,CHAR(160)," "))," ",""))+1)&gt;1,"s",""))</f>
        <v>7 mots</v>
      </c>
      <c r="C27" s="1469" t="str">
        <f>IF(E26="","",E26)</f>
        <v>collage spécial 1.2.3. Valeurs dans votre document</v>
      </c>
      <c r="D27" s="18" t="str">
        <f>IF(C27="","",LEFT(C27,IF(LEN(C27)&lt;=F21,LEN(C27),IF((LEN(LEFT(C27,MIN(LEN(C27),F21+1)))-LEN(SUBSTITUTE(LEFT(C27,MIN(LEN(C27),F21+1))," ","")))&gt;0,FIND(CHAR(1),SUBSTITUTE(LEFT(C27,MIN(LEN(C27),F21+1))," ",CHAR(1),LEN(LEFT(C27,MIN(LEN(C27),F21+1)))-LEN(SUBSTITUTE(LEFT(C27,MIN(LEN(C27),F21+1))," ",""))))-1,FIND(" ",C27&amp;" ",F21+1)-1))))</f>
        <v>collage spécial 1.2.3. Valeurs dans votre document</v>
      </c>
      <c r="E27" s="1472" t="str">
        <f>IF(OR(C27="",F21="",F21&lt;=0,D27=""),"",TRIM(MID(C27,LEN(D27)+1+IF(MID(C27,LEN(D27)+1,1)=" ",1,0),99999)))</f>
        <v/>
      </c>
      <c r="F27" s="1473" t="str">
        <f t="shared" si="12"/>
        <v>collage spécial 1.2.3. Valeurs dans votre document</v>
      </c>
      <c r="H27" s="1746"/>
      <c r="I27" s="1467" t="str">
        <f>IF(K27="","",(LEN(TRIM(SUBSTITUTE(K27,CHAR(160)," ")))-LEN(SUBSTITUTE(TRIM(SUBSTITUTE(K27,CHAR(160)," "))," ",""))+1)&amp;"  word"&amp;IF((LEN(TRIM(SUBSTITUTE(K27,CHAR(160)," ")))-LEN(SUBSTITUTE(TRIM(SUBSTITUTE(K27,CHAR(160)," "))," ",""))+1)&gt;1,"s",""))</f>
        <v>7  words</v>
      </c>
      <c r="J27" s="1469" t="str">
        <f>IF(L26="","",L26)</f>
        <v>character limit in the yellow-filled cell ▲</v>
      </c>
      <c r="K27" s="18" t="str">
        <f>IF(J27="","",LEFT(J27,IF(LEN(J27)&lt;=M21,LEN(J27),IF((LEN(LEFT(J27,MIN(LEN(J27),M21+1)))-LEN(SUBSTITUTE(LEFT(J27,MIN(LEN(J27),M21+1))," ","")))&gt;0,FIND(CHAR(1),SUBSTITUTE(LEFT(J27,MIN(LEN(J27),M21+1))," ",CHAR(1),LEN(LEFT(J27,MIN(LEN(J27),M21+1)))-LEN(SUBSTITUTE(LEFT(J27,MIN(LEN(J27),M21+1))," ",""))))-1,FIND(" ",J27&amp;" ",M21+1)-1))))</f>
        <v>character limit in the yellow-filled cell ▲</v>
      </c>
      <c r="L27" s="1472" t="str">
        <f>IF(OR(J27="",M21="",M21&lt;=0,K27=""),"",TRIM(MID(J27,LEN(K27)+1+IF(MID(J27,LEN(K27)+1,1)=" ",1,0),99999)))</f>
        <v/>
      </c>
      <c r="M27" s="1473" t="str">
        <f t="shared" si="13"/>
        <v>character limit in the yellow-filled cell ▲</v>
      </c>
      <c r="O27" s="1746"/>
      <c r="P27" s="1467" t="str">
        <f>IF(R27="","",(LEN(TRIM(SUBSTITUTE(R27,CHAR(160)," ")))-LEN(SUBSTITUTE(TRIM(SUBSTITUTE(R27,CHAR(160)," "))," ",""))+1)&amp;"  palabra"&amp;IF((LEN(TRIM(SUBSTITUTE(R27,CHAR(160)," ")))-LEN(SUBSTITUTE(TRIM(SUBSTITUTE(R27,CHAR(160)," "))," ",""))+1)&gt;1,"s",""))</f>
        <v>10  palabras</v>
      </c>
      <c r="Q27" s="1469" t="str">
        <f>IF(S26="","",S26)</f>
        <v>número de caracteres en la celda con fondo amarillo ▲</v>
      </c>
      <c r="R27" s="18" t="str">
        <f>IF(Q27="","",LEFT(Q27,IF(LEN(Q27)&lt;=T21,LEN(Q27),IF((LEN(LEFT(Q27,MIN(LEN(Q27),T21+1)))-LEN(SUBSTITUTE(LEFT(Q27,MIN(LEN(Q27),T21+1))," ","")))&gt;0,FIND(CHAR(1),SUBSTITUTE(LEFT(Q27,MIN(LEN(Q27),T21+1))," ",CHAR(1),LEN(LEFT(Q27,MIN(LEN(Q27),T21+1)))-LEN(SUBSTITUTE(LEFT(Q27,MIN(LEN(Q27),T21+1))," ",""))))-1,FIND(" ",Q27&amp;" ",T21+1)-1))))</f>
        <v>número de caracteres en la celda con fondo amarillo ▲</v>
      </c>
      <c r="S27" s="1472" t="str">
        <f>IF(OR(Q27="",T21="",T21&lt;=0,R27=""),"",TRIM(MID(Q27,LEN(R27)+1+IF(MID(Q27,LEN(R27)+1,1)=" ",1,0),99999)))</f>
        <v/>
      </c>
      <c r="T27" s="1473" t="str">
        <f t="shared" si="14"/>
        <v>número de caracteres en la celda con fondo amarillo ▲</v>
      </c>
      <c r="V27" s="9">
        <v>1</v>
      </c>
    </row>
    <row r="28" spans="1:24" ht="21" customHeight="1">
      <c r="A28" s="1746"/>
      <c r="B28" s="1467" t="str">
        <f>IF(D28="","",(LEN(TRIM(SUBSTITUTE(D28,CHAR(160)," ")))-LEN(SUBSTITUTE(TRIM(SUBSTITUTE(D28,CHAR(160)," "))," ",""))+1)&amp;" mot"&amp;IF((LEN(TRIM(SUBSTITUTE(D28,CHAR(160)," ")))-LEN(SUBSTITUTE(TRIM(SUBSTITUTE(D28,CHAR(160)," "))," ",""))+1)&gt;1,"s",""))</f>
        <v/>
      </c>
      <c r="C28" s="1469" t="str">
        <f>IF(E27="","",E27)</f>
        <v/>
      </c>
      <c r="D28" s="18" t="str">
        <f>IF(C28="","",LEFT(C28,IF(LEN(C28)&lt;=F21,LEN(C28),IF((LEN(LEFT(C28,MIN(LEN(C28),F21+1)))-LEN(SUBSTITUTE(LEFT(C28,MIN(LEN(C28),F21+1))," ","")))&gt;0,FIND(CHAR(1),SUBSTITUTE(LEFT(C28,MIN(LEN(C28),F21+1))," ",CHAR(1),LEN(LEFT(C28,MIN(LEN(C28),F21+1)))-LEN(SUBSTITUTE(LEFT(C28,MIN(LEN(C28),F21+1))," ",""))))-1,FIND(" ",C28&amp;" ",F21+1)-1))))</f>
        <v/>
      </c>
      <c r="E28" s="1472" t="str">
        <f>IF(OR(C28="",F21="",F21&lt;=0,D28=""),"",TRIM(MID(C28,LEN(D28)+1+IF(MID(C28,LEN(D28)+1,1)=" ",1,0),99999)))</f>
        <v/>
      </c>
      <c r="F28" s="1473" t="str">
        <f t="shared" si="12"/>
        <v/>
      </c>
      <c r="H28" s="1746"/>
      <c r="I28" s="1467" t="str">
        <f>IF(K28="","",(LEN(TRIM(SUBSTITUTE(K28,CHAR(160)," ")))-LEN(SUBSTITUTE(TRIM(SUBSTITUTE(K28,CHAR(160)," "))," ",""))+1)&amp;" mot"&amp;IF((LEN(TRIM(SUBSTITUTE(K28,CHAR(160)," ")))-LEN(SUBSTITUTE(TRIM(SUBSTITUTE(K28,CHAR(160)," "))," ",""))+1)&gt;1,"s",""))</f>
        <v/>
      </c>
      <c r="J28" s="1469" t="str">
        <f>IF(L27="","",L27)</f>
        <v/>
      </c>
      <c r="K28" s="18" t="str">
        <f>IF(J28="","",LEFT(J28,IF(LEN(J28)&lt;=M21,LEN(J28),IF((LEN(LEFT(J28,MIN(LEN(J28),M21+1)))-LEN(SUBSTITUTE(LEFT(J28,MIN(LEN(J28),M21+1))," ","")))&gt;0,FIND(CHAR(1),SUBSTITUTE(LEFT(J28,MIN(LEN(J28),M21+1))," ",CHAR(1),LEN(LEFT(J28,MIN(LEN(J28),M21+1)))-LEN(SUBSTITUTE(LEFT(J28,MIN(LEN(J28),M21+1))," ",""))))-1,FIND(" ",J28&amp;" ",M21+1)-1))))</f>
        <v/>
      </c>
      <c r="L28" s="1472" t="str">
        <f>IF(OR(J28="",M21="",M21&lt;=0,K28=""),"",TRIM(MID(J28,LEN(K28)+1+IF(MID(J28,LEN(K28)+1,1)=" ",1,0),99999)))</f>
        <v/>
      </c>
      <c r="M28" s="1473" t="str">
        <f t="shared" si="13"/>
        <v/>
      </c>
      <c r="O28" s="1746"/>
      <c r="P28" s="1467" t="str">
        <f>IF(R28="","",(LEN(TRIM(SUBSTITUTE(R28,CHAR(160)," ")))-LEN(SUBSTITUTE(TRIM(SUBSTITUTE(R28,CHAR(160)," "))," ",""))+1)&amp;" mot"&amp;IF((LEN(TRIM(SUBSTITUTE(R28,CHAR(160)," ")))-LEN(SUBSTITUTE(TRIM(SUBSTITUTE(R28,CHAR(160)," "))," ",""))+1)&gt;1,"s",""))</f>
        <v/>
      </c>
      <c r="Q28" s="1469" t="str">
        <f>IF(S27="","",S27)</f>
        <v/>
      </c>
      <c r="R28" s="18" t="str">
        <f>IF(Q28="","",LEFT(Q28,IF(LEN(Q28)&lt;=T21,LEN(Q28),IF((LEN(LEFT(Q28,MIN(LEN(Q28),T21+1)))-LEN(SUBSTITUTE(LEFT(Q28,MIN(LEN(Q28),T21+1))," ","")))&gt;0,FIND(CHAR(1),SUBSTITUTE(LEFT(Q28,MIN(LEN(Q28),T21+1))," ",CHAR(1),LEN(LEFT(Q28,MIN(LEN(Q28),T21+1)))-LEN(SUBSTITUTE(LEFT(Q28,MIN(LEN(Q28),T21+1))," ",""))))-1,FIND(" ",Q28&amp;" ",T21+1)-1))))</f>
        <v/>
      </c>
      <c r="S28" s="1472" t="str">
        <f>IF(OR(Q28="",T21="",T21&lt;=0,R28=""),"",TRIM(MID(Q28,LEN(R28)+1+IF(MID(Q28,LEN(R28)+1,1)=" ",1,0),99999)))</f>
        <v/>
      </c>
      <c r="T28" s="1473" t="str">
        <f t="shared" si="14"/>
        <v/>
      </c>
      <c r="V28" s="9">
        <v>1</v>
      </c>
    </row>
    <row r="29" spans="1:24" ht="21" customHeight="1" thickBot="1">
      <c r="A29" s="1747"/>
      <c r="B29" s="1475" t="s">
        <v>3734</v>
      </c>
      <c r="C29" s="1386"/>
      <c r="D29" s="1386"/>
      <c r="E29" s="1393" t="s">
        <v>3732</v>
      </c>
      <c r="F29" s="1394"/>
      <c r="H29" s="1747"/>
      <c r="I29" s="1475" t="s">
        <v>3836</v>
      </c>
      <c r="J29" s="1386"/>
      <c r="K29" s="1386"/>
      <c r="L29" s="1393" t="s">
        <v>3873</v>
      </c>
      <c r="M29" s="1394"/>
      <c r="O29" s="1747"/>
      <c r="P29" s="1475" t="s">
        <v>3874</v>
      </c>
      <c r="Q29" s="1386"/>
      <c r="R29" s="1386"/>
      <c r="S29" s="1393" t="s">
        <v>3837</v>
      </c>
      <c r="T29" s="1394"/>
      <c r="V29" s="9">
        <v>1</v>
      </c>
    </row>
    <row r="30" spans="1:24" ht="21" customHeight="1">
      <c r="A30" s="1480"/>
      <c r="B30" s="1480"/>
      <c r="C30" s="1480"/>
      <c r="D30" s="1480"/>
      <c r="E30" s="1481"/>
      <c r="F30" s="1481"/>
      <c r="G30" s="1481"/>
      <c r="H30" s="1481"/>
      <c r="I30" s="1481"/>
      <c r="J30" s="1481"/>
      <c r="K30" s="1481"/>
      <c r="L30" s="1481"/>
      <c r="M30" s="1481"/>
      <c r="N30" s="1481"/>
      <c r="O30" s="1481"/>
      <c r="P30" s="1481"/>
      <c r="Q30" s="1481"/>
      <c r="R30" s="1481"/>
      <c r="S30" s="1481"/>
      <c r="T30" s="1481"/>
      <c r="U30" s="1481"/>
      <c r="V30" s="191" t="s">
        <v>663</v>
      </c>
    </row>
    <row r="31" spans="1:24">
      <c r="A31" s="9">
        <v>1</v>
      </c>
      <c r="B31" s="9">
        <v>1</v>
      </c>
      <c r="C31" s="9">
        <v>1</v>
      </c>
      <c r="D31" s="9">
        <v>1</v>
      </c>
      <c r="E31" s="9">
        <v>1</v>
      </c>
      <c r="F31" s="9">
        <v>1</v>
      </c>
      <c r="G31" s="9">
        <v>1</v>
      </c>
      <c r="H31" s="9"/>
      <c r="I31" s="9">
        <v>1</v>
      </c>
      <c r="J31" s="9">
        <v>1</v>
      </c>
      <c r="K31" s="9">
        <v>1</v>
      </c>
      <c r="L31" s="9">
        <v>1</v>
      </c>
      <c r="M31" s="9">
        <v>1</v>
      </c>
      <c r="N31" s="9"/>
      <c r="O31" s="9"/>
      <c r="P31" s="9">
        <v>1</v>
      </c>
      <c r="Q31" s="9">
        <v>1</v>
      </c>
      <c r="R31" s="9">
        <v>1</v>
      </c>
      <c r="S31" s="9">
        <v>1</v>
      </c>
      <c r="T31" s="9">
        <v>1</v>
      </c>
      <c r="U31" s="9"/>
      <c r="V31" s="8" t="str">
        <f>ADDRESS(ROW(),COLUMN(),4)</f>
        <v>V31</v>
      </c>
      <c r="W31" s="7"/>
      <c r="X31" s="6" t="str">
        <f>ADDRESS(ROW(),COLUMN(),4)</f>
        <v>X31</v>
      </c>
    </row>
  </sheetData>
  <mergeCells count="6">
    <mergeCell ref="A6:A16"/>
    <mergeCell ref="A19:A29"/>
    <mergeCell ref="H6:H16"/>
    <mergeCell ref="H19:H29"/>
    <mergeCell ref="O6:O16"/>
    <mergeCell ref="O19:O2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CE271-16AE-4C29-970B-FC6BBED539ED}">
  <dimension ref="A1:Q184"/>
  <sheetViews>
    <sheetView workbookViewId="0">
      <selection activeCell="N12" sqref="N12"/>
    </sheetView>
  </sheetViews>
  <sheetFormatPr baseColWidth="10" defaultRowHeight="15"/>
  <cols>
    <col min="2" max="2" width="37.7109375" customWidth="1"/>
    <col min="3" max="3" width="25.85546875" style="3" customWidth="1"/>
    <col min="4" max="4" width="17.42578125" style="3" customWidth="1"/>
    <col min="5" max="5" width="10.7109375" style="3" customWidth="1"/>
    <col min="6" max="6" width="9.7109375" style="3" customWidth="1"/>
    <col min="7" max="7" width="11.7109375" style="3" customWidth="1"/>
    <col min="8" max="8" width="11.140625" style="3" customWidth="1"/>
    <col min="9" max="12" width="9.7109375" style="3" customWidth="1"/>
    <col min="13" max="13" width="56.7109375" style="1" customWidth="1"/>
    <col min="15" max="15" width="8.140625" style="1" customWidth="1"/>
    <col min="16" max="16" width="11.42578125" style="1"/>
    <col min="17" max="17" width="42.28515625" style="1" customWidth="1"/>
  </cols>
  <sheetData>
    <row r="1" spans="1:17">
      <c r="A1" s="8" t="str">
        <f>ADDRESS(ROW(),COLUMN(),4)</f>
        <v>A1</v>
      </c>
      <c r="B1" s="358" t="str">
        <f t="shared" ref="B1:M1" si="0">SUBSTITUTE(ADDRESS(1,COLUMN(),4),"1","")</f>
        <v>B</v>
      </c>
      <c r="C1" s="358" t="str">
        <f t="shared" si="0"/>
        <v>C</v>
      </c>
      <c r="D1" s="358" t="str">
        <f t="shared" si="0"/>
        <v>D</v>
      </c>
      <c r="E1" s="358" t="str">
        <f t="shared" si="0"/>
        <v>E</v>
      </c>
      <c r="F1" s="358" t="str">
        <f t="shared" si="0"/>
        <v>F</v>
      </c>
      <c r="G1" s="358" t="str">
        <f t="shared" si="0"/>
        <v>G</v>
      </c>
      <c r="H1" s="358" t="str">
        <f t="shared" si="0"/>
        <v>H</v>
      </c>
      <c r="I1" s="358" t="str">
        <f t="shared" si="0"/>
        <v>I</v>
      </c>
      <c r="J1" s="358" t="str">
        <f t="shared" si="0"/>
        <v>J</v>
      </c>
      <c r="K1" s="358" t="str">
        <f t="shared" si="0"/>
        <v>K</v>
      </c>
      <c r="L1" s="358" t="str">
        <f t="shared" si="0"/>
        <v>L</v>
      </c>
      <c r="M1" s="358" t="str">
        <f t="shared" si="0"/>
        <v>M</v>
      </c>
      <c r="O1" s="9">
        <v>1</v>
      </c>
      <c r="P1" s="356" t="str">
        <f>SUBSTITUTE(ADDRESS(1,COLUMN(),4),"1","")</f>
        <v>P</v>
      </c>
      <c r="Q1" s="355" t="str">
        <f>SUBSTITUTE(ADDRESS(1,COLUMN(),4),"1","")</f>
        <v>Q</v>
      </c>
    </row>
    <row r="2" spans="1:17">
      <c r="B2" s="353">
        <f t="shared" ref="B2:M2" ca="1" si="1">CELL("largeur",B2)</f>
        <v>37</v>
      </c>
      <c r="C2" s="353">
        <f t="shared" ca="1" si="1"/>
        <v>25</v>
      </c>
      <c r="D2" s="353">
        <f t="shared" ca="1" si="1"/>
        <v>17</v>
      </c>
      <c r="E2" s="353">
        <f t="shared" ca="1" si="1"/>
        <v>10</v>
      </c>
      <c r="F2" s="353">
        <f t="shared" ca="1" si="1"/>
        <v>9</v>
      </c>
      <c r="G2" s="353">
        <f t="shared" ca="1" si="1"/>
        <v>11</v>
      </c>
      <c r="H2" s="353">
        <f t="shared" ca="1" si="1"/>
        <v>10</v>
      </c>
      <c r="I2" s="353">
        <f t="shared" ca="1" si="1"/>
        <v>9</v>
      </c>
      <c r="J2" s="353">
        <f t="shared" ca="1" si="1"/>
        <v>9</v>
      </c>
      <c r="K2" s="353">
        <f t="shared" ca="1" si="1"/>
        <v>9</v>
      </c>
      <c r="L2" s="353">
        <f t="shared" ca="1" si="1"/>
        <v>9</v>
      </c>
      <c r="M2" s="353">
        <f t="shared" ca="1" si="1"/>
        <v>56</v>
      </c>
      <c r="O2" s="9">
        <v>1</v>
      </c>
      <c r="P2" s="830" t="s">
        <v>2011</v>
      </c>
      <c r="Q2" s="351"/>
    </row>
    <row r="3" spans="1:17" ht="15.75">
      <c r="B3" s="11"/>
      <c r="C3" s="349"/>
      <c r="D3" s="349"/>
      <c r="E3" s="349"/>
      <c r="F3" s="349"/>
      <c r="G3" s="349"/>
      <c r="H3" s="349"/>
      <c r="I3" s="349"/>
      <c r="J3" s="349"/>
      <c r="K3" s="349"/>
      <c r="L3" s="349"/>
      <c r="M3" s="349"/>
      <c r="O3" s="9">
        <v>1</v>
      </c>
      <c r="P3" s="342">
        <f ca="1">COUNTA(A1:O184)+COUNTBLANK(A1:O184)</f>
        <v>2760</v>
      </c>
      <c r="Q3" s="831" t="str">
        <f>"cellules entre -cells -celdas  "&amp;" " &amp;A1&amp;" et  "&amp;O184</f>
        <v>cellules entre -cells -celdas   A1 et  O184</v>
      </c>
    </row>
    <row r="4" spans="1:17" ht="15.75">
      <c r="B4" s="11"/>
      <c r="C4" s="13"/>
      <c r="D4" s="13"/>
      <c r="E4" s="13"/>
      <c r="F4" s="13"/>
      <c r="G4" s="13"/>
      <c r="H4" s="13"/>
      <c r="I4" s="13"/>
      <c r="J4" s="13"/>
      <c r="K4" s="13"/>
      <c r="L4" s="13"/>
      <c r="M4" s="13"/>
      <c r="O4" s="9">
        <v>1</v>
      </c>
      <c r="P4" s="342">
        <f ca="1">COUNTA(A1:O184)</f>
        <v>1661</v>
      </c>
      <c r="Q4" s="831" t="s">
        <v>2012</v>
      </c>
    </row>
    <row r="5" spans="1:17" ht="15.75">
      <c r="B5" s="11"/>
      <c r="C5" s="13"/>
      <c r="D5" s="13"/>
      <c r="E5" s="13"/>
      <c r="F5" s="13"/>
      <c r="G5" s="13"/>
      <c r="H5" s="13"/>
      <c r="I5" s="13"/>
      <c r="J5" s="13"/>
      <c r="K5" s="13"/>
      <c r="L5" s="13"/>
      <c r="M5" s="13"/>
      <c r="O5" s="9">
        <v>1</v>
      </c>
      <c r="P5" s="342">
        <f ca="1">COUNTBLANK(A1:O184)</f>
        <v>1099</v>
      </c>
      <c r="Q5" s="831" t="s">
        <v>2013</v>
      </c>
    </row>
    <row r="6" spans="1:17" ht="21">
      <c r="B6" s="1492" t="s">
        <v>3879</v>
      </c>
      <c r="C6" s="13"/>
      <c r="D6" s="13"/>
      <c r="E6" s="13"/>
      <c r="F6" s="13"/>
      <c r="G6" s="13"/>
      <c r="H6" s="13"/>
      <c r="I6" s="13"/>
      <c r="J6" s="13"/>
      <c r="K6" s="13"/>
      <c r="L6" s="13"/>
      <c r="M6" s="13"/>
      <c r="O6" s="9">
        <v>1</v>
      </c>
      <c r="P6" s="342">
        <f>SUM(O1:O182)+2</f>
        <v>184</v>
      </c>
      <c r="Q6" s="831" t="s">
        <v>2014</v>
      </c>
    </row>
    <row r="7" spans="1:17" ht="15.75">
      <c r="B7" s="11"/>
      <c r="C7" s="13"/>
      <c r="D7" s="13"/>
      <c r="E7" s="13"/>
      <c r="F7" s="13"/>
      <c r="G7" s="13"/>
      <c r="H7" s="13"/>
      <c r="I7" s="13"/>
      <c r="J7" s="13"/>
      <c r="K7" s="13"/>
      <c r="L7" s="13"/>
      <c r="M7" s="13"/>
      <c r="O7" s="9">
        <v>1</v>
      </c>
      <c r="P7" s="342">
        <f>SUM(A184:N184)+1</f>
        <v>15</v>
      </c>
      <c r="Q7" s="831" t="s">
        <v>2015</v>
      </c>
    </row>
    <row r="8" spans="1:17">
      <c r="B8" s="11"/>
      <c r="C8" s="13"/>
      <c r="D8" s="13"/>
      <c r="E8" s="13"/>
      <c r="F8" s="13"/>
      <c r="G8" s="13"/>
      <c r="H8" s="13"/>
      <c r="I8" s="13"/>
      <c r="J8" s="13"/>
      <c r="K8" s="13"/>
      <c r="L8" s="13"/>
      <c r="M8" s="13"/>
      <c r="O8" s="9">
        <v>1</v>
      </c>
      <c r="P8" s="3"/>
      <c r="Q8" s="3"/>
    </row>
    <row r="9" spans="1:17">
      <c r="B9" s="11"/>
      <c r="C9" s="13"/>
      <c r="D9" s="13"/>
      <c r="E9" s="13"/>
      <c r="F9" s="13"/>
      <c r="G9" s="13"/>
      <c r="H9" s="13"/>
      <c r="I9" s="13"/>
      <c r="J9" s="13"/>
      <c r="K9" s="13"/>
      <c r="L9" s="13"/>
      <c r="M9" s="13"/>
      <c r="O9" s="9">
        <v>1</v>
      </c>
    </row>
    <row r="10" spans="1:17">
      <c r="B10" s="11"/>
      <c r="C10" s="13"/>
      <c r="D10" s="13"/>
      <c r="E10" s="13"/>
      <c r="F10" s="13"/>
      <c r="G10" s="13"/>
      <c r="H10" s="13"/>
      <c r="I10" s="13"/>
      <c r="J10" s="13"/>
      <c r="K10" s="13"/>
      <c r="L10" s="13"/>
      <c r="M10" s="13"/>
      <c r="O10" s="9">
        <v>1</v>
      </c>
    </row>
    <row r="11" spans="1:17" ht="18.75">
      <c r="B11" s="11"/>
      <c r="C11" s="334" t="s">
        <v>578</v>
      </c>
      <c r="D11" s="20"/>
      <c r="E11" s="20"/>
      <c r="F11" s="20"/>
      <c r="G11" s="20"/>
      <c r="H11" s="20"/>
      <c r="I11" s="20"/>
      <c r="J11" s="20"/>
      <c r="K11" s="20"/>
      <c r="L11" s="20"/>
      <c r="M11" s="20"/>
      <c r="O11" s="9">
        <v>1</v>
      </c>
    </row>
    <row r="12" spans="1:17" ht="18.75">
      <c r="B12" s="11"/>
      <c r="C12" s="334" t="str">
        <f>G16&amp;" "&amp;H16</f>
        <v>Modifiez en ml les volumes qui ne vous conviennent pas Colonne H</v>
      </c>
      <c r="D12" s="20"/>
      <c r="E12" s="20"/>
      <c r="F12" s="20"/>
      <c r="G12" s="20"/>
      <c r="H12" s="20"/>
      <c r="I12" s="20"/>
      <c r="J12" s="20"/>
      <c r="K12" s="20"/>
      <c r="L12" s="20"/>
      <c r="M12" s="20"/>
      <c r="O12" s="9">
        <v>1</v>
      </c>
    </row>
    <row r="13" spans="1:17">
      <c r="B13" s="11"/>
      <c r="C13" s="336" t="s">
        <v>579</v>
      </c>
      <c r="D13" s="335"/>
      <c r="E13" s="333"/>
      <c r="F13" s="333"/>
      <c r="G13" s="333"/>
      <c r="H13" s="333"/>
      <c r="I13" s="333"/>
      <c r="J13" s="333"/>
      <c r="K13" s="333"/>
      <c r="L13" s="333"/>
      <c r="M13" s="333"/>
      <c r="O13" s="9">
        <v>1</v>
      </c>
    </row>
    <row r="14" spans="1:17">
      <c r="B14" s="11"/>
      <c r="C14" s="336" t="s">
        <v>576</v>
      </c>
      <c r="D14" s="335"/>
      <c r="E14" s="333"/>
      <c r="F14" s="333"/>
      <c r="G14" s="333"/>
      <c r="H14" s="333"/>
      <c r="I14" s="333"/>
      <c r="J14" s="333"/>
      <c r="K14" s="333"/>
      <c r="L14" s="333"/>
      <c r="M14" s="333"/>
      <c r="O14" s="9">
        <v>1</v>
      </c>
    </row>
    <row r="15" spans="1:17" ht="18.75">
      <c r="B15" s="11"/>
      <c r="C15" s="330" t="s">
        <v>575</v>
      </c>
      <c r="D15" s="330"/>
      <c r="E15" s="330"/>
      <c r="F15" s="330"/>
      <c r="G15" s="330"/>
      <c r="H15" s="330"/>
      <c r="I15" s="330"/>
      <c r="J15" s="330"/>
      <c r="K15" s="330"/>
      <c r="L15" s="330"/>
      <c r="M15" s="330"/>
      <c r="O15" s="9">
        <v>1</v>
      </c>
    </row>
    <row r="16" spans="1:17" ht="16.5" thickBot="1">
      <c r="B16" s="11"/>
      <c r="C16" s="27"/>
      <c r="D16" s="323"/>
      <c r="E16" s="323"/>
      <c r="F16" s="323"/>
      <c r="G16" s="326" t="s">
        <v>574</v>
      </c>
      <c r="H16" s="325" t="str">
        <f>SUBSTITUTE(ADDRESS(1,COLUMN(),4),"1","")</f>
        <v>H</v>
      </c>
      <c r="I16" s="324" t="s">
        <v>561</v>
      </c>
      <c r="J16" s="323"/>
      <c r="K16" s="323"/>
      <c r="L16" s="323"/>
      <c r="M16" s="323"/>
      <c r="O16" s="9">
        <v>1</v>
      </c>
    </row>
    <row r="17" spans="2:15">
      <c r="B17" s="1012" t="s">
        <v>890</v>
      </c>
      <c r="C17" s="903" t="s">
        <v>573</v>
      </c>
      <c r="D17" s="1542" t="s">
        <v>572</v>
      </c>
      <c r="E17" s="1544" t="s">
        <v>571</v>
      </c>
      <c r="F17" s="1544" t="s">
        <v>570</v>
      </c>
      <c r="G17" s="1612" t="s">
        <v>569</v>
      </c>
      <c r="H17" s="1614" t="s">
        <v>429</v>
      </c>
      <c r="I17" s="1616" t="s">
        <v>568</v>
      </c>
      <c r="J17" s="1618" t="s">
        <v>567</v>
      </c>
      <c r="K17" s="1618"/>
      <c r="L17" s="1619" t="s">
        <v>430</v>
      </c>
      <c r="M17" s="1592" t="s">
        <v>566</v>
      </c>
      <c r="O17" s="9">
        <v>1</v>
      </c>
    </row>
    <row r="18" spans="2:15" ht="15.75">
      <c r="B18" s="1013"/>
      <c r="C18" s="317" t="s">
        <v>1895</v>
      </c>
      <c r="D18" s="1543"/>
      <c r="E18" s="1545"/>
      <c r="F18" s="1545"/>
      <c r="G18" s="1613"/>
      <c r="H18" s="1615"/>
      <c r="I18" s="1617"/>
      <c r="J18" s="316" t="s">
        <v>326</v>
      </c>
      <c r="K18" s="316" t="s">
        <v>328</v>
      </c>
      <c r="L18" s="1620"/>
      <c r="M18" s="1593"/>
      <c r="O18" s="9">
        <v>1</v>
      </c>
    </row>
    <row r="19" spans="2:15" ht="15.75">
      <c r="B19" s="1014" t="s">
        <v>854</v>
      </c>
      <c r="C19" s="119" t="s">
        <v>483</v>
      </c>
      <c r="D19" s="642">
        <f t="shared" ref="D19:D82" si="2">H19 / 1000</f>
        <v>0.25</v>
      </c>
      <c r="E19" s="313" t="s">
        <v>282</v>
      </c>
      <c r="F19" s="312">
        <f t="shared" ref="F19:F82" si="3">ROUND(1/D19,0)</f>
        <v>4</v>
      </c>
      <c r="G19" s="308">
        <f t="shared" ref="G19:G82" si="4">H19/10</f>
        <v>25</v>
      </c>
      <c r="H19" s="311">
        <v>250</v>
      </c>
      <c r="I19" s="310">
        <v>200</v>
      </c>
      <c r="J19" s="309">
        <v>300</v>
      </c>
      <c r="K19" s="628">
        <f t="shared" ref="K19:K74" si="5">J19/10</f>
        <v>30</v>
      </c>
      <c r="L19" s="307">
        <v>300</v>
      </c>
      <c r="M19" s="944" t="s">
        <v>482</v>
      </c>
      <c r="O19" s="9">
        <v>1</v>
      </c>
    </row>
    <row r="20" spans="2:15" ht="15.75">
      <c r="B20" s="1014" t="s">
        <v>854</v>
      </c>
      <c r="C20" s="119" t="s">
        <v>481</v>
      </c>
      <c r="D20" s="93">
        <f t="shared" si="2"/>
        <v>0.18</v>
      </c>
      <c r="E20" s="92" t="s">
        <v>282</v>
      </c>
      <c r="F20" s="75">
        <f t="shared" si="3"/>
        <v>6</v>
      </c>
      <c r="G20" s="74">
        <f t="shared" si="4"/>
        <v>18</v>
      </c>
      <c r="H20" s="91">
        <v>180</v>
      </c>
      <c r="I20" s="72">
        <v>150</v>
      </c>
      <c r="J20" s="71">
        <v>240</v>
      </c>
      <c r="K20" s="79">
        <f t="shared" si="5"/>
        <v>24</v>
      </c>
      <c r="L20" s="95">
        <v>240</v>
      </c>
      <c r="M20" s="945" t="s">
        <v>480</v>
      </c>
      <c r="O20" s="9">
        <v>1</v>
      </c>
    </row>
    <row r="21" spans="2:15" ht="15.75">
      <c r="B21" s="1014" t="s">
        <v>854</v>
      </c>
      <c r="C21" s="119" t="s">
        <v>38</v>
      </c>
      <c r="D21" s="93">
        <f t="shared" si="2"/>
        <v>0.25</v>
      </c>
      <c r="E21" s="92" t="s">
        <v>282</v>
      </c>
      <c r="F21" s="75">
        <f t="shared" si="3"/>
        <v>4</v>
      </c>
      <c r="G21" s="74">
        <f t="shared" si="4"/>
        <v>25</v>
      </c>
      <c r="H21" s="91">
        <v>250</v>
      </c>
      <c r="I21" s="72">
        <v>200</v>
      </c>
      <c r="J21" s="71">
        <v>300</v>
      </c>
      <c r="K21" s="79">
        <f t="shared" si="5"/>
        <v>30</v>
      </c>
      <c r="L21" s="95">
        <v>300</v>
      </c>
      <c r="M21" s="945" t="s">
        <v>465</v>
      </c>
      <c r="O21" s="9">
        <v>1</v>
      </c>
    </row>
    <row r="22" spans="2:15" ht="15.75">
      <c r="B22" s="1015" t="s">
        <v>871</v>
      </c>
      <c r="C22" s="119" t="s">
        <v>425</v>
      </c>
      <c r="D22" s="93">
        <f t="shared" si="2"/>
        <v>0.35</v>
      </c>
      <c r="E22" s="92" t="s">
        <v>282</v>
      </c>
      <c r="F22" s="75">
        <f t="shared" si="3"/>
        <v>3</v>
      </c>
      <c r="G22" s="74">
        <f t="shared" si="4"/>
        <v>35</v>
      </c>
      <c r="H22" s="91">
        <v>350</v>
      </c>
      <c r="I22" s="72">
        <v>300</v>
      </c>
      <c r="J22" s="71">
        <v>400</v>
      </c>
      <c r="K22" s="79">
        <f t="shared" si="5"/>
        <v>40</v>
      </c>
      <c r="L22" s="95">
        <v>400</v>
      </c>
      <c r="M22" s="945" t="s">
        <v>424</v>
      </c>
      <c r="O22" s="9">
        <v>1</v>
      </c>
    </row>
    <row r="23" spans="2:15" ht="15.75">
      <c r="B23" s="1015" t="s">
        <v>871</v>
      </c>
      <c r="C23" s="119" t="s">
        <v>344</v>
      </c>
      <c r="D23" s="93">
        <f t="shared" si="2"/>
        <v>0.18</v>
      </c>
      <c r="E23" s="92" t="s">
        <v>282</v>
      </c>
      <c r="F23" s="75">
        <f t="shared" si="3"/>
        <v>6</v>
      </c>
      <c r="G23" s="74">
        <f t="shared" si="4"/>
        <v>18</v>
      </c>
      <c r="H23" s="91">
        <v>180</v>
      </c>
      <c r="I23" s="72">
        <v>150</v>
      </c>
      <c r="J23" s="71">
        <v>220</v>
      </c>
      <c r="K23" s="79">
        <f t="shared" si="5"/>
        <v>22</v>
      </c>
      <c r="L23" s="95">
        <v>220</v>
      </c>
      <c r="M23" s="945" t="s">
        <v>343</v>
      </c>
      <c r="O23" s="9">
        <v>1</v>
      </c>
    </row>
    <row r="24" spans="2:15" ht="15.75">
      <c r="B24" s="1016" t="s">
        <v>813</v>
      </c>
      <c r="C24" s="119" t="s">
        <v>560</v>
      </c>
      <c r="D24" s="93">
        <f t="shared" si="2"/>
        <v>0.12</v>
      </c>
      <c r="E24" s="92" t="s">
        <v>282</v>
      </c>
      <c r="F24" s="75">
        <f t="shared" si="3"/>
        <v>8</v>
      </c>
      <c r="G24" s="74">
        <f t="shared" si="4"/>
        <v>12</v>
      </c>
      <c r="H24" s="91">
        <v>120</v>
      </c>
      <c r="I24" s="72">
        <v>100</v>
      </c>
      <c r="J24" s="71">
        <v>150</v>
      </c>
      <c r="K24" s="79">
        <f t="shared" si="5"/>
        <v>15</v>
      </c>
      <c r="L24" s="95">
        <v>150</v>
      </c>
      <c r="M24" s="945" t="s">
        <v>559</v>
      </c>
      <c r="O24" s="9">
        <v>1</v>
      </c>
    </row>
    <row r="25" spans="2:15" ht="15.75">
      <c r="B25" s="1016" t="s">
        <v>813</v>
      </c>
      <c r="C25" s="119" t="s">
        <v>550</v>
      </c>
      <c r="D25" s="93">
        <f t="shared" si="2"/>
        <v>0.3</v>
      </c>
      <c r="E25" s="92" t="s">
        <v>282</v>
      </c>
      <c r="F25" s="75">
        <f t="shared" si="3"/>
        <v>3</v>
      </c>
      <c r="G25" s="74">
        <f t="shared" si="4"/>
        <v>30</v>
      </c>
      <c r="H25" s="91">
        <v>300</v>
      </c>
      <c r="I25" s="72">
        <v>250</v>
      </c>
      <c r="J25" s="71">
        <v>350</v>
      </c>
      <c r="K25" s="79">
        <f t="shared" si="5"/>
        <v>35</v>
      </c>
      <c r="L25" s="95">
        <v>350</v>
      </c>
      <c r="M25" s="945" t="s">
        <v>549</v>
      </c>
      <c r="O25" s="9">
        <v>1</v>
      </c>
    </row>
    <row r="26" spans="2:15" ht="15.75">
      <c r="B26" s="1016" t="s">
        <v>813</v>
      </c>
      <c r="C26" s="119" t="s">
        <v>529</v>
      </c>
      <c r="D26" s="93">
        <f t="shared" si="2"/>
        <v>1E-3</v>
      </c>
      <c r="E26" s="92" t="s">
        <v>282</v>
      </c>
      <c r="F26" s="75">
        <f t="shared" si="3"/>
        <v>1000</v>
      </c>
      <c r="G26" s="74">
        <f t="shared" si="4"/>
        <v>0.1</v>
      </c>
      <c r="H26" s="91">
        <v>1</v>
      </c>
      <c r="I26" s="72">
        <v>1</v>
      </c>
      <c r="J26" s="71">
        <v>1</v>
      </c>
      <c r="K26" s="74">
        <f t="shared" si="5"/>
        <v>0.1</v>
      </c>
      <c r="L26" s="95">
        <v>1</v>
      </c>
      <c r="M26" s="945" t="s">
        <v>528</v>
      </c>
      <c r="O26" s="9">
        <v>1</v>
      </c>
    </row>
    <row r="27" spans="2:15" ht="15.75">
      <c r="B27" s="1016" t="s">
        <v>813</v>
      </c>
      <c r="C27" s="119" t="s">
        <v>500</v>
      </c>
      <c r="D27" s="93">
        <f t="shared" si="2"/>
        <v>0.25</v>
      </c>
      <c r="E27" s="92" t="s">
        <v>282</v>
      </c>
      <c r="F27" s="75">
        <f t="shared" si="3"/>
        <v>4</v>
      </c>
      <c r="G27" s="74">
        <f t="shared" si="4"/>
        <v>25</v>
      </c>
      <c r="H27" s="91">
        <v>250</v>
      </c>
      <c r="I27" s="72">
        <v>200</v>
      </c>
      <c r="J27" s="71">
        <v>300</v>
      </c>
      <c r="K27" s="79">
        <f t="shared" si="5"/>
        <v>30</v>
      </c>
      <c r="L27" s="95">
        <v>300</v>
      </c>
      <c r="M27" s="945" t="s">
        <v>499</v>
      </c>
      <c r="O27" s="9">
        <v>1</v>
      </c>
    </row>
    <row r="28" spans="2:15" ht="15.75">
      <c r="B28" s="1016" t="s">
        <v>813</v>
      </c>
      <c r="C28" s="119" t="s">
        <v>475</v>
      </c>
      <c r="D28" s="93">
        <f t="shared" si="2"/>
        <v>0.4</v>
      </c>
      <c r="E28" s="92" t="s">
        <v>282</v>
      </c>
      <c r="F28" s="75">
        <f t="shared" si="3"/>
        <v>3</v>
      </c>
      <c r="G28" s="74">
        <f t="shared" si="4"/>
        <v>40</v>
      </c>
      <c r="H28" s="91">
        <v>400</v>
      </c>
      <c r="I28" s="72">
        <v>350</v>
      </c>
      <c r="J28" s="71">
        <v>470</v>
      </c>
      <c r="K28" s="79">
        <f t="shared" si="5"/>
        <v>47</v>
      </c>
      <c r="L28" s="95">
        <v>470</v>
      </c>
      <c r="M28" s="945" t="s">
        <v>474</v>
      </c>
      <c r="O28" s="9">
        <v>1</v>
      </c>
    </row>
    <row r="29" spans="2:15" ht="15.75">
      <c r="B29" s="1016" t="s">
        <v>813</v>
      </c>
      <c r="C29" s="119" t="s">
        <v>472</v>
      </c>
      <c r="D29" s="93">
        <f t="shared" si="2"/>
        <v>0.03</v>
      </c>
      <c r="E29" s="92" t="s">
        <v>282</v>
      </c>
      <c r="F29" s="75">
        <f t="shared" si="3"/>
        <v>33</v>
      </c>
      <c r="G29" s="74">
        <f t="shared" si="4"/>
        <v>3</v>
      </c>
      <c r="H29" s="91">
        <v>30</v>
      </c>
      <c r="I29" s="72">
        <v>25</v>
      </c>
      <c r="J29" s="71">
        <v>40</v>
      </c>
      <c r="K29" s="79">
        <f t="shared" si="5"/>
        <v>4</v>
      </c>
      <c r="L29" s="95">
        <v>40</v>
      </c>
      <c r="M29" s="945" t="s">
        <v>471</v>
      </c>
      <c r="O29" s="9">
        <v>1</v>
      </c>
    </row>
    <row r="30" spans="2:15" ht="15.75">
      <c r="B30" s="1016" t="s">
        <v>813</v>
      </c>
      <c r="C30" s="119" t="s">
        <v>444</v>
      </c>
      <c r="D30" s="93">
        <f t="shared" si="2"/>
        <v>0.15</v>
      </c>
      <c r="E30" s="92" t="s">
        <v>282</v>
      </c>
      <c r="F30" s="75">
        <f t="shared" si="3"/>
        <v>7</v>
      </c>
      <c r="G30" s="74">
        <f t="shared" si="4"/>
        <v>15</v>
      </c>
      <c r="H30" s="91">
        <v>150</v>
      </c>
      <c r="I30" s="72">
        <v>120</v>
      </c>
      <c r="J30" s="71">
        <v>180</v>
      </c>
      <c r="K30" s="79">
        <f t="shared" si="5"/>
        <v>18</v>
      </c>
      <c r="L30" s="95">
        <v>180</v>
      </c>
      <c r="M30" s="945" t="s">
        <v>443</v>
      </c>
      <c r="O30" s="9">
        <v>1</v>
      </c>
    </row>
    <row r="31" spans="2:15" ht="15.75">
      <c r="B31" s="1016" t="s">
        <v>813</v>
      </c>
      <c r="C31" s="119" t="s">
        <v>440</v>
      </c>
      <c r="D31" s="93">
        <f t="shared" si="2"/>
        <v>0.15</v>
      </c>
      <c r="E31" s="92" t="s">
        <v>282</v>
      </c>
      <c r="F31" s="75">
        <f t="shared" si="3"/>
        <v>7</v>
      </c>
      <c r="G31" s="74">
        <f t="shared" si="4"/>
        <v>15</v>
      </c>
      <c r="H31" s="91">
        <v>150</v>
      </c>
      <c r="I31" s="72">
        <v>120</v>
      </c>
      <c r="J31" s="71">
        <v>180</v>
      </c>
      <c r="K31" s="79">
        <f t="shared" si="5"/>
        <v>18</v>
      </c>
      <c r="L31" s="95">
        <v>180</v>
      </c>
      <c r="M31" s="945" t="s">
        <v>439</v>
      </c>
      <c r="O31" s="9">
        <v>1</v>
      </c>
    </row>
    <row r="32" spans="2:15" ht="15.75">
      <c r="B32" s="1016" t="s">
        <v>813</v>
      </c>
      <c r="C32" s="119" t="s">
        <v>414</v>
      </c>
      <c r="D32" s="93">
        <f t="shared" si="2"/>
        <v>0.15</v>
      </c>
      <c r="E32" s="92" t="s">
        <v>282</v>
      </c>
      <c r="F32" s="75">
        <f t="shared" si="3"/>
        <v>7</v>
      </c>
      <c r="G32" s="74">
        <f t="shared" si="4"/>
        <v>15</v>
      </c>
      <c r="H32" s="91">
        <v>150</v>
      </c>
      <c r="I32" s="72">
        <v>120</v>
      </c>
      <c r="J32" s="71">
        <v>180</v>
      </c>
      <c r="K32" s="79">
        <f t="shared" si="5"/>
        <v>18</v>
      </c>
      <c r="L32" s="95">
        <v>180</v>
      </c>
      <c r="M32" s="945" t="s">
        <v>413</v>
      </c>
      <c r="O32" s="9">
        <v>1</v>
      </c>
    </row>
    <row r="33" spans="2:15" ht="15.75">
      <c r="B33" s="1016" t="s">
        <v>813</v>
      </c>
      <c r="C33" s="119" t="s">
        <v>408</v>
      </c>
      <c r="D33" s="93">
        <f t="shared" si="2"/>
        <v>4.0000000000000001E-3</v>
      </c>
      <c r="E33" s="92" t="s">
        <v>282</v>
      </c>
      <c r="F33" s="75">
        <f t="shared" si="3"/>
        <v>250</v>
      </c>
      <c r="G33" s="74">
        <f t="shared" si="4"/>
        <v>0.4</v>
      </c>
      <c r="H33" s="91">
        <v>4</v>
      </c>
      <c r="I33" s="72">
        <v>3</v>
      </c>
      <c r="J33" s="71">
        <v>5</v>
      </c>
      <c r="K33" s="74">
        <f t="shared" si="5"/>
        <v>0.5</v>
      </c>
      <c r="L33" s="95">
        <v>6</v>
      </c>
      <c r="M33" s="945" t="s">
        <v>407</v>
      </c>
      <c r="O33" s="9">
        <v>1</v>
      </c>
    </row>
    <row r="34" spans="2:15" ht="15.75">
      <c r="B34" s="1016" t="s">
        <v>813</v>
      </c>
      <c r="C34" s="119" t="s">
        <v>401</v>
      </c>
      <c r="D34" s="93">
        <f t="shared" si="2"/>
        <v>4.4999999999999998E-2</v>
      </c>
      <c r="E34" s="92" t="s">
        <v>282</v>
      </c>
      <c r="F34" s="75">
        <f t="shared" si="3"/>
        <v>22</v>
      </c>
      <c r="G34" s="74">
        <f t="shared" si="4"/>
        <v>4.5</v>
      </c>
      <c r="H34" s="91">
        <v>45</v>
      </c>
      <c r="I34" s="72">
        <v>40</v>
      </c>
      <c r="J34" s="71">
        <v>60</v>
      </c>
      <c r="K34" s="79">
        <f t="shared" si="5"/>
        <v>6</v>
      </c>
      <c r="L34" s="95">
        <v>60</v>
      </c>
      <c r="M34" s="945" t="s">
        <v>400</v>
      </c>
      <c r="O34" s="9">
        <v>1</v>
      </c>
    </row>
    <row r="35" spans="2:15" ht="15.75">
      <c r="B35" s="1016" t="s">
        <v>813</v>
      </c>
      <c r="C35" s="119" t="s">
        <v>363</v>
      </c>
      <c r="D35" s="93">
        <f t="shared" si="2"/>
        <v>1.5E-3</v>
      </c>
      <c r="E35" s="92" t="s">
        <v>282</v>
      </c>
      <c r="F35" s="75">
        <f t="shared" si="3"/>
        <v>667</v>
      </c>
      <c r="G35" s="74">
        <f t="shared" si="4"/>
        <v>0.15</v>
      </c>
      <c r="H35" s="91">
        <v>1.5</v>
      </c>
      <c r="I35" s="72">
        <v>1</v>
      </c>
      <c r="J35" s="71">
        <v>2</v>
      </c>
      <c r="K35" s="74">
        <f t="shared" si="5"/>
        <v>0.2</v>
      </c>
      <c r="L35" s="95">
        <v>2</v>
      </c>
      <c r="M35" s="945" t="s">
        <v>362</v>
      </c>
      <c r="O35" s="9">
        <v>1</v>
      </c>
    </row>
    <row r="36" spans="2:15" ht="15.75">
      <c r="B36" s="1016" t="s">
        <v>813</v>
      </c>
      <c r="C36" s="119" t="s">
        <v>361</v>
      </c>
      <c r="D36" s="93">
        <f t="shared" si="2"/>
        <v>0.25</v>
      </c>
      <c r="E36" s="92" t="s">
        <v>282</v>
      </c>
      <c r="F36" s="75">
        <f t="shared" si="3"/>
        <v>4</v>
      </c>
      <c r="G36" s="74">
        <f t="shared" si="4"/>
        <v>25</v>
      </c>
      <c r="H36" s="91">
        <v>250</v>
      </c>
      <c r="I36" s="72">
        <v>200</v>
      </c>
      <c r="J36" s="71">
        <v>300</v>
      </c>
      <c r="K36" s="79">
        <f t="shared" si="5"/>
        <v>30</v>
      </c>
      <c r="L36" s="95">
        <v>300</v>
      </c>
      <c r="M36" s="945" t="s">
        <v>360</v>
      </c>
      <c r="O36" s="9">
        <v>1</v>
      </c>
    </row>
    <row r="37" spans="2:15" ht="15.75">
      <c r="B37" s="1017" t="s">
        <v>832</v>
      </c>
      <c r="C37" s="119" t="s">
        <v>556</v>
      </c>
      <c r="D37" s="93">
        <f t="shared" si="2"/>
        <v>0.24</v>
      </c>
      <c r="E37" s="92" t="s">
        <v>282</v>
      </c>
      <c r="F37" s="75">
        <f t="shared" si="3"/>
        <v>4</v>
      </c>
      <c r="G37" s="74">
        <f t="shared" si="4"/>
        <v>24</v>
      </c>
      <c r="H37" s="91">
        <v>240</v>
      </c>
      <c r="I37" s="72">
        <v>200</v>
      </c>
      <c r="J37" s="71">
        <v>280</v>
      </c>
      <c r="K37" s="79">
        <f t="shared" si="5"/>
        <v>28</v>
      </c>
      <c r="L37" s="95">
        <v>280</v>
      </c>
      <c r="M37" s="945" t="s">
        <v>555</v>
      </c>
      <c r="O37" s="9">
        <v>1</v>
      </c>
    </row>
    <row r="38" spans="2:15" ht="15.75">
      <c r="B38" s="1017" t="s">
        <v>832</v>
      </c>
      <c r="C38" s="119" t="s">
        <v>547</v>
      </c>
      <c r="D38" s="93">
        <f t="shared" si="2"/>
        <v>0.35</v>
      </c>
      <c r="E38" s="92" t="s">
        <v>282</v>
      </c>
      <c r="F38" s="75">
        <f t="shared" si="3"/>
        <v>3</v>
      </c>
      <c r="G38" s="74">
        <f t="shared" si="4"/>
        <v>35</v>
      </c>
      <c r="H38" s="91">
        <v>350</v>
      </c>
      <c r="I38" s="72">
        <v>300</v>
      </c>
      <c r="J38" s="71">
        <v>410</v>
      </c>
      <c r="K38" s="79">
        <f t="shared" si="5"/>
        <v>41</v>
      </c>
      <c r="L38" s="95">
        <v>410</v>
      </c>
      <c r="M38" s="945" t="s">
        <v>546</v>
      </c>
      <c r="O38" s="9">
        <v>1</v>
      </c>
    </row>
    <row r="39" spans="2:15" ht="15.75">
      <c r="B39" s="1017" t="s">
        <v>832</v>
      </c>
      <c r="C39" s="119" t="s">
        <v>545</v>
      </c>
      <c r="D39" s="93">
        <f t="shared" si="2"/>
        <v>0.35</v>
      </c>
      <c r="E39" s="92" t="s">
        <v>282</v>
      </c>
      <c r="F39" s="75">
        <f t="shared" si="3"/>
        <v>3</v>
      </c>
      <c r="G39" s="74">
        <f t="shared" si="4"/>
        <v>35</v>
      </c>
      <c r="H39" s="91">
        <v>350</v>
      </c>
      <c r="I39" s="72">
        <v>300</v>
      </c>
      <c r="J39" s="71">
        <v>410</v>
      </c>
      <c r="K39" s="79">
        <f t="shared" si="5"/>
        <v>41</v>
      </c>
      <c r="L39" s="95">
        <v>410</v>
      </c>
      <c r="M39" s="945" t="s">
        <v>544</v>
      </c>
      <c r="O39" s="9">
        <v>1</v>
      </c>
    </row>
    <row r="40" spans="2:15" ht="15.75">
      <c r="B40" s="1017" t="s">
        <v>832</v>
      </c>
      <c r="C40" s="119" t="s">
        <v>543</v>
      </c>
      <c r="D40" s="93">
        <f t="shared" si="2"/>
        <v>0.3</v>
      </c>
      <c r="E40" s="92" t="s">
        <v>282</v>
      </c>
      <c r="F40" s="75">
        <f t="shared" si="3"/>
        <v>3</v>
      </c>
      <c r="G40" s="74">
        <f t="shared" si="4"/>
        <v>30</v>
      </c>
      <c r="H40" s="91">
        <v>300</v>
      </c>
      <c r="I40" s="72">
        <v>250</v>
      </c>
      <c r="J40" s="71">
        <v>360</v>
      </c>
      <c r="K40" s="79">
        <f t="shared" si="5"/>
        <v>36</v>
      </c>
      <c r="L40" s="95">
        <v>360</v>
      </c>
      <c r="M40" s="945" t="s">
        <v>542</v>
      </c>
      <c r="O40" s="9">
        <v>1</v>
      </c>
    </row>
    <row r="41" spans="2:15" ht="15.75">
      <c r="B41" s="1017" t="s">
        <v>832</v>
      </c>
      <c r="C41" s="119" t="s">
        <v>531</v>
      </c>
      <c r="D41" s="93">
        <f t="shared" si="2"/>
        <v>0.24</v>
      </c>
      <c r="E41" s="92" t="s">
        <v>282</v>
      </c>
      <c r="F41" s="75">
        <f t="shared" si="3"/>
        <v>4</v>
      </c>
      <c r="G41" s="74">
        <f t="shared" si="4"/>
        <v>24</v>
      </c>
      <c r="H41" s="91">
        <v>240</v>
      </c>
      <c r="I41" s="72">
        <v>200</v>
      </c>
      <c r="J41" s="71">
        <v>280</v>
      </c>
      <c r="K41" s="79">
        <f t="shared" si="5"/>
        <v>28</v>
      </c>
      <c r="L41" s="95">
        <v>280</v>
      </c>
      <c r="M41" s="945" t="s">
        <v>530</v>
      </c>
      <c r="O41" s="9">
        <v>1</v>
      </c>
    </row>
    <row r="42" spans="2:15" ht="15.75">
      <c r="B42" s="1017" t="s">
        <v>832</v>
      </c>
      <c r="C42" s="119" t="s">
        <v>473</v>
      </c>
      <c r="D42" s="93">
        <f t="shared" si="2"/>
        <v>0.2</v>
      </c>
      <c r="E42" s="92" t="s">
        <v>282</v>
      </c>
      <c r="F42" s="75">
        <f t="shared" si="3"/>
        <v>5</v>
      </c>
      <c r="G42" s="74">
        <f t="shared" si="4"/>
        <v>20</v>
      </c>
      <c r="H42" s="91">
        <v>200</v>
      </c>
      <c r="I42" s="72">
        <v>180</v>
      </c>
      <c r="J42" s="71">
        <v>250</v>
      </c>
      <c r="K42" s="79">
        <f t="shared" si="5"/>
        <v>25</v>
      </c>
      <c r="L42" s="95">
        <v>250</v>
      </c>
      <c r="M42" s="945" t="s">
        <v>520</v>
      </c>
      <c r="O42" s="9">
        <v>1</v>
      </c>
    </row>
    <row r="43" spans="2:15" ht="15.75">
      <c r="B43" s="1017" t="s">
        <v>832</v>
      </c>
      <c r="C43" s="119" t="s">
        <v>517</v>
      </c>
      <c r="D43" s="93">
        <f t="shared" si="2"/>
        <v>0.15</v>
      </c>
      <c r="E43" s="92" t="s">
        <v>282</v>
      </c>
      <c r="F43" s="75">
        <f t="shared" si="3"/>
        <v>7</v>
      </c>
      <c r="G43" s="74">
        <f t="shared" si="4"/>
        <v>15</v>
      </c>
      <c r="H43" s="91">
        <v>150</v>
      </c>
      <c r="I43" s="72">
        <v>120</v>
      </c>
      <c r="J43" s="71">
        <v>180</v>
      </c>
      <c r="K43" s="79">
        <f t="shared" si="5"/>
        <v>18</v>
      </c>
      <c r="L43" s="95">
        <v>180</v>
      </c>
      <c r="M43" s="945" t="s">
        <v>516</v>
      </c>
      <c r="O43" s="9">
        <v>1</v>
      </c>
    </row>
    <row r="44" spans="2:15" ht="15.75">
      <c r="B44" s="1017" t="s">
        <v>832</v>
      </c>
      <c r="C44" s="119" t="s">
        <v>515</v>
      </c>
      <c r="D44" s="93">
        <f t="shared" si="2"/>
        <v>0.18</v>
      </c>
      <c r="E44" s="92" t="s">
        <v>282</v>
      </c>
      <c r="F44" s="75">
        <f t="shared" si="3"/>
        <v>6</v>
      </c>
      <c r="G44" s="74">
        <f t="shared" si="4"/>
        <v>18</v>
      </c>
      <c r="H44" s="91">
        <v>180</v>
      </c>
      <c r="I44" s="72">
        <v>150</v>
      </c>
      <c r="J44" s="71">
        <v>210</v>
      </c>
      <c r="K44" s="79">
        <f t="shared" si="5"/>
        <v>21</v>
      </c>
      <c r="L44" s="95">
        <v>210</v>
      </c>
      <c r="M44" s="945" t="s">
        <v>514</v>
      </c>
      <c r="O44" s="9">
        <v>1</v>
      </c>
    </row>
    <row r="45" spans="2:15" ht="15.75">
      <c r="B45" s="1017" t="s">
        <v>832</v>
      </c>
      <c r="C45" s="119" t="s">
        <v>512</v>
      </c>
      <c r="D45" s="93">
        <f t="shared" si="2"/>
        <v>0.15</v>
      </c>
      <c r="E45" s="92" t="s">
        <v>282</v>
      </c>
      <c r="F45" s="75">
        <f t="shared" si="3"/>
        <v>7</v>
      </c>
      <c r="G45" s="74">
        <f t="shared" si="4"/>
        <v>15</v>
      </c>
      <c r="H45" s="91">
        <v>150</v>
      </c>
      <c r="I45" s="72">
        <v>120</v>
      </c>
      <c r="J45" s="71">
        <v>180</v>
      </c>
      <c r="K45" s="79">
        <f t="shared" si="5"/>
        <v>18</v>
      </c>
      <c r="L45" s="95">
        <v>180</v>
      </c>
      <c r="M45" s="945" t="s">
        <v>511</v>
      </c>
      <c r="O45" s="9">
        <v>1</v>
      </c>
    </row>
    <row r="46" spans="2:15" ht="15.75">
      <c r="B46" s="1017" t="s">
        <v>832</v>
      </c>
      <c r="C46" s="119" t="s">
        <v>450</v>
      </c>
      <c r="D46" s="93">
        <f t="shared" si="2"/>
        <v>2.5000000000000001E-2</v>
      </c>
      <c r="E46" s="92" t="s">
        <v>282</v>
      </c>
      <c r="F46" s="75">
        <f t="shared" si="3"/>
        <v>40</v>
      </c>
      <c r="G46" s="74">
        <f t="shared" si="4"/>
        <v>2.5</v>
      </c>
      <c r="H46" s="91">
        <v>25</v>
      </c>
      <c r="I46" s="72">
        <v>20</v>
      </c>
      <c r="J46" s="71">
        <v>30</v>
      </c>
      <c r="K46" s="79">
        <f t="shared" si="5"/>
        <v>3</v>
      </c>
      <c r="L46" s="95">
        <v>30</v>
      </c>
      <c r="M46" s="945" t="s">
        <v>449</v>
      </c>
      <c r="O46" s="9">
        <v>1</v>
      </c>
    </row>
    <row r="47" spans="2:15" ht="15.75">
      <c r="B47" s="1017" t="s">
        <v>832</v>
      </c>
      <c r="C47" s="119" t="s">
        <v>448</v>
      </c>
      <c r="D47" s="93">
        <f t="shared" si="2"/>
        <v>0.35</v>
      </c>
      <c r="E47" s="92" t="s">
        <v>282</v>
      </c>
      <c r="F47" s="75">
        <f t="shared" si="3"/>
        <v>3</v>
      </c>
      <c r="G47" s="74">
        <f t="shared" si="4"/>
        <v>35</v>
      </c>
      <c r="H47" s="91">
        <v>350</v>
      </c>
      <c r="I47" s="72">
        <v>300</v>
      </c>
      <c r="J47" s="71">
        <v>400</v>
      </c>
      <c r="K47" s="79">
        <f t="shared" si="5"/>
        <v>40</v>
      </c>
      <c r="L47" s="95">
        <v>400</v>
      </c>
      <c r="M47" s="945" t="s">
        <v>447</v>
      </c>
      <c r="O47" s="9">
        <v>1</v>
      </c>
    </row>
    <row r="48" spans="2:15" ht="15.75">
      <c r="B48" s="1017" t="s">
        <v>832</v>
      </c>
      <c r="C48" s="119" t="s">
        <v>446</v>
      </c>
      <c r="D48" s="93">
        <f t="shared" si="2"/>
        <v>0.24</v>
      </c>
      <c r="E48" s="92" t="s">
        <v>282</v>
      </c>
      <c r="F48" s="75">
        <f t="shared" si="3"/>
        <v>4</v>
      </c>
      <c r="G48" s="74">
        <f t="shared" si="4"/>
        <v>24</v>
      </c>
      <c r="H48" s="91">
        <v>240</v>
      </c>
      <c r="I48" s="72">
        <v>200</v>
      </c>
      <c r="J48" s="71">
        <v>300</v>
      </c>
      <c r="K48" s="79">
        <f t="shared" si="5"/>
        <v>30</v>
      </c>
      <c r="L48" s="95">
        <v>300</v>
      </c>
      <c r="M48" s="945" t="s">
        <v>445</v>
      </c>
      <c r="O48" s="9">
        <v>1</v>
      </c>
    </row>
    <row r="49" spans="2:15" ht="15.75">
      <c r="B49" s="1017" t="s">
        <v>832</v>
      </c>
      <c r="C49" s="119" t="s">
        <v>436</v>
      </c>
      <c r="D49" s="93">
        <f t="shared" si="2"/>
        <v>0.25</v>
      </c>
      <c r="E49" s="92" t="s">
        <v>282</v>
      </c>
      <c r="F49" s="75">
        <f t="shared" si="3"/>
        <v>4</v>
      </c>
      <c r="G49" s="74">
        <f t="shared" si="4"/>
        <v>25</v>
      </c>
      <c r="H49" s="91">
        <v>250</v>
      </c>
      <c r="I49" s="72">
        <v>200</v>
      </c>
      <c r="J49" s="71">
        <v>300</v>
      </c>
      <c r="K49" s="79">
        <f t="shared" si="5"/>
        <v>30</v>
      </c>
      <c r="L49" s="95">
        <v>300</v>
      </c>
      <c r="M49" s="945" t="s">
        <v>435</v>
      </c>
      <c r="O49" s="9">
        <v>1</v>
      </c>
    </row>
    <row r="50" spans="2:15" ht="15.75">
      <c r="B50" s="1017" t="s">
        <v>832</v>
      </c>
      <c r="C50" s="119" t="s">
        <v>421</v>
      </c>
      <c r="D50" s="93">
        <f t="shared" si="2"/>
        <v>0.15</v>
      </c>
      <c r="E50" s="92" t="s">
        <v>282</v>
      </c>
      <c r="F50" s="75">
        <f t="shared" si="3"/>
        <v>7</v>
      </c>
      <c r="G50" s="74">
        <f t="shared" si="4"/>
        <v>15</v>
      </c>
      <c r="H50" s="91">
        <v>150</v>
      </c>
      <c r="I50" s="72">
        <v>120</v>
      </c>
      <c r="J50" s="71">
        <v>180</v>
      </c>
      <c r="K50" s="79">
        <f t="shared" si="5"/>
        <v>18</v>
      </c>
      <c r="L50" s="95">
        <v>180</v>
      </c>
      <c r="M50" s="945" t="s">
        <v>420</v>
      </c>
      <c r="O50" s="9">
        <v>1</v>
      </c>
    </row>
    <row r="51" spans="2:15" ht="15.75">
      <c r="B51" s="1017" t="s">
        <v>832</v>
      </c>
      <c r="C51" s="119" t="s">
        <v>383</v>
      </c>
      <c r="D51" s="93">
        <f t="shared" si="2"/>
        <v>0.4</v>
      </c>
      <c r="E51" s="92" t="s">
        <v>282</v>
      </c>
      <c r="F51" s="75">
        <f t="shared" si="3"/>
        <v>3</v>
      </c>
      <c r="G51" s="74">
        <f t="shared" si="4"/>
        <v>40</v>
      </c>
      <c r="H51" s="91">
        <v>400</v>
      </c>
      <c r="I51" s="72">
        <v>350</v>
      </c>
      <c r="J51" s="71">
        <v>470</v>
      </c>
      <c r="K51" s="79">
        <f t="shared" si="5"/>
        <v>47</v>
      </c>
      <c r="L51" s="95">
        <v>470</v>
      </c>
      <c r="M51" s="945" t="s">
        <v>382</v>
      </c>
      <c r="O51" s="9">
        <v>1</v>
      </c>
    </row>
    <row r="52" spans="2:15" ht="15.75">
      <c r="B52" s="1017" t="s">
        <v>832</v>
      </c>
      <c r="C52" s="119" t="s">
        <v>370</v>
      </c>
      <c r="D52" s="93">
        <f t="shared" si="2"/>
        <v>0.25</v>
      </c>
      <c r="E52" s="92" t="s">
        <v>282</v>
      </c>
      <c r="F52" s="75">
        <f t="shared" si="3"/>
        <v>4</v>
      </c>
      <c r="G52" s="74">
        <f t="shared" si="4"/>
        <v>25</v>
      </c>
      <c r="H52" s="91">
        <v>250</v>
      </c>
      <c r="I52" s="72">
        <v>200</v>
      </c>
      <c r="J52" s="71">
        <v>300</v>
      </c>
      <c r="K52" s="79">
        <f t="shared" si="5"/>
        <v>30</v>
      </c>
      <c r="L52" s="95">
        <v>300</v>
      </c>
      <c r="M52" s="945" t="s">
        <v>369</v>
      </c>
      <c r="O52" s="9">
        <v>1</v>
      </c>
    </row>
    <row r="53" spans="2:15" ht="15.75">
      <c r="B53" s="1018" t="s">
        <v>889</v>
      </c>
      <c r="C53" s="119" t="s">
        <v>564</v>
      </c>
      <c r="D53" s="93">
        <f t="shared" si="2"/>
        <v>5.0000000000000001E-3</v>
      </c>
      <c r="E53" s="92" t="s">
        <v>282</v>
      </c>
      <c r="F53" s="75">
        <f t="shared" si="3"/>
        <v>200</v>
      </c>
      <c r="G53" s="74">
        <f t="shared" si="4"/>
        <v>0.5</v>
      </c>
      <c r="H53" s="91">
        <v>5</v>
      </c>
      <c r="I53" s="72">
        <v>4</v>
      </c>
      <c r="J53" s="71">
        <v>6</v>
      </c>
      <c r="K53" s="74">
        <f t="shared" si="5"/>
        <v>0.6</v>
      </c>
      <c r="L53" s="95">
        <v>8</v>
      </c>
      <c r="M53" s="945" t="s">
        <v>501</v>
      </c>
      <c r="O53" s="9">
        <v>1</v>
      </c>
    </row>
    <row r="54" spans="2:15" ht="15.75">
      <c r="B54" s="1018" t="s">
        <v>889</v>
      </c>
      <c r="C54" s="119" t="s">
        <v>563</v>
      </c>
      <c r="D54" s="93">
        <f t="shared" si="2"/>
        <v>0.25</v>
      </c>
      <c r="E54" s="92" t="s">
        <v>282</v>
      </c>
      <c r="F54" s="75">
        <f t="shared" si="3"/>
        <v>4</v>
      </c>
      <c r="G54" s="74">
        <f t="shared" si="4"/>
        <v>25</v>
      </c>
      <c r="H54" s="91">
        <v>250</v>
      </c>
      <c r="I54" s="72">
        <v>200</v>
      </c>
      <c r="J54" s="71">
        <v>300</v>
      </c>
      <c r="K54" s="79">
        <f t="shared" si="5"/>
        <v>30</v>
      </c>
      <c r="L54" s="95">
        <v>300</v>
      </c>
      <c r="M54" s="945" t="s">
        <v>562</v>
      </c>
      <c r="O54" s="9">
        <v>1</v>
      </c>
    </row>
    <row r="55" spans="2:15" ht="15.75">
      <c r="B55" s="1018" t="s">
        <v>889</v>
      </c>
      <c r="C55" s="119" t="s">
        <v>558</v>
      </c>
      <c r="D55" s="93">
        <f t="shared" si="2"/>
        <v>0.35</v>
      </c>
      <c r="E55" s="92" t="s">
        <v>282</v>
      </c>
      <c r="F55" s="75">
        <f t="shared" si="3"/>
        <v>3</v>
      </c>
      <c r="G55" s="74">
        <f t="shared" si="4"/>
        <v>35</v>
      </c>
      <c r="H55" s="91">
        <v>350</v>
      </c>
      <c r="I55" s="72">
        <v>300</v>
      </c>
      <c r="J55" s="71">
        <v>400</v>
      </c>
      <c r="K55" s="79">
        <f t="shared" si="5"/>
        <v>40</v>
      </c>
      <c r="L55" s="95">
        <v>400</v>
      </c>
      <c r="M55" s="945" t="s">
        <v>557</v>
      </c>
      <c r="O55" s="9">
        <v>1</v>
      </c>
    </row>
    <row r="56" spans="2:15" ht="15.75">
      <c r="B56" s="1018" t="s">
        <v>889</v>
      </c>
      <c r="C56" s="119" t="s">
        <v>541</v>
      </c>
      <c r="D56" s="93">
        <f t="shared" si="2"/>
        <v>0.4</v>
      </c>
      <c r="E56" s="92" t="s">
        <v>282</v>
      </c>
      <c r="F56" s="75">
        <f t="shared" si="3"/>
        <v>3</v>
      </c>
      <c r="G56" s="74">
        <f t="shared" si="4"/>
        <v>40</v>
      </c>
      <c r="H56" s="91">
        <v>400</v>
      </c>
      <c r="I56" s="72">
        <v>350</v>
      </c>
      <c r="J56" s="71">
        <v>470</v>
      </c>
      <c r="K56" s="79">
        <f t="shared" si="5"/>
        <v>47</v>
      </c>
      <c r="L56" s="95">
        <v>470</v>
      </c>
      <c r="M56" s="945" t="s">
        <v>341</v>
      </c>
      <c r="O56" s="9">
        <v>1</v>
      </c>
    </row>
    <row r="57" spans="2:15" ht="15.75">
      <c r="B57" s="1018" t="s">
        <v>889</v>
      </c>
      <c r="C57" s="119" t="s">
        <v>540</v>
      </c>
      <c r="D57" s="93">
        <f t="shared" si="2"/>
        <v>0.18</v>
      </c>
      <c r="E57" s="92" t="s">
        <v>282</v>
      </c>
      <c r="F57" s="75">
        <f t="shared" si="3"/>
        <v>6</v>
      </c>
      <c r="G57" s="74">
        <f t="shared" si="4"/>
        <v>18</v>
      </c>
      <c r="H57" s="91">
        <v>180</v>
      </c>
      <c r="I57" s="72">
        <v>150</v>
      </c>
      <c r="J57" s="71">
        <v>210</v>
      </c>
      <c r="K57" s="79">
        <f t="shared" si="5"/>
        <v>21</v>
      </c>
      <c r="L57" s="95">
        <v>210</v>
      </c>
      <c r="M57" s="956" t="s">
        <v>539</v>
      </c>
      <c r="O57" s="9">
        <v>1</v>
      </c>
    </row>
    <row r="58" spans="2:15" ht="15.75">
      <c r="B58" s="1018" t="s">
        <v>889</v>
      </c>
      <c r="C58" s="119" t="s">
        <v>537</v>
      </c>
      <c r="D58" s="93">
        <f t="shared" si="2"/>
        <v>0.24</v>
      </c>
      <c r="E58" s="92" t="s">
        <v>282</v>
      </c>
      <c r="F58" s="75">
        <f t="shared" si="3"/>
        <v>4</v>
      </c>
      <c r="G58" s="74">
        <f t="shared" si="4"/>
        <v>24</v>
      </c>
      <c r="H58" s="91">
        <v>240</v>
      </c>
      <c r="I58" s="72">
        <v>230</v>
      </c>
      <c r="J58" s="71">
        <v>250</v>
      </c>
      <c r="K58" s="79">
        <f t="shared" si="5"/>
        <v>25</v>
      </c>
      <c r="L58" s="95">
        <v>250</v>
      </c>
      <c r="M58" s="945" t="s">
        <v>536</v>
      </c>
      <c r="O58" s="9">
        <v>1</v>
      </c>
    </row>
    <row r="59" spans="2:15" ht="15.75">
      <c r="B59" s="1018" t="s">
        <v>889</v>
      </c>
      <c r="C59" s="119" t="s">
        <v>534</v>
      </c>
      <c r="D59" s="93">
        <f t="shared" si="2"/>
        <v>0.24</v>
      </c>
      <c r="E59" s="92" t="s">
        <v>282</v>
      </c>
      <c r="F59" s="75">
        <f t="shared" si="3"/>
        <v>4</v>
      </c>
      <c r="G59" s="74">
        <f t="shared" si="4"/>
        <v>24</v>
      </c>
      <c r="H59" s="91">
        <v>240</v>
      </c>
      <c r="I59" s="72">
        <v>180</v>
      </c>
      <c r="J59" s="71">
        <v>300</v>
      </c>
      <c r="K59" s="79">
        <f t="shared" si="5"/>
        <v>30</v>
      </c>
      <c r="L59" s="95">
        <v>360</v>
      </c>
      <c r="M59" s="945" t="s">
        <v>533</v>
      </c>
      <c r="O59" s="9">
        <v>1</v>
      </c>
    </row>
    <row r="60" spans="2:15" ht="15.75">
      <c r="B60" s="1018" t="s">
        <v>889</v>
      </c>
      <c r="C60" s="119" t="s">
        <v>527</v>
      </c>
      <c r="D60" s="93">
        <f t="shared" si="2"/>
        <v>4.4999999999999998E-2</v>
      </c>
      <c r="E60" s="92" t="s">
        <v>282</v>
      </c>
      <c r="F60" s="75">
        <f t="shared" si="3"/>
        <v>22</v>
      </c>
      <c r="G60" s="74">
        <f t="shared" si="4"/>
        <v>4.5</v>
      </c>
      <c r="H60" s="91">
        <v>45</v>
      </c>
      <c r="I60" s="72">
        <v>34</v>
      </c>
      <c r="J60" s="71">
        <v>56</v>
      </c>
      <c r="K60" s="74">
        <f t="shared" si="5"/>
        <v>5.6</v>
      </c>
      <c r="L60" s="95">
        <v>68</v>
      </c>
      <c r="M60" s="945" t="s">
        <v>526</v>
      </c>
      <c r="O60" s="9">
        <v>1</v>
      </c>
    </row>
    <row r="61" spans="2:15" ht="15.75">
      <c r="B61" s="1018" t="s">
        <v>889</v>
      </c>
      <c r="C61" s="119" t="s">
        <v>525</v>
      </c>
      <c r="D61" s="93">
        <f t="shared" si="2"/>
        <v>4.4999999999999998E-2</v>
      </c>
      <c r="E61" s="92" t="s">
        <v>282</v>
      </c>
      <c r="F61" s="75">
        <f t="shared" si="3"/>
        <v>22</v>
      </c>
      <c r="G61" s="74">
        <f t="shared" si="4"/>
        <v>4.5</v>
      </c>
      <c r="H61" s="91">
        <v>45</v>
      </c>
      <c r="I61" s="72">
        <v>30</v>
      </c>
      <c r="J61" s="71">
        <v>60</v>
      </c>
      <c r="K61" s="74">
        <f t="shared" si="5"/>
        <v>6</v>
      </c>
      <c r="L61" s="95">
        <v>60</v>
      </c>
      <c r="M61" s="945" t="s">
        <v>524</v>
      </c>
      <c r="O61" s="9">
        <v>1</v>
      </c>
    </row>
    <row r="62" spans="2:15" ht="15.75">
      <c r="B62" s="1018" t="s">
        <v>889</v>
      </c>
      <c r="C62" s="119" t="s">
        <v>523</v>
      </c>
      <c r="D62" s="93">
        <f t="shared" si="2"/>
        <v>0.06</v>
      </c>
      <c r="E62" s="92" t="s">
        <v>282</v>
      </c>
      <c r="F62" s="75">
        <f t="shared" si="3"/>
        <v>17</v>
      </c>
      <c r="G62" s="74">
        <f t="shared" si="4"/>
        <v>6</v>
      </c>
      <c r="H62" s="91">
        <v>60</v>
      </c>
      <c r="I62" s="72">
        <v>45</v>
      </c>
      <c r="J62" s="71">
        <v>75</v>
      </c>
      <c r="K62" s="79">
        <f t="shared" si="5"/>
        <v>7.5</v>
      </c>
      <c r="L62" s="95">
        <v>90</v>
      </c>
      <c r="M62" s="945" t="s">
        <v>522</v>
      </c>
      <c r="O62" s="9">
        <v>1</v>
      </c>
    </row>
    <row r="63" spans="2:15" ht="15.75">
      <c r="B63" s="1018" t="s">
        <v>889</v>
      </c>
      <c r="C63" s="119" t="s">
        <v>519</v>
      </c>
      <c r="D63" s="93">
        <f t="shared" si="2"/>
        <v>0.18</v>
      </c>
      <c r="E63" s="92" t="s">
        <v>282</v>
      </c>
      <c r="F63" s="75">
        <f t="shared" si="3"/>
        <v>6</v>
      </c>
      <c r="G63" s="74">
        <f t="shared" si="4"/>
        <v>18</v>
      </c>
      <c r="H63" s="91">
        <v>180</v>
      </c>
      <c r="I63" s="72">
        <v>150</v>
      </c>
      <c r="J63" s="71">
        <v>210</v>
      </c>
      <c r="K63" s="79">
        <f t="shared" si="5"/>
        <v>21</v>
      </c>
      <c r="L63" s="95">
        <v>210</v>
      </c>
      <c r="M63" s="945" t="s">
        <v>518</v>
      </c>
      <c r="O63" s="9">
        <v>1</v>
      </c>
    </row>
    <row r="64" spans="2:15" ht="15.75">
      <c r="B64" s="1018" t="s">
        <v>889</v>
      </c>
      <c r="C64" s="119" t="s">
        <v>415</v>
      </c>
      <c r="D64" s="93">
        <f t="shared" si="2"/>
        <v>0.12</v>
      </c>
      <c r="E64" s="92" t="s">
        <v>282</v>
      </c>
      <c r="F64" s="75">
        <f t="shared" si="3"/>
        <v>8</v>
      </c>
      <c r="G64" s="74">
        <f t="shared" si="4"/>
        <v>12</v>
      </c>
      <c r="H64" s="91">
        <v>120</v>
      </c>
      <c r="I64" s="72">
        <v>90</v>
      </c>
      <c r="J64" s="71">
        <v>150</v>
      </c>
      <c r="K64" s="79">
        <f t="shared" si="5"/>
        <v>15</v>
      </c>
      <c r="L64" s="95">
        <v>180</v>
      </c>
      <c r="M64" s="945" t="s">
        <v>510</v>
      </c>
      <c r="O64" s="9">
        <v>1</v>
      </c>
    </row>
    <row r="65" spans="2:15" ht="15.75">
      <c r="B65" s="1018" t="s">
        <v>889</v>
      </c>
      <c r="C65" s="119" t="s">
        <v>508</v>
      </c>
      <c r="D65" s="93">
        <f t="shared" si="2"/>
        <v>0.2</v>
      </c>
      <c r="E65" s="92" t="s">
        <v>282</v>
      </c>
      <c r="F65" s="75">
        <f t="shared" si="3"/>
        <v>5</v>
      </c>
      <c r="G65" s="74">
        <f t="shared" si="4"/>
        <v>20</v>
      </c>
      <c r="H65" s="91">
        <v>200</v>
      </c>
      <c r="I65" s="72">
        <v>150</v>
      </c>
      <c r="J65" s="71">
        <v>250</v>
      </c>
      <c r="K65" s="79">
        <f t="shared" si="5"/>
        <v>25</v>
      </c>
      <c r="L65" s="95">
        <v>300</v>
      </c>
      <c r="M65" s="945" t="s">
        <v>507</v>
      </c>
      <c r="O65" s="9">
        <v>1</v>
      </c>
    </row>
    <row r="66" spans="2:15" ht="15.75">
      <c r="B66" s="1018" t="s">
        <v>889</v>
      </c>
      <c r="C66" s="119" t="s">
        <v>506</v>
      </c>
      <c r="D66" s="93">
        <f t="shared" si="2"/>
        <v>0.4</v>
      </c>
      <c r="E66" s="92" t="s">
        <v>282</v>
      </c>
      <c r="F66" s="75">
        <f t="shared" si="3"/>
        <v>3</v>
      </c>
      <c r="G66" s="74">
        <f t="shared" si="4"/>
        <v>40</v>
      </c>
      <c r="H66" s="91">
        <v>400</v>
      </c>
      <c r="I66" s="72">
        <v>350</v>
      </c>
      <c r="J66" s="71">
        <v>470</v>
      </c>
      <c r="K66" s="79">
        <f t="shared" si="5"/>
        <v>47</v>
      </c>
      <c r="L66" s="95">
        <v>470</v>
      </c>
      <c r="M66" s="945" t="s">
        <v>341</v>
      </c>
      <c r="O66" s="9">
        <v>1</v>
      </c>
    </row>
    <row r="67" spans="2:15" ht="15.75">
      <c r="B67" s="1018" t="s">
        <v>889</v>
      </c>
      <c r="C67" s="119" t="s">
        <v>502</v>
      </c>
      <c r="D67" s="93">
        <f t="shared" si="2"/>
        <v>0.24</v>
      </c>
      <c r="E67" s="92" t="s">
        <v>282</v>
      </c>
      <c r="F67" s="75">
        <f t="shared" si="3"/>
        <v>4</v>
      </c>
      <c r="G67" s="74">
        <f t="shared" si="4"/>
        <v>24</v>
      </c>
      <c r="H67" s="91">
        <v>240</v>
      </c>
      <c r="I67" s="72">
        <v>180</v>
      </c>
      <c r="J67" s="71">
        <v>300</v>
      </c>
      <c r="K67" s="79">
        <f t="shared" si="5"/>
        <v>30</v>
      </c>
      <c r="L67" s="95">
        <v>360</v>
      </c>
      <c r="M67" s="945" t="s">
        <v>501</v>
      </c>
      <c r="O67" s="9">
        <v>1</v>
      </c>
    </row>
    <row r="68" spans="2:15" ht="15.75">
      <c r="B68" s="1018" t="s">
        <v>889</v>
      </c>
      <c r="C68" s="119" t="s">
        <v>498</v>
      </c>
      <c r="D68" s="93">
        <f t="shared" si="2"/>
        <v>0.5</v>
      </c>
      <c r="E68" s="92" t="s">
        <v>282</v>
      </c>
      <c r="F68" s="75">
        <f t="shared" si="3"/>
        <v>2</v>
      </c>
      <c r="G68" s="74">
        <f t="shared" si="4"/>
        <v>50</v>
      </c>
      <c r="H68" s="91">
        <v>500</v>
      </c>
      <c r="I68" s="72">
        <v>450</v>
      </c>
      <c r="J68" s="71">
        <v>600</v>
      </c>
      <c r="K68" s="79">
        <f t="shared" si="5"/>
        <v>60</v>
      </c>
      <c r="L68" s="95">
        <v>600</v>
      </c>
      <c r="M68" s="945" t="s">
        <v>497</v>
      </c>
      <c r="O68" s="9">
        <v>1</v>
      </c>
    </row>
    <row r="69" spans="2:15" ht="15.75">
      <c r="B69" s="1018" t="s">
        <v>889</v>
      </c>
      <c r="C69" s="119" t="s">
        <v>495</v>
      </c>
      <c r="D69" s="93">
        <f t="shared" si="2"/>
        <v>0.215</v>
      </c>
      <c r="E69" s="92" t="s">
        <v>282</v>
      </c>
      <c r="F69" s="75">
        <f t="shared" si="3"/>
        <v>5</v>
      </c>
      <c r="G69" s="74">
        <f t="shared" si="4"/>
        <v>21.5</v>
      </c>
      <c r="H69" s="91">
        <v>215</v>
      </c>
      <c r="I69" s="72">
        <v>161</v>
      </c>
      <c r="J69" s="71">
        <v>269</v>
      </c>
      <c r="K69" s="79">
        <f t="shared" si="5"/>
        <v>26.9</v>
      </c>
      <c r="L69" s="95">
        <v>322</v>
      </c>
      <c r="M69" s="945" t="s">
        <v>494</v>
      </c>
      <c r="O69" s="9">
        <v>1</v>
      </c>
    </row>
    <row r="70" spans="2:15" ht="15.75">
      <c r="B70" s="1018" t="s">
        <v>889</v>
      </c>
      <c r="C70" s="119" t="s">
        <v>492</v>
      </c>
      <c r="D70" s="93">
        <f t="shared" si="2"/>
        <v>0.2</v>
      </c>
      <c r="E70" s="92" t="s">
        <v>282</v>
      </c>
      <c r="F70" s="75">
        <f t="shared" si="3"/>
        <v>5</v>
      </c>
      <c r="G70" s="74">
        <f t="shared" si="4"/>
        <v>20</v>
      </c>
      <c r="H70" s="91">
        <v>200</v>
      </c>
      <c r="I70" s="72">
        <v>180</v>
      </c>
      <c r="J70" s="71">
        <v>240</v>
      </c>
      <c r="K70" s="79">
        <f t="shared" si="5"/>
        <v>24</v>
      </c>
      <c r="L70" s="95">
        <v>240</v>
      </c>
      <c r="M70" s="945" t="s">
        <v>341</v>
      </c>
      <c r="O70" s="9">
        <v>1</v>
      </c>
    </row>
    <row r="71" spans="2:15" ht="15.75">
      <c r="B71" s="1018" t="s">
        <v>889</v>
      </c>
      <c r="C71" s="119" t="s">
        <v>491</v>
      </c>
      <c r="D71" s="93">
        <f t="shared" si="2"/>
        <v>2E-3</v>
      </c>
      <c r="E71" s="92" t="s">
        <v>282</v>
      </c>
      <c r="F71" s="75">
        <f t="shared" si="3"/>
        <v>500</v>
      </c>
      <c r="G71" s="74">
        <f t="shared" si="4"/>
        <v>0.2</v>
      </c>
      <c r="H71" s="91">
        <v>2</v>
      </c>
      <c r="I71" s="72">
        <v>33</v>
      </c>
      <c r="J71" s="71">
        <v>55</v>
      </c>
      <c r="K71" s="79">
        <f t="shared" si="5"/>
        <v>5.5</v>
      </c>
      <c r="L71" s="95">
        <v>66</v>
      </c>
      <c r="M71" s="945" t="s">
        <v>490</v>
      </c>
      <c r="O71" s="9">
        <v>1</v>
      </c>
    </row>
    <row r="72" spans="2:15" ht="15.75">
      <c r="B72" s="1018" t="s">
        <v>889</v>
      </c>
      <c r="C72" s="119" t="s">
        <v>489</v>
      </c>
      <c r="D72" s="93">
        <f t="shared" si="2"/>
        <v>4.3999999999999997E-2</v>
      </c>
      <c r="E72" s="92" t="s">
        <v>282</v>
      </c>
      <c r="F72" s="75">
        <f t="shared" si="3"/>
        <v>23</v>
      </c>
      <c r="G72" s="74">
        <f t="shared" si="4"/>
        <v>4.4000000000000004</v>
      </c>
      <c r="H72" s="91">
        <v>44</v>
      </c>
      <c r="I72" s="72">
        <v>40</v>
      </c>
      <c r="J72" s="71">
        <v>50</v>
      </c>
      <c r="K72" s="79">
        <f t="shared" si="5"/>
        <v>5</v>
      </c>
      <c r="L72" s="95">
        <v>60</v>
      </c>
      <c r="M72" s="945" t="s">
        <v>488</v>
      </c>
      <c r="O72" s="9">
        <v>1</v>
      </c>
    </row>
    <row r="73" spans="2:15" ht="15.75">
      <c r="B73" s="1018" t="s">
        <v>889</v>
      </c>
      <c r="C73" s="119" t="s">
        <v>487</v>
      </c>
      <c r="D73" s="93">
        <f t="shared" si="2"/>
        <v>4.3999999999999997E-2</v>
      </c>
      <c r="E73" s="92" t="s">
        <v>282</v>
      </c>
      <c r="F73" s="75">
        <f t="shared" si="3"/>
        <v>23</v>
      </c>
      <c r="G73" s="74">
        <f t="shared" si="4"/>
        <v>4.4000000000000004</v>
      </c>
      <c r="H73" s="91">
        <v>44</v>
      </c>
      <c r="I73" s="72">
        <v>33</v>
      </c>
      <c r="J73" s="71">
        <v>55</v>
      </c>
      <c r="K73" s="79">
        <f t="shared" si="5"/>
        <v>5.5</v>
      </c>
      <c r="L73" s="95">
        <v>66</v>
      </c>
      <c r="M73" s="945" t="s">
        <v>486</v>
      </c>
      <c r="O73" s="9">
        <v>1</v>
      </c>
    </row>
    <row r="74" spans="2:15" ht="15.75">
      <c r="B74" s="1018" t="s">
        <v>889</v>
      </c>
      <c r="C74" s="119" t="s">
        <v>485</v>
      </c>
      <c r="D74" s="93">
        <f t="shared" si="2"/>
        <v>0.27</v>
      </c>
      <c r="E74" s="92" t="s">
        <v>282</v>
      </c>
      <c r="F74" s="75">
        <f t="shared" si="3"/>
        <v>4</v>
      </c>
      <c r="G74" s="74">
        <f t="shared" si="4"/>
        <v>27</v>
      </c>
      <c r="H74" s="91">
        <v>270</v>
      </c>
      <c r="I74" s="72">
        <v>250</v>
      </c>
      <c r="J74" s="71">
        <v>300</v>
      </c>
      <c r="K74" s="79">
        <f t="shared" si="5"/>
        <v>30</v>
      </c>
      <c r="L74" s="95">
        <v>300</v>
      </c>
      <c r="M74" s="945" t="s">
        <v>484</v>
      </c>
      <c r="O74" s="9">
        <v>1</v>
      </c>
    </row>
    <row r="75" spans="2:15" ht="15.75">
      <c r="B75" s="1018" t="s">
        <v>889</v>
      </c>
      <c r="C75" s="119" t="s">
        <v>479</v>
      </c>
      <c r="D75" s="93">
        <f t="shared" si="2"/>
        <v>0.05</v>
      </c>
      <c r="E75" s="92" t="s">
        <v>282</v>
      </c>
      <c r="F75" s="75">
        <f t="shared" si="3"/>
        <v>20</v>
      </c>
      <c r="G75" s="74">
        <f t="shared" si="4"/>
        <v>5</v>
      </c>
      <c r="H75" s="91">
        <v>50</v>
      </c>
      <c r="I75" s="72"/>
      <c r="J75" s="71"/>
      <c r="K75" s="79"/>
      <c r="L75" s="95"/>
      <c r="M75" s="904" t="s">
        <v>478</v>
      </c>
      <c r="O75" s="9">
        <v>1</v>
      </c>
    </row>
    <row r="76" spans="2:15" ht="15.75">
      <c r="B76" s="1018" t="s">
        <v>889</v>
      </c>
      <c r="C76" s="119" t="s">
        <v>477</v>
      </c>
      <c r="D76" s="93">
        <f t="shared" si="2"/>
        <v>0.35</v>
      </c>
      <c r="E76" s="92" t="s">
        <v>282</v>
      </c>
      <c r="F76" s="75">
        <f t="shared" si="3"/>
        <v>3</v>
      </c>
      <c r="G76" s="74">
        <f t="shared" si="4"/>
        <v>35</v>
      </c>
      <c r="H76" s="91">
        <v>350</v>
      </c>
      <c r="I76" s="72">
        <v>300</v>
      </c>
      <c r="J76" s="71">
        <v>400</v>
      </c>
      <c r="K76" s="79">
        <f t="shared" ref="K76:K97" si="6">J76/10</f>
        <v>40</v>
      </c>
      <c r="L76" s="95">
        <v>400</v>
      </c>
      <c r="M76" s="945" t="s">
        <v>476</v>
      </c>
      <c r="O76" s="9">
        <v>1</v>
      </c>
    </row>
    <row r="77" spans="2:15" ht="15.75">
      <c r="B77" s="1018" t="s">
        <v>889</v>
      </c>
      <c r="C77" s="119" t="s">
        <v>470</v>
      </c>
      <c r="D77" s="93">
        <f t="shared" si="2"/>
        <v>0.15</v>
      </c>
      <c r="E77" s="92" t="s">
        <v>282</v>
      </c>
      <c r="F77" s="75">
        <f t="shared" si="3"/>
        <v>7</v>
      </c>
      <c r="G77" s="74">
        <f t="shared" si="4"/>
        <v>15</v>
      </c>
      <c r="H77" s="91">
        <v>150</v>
      </c>
      <c r="I77" s="72">
        <v>135</v>
      </c>
      <c r="J77" s="71">
        <v>180</v>
      </c>
      <c r="K77" s="79">
        <f t="shared" si="6"/>
        <v>18</v>
      </c>
      <c r="L77" s="95">
        <v>180</v>
      </c>
      <c r="M77" s="945" t="s">
        <v>356</v>
      </c>
      <c r="O77" s="9">
        <v>1</v>
      </c>
    </row>
    <row r="78" spans="2:15" ht="15.75">
      <c r="B78" s="1018" t="s">
        <v>889</v>
      </c>
      <c r="C78" s="119" t="s">
        <v>469</v>
      </c>
      <c r="D78" s="93">
        <f t="shared" si="2"/>
        <v>0.24</v>
      </c>
      <c r="E78" s="92" t="s">
        <v>282</v>
      </c>
      <c r="F78" s="75">
        <f t="shared" si="3"/>
        <v>4</v>
      </c>
      <c r="G78" s="74">
        <f t="shared" si="4"/>
        <v>24</v>
      </c>
      <c r="H78" s="91">
        <v>240</v>
      </c>
      <c r="I78" s="72">
        <v>200</v>
      </c>
      <c r="J78" s="71">
        <v>300</v>
      </c>
      <c r="K78" s="79">
        <f t="shared" si="6"/>
        <v>30</v>
      </c>
      <c r="L78" s="95">
        <v>300</v>
      </c>
      <c r="M78" s="945" t="s">
        <v>468</v>
      </c>
      <c r="O78" s="9">
        <v>1</v>
      </c>
    </row>
    <row r="79" spans="2:15" ht="15.75">
      <c r="B79" s="1018" t="s">
        <v>889</v>
      </c>
      <c r="C79" s="119" t="s">
        <v>467</v>
      </c>
      <c r="D79" s="93">
        <f t="shared" si="2"/>
        <v>0.03</v>
      </c>
      <c r="E79" s="92" t="s">
        <v>282</v>
      </c>
      <c r="F79" s="75">
        <f t="shared" si="3"/>
        <v>33</v>
      </c>
      <c r="G79" s="74">
        <f t="shared" si="4"/>
        <v>3</v>
      </c>
      <c r="H79" s="91">
        <v>30</v>
      </c>
      <c r="I79" s="72">
        <v>22</v>
      </c>
      <c r="J79" s="71">
        <v>38</v>
      </c>
      <c r="K79" s="79">
        <f t="shared" si="6"/>
        <v>3.8</v>
      </c>
      <c r="L79" s="95">
        <v>45</v>
      </c>
      <c r="M79" s="945" t="s">
        <v>466</v>
      </c>
      <c r="O79" s="9">
        <v>1</v>
      </c>
    </row>
    <row r="80" spans="2:15" ht="15.75">
      <c r="B80" s="1018" t="s">
        <v>889</v>
      </c>
      <c r="C80" s="119" t="s">
        <v>464</v>
      </c>
      <c r="D80" s="93">
        <f t="shared" si="2"/>
        <v>0.56999999999999995</v>
      </c>
      <c r="E80" s="92" t="s">
        <v>282</v>
      </c>
      <c r="F80" s="75">
        <f t="shared" si="3"/>
        <v>2</v>
      </c>
      <c r="G80" s="74">
        <f t="shared" si="4"/>
        <v>57</v>
      </c>
      <c r="H80" s="91">
        <v>570</v>
      </c>
      <c r="I80" s="72">
        <v>550</v>
      </c>
      <c r="J80" s="71">
        <v>600</v>
      </c>
      <c r="K80" s="79">
        <f t="shared" si="6"/>
        <v>60</v>
      </c>
      <c r="L80" s="95">
        <v>600</v>
      </c>
      <c r="M80" s="945" t="s">
        <v>356</v>
      </c>
      <c r="O80" s="9">
        <v>1</v>
      </c>
    </row>
    <row r="81" spans="2:15" ht="15.75">
      <c r="B81" s="1018" t="s">
        <v>889</v>
      </c>
      <c r="C81" s="119" t="s">
        <v>463</v>
      </c>
      <c r="D81" s="93">
        <f t="shared" si="2"/>
        <v>0.47</v>
      </c>
      <c r="E81" s="92" t="s">
        <v>282</v>
      </c>
      <c r="F81" s="75">
        <f t="shared" si="3"/>
        <v>2</v>
      </c>
      <c r="G81" s="74">
        <f t="shared" si="4"/>
        <v>47</v>
      </c>
      <c r="H81" s="91">
        <v>470</v>
      </c>
      <c r="I81" s="72">
        <v>450</v>
      </c>
      <c r="J81" s="71">
        <v>500</v>
      </c>
      <c r="K81" s="79">
        <f t="shared" si="6"/>
        <v>50</v>
      </c>
      <c r="L81" s="95">
        <v>500</v>
      </c>
      <c r="M81" s="945" t="s">
        <v>356</v>
      </c>
      <c r="O81" s="9">
        <v>1</v>
      </c>
    </row>
    <row r="82" spans="2:15" ht="15.75">
      <c r="B82" s="1018" t="s">
        <v>889</v>
      </c>
      <c r="C82" s="119" t="s">
        <v>462</v>
      </c>
      <c r="D82" s="93">
        <f t="shared" si="2"/>
        <v>0.56799999999999995</v>
      </c>
      <c r="E82" s="92" t="s">
        <v>282</v>
      </c>
      <c r="F82" s="75">
        <f t="shared" si="3"/>
        <v>2</v>
      </c>
      <c r="G82" s="74">
        <f t="shared" si="4"/>
        <v>56.8</v>
      </c>
      <c r="H82" s="91">
        <v>568</v>
      </c>
      <c r="I82" s="72">
        <v>550</v>
      </c>
      <c r="J82" s="71">
        <v>600</v>
      </c>
      <c r="K82" s="79">
        <f t="shared" si="6"/>
        <v>60</v>
      </c>
      <c r="L82" s="95">
        <v>600</v>
      </c>
      <c r="M82" s="945" t="s">
        <v>461</v>
      </c>
      <c r="O82" s="9">
        <v>1</v>
      </c>
    </row>
    <row r="83" spans="2:15" ht="15.75">
      <c r="B83" s="1018" t="s">
        <v>889</v>
      </c>
      <c r="C83" s="119" t="s">
        <v>459</v>
      </c>
      <c r="D83" s="93">
        <f t="shared" ref="D83:D141" si="7">H83 / 1000</f>
        <v>0.47299999999999998</v>
      </c>
      <c r="E83" s="92" t="s">
        <v>282</v>
      </c>
      <c r="F83" s="75">
        <f t="shared" ref="F83:F101" si="8">ROUND(1/D83,0)</f>
        <v>2</v>
      </c>
      <c r="G83" s="74">
        <f t="shared" ref="G83:G123" si="9">H83/10</f>
        <v>47.3</v>
      </c>
      <c r="H83" s="91">
        <v>473</v>
      </c>
      <c r="I83" s="72">
        <v>450</v>
      </c>
      <c r="J83" s="71">
        <v>500</v>
      </c>
      <c r="K83" s="79">
        <f t="shared" si="6"/>
        <v>50</v>
      </c>
      <c r="L83" s="95">
        <v>500</v>
      </c>
      <c r="M83" s="945" t="s">
        <v>458</v>
      </c>
      <c r="O83" s="9">
        <v>1</v>
      </c>
    </row>
    <row r="84" spans="2:15" ht="15.75">
      <c r="B84" s="1018" t="s">
        <v>889</v>
      </c>
      <c r="C84" s="119" t="s">
        <v>456</v>
      </c>
      <c r="D84" s="93">
        <f t="shared" si="7"/>
        <v>0.4</v>
      </c>
      <c r="E84" s="92" t="s">
        <v>282</v>
      </c>
      <c r="F84" s="75">
        <f t="shared" si="8"/>
        <v>3</v>
      </c>
      <c r="G84" s="74">
        <f t="shared" si="9"/>
        <v>40</v>
      </c>
      <c r="H84" s="91">
        <v>400</v>
      </c>
      <c r="I84" s="72">
        <v>350</v>
      </c>
      <c r="J84" s="71">
        <v>470</v>
      </c>
      <c r="K84" s="79">
        <f t="shared" si="6"/>
        <v>47</v>
      </c>
      <c r="L84" s="95">
        <v>470</v>
      </c>
      <c r="M84" s="945" t="s">
        <v>455</v>
      </c>
      <c r="O84" s="9">
        <v>1</v>
      </c>
    </row>
    <row r="85" spans="2:15" ht="15.75">
      <c r="B85" s="1018" t="s">
        <v>889</v>
      </c>
      <c r="C85" s="119" t="s">
        <v>454</v>
      </c>
      <c r="D85" s="93">
        <f t="shared" si="7"/>
        <v>0.03</v>
      </c>
      <c r="E85" s="92" t="s">
        <v>282</v>
      </c>
      <c r="F85" s="75">
        <f t="shared" si="8"/>
        <v>33</v>
      </c>
      <c r="G85" s="74">
        <f t="shared" si="9"/>
        <v>3</v>
      </c>
      <c r="H85" s="91">
        <v>30</v>
      </c>
      <c r="I85" s="72">
        <v>22</v>
      </c>
      <c r="J85" s="71">
        <v>38</v>
      </c>
      <c r="K85" s="79">
        <f t="shared" si="6"/>
        <v>3.8</v>
      </c>
      <c r="L85" s="95">
        <v>45</v>
      </c>
      <c r="M85" s="945" t="s">
        <v>453</v>
      </c>
      <c r="O85" s="9">
        <v>1</v>
      </c>
    </row>
    <row r="86" spans="2:15" ht="15.75">
      <c r="B86" s="1018" t="s">
        <v>889</v>
      </c>
      <c r="C86" s="119" t="s">
        <v>452</v>
      </c>
      <c r="D86" s="93">
        <f t="shared" si="7"/>
        <v>0.03</v>
      </c>
      <c r="E86" s="92" t="s">
        <v>282</v>
      </c>
      <c r="F86" s="75">
        <f t="shared" si="8"/>
        <v>33</v>
      </c>
      <c r="G86" s="74">
        <f t="shared" si="9"/>
        <v>3</v>
      </c>
      <c r="H86" s="91">
        <v>30</v>
      </c>
      <c r="I86" s="72">
        <v>22</v>
      </c>
      <c r="J86" s="71">
        <v>38</v>
      </c>
      <c r="K86" s="79">
        <f t="shared" si="6"/>
        <v>3.8</v>
      </c>
      <c r="L86" s="95">
        <v>45</v>
      </c>
      <c r="M86" s="945" t="s">
        <v>451</v>
      </c>
      <c r="O86" s="9">
        <v>1</v>
      </c>
    </row>
    <row r="87" spans="2:15" ht="15.75">
      <c r="B87" s="1018" t="s">
        <v>889</v>
      </c>
      <c r="C87" s="119" t="s">
        <v>442</v>
      </c>
      <c r="D87" s="93">
        <f t="shared" si="7"/>
        <v>0.04</v>
      </c>
      <c r="E87" s="92" t="s">
        <v>282</v>
      </c>
      <c r="F87" s="75">
        <f t="shared" si="8"/>
        <v>25</v>
      </c>
      <c r="G87" s="74">
        <f t="shared" si="9"/>
        <v>4</v>
      </c>
      <c r="H87" s="91">
        <v>40</v>
      </c>
      <c r="I87" s="72">
        <v>30</v>
      </c>
      <c r="J87" s="71">
        <v>50</v>
      </c>
      <c r="K87" s="79">
        <f t="shared" si="6"/>
        <v>5</v>
      </c>
      <c r="L87" s="95">
        <v>60</v>
      </c>
      <c r="M87" s="945" t="s">
        <v>441</v>
      </c>
      <c r="O87" s="9">
        <v>1</v>
      </c>
    </row>
    <row r="88" spans="2:15" ht="15.75">
      <c r="B88" s="1018" t="s">
        <v>889</v>
      </c>
      <c r="C88" s="119" t="s">
        <v>358</v>
      </c>
      <c r="D88" s="93">
        <f t="shared" si="7"/>
        <v>4.3999999999999997E-2</v>
      </c>
      <c r="E88" s="92" t="s">
        <v>282</v>
      </c>
      <c r="F88" s="75">
        <f t="shared" si="8"/>
        <v>23</v>
      </c>
      <c r="G88" s="74">
        <f t="shared" si="9"/>
        <v>4.4000000000000004</v>
      </c>
      <c r="H88" s="91">
        <v>44</v>
      </c>
      <c r="I88" s="72">
        <v>33</v>
      </c>
      <c r="J88" s="71">
        <v>55</v>
      </c>
      <c r="K88" s="79">
        <f t="shared" si="6"/>
        <v>5.5</v>
      </c>
      <c r="L88" s="95">
        <v>66</v>
      </c>
      <c r="M88" s="945" t="s">
        <v>437</v>
      </c>
      <c r="O88" s="9">
        <v>1</v>
      </c>
    </row>
    <row r="89" spans="2:15" ht="15.75">
      <c r="B89" s="1018" t="s">
        <v>889</v>
      </c>
      <c r="C89" s="119" t="s">
        <v>406</v>
      </c>
      <c r="D89" s="93">
        <f t="shared" si="7"/>
        <v>0.3</v>
      </c>
      <c r="E89" s="92" t="s">
        <v>282</v>
      </c>
      <c r="F89" s="75">
        <f t="shared" si="8"/>
        <v>3</v>
      </c>
      <c r="G89" s="74">
        <f t="shared" si="9"/>
        <v>30</v>
      </c>
      <c r="H89" s="91">
        <v>300</v>
      </c>
      <c r="I89" s="72">
        <v>250</v>
      </c>
      <c r="J89" s="71">
        <v>350</v>
      </c>
      <c r="K89" s="79">
        <f t="shared" si="6"/>
        <v>35</v>
      </c>
      <c r="L89" s="95">
        <v>350</v>
      </c>
      <c r="M89" s="945" t="s">
        <v>405</v>
      </c>
      <c r="O89" s="9">
        <v>1</v>
      </c>
    </row>
    <row r="90" spans="2:15" ht="15.75">
      <c r="B90" s="1018" t="s">
        <v>889</v>
      </c>
      <c r="C90" s="119" t="s">
        <v>396</v>
      </c>
      <c r="D90" s="93">
        <f t="shared" si="7"/>
        <v>0.2</v>
      </c>
      <c r="E90" s="92" t="s">
        <v>282</v>
      </c>
      <c r="F90" s="75">
        <f t="shared" si="8"/>
        <v>5</v>
      </c>
      <c r="G90" s="74">
        <f t="shared" si="9"/>
        <v>20</v>
      </c>
      <c r="H90" s="91">
        <v>200</v>
      </c>
      <c r="I90" s="72">
        <v>180</v>
      </c>
      <c r="J90" s="71">
        <v>240</v>
      </c>
      <c r="K90" s="79">
        <f t="shared" si="6"/>
        <v>24</v>
      </c>
      <c r="L90" s="95">
        <v>240</v>
      </c>
      <c r="M90" s="945" t="s">
        <v>395</v>
      </c>
      <c r="O90" s="9">
        <v>1</v>
      </c>
    </row>
    <row r="91" spans="2:15" ht="15.75">
      <c r="B91" s="1018" t="s">
        <v>889</v>
      </c>
      <c r="C91" s="119" t="s">
        <v>359</v>
      </c>
      <c r="D91" s="93">
        <f t="shared" si="7"/>
        <v>0.3</v>
      </c>
      <c r="E91" s="92" t="s">
        <v>282</v>
      </c>
      <c r="F91" s="75">
        <f t="shared" si="8"/>
        <v>3</v>
      </c>
      <c r="G91" s="74">
        <f t="shared" si="9"/>
        <v>30</v>
      </c>
      <c r="H91" s="91">
        <v>300</v>
      </c>
      <c r="I91" s="72">
        <v>240</v>
      </c>
      <c r="J91" s="71">
        <v>350</v>
      </c>
      <c r="K91" s="79">
        <f t="shared" si="6"/>
        <v>35</v>
      </c>
      <c r="L91" s="95">
        <v>350</v>
      </c>
      <c r="M91" s="945" t="s">
        <v>356</v>
      </c>
      <c r="O91" s="9">
        <v>1</v>
      </c>
    </row>
    <row r="92" spans="2:15" ht="15.75">
      <c r="B92" s="1018" t="s">
        <v>889</v>
      </c>
      <c r="C92" s="119" t="s">
        <v>357</v>
      </c>
      <c r="D92" s="93">
        <f t="shared" si="7"/>
        <v>0.24</v>
      </c>
      <c r="E92" s="92" t="s">
        <v>282</v>
      </c>
      <c r="F92" s="75">
        <f t="shared" si="8"/>
        <v>4</v>
      </c>
      <c r="G92" s="74">
        <f t="shared" si="9"/>
        <v>24</v>
      </c>
      <c r="H92" s="91">
        <v>240</v>
      </c>
      <c r="I92" s="72">
        <v>180</v>
      </c>
      <c r="J92" s="71">
        <v>300</v>
      </c>
      <c r="K92" s="79">
        <f t="shared" si="6"/>
        <v>30</v>
      </c>
      <c r="L92" s="95">
        <v>300</v>
      </c>
      <c r="M92" s="945" t="s">
        <v>356</v>
      </c>
      <c r="O92" s="9">
        <v>1</v>
      </c>
    </row>
    <row r="93" spans="2:15" ht="15.75">
      <c r="B93" s="1018" t="s">
        <v>889</v>
      </c>
      <c r="C93" s="119" t="s">
        <v>355</v>
      </c>
      <c r="D93" s="93">
        <f t="shared" si="7"/>
        <v>0.23699999999999999</v>
      </c>
      <c r="E93" s="92" t="s">
        <v>282</v>
      </c>
      <c r="F93" s="75">
        <f t="shared" si="8"/>
        <v>4</v>
      </c>
      <c r="G93" s="74">
        <f t="shared" si="9"/>
        <v>23.7</v>
      </c>
      <c r="H93" s="91">
        <v>237</v>
      </c>
      <c r="I93" s="72">
        <v>177</v>
      </c>
      <c r="J93" s="71">
        <v>296</v>
      </c>
      <c r="K93" s="79">
        <f t="shared" si="6"/>
        <v>29.6</v>
      </c>
      <c r="L93" s="95">
        <v>355</v>
      </c>
      <c r="M93" s="945" t="s">
        <v>354</v>
      </c>
      <c r="O93" s="9">
        <v>1</v>
      </c>
    </row>
    <row r="94" spans="2:15" ht="15.75">
      <c r="B94" s="1018" t="s">
        <v>889</v>
      </c>
      <c r="C94" s="119" t="s">
        <v>351</v>
      </c>
      <c r="D94" s="93">
        <f t="shared" si="7"/>
        <v>0.06</v>
      </c>
      <c r="E94" s="92" t="s">
        <v>282</v>
      </c>
      <c r="F94" s="75">
        <f t="shared" si="8"/>
        <v>17</v>
      </c>
      <c r="G94" s="74">
        <f t="shared" si="9"/>
        <v>6</v>
      </c>
      <c r="H94" s="91">
        <v>60</v>
      </c>
      <c r="I94" s="72">
        <v>50</v>
      </c>
      <c r="J94" s="71">
        <v>75</v>
      </c>
      <c r="K94" s="79">
        <f t="shared" si="6"/>
        <v>7.5</v>
      </c>
      <c r="L94" s="95">
        <v>75</v>
      </c>
      <c r="M94" s="945" t="s">
        <v>350</v>
      </c>
      <c r="O94" s="9">
        <v>1</v>
      </c>
    </row>
    <row r="95" spans="2:15" ht="15.75">
      <c r="B95" s="1018" t="s">
        <v>889</v>
      </c>
      <c r="C95" s="119" t="s">
        <v>349</v>
      </c>
      <c r="D95" s="93">
        <f t="shared" si="7"/>
        <v>7.4999999999999997E-2</v>
      </c>
      <c r="E95" s="92" t="s">
        <v>282</v>
      </c>
      <c r="F95" s="75">
        <f t="shared" si="8"/>
        <v>13</v>
      </c>
      <c r="G95" s="74">
        <f t="shared" si="9"/>
        <v>7.5</v>
      </c>
      <c r="H95" s="91">
        <v>75</v>
      </c>
      <c r="I95" s="72">
        <v>60</v>
      </c>
      <c r="J95" s="71">
        <v>90</v>
      </c>
      <c r="K95" s="79">
        <f t="shared" si="6"/>
        <v>9</v>
      </c>
      <c r="L95" s="95">
        <v>90</v>
      </c>
      <c r="M95" s="945" t="s">
        <v>348</v>
      </c>
      <c r="O95" s="9">
        <v>1</v>
      </c>
    </row>
    <row r="96" spans="2:15" ht="15.75">
      <c r="B96" s="1018" t="s">
        <v>889</v>
      </c>
      <c r="C96" s="119" t="s">
        <v>347</v>
      </c>
      <c r="D96" s="93">
        <f t="shared" si="7"/>
        <v>0.2</v>
      </c>
      <c r="E96" s="92" t="s">
        <v>282</v>
      </c>
      <c r="F96" s="75">
        <f t="shared" si="8"/>
        <v>5</v>
      </c>
      <c r="G96" s="74">
        <f t="shared" si="9"/>
        <v>20</v>
      </c>
      <c r="H96" s="91">
        <v>200</v>
      </c>
      <c r="I96" s="72">
        <v>150</v>
      </c>
      <c r="J96" s="71">
        <v>250</v>
      </c>
      <c r="K96" s="79">
        <f t="shared" si="6"/>
        <v>25</v>
      </c>
      <c r="L96" s="95">
        <v>250</v>
      </c>
      <c r="M96" s="945" t="s">
        <v>346</v>
      </c>
      <c r="O96" s="9">
        <v>1</v>
      </c>
    </row>
    <row r="97" spans="2:15" ht="15.75">
      <c r="B97" s="1018" t="s">
        <v>889</v>
      </c>
      <c r="C97" s="119" t="s">
        <v>342</v>
      </c>
      <c r="D97" s="93">
        <f t="shared" si="7"/>
        <v>0.36</v>
      </c>
      <c r="E97" s="92" t="s">
        <v>282</v>
      </c>
      <c r="F97" s="75">
        <f t="shared" si="8"/>
        <v>3</v>
      </c>
      <c r="G97" s="74">
        <f t="shared" si="9"/>
        <v>36</v>
      </c>
      <c r="H97" s="91">
        <v>360</v>
      </c>
      <c r="I97" s="72">
        <v>300</v>
      </c>
      <c r="J97" s="71">
        <v>470</v>
      </c>
      <c r="K97" s="79">
        <f t="shared" si="6"/>
        <v>47</v>
      </c>
      <c r="L97" s="95">
        <v>470</v>
      </c>
      <c r="M97" s="945" t="s">
        <v>341</v>
      </c>
      <c r="O97" s="9">
        <v>1</v>
      </c>
    </row>
    <row r="98" spans="2:15" ht="15.75">
      <c r="B98" s="1019"/>
      <c r="C98" s="540" t="s">
        <v>340</v>
      </c>
      <c r="D98" s="77">
        <f t="shared" si="7"/>
        <v>0.03</v>
      </c>
      <c r="E98" s="82" t="s">
        <v>243</v>
      </c>
      <c r="F98" s="75">
        <f t="shared" si="8"/>
        <v>33</v>
      </c>
      <c r="G98" s="74">
        <f t="shared" si="9"/>
        <v>3</v>
      </c>
      <c r="H98" s="91">
        <v>30</v>
      </c>
      <c r="I98" s="72"/>
      <c r="J98" s="71"/>
      <c r="K98" s="84"/>
      <c r="L98" s="88"/>
      <c r="M98" s="905" t="s">
        <v>339</v>
      </c>
      <c r="O98" s="9">
        <v>1</v>
      </c>
    </row>
    <row r="99" spans="2:15" ht="15.75">
      <c r="B99" s="1019"/>
      <c r="C99" s="541" t="s">
        <v>337</v>
      </c>
      <c r="D99" s="77">
        <f t="shared" si="7"/>
        <v>0.09</v>
      </c>
      <c r="E99" s="82" t="s">
        <v>243</v>
      </c>
      <c r="F99" s="75">
        <f t="shared" si="8"/>
        <v>11</v>
      </c>
      <c r="G99" s="74">
        <f t="shared" si="9"/>
        <v>9</v>
      </c>
      <c r="H99" s="91">
        <v>90</v>
      </c>
      <c r="I99" s="72"/>
      <c r="J99" s="71"/>
      <c r="K99" s="84"/>
      <c r="L99" s="88"/>
      <c r="M99" s="905" t="s">
        <v>336</v>
      </c>
      <c r="O99" s="9">
        <v>1</v>
      </c>
    </row>
    <row r="100" spans="2:15" ht="18.75">
      <c r="B100" s="1019"/>
      <c r="C100" s="543" t="s">
        <v>335</v>
      </c>
      <c r="D100" s="93">
        <f t="shared" si="7"/>
        <v>0.05</v>
      </c>
      <c r="E100" s="92" t="s">
        <v>282</v>
      </c>
      <c r="F100" s="75">
        <f t="shared" si="8"/>
        <v>20</v>
      </c>
      <c r="G100" s="74">
        <f t="shared" si="9"/>
        <v>5</v>
      </c>
      <c r="H100" s="91">
        <v>50</v>
      </c>
      <c r="I100" s="72"/>
      <c r="J100" s="71"/>
      <c r="K100" s="70"/>
      <c r="L100" s="95"/>
      <c r="M100" s="945"/>
      <c r="O100" s="9">
        <v>1</v>
      </c>
    </row>
    <row r="101" spans="2:15" ht="18.75">
      <c r="B101" s="1019"/>
      <c r="C101" s="543" t="s">
        <v>333</v>
      </c>
      <c r="D101" s="93">
        <f t="shared" si="7"/>
        <v>3.0000000000000001E-3</v>
      </c>
      <c r="E101" s="92" t="s">
        <v>282</v>
      </c>
      <c r="F101" s="75">
        <f t="shared" si="8"/>
        <v>333</v>
      </c>
      <c r="G101" s="74">
        <f t="shared" si="9"/>
        <v>0.3</v>
      </c>
      <c r="H101" s="91">
        <v>3</v>
      </c>
      <c r="I101" s="72"/>
      <c r="J101" s="71"/>
      <c r="K101" s="70"/>
      <c r="L101" s="95"/>
      <c r="M101" s="945"/>
      <c r="O101" s="9">
        <v>1</v>
      </c>
    </row>
    <row r="102" spans="2:15" ht="18.75">
      <c r="B102" s="1019"/>
      <c r="C102" s="603" t="s">
        <v>282</v>
      </c>
      <c r="D102" s="102">
        <f t="shared" si="7"/>
        <v>1</v>
      </c>
      <c r="E102" s="101" t="s">
        <v>282</v>
      </c>
      <c r="F102" s="104">
        <v>0</v>
      </c>
      <c r="G102" s="74">
        <f t="shared" si="9"/>
        <v>100</v>
      </c>
      <c r="H102" s="91">
        <v>1000</v>
      </c>
      <c r="I102" s="72">
        <v>0</v>
      </c>
      <c r="J102" s="71">
        <v>0</v>
      </c>
      <c r="K102" s="79">
        <f t="shared" ref="K102:K112" si="10">H102/10</f>
        <v>100</v>
      </c>
      <c r="L102" s="95">
        <v>1000</v>
      </c>
      <c r="M102" s="945"/>
      <c r="O102" s="9">
        <v>1</v>
      </c>
    </row>
    <row r="103" spans="2:15" ht="18.75">
      <c r="B103" s="1019"/>
      <c r="C103" s="603" t="s">
        <v>330</v>
      </c>
      <c r="D103" s="102">
        <f t="shared" si="7"/>
        <v>0.1</v>
      </c>
      <c r="E103" s="101" t="s">
        <v>282</v>
      </c>
      <c r="F103" s="75">
        <f>ROUND(1/D103,0)</f>
        <v>10</v>
      </c>
      <c r="G103" s="74">
        <f t="shared" si="9"/>
        <v>10</v>
      </c>
      <c r="H103" s="91">
        <v>100</v>
      </c>
      <c r="I103" s="72">
        <v>0</v>
      </c>
      <c r="J103" s="71">
        <v>0</v>
      </c>
      <c r="K103" s="79">
        <f t="shared" si="10"/>
        <v>10</v>
      </c>
      <c r="L103" s="95">
        <v>100</v>
      </c>
      <c r="M103" s="945"/>
      <c r="O103" s="9">
        <v>1</v>
      </c>
    </row>
    <row r="104" spans="2:15" ht="18.75">
      <c r="B104" s="1019"/>
      <c r="C104" s="603" t="s">
        <v>328</v>
      </c>
      <c r="D104" s="102">
        <f t="shared" si="7"/>
        <v>0.01</v>
      </c>
      <c r="E104" s="101" t="s">
        <v>282</v>
      </c>
      <c r="F104" s="104">
        <v>100</v>
      </c>
      <c r="G104" s="74">
        <f t="shared" si="9"/>
        <v>1</v>
      </c>
      <c r="H104" s="91">
        <v>10</v>
      </c>
      <c r="I104" s="72">
        <v>0</v>
      </c>
      <c r="J104" s="71">
        <v>0</v>
      </c>
      <c r="K104" s="79">
        <f t="shared" si="10"/>
        <v>1</v>
      </c>
      <c r="L104" s="95">
        <v>10</v>
      </c>
      <c r="M104" s="945"/>
      <c r="O104" s="9">
        <v>1</v>
      </c>
    </row>
    <row r="105" spans="2:15" ht="18.75">
      <c r="B105" s="1019"/>
      <c r="C105" s="603" t="s">
        <v>326</v>
      </c>
      <c r="D105" s="102">
        <f t="shared" si="7"/>
        <v>1E-3</v>
      </c>
      <c r="E105" s="101" t="s">
        <v>282</v>
      </c>
      <c r="F105" s="75">
        <f t="shared" ref="F105:F147" si="11">ROUND(1/D105,0)</f>
        <v>1000</v>
      </c>
      <c r="G105" s="74">
        <f t="shared" si="9"/>
        <v>0.1</v>
      </c>
      <c r="H105" s="91">
        <v>1</v>
      </c>
      <c r="I105" s="72">
        <v>0</v>
      </c>
      <c r="J105" s="71">
        <v>0</v>
      </c>
      <c r="K105" s="74">
        <f t="shared" si="10"/>
        <v>0.1</v>
      </c>
      <c r="L105" s="95">
        <v>1</v>
      </c>
      <c r="M105" s="945"/>
      <c r="O105" s="9">
        <v>1</v>
      </c>
    </row>
    <row r="106" spans="2:15" ht="18.75">
      <c r="B106" s="1019"/>
      <c r="C106" s="300" t="s">
        <v>324</v>
      </c>
      <c r="D106" s="102">
        <f t="shared" si="7"/>
        <v>0.5</v>
      </c>
      <c r="E106" s="101" t="s">
        <v>282</v>
      </c>
      <c r="F106" s="75">
        <f t="shared" si="11"/>
        <v>2</v>
      </c>
      <c r="G106" s="74">
        <f t="shared" si="9"/>
        <v>50</v>
      </c>
      <c r="H106" s="91">
        <v>500</v>
      </c>
      <c r="I106" s="72">
        <v>0</v>
      </c>
      <c r="J106" s="71">
        <v>0</v>
      </c>
      <c r="K106" s="79">
        <f t="shared" si="10"/>
        <v>50</v>
      </c>
      <c r="L106" s="95">
        <v>500</v>
      </c>
      <c r="M106" s="945"/>
      <c r="O106" s="9">
        <v>1</v>
      </c>
    </row>
    <row r="107" spans="2:15" ht="18.75">
      <c r="B107" s="1019"/>
      <c r="C107" s="300" t="s">
        <v>322</v>
      </c>
      <c r="D107" s="102">
        <f t="shared" si="7"/>
        <v>0.33300000000000002</v>
      </c>
      <c r="E107" s="101" t="s">
        <v>282</v>
      </c>
      <c r="F107" s="75">
        <f t="shared" si="11"/>
        <v>3</v>
      </c>
      <c r="G107" s="74">
        <f t="shared" si="9"/>
        <v>33.299999999999997</v>
      </c>
      <c r="H107" s="91">
        <v>333</v>
      </c>
      <c r="I107" s="72">
        <v>0</v>
      </c>
      <c r="J107" s="71">
        <v>0</v>
      </c>
      <c r="K107" s="79">
        <f t="shared" si="10"/>
        <v>33.299999999999997</v>
      </c>
      <c r="L107" s="95">
        <v>333</v>
      </c>
      <c r="M107" s="945"/>
      <c r="O107" s="9">
        <v>1</v>
      </c>
    </row>
    <row r="108" spans="2:15" ht="18.75">
      <c r="B108" s="1019"/>
      <c r="C108" s="300" t="s">
        <v>321</v>
      </c>
      <c r="D108" s="102">
        <f t="shared" si="7"/>
        <v>0.25</v>
      </c>
      <c r="E108" s="101" t="s">
        <v>282</v>
      </c>
      <c r="F108" s="75">
        <f t="shared" si="11"/>
        <v>4</v>
      </c>
      <c r="G108" s="74">
        <f t="shared" si="9"/>
        <v>25</v>
      </c>
      <c r="H108" s="91">
        <v>250</v>
      </c>
      <c r="I108" s="72">
        <v>0</v>
      </c>
      <c r="J108" s="71">
        <v>0</v>
      </c>
      <c r="K108" s="79">
        <f t="shared" si="10"/>
        <v>25</v>
      </c>
      <c r="L108" s="95">
        <v>250</v>
      </c>
      <c r="M108" s="945"/>
      <c r="O108" s="9">
        <v>1</v>
      </c>
    </row>
    <row r="109" spans="2:15" ht="18.75">
      <c r="B109" s="1019"/>
      <c r="C109" s="300" t="s">
        <v>319</v>
      </c>
      <c r="D109" s="102">
        <f t="shared" si="7"/>
        <v>0.2</v>
      </c>
      <c r="E109" s="101" t="s">
        <v>282</v>
      </c>
      <c r="F109" s="75">
        <f t="shared" si="11"/>
        <v>5</v>
      </c>
      <c r="G109" s="74">
        <f t="shared" si="9"/>
        <v>20</v>
      </c>
      <c r="H109" s="91">
        <v>200</v>
      </c>
      <c r="I109" s="72">
        <v>0</v>
      </c>
      <c r="J109" s="71">
        <v>0</v>
      </c>
      <c r="K109" s="79">
        <f t="shared" si="10"/>
        <v>20</v>
      </c>
      <c r="L109" s="95">
        <v>200</v>
      </c>
      <c r="M109" s="945"/>
      <c r="O109" s="9">
        <v>1</v>
      </c>
    </row>
    <row r="110" spans="2:15" ht="18.75">
      <c r="B110" s="1019"/>
      <c r="C110" s="300" t="s">
        <v>317</v>
      </c>
      <c r="D110" s="102">
        <f t="shared" si="7"/>
        <v>0.1</v>
      </c>
      <c r="E110" s="101" t="s">
        <v>282</v>
      </c>
      <c r="F110" s="75">
        <f t="shared" si="11"/>
        <v>10</v>
      </c>
      <c r="G110" s="74">
        <f t="shared" si="9"/>
        <v>10</v>
      </c>
      <c r="H110" s="91">
        <v>100</v>
      </c>
      <c r="I110" s="96">
        <v>0</v>
      </c>
      <c r="J110" s="71">
        <v>0</v>
      </c>
      <c r="K110" s="79">
        <f t="shared" si="10"/>
        <v>10</v>
      </c>
      <c r="L110" s="95">
        <v>100</v>
      </c>
      <c r="M110" s="945"/>
      <c r="O110" s="9">
        <v>1</v>
      </c>
    </row>
    <row r="111" spans="2:15" ht="18.75">
      <c r="B111" s="1019"/>
      <c r="C111" s="539" t="s">
        <v>315</v>
      </c>
      <c r="D111" s="102">
        <f t="shared" si="7"/>
        <v>0.25</v>
      </c>
      <c r="E111" s="101" t="s">
        <v>282</v>
      </c>
      <c r="F111" s="75">
        <f t="shared" si="11"/>
        <v>4</v>
      </c>
      <c r="G111" s="74">
        <f t="shared" si="9"/>
        <v>25</v>
      </c>
      <c r="H111" s="91">
        <v>250</v>
      </c>
      <c r="I111" s="96">
        <v>0</v>
      </c>
      <c r="J111" s="71">
        <v>0</v>
      </c>
      <c r="K111" s="79">
        <f t="shared" si="10"/>
        <v>25</v>
      </c>
      <c r="L111" s="95">
        <v>250</v>
      </c>
      <c r="M111" s="945" t="s">
        <v>314</v>
      </c>
      <c r="O111" s="9">
        <v>1</v>
      </c>
    </row>
    <row r="112" spans="2:15" ht="18.75">
      <c r="B112" s="1019"/>
      <c r="C112" s="539" t="s">
        <v>312</v>
      </c>
      <c r="D112" s="102">
        <f t="shared" si="7"/>
        <v>0.5</v>
      </c>
      <c r="E112" s="101" t="s">
        <v>282</v>
      </c>
      <c r="F112" s="75">
        <f t="shared" si="11"/>
        <v>2</v>
      </c>
      <c r="G112" s="74">
        <f t="shared" si="9"/>
        <v>50</v>
      </c>
      <c r="H112" s="91">
        <v>500</v>
      </c>
      <c r="I112" s="96">
        <v>0</v>
      </c>
      <c r="J112" s="71">
        <v>0</v>
      </c>
      <c r="K112" s="79">
        <f t="shared" si="10"/>
        <v>50</v>
      </c>
      <c r="L112" s="69">
        <v>500</v>
      </c>
      <c r="M112" s="945" t="s">
        <v>311</v>
      </c>
      <c r="O112" s="9">
        <v>1</v>
      </c>
    </row>
    <row r="113" spans="2:15" ht="15.75">
      <c r="B113" s="1019"/>
      <c r="C113" s="542" t="s">
        <v>310</v>
      </c>
      <c r="D113" s="93">
        <f t="shared" si="7"/>
        <v>0.06</v>
      </c>
      <c r="E113" s="92" t="s">
        <v>282</v>
      </c>
      <c r="F113" s="75">
        <f t="shared" si="11"/>
        <v>17</v>
      </c>
      <c r="G113" s="74">
        <f t="shared" si="9"/>
        <v>6</v>
      </c>
      <c r="H113" s="91">
        <v>60</v>
      </c>
      <c r="I113" s="96">
        <v>45</v>
      </c>
      <c r="J113" s="71">
        <v>75</v>
      </c>
      <c r="K113" s="79">
        <f t="shared" ref="K113:K120" si="12">J113/10</f>
        <v>7.5</v>
      </c>
      <c r="L113" s="95">
        <v>90</v>
      </c>
      <c r="M113" s="945" t="s">
        <v>309</v>
      </c>
      <c r="O113" s="9">
        <v>1</v>
      </c>
    </row>
    <row r="114" spans="2:15" ht="15.75">
      <c r="B114" s="1019"/>
      <c r="C114" s="542" t="s">
        <v>307</v>
      </c>
      <c r="D114" s="93">
        <f t="shared" si="7"/>
        <v>0.12</v>
      </c>
      <c r="E114" s="100" t="s">
        <v>282</v>
      </c>
      <c r="F114" s="99">
        <f t="shared" si="11"/>
        <v>8</v>
      </c>
      <c r="G114" s="74">
        <f t="shared" si="9"/>
        <v>12</v>
      </c>
      <c r="H114" s="91">
        <v>120</v>
      </c>
      <c r="I114" s="98">
        <v>90</v>
      </c>
      <c r="J114" s="98">
        <v>150</v>
      </c>
      <c r="K114" s="79">
        <f t="shared" si="12"/>
        <v>15</v>
      </c>
      <c r="L114" s="97">
        <v>180</v>
      </c>
      <c r="M114" s="945" t="s">
        <v>306</v>
      </c>
      <c r="O114" s="9">
        <v>1</v>
      </c>
    </row>
    <row r="115" spans="2:15" ht="15.75">
      <c r="B115" s="1019"/>
      <c r="C115" s="542" t="s">
        <v>304</v>
      </c>
      <c r="D115" s="93">
        <f t="shared" si="7"/>
        <v>0.03</v>
      </c>
      <c r="E115" s="92" t="s">
        <v>282</v>
      </c>
      <c r="F115" s="75">
        <f t="shared" si="11"/>
        <v>33</v>
      </c>
      <c r="G115" s="74">
        <f t="shared" si="9"/>
        <v>3</v>
      </c>
      <c r="H115" s="91">
        <v>30</v>
      </c>
      <c r="I115" s="96">
        <v>22</v>
      </c>
      <c r="J115" s="71">
        <v>38</v>
      </c>
      <c r="K115" s="79">
        <f t="shared" si="12"/>
        <v>3.8</v>
      </c>
      <c r="L115" s="95">
        <v>45</v>
      </c>
      <c r="M115" s="945" t="s">
        <v>303</v>
      </c>
      <c r="O115" s="9">
        <v>1</v>
      </c>
    </row>
    <row r="116" spans="2:15" ht="15.75">
      <c r="B116" s="1019"/>
      <c r="C116" s="86" t="s">
        <v>301</v>
      </c>
      <c r="D116" s="93">
        <f t="shared" si="7"/>
        <v>1.4999999999999999E-2</v>
      </c>
      <c r="E116" s="92" t="s">
        <v>282</v>
      </c>
      <c r="F116" s="75">
        <f t="shared" si="11"/>
        <v>67</v>
      </c>
      <c r="G116" s="74">
        <f t="shared" si="9"/>
        <v>1.5</v>
      </c>
      <c r="H116" s="91">
        <v>15</v>
      </c>
      <c r="I116" s="96">
        <v>11</v>
      </c>
      <c r="J116" s="71">
        <v>19</v>
      </c>
      <c r="K116" s="79">
        <f t="shared" si="12"/>
        <v>1.9</v>
      </c>
      <c r="L116" s="95">
        <v>22</v>
      </c>
      <c r="M116" s="945" t="s">
        <v>300</v>
      </c>
      <c r="O116" s="9">
        <v>1</v>
      </c>
    </row>
    <row r="117" spans="2:15" ht="15.75">
      <c r="B117" s="1019"/>
      <c r="C117" s="86" t="s">
        <v>298</v>
      </c>
      <c r="D117" s="93">
        <f t="shared" si="7"/>
        <v>5.0000000000000001E-3</v>
      </c>
      <c r="E117" s="92" t="s">
        <v>282</v>
      </c>
      <c r="F117" s="75">
        <f t="shared" si="11"/>
        <v>200</v>
      </c>
      <c r="G117" s="74">
        <f t="shared" si="9"/>
        <v>0.5</v>
      </c>
      <c r="H117" s="91">
        <v>5</v>
      </c>
      <c r="I117" s="96">
        <v>4</v>
      </c>
      <c r="J117" s="71">
        <v>6</v>
      </c>
      <c r="K117" s="79">
        <f t="shared" si="12"/>
        <v>0.6</v>
      </c>
      <c r="L117" s="95">
        <v>8</v>
      </c>
      <c r="M117" s="945" t="s">
        <v>297</v>
      </c>
      <c r="O117" s="9">
        <v>1</v>
      </c>
    </row>
    <row r="118" spans="2:15" ht="15.75">
      <c r="B118" s="1019"/>
      <c r="C118" s="86" t="s">
        <v>296</v>
      </c>
      <c r="D118" s="93">
        <f t="shared" si="7"/>
        <v>1.4999999999999999E-2</v>
      </c>
      <c r="E118" s="92" t="s">
        <v>282</v>
      </c>
      <c r="F118" s="75">
        <f t="shared" si="11"/>
        <v>67</v>
      </c>
      <c r="G118" s="74">
        <f t="shared" si="9"/>
        <v>1.5</v>
      </c>
      <c r="H118" s="91">
        <v>15</v>
      </c>
      <c r="I118" s="96">
        <v>11</v>
      </c>
      <c r="J118" s="71">
        <v>19</v>
      </c>
      <c r="K118" s="79">
        <f t="shared" si="12"/>
        <v>1.9</v>
      </c>
      <c r="L118" s="95">
        <v>22</v>
      </c>
      <c r="M118" s="945" t="s">
        <v>295</v>
      </c>
      <c r="O118" s="9">
        <v>1</v>
      </c>
    </row>
    <row r="119" spans="2:15" ht="15.75">
      <c r="B119" s="1019"/>
      <c r="C119" s="542" t="s">
        <v>293</v>
      </c>
      <c r="D119" s="93">
        <f t="shared" si="7"/>
        <v>5.0000000000000001E-3</v>
      </c>
      <c r="E119" s="92" t="s">
        <v>282</v>
      </c>
      <c r="F119" s="75">
        <f t="shared" si="11"/>
        <v>200</v>
      </c>
      <c r="G119" s="74">
        <f t="shared" si="9"/>
        <v>0.5</v>
      </c>
      <c r="H119" s="91">
        <v>5</v>
      </c>
      <c r="I119" s="96">
        <v>4</v>
      </c>
      <c r="J119" s="71">
        <v>6</v>
      </c>
      <c r="K119" s="74">
        <f t="shared" si="12"/>
        <v>0.6</v>
      </c>
      <c r="L119" s="95">
        <v>8</v>
      </c>
      <c r="M119" s="945" t="s">
        <v>292</v>
      </c>
      <c r="O119" s="9">
        <v>1</v>
      </c>
    </row>
    <row r="120" spans="2:15" ht="15.75">
      <c r="B120" s="1019"/>
      <c r="C120" s="626" t="s">
        <v>290</v>
      </c>
      <c r="D120" s="93">
        <f t="shared" si="7"/>
        <v>0.12</v>
      </c>
      <c r="E120" s="92" t="s">
        <v>282</v>
      </c>
      <c r="F120" s="75">
        <f t="shared" si="11"/>
        <v>8</v>
      </c>
      <c r="G120" s="74">
        <f t="shared" si="9"/>
        <v>12</v>
      </c>
      <c r="H120" s="91">
        <v>120</v>
      </c>
      <c r="I120" s="96">
        <v>90</v>
      </c>
      <c r="J120" s="71">
        <v>150</v>
      </c>
      <c r="K120" s="79">
        <f t="shared" si="12"/>
        <v>15</v>
      </c>
      <c r="L120" s="95">
        <v>180</v>
      </c>
      <c r="M120" s="945" t="s">
        <v>289</v>
      </c>
      <c r="O120" s="9">
        <v>1</v>
      </c>
    </row>
    <row r="121" spans="2:15" ht="15.75">
      <c r="B121" s="1019"/>
      <c r="C121" s="94" t="s">
        <v>287</v>
      </c>
      <c r="D121" s="93">
        <f t="shared" si="7"/>
        <v>5.0000000000000001E-3</v>
      </c>
      <c r="E121" s="92" t="s">
        <v>282</v>
      </c>
      <c r="F121" s="75">
        <f t="shared" si="11"/>
        <v>200</v>
      </c>
      <c r="G121" s="74">
        <f t="shared" si="9"/>
        <v>0.5</v>
      </c>
      <c r="H121" s="91">
        <v>5</v>
      </c>
      <c r="I121" s="90">
        <v>0</v>
      </c>
      <c r="J121" s="89">
        <v>0</v>
      </c>
      <c r="K121" s="79"/>
      <c r="L121" s="88"/>
      <c r="M121" s="945" t="s">
        <v>281</v>
      </c>
      <c r="O121" s="9">
        <v>1</v>
      </c>
    </row>
    <row r="122" spans="2:15" ht="15.75">
      <c r="B122" s="1019"/>
      <c r="C122" s="94" t="s">
        <v>285</v>
      </c>
      <c r="D122" s="93">
        <f t="shared" si="7"/>
        <v>1.4999999999999999E-2</v>
      </c>
      <c r="E122" s="92" t="s">
        <v>282</v>
      </c>
      <c r="F122" s="75">
        <f t="shared" si="11"/>
        <v>67</v>
      </c>
      <c r="G122" s="74">
        <f t="shared" si="9"/>
        <v>1.5</v>
      </c>
      <c r="H122" s="91">
        <v>15</v>
      </c>
      <c r="I122" s="90">
        <v>0</v>
      </c>
      <c r="J122" s="89">
        <v>0</v>
      </c>
      <c r="K122" s="79"/>
      <c r="L122" s="88">
        <v>1000</v>
      </c>
      <c r="M122" s="945" t="s">
        <v>281</v>
      </c>
      <c r="O122" s="9">
        <v>1</v>
      </c>
    </row>
    <row r="123" spans="2:15" ht="15.75">
      <c r="B123" s="1019"/>
      <c r="C123" s="94" t="s">
        <v>283</v>
      </c>
      <c r="D123" s="93">
        <f t="shared" si="7"/>
        <v>0.25</v>
      </c>
      <c r="E123" s="92" t="s">
        <v>282</v>
      </c>
      <c r="F123" s="75">
        <f t="shared" si="11"/>
        <v>4</v>
      </c>
      <c r="G123" s="74">
        <f t="shared" si="9"/>
        <v>25</v>
      </c>
      <c r="H123" s="91">
        <v>250</v>
      </c>
      <c r="I123" s="90">
        <v>0</v>
      </c>
      <c r="J123" s="89">
        <v>0</v>
      </c>
      <c r="K123" s="74"/>
      <c r="L123" s="88">
        <v>1</v>
      </c>
      <c r="M123" s="945" t="s">
        <v>281</v>
      </c>
      <c r="O123" s="9">
        <v>1</v>
      </c>
    </row>
    <row r="124" spans="2:15" ht="15.75">
      <c r="B124" s="1019"/>
      <c r="C124" s="86" t="s">
        <v>280</v>
      </c>
      <c r="D124" s="77">
        <f t="shared" si="7"/>
        <v>6.4999999999999997E-3</v>
      </c>
      <c r="E124" s="82" t="s">
        <v>243</v>
      </c>
      <c r="F124" s="75">
        <f t="shared" si="11"/>
        <v>154</v>
      </c>
      <c r="G124" s="74"/>
      <c r="H124" s="73">
        <v>6.5</v>
      </c>
      <c r="I124" s="72">
        <v>0</v>
      </c>
      <c r="J124" s="71">
        <v>0</v>
      </c>
      <c r="K124" s="79"/>
      <c r="L124" s="69"/>
      <c r="M124" s="904" t="s">
        <v>277</v>
      </c>
      <c r="O124" s="9">
        <v>1</v>
      </c>
    </row>
    <row r="125" spans="2:15" ht="15.75">
      <c r="B125" s="1019"/>
      <c r="C125" s="86" t="s">
        <v>278</v>
      </c>
      <c r="D125" s="77">
        <f t="shared" si="7"/>
        <v>0.1</v>
      </c>
      <c r="E125" s="82" t="s">
        <v>243</v>
      </c>
      <c r="F125" s="75">
        <f t="shared" si="11"/>
        <v>10</v>
      </c>
      <c r="G125" s="79"/>
      <c r="H125" s="73">
        <v>100</v>
      </c>
      <c r="I125" s="72">
        <v>0</v>
      </c>
      <c r="J125" s="71">
        <v>0</v>
      </c>
      <c r="K125" s="84"/>
      <c r="L125" s="69"/>
      <c r="M125" s="904" t="s">
        <v>277</v>
      </c>
      <c r="O125" s="9">
        <v>1</v>
      </c>
    </row>
    <row r="126" spans="2:15" ht="15.75">
      <c r="B126" s="1019"/>
      <c r="C126" s="86" t="s">
        <v>275</v>
      </c>
      <c r="D126" s="77">
        <f t="shared" si="7"/>
        <v>3.0000000000000001E-3</v>
      </c>
      <c r="E126" s="82" t="s">
        <v>243</v>
      </c>
      <c r="F126" s="75">
        <f t="shared" si="11"/>
        <v>333</v>
      </c>
      <c r="G126" s="79"/>
      <c r="H126" s="73">
        <v>3</v>
      </c>
      <c r="I126" s="72">
        <v>0</v>
      </c>
      <c r="J126" s="71">
        <v>0</v>
      </c>
      <c r="K126" s="79"/>
      <c r="L126" s="69"/>
      <c r="M126" s="904" t="s">
        <v>270</v>
      </c>
      <c r="O126" s="9">
        <v>1</v>
      </c>
    </row>
    <row r="127" spans="2:15" ht="15.75">
      <c r="B127" s="1019"/>
      <c r="C127" s="86" t="s">
        <v>273</v>
      </c>
      <c r="D127" s="77">
        <f t="shared" si="7"/>
        <v>8.0000000000000002E-3</v>
      </c>
      <c r="E127" s="82" t="s">
        <v>243</v>
      </c>
      <c r="F127" s="75">
        <f t="shared" si="11"/>
        <v>125</v>
      </c>
      <c r="G127" s="79"/>
      <c r="H127" s="73">
        <v>8</v>
      </c>
      <c r="I127" s="72">
        <v>0</v>
      </c>
      <c r="J127" s="71">
        <v>0</v>
      </c>
      <c r="K127" s="79"/>
      <c r="L127" s="69"/>
      <c r="M127" s="904" t="s">
        <v>270</v>
      </c>
      <c r="O127" s="9">
        <v>1</v>
      </c>
    </row>
    <row r="128" spans="2:15" ht="15.75">
      <c r="B128" s="1019"/>
      <c r="C128" s="86" t="s">
        <v>271</v>
      </c>
      <c r="D128" s="85">
        <f t="shared" si="7"/>
        <v>0.12</v>
      </c>
      <c r="E128" s="82" t="s">
        <v>243</v>
      </c>
      <c r="F128" s="75">
        <f t="shared" si="11"/>
        <v>8</v>
      </c>
      <c r="G128" s="79"/>
      <c r="H128" s="73">
        <v>120</v>
      </c>
      <c r="I128" s="72">
        <v>0</v>
      </c>
      <c r="J128" s="71">
        <v>0</v>
      </c>
      <c r="K128" s="84"/>
      <c r="L128" s="69"/>
      <c r="M128" s="904" t="s">
        <v>270</v>
      </c>
      <c r="O128" s="9">
        <v>1</v>
      </c>
    </row>
    <row r="129" spans="2:15" ht="15.75">
      <c r="B129" s="1019"/>
      <c r="C129" s="86" t="s">
        <v>269</v>
      </c>
      <c r="D129" s="77">
        <f t="shared" si="7"/>
        <v>4.0000000000000001E-3</v>
      </c>
      <c r="E129" s="82" t="s">
        <v>243</v>
      </c>
      <c r="F129" s="75">
        <f t="shared" si="11"/>
        <v>250</v>
      </c>
      <c r="G129" s="79"/>
      <c r="H129" s="73">
        <v>4</v>
      </c>
      <c r="I129" s="72">
        <v>0</v>
      </c>
      <c r="J129" s="71">
        <v>0</v>
      </c>
      <c r="K129" s="79"/>
      <c r="L129" s="69"/>
      <c r="M129" s="904" t="s">
        <v>266</v>
      </c>
      <c r="O129" s="9">
        <v>1</v>
      </c>
    </row>
    <row r="130" spans="2:15" ht="15.75">
      <c r="B130" s="1019"/>
      <c r="C130" s="86" t="s">
        <v>267</v>
      </c>
      <c r="D130" s="77">
        <f t="shared" si="7"/>
        <v>0.2</v>
      </c>
      <c r="E130" s="82" t="s">
        <v>243</v>
      </c>
      <c r="F130" s="75">
        <f t="shared" si="11"/>
        <v>5</v>
      </c>
      <c r="G130" s="79"/>
      <c r="H130" s="73">
        <v>200</v>
      </c>
      <c r="I130" s="72">
        <v>0</v>
      </c>
      <c r="J130" s="71">
        <v>0</v>
      </c>
      <c r="K130" s="79"/>
      <c r="L130" s="69"/>
      <c r="M130" s="904" t="s">
        <v>266</v>
      </c>
      <c r="O130" s="9">
        <v>1</v>
      </c>
    </row>
    <row r="131" spans="2:15" ht="15.75">
      <c r="B131" s="1019"/>
      <c r="C131" s="86" t="s">
        <v>265</v>
      </c>
      <c r="D131" s="77">
        <f t="shared" si="7"/>
        <v>2E-3</v>
      </c>
      <c r="E131" s="82" t="s">
        <v>243</v>
      </c>
      <c r="F131" s="75">
        <f t="shared" si="11"/>
        <v>500</v>
      </c>
      <c r="G131" s="74"/>
      <c r="H131" s="73">
        <v>2</v>
      </c>
      <c r="I131" s="72">
        <v>0</v>
      </c>
      <c r="J131" s="71">
        <v>0</v>
      </c>
      <c r="K131" s="79"/>
      <c r="L131" s="69"/>
      <c r="M131" s="904" t="s">
        <v>262</v>
      </c>
      <c r="O131" s="9">
        <v>1</v>
      </c>
    </row>
    <row r="132" spans="2:15" ht="15.75">
      <c r="B132" s="1019"/>
      <c r="C132" s="86" t="s">
        <v>263</v>
      </c>
      <c r="D132" s="77">
        <f t="shared" si="7"/>
        <v>7.0000000000000001E-3</v>
      </c>
      <c r="E132" s="82" t="s">
        <v>243</v>
      </c>
      <c r="F132" s="75">
        <f t="shared" si="11"/>
        <v>143</v>
      </c>
      <c r="G132" s="83"/>
      <c r="H132" s="73">
        <v>7</v>
      </c>
      <c r="I132" s="72">
        <v>0</v>
      </c>
      <c r="J132" s="71">
        <v>0</v>
      </c>
      <c r="K132" s="79"/>
      <c r="L132" s="69"/>
      <c r="M132" s="904" t="s">
        <v>262</v>
      </c>
      <c r="O132" s="9">
        <v>1</v>
      </c>
    </row>
    <row r="133" spans="2:15" ht="15.75">
      <c r="B133" s="1019"/>
      <c r="C133" s="86" t="s">
        <v>260</v>
      </c>
      <c r="D133" s="85">
        <f t="shared" si="7"/>
        <v>0.12</v>
      </c>
      <c r="E133" s="82" t="s">
        <v>243</v>
      </c>
      <c r="F133" s="75">
        <f t="shared" si="11"/>
        <v>8</v>
      </c>
      <c r="G133" s="79"/>
      <c r="H133" s="73">
        <v>120</v>
      </c>
      <c r="I133" s="72">
        <v>0</v>
      </c>
      <c r="J133" s="71">
        <v>0</v>
      </c>
      <c r="K133" s="84"/>
      <c r="L133" s="69"/>
      <c r="M133" s="904" t="s">
        <v>254</v>
      </c>
      <c r="O133" s="9">
        <v>1</v>
      </c>
    </row>
    <row r="134" spans="2:15" ht="15.75">
      <c r="B134" s="1019"/>
      <c r="C134" s="86" t="s">
        <v>258</v>
      </c>
      <c r="D134" s="77">
        <f t="shared" si="7"/>
        <v>2.5000000000000001E-3</v>
      </c>
      <c r="E134" s="82" t="s">
        <v>243</v>
      </c>
      <c r="F134" s="75">
        <f t="shared" si="11"/>
        <v>400</v>
      </c>
      <c r="G134" s="83"/>
      <c r="H134" s="73">
        <v>2.5</v>
      </c>
      <c r="I134" s="72">
        <v>0</v>
      </c>
      <c r="J134" s="71">
        <v>0</v>
      </c>
      <c r="K134" s="79"/>
      <c r="L134" s="69"/>
      <c r="M134" s="904" t="s">
        <v>254</v>
      </c>
      <c r="O134" s="9">
        <v>1</v>
      </c>
    </row>
    <row r="135" spans="2:15" ht="15.75">
      <c r="B135" s="1019"/>
      <c r="C135" s="86" t="s">
        <v>256</v>
      </c>
      <c r="D135" s="77">
        <f t="shared" si="7"/>
        <v>7.4999999999999997E-3</v>
      </c>
      <c r="E135" s="82" t="s">
        <v>243</v>
      </c>
      <c r="F135" s="75">
        <f t="shared" si="11"/>
        <v>133</v>
      </c>
      <c r="G135" s="79"/>
      <c r="H135" s="73">
        <v>7.5</v>
      </c>
      <c r="I135" s="72">
        <v>0</v>
      </c>
      <c r="J135" s="71">
        <v>0</v>
      </c>
      <c r="K135" s="84"/>
      <c r="L135" s="69"/>
      <c r="M135" s="904" t="s">
        <v>254</v>
      </c>
      <c r="O135" s="9">
        <v>1</v>
      </c>
    </row>
    <row r="136" spans="2:15" ht="15.75">
      <c r="B136" s="1019"/>
      <c r="C136" s="86" t="s">
        <v>255</v>
      </c>
      <c r="D136" s="77">
        <f t="shared" si="7"/>
        <v>0.1</v>
      </c>
      <c r="E136" s="82" t="s">
        <v>243</v>
      </c>
      <c r="F136" s="75">
        <f t="shared" si="11"/>
        <v>10</v>
      </c>
      <c r="G136" s="79"/>
      <c r="H136" s="73">
        <v>100</v>
      </c>
      <c r="I136" s="72">
        <v>0</v>
      </c>
      <c r="J136" s="71">
        <v>0</v>
      </c>
      <c r="K136" s="84"/>
      <c r="L136" s="69"/>
      <c r="M136" s="904" t="s">
        <v>254</v>
      </c>
      <c r="O136" s="9">
        <v>1</v>
      </c>
    </row>
    <row r="137" spans="2:15" ht="15.75">
      <c r="B137" s="1019"/>
      <c r="C137" s="86" t="s">
        <v>252</v>
      </c>
      <c r="D137" s="77">
        <f t="shared" si="7"/>
        <v>5.0000000000000001E-3</v>
      </c>
      <c r="E137" s="82" t="s">
        <v>243</v>
      </c>
      <c r="F137" s="75">
        <f t="shared" si="11"/>
        <v>200</v>
      </c>
      <c r="G137" s="79"/>
      <c r="H137" s="73">
        <v>5</v>
      </c>
      <c r="I137" s="72">
        <v>0</v>
      </c>
      <c r="J137" s="71">
        <v>0</v>
      </c>
      <c r="K137" s="79"/>
      <c r="L137" s="69"/>
      <c r="M137" s="904" t="s">
        <v>248</v>
      </c>
      <c r="O137" s="9">
        <v>1</v>
      </c>
    </row>
    <row r="138" spans="2:15" ht="15.75">
      <c r="B138" s="1019"/>
      <c r="C138" s="86" t="s">
        <v>250</v>
      </c>
      <c r="D138" s="77">
        <f t="shared" si="7"/>
        <v>1.4999999999999999E-2</v>
      </c>
      <c r="E138" s="82" t="s">
        <v>243</v>
      </c>
      <c r="F138" s="75">
        <f t="shared" si="11"/>
        <v>67</v>
      </c>
      <c r="G138" s="79"/>
      <c r="H138" s="73">
        <v>15</v>
      </c>
      <c r="I138" s="72">
        <v>0</v>
      </c>
      <c r="J138" s="71">
        <v>0</v>
      </c>
      <c r="K138" s="79"/>
      <c r="L138" s="69"/>
      <c r="M138" s="904" t="s">
        <v>248</v>
      </c>
      <c r="O138" s="9">
        <v>1</v>
      </c>
    </row>
    <row r="139" spans="2:15" ht="15.75">
      <c r="B139" s="1019"/>
      <c r="C139" s="86" t="s">
        <v>249</v>
      </c>
      <c r="D139" s="85">
        <f t="shared" si="7"/>
        <v>0.24</v>
      </c>
      <c r="E139" s="82" t="s">
        <v>243</v>
      </c>
      <c r="F139" s="75">
        <f t="shared" si="11"/>
        <v>4</v>
      </c>
      <c r="G139" s="79"/>
      <c r="H139" s="73">
        <v>240</v>
      </c>
      <c r="I139" s="72">
        <v>0</v>
      </c>
      <c r="J139" s="71">
        <v>0</v>
      </c>
      <c r="K139" s="84"/>
      <c r="L139" s="69"/>
      <c r="M139" s="904" t="s">
        <v>248</v>
      </c>
      <c r="O139" s="9">
        <v>1</v>
      </c>
    </row>
    <row r="140" spans="2:15" ht="18.75">
      <c r="B140" s="1019"/>
      <c r="C140" s="544" t="s">
        <v>246</v>
      </c>
      <c r="D140" s="77">
        <f t="shared" si="7"/>
        <v>1E-3</v>
      </c>
      <c r="E140" s="82" t="s">
        <v>243</v>
      </c>
      <c r="F140" s="75">
        <f t="shared" si="11"/>
        <v>1000</v>
      </c>
      <c r="G140" s="83"/>
      <c r="H140" s="73">
        <v>1</v>
      </c>
      <c r="I140" s="72">
        <v>0</v>
      </c>
      <c r="J140" s="71">
        <v>0</v>
      </c>
      <c r="K140" s="79"/>
      <c r="L140" s="69"/>
      <c r="M140" s="906"/>
      <c r="O140" s="9">
        <v>1</v>
      </c>
    </row>
    <row r="141" spans="2:15" ht="18.75">
      <c r="B141" s="1019"/>
      <c r="C141" s="545" t="s">
        <v>244</v>
      </c>
      <c r="D141" s="77">
        <f t="shared" si="7"/>
        <v>1</v>
      </c>
      <c r="E141" s="82" t="s">
        <v>243</v>
      </c>
      <c r="F141" s="75">
        <f t="shared" si="11"/>
        <v>1</v>
      </c>
      <c r="G141" s="79"/>
      <c r="H141" s="73">
        <v>1000</v>
      </c>
      <c r="I141" s="72">
        <v>0</v>
      </c>
      <c r="J141" s="71">
        <v>0</v>
      </c>
      <c r="K141" s="79"/>
      <c r="L141" s="69"/>
      <c r="M141" s="906"/>
      <c r="O141" s="9">
        <v>1</v>
      </c>
    </row>
    <row r="142" spans="2:15" ht="18.75">
      <c r="B142" s="1020"/>
      <c r="C142" s="735" t="s">
        <v>241</v>
      </c>
      <c r="D142" s="80">
        <v>0.5</v>
      </c>
      <c r="E142" s="76" t="s">
        <v>226</v>
      </c>
      <c r="F142" s="75">
        <f t="shared" si="11"/>
        <v>2</v>
      </c>
      <c r="G142" s="79"/>
      <c r="H142" s="73"/>
      <c r="I142" s="72">
        <v>0</v>
      </c>
      <c r="J142" s="71">
        <v>0</v>
      </c>
      <c r="K142" s="70"/>
      <c r="L142" s="69"/>
      <c r="M142" s="904" t="s">
        <v>240</v>
      </c>
      <c r="O142" s="9">
        <v>1</v>
      </c>
    </row>
    <row r="143" spans="2:15" ht="18.75">
      <c r="B143" s="1021"/>
      <c r="C143" s="735" t="s">
        <v>238</v>
      </c>
      <c r="D143" s="80">
        <v>0.25</v>
      </c>
      <c r="E143" s="76" t="s">
        <v>226</v>
      </c>
      <c r="F143" s="75">
        <f t="shared" si="11"/>
        <v>4</v>
      </c>
      <c r="G143" s="79"/>
      <c r="H143" s="73"/>
      <c r="I143" s="72">
        <v>0</v>
      </c>
      <c r="J143" s="71">
        <v>0</v>
      </c>
      <c r="K143" s="70"/>
      <c r="L143" s="69"/>
      <c r="M143" s="904" t="s">
        <v>237</v>
      </c>
      <c r="O143" s="9">
        <v>1</v>
      </c>
    </row>
    <row r="144" spans="2:15" ht="18.75">
      <c r="B144" s="1021"/>
      <c r="C144" s="735" t="s">
        <v>236</v>
      </c>
      <c r="D144" s="80">
        <v>0.33</v>
      </c>
      <c r="E144" s="76" t="s">
        <v>226</v>
      </c>
      <c r="F144" s="75">
        <f t="shared" si="11"/>
        <v>3</v>
      </c>
      <c r="G144" s="79"/>
      <c r="H144" s="73"/>
      <c r="I144" s="72">
        <v>0</v>
      </c>
      <c r="J144" s="71">
        <v>0</v>
      </c>
      <c r="K144" s="70"/>
      <c r="L144" s="69"/>
      <c r="M144" s="904" t="s">
        <v>235</v>
      </c>
      <c r="O144" s="9">
        <v>1</v>
      </c>
    </row>
    <row r="145" spans="2:15" ht="15.75">
      <c r="B145" s="1021"/>
      <c r="C145" s="78" t="s">
        <v>233</v>
      </c>
      <c r="D145" s="77">
        <v>0.25</v>
      </c>
      <c r="E145" s="76" t="s">
        <v>226</v>
      </c>
      <c r="F145" s="75">
        <f t="shared" si="11"/>
        <v>4</v>
      </c>
      <c r="G145" s="74">
        <f>H145/10</f>
        <v>25</v>
      </c>
      <c r="H145" s="73">
        <v>250</v>
      </c>
      <c r="I145" s="72">
        <v>0</v>
      </c>
      <c r="J145" s="71">
        <v>0</v>
      </c>
      <c r="K145" s="70"/>
      <c r="L145" s="69"/>
      <c r="M145" s="904" t="s">
        <v>232</v>
      </c>
      <c r="O145" s="9">
        <v>1</v>
      </c>
    </row>
    <row r="146" spans="2:15" ht="15.75">
      <c r="B146" s="1021"/>
      <c r="C146" s="78" t="s">
        <v>230</v>
      </c>
      <c r="D146" s="77">
        <v>0.5</v>
      </c>
      <c r="E146" s="76" t="s">
        <v>226</v>
      </c>
      <c r="F146" s="75">
        <f t="shared" si="11"/>
        <v>2</v>
      </c>
      <c r="G146" s="74">
        <f>H146/10</f>
        <v>50</v>
      </c>
      <c r="H146" s="73">
        <v>500</v>
      </c>
      <c r="I146" s="72">
        <v>0</v>
      </c>
      <c r="J146" s="71">
        <v>0</v>
      </c>
      <c r="K146" s="70"/>
      <c r="L146" s="69"/>
      <c r="M146" s="904" t="s">
        <v>229</v>
      </c>
      <c r="O146" s="9">
        <v>1</v>
      </c>
    </row>
    <row r="147" spans="2:15" ht="15.75">
      <c r="B147" s="1021"/>
      <c r="C147" s="66" t="s">
        <v>227</v>
      </c>
      <c r="D147" s="65">
        <v>0.33</v>
      </c>
      <c r="E147" s="64" t="s">
        <v>226</v>
      </c>
      <c r="F147" s="63">
        <f t="shared" si="11"/>
        <v>3</v>
      </c>
      <c r="G147" s="62">
        <f>H147/10</f>
        <v>33.299999999999997</v>
      </c>
      <c r="H147" s="61">
        <v>333</v>
      </c>
      <c r="I147" s="60">
        <v>0</v>
      </c>
      <c r="J147" s="59">
        <v>0</v>
      </c>
      <c r="K147" s="58">
        <f>J147/10</f>
        <v>0</v>
      </c>
      <c r="L147" s="57"/>
      <c r="M147" s="907" t="s">
        <v>225</v>
      </c>
      <c r="O147" s="9">
        <v>1</v>
      </c>
    </row>
    <row r="148" spans="2:15" ht="15.75" thickBot="1">
      <c r="B148" s="1022"/>
      <c r="C148" s="908"/>
      <c r="D148" s="908"/>
      <c r="E148" s="908"/>
      <c r="F148" s="908"/>
      <c r="G148" s="908"/>
      <c r="H148" s="909"/>
      <c r="I148" s="909"/>
      <c r="J148" s="909"/>
      <c r="K148" s="909"/>
      <c r="L148" s="909"/>
      <c r="M148" s="910"/>
      <c r="O148" s="9">
        <v>1</v>
      </c>
    </row>
    <row r="149" spans="2:15">
      <c r="C149" s="1"/>
      <c r="D149" s="1"/>
      <c r="E149" s="1"/>
      <c r="F149" s="1"/>
      <c r="G149" s="1"/>
      <c r="H149" s="1"/>
      <c r="I149" s="1"/>
      <c r="J149" s="1"/>
      <c r="K149" s="1"/>
      <c r="L149" s="1"/>
      <c r="O149" s="9">
        <v>1</v>
      </c>
    </row>
    <row r="150" spans="2:15" ht="18">
      <c r="C150" s="25" t="s">
        <v>891</v>
      </c>
      <c r="D150" s="20"/>
      <c r="E150" s="1"/>
      <c r="F150" s="1"/>
      <c r="G150" s="1"/>
      <c r="H150" s="1"/>
      <c r="I150" s="1"/>
      <c r="J150" s="1"/>
      <c r="K150" s="1"/>
      <c r="L150" s="1"/>
      <c r="O150" s="9">
        <v>1</v>
      </c>
    </row>
    <row r="151" spans="2:15">
      <c r="C151" s="11" t="s">
        <v>917</v>
      </c>
      <c r="D151" s="20"/>
      <c r="E151" s="1"/>
      <c r="F151" s="1"/>
      <c r="G151" s="1"/>
      <c r="H151" s="1"/>
      <c r="I151" s="1"/>
      <c r="J151" s="1"/>
      <c r="K151" s="1"/>
      <c r="L151" s="1"/>
      <c r="O151" s="9">
        <v>1</v>
      </c>
    </row>
    <row r="152" spans="2:15">
      <c r="C152" s="11"/>
      <c r="D152" s="20"/>
      <c r="E152" s="1"/>
      <c r="F152" s="1"/>
      <c r="G152" s="1"/>
      <c r="H152" s="1"/>
      <c r="I152" s="1"/>
      <c r="J152" s="1"/>
      <c r="K152" s="1"/>
      <c r="L152" s="1"/>
      <c r="O152" s="9">
        <v>1</v>
      </c>
    </row>
    <row r="153" spans="2:15" ht="18">
      <c r="C153" s="25" t="s">
        <v>892</v>
      </c>
      <c r="D153" s="20"/>
      <c r="E153" s="1"/>
      <c r="O153" s="9">
        <v>1</v>
      </c>
    </row>
    <row r="154" spans="2:15">
      <c r="C154" s="11" t="s">
        <v>893</v>
      </c>
      <c r="D154" s="20"/>
      <c r="E154" s="1"/>
      <c r="O154" s="9">
        <v>1</v>
      </c>
    </row>
    <row r="155" spans="2:15">
      <c r="C155" s="11" t="s">
        <v>894</v>
      </c>
      <c r="D155" s="20"/>
      <c r="E155" s="1"/>
      <c r="O155" s="9">
        <v>1</v>
      </c>
    </row>
    <row r="156" spans="2:15">
      <c r="C156" s="11" t="s">
        <v>895</v>
      </c>
      <c r="D156" s="20"/>
      <c r="E156" s="1"/>
      <c r="O156" s="9">
        <v>1</v>
      </c>
    </row>
    <row r="157" spans="2:15">
      <c r="C157" s="11" t="s">
        <v>896</v>
      </c>
      <c r="D157" s="20"/>
      <c r="E157" s="1"/>
      <c r="O157" s="9">
        <v>1</v>
      </c>
    </row>
    <row r="158" spans="2:15">
      <c r="C158" s="11"/>
      <c r="D158" s="20"/>
      <c r="E158" s="1"/>
      <c r="O158" s="9">
        <v>1</v>
      </c>
    </row>
    <row r="159" spans="2:15" ht="18">
      <c r="C159" s="25" t="s">
        <v>897</v>
      </c>
      <c r="D159" s="20"/>
      <c r="E159" s="1"/>
      <c r="O159" s="9">
        <v>1</v>
      </c>
    </row>
    <row r="160" spans="2:15">
      <c r="C160" s="11" t="s">
        <v>893</v>
      </c>
      <c r="D160" s="20"/>
      <c r="E160" s="1"/>
      <c r="O160" s="9">
        <v>1</v>
      </c>
    </row>
    <row r="161" spans="3:15">
      <c r="C161" s="11" t="s">
        <v>898</v>
      </c>
      <c r="D161" s="20"/>
      <c r="E161" s="1"/>
      <c r="O161" s="9">
        <v>1</v>
      </c>
    </row>
    <row r="162" spans="3:15">
      <c r="C162" s="11" t="s">
        <v>899</v>
      </c>
      <c r="D162" s="20"/>
      <c r="E162" s="1"/>
      <c r="O162" s="9">
        <v>1</v>
      </c>
    </row>
    <row r="163" spans="3:15">
      <c r="C163" s="11" t="s">
        <v>900</v>
      </c>
      <c r="D163" s="20"/>
      <c r="E163" s="1"/>
      <c r="O163" s="9">
        <v>1</v>
      </c>
    </row>
    <row r="164" spans="3:15">
      <c r="C164" s="11"/>
      <c r="D164" s="20"/>
      <c r="E164" s="1"/>
      <c r="O164" s="9">
        <v>1</v>
      </c>
    </row>
    <row r="165" spans="3:15" ht="18">
      <c r="C165" s="25" t="s">
        <v>901</v>
      </c>
      <c r="D165" s="20"/>
      <c r="E165" s="1"/>
      <c r="O165" s="9">
        <v>1</v>
      </c>
    </row>
    <row r="166" spans="3:15">
      <c r="C166" s="11" t="s">
        <v>902</v>
      </c>
      <c r="D166" s="20"/>
      <c r="E166" s="1"/>
      <c r="O166" s="9">
        <v>1</v>
      </c>
    </row>
    <row r="167" spans="3:15">
      <c r="C167" s="11" t="s">
        <v>903</v>
      </c>
      <c r="D167" s="20"/>
      <c r="E167" s="1"/>
      <c r="O167" s="9">
        <v>1</v>
      </c>
    </row>
    <row r="168" spans="3:15">
      <c r="C168" s="11" t="s">
        <v>904</v>
      </c>
      <c r="D168" s="20"/>
      <c r="E168" s="1"/>
      <c r="O168" s="9">
        <v>1</v>
      </c>
    </row>
    <row r="169" spans="3:15">
      <c r="C169" s="11" t="s">
        <v>905</v>
      </c>
      <c r="D169" s="20"/>
      <c r="E169" s="1"/>
      <c r="O169" s="9">
        <v>1</v>
      </c>
    </row>
    <row r="170" spans="3:15">
      <c r="C170" s="23"/>
      <c r="D170" s="20"/>
      <c r="E170" s="1"/>
      <c r="O170" s="9">
        <v>1</v>
      </c>
    </row>
    <row r="171" spans="3:15">
      <c r="C171" s="23" t="s">
        <v>906</v>
      </c>
      <c r="D171" s="20"/>
      <c r="E171" s="1"/>
      <c r="O171" s="9">
        <v>1</v>
      </c>
    </row>
    <row r="172" spans="3:15">
      <c r="C172" s="23"/>
      <c r="D172" s="20"/>
      <c r="E172" s="1"/>
      <c r="O172" s="9">
        <v>1</v>
      </c>
    </row>
    <row r="173" spans="3:15">
      <c r="C173" s="22" t="s">
        <v>907</v>
      </c>
      <c r="D173" s="20"/>
      <c r="E173" s="1"/>
      <c r="O173" s="9">
        <v>1</v>
      </c>
    </row>
    <row r="174" spans="3:15">
      <c r="C174" s="11"/>
      <c r="D174" s="20"/>
      <c r="E174" s="1"/>
      <c r="O174" s="9">
        <v>1</v>
      </c>
    </row>
    <row r="175" spans="3:15">
      <c r="C175" s="11" t="s">
        <v>908</v>
      </c>
      <c r="D175" s="20"/>
      <c r="E175" s="1"/>
      <c r="O175" s="9">
        <v>1</v>
      </c>
    </row>
    <row r="176" spans="3:15">
      <c r="C176" s="11"/>
      <c r="D176" s="20"/>
      <c r="E176" s="1"/>
      <c r="O176" s="9">
        <v>1</v>
      </c>
    </row>
    <row r="177" spans="1:17" ht="18">
      <c r="C177" s="25" t="s">
        <v>909</v>
      </c>
      <c r="D177" s="20"/>
      <c r="E177" s="1"/>
      <c r="O177" s="9">
        <v>1</v>
      </c>
    </row>
    <row r="178" spans="1:17">
      <c r="C178" s="635" t="s">
        <v>888</v>
      </c>
      <c r="D178" s="20"/>
      <c r="E178" s="1"/>
      <c r="O178" s="9">
        <v>1</v>
      </c>
    </row>
    <row r="179" spans="1:17">
      <c r="C179" s="636" t="s">
        <v>414</v>
      </c>
      <c r="D179" s="20"/>
      <c r="E179" s="1"/>
      <c r="O179" s="9">
        <v>1</v>
      </c>
    </row>
    <row r="180" spans="1:17">
      <c r="C180" s="636" t="s">
        <v>361</v>
      </c>
      <c r="D180" s="20"/>
      <c r="E180" s="1"/>
      <c r="O180" s="9">
        <v>1</v>
      </c>
    </row>
    <row r="181" spans="1:17">
      <c r="C181" s="636" t="s">
        <v>475</v>
      </c>
      <c r="D181" s="20"/>
      <c r="E181" s="1"/>
      <c r="O181" s="9">
        <v>1</v>
      </c>
    </row>
    <row r="182" spans="1:17">
      <c r="C182" s="20"/>
      <c r="D182" s="20"/>
      <c r="E182" s="1"/>
      <c r="O182" s="9">
        <v>1</v>
      </c>
    </row>
    <row r="183" spans="1:17">
      <c r="C183" s="1"/>
      <c r="D183" s="1"/>
      <c r="E183" s="1"/>
      <c r="O183" s="489" t="s">
        <v>663</v>
      </c>
    </row>
    <row r="184" spans="1:17">
      <c r="A184" s="9">
        <v>1</v>
      </c>
      <c r="B184" s="9">
        <v>1</v>
      </c>
      <c r="C184" s="9">
        <v>1</v>
      </c>
      <c r="D184" s="9">
        <v>1</v>
      </c>
      <c r="E184" s="9">
        <v>1</v>
      </c>
      <c r="F184" s="9">
        <v>1</v>
      </c>
      <c r="G184" s="9">
        <v>1</v>
      </c>
      <c r="H184" s="9">
        <v>1</v>
      </c>
      <c r="I184" s="9">
        <v>1</v>
      </c>
      <c r="J184" s="9">
        <v>1</v>
      </c>
      <c r="K184" s="9">
        <v>1</v>
      </c>
      <c r="L184" s="9">
        <v>1</v>
      </c>
      <c r="M184" s="9">
        <v>1</v>
      </c>
      <c r="N184" s="9">
        <v>1</v>
      </c>
      <c r="O184" s="8" t="str">
        <f>ADDRESS(ROW(),COLUMN(),4)</f>
        <v>O184</v>
      </c>
      <c r="P184" s="957"/>
      <c r="Q184" s="6" t="str">
        <f>ADDRESS(ROW(),COLUMN(),4)</f>
        <v>Q184</v>
      </c>
    </row>
  </sheetData>
  <mergeCells count="9">
    <mergeCell ref="J17:K17"/>
    <mergeCell ref="L17:L18"/>
    <mergeCell ref="M17:M18"/>
    <mergeCell ref="D17:D18"/>
    <mergeCell ref="E17:E18"/>
    <mergeCell ref="F17:F18"/>
    <mergeCell ref="G17:G18"/>
    <mergeCell ref="H17:H18"/>
    <mergeCell ref="I17:I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D8F12-F2B4-4FAB-B897-CB132C1AB6F0}">
  <dimension ref="A1:BK452"/>
  <sheetViews>
    <sheetView zoomScaleNormal="100" workbookViewId="0">
      <selection activeCell="G7" sqref="G7"/>
    </sheetView>
  </sheetViews>
  <sheetFormatPr baseColWidth="10" defaultRowHeight="15"/>
  <cols>
    <col min="1" max="1" width="4.42578125" style="1" customWidth="1"/>
    <col min="2" max="2" width="20.85546875" style="5" customWidth="1"/>
    <col min="3" max="3" width="4.5703125" style="5" customWidth="1"/>
    <col min="4" max="4" width="16.42578125" style="5" customWidth="1"/>
    <col min="5" max="5" width="8.85546875" style="5" customWidth="1"/>
    <col min="6" max="6" width="10.85546875" style="5" customWidth="1"/>
    <col min="7" max="7" width="12.42578125" style="1" customWidth="1"/>
    <col min="8" max="8" width="2.85546875" customWidth="1"/>
    <col min="9" max="9" width="4.28515625" customWidth="1"/>
    <col min="10" max="14" width="2.7109375" customWidth="1"/>
    <col min="15" max="15" width="10.7109375" customWidth="1"/>
    <col min="16" max="16" width="12.7109375" customWidth="1"/>
    <col min="17" max="17" width="10.7109375" customWidth="1"/>
    <col min="18" max="18" width="3.7109375" customWidth="1"/>
    <col min="19" max="20" width="11.7109375" customWidth="1"/>
    <col min="21" max="21" width="4.7109375" customWidth="1"/>
    <col min="22" max="24" width="11.7109375" customWidth="1"/>
    <col min="25" max="25" width="9.7109375" customWidth="1"/>
    <col min="26" max="26" width="40.7109375" customWidth="1"/>
    <col min="27" max="27" width="6" customWidth="1"/>
    <col min="28" max="28" width="4.42578125" style="1" customWidth="1"/>
    <col min="29" max="29" width="20.85546875" style="5" customWidth="1"/>
    <col min="30" max="30" width="4.5703125" style="5" customWidth="1"/>
    <col min="31" max="31" width="16.42578125" style="5" customWidth="1"/>
    <col min="32" max="32" width="8.85546875" style="5" customWidth="1"/>
    <col min="33" max="33" width="10.85546875" style="5" customWidth="1"/>
    <col min="34" max="34" width="12.42578125" style="1" customWidth="1"/>
    <col min="35" max="35" width="6.140625" customWidth="1"/>
    <col min="36" max="36" width="5.42578125" customWidth="1"/>
    <col min="37" max="41" width="2.7109375" customWidth="1"/>
    <col min="42" max="42" width="10.7109375" customWidth="1"/>
    <col min="43" max="43" width="12.7109375" customWidth="1"/>
    <col min="44" max="44" width="10.7109375" customWidth="1"/>
    <col min="45" max="45" width="3.7109375" customWidth="1"/>
    <col min="46" max="47" width="11.7109375" customWidth="1"/>
    <col min="48" max="48" width="4.7109375" customWidth="1"/>
    <col min="49" max="51" width="11.7109375" customWidth="1"/>
    <col min="52" max="52" width="9.7109375" customWidth="1"/>
    <col min="53" max="53" width="40.7109375" customWidth="1"/>
    <col min="55" max="55" width="5.5703125" style="10" customWidth="1"/>
    <col min="56" max="56" width="41.7109375" style="564" customWidth="1"/>
    <col min="58" max="58" width="5.5703125" style="10" customWidth="1"/>
    <col min="59" max="59" width="41.7109375" style="564" customWidth="1"/>
    <col min="61" max="61" width="8.140625" style="1" customWidth="1"/>
    <col min="62" max="62" width="11.42578125" style="1"/>
    <col min="63" max="63" width="42.28515625" style="1" customWidth="1"/>
  </cols>
  <sheetData>
    <row r="1" spans="1:63" ht="19.5" customHeight="1" thickBot="1">
      <c r="A1" s="360" t="s">
        <v>587</v>
      </c>
      <c r="B1" s="360" t="str">
        <f t="shared" ref="B1:G1" si="0">SUBSTITUTE(ADDRESS(1,COLUMN(),4),"1","")</f>
        <v>B</v>
      </c>
      <c r="C1" s="360" t="str">
        <f t="shared" si="0"/>
        <v>C</v>
      </c>
      <c r="D1" s="360" t="str">
        <f t="shared" si="0"/>
        <v>D</v>
      </c>
      <c r="E1" s="360" t="str">
        <f t="shared" si="0"/>
        <v>E</v>
      </c>
      <c r="F1" s="360" t="str">
        <f t="shared" si="0"/>
        <v>F</v>
      </c>
      <c r="G1" s="360" t="str">
        <f t="shared" si="0"/>
        <v>G</v>
      </c>
      <c r="I1" s="352">
        <f t="shared" ref="I1:Z1" ca="1" si="1">CELL("largeur",I1)</f>
        <v>4</v>
      </c>
      <c r="J1" s="352">
        <f t="shared" ca="1" si="1"/>
        <v>2</v>
      </c>
      <c r="K1" s="352">
        <f t="shared" ca="1" si="1"/>
        <v>2</v>
      </c>
      <c r="L1" s="352">
        <f t="shared" ca="1" si="1"/>
        <v>2</v>
      </c>
      <c r="M1" s="352">
        <f t="shared" ca="1" si="1"/>
        <v>2</v>
      </c>
      <c r="N1" s="352">
        <f t="shared" ca="1" si="1"/>
        <v>2</v>
      </c>
      <c r="O1" s="352">
        <f t="shared" ca="1" si="1"/>
        <v>10</v>
      </c>
      <c r="P1" s="352">
        <f t="shared" ca="1" si="1"/>
        <v>12</v>
      </c>
      <c r="Q1" s="352">
        <f t="shared" ca="1" si="1"/>
        <v>10</v>
      </c>
      <c r="R1" s="352">
        <f t="shared" ca="1" si="1"/>
        <v>3</v>
      </c>
      <c r="S1" s="352">
        <f t="shared" ca="1" si="1"/>
        <v>11</v>
      </c>
      <c r="T1" s="352">
        <f t="shared" ca="1" si="1"/>
        <v>11</v>
      </c>
      <c r="U1" s="352">
        <f t="shared" ca="1" si="1"/>
        <v>4</v>
      </c>
      <c r="V1" s="352">
        <f t="shared" ca="1" si="1"/>
        <v>11</v>
      </c>
      <c r="W1" s="352">
        <f t="shared" ca="1" si="1"/>
        <v>11</v>
      </c>
      <c r="X1" s="352">
        <f t="shared" ca="1" si="1"/>
        <v>11</v>
      </c>
      <c r="Y1" s="352">
        <f t="shared" ca="1" si="1"/>
        <v>9</v>
      </c>
      <c r="Z1" s="352">
        <f t="shared" ca="1" si="1"/>
        <v>40</v>
      </c>
      <c r="AA1" s="704">
        <v>1</v>
      </c>
      <c r="AB1" s="360" t="s">
        <v>587</v>
      </c>
      <c r="AC1" s="360" t="str">
        <f t="shared" ref="AC1:AH1" si="2">SUBSTITUTE(ADDRESS(1,COLUMN(),4),"1","")</f>
        <v>AC</v>
      </c>
      <c r="AD1" s="360" t="str">
        <f t="shared" si="2"/>
        <v>AD</v>
      </c>
      <c r="AE1" s="360" t="str">
        <f t="shared" si="2"/>
        <v>AE</v>
      </c>
      <c r="AF1" s="360" t="str">
        <f t="shared" si="2"/>
        <v>AF</v>
      </c>
      <c r="AG1" s="360" t="str">
        <f t="shared" si="2"/>
        <v>AG</v>
      </c>
      <c r="AH1" s="360" t="str">
        <f t="shared" si="2"/>
        <v>AH</v>
      </c>
      <c r="AI1" s="704"/>
      <c r="AJ1" s="352">
        <f t="shared" ref="AJ1:BA1" ca="1" si="3">CELL("largeur",AJ1)</f>
        <v>5</v>
      </c>
      <c r="AK1" s="352">
        <f t="shared" ca="1" si="3"/>
        <v>2</v>
      </c>
      <c r="AL1" s="352">
        <f t="shared" ca="1" si="3"/>
        <v>2</v>
      </c>
      <c r="AM1" s="352">
        <f t="shared" ca="1" si="3"/>
        <v>2</v>
      </c>
      <c r="AN1" s="352">
        <f t="shared" ca="1" si="3"/>
        <v>2</v>
      </c>
      <c r="AO1" s="352">
        <f t="shared" ca="1" si="3"/>
        <v>2</v>
      </c>
      <c r="AP1" s="352">
        <f t="shared" ca="1" si="3"/>
        <v>10</v>
      </c>
      <c r="AQ1" s="352">
        <f t="shared" ca="1" si="3"/>
        <v>12</v>
      </c>
      <c r="AR1" s="352">
        <f t="shared" ca="1" si="3"/>
        <v>10</v>
      </c>
      <c r="AS1" s="352">
        <f t="shared" ca="1" si="3"/>
        <v>3</v>
      </c>
      <c r="AT1" s="352">
        <f t="shared" ca="1" si="3"/>
        <v>11</v>
      </c>
      <c r="AU1" s="352">
        <f t="shared" ca="1" si="3"/>
        <v>11</v>
      </c>
      <c r="AV1" s="352">
        <f t="shared" ca="1" si="3"/>
        <v>4</v>
      </c>
      <c r="AW1" s="352">
        <f t="shared" ca="1" si="3"/>
        <v>11</v>
      </c>
      <c r="AX1" s="703">
        <f t="shared" ca="1" si="3"/>
        <v>11</v>
      </c>
      <c r="AY1" s="352">
        <f t="shared" ca="1" si="3"/>
        <v>11</v>
      </c>
      <c r="AZ1" s="352">
        <f t="shared" ca="1" si="3"/>
        <v>9</v>
      </c>
      <c r="BA1" s="352">
        <f t="shared" ca="1" si="3"/>
        <v>40</v>
      </c>
      <c r="BC1" s="564"/>
      <c r="BF1" s="564"/>
      <c r="BI1" s="9">
        <v>1</v>
      </c>
      <c r="BJ1" s="356" t="str">
        <f>SUBSTITUTE(ADDRESS(1,COLUMN(),4),"1","")</f>
        <v>BJ</v>
      </c>
      <c r="BK1" s="355" t="str">
        <f>SUBSTITUTE(ADDRESS(1,COLUMN(),4),"1","")</f>
        <v>BK</v>
      </c>
    </row>
    <row r="2" spans="1:63" s="348" customFormat="1" ht="15" customHeight="1">
      <c r="A2" s="20"/>
      <c r="B2" s="362">
        <v>20</v>
      </c>
      <c r="C2" s="362">
        <v>4</v>
      </c>
      <c r="D2" s="362">
        <v>16</v>
      </c>
      <c r="E2" s="362">
        <v>8</v>
      </c>
      <c r="F2" s="362">
        <v>10</v>
      </c>
      <c r="G2" s="362">
        <v>12</v>
      </c>
      <c r="I2" s="1748" t="s">
        <v>2042</v>
      </c>
      <c r="J2" s="1749"/>
      <c r="K2" s="1749"/>
      <c r="L2" s="1749"/>
      <c r="M2" s="1749"/>
      <c r="N2" s="1749"/>
      <c r="O2" s="1749"/>
      <c r="P2" s="1749"/>
      <c r="Q2" s="1749"/>
      <c r="R2" s="1749"/>
      <c r="S2" s="1749"/>
      <c r="T2" s="1749"/>
      <c r="U2" s="1749"/>
      <c r="V2" s="1749"/>
      <c r="W2" s="1749"/>
      <c r="X2" s="1749"/>
      <c r="Y2" s="1749"/>
      <c r="Z2" s="1749"/>
      <c r="AA2" s="1749"/>
      <c r="AB2" s="1749"/>
      <c r="AC2" s="1749"/>
      <c r="AD2" s="1749"/>
      <c r="AE2" s="1749"/>
      <c r="AF2" s="1749"/>
      <c r="AG2" s="1749"/>
      <c r="AH2" s="1749"/>
      <c r="AI2" s="1749"/>
      <c r="AJ2" s="1749"/>
      <c r="AK2" s="1749"/>
      <c r="AL2" s="1749"/>
      <c r="AM2" s="1749"/>
      <c r="AN2" s="1749"/>
      <c r="AO2" s="1749"/>
      <c r="AP2" s="1749"/>
      <c r="AQ2" s="1749"/>
      <c r="AR2" s="1749"/>
      <c r="AS2" s="1749"/>
      <c r="AT2" s="1749"/>
      <c r="AU2" s="1749"/>
      <c r="AV2" s="1749"/>
      <c r="AW2" s="1749"/>
      <c r="AX2" s="1749"/>
      <c r="AY2" s="1749"/>
      <c r="AZ2" s="1749"/>
      <c r="BA2" s="1752" t="s">
        <v>938</v>
      </c>
      <c r="BI2" s="9">
        <v>1</v>
      </c>
      <c r="BJ2" s="830" t="s">
        <v>2011</v>
      </c>
      <c r="BK2" s="351"/>
    </row>
    <row r="3" spans="1:63" ht="15" customHeight="1">
      <c r="A3" s="348"/>
      <c r="B3" s="363">
        <f t="shared" ref="B3:G3" ca="1" si="4">CELL("largeur",B3)</f>
        <v>20</v>
      </c>
      <c r="C3" s="363">
        <f t="shared" ca="1" si="4"/>
        <v>4</v>
      </c>
      <c r="D3" s="363">
        <f t="shared" ca="1" si="4"/>
        <v>16</v>
      </c>
      <c r="E3" s="363">
        <f t="shared" ca="1" si="4"/>
        <v>8</v>
      </c>
      <c r="F3" s="363">
        <f t="shared" ca="1" si="4"/>
        <v>10</v>
      </c>
      <c r="G3" s="363">
        <f t="shared" ca="1" si="4"/>
        <v>12</v>
      </c>
      <c r="I3" s="1750"/>
      <c r="J3" s="1751"/>
      <c r="K3" s="1751"/>
      <c r="L3" s="1751"/>
      <c r="M3" s="1751"/>
      <c r="N3" s="1751"/>
      <c r="O3" s="1751"/>
      <c r="P3" s="1751"/>
      <c r="Q3" s="1751"/>
      <c r="R3" s="1751"/>
      <c r="S3" s="1751"/>
      <c r="T3" s="1751"/>
      <c r="U3" s="1751"/>
      <c r="V3" s="1751"/>
      <c r="W3" s="1751"/>
      <c r="X3" s="1751"/>
      <c r="Y3" s="1751"/>
      <c r="Z3" s="1751"/>
      <c r="AA3" s="1751"/>
      <c r="AB3" s="1751"/>
      <c r="AC3" s="1751"/>
      <c r="AD3" s="1751"/>
      <c r="AE3" s="1751"/>
      <c r="AF3" s="1751"/>
      <c r="AG3" s="1751"/>
      <c r="AH3" s="1751"/>
      <c r="AI3" s="1751"/>
      <c r="AJ3" s="1751"/>
      <c r="AK3" s="1751"/>
      <c r="AL3" s="1751"/>
      <c r="AM3" s="1751"/>
      <c r="AN3" s="1751"/>
      <c r="AO3" s="1751"/>
      <c r="AP3" s="1751"/>
      <c r="AQ3" s="1751"/>
      <c r="AR3" s="1751"/>
      <c r="AS3" s="1751"/>
      <c r="AT3" s="1751"/>
      <c r="AU3" s="1751"/>
      <c r="AV3" s="1751"/>
      <c r="AW3" s="1751"/>
      <c r="AX3" s="1751"/>
      <c r="AY3" s="1751"/>
      <c r="AZ3" s="1751"/>
      <c r="BA3" s="1552"/>
      <c r="BC3" s="565"/>
      <c r="BD3" s="566" t="s">
        <v>765</v>
      </c>
      <c r="BF3" s="565"/>
      <c r="BG3" s="566" t="s">
        <v>765</v>
      </c>
      <c r="BI3" s="9">
        <v>1</v>
      </c>
      <c r="BJ3" s="342" cm="1">
        <f t="array" aca="1" ref="BJ3" ca="1">COUNTA(A1:BI452+COUNTBLANK(A1:BI452))</f>
        <v>27572</v>
      </c>
      <c r="BK3" s="831" t="str">
        <f>"cellules entre -cells -celdas"&amp;" " &amp;A1&amp;" et  "&amp;BI452</f>
        <v>cellules entre -cells -celdas A1 et  BI452</v>
      </c>
    </row>
    <row r="4" spans="1:63" ht="21" customHeight="1">
      <c r="A4" s="11"/>
      <c r="B4" s="373" t="s">
        <v>937</v>
      </c>
      <c r="C4" s="339"/>
      <c r="D4" s="339"/>
      <c r="E4" s="339"/>
      <c r="F4" s="339"/>
      <c r="G4" s="20"/>
      <c r="I4" s="700" t="s">
        <v>2019</v>
      </c>
      <c r="J4" s="699"/>
      <c r="K4" s="699"/>
      <c r="L4" s="699"/>
      <c r="M4" s="699"/>
      <c r="N4" s="699"/>
      <c r="O4" s="699"/>
      <c r="P4" s="699"/>
      <c r="Q4" s="699"/>
      <c r="R4" s="699"/>
      <c r="S4" s="699"/>
      <c r="T4" s="699"/>
      <c r="U4" s="699"/>
      <c r="V4" s="702"/>
      <c r="W4" s="702"/>
      <c r="X4" s="702"/>
      <c r="Y4" s="702"/>
      <c r="Z4" s="702"/>
      <c r="AA4" s="702"/>
      <c r="AB4" s="702"/>
      <c r="AC4" s="702"/>
      <c r="AD4" s="702"/>
      <c r="AE4" s="702"/>
      <c r="AF4" s="702"/>
      <c r="AG4" s="702"/>
      <c r="AH4" s="702"/>
      <c r="AI4" s="702"/>
      <c r="AJ4" s="702"/>
      <c r="AK4" s="702"/>
      <c r="AL4" s="702"/>
      <c r="AM4" s="702"/>
      <c r="AN4" s="702"/>
      <c r="AO4" s="702"/>
      <c r="AP4" s="702"/>
      <c r="AQ4" s="702"/>
      <c r="AR4" s="702"/>
      <c r="AS4" s="702"/>
      <c r="AT4" s="702"/>
      <c r="AU4" s="702"/>
      <c r="AV4" s="702"/>
      <c r="AW4" s="702"/>
      <c r="AX4" s="702"/>
      <c r="AY4" s="702"/>
      <c r="AZ4" s="701" t="s">
        <v>2026</v>
      </c>
      <c r="BA4" s="1552"/>
      <c r="BC4" s="565"/>
      <c r="BD4" s="567" t="str">
        <f>BD8-SUBTOTAL(103,BC10:BC450)&amp;" "&amp;"Lignes masquées"</f>
        <v>0 Lignes masquées</v>
      </c>
      <c r="BF4" s="565"/>
      <c r="BG4" s="567" t="str">
        <f>BG8-SUBTOTAL(103,BF10:BF450)&amp;" "&amp;"Lignes masquées"</f>
        <v>0 Lignes masquées</v>
      </c>
      <c r="BI4" s="9">
        <v>1</v>
      </c>
      <c r="BJ4" s="342">
        <f ca="1">COUNTA(A1:BI452)</f>
        <v>8328</v>
      </c>
      <c r="BK4" s="831" t="s">
        <v>2012</v>
      </c>
    </row>
    <row r="5" spans="1:63" ht="21.75" customHeight="1" thickBot="1">
      <c r="A5" s="11"/>
      <c r="B5" s="373" t="s">
        <v>600</v>
      </c>
      <c r="C5" s="339"/>
      <c r="D5" s="339"/>
      <c r="E5" s="339"/>
      <c r="F5" s="339"/>
      <c r="G5" s="20"/>
      <c r="I5" s="700"/>
      <c r="J5" s="699"/>
      <c r="K5" s="699"/>
      <c r="L5" s="699"/>
      <c r="M5" s="699"/>
      <c r="N5" s="699"/>
      <c r="O5" s="699"/>
      <c r="P5" s="699"/>
      <c r="Q5" s="699"/>
      <c r="R5" s="699"/>
      <c r="S5" s="699"/>
      <c r="T5" s="699"/>
      <c r="U5" s="699"/>
      <c r="V5" s="698"/>
      <c r="W5" s="705" t="s">
        <v>939</v>
      </c>
      <c r="X5" s="698" t="str">
        <f>BA2</f>
        <v>B</v>
      </c>
      <c r="Y5" s="698" t="s">
        <v>2020</v>
      </c>
      <c r="Z5" s="698"/>
      <c r="AA5" s="698"/>
      <c r="AB5" s="698"/>
      <c r="AC5" s="698"/>
      <c r="AD5" s="698"/>
      <c r="AE5" s="698"/>
      <c r="AF5" s="698"/>
      <c r="AG5" s="698"/>
      <c r="AH5" s="698"/>
      <c r="AI5" s="698"/>
      <c r="AJ5" s="698"/>
      <c r="AK5" s="698"/>
      <c r="AL5" s="698"/>
      <c r="AM5" s="698"/>
      <c r="AN5" s="698"/>
      <c r="AO5" s="698"/>
      <c r="AP5" s="698"/>
      <c r="AQ5" s="698"/>
      <c r="AR5" s="698"/>
      <c r="AS5" s="698"/>
      <c r="AT5" s="698"/>
      <c r="AU5" s="698"/>
      <c r="AV5" s="705"/>
      <c r="AW5" s="698"/>
      <c r="AX5" s="698"/>
      <c r="AY5" s="698"/>
      <c r="AZ5" s="705" t="s">
        <v>2027</v>
      </c>
      <c r="BA5" s="1554"/>
      <c r="BC5" s="565"/>
      <c r="BD5" s="568" t="str">
        <f>COUNTIF(BC10:BC450,"A")&amp;" "&amp;"Lignes"&amp;" "&amp;"A"</f>
        <v>25 Lignes A</v>
      </c>
      <c r="BF5" s="565"/>
      <c r="BG5" s="568" t="str">
        <f>COUNTIF(BF10:BF450,"A")&amp;" "&amp;"Lignes"&amp;" "&amp;"A"</f>
        <v>25 Lignes A</v>
      </c>
      <c r="BI5" s="9">
        <v>1</v>
      </c>
      <c r="BJ5" s="342">
        <f ca="1">COUNTBLANK(A1:BI452)</f>
        <v>19270</v>
      </c>
      <c r="BK5" s="831" t="s">
        <v>2013</v>
      </c>
    </row>
    <row r="6" spans="1:63" ht="27" customHeight="1">
      <c r="A6" s="11"/>
      <c r="B6" s="378" t="s">
        <v>603</v>
      </c>
      <c r="C6" s="339"/>
      <c r="D6" s="339"/>
      <c r="E6" s="339"/>
      <c r="F6" s="339"/>
      <c r="G6" s="20"/>
      <c r="I6" s="697"/>
      <c r="J6" s="697"/>
      <c r="K6" s="697"/>
      <c r="L6" s="697"/>
      <c r="M6" s="697"/>
      <c r="N6" s="696" t="s">
        <v>581</v>
      </c>
      <c r="O6" s="695" t="str">
        <f ca="1">CELL("nomfichier")</f>
        <v>D:\Données\1.UPRT\0-UPRT.fait\1-UPRT.FR-SITE-WEB\ff-fiches-fabrications\ff.fiches.fabrication.2023\ffr.restaurant.2023\[ff.BAR.FICHE.TRILINGUE.05.01.2026.xlsx]Notice.utilisateur</v>
      </c>
      <c r="P6" s="694"/>
      <c r="Q6" s="694"/>
      <c r="R6" s="694"/>
      <c r="S6" s="694"/>
      <c r="T6" s="694"/>
      <c r="U6" s="694"/>
      <c r="V6" s="694"/>
      <c r="W6" s="694"/>
      <c r="X6" s="694"/>
      <c r="Y6" s="694"/>
      <c r="Z6" s="694"/>
      <c r="AA6" s="694"/>
      <c r="AB6" s="694"/>
      <c r="AC6" s="360" t="str">
        <f t="shared" ref="AC6:AH6" si="5">SUBSTITUTE(ADDRESS(1,COLUMN(),4),"1","")</f>
        <v>AC</v>
      </c>
      <c r="AD6" s="360" t="str">
        <f t="shared" si="5"/>
        <v>AD</v>
      </c>
      <c r="AE6" s="360" t="str">
        <f t="shared" si="5"/>
        <v>AE</v>
      </c>
      <c r="AF6" s="360" t="str">
        <f t="shared" si="5"/>
        <v>AF</v>
      </c>
      <c r="AG6" s="360" t="str">
        <f t="shared" si="5"/>
        <v>AG</v>
      </c>
      <c r="AH6" s="360" t="str">
        <f t="shared" si="5"/>
        <v>AH</v>
      </c>
      <c r="AI6" s="694"/>
      <c r="AJ6" s="694"/>
      <c r="AK6" s="694"/>
      <c r="AL6" s="694"/>
      <c r="AM6" s="694"/>
      <c r="AN6" s="694"/>
      <c r="AO6" s="694"/>
      <c r="AP6" s="383" t="s">
        <v>935</v>
      </c>
      <c r="AQ6" s="694"/>
      <c r="AR6" s="694"/>
      <c r="AS6" s="694"/>
      <c r="AT6" s="694"/>
      <c r="AU6" s="694"/>
      <c r="AV6" s="694"/>
      <c r="AW6" s="694"/>
      <c r="AX6" s="694"/>
      <c r="AY6" s="694"/>
      <c r="AZ6" s="694"/>
      <c r="BA6" s="694"/>
      <c r="BC6" s="565"/>
      <c r="BD6" s="568" t="str">
        <f>COUNTIF(BC10:BC450,"►")&amp;" "&amp;"Lignes"&amp;" "&amp;"►"</f>
        <v>416 Lignes ►</v>
      </c>
      <c r="BF6" s="565"/>
      <c r="BG6" s="568" t="str">
        <f>COUNTIF(BF10:BF450,"►")&amp;" "&amp;"Lignes"&amp;" "&amp;"►"</f>
        <v>416 Lignes ►</v>
      </c>
      <c r="BI6" s="9">
        <v>1</v>
      </c>
      <c r="BJ6" s="342">
        <f>SUM(BI1:BI450)+2</f>
        <v>452</v>
      </c>
      <c r="BK6" s="831" t="s">
        <v>2014</v>
      </c>
    </row>
    <row r="7" spans="1:63" ht="20.25" customHeight="1">
      <c r="A7" s="11"/>
      <c r="B7" s="339" t="s">
        <v>605</v>
      </c>
      <c r="C7" s="339"/>
      <c r="D7" s="339"/>
      <c r="E7" s="339"/>
      <c r="F7" s="339"/>
      <c r="G7" s="20"/>
      <c r="I7" s="693" t="s">
        <v>2021</v>
      </c>
      <c r="J7" s="693"/>
      <c r="K7" s="693"/>
      <c r="L7" s="693"/>
      <c r="M7" s="693"/>
      <c r="N7" s="693"/>
      <c r="O7" s="693"/>
      <c r="P7" s="693"/>
      <c r="Q7" s="693"/>
      <c r="R7" s="693"/>
      <c r="S7" s="693"/>
      <c r="T7" s="693"/>
      <c r="U7" s="693"/>
      <c r="V7" s="344"/>
      <c r="W7" s="344"/>
      <c r="X7" s="688"/>
      <c r="Y7" s="688"/>
      <c r="Z7" s="688"/>
      <c r="AA7" s="688"/>
      <c r="AB7" s="688"/>
      <c r="AC7" s="362">
        <v>20</v>
      </c>
      <c r="AD7" s="362">
        <v>4</v>
      </c>
      <c r="AE7" s="362">
        <v>16</v>
      </c>
      <c r="AF7" s="362">
        <v>8</v>
      </c>
      <c r="AG7" s="362">
        <v>10</v>
      </c>
      <c r="AH7" s="362">
        <v>12</v>
      </c>
      <c r="AI7" s="688"/>
      <c r="AJ7" s="688"/>
      <c r="AK7" s="688"/>
      <c r="AL7" s="688"/>
      <c r="AM7" s="688"/>
      <c r="AN7" s="688"/>
      <c r="AO7" s="688"/>
      <c r="AP7" s="383" t="s">
        <v>2023</v>
      </c>
      <c r="AQ7" s="688"/>
      <c r="AR7" s="688"/>
      <c r="AS7" s="688"/>
      <c r="AT7" s="688"/>
      <c r="AU7" s="688"/>
      <c r="AV7" s="688"/>
      <c r="AW7" s="688"/>
      <c r="AX7" s="688"/>
      <c r="AY7" s="688"/>
      <c r="AZ7" s="688"/>
      <c r="BA7" s="688"/>
      <c r="BC7" s="565"/>
      <c r="BD7" s="568" t="str">
        <f>COUNTIF(BC10:BC450,0) &amp; " Lignes 0"</f>
        <v>0 Lignes 0</v>
      </c>
      <c r="BF7" s="565"/>
      <c r="BG7" s="568" t="str">
        <f>COUNTIF(BF10:BF450,0) &amp; " Lignes 0"</f>
        <v>0 Lignes 0</v>
      </c>
      <c r="BI7" s="9">
        <v>1</v>
      </c>
      <c r="BJ7" s="342">
        <f>SUM(A452:BH452)+1</f>
        <v>61</v>
      </c>
      <c r="BK7" s="831" t="s">
        <v>2015</v>
      </c>
    </row>
    <row r="8" spans="1:63" ht="18" customHeight="1">
      <c r="A8" s="11"/>
      <c r="B8" s="1492" t="s">
        <v>3879</v>
      </c>
      <c r="C8" s="339"/>
      <c r="D8" s="339"/>
      <c r="E8" s="339"/>
      <c r="F8" s="339"/>
      <c r="G8" s="20"/>
      <c r="I8" s="692" t="s">
        <v>2022</v>
      </c>
      <c r="J8" s="692"/>
      <c r="K8" s="692"/>
      <c r="L8" s="692"/>
      <c r="M8" s="692"/>
      <c r="N8" s="692"/>
      <c r="O8" s="692"/>
      <c r="P8" s="692"/>
      <c r="Q8" s="692"/>
      <c r="R8" s="692"/>
      <c r="S8" s="692"/>
      <c r="T8" s="692"/>
      <c r="U8" s="692"/>
      <c r="V8" s="344"/>
      <c r="W8" s="344"/>
      <c r="X8" s="688"/>
      <c r="Y8" s="688"/>
      <c r="Z8" s="688"/>
      <c r="AA8" s="688"/>
      <c r="AB8" s="688"/>
      <c r="AC8" s="363">
        <f t="shared" ref="AC8:AH8" ca="1" si="6">CELL("largeur",AC8)</f>
        <v>20</v>
      </c>
      <c r="AD8" s="363">
        <f t="shared" ca="1" si="6"/>
        <v>4</v>
      </c>
      <c r="AE8" s="363">
        <f t="shared" ca="1" si="6"/>
        <v>16</v>
      </c>
      <c r="AF8" s="363">
        <f t="shared" ca="1" si="6"/>
        <v>8</v>
      </c>
      <c r="AG8" s="363">
        <f t="shared" ca="1" si="6"/>
        <v>10</v>
      </c>
      <c r="AH8" s="363">
        <f t="shared" ca="1" si="6"/>
        <v>12</v>
      </c>
      <c r="AI8" s="688"/>
      <c r="AJ8" s="688"/>
      <c r="AK8" s="688"/>
      <c r="AL8" s="688"/>
      <c r="AM8" s="688"/>
      <c r="AN8" s="691"/>
      <c r="AO8" s="688"/>
      <c r="AP8" s="690" t="s">
        <v>2024</v>
      </c>
      <c r="AQ8" s="688"/>
      <c r="AR8" s="688"/>
      <c r="AS8" s="688"/>
      <c r="AT8" s="688"/>
      <c r="AU8" s="688"/>
      <c r="AV8" s="688"/>
      <c r="AW8" s="688"/>
      <c r="AX8" s="688"/>
      <c r="AY8" s="688"/>
      <c r="AZ8" s="688"/>
      <c r="BA8" s="688"/>
      <c r="BC8" s="565"/>
      <c r="BD8" s="569">
        <f>ROWS(BC10:BC450)</f>
        <v>441</v>
      </c>
      <c r="BF8" s="565"/>
      <c r="BG8" s="569">
        <f>ROWS(BF10:BF450)</f>
        <v>441</v>
      </c>
      <c r="BI8" s="9">
        <v>1</v>
      </c>
      <c r="BJ8"/>
      <c r="BK8"/>
    </row>
    <row r="9" spans="1:63" ht="13.5" customHeight="1" thickBot="1">
      <c r="A9" s="386"/>
      <c r="B9" s="387"/>
      <c r="C9" s="388"/>
      <c r="D9" s="389"/>
      <c r="E9" s="390"/>
      <c r="F9" s="391"/>
      <c r="G9" s="392"/>
      <c r="I9" s="689"/>
      <c r="J9" s="689"/>
      <c r="K9" s="689"/>
      <c r="L9" s="689"/>
      <c r="M9" s="689"/>
      <c r="N9" s="689"/>
      <c r="O9" s="689"/>
      <c r="P9" s="689"/>
      <c r="Q9" s="689"/>
      <c r="R9" s="689"/>
      <c r="S9" s="689"/>
      <c r="T9" s="689"/>
      <c r="U9" s="689"/>
      <c r="V9" s="344"/>
      <c r="W9" s="344"/>
      <c r="X9" s="688"/>
      <c r="Y9" s="688"/>
      <c r="Z9" s="688"/>
      <c r="AA9" s="660"/>
      <c r="AB9" s="386"/>
      <c r="AC9" s="387"/>
      <c r="AD9" s="388"/>
      <c r="AE9" s="389"/>
      <c r="AF9" s="390"/>
      <c r="AG9" s="391"/>
      <c r="AH9" s="392"/>
      <c r="AI9" s="660"/>
      <c r="AJ9" s="688"/>
      <c r="AK9" s="688"/>
      <c r="AL9" s="688"/>
      <c r="AM9" s="688"/>
      <c r="AN9" s="688"/>
      <c r="AO9" s="688"/>
      <c r="AP9" s="690" t="s">
        <v>2025</v>
      </c>
      <c r="AQ9" s="383"/>
      <c r="AR9" s="383"/>
      <c r="AS9" s="688"/>
      <c r="AT9" s="688"/>
      <c r="AU9" s="688"/>
      <c r="AV9" s="688"/>
      <c r="AW9" s="688"/>
      <c r="AX9" s="688"/>
      <c r="AY9" s="688"/>
      <c r="AZ9" s="688"/>
      <c r="BA9" s="688"/>
      <c r="BC9"/>
      <c r="BD9"/>
      <c r="BF9"/>
      <c r="BG9"/>
      <c r="BI9" s="9">
        <v>1</v>
      </c>
    </row>
    <row r="10" spans="1:63" ht="27" customHeight="1">
      <c r="A10" s="394" t="str">
        <f t="shared" ref="A10:A73" si="7">IF(ISBLANK(I10),"►",I10)</f>
        <v>A</v>
      </c>
      <c r="B10" s="395">
        <f t="shared" ref="B10:B28" si="8">IF(A10="►","►",IF(A10="A",IF(AND(ISTEXT(J10),ISTEXT(J10)),J10,IF(ISTEXT(J10),J10,IF(ISBLANK(J10),J10,J10)))))</f>
        <v>0</v>
      </c>
      <c r="C10" s="687">
        <f t="shared" ref="C10:C28" si="9">IF(B10="►","►",IFERROR(LEFT(B10,SEARCH(".",B10)-1),0))</f>
        <v>0</v>
      </c>
      <c r="D10" s="395">
        <f t="shared" ref="D10:D28" si="10">IF(B10="►","►",IFERROR(MID(B10,SEARCH(".",B10)+1,SEARCH(".",B10,SEARCH(".",B10)+1)-SEARCH(".",B10)-1),0))</f>
        <v>0</v>
      </c>
      <c r="E10" s="395">
        <f t="shared" ref="E10:E28" si="11">IF(B10="►","►",IFERROR(MID(B10,SEARCH(".",B10,SEARCH(".",B10)+1)+1,SEARCH(".",B10,SEARCH(".",B10,SEARCH(".",B10)+1)+1)-SEARCH(".",B10,SEARCH(".",B10)+1)-1),0))</f>
        <v>0</v>
      </c>
      <c r="F10" s="395">
        <f t="shared" ref="F10:F28" si="12">IF(B10="►","►",IFERROR(MID(J10,SEARCH(".",B10,SEARCH(".",B10,SEARCH(".",B10)+1)+1)+1,SEARCH(".",B10,SEARCH(".",B10,SEARCH(".",B10,SEARCH(".",B10)+1)+1)+1)-SEARCH(".",B10,SEARCH(".",B10,SEARCH(".",B10)+1)+1)-1),0))</f>
        <v>0</v>
      </c>
      <c r="G10" s="395" t="str">
        <f t="shared" ref="G10:G28" si="13">IF(B10="►","►",IFERROR(MID(B10,SEARCH("♦",SUBSTITUTE(B10,".","♦",LEN(B10)-LEN(SUBSTITUTE(B10,".",""))))+1,999),""))</f>
        <v/>
      </c>
      <c r="I10" s="257" t="s">
        <v>338</v>
      </c>
      <c r="J10" s="256">
        <f>J17</f>
        <v>0</v>
      </c>
      <c r="K10" s="256">
        <f>K17</f>
        <v>0</v>
      </c>
      <c r="L10" s="255">
        <f>L17</f>
        <v>0</v>
      </c>
      <c r="M10" s="254">
        <f>M17</f>
        <v>0</v>
      </c>
      <c r="N10" s="253">
        <f>N17</f>
        <v>0</v>
      </c>
      <c r="O10" s="686"/>
      <c r="P10" s="685"/>
      <c r="Q10" s="798" t="s">
        <v>1697</v>
      </c>
      <c r="R10" s="798"/>
      <c r="S10" s="798"/>
      <c r="T10" s="798"/>
      <c r="U10" s="798"/>
      <c r="V10" s="798"/>
      <c r="W10" s="798"/>
      <c r="X10" s="798"/>
      <c r="Y10" s="798"/>
      <c r="Z10" s="684"/>
      <c r="AA10" s="660"/>
      <c r="AB10" s="394" t="str">
        <f t="shared" ref="AB10:AB73" si="14">IF(ISBLANK(AJ10),"►",AJ10)</f>
        <v>A</v>
      </c>
      <c r="AC10" s="395">
        <f t="shared" ref="AC10:AC28" si="15">IF(AB10="►","►",IF(AB10="A",IF(AND(ISTEXT(AK10),ISTEXT(AK10)),AK10,IF(ISTEXT(AK10),AK10,IF(ISBLANK(AK10),AK10,AK10)))))</f>
        <v>0</v>
      </c>
      <c r="AD10" s="687">
        <f t="shared" ref="AD10:AD28" si="16">IF(AC10="►","►",IFERROR(LEFT(AC10,SEARCH(".",AC10)-1),0))</f>
        <v>0</v>
      </c>
      <c r="AE10" s="395">
        <f t="shared" ref="AE10:AE28" si="17">IF(AC10="►","►",IFERROR(MID(AC10,SEARCH(".",AC10)+1,SEARCH(".",AC10,SEARCH(".",AC10)+1)-SEARCH(".",AC10)-1),0))</f>
        <v>0</v>
      </c>
      <c r="AF10" s="395">
        <f t="shared" ref="AF10:AF28" si="18">IF(AC10="►","►",IFERROR(MID(AC10,SEARCH(".",AC10,SEARCH(".",AC10)+1)+1,SEARCH(".",AC10,SEARCH(".",AC10,SEARCH(".",AC10)+1)+1)-SEARCH(".",AC10,SEARCH(".",AC10)+1)-1),0))</f>
        <v>0</v>
      </c>
      <c r="AG10" s="395">
        <f t="shared" ref="AG10:AG28" si="19">IF(AC10="►","►",IFERROR(MID(AK10,SEARCH(".",AC10,SEARCH(".",AC10,SEARCH(".",AC10)+1)+1)+1,SEARCH(".",AC10,SEARCH(".",AC10,SEARCH(".",AC10,SEARCH(".",AC10)+1)+1)+1)-SEARCH(".",AC10,SEARCH(".",AC10,SEARCH(".",AC10)+1)+1)-1),0))</f>
        <v>0</v>
      </c>
      <c r="AH10" s="395" t="str">
        <f t="shared" ref="AH10:AH28" si="20">IF(AC10="►","►",IFERROR(MID(AC10,SEARCH("♦",SUBSTITUTE(AC10,".","♦",LEN(AC10)-LEN(SUBSTITUTE(AC10,".",""))))+1,999),""))</f>
        <v/>
      </c>
      <c r="AI10" s="660"/>
      <c r="AJ10" s="257" t="s">
        <v>338</v>
      </c>
      <c r="AK10" s="256">
        <f>AK17</f>
        <v>0</v>
      </c>
      <c r="AL10" s="256">
        <f>AL17</f>
        <v>0</v>
      </c>
      <c r="AM10" s="255">
        <f>AM17</f>
        <v>0</v>
      </c>
      <c r="AN10" s="254">
        <f>AN17</f>
        <v>0</v>
      </c>
      <c r="AO10" s="253">
        <f>AO17</f>
        <v>0</v>
      </c>
      <c r="AP10" s="686"/>
      <c r="AQ10" s="685"/>
      <c r="AR10" s="798" t="s">
        <v>2029</v>
      </c>
      <c r="AS10" s="798"/>
      <c r="AT10" s="798"/>
      <c r="AU10" s="798"/>
      <c r="AV10" s="798"/>
      <c r="AW10" s="798"/>
      <c r="AX10" s="798"/>
      <c r="AY10" s="798"/>
      <c r="AZ10" s="798"/>
      <c r="BA10" s="684"/>
      <c r="BC10" s="727" t="str">
        <f t="shared" ref="BC10:BC73" si="21">A10</f>
        <v>A</v>
      </c>
      <c r="BD10" s="570" t="s">
        <v>394</v>
      </c>
      <c r="BF10" s="727" t="str">
        <f t="shared" ref="BF10:BF73" si="22">AB10</f>
        <v>A</v>
      </c>
      <c r="BG10" s="570" t="s">
        <v>394</v>
      </c>
      <c r="BI10" s="9">
        <v>1</v>
      </c>
    </row>
    <row r="11" spans="1:63" ht="15.75" customHeight="1">
      <c r="A11" s="394" t="str">
        <f t="shared" si="7"/>
        <v>►</v>
      </c>
      <c r="B11" s="146" t="str">
        <f t="shared" si="8"/>
        <v>►</v>
      </c>
      <c r="C11" s="659" t="str">
        <f t="shared" si="9"/>
        <v>►</v>
      </c>
      <c r="D11" s="146" t="str">
        <f t="shared" si="10"/>
        <v>►</v>
      </c>
      <c r="E11" s="146" t="str">
        <f t="shared" si="11"/>
        <v>►</v>
      </c>
      <c r="F11" s="146" t="str">
        <f t="shared" si="12"/>
        <v>►</v>
      </c>
      <c r="G11" s="146" t="str">
        <f t="shared" si="13"/>
        <v>►</v>
      </c>
      <c r="I11" s="133"/>
      <c r="J11" s="203"/>
      <c r="K11" s="203"/>
      <c r="L11" s="202"/>
      <c r="M11" s="201"/>
      <c r="N11" s="200"/>
      <c r="O11" s="683"/>
      <c r="P11" s="682"/>
      <c r="Q11" s="799"/>
      <c r="R11" s="799"/>
      <c r="S11" s="799"/>
      <c r="T11" s="799"/>
      <c r="U11" s="799"/>
      <c r="V11" s="799"/>
      <c r="W11" s="799"/>
      <c r="X11" s="799"/>
      <c r="Y11" s="799"/>
      <c r="Z11" s="681"/>
      <c r="AA11" s="660"/>
      <c r="AB11" s="394" t="str">
        <f t="shared" si="14"/>
        <v>►</v>
      </c>
      <c r="AC11" s="146" t="str">
        <f t="shared" si="15"/>
        <v>►</v>
      </c>
      <c r="AD11" s="659" t="str">
        <f t="shared" si="16"/>
        <v>►</v>
      </c>
      <c r="AE11" s="146" t="str">
        <f t="shared" si="17"/>
        <v>►</v>
      </c>
      <c r="AF11" s="146" t="str">
        <f t="shared" si="18"/>
        <v>►</v>
      </c>
      <c r="AG11" s="146" t="str">
        <f t="shared" si="19"/>
        <v>►</v>
      </c>
      <c r="AH11" s="146" t="str">
        <f t="shared" si="20"/>
        <v>►</v>
      </c>
      <c r="AI11" s="660"/>
      <c r="AJ11" s="133"/>
      <c r="AK11" s="203"/>
      <c r="AL11" s="203"/>
      <c r="AM11" s="202"/>
      <c r="AN11" s="201"/>
      <c r="AO11" s="200"/>
      <c r="AP11" s="683"/>
      <c r="AQ11" s="682"/>
      <c r="AR11" s="799"/>
      <c r="AS11" s="799"/>
      <c r="AT11" s="799"/>
      <c r="AU11" s="799"/>
      <c r="AV11" s="799"/>
      <c r="AW11" s="799"/>
      <c r="AX11" s="799"/>
      <c r="AY11" s="799"/>
      <c r="AZ11" s="799"/>
      <c r="BA11" s="681"/>
      <c r="BC11" s="394" t="str">
        <f t="shared" si="21"/>
        <v>►</v>
      </c>
      <c r="BD11" s="571"/>
      <c r="BF11" s="394" t="str">
        <f t="shared" si="22"/>
        <v>►</v>
      </c>
      <c r="BG11" s="571"/>
      <c r="BI11" s="9">
        <v>1</v>
      </c>
    </row>
    <row r="12" spans="1:63" ht="15.75">
      <c r="A12" s="394" t="str">
        <f t="shared" si="7"/>
        <v>►</v>
      </c>
      <c r="B12" s="146" t="str">
        <f t="shared" si="8"/>
        <v>►</v>
      </c>
      <c r="C12" s="659" t="str">
        <f t="shared" si="9"/>
        <v>►</v>
      </c>
      <c r="D12" s="146" t="str">
        <f t="shared" si="10"/>
        <v>►</v>
      </c>
      <c r="E12" s="146" t="str">
        <f t="shared" si="11"/>
        <v>►</v>
      </c>
      <c r="F12" s="146" t="str">
        <f t="shared" si="12"/>
        <v>►</v>
      </c>
      <c r="G12" s="146" t="str">
        <f t="shared" si="13"/>
        <v>►</v>
      </c>
      <c r="I12" s="133"/>
      <c r="J12" s="203"/>
      <c r="K12" s="203"/>
      <c r="L12" s="202"/>
      <c r="M12" s="201"/>
      <c r="N12" s="200"/>
      <c r="O12" s="680"/>
      <c r="P12" s="680"/>
      <c r="Q12" s="332"/>
      <c r="R12" s="331"/>
      <c r="S12" s="231"/>
      <c r="T12" s="231"/>
      <c r="U12" s="231"/>
      <c r="V12" s="231"/>
      <c r="W12" s="231"/>
      <c r="X12" s="231"/>
      <c r="Y12" s="231"/>
      <c r="Z12" s="230"/>
      <c r="AA12" s="660"/>
      <c r="AB12" s="394" t="str">
        <f t="shared" si="14"/>
        <v>►</v>
      </c>
      <c r="AC12" s="146" t="str">
        <f t="shared" si="15"/>
        <v>►</v>
      </c>
      <c r="AD12" s="659" t="str">
        <f t="shared" si="16"/>
        <v>►</v>
      </c>
      <c r="AE12" s="146" t="str">
        <f t="shared" si="17"/>
        <v>►</v>
      </c>
      <c r="AF12" s="146" t="str">
        <f t="shared" si="18"/>
        <v>►</v>
      </c>
      <c r="AG12" s="146" t="str">
        <f t="shared" si="19"/>
        <v>►</v>
      </c>
      <c r="AH12" s="146" t="str">
        <f t="shared" si="20"/>
        <v>►</v>
      </c>
      <c r="AI12" s="660"/>
      <c r="AJ12" s="133"/>
      <c r="AK12" s="203"/>
      <c r="AL12" s="203"/>
      <c r="AM12" s="202"/>
      <c r="AN12" s="201"/>
      <c r="AO12" s="200"/>
      <c r="AP12" s="680"/>
      <c r="AQ12" s="680"/>
      <c r="AR12" s="332"/>
      <c r="AS12" s="331"/>
      <c r="AT12" s="231"/>
      <c r="AU12" s="231"/>
      <c r="AV12" s="231"/>
      <c r="AW12" s="231"/>
      <c r="AX12" s="231"/>
      <c r="AY12" s="231"/>
      <c r="AZ12" s="231"/>
      <c r="BA12" s="230"/>
      <c r="BC12" s="394" t="str">
        <f t="shared" si="21"/>
        <v>►</v>
      </c>
      <c r="BD12" s="571" t="s">
        <v>590</v>
      </c>
      <c r="BF12" s="394" t="str">
        <f t="shared" si="22"/>
        <v>►</v>
      </c>
      <c r="BG12" s="571" t="s">
        <v>590</v>
      </c>
      <c r="BI12" s="9">
        <v>1</v>
      </c>
    </row>
    <row r="13" spans="1:63" ht="15.75" customHeight="1">
      <c r="A13" s="394" t="str">
        <f t="shared" si="7"/>
        <v>►</v>
      </c>
      <c r="B13" s="146" t="str">
        <f t="shared" si="8"/>
        <v>►</v>
      </c>
      <c r="C13" s="659" t="str">
        <f t="shared" si="9"/>
        <v>►</v>
      </c>
      <c r="D13" s="146" t="str">
        <f t="shared" si="10"/>
        <v>►</v>
      </c>
      <c r="E13" s="146" t="str">
        <f t="shared" si="11"/>
        <v>►</v>
      </c>
      <c r="F13" s="146" t="str">
        <f t="shared" si="12"/>
        <v>►</v>
      </c>
      <c r="G13" s="146" t="str">
        <f t="shared" si="13"/>
        <v>►</v>
      </c>
      <c r="I13" s="133"/>
      <c r="J13" s="203"/>
      <c r="K13" s="203"/>
      <c r="L13" s="202"/>
      <c r="M13" s="201"/>
      <c r="N13" s="200"/>
      <c r="O13" s="223"/>
      <c r="P13" s="329"/>
      <c r="Q13" s="318"/>
      <c r="R13" s="318"/>
      <c r="S13" s="318"/>
      <c r="T13" s="318"/>
      <c r="U13" s="210"/>
      <c r="V13" s="222"/>
      <c r="W13" s="679"/>
      <c r="X13" s="679"/>
      <c r="Y13" s="679"/>
      <c r="Z13" s="678"/>
      <c r="AA13" s="660"/>
      <c r="AB13" s="394" t="str">
        <f t="shared" si="14"/>
        <v>►</v>
      </c>
      <c r="AC13" s="146" t="str">
        <f t="shared" si="15"/>
        <v>►</v>
      </c>
      <c r="AD13" s="659" t="str">
        <f t="shared" si="16"/>
        <v>►</v>
      </c>
      <c r="AE13" s="146" t="str">
        <f t="shared" si="17"/>
        <v>►</v>
      </c>
      <c r="AF13" s="146" t="str">
        <f t="shared" si="18"/>
        <v>►</v>
      </c>
      <c r="AG13" s="146" t="str">
        <f t="shared" si="19"/>
        <v>►</v>
      </c>
      <c r="AH13" s="146" t="str">
        <f t="shared" si="20"/>
        <v>►</v>
      </c>
      <c r="AI13" s="660"/>
      <c r="AJ13" s="133"/>
      <c r="AK13" s="203"/>
      <c r="AL13" s="203"/>
      <c r="AM13" s="202"/>
      <c r="AN13" s="201"/>
      <c r="AO13" s="200"/>
      <c r="AP13" s="223"/>
      <c r="AQ13" s="329"/>
      <c r="AR13" s="318"/>
      <c r="AS13" s="318"/>
      <c r="AT13" s="318"/>
      <c r="AU13" s="318"/>
      <c r="AV13" s="210"/>
      <c r="AW13" s="222"/>
      <c r="AX13" s="679"/>
      <c r="AY13" s="679"/>
      <c r="AZ13" s="679"/>
      <c r="BA13" s="678"/>
      <c r="BC13" s="394" t="str">
        <f t="shared" si="21"/>
        <v>►</v>
      </c>
      <c r="BD13" s="572" t="s">
        <v>934</v>
      </c>
      <c r="BF13" s="394" t="str">
        <f t="shared" si="22"/>
        <v>►</v>
      </c>
      <c r="BG13" s="572" t="s">
        <v>934</v>
      </c>
      <c r="BI13" s="9">
        <v>1</v>
      </c>
    </row>
    <row r="14" spans="1:63" ht="15.75" customHeight="1">
      <c r="A14" s="394" t="str">
        <f t="shared" si="7"/>
        <v>►</v>
      </c>
      <c r="B14" s="146" t="str">
        <f t="shared" si="8"/>
        <v>►</v>
      </c>
      <c r="C14" s="659" t="str">
        <f t="shared" si="9"/>
        <v>►</v>
      </c>
      <c r="D14" s="146" t="str">
        <f t="shared" si="10"/>
        <v>►</v>
      </c>
      <c r="E14" s="146" t="str">
        <f t="shared" si="11"/>
        <v>►</v>
      </c>
      <c r="F14" s="146" t="str">
        <f t="shared" si="12"/>
        <v>►</v>
      </c>
      <c r="G14" s="146" t="str">
        <f t="shared" si="13"/>
        <v>►</v>
      </c>
      <c r="I14" s="133"/>
      <c r="J14" s="203"/>
      <c r="K14" s="203"/>
      <c r="L14" s="202"/>
      <c r="M14" s="201"/>
      <c r="N14" s="200"/>
      <c r="O14" s="215"/>
      <c r="P14" s="322"/>
      <c r="Q14" s="319"/>
      <c r="R14" s="319"/>
      <c r="S14" s="319"/>
      <c r="T14" s="319"/>
      <c r="U14" s="214"/>
      <c r="V14" s="28"/>
      <c r="W14" s="679"/>
      <c r="X14" s="679"/>
      <c r="Y14" s="679"/>
      <c r="Z14" s="678"/>
      <c r="AA14" s="660"/>
      <c r="AB14" s="394" t="str">
        <f t="shared" si="14"/>
        <v>►</v>
      </c>
      <c r="AC14" s="146" t="str">
        <f t="shared" si="15"/>
        <v>►</v>
      </c>
      <c r="AD14" s="659" t="str">
        <f t="shared" si="16"/>
        <v>►</v>
      </c>
      <c r="AE14" s="146" t="str">
        <f t="shared" si="17"/>
        <v>►</v>
      </c>
      <c r="AF14" s="146" t="str">
        <f t="shared" si="18"/>
        <v>►</v>
      </c>
      <c r="AG14" s="146" t="str">
        <f t="shared" si="19"/>
        <v>►</v>
      </c>
      <c r="AH14" s="146" t="str">
        <f t="shared" si="20"/>
        <v>►</v>
      </c>
      <c r="AI14" s="660"/>
      <c r="AJ14" s="133"/>
      <c r="AK14" s="203"/>
      <c r="AL14" s="203"/>
      <c r="AM14" s="202"/>
      <c r="AN14" s="201"/>
      <c r="AO14" s="200"/>
      <c r="AP14" s="215"/>
      <c r="AQ14" s="322"/>
      <c r="AR14" s="319"/>
      <c r="AS14" s="319"/>
      <c r="AT14" s="319"/>
      <c r="AU14" s="319"/>
      <c r="AV14" s="214"/>
      <c r="AW14" s="28"/>
      <c r="AX14" s="679"/>
      <c r="AY14" s="679"/>
      <c r="AZ14" s="679"/>
      <c r="BA14" s="678"/>
      <c r="BC14" s="394" t="str">
        <f t="shared" si="21"/>
        <v>►</v>
      </c>
      <c r="BD14" s="573" t="s">
        <v>980</v>
      </c>
      <c r="BF14" s="394" t="str">
        <f t="shared" si="22"/>
        <v>►</v>
      </c>
      <c r="BG14" s="573" t="s">
        <v>981</v>
      </c>
      <c r="BI14" s="9">
        <v>1</v>
      </c>
    </row>
    <row r="15" spans="1:63" ht="22.5" customHeight="1">
      <c r="A15" s="394" t="str">
        <f t="shared" si="7"/>
        <v>►</v>
      </c>
      <c r="B15" s="146" t="str">
        <f t="shared" si="8"/>
        <v>►</v>
      </c>
      <c r="C15" s="659" t="str">
        <f t="shared" si="9"/>
        <v>►</v>
      </c>
      <c r="D15" s="146" t="str">
        <f t="shared" si="10"/>
        <v>►</v>
      </c>
      <c r="E15" s="146" t="str">
        <f t="shared" si="11"/>
        <v>►</v>
      </c>
      <c r="F15" s="146" t="str">
        <f t="shared" si="12"/>
        <v>►</v>
      </c>
      <c r="G15" s="146" t="str">
        <f t="shared" si="13"/>
        <v>►</v>
      </c>
      <c r="I15" s="133"/>
      <c r="J15" s="203"/>
      <c r="K15" s="203"/>
      <c r="L15" s="202"/>
      <c r="M15" s="201"/>
      <c r="N15" s="200"/>
      <c r="O15" s="320"/>
      <c r="P15" s="319"/>
      <c r="Q15" s="318"/>
      <c r="R15" s="315"/>
      <c r="S15" s="198"/>
      <c r="T15" s="314"/>
      <c r="U15" s="197"/>
      <c r="V15" s="196"/>
      <c r="W15" s="677" t="str">
        <f>Q10</f>
        <v>POSTIT 1</v>
      </c>
      <c r="X15" s="677"/>
      <c r="Y15" s="677"/>
      <c r="Z15" s="676"/>
      <c r="AA15" s="660"/>
      <c r="AB15" s="394" t="str">
        <f t="shared" si="14"/>
        <v>►</v>
      </c>
      <c r="AC15" s="146" t="str">
        <f t="shared" si="15"/>
        <v>►</v>
      </c>
      <c r="AD15" s="659" t="str">
        <f t="shared" si="16"/>
        <v>►</v>
      </c>
      <c r="AE15" s="146" t="str">
        <f t="shared" si="17"/>
        <v>►</v>
      </c>
      <c r="AF15" s="146" t="str">
        <f t="shared" si="18"/>
        <v>►</v>
      </c>
      <c r="AG15" s="146" t="str">
        <f t="shared" si="19"/>
        <v>►</v>
      </c>
      <c r="AH15" s="146" t="str">
        <f t="shared" si="20"/>
        <v>►</v>
      </c>
      <c r="AI15" s="660"/>
      <c r="AJ15" s="133"/>
      <c r="AK15" s="203"/>
      <c r="AL15" s="203"/>
      <c r="AM15" s="202"/>
      <c r="AN15" s="201"/>
      <c r="AO15" s="200"/>
      <c r="AP15" s="320"/>
      <c r="AQ15" s="319"/>
      <c r="AR15" s="318"/>
      <c r="AS15" s="315"/>
      <c r="AT15" s="198"/>
      <c r="AU15" s="314"/>
      <c r="AV15" s="197"/>
      <c r="AW15" s="196"/>
      <c r="AX15" s="677" t="str">
        <f>AR10</f>
        <v>POSTIT 14</v>
      </c>
      <c r="AY15" s="677"/>
      <c r="AZ15" s="677"/>
      <c r="BA15" s="676"/>
      <c r="BC15" s="394" t="str">
        <f t="shared" si="21"/>
        <v>►</v>
      </c>
      <c r="BD15" s="571" t="s">
        <v>594</v>
      </c>
      <c r="BF15" s="394" t="str">
        <f t="shared" si="22"/>
        <v>►</v>
      </c>
      <c r="BG15" s="571" t="s">
        <v>594</v>
      </c>
      <c r="BI15" s="9">
        <v>1</v>
      </c>
    </row>
    <row r="16" spans="1:63" ht="15.75" customHeight="1">
      <c r="A16" s="394" t="str">
        <f t="shared" si="7"/>
        <v>►</v>
      </c>
      <c r="B16" s="146" t="str">
        <f t="shared" si="8"/>
        <v>►</v>
      </c>
      <c r="C16" s="659" t="str">
        <f t="shared" si="9"/>
        <v>►</v>
      </c>
      <c r="D16" s="146" t="str">
        <f t="shared" si="10"/>
        <v>►</v>
      </c>
      <c r="E16" s="146" t="str">
        <f t="shared" si="11"/>
        <v>►</v>
      </c>
      <c r="F16" s="146" t="str">
        <f t="shared" si="12"/>
        <v>►</v>
      </c>
      <c r="G16" s="146" t="str">
        <f t="shared" si="13"/>
        <v>►</v>
      </c>
      <c r="I16" s="133"/>
      <c r="J16" s="203"/>
      <c r="K16" s="203"/>
      <c r="L16" s="202"/>
      <c r="M16" s="201"/>
      <c r="N16" s="200"/>
      <c r="O16" s="199"/>
      <c r="P16" s="103"/>
      <c r="Q16" s="315"/>
      <c r="R16" s="315"/>
      <c r="S16" s="198"/>
      <c r="T16" s="314"/>
      <c r="U16" s="197"/>
      <c r="V16" s="196"/>
      <c r="W16" s="677"/>
      <c r="X16" s="677"/>
      <c r="Y16" s="677"/>
      <c r="Z16" s="676"/>
      <c r="AA16" s="660"/>
      <c r="AB16" s="394" t="str">
        <f t="shared" si="14"/>
        <v>►</v>
      </c>
      <c r="AC16" s="146" t="str">
        <f t="shared" si="15"/>
        <v>►</v>
      </c>
      <c r="AD16" s="659" t="str">
        <f t="shared" si="16"/>
        <v>►</v>
      </c>
      <c r="AE16" s="146" t="str">
        <f t="shared" si="17"/>
        <v>►</v>
      </c>
      <c r="AF16" s="146" t="str">
        <f t="shared" si="18"/>
        <v>►</v>
      </c>
      <c r="AG16" s="146" t="str">
        <f t="shared" si="19"/>
        <v>►</v>
      </c>
      <c r="AH16" s="146" t="str">
        <f t="shared" si="20"/>
        <v>►</v>
      </c>
      <c r="AI16" s="660"/>
      <c r="AJ16" s="133"/>
      <c r="AK16" s="203"/>
      <c r="AL16" s="203"/>
      <c r="AM16" s="202"/>
      <c r="AN16" s="201"/>
      <c r="AO16" s="200"/>
      <c r="AP16" s="199"/>
      <c r="AQ16" s="103"/>
      <c r="AR16" s="315"/>
      <c r="AS16" s="315"/>
      <c r="AT16" s="198"/>
      <c r="AU16" s="314"/>
      <c r="AV16" s="197"/>
      <c r="AW16" s="196"/>
      <c r="AX16" s="677"/>
      <c r="AY16" s="677"/>
      <c r="AZ16" s="677"/>
      <c r="BA16" s="676"/>
      <c r="BC16" s="394" t="str">
        <f t="shared" si="21"/>
        <v>►</v>
      </c>
      <c r="BD16" s="571" t="s">
        <v>597</v>
      </c>
      <c r="BF16" s="394" t="str">
        <f t="shared" si="22"/>
        <v>►</v>
      </c>
      <c r="BG16" s="571" t="s">
        <v>597</v>
      </c>
      <c r="BI16" s="9">
        <v>1</v>
      </c>
    </row>
    <row r="17" spans="1:61" ht="15.75" customHeight="1">
      <c r="A17" s="394" t="str">
        <f t="shared" si="7"/>
        <v>►</v>
      </c>
      <c r="B17" s="146" t="str">
        <f t="shared" si="8"/>
        <v>►</v>
      </c>
      <c r="C17" s="659" t="str">
        <f t="shared" si="9"/>
        <v>►</v>
      </c>
      <c r="D17" s="146" t="str">
        <f t="shared" si="10"/>
        <v>►</v>
      </c>
      <c r="E17" s="146" t="str">
        <f t="shared" si="11"/>
        <v>►</v>
      </c>
      <c r="F17" s="146" t="str">
        <f t="shared" si="12"/>
        <v>►</v>
      </c>
      <c r="G17" s="146" t="str">
        <f t="shared" si="13"/>
        <v>►</v>
      </c>
      <c r="I17" s="133"/>
      <c r="J17" s="189"/>
      <c r="K17" s="188"/>
      <c r="L17" s="187"/>
      <c r="M17" s="186"/>
      <c r="N17" s="185"/>
      <c r="O17" s="184"/>
      <c r="P17" s="183"/>
      <c r="Q17" s="183"/>
      <c r="R17" s="182"/>
      <c r="S17" s="182"/>
      <c r="T17" s="182"/>
      <c r="U17" s="182"/>
      <c r="V17" s="182"/>
      <c r="W17" s="182"/>
      <c r="X17" s="182"/>
      <c r="Y17" s="182"/>
      <c r="Z17" s="181"/>
      <c r="AA17" s="660"/>
      <c r="AB17" s="394" t="str">
        <f t="shared" si="14"/>
        <v>►</v>
      </c>
      <c r="AC17" s="146" t="str">
        <f t="shared" si="15"/>
        <v>►</v>
      </c>
      <c r="AD17" s="659" t="str">
        <f t="shared" si="16"/>
        <v>►</v>
      </c>
      <c r="AE17" s="146" t="str">
        <f t="shared" si="17"/>
        <v>►</v>
      </c>
      <c r="AF17" s="146" t="str">
        <f t="shared" si="18"/>
        <v>►</v>
      </c>
      <c r="AG17" s="146" t="str">
        <f t="shared" si="19"/>
        <v>►</v>
      </c>
      <c r="AH17" s="146" t="str">
        <f t="shared" si="20"/>
        <v>►</v>
      </c>
      <c r="AI17" s="660"/>
      <c r="AJ17" s="133"/>
      <c r="AK17" s="189"/>
      <c r="AL17" s="188"/>
      <c r="AM17" s="187"/>
      <c r="AN17" s="186"/>
      <c r="AO17" s="185"/>
      <c r="AP17" s="184"/>
      <c r="AQ17" s="183"/>
      <c r="AR17" s="183"/>
      <c r="AS17" s="182"/>
      <c r="AT17" s="182"/>
      <c r="AU17" s="182"/>
      <c r="AV17" s="182"/>
      <c r="AW17" s="182"/>
      <c r="AX17" s="182"/>
      <c r="AY17" s="182"/>
      <c r="AZ17" s="182"/>
      <c r="BA17" s="181"/>
      <c r="BC17" s="394" t="str">
        <f t="shared" si="21"/>
        <v>►</v>
      </c>
      <c r="BD17" s="571"/>
      <c r="BF17" s="394" t="str">
        <f t="shared" si="22"/>
        <v>►</v>
      </c>
      <c r="BG17" s="571"/>
      <c r="BI17" s="9">
        <v>1</v>
      </c>
    </row>
    <row r="18" spans="1:61" ht="15.75" customHeight="1">
      <c r="A18" s="394" t="str">
        <f t="shared" si="7"/>
        <v>►</v>
      </c>
      <c r="B18" s="146" t="str">
        <f t="shared" si="8"/>
        <v>►</v>
      </c>
      <c r="C18" s="659" t="str">
        <f t="shared" si="9"/>
        <v>►</v>
      </c>
      <c r="D18" s="146" t="str">
        <f t="shared" si="10"/>
        <v>►</v>
      </c>
      <c r="E18" s="146" t="str">
        <f t="shared" si="11"/>
        <v>►</v>
      </c>
      <c r="F18" s="146" t="str">
        <f t="shared" si="12"/>
        <v>►</v>
      </c>
      <c r="G18" s="146" t="str">
        <f t="shared" si="13"/>
        <v>►</v>
      </c>
      <c r="I18" s="133"/>
      <c r="J18" s="118"/>
      <c r="K18" s="118"/>
      <c r="L18" s="117"/>
      <c r="M18" s="116"/>
      <c r="N18" s="115"/>
      <c r="O18" s="675"/>
      <c r="P18" s="675"/>
      <c r="Q18" s="674"/>
      <c r="R18" s="176"/>
      <c r="S18" s="175"/>
      <c r="T18" s="673"/>
      <c r="U18" s="174"/>
      <c r="V18" s="672"/>
      <c r="W18" s="671"/>
      <c r="X18" s="670"/>
      <c r="Y18" s="669"/>
      <c r="Z18" s="173"/>
      <c r="AA18" s="660"/>
      <c r="AB18" s="394" t="str">
        <f t="shared" si="14"/>
        <v>►</v>
      </c>
      <c r="AC18" s="146" t="str">
        <f t="shared" si="15"/>
        <v>►</v>
      </c>
      <c r="AD18" s="659" t="str">
        <f t="shared" si="16"/>
        <v>►</v>
      </c>
      <c r="AE18" s="146" t="str">
        <f t="shared" si="17"/>
        <v>►</v>
      </c>
      <c r="AF18" s="146" t="str">
        <f t="shared" si="18"/>
        <v>►</v>
      </c>
      <c r="AG18" s="146" t="str">
        <f t="shared" si="19"/>
        <v>►</v>
      </c>
      <c r="AH18" s="146" t="str">
        <f t="shared" si="20"/>
        <v>►</v>
      </c>
      <c r="AI18" s="660"/>
      <c r="AJ18" s="133"/>
      <c r="AK18" s="118"/>
      <c r="AL18" s="118"/>
      <c r="AM18" s="117"/>
      <c r="AN18" s="116"/>
      <c r="AO18" s="115"/>
      <c r="AP18" s="675"/>
      <c r="AQ18" s="675"/>
      <c r="AR18" s="674"/>
      <c r="AS18" s="176"/>
      <c r="AT18" s="175"/>
      <c r="AU18" s="673"/>
      <c r="AV18" s="174"/>
      <c r="AW18" s="672"/>
      <c r="AX18" s="671"/>
      <c r="AY18" s="670"/>
      <c r="AZ18" s="669"/>
      <c r="BA18" s="173"/>
      <c r="BC18" s="394" t="str">
        <f t="shared" si="21"/>
        <v>►</v>
      </c>
      <c r="BD18" s="1739" t="s">
        <v>766</v>
      </c>
      <c r="BF18" s="394" t="str">
        <f t="shared" si="22"/>
        <v>►</v>
      </c>
      <c r="BG18" s="1739" t="s">
        <v>766</v>
      </c>
      <c r="BI18" s="9">
        <v>1</v>
      </c>
    </row>
    <row r="19" spans="1:61" ht="15.75" customHeight="1">
      <c r="A19" s="394" t="str">
        <f t="shared" si="7"/>
        <v>►</v>
      </c>
      <c r="B19" s="146" t="str">
        <f t="shared" si="8"/>
        <v>►</v>
      </c>
      <c r="C19" s="659" t="str">
        <f t="shared" si="9"/>
        <v>►</v>
      </c>
      <c r="D19" s="146" t="str">
        <f t="shared" si="10"/>
        <v>►</v>
      </c>
      <c r="E19" s="146" t="str">
        <f t="shared" si="11"/>
        <v>►</v>
      </c>
      <c r="F19" s="146" t="str">
        <f t="shared" si="12"/>
        <v>►</v>
      </c>
      <c r="G19" s="146" t="str">
        <f t="shared" si="13"/>
        <v>►</v>
      </c>
      <c r="I19" s="133"/>
      <c r="J19" s="118"/>
      <c r="K19" s="118"/>
      <c r="L19" s="117"/>
      <c r="M19" s="116"/>
      <c r="N19" s="115"/>
      <c r="O19" s="663"/>
      <c r="P19" s="663"/>
      <c r="Q19" s="662"/>
      <c r="R19" s="164"/>
      <c r="S19" s="163"/>
      <c r="T19" s="668"/>
      <c r="U19" s="162"/>
      <c r="V19" s="667"/>
      <c r="W19" s="666"/>
      <c r="X19" s="665"/>
      <c r="Y19" s="664"/>
      <c r="Z19" s="161"/>
      <c r="AA19" s="660"/>
      <c r="AB19" s="394" t="str">
        <f t="shared" si="14"/>
        <v>►</v>
      </c>
      <c r="AC19" s="146" t="str">
        <f t="shared" si="15"/>
        <v>►</v>
      </c>
      <c r="AD19" s="659" t="str">
        <f t="shared" si="16"/>
        <v>►</v>
      </c>
      <c r="AE19" s="146" t="str">
        <f t="shared" si="17"/>
        <v>►</v>
      </c>
      <c r="AF19" s="146" t="str">
        <f t="shared" si="18"/>
        <v>►</v>
      </c>
      <c r="AG19" s="146" t="str">
        <f t="shared" si="19"/>
        <v>►</v>
      </c>
      <c r="AH19" s="146" t="str">
        <f t="shared" si="20"/>
        <v>►</v>
      </c>
      <c r="AI19" s="660"/>
      <c r="AJ19" s="133"/>
      <c r="AK19" s="118"/>
      <c r="AL19" s="118"/>
      <c r="AM19" s="117"/>
      <c r="AN19" s="116"/>
      <c r="AO19" s="115"/>
      <c r="AP19" s="663"/>
      <c r="AQ19" s="663"/>
      <c r="AR19" s="662"/>
      <c r="AS19" s="164"/>
      <c r="AT19" s="163"/>
      <c r="AU19" s="668"/>
      <c r="AV19" s="162"/>
      <c r="AW19" s="667"/>
      <c r="AX19" s="666"/>
      <c r="AY19" s="665"/>
      <c r="AZ19" s="664"/>
      <c r="BA19" s="161"/>
      <c r="BC19" s="394" t="str">
        <f t="shared" si="21"/>
        <v>►</v>
      </c>
      <c r="BD19" s="1739"/>
      <c r="BF19" s="394" t="str">
        <f t="shared" si="22"/>
        <v>►</v>
      </c>
      <c r="BG19" s="1739"/>
      <c r="BI19" s="9">
        <v>1</v>
      </c>
    </row>
    <row r="20" spans="1:61" ht="17.25" customHeight="1">
      <c r="A20" s="394" t="str">
        <f t="shared" si="7"/>
        <v>►</v>
      </c>
      <c r="B20" s="146" t="str">
        <f t="shared" si="8"/>
        <v>►</v>
      </c>
      <c r="C20" s="659" t="str">
        <f t="shared" si="9"/>
        <v>►</v>
      </c>
      <c r="D20" s="146" t="str">
        <f t="shared" si="10"/>
        <v>►</v>
      </c>
      <c r="E20" s="146" t="str">
        <f t="shared" si="11"/>
        <v>►</v>
      </c>
      <c r="F20" s="146" t="str">
        <f t="shared" si="12"/>
        <v>►</v>
      </c>
      <c r="G20" s="146" t="str">
        <f t="shared" si="13"/>
        <v>►</v>
      </c>
      <c r="I20" s="133"/>
      <c r="J20" s="118"/>
      <c r="K20" s="118"/>
      <c r="L20" s="117"/>
      <c r="M20" s="116"/>
      <c r="N20" s="115"/>
      <c r="O20" s="663"/>
      <c r="P20" s="663"/>
      <c r="Q20" s="662"/>
      <c r="R20" s="144"/>
      <c r="S20" s="292"/>
      <c r="T20" s="291"/>
      <c r="U20" s="143"/>
      <c r="V20" s="290"/>
      <c r="W20" s="289"/>
      <c r="X20" s="288"/>
      <c r="Y20" s="287"/>
      <c r="Z20" s="286"/>
      <c r="AA20" s="660"/>
      <c r="AB20" s="394" t="str">
        <f t="shared" si="14"/>
        <v>►</v>
      </c>
      <c r="AC20" s="146" t="str">
        <f t="shared" si="15"/>
        <v>►</v>
      </c>
      <c r="AD20" s="659" t="str">
        <f t="shared" si="16"/>
        <v>►</v>
      </c>
      <c r="AE20" s="146" t="str">
        <f t="shared" si="17"/>
        <v>►</v>
      </c>
      <c r="AF20" s="146" t="str">
        <f t="shared" si="18"/>
        <v>►</v>
      </c>
      <c r="AG20" s="146" t="str">
        <f t="shared" si="19"/>
        <v>►</v>
      </c>
      <c r="AH20" s="146" t="str">
        <f t="shared" si="20"/>
        <v>►</v>
      </c>
      <c r="AI20" s="660"/>
      <c r="AJ20" s="133"/>
      <c r="AK20" s="118"/>
      <c r="AL20" s="118"/>
      <c r="AM20" s="117"/>
      <c r="AN20" s="116"/>
      <c r="AO20" s="115"/>
      <c r="AP20" s="663"/>
      <c r="AQ20" s="663"/>
      <c r="AR20" s="662"/>
      <c r="AS20" s="144"/>
      <c r="AT20" s="292"/>
      <c r="AU20" s="291"/>
      <c r="AV20" s="143"/>
      <c r="AW20" s="290"/>
      <c r="AX20" s="289"/>
      <c r="AY20" s="288"/>
      <c r="AZ20" s="287"/>
      <c r="BA20" s="286"/>
      <c r="BC20" s="394" t="str">
        <f t="shared" si="21"/>
        <v>►</v>
      </c>
      <c r="BD20" s="1739"/>
      <c r="BF20" s="394" t="str">
        <f t="shared" si="22"/>
        <v>►</v>
      </c>
      <c r="BG20" s="1739"/>
      <c r="BI20" s="9">
        <v>1</v>
      </c>
    </row>
    <row r="21" spans="1:61" ht="17.25" customHeight="1">
      <c r="A21" s="394" t="str">
        <f t="shared" si="7"/>
        <v>►</v>
      </c>
      <c r="B21" s="146" t="str">
        <f t="shared" si="8"/>
        <v>►</v>
      </c>
      <c r="C21" s="659" t="str">
        <f t="shared" si="9"/>
        <v>►</v>
      </c>
      <c r="D21" s="146" t="str">
        <f t="shared" si="10"/>
        <v>►</v>
      </c>
      <c r="E21" s="146" t="str">
        <f t="shared" si="11"/>
        <v>►</v>
      </c>
      <c r="F21" s="146" t="str">
        <f t="shared" si="12"/>
        <v>►</v>
      </c>
      <c r="G21" s="146" t="str">
        <f t="shared" si="13"/>
        <v>►</v>
      </c>
      <c r="I21" s="145"/>
      <c r="J21" s="118"/>
      <c r="K21" s="118"/>
      <c r="L21" s="117"/>
      <c r="M21" s="116"/>
      <c r="N21" s="115"/>
      <c r="O21" s="663"/>
      <c r="P21" s="663"/>
      <c r="Q21" s="662"/>
      <c r="R21" s="149"/>
      <c r="S21" s="292"/>
      <c r="T21" s="291"/>
      <c r="U21" s="143"/>
      <c r="V21" s="290"/>
      <c r="W21" s="289"/>
      <c r="X21" s="288"/>
      <c r="Y21" s="287"/>
      <c r="Z21" s="286"/>
      <c r="AA21" s="660"/>
      <c r="AB21" s="394" t="str">
        <f t="shared" si="14"/>
        <v>►</v>
      </c>
      <c r="AC21" s="146" t="str">
        <f t="shared" si="15"/>
        <v>►</v>
      </c>
      <c r="AD21" s="659" t="str">
        <f t="shared" si="16"/>
        <v>►</v>
      </c>
      <c r="AE21" s="146" t="str">
        <f t="shared" si="17"/>
        <v>►</v>
      </c>
      <c r="AF21" s="146" t="str">
        <f t="shared" si="18"/>
        <v>►</v>
      </c>
      <c r="AG21" s="146" t="str">
        <f t="shared" si="19"/>
        <v>►</v>
      </c>
      <c r="AH21" s="146" t="str">
        <f t="shared" si="20"/>
        <v>►</v>
      </c>
      <c r="AI21" s="660"/>
      <c r="AJ21" s="145"/>
      <c r="AK21" s="118"/>
      <c r="AL21" s="118"/>
      <c r="AM21" s="117"/>
      <c r="AN21" s="116"/>
      <c r="AO21" s="115"/>
      <c r="AP21" s="663"/>
      <c r="AQ21" s="663"/>
      <c r="AR21" s="662"/>
      <c r="AS21" s="149"/>
      <c r="AT21" s="292"/>
      <c r="AU21" s="291"/>
      <c r="AV21" s="143"/>
      <c r="AW21" s="290"/>
      <c r="AX21" s="289"/>
      <c r="AY21" s="288"/>
      <c r="AZ21" s="287"/>
      <c r="BA21" s="286"/>
      <c r="BC21" s="394" t="str">
        <f t="shared" si="21"/>
        <v>►</v>
      </c>
      <c r="BD21" s="1739"/>
      <c r="BF21" s="394" t="str">
        <f t="shared" si="22"/>
        <v>►</v>
      </c>
      <c r="BG21" s="1739"/>
      <c r="BI21" s="9">
        <v>1</v>
      </c>
    </row>
    <row r="22" spans="1:61" ht="17.25" customHeight="1">
      <c r="A22" s="394" t="str">
        <f t="shared" si="7"/>
        <v>►</v>
      </c>
      <c r="B22" s="146" t="str">
        <f t="shared" si="8"/>
        <v>►</v>
      </c>
      <c r="C22" s="659" t="str">
        <f t="shared" si="9"/>
        <v>►</v>
      </c>
      <c r="D22" s="146" t="str">
        <f t="shared" si="10"/>
        <v>►</v>
      </c>
      <c r="E22" s="146" t="str">
        <f t="shared" si="11"/>
        <v>►</v>
      </c>
      <c r="F22" s="146" t="str">
        <f t="shared" si="12"/>
        <v>►</v>
      </c>
      <c r="G22" s="146" t="str">
        <f t="shared" si="13"/>
        <v>►</v>
      </c>
      <c r="I22" s="145"/>
      <c r="J22" s="118"/>
      <c r="K22" s="118"/>
      <c r="L22" s="117"/>
      <c r="M22" s="116"/>
      <c r="N22" s="115"/>
      <c r="O22" s="663"/>
      <c r="P22" s="663"/>
      <c r="Q22" s="662"/>
      <c r="R22" s="144"/>
      <c r="S22" s="292"/>
      <c r="T22" s="291"/>
      <c r="U22" s="143"/>
      <c r="V22" s="290"/>
      <c r="W22" s="289"/>
      <c r="X22" s="288"/>
      <c r="Y22" s="287"/>
      <c r="Z22" s="294"/>
      <c r="AA22" s="660"/>
      <c r="AB22" s="394" t="str">
        <f t="shared" si="14"/>
        <v>►</v>
      </c>
      <c r="AC22" s="146" t="str">
        <f t="shared" si="15"/>
        <v>►</v>
      </c>
      <c r="AD22" s="659" t="str">
        <f t="shared" si="16"/>
        <v>►</v>
      </c>
      <c r="AE22" s="146" t="str">
        <f t="shared" si="17"/>
        <v>►</v>
      </c>
      <c r="AF22" s="146" t="str">
        <f t="shared" si="18"/>
        <v>►</v>
      </c>
      <c r="AG22" s="146" t="str">
        <f t="shared" si="19"/>
        <v>►</v>
      </c>
      <c r="AH22" s="146" t="str">
        <f t="shared" si="20"/>
        <v>►</v>
      </c>
      <c r="AI22" s="660"/>
      <c r="AJ22" s="145"/>
      <c r="AK22" s="118"/>
      <c r="AL22" s="118"/>
      <c r="AM22" s="117"/>
      <c r="AN22" s="116"/>
      <c r="AO22" s="115"/>
      <c r="AP22" s="663"/>
      <c r="AQ22" s="663"/>
      <c r="AR22" s="662"/>
      <c r="AS22" s="144"/>
      <c r="AT22" s="292"/>
      <c r="AU22" s="291"/>
      <c r="AV22" s="143"/>
      <c r="AW22" s="290"/>
      <c r="AX22" s="289"/>
      <c r="AY22" s="288"/>
      <c r="AZ22" s="287"/>
      <c r="BA22" s="294"/>
      <c r="BC22" s="394" t="str">
        <f t="shared" si="21"/>
        <v>►</v>
      </c>
      <c r="BD22" s="574">
        <v>1</v>
      </c>
      <c r="BF22" s="394" t="str">
        <f t="shared" si="22"/>
        <v>►</v>
      </c>
      <c r="BG22" s="574">
        <v>1</v>
      </c>
      <c r="BI22" s="9">
        <v>1</v>
      </c>
    </row>
    <row r="23" spans="1:61" ht="17.25" customHeight="1">
      <c r="A23" s="394" t="str">
        <f t="shared" si="7"/>
        <v>►</v>
      </c>
      <c r="B23" s="146" t="str">
        <f t="shared" si="8"/>
        <v>►</v>
      </c>
      <c r="C23" s="659" t="str">
        <f t="shared" si="9"/>
        <v>►</v>
      </c>
      <c r="D23" s="146" t="str">
        <f t="shared" si="10"/>
        <v>►</v>
      </c>
      <c r="E23" s="146" t="str">
        <f t="shared" si="11"/>
        <v>►</v>
      </c>
      <c r="F23" s="146" t="str">
        <f t="shared" si="12"/>
        <v>►</v>
      </c>
      <c r="G23" s="146" t="str">
        <f t="shared" si="13"/>
        <v>►</v>
      </c>
      <c r="I23" s="145"/>
      <c r="J23" s="118"/>
      <c r="K23" s="118"/>
      <c r="L23" s="117"/>
      <c r="M23" s="116"/>
      <c r="N23" s="115"/>
      <c r="O23" s="663"/>
      <c r="P23" s="663"/>
      <c r="Q23" s="662"/>
      <c r="R23" s="149"/>
      <c r="S23" s="292"/>
      <c r="T23" s="291"/>
      <c r="U23" s="143"/>
      <c r="V23" s="290"/>
      <c r="W23" s="289"/>
      <c r="X23" s="288"/>
      <c r="Y23" s="287"/>
      <c r="Z23" s="294"/>
      <c r="AA23" s="660"/>
      <c r="AB23" s="394" t="str">
        <f t="shared" si="14"/>
        <v>►</v>
      </c>
      <c r="AC23" s="146" t="str">
        <f t="shared" si="15"/>
        <v>►</v>
      </c>
      <c r="AD23" s="659" t="str">
        <f t="shared" si="16"/>
        <v>►</v>
      </c>
      <c r="AE23" s="146" t="str">
        <f t="shared" si="17"/>
        <v>►</v>
      </c>
      <c r="AF23" s="146" t="str">
        <f t="shared" si="18"/>
        <v>►</v>
      </c>
      <c r="AG23" s="146" t="str">
        <f t="shared" si="19"/>
        <v>►</v>
      </c>
      <c r="AH23" s="146" t="str">
        <f t="shared" si="20"/>
        <v>►</v>
      </c>
      <c r="AI23" s="660"/>
      <c r="AJ23" s="145"/>
      <c r="AK23" s="118"/>
      <c r="AL23" s="118"/>
      <c r="AM23" s="117"/>
      <c r="AN23" s="116"/>
      <c r="AO23" s="115"/>
      <c r="AP23" s="663"/>
      <c r="AQ23" s="663"/>
      <c r="AR23" s="662"/>
      <c r="AS23" s="149"/>
      <c r="AT23" s="292"/>
      <c r="AU23" s="291"/>
      <c r="AV23" s="143"/>
      <c r="AW23" s="290"/>
      <c r="AX23" s="289"/>
      <c r="AY23" s="288"/>
      <c r="AZ23" s="287"/>
      <c r="BA23" s="294"/>
      <c r="BC23" s="394" t="str">
        <f t="shared" si="21"/>
        <v>►</v>
      </c>
      <c r="BD23" s="574">
        <v>1</v>
      </c>
      <c r="BF23" s="394" t="str">
        <f t="shared" si="22"/>
        <v>►</v>
      </c>
      <c r="BG23" s="574">
        <v>1</v>
      </c>
      <c r="BI23" s="9">
        <v>1</v>
      </c>
    </row>
    <row r="24" spans="1:61" ht="17.25" customHeight="1">
      <c r="A24" s="394" t="str">
        <f t="shared" si="7"/>
        <v>►</v>
      </c>
      <c r="B24" s="146" t="str">
        <f t="shared" si="8"/>
        <v>►</v>
      </c>
      <c r="C24" s="659" t="str">
        <f t="shared" si="9"/>
        <v>►</v>
      </c>
      <c r="D24" s="146" t="str">
        <f t="shared" si="10"/>
        <v>►</v>
      </c>
      <c r="E24" s="146" t="str">
        <f t="shared" si="11"/>
        <v>►</v>
      </c>
      <c r="F24" s="146" t="str">
        <f t="shared" si="12"/>
        <v>►</v>
      </c>
      <c r="G24" s="146" t="str">
        <f t="shared" si="13"/>
        <v>►</v>
      </c>
      <c r="I24" s="145"/>
      <c r="J24" s="118"/>
      <c r="K24" s="118"/>
      <c r="L24" s="117"/>
      <c r="M24" s="116"/>
      <c r="N24" s="115"/>
      <c r="O24" s="663"/>
      <c r="P24" s="663"/>
      <c r="Q24" s="662"/>
      <c r="R24" s="144"/>
      <c r="S24" s="292"/>
      <c r="T24" s="291"/>
      <c r="U24" s="143"/>
      <c r="V24" s="290"/>
      <c r="W24" s="289"/>
      <c r="X24" s="288"/>
      <c r="Y24" s="287"/>
      <c r="Z24" s="286"/>
      <c r="AA24" s="660"/>
      <c r="AB24" s="394" t="str">
        <f t="shared" si="14"/>
        <v>►</v>
      </c>
      <c r="AC24" s="146" t="str">
        <f t="shared" si="15"/>
        <v>►</v>
      </c>
      <c r="AD24" s="659" t="str">
        <f t="shared" si="16"/>
        <v>►</v>
      </c>
      <c r="AE24" s="146" t="str">
        <f t="shared" si="17"/>
        <v>►</v>
      </c>
      <c r="AF24" s="146" t="str">
        <f t="shared" si="18"/>
        <v>►</v>
      </c>
      <c r="AG24" s="146" t="str">
        <f t="shared" si="19"/>
        <v>►</v>
      </c>
      <c r="AH24" s="146" t="str">
        <f t="shared" si="20"/>
        <v>►</v>
      </c>
      <c r="AI24" s="660"/>
      <c r="AJ24" s="145"/>
      <c r="AK24" s="118"/>
      <c r="AL24" s="118"/>
      <c r="AM24" s="117"/>
      <c r="AN24" s="116"/>
      <c r="AO24" s="115"/>
      <c r="AP24" s="663"/>
      <c r="AQ24" s="663"/>
      <c r="AR24" s="662"/>
      <c r="AS24" s="144"/>
      <c r="AT24" s="292"/>
      <c r="AU24" s="291"/>
      <c r="AV24" s="143"/>
      <c r="AW24" s="290"/>
      <c r="AX24" s="289"/>
      <c r="AY24" s="288"/>
      <c r="AZ24" s="287"/>
      <c r="BA24" s="286"/>
      <c r="BC24" s="394" t="str">
        <f t="shared" si="21"/>
        <v>►</v>
      </c>
      <c r="BD24" s="574">
        <v>1</v>
      </c>
      <c r="BF24" s="394" t="str">
        <f t="shared" si="22"/>
        <v>►</v>
      </c>
      <c r="BG24" s="574">
        <v>1</v>
      </c>
      <c r="BI24" s="9">
        <v>1</v>
      </c>
    </row>
    <row r="25" spans="1:61" ht="17.25" customHeight="1">
      <c r="A25" s="394" t="str">
        <f t="shared" si="7"/>
        <v>►</v>
      </c>
      <c r="B25" s="146" t="str">
        <f t="shared" si="8"/>
        <v>►</v>
      </c>
      <c r="C25" s="659" t="str">
        <f t="shared" si="9"/>
        <v>►</v>
      </c>
      <c r="D25" s="146" t="str">
        <f t="shared" si="10"/>
        <v>►</v>
      </c>
      <c r="E25" s="146" t="str">
        <f t="shared" si="11"/>
        <v>►</v>
      </c>
      <c r="F25" s="146" t="str">
        <f t="shared" si="12"/>
        <v>►</v>
      </c>
      <c r="G25" s="146" t="str">
        <f t="shared" si="13"/>
        <v>►</v>
      </c>
      <c r="I25" s="145"/>
      <c r="J25" s="118"/>
      <c r="K25" s="118"/>
      <c r="L25" s="117"/>
      <c r="M25" s="116"/>
      <c r="N25" s="115"/>
      <c r="O25" s="663"/>
      <c r="P25" s="663"/>
      <c r="Q25" s="662"/>
      <c r="R25" s="149"/>
      <c r="S25" s="292"/>
      <c r="T25" s="291"/>
      <c r="U25" s="143"/>
      <c r="V25" s="290"/>
      <c r="W25" s="289"/>
      <c r="X25" s="288"/>
      <c r="Y25" s="287"/>
      <c r="Z25" s="286"/>
      <c r="AA25" s="660"/>
      <c r="AB25" s="394" t="str">
        <f t="shared" si="14"/>
        <v>►</v>
      </c>
      <c r="AC25" s="146" t="str">
        <f t="shared" si="15"/>
        <v>►</v>
      </c>
      <c r="AD25" s="659" t="str">
        <f t="shared" si="16"/>
        <v>►</v>
      </c>
      <c r="AE25" s="146" t="str">
        <f t="shared" si="17"/>
        <v>►</v>
      </c>
      <c r="AF25" s="146" t="str">
        <f t="shared" si="18"/>
        <v>►</v>
      </c>
      <c r="AG25" s="146" t="str">
        <f t="shared" si="19"/>
        <v>►</v>
      </c>
      <c r="AH25" s="146" t="str">
        <f t="shared" si="20"/>
        <v>►</v>
      </c>
      <c r="AI25" s="660"/>
      <c r="AJ25" s="145"/>
      <c r="AK25" s="118"/>
      <c r="AL25" s="118"/>
      <c r="AM25" s="117"/>
      <c r="AN25" s="116"/>
      <c r="AO25" s="115"/>
      <c r="AP25" s="663"/>
      <c r="AQ25" s="663"/>
      <c r="AR25" s="662"/>
      <c r="AS25" s="149"/>
      <c r="AT25" s="292"/>
      <c r="AU25" s="291"/>
      <c r="AV25" s="143"/>
      <c r="AW25" s="290"/>
      <c r="AX25" s="289"/>
      <c r="AY25" s="288"/>
      <c r="AZ25" s="287"/>
      <c r="BA25" s="286"/>
      <c r="BC25" s="394" t="str">
        <f t="shared" si="21"/>
        <v>►</v>
      </c>
      <c r="BD25" s="574">
        <v>1</v>
      </c>
      <c r="BF25" s="394" t="str">
        <f t="shared" si="22"/>
        <v>►</v>
      </c>
      <c r="BG25" s="574">
        <v>1</v>
      </c>
      <c r="BI25" s="9">
        <v>1</v>
      </c>
    </row>
    <row r="26" spans="1:61" ht="17.25" customHeight="1">
      <c r="A26" s="394" t="str">
        <f t="shared" si="7"/>
        <v>►</v>
      </c>
      <c r="B26" s="146" t="str">
        <f t="shared" si="8"/>
        <v>►</v>
      </c>
      <c r="C26" s="659" t="str">
        <f t="shared" si="9"/>
        <v>►</v>
      </c>
      <c r="D26" s="146" t="str">
        <f t="shared" si="10"/>
        <v>►</v>
      </c>
      <c r="E26" s="146" t="str">
        <f t="shared" si="11"/>
        <v>►</v>
      </c>
      <c r="F26" s="146" t="str">
        <f t="shared" si="12"/>
        <v>►</v>
      </c>
      <c r="G26" s="146" t="str">
        <f t="shared" si="13"/>
        <v>►</v>
      </c>
      <c r="I26" s="145"/>
      <c r="J26" s="118"/>
      <c r="K26" s="118"/>
      <c r="L26" s="117"/>
      <c r="M26" s="116"/>
      <c r="N26" s="115"/>
      <c r="O26" s="663"/>
      <c r="P26" s="663"/>
      <c r="Q26" s="662"/>
      <c r="R26" s="144"/>
      <c r="S26" s="292"/>
      <c r="T26" s="291"/>
      <c r="U26" s="143"/>
      <c r="V26" s="290"/>
      <c r="W26" s="289"/>
      <c r="X26" s="288"/>
      <c r="Y26" s="287"/>
      <c r="Z26" s="286"/>
      <c r="AA26" s="660"/>
      <c r="AB26" s="394" t="str">
        <f t="shared" si="14"/>
        <v>►</v>
      </c>
      <c r="AC26" s="146" t="str">
        <f t="shared" si="15"/>
        <v>►</v>
      </c>
      <c r="AD26" s="659" t="str">
        <f t="shared" si="16"/>
        <v>►</v>
      </c>
      <c r="AE26" s="146" t="str">
        <f t="shared" si="17"/>
        <v>►</v>
      </c>
      <c r="AF26" s="146" t="str">
        <f t="shared" si="18"/>
        <v>►</v>
      </c>
      <c r="AG26" s="146" t="str">
        <f t="shared" si="19"/>
        <v>►</v>
      </c>
      <c r="AH26" s="146" t="str">
        <f t="shared" si="20"/>
        <v>►</v>
      </c>
      <c r="AI26" s="660"/>
      <c r="AJ26" s="145"/>
      <c r="AK26" s="118"/>
      <c r="AL26" s="118"/>
      <c r="AM26" s="117"/>
      <c r="AN26" s="116"/>
      <c r="AO26" s="115"/>
      <c r="AP26" s="663"/>
      <c r="AQ26" s="663"/>
      <c r="AR26" s="662"/>
      <c r="AS26" s="144"/>
      <c r="AT26" s="292"/>
      <c r="AU26" s="291"/>
      <c r="AV26" s="143"/>
      <c r="AW26" s="290"/>
      <c r="AX26" s="289"/>
      <c r="AY26" s="288"/>
      <c r="AZ26" s="287"/>
      <c r="BA26" s="286"/>
      <c r="BC26" s="394" t="str">
        <f t="shared" si="21"/>
        <v>►</v>
      </c>
      <c r="BD26" s="1739" t="s">
        <v>767</v>
      </c>
      <c r="BF26" s="394" t="str">
        <f t="shared" si="22"/>
        <v>►</v>
      </c>
      <c r="BG26" s="1739" t="s">
        <v>767</v>
      </c>
      <c r="BI26" s="9">
        <v>1</v>
      </c>
    </row>
    <row r="27" spans="1:61" ht="15.75" customHeight="1">
      <c r="A27" s="394" t="str">
        <f t="shared" si="7"/>
        <v>►</v>
      </c>
      <c r="B27" s="146" t="str">
        <f t="shared" si="8"/>
        <v>►</v>
      </c>
      <c r="C27" s="659" t="str">
        <f t="shared" si="9"/>
        <v>►</v>
      </c>
      <c r="D27" s="146" t="str">
        <f t="shared" si="10"/>
        <v>►</v>
      </c>
      <c r="E27" s="146" t="str">
        <f t="shared" si="11"/>
        <v>►</v>
      </c>
      <c r="F27" s="146" t="str">
        <f t="shared" si="12"/>
        <v>►</v>
      </c>
      <c r="G27" s="146" t="str">
        <f t="shared" si="13"/>
        <v>►</v>
      </c>
      <c r="I27" s="133"/>
      <c r="J27" s="118"/>
      <c r="K27" s="118"/>
      <c r="L27" s="117"/>
      <c r="M27" s="116"/>
      <c r="N27" s="115"/>
      <c r="O27" s="131"/>
      <c r="P27" s="131"/>
      <c r="Q27" s="131"/>
      <c r="R27" s="131"/>
      <c r="S27" s="131"/>
      <c r="T27" s="131"/>
      <c r="U27" s="131"/>
      <c r="V27" s="131"/>
      <c r="W27" s="131"/>
      <c r="X27" s="132"/>
      <c r="Y27" s="131"/>
      <c r="Z27" s="130"/>
      <c r="AA27" s="660"/>
      <c r="AB27" s="394" t="str">
        <f t="shared" si="14"/>
        <v>►</v>
      </c>
      <c r="AC27" s="146" t="str">
        <f t="shared" si="15"/>
        <v>►</v>
      </c>
      <c r="AD27" s="659" t="str">
        <f t="shared" si="16"/>
        <v>►</v>
      </c>
      <c r="AE27" s="146" t="str">
        <f t="shared" si="17"/>
        <v>►</v>
      </c>
      <c r="AF27" s="146" t="str">
        <f t="shared" si="18"/>
        <v>►</v>
      </c>
      <c r="AG27" s="146" t="str">
        <f t="shared" si="19"/>
        <v>►</v>
      </c>
      <c r="AH27" s="146" t="str">
        <f t="shared" si="20"/>
        <v>►</v>
      </c>
      <c r="AI27" s="660"/>
      <c r="AJ27" s="133"/>
      <c r="AK27" s="118"/>
      <c r="AL27" s="118"/>
      <c r="AM27" s="117"/>
      <c r="AN27" s="116"/>
      <c r="AO27" s="115"/>
      <c r="AP27" s="131"/>
      <c r="AQ27" s="131"/>
      <c r="AR27" s="131"/>
      <c r="AS27" s="131"/>
      <c r="AT27" s="131"/>
      <c r="AU27" s="131"/>
      <c r="AV27" s="131"/>
      <c r="AW27" s="131"/>
      <c r="AX27" s="131"/>
      <c r="AY27" s="132"/>
      <c r="AZ27" s="131"/>
      <c r="BA27" s="130"/>
      <c r="BC27" s="394" t="str">
        <f t="shared" si="21"/>
        <v>►</v>
      </c>
      <c r="BD27" s="1739"/>
      <c r="BF27" s="394" t="str">
        <f t="shared" si="22"/>
        <v>►</v>
      </c>
      <c r="BG27" s="1739"/>
      <c r="BI27" s="9">
        <v>1</v>
      </c>
    </row>
    <row r="28" spans="1:61" ht="15.75" customHeight="1">
      <c r="A28" s="394" t="str">
        <f t="shared" si="7"/>
        <v>►</v>
      </c>
      <c r="B28" s="146" t="str">
        <f t="shared" si="8"/>
        <v>►</v>
      </c>
      <c r="C28" s="659" t="str">
        <f t="shared" si="9"/>
        <v>►</v>
      </c>
      <c r="D28" s="146" t="str">
        <f t="shared" si="10"/>
        <v>►</v>
      </c>
      <c r="E28" s="146" t="str">
        <f t="shared" si="11"/>
        <v>►</v>
      </c>
      <c r="F28" s="146" t="str">
        <f t="shared" si="12"/>
        <v>►</v>
      </c>
      <c r="G28" s="146" t="str">
        <f t="shared" si="13"/>
        <v>►</v>
      </c>
      <c r="I28" s="145"/>
      <c r="J28" s="118"/>
      <c r="K28" s="118"/>
      <c r="L28" s="117"/>
      <c r="M28" s="116"/>
      <c r="N28" s="115"/>
      <c r="O28" s="284"/>
      <c r="P28" s="265"/>
      <c r="Q28" s="268"/>
      <c r="R28" s="268"/>
      <c r="S28" s="268"/>
      <c r="T28" s="268"/>
      <c r="U28" s="268"/>
      <c r="V28" s="268"/>
      <c r="W28" s="268"/>
      <c r="X28" s="268"/>
      <c r="Y28" s="268"/>
      <c r="Z28" s="283"/>
      <c r="AA28" s="660"/>
      <c r="AB28" s="394" t="str">
        <f t="shared" si="14"/>
        <v>►</v>
      </c>
      <c r="AC28" s="146" t="str">
        <f t="shared" si="15"/>
        <v>►</v>
      </c>
      <c r="AD28" s="659" t="str">
        <f t="shared" si="16"/>
        <v>►</v>
      </c>
      <c r="AE28" s="146" t="str">
        <f t="shared" si="17"/>
        <v>►</v>
      </c>
      <c r="AF28" s="146" t="str">
        <f t="shared" si="18"/>
        <v>►</v>
      </c>
      <c r="AG28" s="146" t="str">
        <f t="shared" si="19"/>
        <v>►</v>
      </c>
      <c r="AH28" s="146" t="str">
        <f t="shared" si="20"/>
        <v>►</v>
      </c>
      <c r="AI28" s="660"/>
      <c r="AJ28" s="145"/>
      <c r="AK28" s="118"/>
      <c r="AL28" s="118"/>
      <c r="AM28" s="117"/>
      <c r="AN28" s="116"/>
      <c r="AO28" s="115"/>
      <c r="AP28" s="284"/>
      <c r="AQ28" s="265"/>
      <c r="AR28" s="268"/>
      <c r="AS28" s="268"/>
      <c r="AT28" s="268"/>
      <c r="AU28" s="268"/>
      <c r="AV28" s="268"/>
      <c r="AW28" s="268"/>
      <c r="AX28" s="268"/>
      <c r="AY28" s="268"/>
      <c r="AZ28" s="268"/>
      <c r="BA28" s="283"/>
      <c r="BC28" s="394" t="str">
        <f t="shared" si="21"/>
        <v>►</v>
      </c>
      <c r="BD28" s="1739"/>
      <c r="BF28" s="394" t="str">
        <f t="shared" si="22"/>
        <v>►</v>
      </c>
      <c r="BG28" s="1739"/>
      <c r="BI28" s="9">
        <v>1</v>
      </c>
    </row>
    <row r="29" spans="1:61" ht="15.75" customHeight="1">
      <c r="A29" s="394" t="str">
        <f t="shared" si="7"/>
        <v>►</v>
      </c>
      <c r="B29" s="146" t="str">
        <f t="shared" ref="B29:G29" si="23">B28</f>
        <v>►</v>
      </c>
      <c r="C29" s="659" t="str">
        <f t="shared" si="23"/>
        <v>►</v>
      </c>
      <c r="D29" s="146" t="str">
        <f t="shared" si="23"/>
        <v>►</v>
      </c>
      <c r="E29" s="146" t="str">
        <f t="shared" si="23"/>
        <v>►</v>
      </c>
      <c r="F29" s="146" t="str">
        <f t="shared" si="23"/>
        <v>►</v>
      </c>
      <c r="G29" s="146" t="str">
        <f t="shared" si="23"/>
        <v>►</v>
      </c>
      <c r="I29" s="145"/>
      <c r="J29" s="118"/>
      <c r="K29" s="118"/>
      <c r="L29" s="117"/>
      <c r="M29" s="116"/>
      <c r="N29" s="115"/>
      <c r="O29" s="281"/>
      <c r="P29" s="280"/>
      <c r="Q29" s="280"/>
      <c r="R29" s="280"/>
      <c r="S29" s="280"/>
      <c r="T29" s="280"/>
      <c r="U29" s="280"/>
      <c r="V29" s="280"/>
      <c r="W29" s="280"/>
      <c r="X29" s="280"/>
      <c r="Y29" s="280"/>
      <c r="Z29" s="279"/>
      <c r="AA29" s="660"/>
      <c r="AB29" s="394" t="str">
        <f t="shared" si="14"/>
        <v>►</v>
      </c>
      <c r="AC29" s="146" t="str">
        <f t="shared" ref="AC29:AH29" si="24">AC28</f>
        <v>►</v>
      </c>
      <c r="AD29" s="659" t="str">
        <f t="shared" si="24"/>
        <v>►</v>
      </c>
      <c r="AE29" s="146" t="str">
        <f t="shared" si="24"/>
        <v>►</v>
      </c>
      <c r="AF29" s="146" t="str">
        <f t="shared" si="24"/>
        <v>►</v>
      </c>
      <c r="AG29" s="146" t="str">
        <f t="shared" si="24"/>
        <v>►</v>
      </c>
      <c r="AH29" s="146" t="str">
        <f t="shared" si="24"/>
        <v>►</v>
      </c>
      <c r="AI29" s="660"/>
      <c r="AJ29" s="145"/>
      <c r="AK29" s="118"/>
      <c r="AL29" s="118"/>
      <c r="AM29" s="117"/>
      <c r="AN29" s="116"/>
      <c r="AO29" s="115"/>
      <c r="AP29" s="281"/>
      <c r="AQ29" s="280"/>
      <c r="AR29" s="280"/>
      <c r="AS29" s="280"/>
      <c r="AT29" s="280"/>
      <c r="AU29" s="280"/>
      <c r="AV29" s="280"/>
      <c r="AW29" s="280"/>
      <c r="AX29" s="280"/>
      <c r="AY29" s="280"/>
      <c r="AZ29" s="280"/>
      <c r="BA29" s="279"/>
      <c r="BC29" s="394" t="str">
        <f t="shared" si="21"/>
        <v>►</v>
      </c>
      <c r="BD29" s="574">
        <v>1</v>
      </c>
      <c r="BF29" s="394" t="str">
        <f t="shared" si="22"/>
        <v>►</v>
      </c>
      <c r="BG29" s="574">
        <v>1</v>
      </c>
      <c r="BI29" s="9">
        <v>1</v>
      </c>
    </row>
    <row r="30" spans="1:61" ht="16.5" customHeight="1">
      <c r="A30" s="394" t="str">
        <f t="shared" si="7"/>
        <v>►</v>
      </c>
      <c r="B30" s="146" t="str">
        <f t="shared" ref="B30:G42" si="25">B28</f>
        <v>►</v>
      </c>
      <c r="C30" s="659" t="str">
        <f t="shared" si="25"/>
        <v>►</v>
      </c>
      <c r="D30" s="146" t="str">
        <f t="shared" si="25"/>
        <v>►</v>
      </c>
      <c r="E30" s="146" t="str">
        <f t="shared" si="25"/>
        <v>►</v>
      </c>
      <c r="F30" s="146" t="str">
        <f t="shared" si="25"/>
        <v>►</v>
      </c>
      <c r="G30" s="146" t="str">
        <f t="shared" si="25"/>
        <v>►</v>
      </c>
      <c r="I30" s="145"/>
      <c r="J30" s="118"/>
      <c r="K30" s="118"/>
      <c r="L30" s="117"/>
      <c r="M30" s="116"/>
      <c r="N30" s="115"/>
      <c r="O30" s="281"/>
      <c r="P30" s="280"/>
      <c r="Q30" s="280"/>
      <c r="R30" s="280"/>
      <c r="S30" s="280"/>
      <c r="T30" s="280"/>
      <c r="U30" s="280"/>
      <c r="V30" s="280"/>
      <c r="W30" s="280"/>
      <c r="X30" s="280"/>
      <c r="Y30" s="280"/>
      <c r="Z30" s="279"/>
      <c r="AA30" s="660"/>
      <c r="AB30" s="394" t="str">
        <f t="shared" si="14"/>
        <v>►</v>
      </c>
      <c r="AC30" s="146" t="str">
        <f t="shared" ref="AC30:AH42" si="26">AC28</f>
        <v>►</v>
      </c>
      <c r="AD30" s="659" t="str">
        <f t="shared" si="26"/>
        <v>►</v>
      </c>
      <c r="AE30" s="146" t="str">
        <f t="shared" si="26"/>
        <v>►</v>
      </c>
      <c r="AF30" s="146" t="str">
        <f t="shared" si="26"/>
        <v>►</v>
      </c>
      <c r="AG30" s="146" t="str">
        <f t="shared" si="26"/>
        <v>►</v>
      </c>
      <c r="AH30" s="146" t="str">
        <f t="shared" si="26"/>
        <v>►</v>
      </c>
      <c r="AI30" s="660"/>
      <c r="AJ30" s="145"/>
      <c r="AK30" s="118"/>
      <c r="AL30" s="118"/>
      <c r="AM30" s="117"/>
      <c r="AN30" s="116"/>
      <c r="AO30" s="115"/>
      <c r="AP30" s="281"/>
      <c r="AQ30" s="280"/>
      <c r="AR30" s="280"/>
      <c r="AS30" s="280"/>
      <c r="AT30" s="280"/>
      <c r="AU30" s="280"/>
      <c r="AV30" s="280"/>
      <c r="AW30" s="280"/>
      <c r="AX30" s="280"/>
      <c r="AY30" s="280"/>
      <c r="AZ30" s="280"/>
      <c r="BA30" s="279"/>
      <c r="BC30" s="394" t="str">
        <f t="shared" si="21"/>
        <v>►</v>
      </c>
      <c r="BD30" s="574">
        <v>1</v>
      </c>
      <c r="BF30" s="394" t="str">
        <f t="shared" si="22"/>
        <v>►</v>
      </c>
      <c r="BG30" s="574">
        <v>1</v>
      </c>
      <c r="BI30" s="9">
        <v>1</v>
      </c>
    </row>
    <row r="31" spans="1:61" ht="15.75" customHeight="1">
      <c r="A31" s="394" t="str">
        <f t="shared" si="7"/>
        <v>►</v>
      </c>
      <c r="B31" s="146" t="str">
        <f t="shared" si="25"/>
        <v>►</v>
      </c>
      <c r="C31" s="659" t="str">
        <f t="shared" si="25"/>
        <v>►</v>
      </c>
      <c r="D31" s="146" t="str">
        <f t="shared" si="25"/>
        <v>►</v>
      </c>
      <c r="E31" s="146" t="str">
        <f t="shared" si="25"/>
        <v>►</v>
      </c>
      <c r="F31" s="146" t="str">
        <f t="shared" si="25"/>
        <v>►</v>
      </c>
      <c r="G31" s="146" t="str">
        <f t="shared" si="25"/>
        <v>►</v>
      </c>
      <c r="I31" s="145"/>
      <c r="J31" s="118"/>
      <c r="K31" s="118"/>
      <c r="L31" s="117"/>
      <c r="M31" s="116"/>
      <c r="N31" s="115"/>
      <c r="O31" s="281"/>
      <c r="P31" s="280"/>
      <c r="Q31" s="280"/>
      <c r="R31" s="280"/>
      <c r="S31" s="280"/>
      <c r="T31" s="280"/>
      <c r="U31" s="280"/>
      <c r="V31" s="280"/>
      <c r="W31" s="280"/>
      <c r="X31" s="280"/>
      <c r="Y31" s="280"/>
      <c r="Z31" s="279"/>
      <c r="AA31" s="660"/>
      <c r="AB31" s="394" t="str">
        <f t="shared" si="14"/>
        <v>►</v>
      </c>
      <c r="AC31" s="146" t="str">
        <f t="shared" si="26"/>
        <v>►</v>
      </c>
      <c r="AD31" s="659" t="str">
        <f t="shared" si="26"/>
        <v>►</v>
      </c>
      <c r="AE31" s="146" t="str">
        <f t="shared" si="26"/>
        <v>►</v>
      </c>
      <c r="AF31" s="146" t="str">
        <f t="shared" si="26"/>
        <v>►</v>
      </c>
      <c r="AG31" s="146" t="str">
        <f t="shared" si="26"/>
        <v>►</v>
      </c>
      <c r="AH31" s="146" t="str">
        <f t="shared" si="26"/>
        <v>►</v>
      </c>
      <c r="AI31" s="660"/>
      <c r="AJ31" s="145"/>
      <c r="AK31" s="118"/>
      <c r="AL31" s="118"/>
      <c r="AM31" s="117"/>
      <c r="AN31" s="116"/>
      <c r="AO31" s="115"/>
      <c r="AP31" s="281"/>
      <c r="AQ31" s="280"/>
      <c r="AR31" s="280"/>
      <c r="AS31" s="280"/>
      <c r="AT31" s="280"/>
      <c r="AU31" s="280"/>
      <c r="AV31" s="280"/>
      <c r="AW31" s="280"/>
      <c r="AX31" s="280"/>
      <c r="AY31" s="280"/>
      <c r="AZ31" s="280"/>
      <c r="BA31" s="279"/>
      <c r="BC31" s="394" t="str">
        <f t="shared" si="21"/>
        <v>►</v>
      </c>
      <c r="BD31" s="574">
        <v>1</v>
      </c>
      <c r="BF31" s="394" t="str">
        <f t="shared" si="22"/>
        <v>►</v>
      </c>
      <c r="BG31" s="574">
        <v>1</v>
      </c>
      <c r="BI31" s="9">
        <v>1</v>
      </c>
    </row>
    <row r="32" spans="1:61" ht="15.75" customHeight="1">
      <c r="A32" s="394" t="str">
        <f t="shared" si="7"/>
        <v>►</v>
      </c>
      <c r="B32" s="146" t="str">
        <f t="shared" si="25"/>
        <v>►</v>
      </c>
      <c r="C32" s="659" t="str">
        <f t="shared" si="25"/>
        <v>►</v>
      </c>
      <c r="D32" s="146" t="str">
        <f t="shared" si="25"/>
        <v>►</v>
      </c>
      <c r="E32" s="146" t="str">
        <f t="shared" si="25"/>
        <v>►</v>
      </c>
      <c r="F32" s="146" t="str">
        <f t="shared" si="25"/>
        <v>►</v>
      </c>
      <c r="G32" s="146" t="str">
        <f t="shared" si="25"/>
        <v>►</v>
      </c>
      <c r="I32" s="145"/>
      <c r="J32" s="118"/>
      <c r="K32" s="118"/>
      <c r="L32" s="117"/>
      <c r="M32" s="116"/>
      <c r="N32" s="115"/>
      <c r="O32" s="281"/>
      <c r="P32" s="280"/>
      <c r="Q32" s="280"/>
      <c r="R32" s="280"/>
      <c r="S32" s="280"/>
      <c r="T32" s="280"/>
      <c r="U32" s="280"/>
      <c r="V32" s="280"/>
      <c r="W32" s="280"/>
      <c r="X32" s="280"/>
      <c r="Y32" s="280"/>
      <c r="Z32" s="279"/>
      <c r="AA32" s="660"/>
      <c r="AB32" s="394" t="str">
        <f t="shared" si="14"/>
        <v>►</v>
      </c>
      <c r="AC32" s="146" t="str">
        <f t="shared" si="26"/>
        <v>►</v>
      </c>
      <c r="AD32" s="659" t="str">
        <f t="shared" si="26"/>
        <v>►</v>
      </c>
      <c r="AE32" s="146" t="str">
        <f t="shared" si="26"/>
        <v>►</v>
      </c>
      <c r="AF32" s="146" t="str">
        <f t="shared" si="26"/>
        <v>►</v>
      </c>
      <c r="AG32" s="146" t="str">
        <f t="shared" si="26"/>
        <v>►</v>
      </c>
      <c r="AH32" s="146" t="str">
        <f t="shared" si="26"/>
        <v>►</v>
      </c>
      <c r="AI32" s="660"/>
      <c r="AJ32" s="145"/>
      <c r="AK32" s="118"/>
      <c r="AL32" s="118"/>
      <c r="AM32" s="117"/>
      <c r="AN32" s="116"/>
      <c r="AO32" s="115"/>
      <c r="AP32" s="281"/>
      <c r="AQ32" s="280"/>
      <c r="AR32" s="280"/>
      <c r="AS32" s="280"/>
      <c r="AT32" s="280"/>
      <c r="AU32" s="280"/>
      <c r="AV32" s="280"/>
      <c r="AW32" s="280"/>
      <c r="AX32" s="280"/>
      <c r="AY32" s="280"/>
      <c r="AZ32" s="280"/>
      <c r="BA32" s="279"/>
      <c r="BC32" s="394" t="str">
        <f t="shared" si="21"/>
        <v>►</v>
      </c>
      <c r="BD32" s="1739" t="s">
        <v>768</v>
      </c>
      <c r="BF32" s="394" t="str">
        <f t="shared" si="22"/>
        <v>►</v>
      </c>
      <c r="BG32" s="1739" t="s">
        <v>768</v>
      </c>
      <c r="BI32" s="9">
        <v>1</v>
      </c>
    </row>
    <row r="33" spans="1:61" ht="15.75" customHeight="1">
      <c r="A33" s="394" t="str">
        <f t="shared" si="7"/>
        <v>►</v>
      </c>
      <c r="B33" s="146" t="str">
        <f t="shared" si="25"/>
        <v>►</v>
      </c>
      <c r="C33" s="659" t="str">
        <f t="shared" si="25"/>
        <v>►</v>
      </c>
      <c r="D33" s="146" t="str">
        <f t="shared" si="25"/>
        <v>►</v>
      </c>
      <c r="E33" s="146" t="str">
        <f t="shared" si="25"/>
        <v>►</v>
      </c>
      <c r="F33" s="146" t="str">
        <f t="shared" si="25"/>
        <v>►</v>
      </c>
      <c r="G33" s="146" t="str">
        <f t="shared" si="25"/>
        <v>►</v>
      </c>
      <c r="I33" s="145"/>
      <c r="J33" s="118"/>
      <c r="K33" s="118"/>
      <c r="L33" s="117"/>
      <c r="M33" s="116"/>
      <c r="N33" s="115"/>
      <c r="O33" s="281"/>
      <c r="P33" s="280"/>
      <c r="Q33" s="280"/>
      <c r="R33" s="280"/>
      <c r="S33" s="280"/>
      <c r="T33" s="280"/>
      <c r="U33" s="280"/>
      <c r="V33" s="280"/>
      <c r="W33" s="280"/>
      <c r="X33" s="280"/>
      <c r="Y33" s="280"/>
      <c r="Z33" s="279"/>
      <c r="AA33" s="660"/>
      <c r="AB33" s="394" t="str">
        <f t="shared" si="14"/>
        <v>►</v>
      </c>
      <c r="AC33" s="146" t="str">
        <f t="shared" si="26"/>
        <v>►</v>
      </c>
      <c r="AD33" s="659" t="str">
        <f t="shared" si="26"/>
        <v>►</v>
      </c>
      <c r="AE33" s="146" t="str">
        <f t="shared" si="26"/>
        <v>►</v>
      </c>
      <c r="AF33" s="146" t="str">
        <f t="shared" si="26"/>
        <v>►</v>
      </c>
      <c r="AG33" s="146" t="str">
        <f t="shared" si="26"/>
        <v>►</v>
      </c>
      <c r="AH33" s="146" t="str">
        <f t="shared" si="26"/>
        <v>►</v>
      </c>
      <c r="AI33" s="660"/>
      <c r="AJ33" s="145"/>
      <c r="AK33" s="118"/>
      <c r="AL33" s="118"/>
      <c r="AM33" s="117"/>
      <c r="AN33" s="116"/>
      <c r="AO33" s="115"/>
      <c r="AP33" s="281"/>
      <c r="AQ33" s="280"/>
      <c r="AR33" s="280"/>
      <c r="AS33" s="280"/>
      <c r="AT33" s="280"/>
      <c r="AU33" s="280"/>
      <c r="AV33" s="280"/>
      <c r="AW33" s="280"/>
      <c r="AX33" s="280"/>
      <c r="AY33" s="280"/>
      <c r="AZ33" s="280"/>
      <c r="BA33" s="279"/>
      <c r="BC33" s="394" t="str">
        <f t="shared" si="21"/>
        <v>►</v>
      </c>
      <c r="BD33" s="1739"/>
      <c r="BF33" s="394" t="str">
        <f t="shared" si="22"/>
        <v>►</v>
      </c>
      <c r="BG33" s="1739"/>
      <c r="BI33" s="9">
        <v>1</v>
      </c>
    </row>
    <row r="34" spans="1:61" ht="15.75" customHeight="1">
      <c r="A34" s="394" t="str">
        <f t="shared" si="7"/>
        <v>►</v>
      </c>
      <c r="B34" s="146" t="str">
        <f t="shared" si="25"/>
        <v>►</v>
      </c>
      <c r="C34" s="659" t="str">
        <f t="shared" si="25"/>
        <v>►</v>
      </c>
      <c r="D34" s="146" t="str">
        <f t="shared" si="25"/>
        <v>►</v>
      </c>
      <c r="E34" s="146" t="str">
        <f t="shared" si="25"/>
        <v>►</v>
      </c>
      <c r="F34" s="146" t="str">
        <f t="shared" si="25"/>
        <v>►</v>
      </c>
      <c r="G34" s="146" t="str">
        <f t="shared" si="25"/>
        <v>►</v>
      </c>
      <c r="I34" s="145"/>
      <c r="J34" s="118"/>
      <c r="K34" s="118"/>
      <c r="L34" s="117"/>
      <c r="M34" s="116"/>
      <c r="N34" s="115"/>
      <c r="O34" s="281"/>
      <c r="P34" s="280"/>
      <c r="Q34" s="280"/>
      <c r="R34" s="280"/>
      <c r="S34" s="280"/>
      <c r="T34" s="280"/>
      <c r="U34" s="280"/>
      <c r="V34" s="280"/>
      <c r="W34" s="280"/>
      <c r="X34" s="280"/>
      <c r="Y34" s="280"/>
      <c r="Z34" s="279"/>
      <c r="AA34" s="660"/>
      <c r="AB34" s="394" t="str">
        <f t="shared" si="14"/>
        <v>►</v>
      </c>
      <c r="AC34" s="146" t="str">
        <f t="shared" si="26"/>
        <v>►</v>
      </c>
      <c r="AD34" s="659" t="str">
        <f t="shared" si="26"/>
        <v>►</v>
      </c>
      <c r="AE34" s="146" t="str">
        <f t="shared" si="26"/>
        <v>►</v>
      </c>
      <c r="AF34" s="146" t="str">
        <f t="shared" si="26"/>
        <v>►</v>
      </c>
      <c r="AG34" s="146" t="str">
        <f t="shared" si="26"/>
        <v>►</v>
      </c>
      <c r="AH34" s="146" t="str">
        <f t="shared" si="26"/>
        <v>►</v>
      </c>
      <c r="AI34" s="660"/>
      <c r="AJ34" s="145"/>
      <c r="AK34" s="118"/>
      <c r="AL34" s="118"/>
      <c r="AM34" s="117"/>
      <c r="AN34" s="116"/>
      <c r="AO34" s="115"/>
      <c r="AP34" s="281"/>
      <c r="AQ34" s="280"/>
      <c r="AR34" s="280"/>
      <c r="AS34" s="280"/>
      <c r="AT34" s="280"/>
      <c r="AU34" s="280"/>
      <c r="AV34" s="280"/>
      <c r="AW34" s="280"/>
      <c r="AX34" s="280"/>
      <c r="AY34" s="280"/>
      <c r="AZ34" s="280"/>
      <c r="BA34" s="279"/>
      <c r="BC34" s="394" t="str">
        <f t="shared" si="21"/>
        <v>►</v>
      </c>
      <c r="BD34" s="1739"/>
      <c r="BF34" s="394" t="str">
        <f t="shared" si="22"/>
        <v>►</v>
      </c>
      <c r="BG34" s="1739"/>
      <c r="BI34" s="9">
        <v>1</v>
      </c>
    </row>
    <row r="35" spans="1:61" ht="15.75" customHeight="1">
      <c r="A35" s="394" t="str">
        <f t="shared" si="7"/>
        <v>►</v>
      </c>
      <c r="B35" s="146" t="str">
        <f t="shared" si="25"/>
        <v>►</v>
      </c>
      <c r="C35" s="659" t="str">
        <f t="shared" si="25"/>
        <v>►</v>
      </c>
      <c r="D35" s="146" t="str">
        <f t="shared" si="25"/>
        <v>►</v>
      </c>
      <c r="E35" s="146" t="str">
        <f t="shared" si="25"/>
        <v>►</v>
      </c>
      <c r="F35" s="146" t="str">
        <f t="shared" si="25"/>
        <v>►</v>
      </c>
      <c r="G35" s="146" t="str">
        <f t="shared" si="25"/>
        <v>►</v>
      </c>
      <c r="I35" s="145"/>
      <c r="J35" s="118"/>
      <c r="K35" s="118"/>
      <c r="L35" s="117"/>
      <c r="M35" s="116"/>
      <c r="N35" s="115"/>
      <c r="O35" s="281"/>
      <c r="P35" s="280"/>
      <c r="Q35" s="280"/>
      <c r="R35" s="280"/>
      <c r="S35" s="280"/>
      <c r="T35" s="280"/>
      <c r="U35" s="280"/>
      <c r="V35" s="280"/>
      <c r="W35" s="280"/>
      <c r="X35" s="280"/>
      <c r="Y35" s="280"/>
      <c r="Z35" s="279"/>
      <c r="AA35" s="660"/>
      <c r="AB35" s="394" t="str">
        <f t="shared" si="14"/>
        <v>►</v>
      </c>
      <c r="AC35" s="146" t="str">
        <f t="shared" si="26"/>
        <v>►</v>
      </c>
      <c r="AD35" s="659" t="str">
        <f t="shared" si="26"/>
        <v>►</v>
      </c>
      <c r="AE35" s="146" t="str">
        <f t="shared" si="26"/>
        <v>►</v>
      </c>
      <c r="AF35" s="146" t="str">
        <f t="shared" si="26"/>
        <v>►</v>
      </c>
      <c r="AG35" s="146" t="str">
        <f t="shared" si="26"/>
        <v>►</v>
      </c>
      <c r="AH35" s="146" t="str">
        <f t="shared" si="26"/>
        <v>►</v>
      </c>
      <c r="AI35" s="660"/>
      <c r="AJ35" s="145"/>
      <c r="AK35" s="118"/>
      <c r="AL35" s="118"/>
      <c r="AM35" s="117"/>
      <c r="AN35" s="116"/>
      <c r="AO35" s="115"/>
      <c r="AP35" s="281"/>
      <c r="AQ35" s="280"/>
      <c r="AR35" s="280"/>
      <c r="AS35" s="280"/>
      <c r="AT35" s="280"/>
      <c r="AU35" s="280"/>
      <c r="AV35" s="280"/>
      <c r="AW35" s="280"/>
      <c r="AX35" s="280"/>
      <c r="AY35" s="280"/>
      <c r="AZ35" s="280"/>
      <c r="BA35" s="279"/>
      <c r="BC35" s="394" t="str">
        <f t="shared" si="21"/>
        <v>►</v>
      </c>
      <c r="BD35" s="1739"/>
      <c r="BF35" s="394" t="str">
        <f t="shared" si="22"/>
        <v>►</v>
      </c>
      <c r="BG35" s="1739"/>
      <c r="BI35" s="9">
        <v>1</v>
      </c>
    </row>
    <row r="36" spans="1:61" ht="15.75" customHeight="1">
      <c r="A36" s="394" t="str">
        <f t="shared" si="7"/>
        <v>►</v>
      </c>
      <c r="B36" s="146" t="str">
        <f t="shared" si="25"/>
        <v>►</v>
      </c>
      <c r="C36" s="659" t="str">
        <f t="shared" si="25"/>
        <v>►</v>
      </c>
      <c r="D36" s="146" t="str">
        <f t="shared" si="25"/>
        <v>►</v>
      </c>
      <c r="E36" s="146" t="str">
        <f t="shared" si="25"/>
        <v>►</v>
      </c>
      <c r="F36" s="146" t="str">
        <f t="shared" si="25"/>
        <v>►</v>
      </c>
      <c r="G36" s="146" t="str">
        <f t="shared" si="25"/>
        <v>►</v>
      </c>
      <c r="I36" s="145"/>
      <c r="J36" s="118"/>
      <c r="K36" s="118"/>
      <c r="L36" s="117"/>
      <c r="M36" s="116"/>
      <c r="N36" s="115"/>
      <c r="O36" s="281"/>
      <c r="P36" s="280"/>
      <c r="Q36" s="280"/>
      <c r="R36" s="280"/>
      <c r="S36" s="280"/>
      <c r="T36" s="280"/>
      <c r="U36" s="280"/>
      <c r="V36" s="280"/>
      <c r="W36" s="280"/>
      <c r="X36" s="280"/>
      <c r="Y36" s="280"/>
      <c r="Z36" s="279"/>
      <c r="AA36" s="660"/>
      <c r="AB36" s="394" t="str">
        <f t="shared" si="14"/>
        <v>►</v>
      </c>
      <c r="AC36" s="146" t="str">
        <f t="shared" si="26"/>
        <v>►</v>
      </c>
      <c r="AD36" s="659" t="str">
        <f t="shared" si="26"/>
        <v>►</v>
      </c>
      <c r="AE36" s="146" t="str">
        <f t="shared" si="26"/>
        <v>►</v>
      </c>
      <c r="AF36" s="146" t="str">
        <f t="shared" si="26"/>
        <v>►</v>
      </c>
      <c r="AG36" s="146" t="str">
        <f t="shared" si="26"/>
        <v>►</v>
      </c>
      <c r="AH36" s="146" t="str">
        <f t="shared" si="26"/>
        <v>►</v>
      </c>
      <c r="AI36" s="660"/>
      <c r="AJ36" s="145"/>
      <c r="AK36" s="118"/>
      <c r="AL36" s="118"/>
      <c r="AM36" s="117"/>
      <c r="AN36" s="116"/>
      <c r="AO36" s="115"/>
      <c r="AP36" s="281"/>
      <c r="AQ36" s="280"/>
      <c r="AR36" s="280"/>
      <c r="AS36" s="280"/>
      <c r="AT36" s="280"/>
      <c r="AU36" s="280"/>
      <c r="AV36" s="280"/>
      <c r="AW36" s="280"/>
      <c r="AX36" s="280"/>
      <c r="AY36" s="280"/>
      <c r="AZ36" s="280"/>
      <c r="BA36" s="279"/>
      <c r="BC36" s="394" t="str">
        <f t="shared" si="21"/>
        <v>►</v>
      </c>
      <c r="BD36" s="574">
        <v>1</v>
      </c>
      <c r="BF36" s="394" t="str">
        <f t="shared" si="22"/>
        <v>►</v>
      </c>
      <c r="BG36" s="574">
        <v>1</v>
      </c>
      <c r="BI36" s="9">
        <v>1</v>
      </c>
    </row>
    <row r="37" spans="1:61" ht="21" customHeight="1">
      <c r="A37" s="394" t="str">
        <f t="shared" si="7"/>
        <v>►</v>
      </c>
      <c r="B37" s="146" t="str">
        <f t="shared" si="25"/>
        <v>►</v>
      </c>
      <c r="C37" s="659" t="str">
        <f t="shared" si="25"/>
        <v>►</v>
      </c>
      <c r="D37" s="146" t="str">
        <f t="shared" si="25"/>
        <v>►</v>
      </c>
      <c r="E37" s="146" t="str">
        <f t="shared" si="25"/>
        <v>►</v>
      </c>
      <c r="F37" s="146" t="str">
        <f t="shared" si="25"/>
        <v>►</v>
      </c>
      <c r="G37" s="146" t="str">
        <f t="shared" si="25"/>
        <v>►</v>
      </c>
      <c r="I37" s="145"/>
      <c r="J37" s="118"/>
      <c r="K37" s="118"/>
      <c r="L37" s="117"/>
      <c r="M37" s="116"/>
      <c r="N37" s="115"/>
      <c r="O37" s="281"/>
      <c r="P37" s="280"/>
      <c r="Q37" s="280"/>
      <c r="R37" s="280"/>
      <c r="S37" s="280"/>
      <c r="T37" s="280"/>
      <c r="U37" s="280"/>
      <c r="V37" s="280"/>
      <c r="W37" s="280"/>
      <c r="X37" s="280"/>
      <c r="Y37" s="280"/>
      <c r="Z37" s="279"/>
      <c r="AA37" s="660"/>
      <c r="AB37" s="394" t="str">
        <f t="shared" si="14"/>
        <v>►</v>
      </c>
      <c r="AC37" s="146" t="str">
        <f t="shared" si="26"/>
        <v>►</v>
      </c>
      <c r="AD37" s="659" t="str">
        <f t="shared" si="26"/>
        <v>►</v>
      </c>
      <c r="AE37" s="146" t="str">
        <f t="shared" si="26"/>
        <v>►</v>
      </c>
      <c r="AF37" s="146" t="str">
        <f t="shared" si="26"/>
        <v>►</v>
      </c>
      <c r="AG37" s="146" t="str">
        <f t="shared" si="26"/>
        <v>►</v>
      </c>
      <c r="AH37" s="146" t="str">
        <f t="shared" si="26"/>
        <v>►</v>
      </c>
      <c r="AI37" s="660"/>
      <c r="AJ37" s="145"/>
      <c r="AK37" s="118"/>
      <c r="AL37" s="118"/>
      <c r="AM37" s="117"/>
      <c r="AN37" s="116"/>
      <c r="AO37" s="115"/>
      <c r="AP37" s="281"/>
      <c r="AQ37" s="280"/>
      <c r="AR37" s="280"/>
      <c r="AS37" s="280"/>
      <c r="AT37" s="280"/>
      <c r="AU37" s="280"/>
      <c r="AV37" s="280"/>
      <c r="AW37" s="280"/>
      <c r="AX37" s="280"/>
      <c r="AY37" s="280"/>
      <c r="AZ37" s="280"/>
      <c r="BA37" s="279"/>
      <c r="BC37" s="394" t="str">
        <f t="shared" si="21"/>
        <v>►</v>
      </c>
      <c r="BD37" s="574">
        <v>1</v>
      </c>
      <c r="BF37" s="394" t="str">
        <f t="shared" si="22"/>
        <v>►</v>
      </c>
      <c r="BG37" s="574">
        <v>1</v>
      </c>
      <c r="BI37" s="9">
        <v>1</v>
      </c>
    </row>
    <row r="38" spans="1:61" ht="18.75" customHeight="1">
      <c r="A38" s="394" t="str">
        <f t="shared" si="7"/>
        <v>►</v>
      </c>
      <c r="B38" s="146" t="str">
        <f t="shared" si="25"/>
        <v>►</v>
      </c>
      <c r="C38" s="659" t="str">
        <f t="shared" si="25"/>
        <v>►</v>
      </c>
      <c r="D38" s="146" t="str">
        <f t="shared" si="25"/>
        <v>►</v>
      </c>
      <c r="E38" s="146" t="str">
        <f t="shared" si="25"/>
        <v>►</v>
      </c>
      <c r="F38" s="146" t="str">
        <f t="shared" si="25"/>
        <v>►</v>
      </c>
      <c r="G38" s="146" t="str">
        <f t="shared" si="25"/>
        <v>►</v>
      </c>
      <c r="I38" s="145"/>
      <c r="J38" s="118"/>
      <c r="K38" s="118"/>
      <c r="L38" s="117"/>
      <c r="M38" s="116"/>
      <c r="N38" s="115"/>
      <c r="O38" s="661"/>
      <c r="P38" s="277"/>
      <c r="Q38" s="277"/>
      <c r="R38" s="277"/>
      <c r="S38" s="277"/>
      <c r="T38" s="277"/>
      <c r="U38" s="277"/>
      <c r="V38" s="277"/>
      <c r="W38" s="277"/>
      <c r="X38" s="277"/>
      <c r="Y38" s="277"/>
      <c r="Z38" s="276"/>
      <c r="AA38" s="660"/>
      <c r="AB38" s="394" t="str">
        <f t="shared" si="14"/>
        <v>►</v>
      </c>
      <c r="AC38" s="146" t="str">
        <f t="shared" si="26"/>
        <v>►</v>
      </c>
      <c r="AD38" s="659" t="str">
        <f t="shared" si="26"/>
        <v>►</v>
      </c>
      <c r="AE38" s="146" t="str">
        <f t="shared" si="26"/>
        <v>►</v>
      </c>
      <c r="AF38" s="146" t="str">
        <f t="shared" si="26"/>
        <v>►</v>
      </c>
      <c r="AG38" s="146" t="str">
        <f t="shared" si="26"/>
        <v>►</v>
      </c>
      <c r="AH38" s="146" t="str">
        <f t="shared" si="26"/>
        <v>►</v>
      </c>
      <c r="AI38" s="660"/>
      <c r="AJ38" s="145"/>
      <c r="AK38" s="118"/>
      <c r="AL38" s="118"/>
      <c r="AM38" s="117"/>
      <c r="AN38" s="116"/>
      <c r="AO38" s="115"/>
      <c r="AP38" s="661"/>
      <c r="AQ38" s="277"/>
      <c r="AR38" s="277"/>
      <c r="AS38" s="277"/>
      <c r="AT38" s="277"/>
      <c r="AU38" s="277"/>
      <c r="AV38" s="277"/>
      <c r="AW38" s="277"/>
      <c r="AX38" s="277"/>
      <c r="AY38" s="277"/>
      <c r="AZ38" s="277"/>
      <c r="BA38" s="276"/>
      <c r="BC38" s="394" t="str">
        <f t="shared" si="21"/>
        <v>►</v>
      </c>
      <c r="BD38" s="574">
        <v>1</v>
      </c>
      <c r="BF38" s="394" t="str">
        <f t="shared" si="22"/>
        <v>►</v>
      </c>
      <c r="BG38" s="574">
        <v>1</v>
      </c>
      <c r="BI38" s="9">
        <v>1</v>
      </c>
    </row>
    <row r="39" spans="1:61" ht="15.75" customHeight="1">
      <c r="A39" s="394" t="str">
        <f t="shared" si="7"/>
        <v>►</v>
      </c>
      <c r="B39" s="146" t="str">
        <f t="shared" si="25"/>
        <v>►</v>
      </c>
      <c r="C39" s="659" t="str">
        <f t="shared" si="25"/>
        <v>►</v>
      </c>
      <c r="D39" s="146" t="str">
        <f t="shared" si="25"/>
        <v>►</v>
      </c>
      <c r="E39" s="146" t="str">
        <f t="shared" si="25"/>
        <v>►</v>
      </c>
      <c r="F39" s="146" t="str">
        <f t="shared" si="25"/>
        <v>►</v>
      </c>
      <c r="G39" s="146" t="str">
        <f t="shared" si="25"/>
        <v>►</v>
      </c>
      <c r="I39" s="145"/>
      <c r="J39" s="118"/>
      <c r="K39" s="118"/>
      <c r="L39" s="117"/>
      <c r="M39" s="116"/>
      <c r="N39" s="115"/>
      <c r="O39" s="661"/>
      <c r="P39" s="277"/>
      <c r="Q39" s="277"/>
      <c r="R39" s="277"/>
      <c r="S39" s="277"/>
      <c r="T39" s="277"/>
      <c r="U39" s="277"/>
      <c r="V39" s="277"/>
      <c r="W39" s="277"/>
      <c r="X39" s="277"/>
      <c r="Y39" s="277"/>
      <c r="Z39" s="276"/>
      <c r="AA39" s="660"/>
      <c r="AB39" s="394" t="str">
        <f t="shared" si="14"/>
        <v>►</v>
      </c>
      <c r="AC39" s="146" t="str">
        <f t="shared" si="26"/>
        <v>►</v>
      </c>
      <c r="AD39" s="659" t="str">
        <f t="shared" si="26"/>
        <v>►</v>
      </c>
      <c r="AE39" s="146" t="str">
        <f t="shared" si="26"/>
        <v>►</v>
      </c>
      <c r="AF39" s="146" t="str">
        <f t="shared" si="26"/>
        <v>►</v>
      </c>
      <c r="AG39" s="146" t="str">
        <f t="shared" si="26"/>
        <v>►</v>
      </c>
      <c r="AH39" s="146" t="str">
        <f t="shared" si="26"/>
        <v>►</v>
      </c>
      <c r="AI39" s="660"/>
      <c r="AJ39" s="145"/>
      <c r="AK39" s="118"/>
      <c r="AL39" s="118"/>
      <c r="AM39" s="117"/>
      <c r="AN39" s="116"/>
      <c r="AO39" s="115"/>
      <c r="AP39" s="661"/>
      <c r="AQ39" s="277"/>
      <c r="AR39" s="277"/>
      <c r="AS39" s="277"/>
      <c r="AT39" s="277"/>
      <c r="AU39" s="277"/>
      <c r="AV39" s="277"/>
      <c r="AW39" s="277"/>
      <c r="AX39" s="277"/>
      <c r="AY39" s="277"/>
      <c r="AZ39" s="277"/>
      <c r="BA39" s="276"/>
      <c r="BC39" s="394" t="str">
        <f t="shared" si="21"/>
        <v>►</v>
      </c>
      <c r="BD39" s="574">
        <v>1</v>
      </c>
      <c r="BF39" s="394" t="str">
        <f t="shared" si="22"/>
        <v>►</v>
      </c>
      <c r="BG39" s="574">
        <v>1</v>
      </c>
      <c r="BI39" s="9">
        <v>1</v>
      </c>
    </row>
    <row r="40" spans="1:61" ht="15.75" customHeight="1">
      <c r="A40" s="394" t="str">
        <f t="shared" si="7"/>
        <v>►</v>
      </c>
      <c r="B40" s="146" t="str">
        <f t="shared" si="25"/>
        <v>►</v>
      </c>
      <c r="C40" s="659" t="str">
        <f t="shared" si="25"/>
        <v>►</v>
      </c>
      <c r="D40" s="146" t="str">
        <f t="shared" si="25"/>
        <v>►</v>
      </c>
      <c r="E40" s="146" t="str">
        <f t="shared" si="25"/>
        <v>►</v>
      </c>
      <c r="F40" s="146" t="str">
        <f t="shared" si="25"/>
        <v>►</v>
      </c>
      <c r="G40" s="146" t="str">
        <f t="shared" si="25"/>
        <v>►</v>
      </c>
      <c r="I40" s="272"/>
      <c r="J40" s="118"/>
      <c r="K40" s="118"/>
      <c r="L40" s="117"/>
      <c r="M40" s="116"/>
      <c r="N40" s="115"/>
      <c r="O40" s="274"/>
      <c r="P40" s="121"/>
      <c r="Q40" s="121"/>
      <c r="R40" s="121"/>
      <c r="S40" s="121"/>
      <c r="T40" s="121"/>
      <c r="U40" s="121"/>
      <c r="V40" s="121"/>
      <c r="W40" s="121"/>
      <c r="X40" s="121"/>
      <c r="Y40" s="121"/>
      <c r="Z40" s="120"/>
      <c r="AA40" s="660"/>
      <c r="AB40" s="394" t="str">
        <f t="shared" si="14"/>
        <v>►</v>
      </c>
      <c r="AC40" s="146" t="str">
        <f t="shared" si="26"/>
        <v>►</v>
      </c>
      <c r="AD40" s="659" t="str">
        <f t="shared" si="26"/>
        <v>►</v>
      </c>
      <c r="AE40" s="146" t="str">
        <f t="shared" si="26"/>
        <v>►</v>
      </c>
      <c r="AF40" s="146" t="str">
        <f t="shared" si="26"/>
        <v>►</v>
      </c>
      <c r="AG40" s="146" t="str">
        <f t="shared" si="26"/>
        <v>►</v>
      </c>
      <c r="AH40" s="146" t="str">
        <f t="shared" si="26"/>
        <v>►</v>
      </c>
      <c r="AI40" s="660"/>
      <c r="AJ40" s="272"/>
      <c r="AK40" s="118"/>
      <c r="AL40" s="118"/>
      <c r="AM40" s="117"/>
      <c r="AN40" s="116"/>
      <c r="AO40" s="115"/>
      <c r="AP40" s="274"/>
      <c r="AQ40" s="121"/>
      <c r="AR40" s="121"/>
      <c r="AS40" s="121"/>
      <c r="AT40" s="121"/>
      <c r="AU40" s="121"/>
      <c r="AV40" s="121"/>
      <c r="AW40" s="121"/>
      <c r="AX40" s="121"/>
      <c r="AY40" s="121"/>
      <c r="AZ40" s="121"/>
      <c r="BA40" s="120"/>
      <c r="BC40" s="394" t="str">
        <f t="shared" si="21"/>
        <v>►</v>
      </c>
      <c r="BD40" s="574">
        <v>1</v>
      </c>
      <c r="BF40" s="394" t="str">
        <f t="shared" si="22"/>
        <v>►</v>
      </c>
      <c r="BG40" s="574">
        <v>1</v>
      </c>
      <c r="BI40" s="9">
        <v>1</v>
      </c>
    </row>
    <row r="41" spans="1:61" ht="15.75" customHeight="1">
      <c r="A41" s="394" t="str">
        <f t="shared" si="7"/>
        <v>►</v>
      </c>
      <c r="B41" s="146" t="str">
        <f t="shared" si="25"/>
        <v>►</v>
      </c>
      <c r="C41" s="659" t="str">
        <f t="shared" si="25"/>
        <v>►</v>
      </c>
      <c r="D41" s="146" t="str">
        <f t="shared" si="25"/>
        <v>►</v>
      </c>
      <c r="E41" s="146" t="str">
        <f t="shared" si="25"/>
        <v>►</v>
      </c>
      <c r="F41" s="146" t="str">
        <f t="shared" si="25"/>
        <v>►</v>
      </c>
      <c r="G41" s="146" t="str">
        <f t="shared" si="25"/>
        <v>►</v>
      </c>
      <c r="I41" s="272"/>
      <c r="J41" s="112"/>
      <c r="K41" s="112"/>
      <c r="L41" s="112"/>
      <c r="M41" s="112"/>
      <c r="N41" s="112"/>
      <c r="O41" s="112"/>
      <c r="P41" s="112"/>
      <c r="Q41" s="112"/>
      <c r="R41" s="112"/>
      <c r="S41" s="112"/>
      <c r="T41" s="112"/>
      <c r="U41" s="112"/>
      <c r="V41" s="112"/>
      <c r="W41" s="112"/>
      <c r="X41" s="112"/>
      <c r="Y41" s="112"/>
      <c r="Z41" s="114"/>
      <c r="AA41" s="660"/>
      <c r="AB41" s="394" t="str">
        <f t="shared" si="14"/>
        <v>►</v>
      </c>
      <c r="AC41" s="146" t="str">
        <f t="shared" si="26"/>
        <v>►</v>
      </c>
      <c r="AD41" s="659" t="str">
        <f t="shared" si="26"/>
        <v>►</v>
      </c>
      <c r="AE41" s="146" t="str">
        <f t="shared" si="26"/>
        <v>►</v>
      </c>
      <c r="AF41" s="146" t="str">
        <f t="shared" si="26"/>
        <v>►</v>
      </c>
      <c r="AG41" s="146" t="str">
        <f t="shared" si="26"/>
        <v>►</v>
      </c>
      <c r="AH41" s="146" t="str">
        <f t="shared" si="26"/>
        <v>►</v>
      </c>
      <c r="AI41" s="660"/>
      <c r="AJ41" s="272"/>
      <c r="AK41" s="112"/>
      <c r="AL41" s="112"/>
      <c r="AM41" s="112"/>
      <c r="AN41" s="112"/>
      <c r="AO41" s="112"/>
      <c r="AP41" s="112"/>
      <c r="AQ41" s="112"/>
      <c r="AR41" s="112"/>
      <c r="AS41" s="112"/>
      <c r="AT41" s="112"/>
      <c r="AU41" s="112"/>
      <c r="AV41" s="112"/>
      <c r="AW41" s="112"/>
      <c r="AX41" s="112"/>
      <c r="AY41" s="112"/>
      <c r="AZ41" s="112"/>
      <c r="BA41" s="114"/>
      <c r="BC41" s="394" t="str">
        <f t="shared" si="21"/>
        <v>►</v>
      </c>
      <c r="BD41" s="574">
        <v>1</v>
      </c>
      <c r="BF41" s="394" t="str">
        <f t="shared" si="22"/>
        <v>►</v>
      </c>
      <c r="BG41" s="574">
        <v>1</v>
      </c>
      <c r="BI41" s="9">
        <v>1</v>
      </c>
    </row>
    <row r="42" spans="1:61" ht="17.25" customHeight="1" thickBot="1">
      <c r="A42" s="394" t="str">
        <f t="shared" si="7"/>
        <v>►</v>
      </c>
      <c r="B42" s="146" t="str">
        <f t="shared" si="25"/>
        <v>►</v>
      </c>
      <c r="C42" s="659" t="str">
        <f t="shared" si="25"/>
        <v>►</v>
      </c>
      <c r="D42" s="146" t="str">
        <f t="shared" si="25"/>
        <v>►</v>
      </c>
      <c r="E42" s="146" t="str">
        <f t="shared" si="25"/>
        <v>►</v>
      </c>
      <c r="F42" s="146" t="str">
        <f t="shared" si="25"/>
        <v>►</v>
      </c>
      <c r="G42" s="146" t="str">
        <f t="shared" si="25"/>
        <v>►</v>
      </c>
      <c r="I42" s="271"/>
      <c r="J42" s="270"/>
      <c r="K42" s="270"/>
      <c r="L42" s="270"/>
      <c r="M42" s="270"/>
      <c r="N42" s="270"/>
      <c r="O42" s="270"/>
      <c r="P42" s="270"/>
      <c r="Q42" s="270"/>
      <c r="R42" s="270"/>
      <c r="S42" s="270"/>
      <c r="T42" s="270"/>
      <c r="U42" s="270"/>
      <c r="V42" s="270"/>
      <c r="W42" s="270"/>
      <c r="X42" s="270"/>
      <c r="Y42" s="270"/>
      <c r="Z42" s="269"/>
      <c r="AA42" s="660"/>
      <c r="AB42" s="394" t="str">
        <f t="shared" si="14"/>
        <v>►</v>
      </c>
      <c r="AC42" s="146" t="str">
        <f t="shared" si="26"/>
        <v>►</v>
      </c>
      <c r="AD42" s="659" t="str">
        <f t="shared" si="26"/>
        <v>►</v>
      </c>
      <c r="AE42" s="146" t="str">
        <f t="shared" si="26"/>
        <v>►</v>
      </c>
      <c r="AF42" s="146" t="str">
        <f t="shared" si="26"/>
        <v>►</v>
      </c>
      <c r="AG42" s="146" t="str">
        <f t="shared" si="26"/>
        <v>►</v>
      </c>
      <c r="AH42" s="146" t="str">
        <f t="shared" si="26"/>
        <v>►</v>
      </c>
      <c r="AI42" s="660"/>
      <c r="AJ42" s="271"/>
      <c r="AK42" s="270"/>
      <c r="AL42" s="270"/>
      <c r="AM42" s="270"/>
      <c r="AN42" s="270"/>
      <c r="AO42" s="270"/>
      <c r="AP42" s="270"/>
      <c r="AQ42" s="270"/>
      <c r="AR42" s="270"/>
      <c r="AS42" s="270"/>
      <c r="AT42" s="270"/>
      <c r="AU42" s="270"/>
      <c r="AV42" s="270"/>
      <c r="AW42" s="270"/>
      <c r="AX42" s="270"/>
      <c r="AY42" s="270"/>
      <c r="AZ42" s="270"/>
      <c r="BA42" s="269"/>
      <c r="BC42" s="394" t="str">
        <f t="shared" si="21"/>
        <v>►</v>
      </c>
      <c r="BD42" s="1739" t="s">
        <v>769</v>
      </c>
      <c r="BF42" s="394" t="str">
        <f t="shared" si="22"/>
        <v>►</v>
      </c>
      <c r="BG42" s="1739" t="s">
        <v>769</v>
      </c>
      <c r="BI42" s="9">
        <v>1</v>
      </c>
    </row>
    <row r="43" spans="1:61" ht="17.25" customHeight="1" thickBot="1">
      <c r="A43" s="394" t="str">
        <f t="shared" si="7"/>
        <v>A</v>
      </c>
      <c r="B43" s="655" t="s">
        <v>933</v>
      </c>
      <c r="C43" s="655" t="s">
        <v>933</v>
      </c>
      <c r="D43" s="655" t="s">
        <v>933</v>
      </c>
      <c r="E43" s="655" t="s">
        <v>933</v>
      </c>
      <c r="F43" s="655" t="s">
        <v>933</v>
      </c>
      <c r="G43" s="655" t="s">
        <v>933</v>
      </c>
      <c r="H43" s="260"/>
      <c r="I43" s="658" t="s">
        <v>338</v>
      </c>
      <c r="J43" s="657" t="s">
        <v>933</v>
      </c>
      <c r="K43" s="657" t="s">
        <v>933</v>
      </c>
      <c r="L43" s="657" t="s">
        <v>933</v>
      </c>
      <c r="M43" s="657" t="s">
        <v>933</v>
      </c>
      <c r="N43" s="657" t="s">
        <v>933</v>
      </c>
      <c r="O43" s="657" t="s">
        <v>933</v>
      </c>
      <c r="P43" s="657" t="s">
        <v>933</v>
      </c>
      <c r="Q43" s="657" t="s">
        <v>933</v>
      </c>
      <c r="R43" s="657" t="s">
        <v>933</v>
      </c>
      <c r="S43" s="657" t="s">
        <v>933</v>
      </c>
      <c r="T43" s="657" t="s">
        <v>933</v>
      </c>
      <c r="U43" s="657" t="s">
        <v>933</v>
      </c>
      <c r="V43" s="657" t="s">
        <v>933</v>
      </c>
      <c r="W43" s="657" t="s">
        <v>933</v>
      </c>
      <c r="X43" s="657" t="s">
        <v>933</v>
      </c>
      <c r="Y43" s="657" t="s">
        <v>933</v>
      </c>
      <c r="Z43" s="657" t="s">
        <v>933</v>
      </c>
      <c r="AA43" s="660"/>
      <c r="AB43" s="394" t="str">
        <f t="shared" si="14"/>
        <v>A</v>
      </c>
      <c r="AC43" s="655" t="s">
        <v>933</v>
      </c>
      <c r="AD43" s="655" t="s">
        <v>933</v>
      </c>
      <c r="AE43" s="655" t="s">
        <v>933</v>
      </c>
      <c r="AF43" s="655" t="s">
        <v>933</v>
      </c>
      <c r="AG43" s="655" t="s">
        <v>933</v>
      </c>
      <c r="AH43" s="655" t="s">
        <v>933</v>
      </c>
      <c r="AI43" s="660"/>
      <c r="AJ43" s="832" t="s">
        <v>338</v>
      </c>
      <c r="AK43" s="833" t="s">
        <v>338</v>
      </c>
      <c r="AL43" s="833" t="s">
        <v>338</v>
      </c>
      <c r="AM43" s="833" t="s">
        <v>338</v>
      </c>
      <c r="AN43" s="833" t="s">
        <v>338</v>
      </c>
      <c r="AO43" s="834" t="s">
        <v>2028</v>
      </c>
      <c r="AP43" s="835"/>
      <c r="AQ43" s="835"/>
      <c r="AR43" s="835"/>
      <c r="AS43" s="835"/>
      <c r="AT43" s="835"/>
      <c r="AU43" s="835"/>
      <c r="AV43" s="835"/>
      <c r="AW43" s="835"/>
      <c r="AX43" s="835"/>
      <c r="AY43" s="835"/>
      <c r="AZ43" s="835"/>
      <c r="BA43" s="835"/>
      <c r="BC43" s="394" t="str">
        <f t="shared" si="21"/>
        <v>A</v>
      </c>
      <c r="BD43" s="1739"/>
      <c r="BF43" s="394" t="str">
        <f t="shared" si="22"/>
        <v>A</v>
      </c>
      <c r="BG43" s="1739"/>
      <c r="BI43" s="9">
        <v>1</v>
      </c>
    </row>
    <row r="44" spans="1:61" ht="17.25" customHeight="1">
      <c r="A44" s="394" t="str">
        <f t="shared" si="7"/>
        <v>A</v>
      </c>
      <c r="B44" s="395">
        <f t="shared" ref="B44:B62" si="27">IF(A44="►","►",IF(A44="A",IF(AND(ISTEXT(J44),ISTEXT(J44)),J44,IF(ISTEXT(J44),J44,IF(ISBLANK(J44),J44,J44)))))</f>
        <v>0</v>
      </c>
      <c r="C44" s="687">
        <f t="shared" ref="C44:C62" si="28">IF(B44="►","►",IFERROR(LEFT(B44,SEARCH(".",B44)-1),0))</f>
        <v>0</v>
      </c>
      <c r="D44" s="395">
        <f t="shared" ref="D44:D62" si="29">IF(B44="►","►",IFERROR(MID(B44,SEARCH(".",B44)+1,SEARCH(".",B44,SEARCH(".",B44)+1)-SEARCH(".",B44)-1),0))</f>
        <v>0</v>
      </c>
      <c r="E44" s="395">
        <f t="shared" ref="E44:E62" si="30">IF(B44="►","►",IFERROR(MID(B44,SEARCH(".",B44,SEARCH(".",B44)+1)+1,SEARCH(".",B44,SEARCH(".",B44,SEARCH(".",B44)+1)+1)-SEARCH(".",B44,SEARCH(".",B44)+1)-1),0))</f>
        <v>0</v>
      </c>
      <c r="F44" s="395">
        <f t="shared" ref="F44:F62" si="31">IF(B44="►","►",IFERROR(MID(J44,SEARCH(".",B44,SEARCH(".",B44,SEARCH(".",B44)+1)+1)+1,SEARCH(".",B44,SEARCH(".",B44,SEARCH(".",B44,SEARCH(".",B44)+1)+1)+1)-SEARCH(".",B44,SEARCH(".",B44,SEARCH(".",B44)+1)+1)-1),0))</f>
        <v>0</v>
      </c>
      <c r="G44" s="395" t="str">
        <f t="shared" ref="G44:G62" si="32">IF(B44="►","►",IFERROR(MID(B44,SEARCH("♦",SUBSTITUTE(B44,".","♦",LEN(B44)-LEN(SUBSTITUTE(B44,".",""))))+1,999),""))</f>
        <v/>
      </c>
      <c r="I44" s="257" t="s">
        <v>338</v>
      </c>
      <c r="J44" s="256">
        <f>J51</f>
        <v>0</v>
      </c>
      <c r="K44" s="256">
        <f>K51</f>
        <v>0</v>
      </c>
      <c r="L44" s="255">
        <f>L51</f>
        <v>0</v>
      </c>
      <c r="M44" s="254">
        <f>M51</f>
        <v>0</v>
      </c>
      <c r="N44" s="253">
        <f>N51</f>
        <v>0</v>
      </c>
      <c r="O44" s="686"/>
      <c r="P44" s="685"/>
      <c r="Q44" s="798" t="s">
        <v>1698</v>
      </c>
      <c r="R44" s="798"/>
      <c r="S44" s="798"/>
      <c r="T44" s="798"/>
      <c r="U44" s="798"/>
      <c r="V44" s="798"/>
      <c r="W44" s="798"/>
      <c r="X44" s="798"/>
      <c r="Y44" s="798"/>
      <c r="Z44" s="684"/>
      <c r="AA44" s="660"/>
      <c r="AB44" s="394" t="str">
        <f t="shared" si="14"/>
        <v>A</v>
      </c>
      <c r="AC44" s="395">
        <f t="shared" ref="AC44:AC62" si="33">IF(AB44="►","►",IF(AB44="A",IF(AND(ISTEXT(AK44),ISTEXT(AK44)),AK44,IF(ISTEXT(AK44),AK44,IF(ISBLANK(AK44),AK44,AK44)))))</f>
        <v>0</v>
      </c>
      <c r="AD44" s="687">
        <f t="shared" ref="AD44:AD62" si="34">IF(AC44="►","►",IFERROR(LEFT(AC44,SEARCH(".",AC44)-1),0))</f>
        <v>0</v>
      </c>
      <c r="AE44" s="395">
        <f t="shared" ref="AE44:AE62" si="35">IF(AC44="►","►",IFERROR(MID(AC44,SEARCH(".",AC44)+1,SEARCH(".",AC44,SEARCH(".",AC44)+1)-SEARCH(".",AC44)-1),0))</f>
        <v>0</v>
      </c>
      <c r="AF44" s="395">
        <f t="shared" ref="AF44:AF62" si="36">IF(AC44="►","►",IFERROR(MID(AC44,SEARCH(".",AC44,SEARCH(".",AC44)+1)+1,SEARCH(".",AC44,SEARCH(".",AC44,SEARCH(".",AC44)+1)+1)-SEARCH(".",AC44,SEARCH(".",AC44)+1)-1),0))</f>
        <v>0</v>
      </c>
      <c r="AG44" s="395">
        <f t="shared" ref="AG44:AG62" si="37">IF(AC44="►","►",IFERROR(MID(AK44,SEARCH(".",AC44,SEARCH(".",AC44,SEARCH(".",AC44)+1)+1)+1,SEARCH(".",AC44,SEARCH(".",AC44,SEARCH(".",AC44,SEARCH(".",AC44)+1)+1)+1)-SEARCH(".",AC44,SEARCH(".",AC44,SEARCH(".",AC44)+1)+1)-1),0))</f>
        <v>0</v>
      </c>
      <c r="AH44" s="395" t="str">
        <f t="shared" ref="AH44:AH62" si="38">IF(AC44="►","►",IFERROR(MID(AC44,SEARCH("♦",SUBSTITUTE(AC44,".","♦",LEN(AC44)-LEN(SUBSTITUTE(AC44,".",""))))+1,999),""))</f>
        <v/>
      </c>
      <c r="AI44" s="660"/>
      <c r="AJ44" s="257" t="s">
        <v>338</v>
      </c>
      <c r="AK44" s="256">
        <f>AK51</f>
        <v>0</v>
      </c>
      <c r="AL44" s="256">
        <f>AL51</f>
        <v>0</v>
      </c>
      <c r="AM44" s="255">
        <f>AM51</f>
        <v>0</v>
      </c>
      <c r="AN44" s="254">
        <f>AN51</f>
        <v>0</v>
      </c>
      <c r="AO44" s="253">
        <f>AO51</f>
        <v>0</v>
      </c>
      <c r="AP44" s="686"/>
      <c r="AQ44" s="685"/>
      <c r="AR44" s="798" t="s">
        <v>2030</v>
      </c>
      <c r="AS44" s="798"/>
      <c r="AT44" s="798"/>
      <c r="AU44" s="798"/>
      <c r="AV44" s="798"/>
      <c r="AW44" s="798"/>
      <c r="AX44" s="798"/>
      <c r="AY44" s="798"/>
      <c r="AZ44" s="798"/>
      <c r="BA44" s="684"/>
      <c r="BC44" s="394" t="str">
        <f t="shared" si="21"/>
        <v>A</v>
      </c>
      <c r="BD44" s="1739"/>
      <c r="BF44" s="394" t="str">
        <f t="shared" si="22"/>
        <v>A</v>
      </c>
      <c r="BG44" s="1739"/>
      <c r="BI44" s="9">
        <v>1</v>
      </c>
    </row>
    <row r="45" spans="1:61" ht="17.25" customHeight="1">
      <c r="A45" s="394" t="str">
        <f t="shared" si="7"/>
        <v>►</v>
      </c>
      <c r="B45" s="146" t="str">
        <f t="shared" si="27"/>
        <v>►</v>
      </c>
      <c r="C45" s="659" t="str">
        <f t="shared" si="28"/>
        <v>►</v>
      </c>
      <c r="D45" s="146" t="str">
        <f t="shared" si="29"/>
        <v>►</v>
      </c>
      <c r="E45" s="146" t="str">
        <f t="shared" si="30"/>
        <v>►</v>
      </c>
      <c r="F45" s="146" t="str">
        <f t="shared" si="31"/>
        <v>►</v>
      </c>
      <c r="G45" s="146" t="str">
        <f t="shared" si="32"/>
        <v>►</v>
      </c>
      <c r="I45" s="133"/>
      <c r="J45" s="203"/>
      <c r="K45" s="203"/>
      <c r="L45" s="202"/>
      <c r="M45" s="201"/>
      <c r="N45" s="200"/>
      <c r="O45" s="683"/>
      <c r="P45" s="682"/>
      <c r="Q45" s="799"/>
      <c r="R45" s="799"/>
      <c r="S45" s="799"/>
      <c r="T45" s="799"/>
      <c r="U45" s="799"/>
      <c r="V45" s="799"/>
      <c r="W45" s="799"/>
      <c r="X45" s="799"/>
      <c r="Y45" s="799"/>
      <c r="Z45" s="681"/>
      <c r="AA45" s="660"/>
      <c r="AB45" s="394" t="str">
        <f t="shared" si="14"/>
        <v>►</v>
      </c>
      <c r="AC45" s="146" t="str">
        <f t="shared" si="33"/>
        <v>►</v>
      </c>
      <c r="AD45" s="659" t="str">
        <f t="shared" si="34"/>
        <v>►</v>
      </c>
      <c r="AE45" s="146" t="str">
        <f t="shared" si="35"/>
        <v>►</v>
      </c>
      <c r="AF45" s="146" t="str">
        <f t="shared" si="36"/>
        <v>►</v>
      </c>
      <c r="AG45" s="146" t="str">
        <f t="shared" si="37"/>
        <v>►</v>
      </c>
      <c r="AH45" s="146" t="str">
        <f t="shared" si="38"/>
        <v>►</v>
      </c>
      <c r="AI45" s="660"/>
      <c r="AJ45" s="133"/>
      <c r="AK45" s="203"/>
      <c r="AL45" s="203"/>
      <c r="AM45" s="202"/>
      <c r="AN45" s="201"/>
      <c r="AO45" s="200"/>
      <c r="AP45" s="683"/>
      <c r="AQ45" s="682"/>
      <c r="AR45" s="799"/>
      <c r="AS45" s="799"/>
      <c r="AT45" s="799"/>
      <c r="AU45" s="799"/>
      <c r="AV45" s="799"/>
      <c r="AW45" s="799"/>
      <c r="AX45" s="799"/>
      <c r="AY45" s="799"/>
      <c r="AZ45" s="799"/>
      <c r="BA45" s="681"/>
      <c r="BC45" s="394" t="str">
        <f t="shared" si="21"/>
        <v>►</v>
      </c>
      <c r="BD45" s="1739"/>
      <c r="BF45" s="394" t="str">
        <f t="shared" si="22"/>
        <v>►</v>
      </c>
      <c r="BG45" s="1739"/>
      <c r="BI45" s="9">
        <v>1</v>
      </c>
    </row>
    <row r="46" spans="1:61" ht="17.25" customHeight="1">
      <c r="A46" s="394" t="str">
        <f t="shared" si="7"/>
        <v>►</v>
      </c>
      <c r="B46" s="146" t="str">
        <f t="shared" si="27"/>
        <v>►</v>
      </c>
      <c r="C46" s="659" t="str">
        <f t="shared" si="28"/>
        <v>►</v>
      </c>
      <c r="D46" s="146" t="str">
        <f t="shared" si="29"/>
        <v>►</v>
      </c>
      <c r="E46" s="146" t="str">
        <f t="shared" si="30"/>
        <v>►</v>
      </c>
      <c r="F46" s="146" t="str">
        <f t="shared" si="31"/>
        <v>►</v>
      </c>
      <c r="G46" s="146" t="str">
        <f t="shared" si="32"/>
        <v>►</v>
      </c>
      <c r="I46" s="133"/>
      <c r="J46" s="203"/>
      <c r="K46" s="203"/>
      <c r="L46" s="202"/>
      <c r="M46" s="201"/>
      <c r="N46" s="200"/>
      <c r="O46" s="680"/>
      <c r="P46" s="680"/>
      <c r="Q46" s="332"/>
      <c r="R46" s="331"/>
      <c r="S46" s="231"/>
      <c r="T46" s="231"/>
      <c r="U46" s="231"/>
      <c r="V46" s="231"/>
      <c r="W46" s="231"/>
      <c r="X46" s="231"/>
      <c r="Y46" s="231"/>
      <c r="Z46" s="230"/>
      <c r="AA46" s="660"/>
      <c r="AB46" s="394" t="str">
        <f t="shared" si="14"/>
        <v>►</v>
      </c>
      <c r="AC46" s="146" t="str">
        <f t="shared" si="33"/>
        <v>►</v>
      </c>
      <c r="AD46" s="659" t="str">
        <f t="shared" si="34"/>
        <v>►</v>
      </c>
      <c r="AE46" s="146" t="str">
        <f t="shared" si="35"/>
        <v>►</v>
      </c>
      <c r="AF46" s="146" t="str">
        <f t="shared" si="36"/>
        <v>►</v>
      </c>
      <c r="AG46" s="146" t="str">
        <f t="shared" si="37"/>
        <v>►</v>
      </c>
      <c r="AH46" s="146" t="str">
        <f t="shared" si="38"/>
        <v>►</v>
      </c>
      <c r="AI46" s="660"/>
      <c r="AJ46" s="133"/>
      <c r="AK46" s="203"/>
      <c r="AL46" s="203"/>
      <c r="AM46" s="202"/>
      <c r="AN46" s="201"/>
      <c r="AO46" s="200"/>
      <c r="AP46" s="680"/>
      <c r="AQ46" s="680"/>
      <c r="AR46" s="332"/>
      <c r="AS46" s="331"/>
      <c r="AT46" s="231"/>
      <c r="AU46" s="231"/>
      <c r="AV46" s="231"/>
      <c r="AW46" s="231"/>
      <c r="AX46" s="231"/>
      <c r="AY46" s="231"/>
      <c r="AZ46" s="231"/>
      <c r="BA46" s="230"/>
      <c r="BC46" s="394" t="str">
        <f t="shared" si="21"/>
        <v>►</v>
      </c>
      <c r="BD46" s="574">
        <v>1</v>
      </c>
      <c r="BF46" s="394" t="str">
        <f t="shared" si="22"/>
        <v>►</v>
      </c>
      <c r="BG46" s="574">
        <v>1</v>
      </c>
      <c r="BI46" s="9">
        <v>1</v>
      </c>
    </row>
    <row r="47" spans="1:61" ht="15.75" customHeight="1">
      <c r="A47" s="394" t="str">
        <f t="shared" si="7"/>
        <v>►</v>
      </c>
      <c r="B47" s="146" t="str">
        <f t="shared" si="27"/>
        <v>►</v>
      </c>
      <c r="C47" s="659" t="str">
        <f t="shared" si="28"/>
        <v>►</v>
      </c>
      <c r="D47" s="146" t="str">
        <f t="shared" si="29"/>
        <v>►</v>
      </c>
      <c r="E47" s="146" t="str">
        <f t="shared" si="30"/>
        <v>►</v>
      </c>
      <c r="F47" s="146" t="str">
        <f t="shared" si="31"/>
        <v>►</v>
      </c>
      <c r="G47" s="146" t="str">
        <f t="shared" si="32"/>
        <v>►</v>
      </c>
      <c r="I47" s="133"/>
      <c r="J47" s="203"/>
      <c r="K47" s="203"/>
      <c r="L47" s="202"/>
      <c r="M47" s="201"/>
      <c r="N47" s="200"/>
      <c r="O47" s="223"/>
      <c r="P47" s="329"/>
      <c r="Q47" s="318"/>
      <c r="R47" s="318"/>
      <c r="S47" s="318"/>
      <c r="T47" s="318"/>
      <c r="U47" s="210"/>
      <c r="V47" s="222"/>
      <c r="W47" s="679"/>
      <c r="X47" s="679"/>
      <c r="Y47" s="679"/>
      <c r="Z47" s="678"/>
      <c r="AA47" s="660"/>
      <c r="AB47" s="394" t="str">
        <f t="shared" si="14"/>
        <v>►</v>
      </c>
      <c r="AC47" s="146" t="str">
        <f t="shared" si="33"/>
        <v>►</v>
      </c>
      <c r="AD47" s="659" t="str">
        <f t="shared" si="34"/>
        <v>►</v>
      </c>
      <c r="AE47" s="146" t="str">
        <f t="shared" si="35"/>
        <v>►</v>
      </c>
      <c r="AF47" s="146" t="str">
        <f t="shared" si="36"/>
        <v>►</v>
      </c>
      <c r="AG47" s="146" t="str">
        <f t="shared" si="37"/>
        <v>►</v>
      </c>
      <c r="AH47" s="146" t="str">
        <f t="shared" si="38"/>
        <v>►</v>
      </c>
      <c r="AI47" s="660"/>
      <c r="AJ47" s="133"/>
      <c r="AK47" s="203"/>
      <c r="AL47" s="203"/>
      <c r="AM47" s="202"/>
      <c r="AN47" s="201"/>
      <c r="AO47" s="200"/>
      <c r="AP47" s="223"/>
      <c r="AQ47" s="329"/>
      <c r="AR47" s="318"/>
      <c r="AS47" s="318"/>
      <c r="AT47" s="318"/>
      <c r="AU47" s="318"/>
      <c r="AV47" s="210"/>
      <c r="AW47" s="222"/>
      <c r="AX47" s="679"/>
      <c r="AY47" s="679"/>
      <c r="AZ47" s="679"/>
      <c r="BA47" s="678"/>
      <c r="BC47" s="394" t="str">
        <f t="shared" si="21"/>
        <v>►</v>
      </c>
      <c r="BD47" s="574">
        <v>1</v>
      </c>
      <c r="BF47" s="394" t="str">
        <f t="shared" si="22"/>
        <v>►</v>
      </c>
      <c r="BG47" s="574">
        <v>1</v>
      </c>
      <c r="BI47" s="9">
        <v>1</v>
      </c>
    </row>
    <row r="48" spans="1:61" ht="17.25" customHeight="1">
      <c r="A48" s="394" t="str">
        <f t="shared" si="7"/>
        <v>►</v>
      </c>
      <c r="B48" s="146" t="str">
        <f t="shared" si="27"/>
        <v>►</v>
      </c>
      <c r="C48" s="659" t="str">
        <f t="shared" si="28"/>
        <v>►</v>
      </c>
      <c r="D48" s="146" t="str">
        <f t="shared" si="29"/>
        <v>►</v>
      </c>
      <c r="E48" s="146" t="str">
        <f t="shared" si="30"/>
        <v>►</v>
      </c>
      <c r="F48" s="146" t="str">
        <f t="shared" si="31"/>
        <v>►</v>
      </c>
      <c r="G48" s="146" t="str">
        <f t="shared" si="32"/>
        <v>►</v>
      </c>
      <c r="I48" s="133"/>
      <c r="J48" s="203"/>
      <c r="K48" s="203"/>
      <c r="L48" s="202"/>
      <c r="M48" s="201"/>
      <c r="N48" s="200"/>
      <c r="O48" s="215"/>
      <c r="P48" s="322"/>
      <c r="Q48" s="319"/>
      <c r="R48" s="319"/>
      <c r="S48" s="319"/>
      <c r="T48" s="319"/>
      <c r="U48" s="214"/>
      <c r="V48" s="28"/>
      <c r="W48" s="679"/>
      <c r="X48" s="679"/>
      <c r="Y48" s="679"/>
      <c r="Z48" s="678"/>
      <c r="AA48" s="660"/>
      <c r="AB48" s="394" t="str">
        <f t="shared" si="14"/>
        <v>►</v>
      </c>
      <c r="AC48" s="146" t="str">
        <f t="shared" si="33"/>
        <v>►</v>
      </c>
      <c r="AD48" s="659" t="str">
        <f t="shared" si="34"/>
        <v>►</v>
      </c>
      <c r="AE48" s="146" t="str">
        <f t="shared" si="35"/>
        <v>►</v>
      </c>
      <c r="AF48" s="146" t="str">
        <f t="shared" si="36"/>
        <v>►</v>
      </c>
      <c r="AG48" s="146" t="str">
        <f t="shared" si="37"/>
        <v>►</v>
      </c>
      <c r="AH48" s="146" t="str">
        <f t="shared" si="38"/>
        <v>►</v>
      </c>
      <c r="AI48" s="660"/>
      <c r="AJ48" s="133"/>
      <c r="AK48" s="203"/>
      <c r="AL48" s="203"/>
      <c r="AM48" s="202"/>
      <c r="AN48" s="201"/>
      <c r="AO48" s="200"/>
      <c r="AP48" s="215"/>
      <c r="AQ48" s="322"/>
      <c r="AR48" s="319"/>
      <c r="AS48" s="319"/>
      <c r="AT48" s="319"/>
      <c r="AU48" s="319"/>
      <c r="AV48" s="214"/>
      <c r="AW48" s="28"/>
      <c r="AX48" s="679"/>
      <c r="AY48" s="679"/>
      <c r="AZ48" s="679"/>
      <c r="BA48" s="678"/>
      <c r="BC48" s="394" t="str">
        <f t="shared" si="21"/>
        <v>►</v>
      </c>
      <c r="BD48" s="574">
        <v>1</v>
      </c>
      <c r="BF48" s="394" t="str">
        <f t="shared" si="22"/>
        <v>►</v>
      </c>
      <c r="BG48" s="574">
        <v>1</v>
      </c>
      <c r="BI48" s="9">
        <v>1</v>
      </c>
    </row>
    <row r="49" spans="1:61" ht="15.75" customHeight="1">
      <c r="A49" s="394" t="str">
        <f t="shared" si="7"/>
        <v>►</v>
      </c>
      <c r="B49" s="146" t="str">
        <f t="shared" si="27"/>
        <v>►</v>
      </c>
      <c r="C49" s="659" t="str">
        <f t="shared" si="28"/>
        <v>►</v>
      </c>
      <c r="D49" s="146" t="str">
        <f t="shared" si="29"/>
        <v>►</v>
      </c>
      <c r="E49" s="146" t="str">
        <f t="shared" si="30"/>
        <v>►</v>
      </c>
      <c r="F49" s="146" t="str">
        <f t="shared" si="31"/>
        <v>►</v>
      </c>
      <c r="G49" s="146" t="str">
        <f t="shared" si="32"/>
        <v>►</v>
      </c>
      <c r="I49" s="133"/>
      <c r="J49" s="203"/>
      <c r="K49" s="203"/>
      <c r="L49" s="202"/>
      <c r="M49" s="201"/>
      <c r="N49" s="200"/>
      <c r="O49" s="320"/>
      <c r="P49" s="319"/>
      <c r="Q49" s="318"/>
      <c r="R49" s="315"/>
      <c r="S49" s="198"/>
      <c r="T49" s="314"/>
      <c r="U49" s="197"/>
      <c r="V49" s="196"/>
      <c r="W49" s="677" t="str">
        <f>Q44</f>
        <v>POSTIT 2</v>
      </c>
      <c r="X49" s="677"/>
      <c r="Y49" s="677"/>
      <c r="Z49" s="676"/>
      <c r="AA49" s="660"/>
      <c r="AB49" s="394" t="str">
        <f t="shared" si="14"/>
        <v>►</v>
      </c>
      <c r="AC49" s="146" t="str">
        <f t="shared" si="33"/>
        <v>►</v>
      </c>
      <c r="AD49" s="659" t="str">
        <f t="shared" si="34"/>
        <v>►</v>
      </c>
      <c r="AE49" s="146" t="str">
        <f t="shared" si="35"/>
        <v>►</v>
      </c>
      <c r="AF49" s="146" t="str">
        <f t="shared" si="36"/>
        <v>►</v>
      </c>
      <c r="AG49" s="146" t="str">
        <f t="shared" si="37"/>
        <v>►</v>
      </c>
      <c r="AH49" s="146" t="str">
        <f t="shared" si="38"/>
        <v>►</v>
      </c>
      <c r="AI49" s="660"/>
      <c r="AJ49" s="133"/>
      <c r="AK49" s="203"/>
      <c r="AL49" s="203"/>
      <c r="AM49" s="202"/>
      <c r="AN49" s="201"/>
      <c r="AO49" s="200"/>
      <c r="AP49" s="320"/>
      <c r="AQ49" s="319"/>
      <c r="AR49" s="318"/>
      <c r="AS49" s="315"/>
      <c r="AT49" s="198"/>
      <c r="AU49" s="314"/>
      <c r="AV49" s="197"/>
      <c r="AW49" s="196"/>
      <c r="AX49" s="677" t="str">
        <f>AR44</f>
        <v>POSTIT 15</v>
      </c>
      <c r="AY49" s="677"/>
      <c r="AZ49" s="677"/>
      <c r="BA49" s="676"/>
      <c r="BC49" s="394" t="str">
        <f t="shared" si="21"/>
        <v>►</v>
      </c>
      <c r="BD49" s="574">
        <v>1</v>
      </c>
      <c r="BF49" s="394" t="str">
        <f t="shared" si="22"/>
        <v>►</v>
      </c>
      <c r="BG49" s="574">
        <v>1</v>
      </c>
      <c r="BI49" s="9">
        <v>1</v>
      </c>
    </row>
    <row r="50" spans="1:61" ht="15.75">
      <c r="A50" s="394" t="str">
        <f t="shared" si="7"/>
        <v>►</v>
      </c>
      <c r="B50" s="146" t="str">
        <f t="shared" si="27"/>
        <v>►</v>
      </c>
      <c r="C50" s="659" t="str">
        <f t="shared" si="28"/>
        <v>►</v>
      </c>
      <c r="D50" s="146" t="str">
        <f t="shared" si="29"/>
        <v>►</v>
      </c>
      <c r="E50" s="146" t="str">
        <f t="shared" si="30"/>
        <v>►</v>
      </c>
      <c r="F50" s="146" t="str">
        <f t="shared" si="31"/>
        <v>►</v>
      </c>
      <c r="G50" s="146" t="str">
        <f t="shared" si="32"/>
        <v>►</v>
      </c>
      <c r="I50" s="133"/>
      <c r="J50" s="203"/>
      <c r="K50" s="203"/>
      <c r="L50" s="202"/>
      <c r="M50" s="201"/>
      <c r="N50" s="200"/>
      <c r="O50" s="199"/>
      <c r="P50" s="103"/>
      <c r="Q50" s="315"/>
      <c r="R50" s="315"/>
      <c r="S50" s="198"/>
      <c r="T50" s="314"/>
      <c r="U50" s="197"/>
      <c r="V50" s="196"/>
      <c r="W50" s="677"/>
      <c r="X50" s="677"/>
      <c r="Y50" s="677"/>
      <c r="Z50" s="676"/>
      <c r="AA50" s="660"/>
      <c r="AB50" s="394" t="str">
        <f t="shared" si="14"/>
        <v>►</v>
      </c>
      <c r="AC50" s="146" t="str">
        <f t="shared" si="33"/>
        <v>►</v>
      </c>
      <c r="AD50" s="659" t="str">
        <f t="shared" si="34"/>
        <v>►</v>
      </c>
      <c r="AE50" s="146" t="str">
        <f t="shared" si="35"/>
        <v>►</v>
      </c>
      <c r="AF50" s="146" t="str">
        <f t="shared" si="36"/>
        <v>►</v>
      </c>
      <c r="AG50" s="146" t="str">
        <f t="shared" si="37"/>
        <v>►</v>
      </c>
      <c r="AH50" s="146" t="str">
        <f t="shared" si="38"/>
        <v>►</v>
      </c>
      <c r="AI50" s="660"/>
      <c r="AJ50" s="133"/>
      <c r="AK50" s="203"/>
      <c r="AL50" s="203"/>
      <c r="AM50" s="202"/>
      <c r="AN50" s="201"/>
      <c r="AO50" s="200"/>
      <c r="AP50" s="199"/>
      <c r="AQ50" s="103"/>
      <c r="AR50" s="315"/>
      <c r="AS50" s="315"/>
      <c r="AT50" s="198"/>
      <c r="AU50" s="314"/>
      <c r="AV50" s="197"/>
      <c r="AW50" s="196"/>
      <c r="AX50" s="677"/>
      <c r="AY50" s="677"/>
      <c r="AZ50" s="677"/>
      <c r="BA50" s="676"/>
      <c r="BC50" s="394" t="str">
        <f t="shared" si="21"/>
        <v>►</v>
      </c>
      <c r="BD50" s="574">
        <v>1</v>
      </c>
      <c r="BF50" s="394" t="str">
        <f t="shared" si="22"/>
        <v>►</v>
      </c>
      <c r="BG50" s="574">
        <v>1</v>
      </c>
      <c r="BI50" s="9">
        <v>1</v>
      </c>
    </row>
    <row r="51" spans="1:61" ht="15.75">
      <c r="A51" s="394" t="str">
        <f t="shared" si="7"/>
        <v>►</v>
      </c>
      <c r="B51" s="146" t="str">
        <f t="shared" si="27"/>
        <v>►</v>
      </c>
      <c r="C51" s="659" t="str">
        <f t="shared" si="28"/>
        <v>►</v>
      </c>
      <c r="D51" s="146" t="str">
        <f t="shared" si="29"/>
        <v>►</v>
      </c>
      <c r="E51" s="146" t="str">
        <f t="shared" si="30"/>
        <v>►</v>
      </c>
      <c r="F51" s="146" t="str">
        <f t="shared" si="31"/>
        <v>►</v>
      </c>
      <c r="G51" s="146" t="str">
        <f t="shared" si="32"/>
        <v>►</v>
      </c>
      <c r="I51" s="133"/>
      <c r="J51" s="189"/>
      <c r="K51" s="188"/>
      <c r="L51" s="187"/>
      <c r="M51" s="186"/>
      <c r="N51" s="185"/>
      <c r="O51" s="184"/>
      <c r="P51" s="183"/>
      <c r="Q51" s="183"/>
      <c r="R51" s="182"/>
      <c r="S51" s="182"/>
      <c r="T51" s="182"/>
      <c r="U51" s="182"/>
      <c r="V51" s="182"/>
      <c r="W51" s="182"/>
      <c r="X51" s="182"/>
      <c r="Y51" s="182"/>
      <c r="Z51" s="181"/>
      <c r="AA51" s="660"/>
      <c r="AB51" s="394" t="str">
        <f t="shared" si="14"/>
        <v>►</v>
      </c>
      <c r="AC51" s="146" t="str">
        <f t="shared" si="33"/>
        <v>►</v>
      </c>
      <c r="AD51" s="659" t="str">
        <f t="shared" si="34"/>
        <v>►</v>
      </c>
      <c r="AE51" s="146" t="str">
        <f t="shared" si="35"/>
        <v>►</v>
      </c>
      <c r="AF51" s="146" t="str">
        <f t="shared" si="36"/>
        <v>►</v>
      </c>
      <c r="AG51" s="146" t="str">
        <f t="shared" si="37"/>
        <v>►</v>
      </c>
      <c r="AH51" s="146" t="str">
        <f t="shared" si="38"/>
        <v>►</v>
      </c>
      <c r="AI51" s="660"/>
      <c r="AJ51" s="133"/>
      <c r="AK51" s="189"/>
      <c r="AL51" s="188"/>
      <c r="AM51" s="187"/>
      <c r="AN51" s="186"/>
      <c r="AO51" s="185"/>
      <c r="AP51" s="184"/>
      <c r="AQ51" s="183"/>
      <c r="AR51" s="183"/>
      <c r="AS51" s="182"/>
      <c r="AT51" s="182"/>
      <c r="AU51" s="182"/>
      <c r="AV51" s="182"/>
      <c r="AW51" s="182"/>
      <c r="AX51" s="182"/>
      <c r="AY51" s="182"/>
      <c r="AZ51" s="182"/>
      <c r="BA51" s="181"/>
      <c r="BC51" s="394" t="str">
        <f t="shared" si="21"/>
        <v>►</v>
      </c>
      <c r="BD51" s="575" t="s">
        <v>770</v>
      </c>
      <c r="BF51" s="394" t="str">
        <f t="shared" si="22"/>
        <v>►</v>
      </c>
      <c r="BG51" s="575" t="s">
        <v>770</v>
      </c>
      <c r="BI51" s="9">
        <v>1</v>
      </c>
    </row>
    <row r="52" spans="1:61" ht="16.5" customHeight="1">
      <c r="A52" s="394" t="str">
        <f t="shared" si="7"/>
        <v>►</v>
      </c>
      <c r="B52" s="146" t="str">
        <f t="shared" si="27"/>
        <v>►</v>
      </c>
      <c r="C52" s="659" t="str">
        <f t="shared" si="28"/>
        <v>►</v>
      </c>
      <c r="D52" s="146" t="str">
        <f t="shared" si="29"/>
        <v>►</v>
      </c>
      <c r="E52" s="146" t="str">
        <f t="shared" si="30"/>
        <v>►</v>
      </c>
      <c r="F52" s="146" t="str">
        <f t="shared" si="31"/>
        <v>►</v>
      </c>
      <c r="G52" s="146" t="str">
        <f t="shared" si="32"/>
        <v>►</v>
      </c>
      <c r="I52" s="133"/>
      <c r="J52" s="118"/>
      <c r="K52" s="118"/>
      <c r="L52" s="117"/>
      <c r="M52" s="116"/>
      <c r="N52" s="115"/>
      <c r="O52" s="675"/>
      <c r="P52" s="675"/>
      <c r="Q52" s="674"/>
      <c r="R52" s="176"/>
      <c r="S52" s="175"/>
      <c r="T52" s="673"/>
      <c r="U52" s="174"/>
      <c r="V52" s="672"/>
      <c r="W52" s="671"/>
      <c r="X52" s="670"/>
      <c r="Y52" s="669"/>
      <c r="Z52" s="173"/>
      <c r="AA52" s="660"/>
      <c r="AB52" s="394" t="str">
        <f t="shared" si="14"/>
        <v>►</v>
      </c>
      <c r="AC52" s="146" t="str">
        <f t="shared" si="33"/>
        <v>►</v>
      </c>
      <c r="AD52" s="659" t="str">
        <f t="shared" si="34"/>
        <v>►</v>
      </c>
      <c r="AE52" s="146" t="str">
        <f t="shared" si="35"/>
        <v>►</v>
      </c>
      <c r="AF52" s="146" t="str">
        <f t="shared" si="36"/>
        <v>►</v>
      </c>
      <c r="AG52" s="146" t="str">
        <f t="shared" si="37"/>
        <v>►</v>
      </c>
      <c r="AH52" s="146" t="str">
        <f t="shared" si="38"/>
        <v>►</v>
      </c>
      <c r="AI52" s="660"/>
      <c r="AJ52" s="133"/>
      <c r="AK52" s="118"/>
      <c r="AL52" s="118"/>
      <c r="AM52" s="117"/>
      <c r="AN52" s="116"/>
      <c r="AO52" s="115"/>
      <c r="AP52" s="675"/>
      <c r="AQ52" s="675"/>
      <c r="AR52" s="674"/>
      <c r="AS52" s="176"/>
      <c r="AT52" s="175"/>
      <c r="AU52" s="673"/>
      <c r="AV52" s="174"/>
      <c r="AW52" s="672"/>
      <c r="AX52" s="671"/>
      <c r="AY52" s="670"/>
      <c r="AZ52" s="669"/>
      <c r="BA52" s="173"/>
      <c r="BC52" s="394" t="str">
        <f t="shared" si="21"/>
        <v>►</v>
      </c>
      <c r="BD52" s="378" t="s">
        <v>771</v>
      </c>
      <c r="BE52" t="s">
        <v>505</v>
      </c>
      <c r="BF52" s="394" t="str">
        <f t="shared" si="22"/>
        <v>►</v>
      </c>
      <c r="BG52" s="378" t="s">
        <v>771</v>
      </c>
      <c r="BH52" t="s">
        <v>505</v>
      </c>
      <c r="BI52" s="9">
        <v>1</v>
      </c>
    </row>
    <row r="53" spans="1:61" ht="15.75">
      <c r="A53" s="394" t="str">
        <f t="shared" si="7"/>
        <v>►</v>
      </c>
      <c r="B53" s="146" t="str">
        <f t="shared" si="27"/>
        <v>►</v>
      </c>
      <c r="C53" s="659" t="str">
        <f t="shared" si="28"/>
        <v>►</v>
      </c>
      <c r="D53" s="146" t="str">
        <f t="shared" si="29"/>
        <v>►</v>
      </c>
      <c r="E53" s="146" t="str">
        <f t="shared" si="30"/>
        <v>►</v>
      </c>
      <c r="F53" s="146" t="str">
        <f t="shared" si="31"/>
        <v>►</v>
      </c>
      <c r="G53" s="146" t="str">
        <f t="shared" si="32"/>
        <v>►</v>
      </c>
      <c r="I53" s="133"/>
      <c r="J53" s="118"/>
      <c r="K53" s="118"/>
      <c r="L53" s="117"/>
      <c r="M53" s="116"/>
      <c r="N53" s="115"/>
      <c r="O53" s="663"/>
      <c r="P53" s="663"/>
      <c r="Q53" s="662"/>
      <c r="R53" s="164"/>
      <c r="S53" s="163"/>
      <c r="T53" s="668"/>
      <c r="U53" s="162"/>
      <c r="V53" s="667"/>
      <c r="W53" s="666"/>
      <c r="X53" s="665"/>
      <c r="Y53" s="664"/>
      <c r="Z53" s="161"/>
      <c r="AA53" s="660"/>
      <c r="AB53" s="394" t="str">
        <f t="shared" si="14"/>
        <v>►</v>
      </c>
      <c r="AC53" s="146" t="str">
        <f t="shared" si="33"/>
        <v>►</v>
      </c>
      <c r="AD53" s="659" t="str">
        <f t="shared" si="34"/>
        <v>►</v>
      </c>
      <c r="AE53" s="146" t="str">
        <f t="shared" si="35"/>
        <v>►</v>
      </c>
      <c r="AF53" s="146" t="str">
        <f t="shared" si="36"/>
        <v>►</v>
      </c>
      <c r="AG53" s="146" t="str">
        <f t="shared" si="37"/>
        <v>►</v>
      </c>
      <c r="AH53" s="146" t="str">
        <f t="shared" si="38"/>
        <v>►</v>
      </c>
      <c r="AI53" s="660"/>
      <c r="AJ53" s="133"/>
      <c r="AK53" s="118"/>
      <c r="AL53" s="118"/>
      <c r="AM53" s="117"/>
      <c r="AN53" s="116"/>
      <c r="AO53" s="115"/>
      <c r="AP53" s="663"/>
      <c r="AQ53" s="663"/>
      <c r="AR53" s="662"/>
      <c r="AS53" s="164"/>
      <c r="AT53" s="163"/>
      <c r="AU53" s="668"/>
      <c r="AV53" s="162"/>
      <c r="AW53" s="667"/>
      <c r="AX53" s="666"/>
      <c r="AY53" s="665"/>
      <c r="AZ53" s="664"/>
      <c r="BA53" s="161"/>
      <c r="BC53" s="394" t="str">
        <f t="shared" si="21"/>
        <v>►</v>
      </c>
      <c r="BD53" s="574">
        <v>1</v>
      </c>
      <c r="BF53" s="394" t="str">
        <f t="shared" si="22"/>
        <v>►</v>
      </c>
      <c r="BG53" s="574">
        <v>1</v>
      </c>
      <c r="BI53" s="9">
        <v>1</v>
      </c>
    </row>
    <row r="54" spans="1:61" ht="21">
      <c r="A54" s="394" t="str">
        <f t="shared" si="7"/>
        <v>►</v>
      </c>
      <c r="B54" s="146" t="str">
        <f t="shared" si="27"/>
        <v>►</v>
      </c>
      <c r="C54" s="659" t="str">
        <f t="shared" si="28"/>
        <v>►</v>
      </c>
      <c r="D54" s="146" t="str">
        <f t="shared" si="29"/>
        <v>►</v>
      </c>
      <c r="E54" s="146" t="str">
        <f t="shared" si="30"/>
        <v>►</v>
      </c>
      <c r="F54" s="146" t="str">
        <f t="shared" si="31"/>
        <v>►</v>
      </c>
      <c r="G54" s="146" t="str">
        <f t="shared" si="32"/>
        <v>►</v>
      </c>
      <c r="I54" s="133"/>
      <c r="J54" s="118"/>
      <c r="K54" s="118"/>
      <c r="L54" s="117"/>
      <c r="M54" s="116"/>
      <c r="N54" s="115"/>
      <c r="O54" s="663"/>
      <c r="P54" s="663"/>
      <c r="Q54" s="662"/>
      <c r="R54" s="144"/>
      <c r="S54" s="292"/>
      <c r="T54" s="291"/>
      <c r="U54" s="143"/>
      <c r="V54" s="290"/>
      <c r="W54" s="289"/>
      <c r="X54" s="288"/>
      <c r="Y54" s="287"/>
      <c r="Z54" s="286"/>
      <c r="AA54" s="660"/>
      <c r="AB54" s="394" t="str">
        <f t="shared" si="14"/>
        <v>►</v>
      </c>
      <c r="AC54" s="146" t="str">
        <f t="shared" si="33"/>
        <v>►</v>
      </c>
      <c r="AD54" s="659" t="str">
        <f t="shared" si="34"/>
        <v>►</v>
      </c>
      <c r="AE54" s="146" t="str">
        <f t="shared" si="35"/>
        <v>►</v>
      </c>
      <c r="AF54" s="146" t="str">
        <f t="shared" si="36"/>
        <v>►</v>
      </c>
      <c r="AG54" s="146" t="str">
        <f t="shared" si="37"/>
        <v>►</v>
      </c>
      <c r="AH54" s="146" t="str">
        <f t="shared" si="38"/>
        <v>►</v>
      </c>
      <c r="AI54" s="660"/>
      <c r="AJ54" s="133"/>
      <c r="AK54" s="118"/>
      <c r="AL54" s="118"/>
      <c r="AM54" s="117"/>
      <c r="AN54" s="116"/>
      <c r="AO54" s="115"/>
      <c r="AP54" s="663"/>
      <c r="AQ54" s="663"/>
      <c r="AR54" s="662"/>
      <c r="AS54" s="144"/>
      <c r="AT54" s="292"/>
      <c r="AU54" s="291"/>
      <c r="AV54" s="143"/>
      <c r="AW54" s="290"/>
      <c r="AX54" s="289"/>
      <c r="AY54" s="288"/>
      <c r="AZ54" s="287"/>
      <c r="BA54" s="286"/>
      <c r="BC54" s="394" t="str">
        <f t="shared" si="21"/>
        <v>►</v>
      </c>
      <c r="BD54" s="576" t="s">
        <v>772</v>
      </c>
      <c r="BF54" s="394" t="str">
        <f t="shared" si="22"/>
        <v>►</v>
      </c>
      <c r="BG54" s="576" t="s">
        <v>772</v>
      </c>
      <c r="BI54" s="9">
        <v>1</v>
      </c>
    </row>
    <row r="55" spans="1:61" ht="21">
      <c r="A55" s="394" t="str">
        <f t="shared" si="7"/>
        <v>►</v>
      </c>
      <c r="B55" s="146" t="str">
        <f t="shared" si="27"/>
        <v>►</v>
      </c>
      <c r="C55" s="659" t="str">
        <f t="shared" si="28"/>
        <v>►</v>
      </c>
      <c r="D55" s="146" t="str">
        <f t="shared" si="29"/>
        <v>►</v>
      </c>
      <c r="E55" s="146" t="str">
        <f t="shared" si="30"/>
        <v>►</v>
      </c>
      <c r="F55" s="146" t="str">
        <f t="shared" si="31"/>
        <v>►</v>
      </c>
      <c r="G55" s="146" t="str">
        <f t="shared" si="32"/>
        <v>►</v>
      </c>
      <c r="I55" s="145"/>
      <c r="J55" s="118"/>
      <c r="K55" s="118"/>
      <c r="L55" s="117"/>
      <c r="M55" s="116"/>
      <c r="N55" s="115"/>
      <c r="O55" s="663"/>
      <c r="P55" s="663"/>
      <c r="Q55" s="662"/>
      <c r="R55" s="149"/>
      <c r="S55" s="292"/>
      <c r="T55" s="291"/>
      <c r="U55" s="143"/>
      <c r="V55" s="290"/>
      <c r="W55" s="289"/>
      <c r="X55" s="288"/>
      <c r="Y55" s="287"/>
      <c r="Z55" s="286"/>
      <c r="AA55" s="660"/>
      <c r="AB55" s="394" t="str">
        <f t="shared" si="14"/>
        <v>►</v>
      </c>
      <c r="AC55" s="146" t="str">
        <f t="shared" si="33"/>
        <v>►</v>
      </c>
      <c r="AD55" s="659" t="str">
        <f t="shared" si="34"/>
        <v>►</v>
      </c>
      <c r="AE55" s="146" t="str">
        <f t="shared" si="35"/>
        <v>►</v>
      </c>
      <c r="AF55" s="146" t="str">
        <f t="shared" si="36"/>
        <v>►</v>
      </c>
      <c r="AG55" s="146" t="str">
        <f t="shared" si="37"/>
        <v>►</v>
      </c>
      <c r="AH55" s="146" t="str">
        <f t="shared" si="38"/>
        <v>►</v>
      </c>
      <c r="AI55" s="660"/>
      <c r="AJ55" s="145"/>
      <c r="AK55" s="118"/>
      <c r="AL55" s="118"/>
      <c r="AM55" s="117"/>
      <c r="AN55" s="116"/>
      <c r="AO55" s="115"/>
      <c r="AP55" s="663"/>
      <c r="AQ55" s="663"/>
      <c r="AR55" s="662"/>
      <c r="AS55" s="149"/>
      <c r="AT55" s="292"/>
      <c r="AU55" s="291"/>
      <c r="AV55" s="143"/>
      <c r="AW55" s="290"/>
      <c r="AX55" s="289"/>
      <c r="AY55" s="288"/>
      <c r="AZ55" s="287"/>
      <c r="BA55" s="286"/>
      <c r="BC55" s="394" t="str">
        <f t="shared" si="21"/>
        <v>►</v>
      </c>
      <c r="BD55" s="577" t="s">
        <v>773</v>
      </c>
      <c r="BE55" t="s">
        <v>505</v>
      </c>
      <c r="BF55" s="394" t="str">
        <f t="shared" si="22"/>
        <v>►</v>
      </c>
      <c r="BG55" s="577" t="s">
        <v>773</v>
      </c>
      <c r="BH55" t="s">
        <v>505</v>
      </c>
      <c r="BI55" s="9">
        <v>1</v>
      </c>
    </row>
    <row r="56" spans="1:61" ht="21">
      <c r="A56" s="394" t="str">
        <f t="shared" si="7"/>
        <v>►</v>
      </c>
      <c r="B56" s="146" t="str">
        <f t="shared" si="27"/>
        <v>►</v>
      </c>
      <c r="C56" s="659" t="str">
        <f t="shared" si="28"/>
        <v>►</v>
      </c>
      <c r="D56" s="146" t="str">
        <f t="shared" si="29"/>
        <v>►</v>
      </c>
      <c r="E56" s="146" t="str">
        <f t="shared" si="30"/>
        <v>►</v>
      </c>
      <c r="F56" s="146" t="str">
        <f t="shared" si="31"/>
        <v>►</v>
      </c>
      <c r="G56" s="146" t="str">
        <f t="shared" si="32"/>
        <v>►</v>
      </c>
      <c r="I56" s="145"/>
      <c r="J56" s="118"/>
      <c r="K56" s="118"/>
      <c r="L56" s="117"/>
      <c r="M56" s="116"/>
      <c r="N56" s="115"/>
      <c r="O56" s="663"/>
      <c r="P56" s="663"/>
      <c r="Q56" s="662"/>
      <c r="R56" s="144"/>
      <c r="S56" s="292"/>
      <c r="T56" s="291"/>
      <c r="U56" s="143"/>
      <c r="V56" s="290"/>
      <c r="W56" s="289"/>
      <c r="X56" s="288"/>
      <c r="Y56" s="287"/>
      <c r="Z56" s="294"/>
      <c r="AA56" s="660"/>
      <c r="AB56" s="394" t="str">
        <f t="shared" si="14"/>
        <v>►</v>
      </c>
      <c r="AC56" s="146" t="str">
        <f t="shared" si="33"/>
        <v>►</v>
      </c>
      <c r="AD56" s="659" t="str">
        <f t="shared" si="34"/>
        <v>►</v>
      </c>
      <c r="AE56" s="146" t="str">
        <f t="shared" si="35"/>
        <v>►</v>
      </c>
      <c r="AF56" s="146" t="str">
        <f t="shared" si="36"/>
        <v>►</v>
      </c>
      <c r="AG56" s="146" t="str">
        <f t="shared" si="37"/>
        <v>►</v>
      </c>
      <c r="AH56" s="146" t="str">
        <f t="shared" si="38"/>
        <v>►</v>
      </c>
      <c r="AI56" s="660"/>
      <c r="AJ56" s="145"/>
      <c r="AK56" s="118"/>
      <c r="AL56" s="118"/>
      <c r="AM56" s="117"/>
      <c r="AN56" s="116"/>
      <c r="AO56" s="115"/>
      <c r="AP56" s="663"/>
      <c r="AQ56" s="663"/>
      <c r="AR56" s="662"/>
      <c r="AS56" s="144"/>
      <c r="AT56" s="292"/>
      <c r="AU56" s="291"/>
      <c r="AV56" s="143"/>
      <c r="AW56" s="290"/>
      <c r="AX56" s="289"/>
      <c r="AY56" s="288"/>
      <c r="AZ56" s="287"/>
      <c r="BA56" s="294"/>
      <c r="BC56" s="394" t="str">
        <f t="shared" si="21"/>
        <v>►</v>
      </c>
      <c r="BD56" s="574">
        <v>1</v>
      </c>
      <c r="BF56" s="394" t="str">
        <f t="shared" si="22"/>
        <v>►</v>
      </c>
      <c r="BG56" s="574">
        <v>1</v>
      </c>
      <c r="BI56" s="9">
        <v>1</v>
      </c>
    </row>
    <row r="57" spans="1:61" ht="15.75" customHeight="1">
      <c r="A57" s="394" t="str">
        <f t="shared" si="7"/>
        <v>►</v>
      </c>
      <c r="B57" s="146" t="str">
        <f t="shared" si="27"/>
        <v>►</v>
      </c>
      <c r="C57" s="659" t="str">
        <f t="shared" si="28"/>
        <v>►</v>
      </c>
      <c r="D57" s="146" t="str">
        <f t="shared" si="29"/>
        <v>►</v>
      </c>
      <c r="E57" s="146" t="str">
        <f t="shared" si="30"/>
        <v>►</v>
      </c>
      <c r="F57" s="146" t="str">
        <f t="shared" si="31"/>
        <v>►</v>
      </c>
      <c r="G57" s="146" t="str">
        <f t="shared" si="32"/>
        <v>►</v>
      </c>
      <c r="I57" s="145"/>
      <c r="J57" s="118"/>
      <c r="K57" s="118"/>
      <c r="L57" s="117"/>
      <c r="M57" s="116"/>
      <c r="N57" s="115"/>
      <c r="O57" s="663"/>
      <c r="P57" s="663"/>
      <c r="Q57" s="662"/>
      <c r="R57" s="149"/>
      <c r="S57" s="292"/>
      <c r="T57" s="291"/>
      <c r="U57" s="143"/>
      <c r="V57" s="290"/>
      <c r="W57" s="289"/>
      <c r="X57" s="288"/>
      <c r="Y57" s="287"/>
      <c r="Z57" s="294"/>
      <c r="AA57" s="660"/>
      <c r="AB57" s="394" t="str">
        <f t="shared" si="14"/>
        <v>►</v>
      </c>
      <c r="AC57" s="146" t="str">
        <f t="shared" si="33"/>
        <v>►</v>
      </c>
      <c r="AD57" s="659" t="str">
        <f t="shared" si="34"/>
        <v>►</v>
      </c>
      <c r="AE57" s="146" t="str">
        <f t="shared" si="35"/>
        <v>►</v>
      </c>
      <c r="AF57" s="146" t="str">
        <f t="shared" si="36"/>
        <v>►</v>
      </c>
      <c r="AG57" s="146" t="str">
        <f t="shared" si="37"/>
        <v>►</v>
      </c>
      <c r="AH57" s="146" t="str">
        <f t="shared" si="38"/>
        <v>►</v>
      </c>
      <c r="AI57" s="660"/>
      <c r="AJ57" s="145"/>
      <c r="AK57" s="118"/>
      <c r="AL57" s="118"/>
      <c r="AM57" s="117"/>
      <c r="AN57" s="116"/>
      <c r="AO57" s="115"/>
      <c r="AP57" s="663"/>
      <c r="AQ57" s="663"/>
      <c r="AR57" s="662"/>
      <c r="AS57" s="149"/>
      <c r="AT57" s="292"/>
      <c r="AU57" s="291"/>
      <c r="AV57" s="143"/>
      <c r="AW57" s="290"/>
      <c r="AX57" s="289"/>
      <c r="AY57" s="288"/>
      <c r="AZ57" s="287"/>
      <c r="BA57" s="294"/>
      <c r="BC57" s="394" t="str">
        <f t="shared" si="21"/>
        <v>►</v>
      </c>
      <c r="BD57" s="577" t="s">
        <v>774</v>
      </c>
      <c r="BE57" t="s">
        <v>505</v>
      </c>
      <c r="BF57" s="394" t="str">
        <f t="shared" si="22"/>
        <v>►</v>
      </c>
      <c r="BG57" s="577" t="s">
        <v>774</v>
      </c>
      <c r="BH57" t="s">
        <v>505</v>
      </c>
      <c r="BI57" s="9">
        <v>1</v>
      </c>
    </row>
    <row r="58" spans="1:61" ht="15.75" customHeight="1">
      <c r="A58" s="394" t="str">
        <f t="shared" si="7"/>
        <v>►</v>
      </c>
      <c r="B58" s="146" t="str">
        <f t="shared" si="27"/>
        <v>►</v>
      </c>
      <c r="C58" s="659" t="str">
        <f t="shared" si="28"/>
        <v>►</v>
      </c>
      <c r="D58" s="146" t="str">
        <f t="shared" si="29"/>
        <v>►</v>
      </c>
      <c r="E58" s="146" t="str">
        <f t="shared" si="30"/>
        <v>►</v>
      </c>
      <c r="F58" s="146" t="str">
        <f t="shared" si="31"/>
        <v>►</v>
      </c>
      <c r="G58" s="146" t="str">
        <f t="shared" si="32"/>
        <v>►</v>
      </c>
      <c r="I58" s="145"/>
      <c r="J58" s="118"/>
      <c r="K58" s="118"/>
      <c r="L58" s="117"/>
      <c r="M58" s="116"/>
      <c r="N58" s="115"/>
      <c r="O58" s="663"/>
      <c r="P58" s="663"/>
      <c r="Q58" s="662"/>
      <c r="R58" s="144"/>
      <c r="S58" s="292"/>
      <c r="T58" s="291"/>
      <c r="U58" s="143"/>
      <c r="V58" s="290"/>
      <c r="W58" s="289"/>
      <c r="X58" s="288"/>
      <c r="Y58" s="287"/>
      <c r="Z58" s="286"/>
      <c r="AA58" s="660"/>
      <c r="AB58" s="394" t="str">
        <f t="shared" si="14"/>
        <v>►</v>
      </c>
      <c r="AC58" s="146" t="str">
        <f t="shared" si="33"/>
        <v>►</v>
      </c>
      <c r="AD58" s="659" t="str">
        <f t="shared" si="34"/>
        <v>►</v>
      </c>
      <c r="AE58" s="146" t="str">
        <f t="shared" si="35"/>
        <v>►</v>
      </c>
      <c r="AF58" s="146" t="str">
        <f t="shared" si="36"/>
        <v>►</v>
      </c>
      <c r="AG58" s="146" t="str">
        <f t="shared" si="37"/>
        <v>►</v>
      </c>
      <c r="AH58" s="146" t="str">
        <f t="shared" si="38"/>
        <v>►</v>
      </c>
      <c r="AI58" s="660"/>
      <c r="AJ58" s="145"/>
      <c r="AK58" s="118"/>
      <c r="AL58" s="118"/>
      <c r="AM58" s="117"/>
      <c r="AN58" s="116"/>
      <c r="AO58" s="115"/>
      <c r="AP58" s="663"/>
      <c r="AQ58" s="663"/>
      <c r="AR58" s="662"/>
      <c r="AS58" s="144"/>
      <c r="AT58" s="292"/>
      <c r="AU58" s="291"/>
      <c r="AV58" s="143"/>
      <c r="AW58" s="290"/>
      <c r="AX58" s="289"/>
      <c r="AY58" s="288"/>
      <c r="AZ58" s="287"/>
      <c r="BA58" s="286"/>
      <c r="BC58" s="394" t="str">
        <f t="shared" si="21"/>
        <v>►</v>
      </c>
      <c r="BD58" s="574">
        <v>1</v>
      </c>
      <c r="BF58" s="394" t="str">
        <f t="shared" si="22"/>
        <v>►</v>
      </c>
      <c r="BG58" s="574">
        <v>1</v>
      </c>
      <c r="BI58" s="9">
        <v>1</v>
      </c>
    </row>
    <row r="59" spans="1:61" ht="21" customHeight="1">
      <c r="A59" s="394" t="str">
        <f t="shared" si="7"/>
        <v>►</v>
      </c>
      <c r="B59" s="146" t="str">
        <f t="shared" si="27"/>
        <v>►</v>
      </c>
      <c r="C59" s="659" t="str">
        <f t="shared" si="28"/>
        <v>►</v>
      </c>
      <c r="D59" s="146" t="str">
        <f t="shared" si="29"/>
        <v>►</v>
      </c>
      <c r="E59" s="146" t="str">
        <f t="shared" si="30"/>
        <v>►</v>
      </c>
      <c r="F59" s="146" t="str">
        <f t="shared" si="31"/>
        <v>►</v>
      </c>
      <c r="G59" s="146" t="str">
        <f t="shared" si="32"/>
        <v>►</v>
      </c>
      <c r="I59" s="145"/>
      <c r="J59" s="118"/>
      <c r="K59" s="118"/>
      <c r="L59" s="117"/>
      <c r="M59" s="116"/>
      <c r="N59" s="115"/>
      <c r="O59" s="663"/>
      <c r="P59" s="663"/>
      <c r="Q59" s="662"/>
      <c r="R59" s="149"/>
      <c r="S59" s="292"/>
      <c r="T59" s="291"/>
      <c r="U59" s="143"/>
      <c r="V59" s="290"/>
      <c r="W59" s="289"/>
      <c r="X59" s="288"/>
      <c r="Y59" s="287"/>
      <c r="Z59" s="286"/>
      <c r="AA59" s="660"/>
      <c r="AB59" s="394" t="str">
        <f t="shared" si="14"/>
        <v>►</v>
      </c>
      <c r="AC59" s="146" t="str">
        <f t="shared" si="33"/>
        <v>►</v>
      </c>
      <c r="AD59" s="659" t="str">
        <f t="shared" si="34"/>
        <v>►</v>
      </c>
      <c r="AE59" s="146" t="str">
        <f t="shared" si="35"/>
        <v>►</v>
      </c>
      <c r="AF59" s="146" t="str">
        <f t="shared" si="36"/>
        <v>►</v>
      </c>
      <c r="AG59" s="146" t="str">
        <f t="shared" si="37"/>
        <v>►</v>
      </c>
      <c r="AH59" s="146" t="str">
        <f t="shared" si="38"/>
        <v>►</v>
      </c>
      <c r="AI59" s="660"/>
      <c r="AJ59" s="145"/>
      <c r="AK59" s="118"/>
      <c r="AL59" s="118"/>
      <c r="AM59" s="117"/>
      <c r="AN59" s="116"/>
      <c r="AO59" s="115"/>
      <c r="AP59" s="663"/>
      <c r="AQ59" s="663"/>
      <c r="AR59" s="662"/>
      <c r="AS59" s="149"/>
      <c r="AT59" s="292"/>
      <c r="AU59" s="291"/>
      <c r="AV59" s="143"/>
      <c r="AW59" s="290"/>
      <c r="AX59" s="289"/>
      <c r="AY59" s="288"/>
      <c r="AZ59" s="287"/>
      <c r="BA59" s="286"/>
      <c r="BC59" s="394" t="str">
        <f t="shared" si="21"/>
        <v>►</v>
      </c>
      <c r="BD59" s="1738" t="s">
        <v>775</v>
      </c>
      <c r="BF59" s="394" t="str">
        <f t="shared" si="22"/>
        <v>►</v>
      </c>
      <c r="BG59" s="1738" t="s">
        <v>775</v>
      </c>
      <c r="BI59" s="9">
        <v>1</v>
      </c>
    </row>
    <row r="60" spans="1:61" ht="21">
      <c r="A60" s="394" t="str">
        <f t="shared" si="7"/>
        <v>►</v>
      </c>
      <c r="B60" s="146" t="str">
        <f t="shared" si="27"/>
        <v>►</v>
      </c>
      <c r="C60" s="659" t="str">
        <f t="shared" si="28"/>
        <v>►</v>
      </c>
      <c r="D60" s="146" t="str">
        <f t="shared" si="29"/>
        <v>►</v>
      </c>
      <c r="E60" s="146" t="str">
        <f t="shared" si="30"/>
        <v>►</v>
      </c>
      <c r="F60" s="146" t="str">
        <f t="shared" si="31"/>
        <v>►</v>
      </c>
      <c r="G60" s="146" t="str">
        <f t="shared" si="32"/>
        <v>►</v>
      </c>
      <c r="I60" s="145"/>
      <c r="J60" s="118"/>
      <c r="K60" s="118"/>
      <c r="L60" s="117"/>
      <c r="M60" s="116"/>
      <c r="N60" s="115"/>
      <c r="O60" s="663"/>
      <c r="P60" s="663"/>
      <c r="Q60" s="662"/>
      <c r="R60" s="144"/>
      <c r="S60" s="292"/>
      <c r="T60" s="291"/>
      <c r="U60" s="143"/>
      <c r="V60" s="290"/>
      <c r="W60" s="289"/>
      <c r="X60" s="288"/>
      <c r="Y60" s="287"/>
      <c r="Z60" s="286"/>
      <c r="AA60" s="660"/>
      <c r="AB60" s="394" t="str">
        <f t="shared" si="14"/>
        <v>►</v>
      </c>
      <c r="AC60" s="146" t="str">
        <f t="shared" si="33"/>
        <v>►</v>
      </c>
      <c r="AD60" s="659" t="str">
        <f t="shared" si="34"/>
        <v>►</v>
      </c>
      <c r="AE60" s="146" t="str">
        <f t="shared" si="35"/>
        <v>►</v>
      </c>
      <c r="AF60" s="146" t="str">
        <f t="shared" si="36"/>
        <v>►</v>
      </c>
      <c r="AG60" s="146" t="str">
        <f t="shared" si="37"/>
        <v>►</v>
      </c>
      <c r="AH60" s="146" t="str">
        <f t="shared" si="38"/>
        <v>►</v>
      </c>
      <c r="AI60" s="660"/>
      <c r="AJ60" s="145"/>
      <c r="AK60" s="118"/>
      <c r="AL60" s="118"/>
      <c r="AM60" s="117"/>
      <c r="AN60" s="116"/>
      <c r="AO60" s="115"/>
      <c r="AP60" s="663"/>
      <c r="AQ60" s="663"/>
      <c r="AR60" s="662"/>
      <c r="AS60" s="144"/>
      <c r="AT60" s="292"/>
      <c r="AU60" s="291"/>
      <c r="AV60" s="143"/>
      <c r="AW60" s="290"/>
      <c r="AX60" s="289"/>
      <c r="AY60" s="288"/>
      <c r="AZ60" s="287"/>
      <c r="BA60" s="286"/>
      <c r="BC60" s="394" t="str">
        <f t="shared" si="21"/>
        <v>►</v>
      </c>
      <c r="BD60" s="1738"/>
      <c r="BF60" s="394" t="str">
        <f t="shared" si="22"/>
        <v>►</v>
      </c>
      <c r="BG60" s="1738"/>
      <c r="BI60" s="9">
        <v>1</v>
      </c>
    </row>
    <row r="61" spans="1:61" ht="15.75">
      <c r="A61" s="394" t="str">
        <f t="shared" si="7"/>
        <v>►</v>
      </c>
      <c r="B61" s="146" t="str">
        <f t="shared" si="27"/>
        <v>►</v>
      </c>
      <c r="C61" s="659" t="str">
        <f t="shared" si="28"/>
        <v>►</v>
      </c>
      <c r="D61" s="146" t="str">
        <f t="shared" si="29"/>
        <v>►</v>
      </c>
      <c r="E61" s="146" t="str">
        <f t="shared" si="30"/>
        <v>►</v>
      </c>
      <c r="F61" s="146" t="str">
        <f t="shared" si="31"/>
        <v>►</v>
      </c>
      <c r="G61" s="146" t="str">
        <f t="shared" si="32"/>
        <v>►</v>
      </c>
      <c r="I61" s="133"/>
      <c r="J61" s="118"/>
      <c r="K61" s="118"/>
      <c r="L61" s="117"/>
      <c r="M61" s="116"/>
      <c r="N61" s="115"/>
      <c r="O61" s="131"/>
      <c r="P61" s="131"/>
      <c r="Q61" s="131"/>
      <c r="R61" s="131"/>
      <c r="S61" s="131"/>
      <c r="T61" s="131"/>
      <c r="U61" s="131"/>
      <c r="V61" s="131"/>
      <c r="W61" s="131"/>
      <c r="X61" s="132"/>
      <c r="Y61" s="131"/>
      <c r="Z61" s="130"/>
      <c r="AA61" s="660"/>
      <c r="AB61" s="394" t="str">
        <f t="shared" si="14"/>
        <v>►</v>
      </c>
      <c r="AC61" s="146" t="str">
        <f t="shared" si="33"/>
        <v>►</v>
      </c>
      <c r="AD61" s="659" t="str">
        <f t="shared" si="34"/>
        <v>►</v>
      </c>
      <c r="AE61" s="146" t="str">
        <f t="shared" si="35"/>
        <v>►</v>
      </c>
      <c r="AF61" s="146" t="str">
        <f t="shared" si="36"/>
        <v>►</v>
      </c>
      <c r="AG61" s="146" t="str">
        <f t="shared" si="37"/>
        <v>►</v>
      </c>
      <c r="AH61" s="146" t="str">
        <f t="shared" si="38"/>
        <v>►</v>
      </c>
      <c r="AI61" s="660"/>
      <c r="AJ61" s="133"/>
      <c r="AK61" s="118"/>
      <c r="AL61" s="118"/>
      <c r="AM61" s="117"/>
      <c r="AN61" s="116"/>
      <c r="AO61" s="115"/>
      <c r="AP61" s="131"/>
      <c r="AQ61" s="131"/>
      <c r="AR61" s="131"/>
      <c r="AS61" s="131"/>
      <c r="AT61" s="131"/>
      <c r="AU61" s="131"/>
      <c r="AV61" s="131"/>
      <c r="AW61" s="131"/>
      <c r="AX61" s="131"/>
      <c r="AY61" s="132"/>
      <c r="AZ61" s="131"/>
      <c r="BA61" s="130"/>
      <c r="BC61" s="394" t="str">
        <f t="shared" si="21"/>
        <v>►</v>
      </c>
      <c r="BD61" s="1738"/>
      <c r="BF61" s="394" t="str">
        <f t="shared" si="22"/>
        <v>►</v>
      </c>
      <c r="BG61" s="1738"/>
      <c r="BI61" s="9">
        <v>1</v>
      </c>
    </row>
    <row r="62" spans="1:61" ht="21">
      <c r="A62" s="394" t="str">
        <f t="shared" si="7"/>
        <v>►</v>
      </c>
      <c r="B62" s="146" t="str">
        <f t="shared" si="27"/>
        <v>►</v>
      </c>
      <c r="C62" s="659" t="str">
        <f t="shared" si="28"/>
        <v>►</v>
      </c>
      <c r="D62" s="146" t="str">
        <f t="shared" si="29"/>
        <v>►</v>
      </c>
      <c r="E62" s="146" t="str">
        <f t="shared" si="30"/>
        <v>►</v>
      </c>
      <c r="F62" s="146" t="str">
        <f t="shared" si="31"/>
        <v>►</v>
      </c>
      <c r="G62" s="146" t="str">
        <f t="shared" si="32"/>
        <v>►</v>
      </c>
      <c r="I62" s="145"/>
      <c r="J62" s="118"/>
      <c r="K62" s="118"/>
      <c r="L62" s="117"/>
      <c r="M62" s="116"/>
      <c r="N62" s="115"/>
      <c r="O62" s="284"/>
      <c r="P62" s="265"/>
      <c r="Q62" s="268"/>
      <c r="R62" s="268"/>
      <c r="S62" s="268"/>
      <c r="T62" s="268"/>
      <c r="U62" s="268"/>
      <c r="V62" s="268"/>
      <c r="W62" s="268"/>
      <c r="X62" s="268"/>
      <c r="Y62" s="268"/>
      <c r="Z62" s="283"/>
      <c r="AA62" s="660"/>
      <c r="AB62" s="394" t="str">
        <f t="shared" si="14"/>
        <v>►</v>
      </c>
      <c r="AC62" s="146" t="str">
        <f t="shared" si="33"/>
        <v>►</v>
      </c>
      <c r="AD62" s="659" t="str">
        <f t="shared" si="34"/>
        <v>►</v>
      </c>
      <c r="AE62" s="146" t="str">
        <f t="shared" si="35"/>
        <v>►</v>
      </c>
      <c r="AF62" s="146" t="str">
        <f t="shared" si="36"/>
        <v>►</v>
      </c>
      <c r="AG62" s="146" t="str">
        <f t="shared" si="37"/>
        <v>►</v>
      </c>
      <c r="AH62" s="146" t="str">
        <f t="shared" si="38"/>
        <v>►</v>
      </c>
      <c r="AI62" s="660"/>
      <c r="AJ62" s="145"/>
      <c r="AK62" s="118"/>
      <c r="AL62" s="118"/>
      <c r="AM62" s="117"/>
      <c r="AN62" s="116"/>
      <c r="AO62" s="115"/>
      <c r="AP62" s="284"/>
      <c r="AQ62" s="265"/>
      <c r="AR62" s="268"/>
      <c r="AS62" s="268"/>
      <c r="AT62" s="268"/>
      <c r="AU62" s="268"/>
      <c r="AV62" s="268"/>
      <c r="AW62" s="268"/>
      <c r="AX62" s="268"/>
      <c r="AY62" s="268"/>
      <c r="AZ62" s="268"/>
      <c r="BA62" s="283"/>
      <c r="BC62" s="394" t="str">
        <f t="shared" si="21"/>
        <v>►</v>
      </c>
      <c r="BD62" s="575" t="s">
        <v>776</v>
      </c>
      <c r="BF62" s="394" t="str">
        <f t="shared" si="22"/>
        <v>►</v>
      </c>
      <c r="BG62" s="575" t="s">
        <v>776</v>
      </c>
      <c r="BI62" s="9">
        <v>1</v>
      </c>
    </row>
    <row r="63" spans="1:61" ht="21">
      <c r="A63" s="394" t="str">
        <f t="shared" si="7"/>
        <v>►</v>
      </c>
      <c r="B63" s="146" t="str">
        <f t="shared" ref="B63:G63" si="39">B62</f>
        <v>►</v>
      </c>
      <c r="C63" s="659" t="str">
        <f t="shared" si="39"/>
        <v>►</v>
      </c>
      <c r="D63" s="146" t="str">
        <f t="shared" si="39"/>
        <v>►</v>
      </c>
      <c r="E63" s="146" t="str">
        <f t="shared" si="39"/>
        <v>►</v>
      </c>
      <c r="F63" s="146" t="str">
        <f t="shared" si="39"/>
        <v>►</v>
      </c>
      <c r="G63" s="146" t="str">
        <f t="shared" si="39"/>
        <v>►</v>
      </c>
      <c r="I63" s="145"/>
      <c r="J63" s="118"/>
      <c r="K63" s="118"/>
      <c r="L63" s="117"/>
      <c r="M63" s="116"/>
      <c r="N63" s="115"/>
      <c r="O63" s="281"/>
      <c r="P63" s="280"/>
      <c r="Q63" s="280"/>
      <c r="R63" s="280"/>
      <c r="S63" s="280"/>
      <c r="T63" s="280"/>
      <c r="U63" s="280"/>
      <c r="V63" s="280"/>
      <c r="W63" s="280"/>
      <c r="X63" s="280"/>
      <c r="Y63" s="280"/>
      <c r="Z63" s="279"/>
      <c r="AA63" s="660"/>
      <c r="AB63" s="394" t="str">
        <f t="shared" si="14"/>
        <v>►</v>
      </c>
      <c r="AC63" s="146" t="str">
        <f t="shared" ref="AC63:AH63" si="40">AC62</f>
        <v>►</v>
      </c>
      <c r="AD63" s="659" t="str">
        <f t="shared" si="40"/>
        <v>►</v>
      </c>
      <c r="AE63" s="146" t="str">
        <f t="shared" si="40"/>
        <v>►</v>
      </c>
      <c r="AF63" s="146" t="str">
        <f t="shared" si="40"/>
        <v>►</v>
      </c>
      <c r="AG63" s="146" t="str">
        <f t="shared" si="40"/>
        <v>►</v>
      </c>
      <c r="AH63" s="146" t="str">
        <f t="shared" si="40"/>
        <v>►</v>
      </c>
      <c r="AI63" s="660"/>
      <c r="AJ63" s="145"/>
      <c r="AK63" s="118"/>
      <c r="AL63" s="118"/>
      <c r="AM63" s="117"/>
      <c r="AN63" s="116"/>
      <c r="AO63" s="115"/>
      <c r="AP63" s="281"/>
      <c r="AQ63" s="280"/>
      <c r="AR63" s="280"/>
      <c r="AS63" s="280"/>
      <c r="AT63" s="280"/>
      <c r="AU63" s="280"/>
      <c r="AV63" s="280"/>
      <c r="AW63" s="280"/>
      <c r="AX63" s="280"/>
      <c r="AY63" s="280"/>
      <c r="AZ63" s="280"/>
      <c r="BA63" s="279"/>
      <c r="BC63" s="394" t="str">
        <f t="shared" si="21"/>
        <v>►</v>
      </c>
      <c r="BD63" s="574">
        <v>1</v>
      </c>
      <c r="BF63" s="394" t="str">
        <f t="shared" si="22"/>
        <v>►</v>
      </c>
      <c r="BG63" s="574">
        <v>1</v>
      </c>
      <c r="BI63" s="9">
        <v>1</v>
      </c>
    </row>
    <row r="64" spans="1:61" ht="21">
      <c r="A64" s="394" t="str">
        <f t="shared" si="7"/>
        <v>►</v>
      </c>
      <c r="B64" s="146" t="str">
        <f t="shared" ref="B64:G76" si="41">B62</f>
        <v>►</v>
      </c>
      <c r="C64" s="659" t="str">
        <f t="shared" si="41"/>
        <v>►</v>
      </c>
      <c r="D64" s="146" t="str">
        <f t="shared" si="41"/>
        <v>►</v>
      </c>
      <c r="E64" s="146" t="str">
        <f t="shared" si="41"/>
        <v>►</v>
      </c>
      <c r="F64" s="146" t="str">
        <f t="shared" si="41"/>
        <v>►</v>
      </c>
      <c r="G64" s="146" t="str">
        <f t="shared" si="41"/>
        <v>►</v>
      </c>
      <c r="I64" s="145"/>
      <c r="J64" s="118"/>
      <c r="K64" s="118"/>
      <c r="L64" s="117"/>
      <c r="M64" s="116"/>
      <c r="N64" s="115"/>
      <c r="O64" s="281"/>
      <c r="P64" s="280"/>
      <c r="Q64" s="280"/>
      <c r="R64" s="280"/>
      <c r="S64" s="280"/>
      <c r="T64" s="280"/>
      <c r="U64" s="280"/>
      <c r="V64" s="280"/>
      <c r="W64" s="280"/>
      <c r="X64" s="280"/>
      <c r="Y64" s="280"/>
      <c r="Z64" s="279"/>
      <c r="AA64" s="660"/>
      <c r="AB64" s="394" t="str">
        <f t="shared" si="14"/>
        <v>►</v>
      </c>
      <c r="AC64" s="146" t="str">
        <f t="shared" ref="AC64:AH76" si="42">AC62</f>
        <v>►</v>
      </c>
      <c r="AD64" s="659" t="str">
        <f t="shared" si="42"/>
        <v>►</v>
      </c>
      <c r="AE64" s="146" t="str">
        <f t="shared" si="42"/>
        <v>►</v>
      </c>
      <c r="AF64" s="146" t="str">
        <f t="shared" si="42"/>
        <v>►</v>
      </c>
      <c r="AG64" s="146" t="str">
        <f t="shared" si="42"/>
        <v>►</v>
      </c>
      <c r="AH64" s="146" t="str">
        <f t="shared" si="42"/>
        <v>►</v>
      </c>
      <c r="AI64" s="660"/>
      <c r="AJ64" s="145"/>
      <c r="AK64" s="118"/>
      <c r="AL64" s="118"/>
      <c r="AM64" s="117"/>
      <c r="AN64" s="116"/>
      <c r="AO64" s="115"/>
      <c r="AP64" s="281"/>
      <c r="AQ64" s="280"/>
      <c r="AR64" s="280"/>
      <c r="AS64" s="280"/>
      <c r="AT64" s="280"/>
      <c r="AU64" s="280"/>
      <c r="AV64" s="280"/>
      <c r="AW64" s="280"/>
      <c r="AX64" s="280"/>
      <c r="AY64" s="280"/>
      <c r="AZ64" s="280"/>
      <c r="BA64" s="279"/>
      <c r="BC64" s="394" t="str">
        <f t="shared" si="21"/>
        <v>►</v>
      </c>
      <c r="BD64" s="575" t="s">
        <v>600</v>
      </c>
      <c r="BF64" s="394" t="str">
        <f t="shared" si="22"/>
        <v>►</v>
      </c>
      <c r="BG64" s="575" t="s">
        <v>600</v>
      </c>
      <c r="BI64" s="9">
        <v>1</v>
      </c>
    </row>
    <row r="65" spans="1:61" ht="27" customHeight="1">
      <c r="A65" s="394" t="str">
        <f t="shared" si="7"/>
        <v>►</v>
      </c>
      <c r="B65" s="146" t="str">
        <f t="shared" si="41"/>
        <v>►</v>
      </c>
      <c r="C65" s="659" t="str">
        <f t="shared" si="41"/>
        <v>►</v>
      </c>
      <c r="D65" s="146" t="str">
        <f t="shared" si="41"/>
        <v>►</v>
      </c>
      <c r="E65" s="146" t="str">
        <f t="shared" si="41"/>
        <v>►</v>
      </c>
      <c r="F65" s="146" t="str">
        <f t="shared" si="41"/>
        <v>►</v>
      </c>
      <c r="G65" s="146" t="str">
        <f t="shared" si="41"/>
        <v>►</v>
      </c>
      <c r="I65" s="145"/>
      <c r="J65" s="118"/>
      <c r="K65" s="118"/>
      <c r="L65" s="117"/>
      <c r="M65" s="116"/>
      <c r="N65" s="115"/>
      <c r="O65" s="281"/>
      <c r="P65" s="280"/>
      <c r="Q65" s="280"/>
      <c r="R65" s="280"/>
      <c r="S65" s="280"/>
      <c r="T65" s="280"/>
      <c r="U65" s="280"/>
      <c r="V65" s="280"/>
      <c r="W65" s="280"/>
      <c r="X65" s="280"/>
      <c r="Y65" s="280"/>
      <c r="Z65" s="279"/>
      <c r="AA65" s="660"/>
      <c r="AB65" s="394" t="str">
        <f t="shared" si="14"/>
        <v>►</v>
      </c>
      <c r="AC65" s="146" t="str">
        <f t="shared" si="42"/>
        <v>►</v>
      </c>
      <c r="AD65" s="659" t="str">
        <f t="shared" si="42"/>
        <v>►</v>
      </c>
      <c r="AE65" s="146" t="str">
        <f t="shared" si="42"/>
        <v>►</v>
      </c>
      <c r="AF65" s="146" t="str">
        <f t="shared" si="42"/>
        <v>►</v>
      </c>
      <c r="AG65" s="146" t="str">
        <f t="shared" si="42"/>
        <v>►</v>
      </c>
      <c r="AH65" s="146" t="str">
        <f t="shared" si="42"/>
        <v>►</v>
      </c>
      <c r="AI65" s="660"/>
      <c r="AJ65" s="145"/>
      <c r="AK65" s="118"/>
      <c r="AL65" s="118"/>
      <c r="AM65" s="117"/>
      <c r="AN65" s="116"/>
      <c r="AO65" s="115"/>
      <c r="AP65" s="281"/>
      <c r="AQ65" s="280"/>
      <c r="AR65" s="280"/>
      <c r="AS65" s="280"/>
      <c r="AT65" s="280"/>
      <c r="AU65" s="280"/>
      <c r="AV65" s="280"/>
      <c r="AW65" s="280"/>
      <c r="AX65" s="280"/>
      <c r="AY65" s="280"/>
      <c r="AZ65" s="280"/>
      <c r="BA65" s="279"/>
      <c r="BC65" s="394" t="str">
        <f t="shared" si="21"/>
        <v>►</v>
      </c>
      <c r="BD65" s="378" t="s">
        <v>603</v>
      </c>
      <c r="BE65" t="s">
        <v>505</v>
      </c>
      <c r="BF65" s="394" t="str">
        <f t="shared" si="22"/>
        <v>►</v>
      </c>
      <c r="BG65" s="378" t="s">
        <v>603</v>
      </c>
      <c r="BH65" t="s">
        <v>505</v>
      </c>
      <c r="BI65" s="9">
        <v>1</v>
      </c>
    </row>
    <row r="66" spans="1:61" ht="21">
      <c r="A66" s="394" t="str">
        <f t="shared" si="7"/>
        <v>►</v>
      </c>
      <c r="B66" s="146" t="str">
        <f t="shared" si="41"/>
        <v>►</v>
      </c>
      <c r="C66" s="659" t="str">
        <f t="shared" si="41"/>
        <v>►</v>
      </c>
      <c r="D66" s="146" t="str">
        <f t="shared" si="41"/>
        <v>►</v>
      </c>
      <c r="E66" s="146" t="str">
        <f t="shared" si="41"/>
        <v>►</v>
      </c>
      <c r="F66" s="146" t="str">
        <f t="shared" si="41"/>
        <v>►</v>
      </c>
      <c r="G66" s="146" t="str">
        <f t="shared" si="41"/>
        <v>►</v>
      </c>
      <c r="I66" s="145"/>
      <c r="J66" s="118"/>
      <c r="K66" s="118"/>
      <c r="L66" s="117"/>
      <c r="M66" s="116"/>
      <c r="N66" s="115"/>
      <c r="O66" s="281"/>
      <c r="P66" s="280"/>
      <c r="Q66" s="280"/>
      <c r="R66" s="280"/>
      <c r="S66" s="280"/>
      <c r="T66" s="280"/>
      <c r="U66" s="280"/>
      <c r="V66" s="280"/>
      <c r="W66" s="280"/>
      <c r="X66" s="280"/>
      <c r="Y66" s="280"/>
      <c r="Z66" s="279"/>
      <c r="AA66" s="660"/>
      <c r="AB66" s="394" t="str">
        <f t="shared" si="14"/>
        <v>►</v>
      </c>
      <c r="AC66" s="146" t="str">
        <f t="shared" si="42"/>
        <v>►</v>
      </c>
      <c r="AD66" s="659" t="str">
        <f t="shared" si="42"/>
        <v>►</v>
      </c>
      <c r="AE66" s="146" t="str">
        <f t="shared" si="42"/>
        <v>►</v>
      </c>
      <c r="AF66" s="146" t="str">
        <f t="shared" si="42"/>
        <v>►</v>
      </c>
      <c r="AG66" s="146" t="str">
        <f t="shared" si="42"/>
        <v>►</v>
      </c>
      <c r="AH66" s="146" t="str">
        <f t="shared" si="42"/>
        <v>►</v>
      </c>
      <c r="AI66" s="660"/>
      <c r="AJ66" s="145"/>
      <c r="AK66" s="118"/>
      <c r="AL66" s="118"/>
      <c r="AM66" s="117"/>
      <c r="AN66" s="116"/>
      <c r="AO66" s="115"/>
      <c r="AP66" s="281"/>
      <c r="AQ66" s="280"/>
      <c r="AR66" s="280"/>
      <c r="AS66" s="280"/>
      <c r="AT66" s="280"/>
      <c r="AU66" s="280"/>
      <c r="AV66" s="280"/>
      <c r="AW66" s="280"/>
      <c r="AX66" s="280"/>
      <c r="AY66" s="280"/>
      <c r="AZ66" s="280"/>
      <c r="BA66" s="279"/>
      <c r="BC66" s="394" t="str">
        <f t="shared" si="21"/>
        <v>►</v>
      </c>
      <c r="BD66" s="574"/>
      <c r="BF66" s="394" t="str">
        <f t="shared" si="22"/>
        <v>►</v>
      </c>
      <c r="BG66" s="574"/>
      <c r="BI66" s="9">
        <v>1</v>
      </c>
    </row>
    <row r="67" spans="1:61" ht="21">
      <c r="A67" s="394" t="str">
        <f t="shared" si="7"/>
        <v>►</v>
      </c>
      <c r="B67" s="146" t="str">
        <f t="shared" si="41"/>
        <v>►</v>
      </c>
      <c r="C67" s="659" t="str">
        <f t="shared" si="41"/>
        <v>►</v>
      </c>
      <c r="D67" s="146" t="str">
        <f t="shared" si="41"/>
        <v>►</v>
      </c>
      <c r="E67" s="146" t="str">
        <f t="shared" si="41"/>
        <v>►</v>
      </c>
      <c r="F67" s="146" t="str">
        <f t="shared" si="41"/>
        <v>►</v>
      </c>
      <c r="G67" s="146" t="str">
        <f t="shared" si="41"/>
        <v>►</v>
      </c>
      <c r="I67" s="145"/>
      <c r="J67" s="118"/>
      <c r="K67" s="118"/>
      <c r="L67" s="117"/>
      <c r="M67" s="116"/>
      <c r="N67" s="115"/>
      <c r="O67" s="281"/>
      <c r="P67" s="280"/>
      <c r="Q67" s="280"/>
      <c r="R67" s="280"/>
      <c r="S67" s="280"/>
      <c r="T67" s="280"/>
      <c r="U67" s="280"/>
      <c r="V67" s="280"/>
      <c r="W67" s="280"/>
      <c r="X67" s="280"/>
      <c r="Y67" s="280"/>
      <c r="Z67" s="279"/>
      <c r="AA67" s="660"/>
      <c r="AB67" s="394" t="str">
        <f t="shared" si="14"/>
        <v>►</v>
      </c>
      <c r="AC67" s="146" t="str">
        <f t="shared" si="42"/>
        <v>►</v>
      </c>
      <c r="AD67" s="659" t="str">
        <f t="shared" si="42"/>
        <v>►</v>
      </c>
      <c r="AE67" s="146" t="str">
        <f t="shared" si="42"/>
        <v>►</v>
      </c>
      <c r="AF67" s="146" t="str">
        <f t="shared" si="42"/>
        <v>►</v>
      </c>
      <c r="AG67" s="146" t="str">
        <f t="shared" si="42"/>
        <v>►</v>
      </c>
      <c r="AH67" s="146" t="str">
        <f t="shared" si="42"/>
        <v>►</v>
      </c>
      <c r="AI67" s="660"/>
      <c r="AJ67" s="145"/>
      <c r="AK67" s="118"/>
      <c r="AL67" s="118"/>
      <c r="AM67" s="117"/>
      <c r="AN67" s="116"/>
      <c r="AO67" s="115"/>
      <c r="AP67" s="281"/>
      <c r="AQ67" s="280"/>
      <c r="AR67" s="280"/>
      <c r="AS67" s="280"/>
      <c r="AT67" s="280"/>
      <c r="AU67" s="280"/>
      <c r="AV67" s="280"/>
      <c r="AW67" s="280"/>
      <c r="AX67" s="280"/>
      <c r="AY67" s="280"/>
      <c r="AZ67" s="280"/>
      <c r="BA67" s="279"/>
      <c r="BC67" s="394" t="str">
        <f t="shared" si="21"/>
        <v>►</v>
      </c>
      <c r="BD67" s="578" t="s">
        <v>777</v>
      </c>
      <c r="BF67" s="394" t="str">
        <f t="shared" si="22"/>
        <v>►</v>
      </c>
      <c r="BG67" s="578" t="s">
        <v>777</v>
      </c>
      <c r="BI67" s="9">
        <v>1</v>
      </c>
    </row>
    <row r="68" spans="1:61" ht="21">
      <c r="A68" s="394" t="str">
        <f t="shared" si="7"/>
        <v>►</v>
      </c>
      <c r="B68" s="146" t="str">
        <f t="shared" si="41"/>
        <v>►</v>
      </c>
      <c r="C68" s="659" t="str">
        <f t="shared" si="41"/>
        <v>►</v>
      </c>
      <c r="D68" s="146" t="str">
        <f t="shared" si="41"/>
        <v>►</v>
      </c>
      <c r="E68" s="146" t="str">
        <f t="shared" si="41"/>
        <v>►</v>
      </c>
      <c r="F68" s="146" t="str">
        <f t="shared" si="41"/>
        <v>►</v>
      </c>
      <c r="G68" s="146" t="str">
        <f t="shared" si="41"/>
        <v>►</v>
      </c>
      <c r="I68" s="145"/>
      <c r="J68" s="118"/>
      <c r="K68" s="118"/>
      <c r="L68" s="117"/>
      <c r="M68" s="116"/>
      <c r="N68" s="115"/>
      <c r="O68" s="281"/>
      <c r="P68" s="280"/>
      <c r="Q68" s="280"/>
      <c r="R68" s="280"/>
      <c r="S68" s="280"/>
      <c r="T68" s="280"/>
      <c r="U68" s="280"/>
      <c r="V68" s="280"/>
      <c r="W68" s="280"/>
      <c r="X68" s="280"/>
      <c r="Y68" s="280"/>
      <c r="Z68" s="279"/>
      <c r="AA68" s="660"/>
      <c r="AB68" s="394" t="str">
        <f t="shared" si="14"/>
        <v>►</v>
      </c>
      <c r="AC68" s="146" t="str">
        <f t="shared" si="42"/>
        <v>►</v>
      </c>
      <c r="AD68" s="659" t="str">
        <f t="shared" si="42"/>
        <v>►</v>
      </c>
      <c r="AE68" s="146" t="str">
        <f t="shared" si="42"/>
        <v>►</v>
      </c>
      <c r="AF68" s="146" t="str">
        <f t="shared" si="42"/>
        <v>►</v>
      </c>
      <c r="AG68" s="146" t="str">
        <f t="shared" si="42"/>
        <v>►</v>
      </c>
      <c r="AH68" s="146" t="str">
        <f t="shared" si="42"/>
        <v>►</v>
      </c>
      <c r="AI68" s="660"/>
      <c r="AJ68" s="145"/>
      <c r="AK68" s="118"/>
      <c r="AL68" s="118"/>
      <c r="AM68" s="117"/>
      <c r="AN68" s="116"/>
      <c r="AO68" s="115"/>
      <c r="AP68" s="281"/>
      <c r="AQ68" s="280"/>
      <c r="AR68" s="280"/>
      <c r="AS68" s="280"/>
      <c r="AT68" s="280"/>
      <c r="AU68" s="280"/>
      <c r="AV68" s="280"/>
      <c r="AW68" s="280"/>
      <c r="AX68" s="280"/>
      <c r="AY68" s="280"/>
      <c r="AZ68" s="280"/>
      <c r="BA68" s="279"/>
      <c r="BC68" s="394" t="str">
        <f t="shared" si="21"/>
        <v>►</v>
      </c>
      <c r="BD68" s="378" t="s">
        <v>778</v>
      </c>
      <c r="BE68" t="s">
        <v>505</v>
      </c>
      <c r="BF68" s="394" t="str">
        <f t="shared" si="22"/>
        <v>►</v>
      </c>
      <c r="BG68" s="378" t="s">
        <v>778</v>
      </c>
      <c r="BI68" s="9">
        <v>1</v>
      </c>
    </row>
    <row r="69" spans="1:61" ht="21">
      <c r="A69" s="394" t="str">
        <f t="shared" si="7"/>
        <v>►</v>
      </c>
      <c r="B69" s="146" t="str">
        <f t="shared" si="41"/>
        <v>►</v>
      </c>
      <c r="C69" s="659" t="str">
        <f t="shared" si="41"/>
        <v>►</v>
      </c>
      <c r="D69" s="146" t="str">
        <f t="shared" si="41"/>
        <v>►</v>
      </c>
      <c r="E69" s="146" t="str">
        <f t="shared" si="41"/>
        <v>►</v>
      </c>
      <c r="F69" s="146" t="str">
        <f t="shared" si="41"/>
        <v>►</v>
      </c>
      <c r="G69" s="146" t="str">
        <f t="shared" si="41"/>
        <v>►</v>
      </c>
      <c r="I69" s="145"/>
      <c r="J69" s="118"/>
      <c r="K69" s="118"/>
      <c r="L69" s="117"/>
      <c r="M69" s="116"/>
      <c r="N69" s="115"/>
      <c r="O69" s="281"/>
      <c r="P69" s="280"/>
      <c r="Q69" s="280"/>
      <c r="R69" s="280"/>
      <c r="S69" s="280"/>
      <c r="T69" s="280"/>
      <c r="U69" s="280"/>
      <c r="V69" s="280"/>
      <c r="W69" s="280"/>
      <c r="X69" s="280"/>
      <c r="Y69" s="280"/>
      <c r="Z69" s="279"/>
      <c r="AA69" s="660"/>
      <c r="AB69" s="394" t="str">
        <f t="shared" si="14"/>
        <v>►</v>
      </c>
      <c r="AC69" s="146" t="str">
        <f t="shared" si="42"/>
        <v>►</v>
      </c>
      <c r="AD69" s="659" t="str">
        <f t="shared" si="42"/>
        <v>►</v>
      </c>
      <c r="AE69" s="146" t="str">
        <f t="shared" si="42"/>
        <v>►</v>
      </c>
      <c r="AF69" s="146" t="str">
        <f t="shared" si="42"/>
        <v>►</v>
      </c>
      <c r="AG69" s="146" t="str">
        <f t="shared" si="42"/>
        <v>►</v>
      </c>
      <c r="AH69" s="146" t="str">
        <f t="shared" si="42"/>
        <v>►</v>
      </c>
      <c r="AI69" s="660"/>
      <c r="AJ69" s="145"/>
      <c r="AK69" s="118"/>
      <c r="AL69" s="118"/>
      <c r="AM69" s="117"/>
      <c r="AN69" s="116"/>
      <c r="AO69" s="115"/>
      <c r="AP69" s="281"/>
      <c r="AQ69" s="280"/>
      <c r="AR69" s="280"/>
      <c r="AS69" s="280"/>
      <c r="AT69" s="280"/>
      <c r="AU69" s="280"/>
      <c r="AV69" s="280"/>
      <c r="AW69" s="280"/>
      <c r="AX69" s="280"/>
      <c r="AY69" s="280"/>
      <c r="AZ69" s="280"/>
      <c r="BA69" s="279"/>
      <c r="BC69" s="394" t="str">
        <f t="shared" si="21"/>
        <v>►</v>
      </c>
      <c r="BD69" s="574">
        <v>1</v>
      </c>
      <c r="BF69" s="394" t="str">
        <f t="shared" si="22"/>
        <v>►</v>
      </c>
      <c r="BG69" s="574">
        <v>1</v>
      </c>
      <c r="BI69" s="9">
        <v>1</v>
      </c>
    </row>
    <row r="70" spans="1:61" ht="21">
      <c r="A70" s="394" t="str">
        <f t="shared" si="7"/>
        <v>►</v>
      </c>
      <c r="B70" s="146" t="str">
        <f t="shared" si="41"/>
        <v>►</v>
      </c>
      <c r="C70" s="659" t="str">
        <f t="shared" si="41"/>
        <v>►</v>
      </c>
      <c r="D70" s="146" t="str">
        <f t="shared" si="41"/>
        <v>►</v>
      </c>
      <c r="E70" s="146" t="str">
        <f t="shared" si="41"/>
        <v>►</v>
      </c>
      <c r="F70" s="146" t="str">
        <f t="shared" si="41"/>
        <v>►</v>
      </c>
      <c r="G70" s="146" t="str">
        <f t="shared" si="41"/>
        <v>►</v>
      </c>
      <c r="I70" s="145"/>
      <c r="J70" s="118"/>
      <c r="K70" s="118"/>
      <c r="L70" s="117"/>
      <c r="M70" s="116"/>
      <c r="N70" s="115"/>
      <c r="O70" s="281"/>
      <c r="P70" s="280"/>
      <c r="Q70" s="280"/>
      <c r="R70" s="280"/>
      <c r="S70" s="280"/>
      <c r="T70" s="280"/>
      <c r="U70" s="280"/>
      <c r="V70" s="280"/>
      <c r="W70" s="280"/>
      <c r="X70" s="280"/>
      <c r="Y70" s="280"/>
      <c r="Z70" s="279"/>
      <c r="AA70" s="660"/>
      <c r="AB70" s="394" t="str">
        <f t="shared" si="14"/>
        <v>►</v>
      </c>
      <c r="AC70" s="146" t="str">
        <f t="shared" si="42"/>
        <v>►</v>
      </c>
      <c r="AD70" s="659" t="str">
        <f t="shared" si="42"/>
        <v>►</v>
      </c>
      <c r="AE70" s="146" t="str">
        <f t="shared" si="42"/>
        <v>►</v>
      </c>
      <c r="AF70" s="146" t="str">
        <f t="shared" si="42"/>
        <v>►</v>
      </c>
      <c r="AG70" s="146" t="str">
        <f t="shared" si="42"/>
        <v>►</v>
      </c>
      <c r="AH70" s="146" t="str">
        <f t="shared" si="42"/>
        <v>►</v>
      </c>
      <c r="AI70" s="660"/>
      <c r="AJ70" s="145"/>
      <c r="AK70" s="118"/>
      <c r="AL70" s="118"/>
      <c r="AM70" s="117"/>
      <c r="AN70" s="116"/>
      <c r="AO70" s="115"/>
      <c r="AP70" s="281"/>
      <c r="AQ70" s="280"/>
      <c r="AR70" s="280"/>
      <c r="AS70" s="280"/>
      <c r="AT70" s="280"/>
      <c r="AU70" s="280"/>
      <c r="AV70" s="280"/>
      <c r="AW70" s="280"/>
      <c r="AX70" s="280"/>
      <c r="AY70" s="280"/>
      <c r="AZ70" s="280"/>
      <c r="BA70" s="279"/>
      <c r="BC70" s="394" t="str">
        <f t="shared" si="21"/>
        <v>►</v>
      </c>
      <c r="BD70" s="575" t="s">
        <v>779</v>
      </c>
      <c r="BF70" s="394" t="str">
        <f t="shared" si="22"/>
        <v>►</v>
      </c>
      <c r="BG70" s="575" t="s">
        <v>779</v>
      </c>
      <c r="BI70" s="9">
        <v>1</v>
      </c>
    </row>
    <row r="71" spans="1:61" ht="15.75" customHeight="1">
      <c r="A71" s="394" t="str">
        <f t="shared" si="7"/>
        <v>►</v>
      </c>
      <c r="B71" s="146" t="str">
        <f t="shared" si="41"/>
        <v>►</v>
      </c>
      <c r="C71" s="659" t="str">
        <f t="shared" si="41"/>
        <v>►</v>
      </c>
      <c r="D71" s="146" t="str">
        <f t="shared" si="41"/>
        <v>►</v>
      </c>
      <c r="E71" s="146" t="str">
        <f t="shared" si="41"/>
        <v>►</v>
      </c>
      <c r="F71" s="146" t="str">
        <f t="shared" si="41"/>
        <v>►</v>
      </c>
      <c r="G71" s="146" t="str">
        <f t="shared" si="41"/>
        <v>►</v>
      </c>
      <c r="I71" s="145"/>
      <c r="J71" s="118"/>
      <c r="K71" s="118"/>
      <c r="L71" s="117"/>
      <c r="M71" s="116"/>
      <c r="N71" s="115"/>
      <c r="O71" s="281"/>
      <c r="P71" s="280"/>
      <c r="Q71" s="280"/>
      <c r="R71" s="280"/>
      <c r="S71" s="280"/>
      <c r="T71" s="280"/>
      <c r="U71" s="280"/>
      <c r="V71" s="280"/>
      <c r="W71" s="280"/>
      <c r="X71" s="280"/>
      <c r="Y71" s="280"/>
      <c r="Z71" s="279"/>
      <c r="AA71" s="660"/>
      <c r="AB71" s="394" t="str">
        <f t="shared" si="14"/>
        <v>►</v>
      </c>
      <c r="AC71" s="146" t="str">
        <f t="shared" si="42"/>
        <v>►</v>
      </c>
      <c r="AD71" s="659" t="str">
        <f t="shared" si="42"/>
        <v>►</v>
      </c>
      <c r="AE71" s="146" t="str">
        <f t="shared" si="42"/>
        <v>►</v>
      </c>
      <c r="AF71" s="146" t="str">
        <f t="shared" si="42"/>
        <v>►</v>
      </c>
      <c r="AG71" s="146" t="str">
        <f t="shared" si="42"/>
        <v>►</v>
      </c>
      <c r="AH71" s="146" t="str">
        <f t="shared" si="42"/>
        <v>►</v>
      </c>
      <c r="AI71" s="660"/>
      <c r="AJ71" s="145"/>
      <c r="AK71" s="118"/>
      <c r="AL71" s="118"/>
      <c r="AM71" s="117"/>
      <c r="AN71" s="116"/>
      <c r="AO71" s="115"/>
      <c r="AP71" s="281"/>
      <c r="AQ71" s="280"/>
      <c r="AR71" s="280"/>
      <c r="AS71" s="280"/>
      <c r="AT71" s="280"/>
      <c r="AU71" s="280"/>
      <c r="AV71" s="280"/>
      <c r="AW71" s="280"/>
      <c r="AX71" s="280"/>
      <c r="AY71" s="280"/>
      <c r="AZ71" s="280"/>
      <c r="BA71" s="279"/>
      <c r="BC71" s="394" t="str">
        <f t="shared" si="21"/>
        <v>►</v>
      </c>
      <c r="BD71" s="378" t="s">
        <v>780</v>
      </c>
      <c r="BE71" t="s">
        <v>505</v>
      </c>
      <c r="BF71" s="394" t="str">
        <f t="shared" si="22"/>
        <v>►</v>
      </c>
      <c r="BG71" s="378" t="s">
        <v>780</v>
      </c>
      <c r="BI71" s="9">
        <v>1</v>
      </c>
    </row>
    <row r="72" spans="1:61" ht="18.75" customHeight="1">
      <c r="A72" s="394" t="str">
        <f t="shared" si="7"/>
        <v>►</v>
      </c>
      <c r="B72" s="146" t="str">
        <f t="shared" si="41"/>
        <v>►</v>
      </c>
      <c r="C72" s="659" t="str">
        <f t="shared" si="41"/>
        <v>►</v>
      </c>
      <c r="D72" s="146" t="str">
        <f t="shared" si="41"/>
        <v>►</v>
      </c>
      <c r="E72" s="146" t="str">
        <f t="shared" si="41"/>
        <v>►</v>
      </c>
      <c r="F72" s="146" t="str">
        <f t="shared" si="41"/>
        <v>►</v>
      </c>
      <c r="G72" s="146" t="str">
        <f t="shared" si="41"/>
        <v>►</v>
      </c>
      <c r="I72" s="145"/>
      <c r="J72" s="118"/>
      <c r="K72" s="118"/>
      <c r="L72" s="117"/>
      <c r="M72" s="116"/>
      <c r="N72" s="115"/>
      <c r="O72" s="661"/>
      <c r="P72" s="277"/>
      <c r="Q72" s="277"/>
      <c r="R72" s="277"/>
      <c r="S72" s="277"/>
      <c r="T72" s="277"/>
      <c r="U72" s="277"/>
      <c r="V72" s="277"/>
      <c r="W72" s="277"/>
      <c r="X72" s="277"/>
      <c r="Y72" s="277"/>
      <c r="Z72" s="276"/>
      <c r="AA72" s="660"/>
      <c r="AB72" s="394" t="str">
        <f t="shared" si="14"/>
        <v>►</v>
      </c>
      <c r="AC72" s="146" t="str">
        <f t="shared" si="42"/>
        <v>►</v>
      </c>
      <c r="AD72" s="659" t="str">
        <f t="shared" si="42"/>
        <v>►</v>
      </c>
      <c r="AE72" s="146" t="str">
        <f t="shared" si="42"/>
        <v>►</v>
      </c>
      <c r="AF72" s="146" t="str">
        <f t="shared" si="42"/>
        <v>►</v>
      </c>
      <c r="AG72" s="146" t="str">
        <f t="shared" si="42"/>
        <v>►</v>
      </c>
      <c r="AH72" s="146" t="str">
        <f t="shared" si="42"/>
        <v>►</v>
      </c>
      <c r="AI72" s="660"/>
      <c r="AJ72" s="145"/>
      <c r="AK72" s="118"/>
      <c r="AL72" s="118"/>
      <c r="AM72" s="117"/>
      <c r="AN72" s="116"/>
      <c r="AO72" s="115"/>
      <c r="AP72" s="661"/>
      <c r="AQ72" s="277"/>
      <c r="AR72" s="277"/>
      <c r="AS72" s="277"/>
      <c r="AT72" s="277"/>
      <c r="AU72" s="277"/>
      <c r="AV72" s="277"/>
      <c r="AW72" s="277"/>
      <c r="AX72" s="277"/>
      <c r="AY72" s="277"/>
      <c r="AZ72" s="277"/>
      <c r="BA72" s="276"/>
      <c r="BC72" s="394" t="str">
        <f t="shared" si="21"/>
        <v>►</v>
      </c>
      <c r="BD72" s="574">
        <v>1</v>
      </c>
      <c r="BF72" s="394" t="str">
        <f t="shared" si="22"/>
        <v>►</v>
      </c>
      <c r="BG72" s="574">
        <v>1</v>
      </c>
      <c r="BI72" s="9">
        <v>1</v>
      </c>
    </row>
    <row r="73" spans="1:61" ht="18.75">
      <c r="A73" s="394" t="str">
        <f t="shared" si="7"/>
        <v>►</v>
      </c>
      <c r="B73" s="146" t="str">
        <f t="shared" si="41"/>
        <v>►</v>
      </c>
      <c r="C73" s="659" t="str">
        <f t="shared" si="41"/>
        <v>►</v>
      </c>
      <c r="D73" s="146" t="str">
        <f t="shared" si="41"/>
        <v>►</v>
      </c>
      <c r="E73" s="146" t="str">
        <f t="shared" si="41"/>
        <v>►</v>
      </c>
      <c r="F73" s="146" t="str">
        <f t="shared" si="41"/>
        <v>►</v>
      </c>
      <c r="G73" s="146" t="str">
        <f t="shared" si="41"/>
        <v>►</v>
      </c>
      <c r="I73" s="145"/>
      <c r="J73" s="118"/>
      <c r="K73" s="118"/>
      <c r="L73" s="117"/>
      <c r="M73" s="116"/>
      <c r="N73" s="115"/>
      <c r="O73" s="661"/>
      <c r="P73" s="277"/>
      <c r="Q73" s="277"/>
      <c r="R73" s="277"/>
      <c r="S73" s="277"/>
      <c r="T73" s="277"/>
      <c r="U73" s="277"/>
      <c r="V73" s="277"/>
      <c r="W73" s="277"/>
      <c r="X73" s="277"/>
      <c r="Y73" s="277"/>
      <c r="Z73" s="276"/>
      <c r="AA73" s="660"/>
      <c r="AB73" s="394" t="str">
        <f t="shared" si="14"/>
        <v>►</v>
      </c>
      <c r="AC73" s="146" t="str">
        <f t="shared" si="42"/>
        <v>►</v>
      </c>
      <c r="AD73" s="659" t="str">
        <f t="shared" si="42"/>
        <v>►</v>
      </c>
      <c r="AE73" s="146" t="str">
        <f t="shared" si="42"/>
        <v>►</v>
      </c>
      <c r="AF73" s="146" t="str">
        <f t="shared" si="42"/>
        <v>►</v>
      </c>
      <c r="AG73" s="146" t="str">
        <f t="shared" si="42"/>
        <v>►</v>
      </c>
      <c r="AH73" s="146" t="str">
        <f t="shared" si="42"/>
        <v>►</v>
      </c>
      <c r="AI73" s="660"/>
      <c r="AJ73" s="145"/>
      <c r="AK73" s="118"/>
      <c r="AL73" s="118"/>
      <c r="AM73" s="117"/>
      <c r="AN73" s="116"/>
      <c r="AO73" s="115"/>
      <c r="AP73" s="661"/>
      <c r="AQ73" s="277"/>
      <c r="AR73" s="277"/>
      <c r="AS73" s="277"/>
      <c r="AT73" s="277"/>
      <c r="AU73" s="277"/>
      <c r="AV73" s="277"/>
      <c r="AW73" s="277"/>
      <c r="AX73" s="277"/>
      <c r="AY73" s="277"/>
      <c r="AZ73" s="277"/>
      <c r="BA73" s="276"/>
      <c r="BC73" s="394" t="str">
        <f t="shared" si="21"/>
        <v>►</v>
      </c>
      <c r="BD73" s="574"/>
      <c r="BF73" s="394" t="str">
        <f t="shared" si="22"/>
        <v>►</v>
      </c>
      <c r="BG73" s="574"/>
      <c r="BI73" s="9">
        <v>1</v>
      </c>
    </row>
    <row r="74" spans="1:61" ht="15.75">
      <c r="A74" s="394" t="str">
        <f t="shared" ref="A74:A137" si="43">IF(ISBLANK(I74),"►",I74)</f>
        <v>►</v>
      </c>
      <c r="B74" s="146" t="str">
        <f t="shared" si="41"/>
        <v>►</v>
      </c>
      <c r="C74" s="659" t="str">
        <f t="shared" si="41"/>
        <v>►</v>
      </c>
      <c r="D74" s="146" t="str">
        <f t="shared" si="41"/>
        <v>►</v>
      </c>
      <c r="E74" s="146" t="str">
        <f t="shared" si="41"/>
        <v>►</v>
      </c>
      <c r="F74" s="146" t="str">
        <f t="shared" si="41"/>
        <v>►</v>
      </c>
      <c r="G74" s="146" t="str">
        <f t="shared" si="41"/>
        <v>►</v>
      </c>
      <c r="I74" s="272"/>
      <c r="J74" s="118"/>
      <c r="K74" s="118"/>
      <c r="L74" s="117"/>
      <c r="M74" s="116"/>
      <c r="N74" s="115"/>
      <c r="O74" s="274"/>
      <c r="P74" s="121"/>
      <c r="Q74" s="121"/>
      <c r="R74" s="121"/>
      <c r="S74" s="121"/>
      <c r="T74" s="121"/>
      <c r="U74" s="121"/>
      <c r="V74" s="121"/>
      <c r="W74" s="121"/>
      <c r="X74" s="121"/>
      <c r="Y74" s="121"/>
      <c r="Z74" s="120"/>
      <c r="AA74" s="660"/>
      <c r="AB74" s="394" t="str">
        <f t="shared" ref="AB74:AB137" si="44">IF(ISBLANK(AJ74),"►",AJ74)</f>
        <v>►</v>
      </c>
      <c r="AC74" s="146" t="str">
        <f t="shared" si="42"/>
        <v>►</v>
      </c>
      <c r="AD74" s="659" t="str">
        <f t="shared" si="42"/>
        <v>►</v>
      </c>
      <c r="AE74" s="146" t="str">
        <f t="shared" si="42"/>
        <v>►</v>
      </c>
      <c r="AF74" s="146" t="str">
        <f t="shared" si="42"/>
        <v>►</v>
      </c>
      <c r="AG74" s="146" t="str">
        <f t="shared" si="42"/>
        <v>►</v>
      </c>
      <c r="AH74" s="146" t="str">
        <f t="shared" si="42"/>
        <v>►</v>
      </c>
      <c r="AI74" s="660"/>
      <c r="AJ74" s="272"/>
      <c r="AK74" s="118"/>
      <c r="AL74" s="118"/>
      <c r="AM74" s="117"/>
      <c r="AN74" s="116"/>
      <c r="AO74" s="115"/>
      <c r="AP74" s="274"/>
      <c r="AQ74" s="121"/>
      <c r="AR74" s="121"/>
      <c r="AS74" s="121"/>
      <c r="AT74" s="121"/>
      <c r="AU74" s="121"/>
      <c r="AV74" s="121"/>
      <c r="AW74" s="121"/>
      <c r="AX74" s="121"/>
      <c r="AY74" s="121"/>
      <c r="AZ74" s="121"/>
      <c r="BA74" s="120"/>
      <c r="BC74" s="394" t="str">
        <f t="shared" ref="BC74:BC137" si="45">A74</f>
        <v>►</v>
      </c>
      <c r="BD74" s="574"/>
      <c r="BF74" s="394" t="str">
        <f t="shared" ref="BF74:BF137" si="46">AB74</f>
        <v>►</v>
      </c>
      <c r="BG74" s="574"/>
      <c r="BI74" s="9">
        <v>1</v>
      </c>
    </row>
    <row r="75" spans="1:61" ht="15.75">
      <c r="A75" s="394" t="str">
        <f t="shared" si="43"/>
        <v>►</v>
      </c>
      <c r="B75" s="146" t="str">
        <f t="shared" si="41"/>
        <v>►</v>
      </c>
      <c r="C75" s="659" t="str">
        <f t="shared" si="41"/>
        <v>►</v>
      </c>
      <c r="D75" s="146" t="str">
        <f t="shared" si="41"/>
        <v>►</v>
      </c>
      <c r="E75" s="146" t="str">
        <f t="shared" si="41"/>
        <v>►</v>
      </c>
      <c r="F75" s="146" t="str">
        <f t="shared" si="41"/>
        <v>►</v>
      </c>
      <c r="G75" s="146" t="str">
        <f t="shared" si="41"/>
        <v>►</v>
      </c>
      <c r="I75" s="272"/>
      <c r="J75" s="112"/>
      <c r="K75" s="112"/>
      <c r="L75" s="112"/>
      <c r="M75" s="112"/>
      <c r="N75" s="112"/>
      <c r="O75" s="112"/>
      <c r="P75" s="112"/>
      <c r="Q75" s="112"/>
      <c r="R75" s="112"/>
      <c r="S75" s="112"/>
      <c r="T75" s="112"/>
      <c r="U75" s="112"/>
      <c r="V75" s="112"/>
      <c r="W75" s="112"/>
      <c r="X75" s="112"/>
      <c r="Y75" s="112"/>
      <c r="Z75" s="114"/>
      <c r="AA75" s="660"/>
      <c r="AB75" s="394" t="str">
        <f t="shared" si="44"/>
        <v>►</v>
      </c>
      <c r="AC75" s="146" t="str">
        <f t="shared" si="42"/>
        <v>►</v>
      </c>
      <c r="AD75" s="659" t="str">
        <f t="shared" si="42"/>
        <v>►</v>
      </c>
      <c r="AE75" s="146" t="str">
        <f t="shared" si="42"/>
        <v>►</v>
      </c>
      <c r="AF75" s="146" t="str">
        <f t="shared" si="42"/>
        <v>►</v>
      </c>
      <c r="AG75" s="146" t="str">
        <f t="shared" si="42"/>
        <v>►</v>
      </c>
      <c r="AH75" s="146" t="str">
        <f t="shared" si="42"/>
        <v>►</v>
      </c>
      <c r="AI75" s="660"/>
      <c r="AJ75" s="272"/>
      <c r="AK75" s="112"/>
      <c r="AL75" s="112"/>
      <c r="AM75" s="112"/>
      <c r="AN75" s="112"/>
      <c r="AO75" s="112"/>
      <c r="AP75" s="112"/>
      <c r="AQ75" s="112"/>
      <c r="AR75" s="112"/>
      <c r="AS75" s="112"/>
      <c r="AT75" s="112"/>
      <c r="AU75" s="112"/>
      <c r="AV75" s="112"/>
      <c r="AW75" s="112"/>
      <c r="AX75" s="112"/>
      <c r="AY75" s="112"/>
      <c r="AZ75" s="112"/>
      <c r="BA75" s="114"/>
      <c r="BC75" s="394" t="str">
        <f t="shared" si="45"/>
        <v>►</v>
      </c>
      <c r="BD75" s="574"/>
      <c r="BF75" s="394" t="str">
        <f t="shared" si="46"/>
        <v>►</v>
      </c>
      <c r="BG75" s="574"/>
      <c r="BI75" s="9">
        <v>1</v>
      </c>
    </row>
    <row r="76" spans="1:61" ht="16.5" thickBot="1">
      <c r="A76" s="394" t="str">
        <f t="shared" si="43"/>
        <v>►</v>
      </c>
      <c r="B76" s="146" t="str">
        <f t="shared" si="41"/>
        <v>►</v>
      </c>
      <c r="C76" s="659" t="str">
        <f t="shared" si="41"/>
        <v>►</v>
      </c>
      <c r="D76" s="146" t="str">
        <f t="shared" si="41"/>
        <v>►</v>
      </c>
      <c r="E76" s="146" t="str">
        <f t="shared" si="41"/>
        <v>►</v>
      </c>
      <c r="F76" s="146" t="str">
        <f t="shared" si="41"/>
        <v>►</v>
      </c>
      <c r="G76" s="146" t="str">
        <f t="shared" si="41"/>
        <v>►</v>
      </c>
      <c r="I76" s="271"/>
      <c r="J76" s="270"/>
      <c r="K76" s="270"/>
      <c r="L76" s="270"/>
      <c r="M76" s="270"/>
      <c r="N76" s="270"/>
      <c r="O76" s="270"/>
      <c r="P76" s="270"/>
      <c r="Q76" s="270"/>
      <c r="R76" s="270"/>
      <c r="S76" s="270"/>
      <c r="T76" s="270"/>
      <c r="U76" s="270"/>
      <c r="V76" s="270"/>
      <c r="W76" s="270"/>
      <c r="X76" s="270"/>
      <c r="Y76" s="270"/>
      <c r="Z76" s="269"/>
      <c r="AA76" s="660"/>
      <c r="AB76" s="394" t="str">
        <f t="shared" si="44"/>
        <v>►</v>
      </c>
      <c r="AC76" s="146" t="str">
        <f t="shared" si="42"/>
        <v>►</v>
      </c>
      <c r="AD76" s="659" t="str">
        <f t="shared" si="42"/>
        <v>►</v>
      </c>
      <c r="AE76" s="146" t="str">
        <f t="shared" si="42"/>
        <v>►</v>
      </c>
      <c r="AF76" s="146" t="str">
        <f t="shared" si="42"/>
        <v>►</v>
      </c>
      <c r="AG76" s="146" t="str">
        <f t="shared" si="42"/>
        <v>►</v>
      </c>
      <c r="AH76" s="146" t="str">
        <f t="shared" si="42"/>
        <v>►</v>
      </c>
      <c r="AI76" s="660"/>
      <c r="AJ76" s="271"/>
      <c r="AK76" s="270"/>
      <c r="AL76" s="270"/>
      <c r="AM76" s="270"/>
      <c r="AN76" s="270"/>
      <c r="AO76" s="270"/>
      <c r="AP76" s="270"/>
      <c r="AQ76" s="270"/>
      <c r="AR76" s="270"/>
      <c r="AS76" s="270"/>
      <c r="AT76" s="270"/>
      <c r="AU76" s="270"/>
      <c r="AV76" s="270"/>
      <c r="AW76" s="270"/>
      <c r="AX76" s="270"/>
      <c r="AY76" s="270"/>
      <c r="AZ76" s="270"/>
      <c r="BA76" s="269"/>
      <c r="BC76" s="394" t="str">
        <f t="shared" si="45"/>
        <v>►</v>
      </c>
      <c r="BD76" s="574"/>
      <c r="BF76" s="394" t="str">
        <f t="shared" si="46"/>
        <v>►</v>
      </c>
      <c r="BG76" s="574"/>
      <c r="BI76" s="9">
        <v>1</v>
      </c>
    </row>
    <row r="77" spans="1:61" ht="16.5" thickBot="1">
      <c r="A77" s="394" t="str">
        <f t="shared" si="43"/>
        <v>A</v>
      </c>
      <c r="B77" s="655" t="s">
        <v>933</v>
      </c>
      <c r="C77" s="655" t="s">
        <v>933</v>
      </c>
      <c r="D77" s="655" t="s">
        <v>933</v>
      </c>
      <c r="E77" s="655" t="s">
        <v>933</v>
      </c>
      <c r="F77" s="655" t="s">
        <v>933</v>
      </c>
      <c r="G77" s="655" t="s">
        <v>933</v>
      </c>
      <c r="I77" s="658" t="s">
        <v>338</v>
      </c>
      <c r="J77" s="657" t="s">
        <v>933</v>
      </c>
      <c r="K77" s="657" t="s">
        <v>933</v>
      </c>
      <c r="L77" s="657" t="s">
        <v>933</v>
      </c>
      <c r="M77" s="657" t="s">
        <v>933</v>
      </c>
      <c r="N77" s="657" t="s">
        <v>933</v>
      </c>
      <c r="O77" s="657" t="s">
        <v>933</v>
      </c>
      <c r="P77" s="657" t="s">
        <v>933</v>
      </c>
      <c r="Q77" s="657" t="s">
        <v>933</v>
      </c>
      <c r="R77" s="657" t="s">
        <v>933</v>
      </c>
      <c r="S77" s="657" t="s">
        <v>933</v>
      </c>
      <c r="T77" s="657" t="s">
        <v>933</v>
      </c>
      <c r="U77" s="657" t="s">
        <v>933</v>
      </c>
      <c r="V77" s="657" t="s">
        <v>933</v>
      </c>
      <c r="W77" s="657" t="s">
        <v>933</v>
      </c>
      <c r="X77" s="657" t="s">
        <v>933</v>
      </c>
      <c r="Y77" s="657" t="s">
        <v>933</v>
      </c>
      <c r="Z77" s="657" t="s">
        <v>933</v>
      </c>
      <c r="AA77" s="660"/>
      <c r="AB77" s="394" t="str">
        <f t="shared" si="44"/>
        <v>A</v>
      </c>
      <c r="AC77" s="655" t="s">
        <v>933</v>
      </c>
      <c r="AD77" s="655" t="s">
        <v>933</v>
      </c>
      <c r="AE77" s="655" t="s">
        <v>933</v>
      </c>
      <c r="AF77" s="655" t="s">
        <v>933</v>
      </c>
      <c r="AG77" s="655" t="s">
        <v>933</v>
      </c>
      <c r="AH77" s="655" t="s">
        <v>933</v>
      </c>
      <c r="AI77" s="660"/>
      <c r="AJ77" s="832" t="s">
        <v>338</v>
      </c>
      <c r="AK77" s="833" t="s">
        <v>338</v>
      </c>
      <c r="AL77" s="833" t="s">
        <v>338</v>
      </c>
      <c r="AM77" s="833" t="s">
        <v>338</v>
      </c>
      <c r="AN77" s="833" t="s">
        <v>338</v>
      </c>
      <c r="AO77" s="834" t="s">
        <v>2028</v>
      </c>
      <c r="AP77" s="835"/>
      <c r="AQ77" s="835"/>
      <c r="AR77" s="835"/>
      <c r="AS77" s="835"/>
      <c r="AT77" s="835"/>
      <c r="AU77" s="835"/>
      <c r="AV77" s="835"/>
      <c r="AW77" s="835"/>
      <c r="AX77" s="835"/>
      <c r="AY77" s="835"/>
      <c r="AZ77" s="835"/>
      <c r="BA77" s="835"/>
      <c r="BC77" s="394" t="str">
        <f t="shared" si="45"/>
        <v>A</v>
      </c>
      <c r="BD77" s="574"/>
      <c r="BF77" s="394" t="str">
        <f t="shared" si="46"/>
        <v>A</v>
      </c>
      <c r="BG77" s="574"/>
      <c r="BI77" s="9">
        <v>1</v>
      </c>
    </row>
    <row r="78" spans="1:61" ht="28.5">
      <c r="A78" s="394" t="str">
        <f t="shared" si="43"/>
        <v>A</v>
      </c>
      <c r="B78" s="395">
        <f t="shared" ref="B78:B96" si="47">IF(A78="►","►",IF(A78="A",IF(AND(ISTEXT(J78),ISTEXT(J78)),J78,IF(ISTEXT(J78),J78,IF(ISBLANK(J78),J78,J78)))))</f>
        <v>0</v>
      </c>
      <c r="C78" s="687">
        <f t="shared" ref="C78:C96" si="48">IF(B78="►","►",IFERROR(LEFT(B78,SEARCH(".",B78)-1),0))</f>
        <v>0</v>
      </c>
      <c r="D78" s="395">
        <f t="shared" ref="D78:D96" si="49">IF(B78="►","►",IFERROR(MID(B78,SEARCH(".",B78)+1,SEARCH(".",B78,SEARCH(".",B78)+1)-SEARCH(".",B78)-1),0))</f>
        <v>0</v>
      </c>
      <c r="E78" s="395">
        <f t="shared" ref="E78:E96" si="50">IF(B78="►","►",IFERROR(MID(B78,SEARCH(".",B78,SEARCH(".",B78)+1)+1,SEARCH(".",B78,SEARCH(".",B78,SEARCH(".",B78)+1)+1)-SEARCH(".",B78,SEARCH(".",B78)+1)-1),0))</f>
        <v>0</v>
      </c>
      <c r="F78" s="395">
        <f t="shared" ref="F78:F96" si="51">IF(B78="►","►",IFERROR(MID(J78,SEARCH(".",B78,SEARCH(".",B78,SEARCH(".",B78)+1)+1)+1,SEARCH(".",B78,SEARCH(".",B78,SEARCH(".",B78,SEARCH(".",B78)+1)+1)+1)-SEARCH(".",B78,SEARCH(".",B78,SEARCH(".",B78)+1)+1)-1),0))</f>
        <v>0</v>
      </c>
      <c r="G78" s="395" t="str">
        <f t="shared" ref="G78:G96" si="52">IF(B78="►","►",IFERROR(MID(B78,SEARCH("♦",SUBSTITUTE(B78,".","♦",LEN(B78)-LEN(SUBSTITUTE(B78,".",""))))+1,999),""))</f>
        <v/>
      </c>
      <c r="I78" s="257" t="s">
        <v>338</v>
      </c>
      <c r="J78" s="256">
        <f>J85</f>
        <v>0</v>
      </c>
      <c r="K78" s="256">
        <f>K85</f>
        <v>0</v>
      </c>
      <c r="L78" s="255">
        <f>L85</f>
        <v>0</v>
      </c>
      <c r="M78" s="254">
        <f>M85</f>
        <v>0</v>
      </c>
      <c r="N78" s="253">
        <f>N85</f>
        <v>0</v>
      </c>
      <c r="O78" s="686"/>
      <c r="P78" s="685"/>
      <c r="Q78" s="798" t="s">
        <v>1699</v>
      </c>
      <c r="R78" s="798"/>
      <c r="S78" s="798"/>
      <c r="T78" s="798"/>
      <c r="U78" s="798"/>
      <c r="V78" s="798"/>
      <c r="W78" s="798"/>
      <c r="X78" s="798"/>
      <c r="Y78" s="798"/>
      <c r="Z78" s="684"/>
      <c r="AA78" s="660"/>
      <c r="AB78" s="394" t="str">
        <f t="shared" si="44"/>
        <v>A</v>
      </c>
      <c r="AC78" s="395">
        <f t="shared" ref="AC78:AC96" si="53">IF(AB78="►","►",IF(AB78="A",IF(AND(ISTEXT(AK78),ISTEXT(AK78)),AK78,IF(ISTEXT(AK78),AK78,IF(ISBLANK(AK78),AK78,AK78)))))</f>
        <v>0</v>
      </c>
      <c r="AD78" s="687">
        <f t="shared" ref="AD78:AD96" si="54">IF(AC78="►","►",IFERROR(LEFT(AC78,SEARCH(".",AC78)-1),0))</f>
        <v>0</v>
      </c>
      <c r="AE78" s="395">
        <f t="shared" ref="AE78:AE96" si="55">IF(AC78="►","►",IFERROR(MID(AC78,SEARCH(".",AC78)+1,SEARCH(".",AC78,SEARCH(".",AC78)+1)-SEARCH(".",AC78)-1),0))</f>
        <v>0</v>
      </c>
      <c r="AF78" s="395">
        <f t="shared" ref="AF78:AF96" si="56">IF(AC78="►","►",IFERROR(MID(AC78,SEARCH(".",AC78,SEARCH(".",AC78)+1)+1,SEARCH(".",AC78,SEARCH(".",AC78,SEARCH(".",AC78)+1)+1)-SEARCH(".",AC78,SEARCH(".",AC78)+1)-1),0))</f>
        <v>0</v>
      </c>
      <c r="AG78" s="395">
        <f t="shared" ref="AG78:AG96" si="57">IF(AC78="►","►",IFERROR(MID(AK78,SEARCH(".",AC78,SEARCH(".",AC78,SEARCH(".",AC78)+1)+1)+1,SEARCH(".",AC78,SEARCH(".",AC78,SEARCH(".",AC78,SEARCH(".",AC78)+1)+1)+1)-SEARCH(".",AC78,SEARCH(".",AC78,SEARCH(".",AC78)+1)+1)-1),0))</f>
        <v>0</v>
      </c>
      <c r="AH78" s="395" t="str">
        <f t="shared" ref="AH78:AH96" si="58">IF(AC78="►","►",IFERROR(MID(AC78,SEARCH("♦",SUBSTITUTE(AC78,".","♦",LEN(AC78)-LEN(SUBSTITUTE(AC78,".",""))))+1,999),""))</f>
        <v/>
      </c>
      <c r="AI78" s="660"/>
      <c r="AJ78" s="257" t="s">
        <v>338</v>
      </c>
      <c r="AK78" s="256">
        <f>AK85</f>
        <v>0</v>
      </c>
      <c r="AL78" s="256">
        <f>AL85</f>
        <v>0</v>
      </c>
      <c r="AM78" s="255">
        <f>AM85</f>
        <v>0</v>
      </c>
      <c r="AN78" s="254">
        <f>AN85</f>
        <v>0</v>
      </c>
      <c r="AO78" s="253">
        <f>AO85</f>
        <v>0</v>
      </c>
      <c r="AP78" s="686"/>
      <c r="AQ78" s="685"/>
      <c r="AR78" s="798" t="s">
        <v>2031</v>
      </c>
      <c r="AS78" s="798"/>
      <c r="AT78" s="798"/>
      <c r="AU78" s="798"/>
      <c r="AV78" s="798"/>
      <c r="AW78" s="798"/>
      <c r="AX78" s="798"/>
      <c r="AY78" s="798"/>
      <c r="AZ78" s="798"/>
      <c r="BA78" s="684"/>
      <c r="BC78" s="394" t="str">
        <f t="shared" si="45"/>
        <v>A</v>
      </c>
      <c r="BD78" s="574"/>
      <c r="BF78" s="394" t="str">
        <f t="shared" si="46"/>
        <v>A</v>
      </c>
      <c r="BG78" s="574"/>
      <c r="BI78" s="9">
        <v>1</v>
      </c>
    </row>
    <row r="79" spans="1:61" ht="28.5">
      <c r="A79" s="394" t="str">
        <f t="shared" si="43"/>
        <v>►</v>
      </c>
      <c r="B79" s="146" t="str">
        <f t="shared" si="47"/>
        <v>►</v>
      </c>
      <c r="C79" s="659" t="str">
        <f t="shared" si="48"/>
        <v>►</v>
      </c>
      <c r="D79" s="146" t="str">
        <f t="shared" si="49"/>
        <v>►</v>
      </c>
      <c r="E79" s="146" t="str">
        <f t="shared" si="50"/>
        <v>►</v>
      </c>
      <c r="F79" s="146" t="str">
        <f t="shared" si="51"/>
        <v>►</v>
      </c>
      <c r="G79" s="146" t="str">
        <f t="shared" si="52"/>
        <v>►</v>
      </c>
      <c r="I79" s="133"/>
      <c r="J79" s="203"/>
      <c r="K79" s="203"/>
      <c r="L79" s="202"/>
      <c r="M79" s="201"/>
      <c r="N79" s="200"/>
      <c r="O79" s="683"/>
      <c r="P79" s="682"/>
      <c r="Q79" s="799"/>
      <c r="R79" s="799"/>
      <c r="S79" s="799"/>
      <c r="T79" s="799"/>
      <c r="U79" s="799"/>
      <c r="V79" s="799"/>
      <c r="W79" s="799"/>
      <c r="X79" s="799"/>
      <c r="Y79" s="799"/>
      <c r="Z79" s="681"/>
      <c r="AA79" s="660"/>
      <c r="AB79" s="394" t="str">
        <f t="shared" si="44"/>
        <v>►</v>
      </c>
      <c r="AC79" s="146" t="str">
        <f t="shared" si="53"/>
        <v>►</v>
      </c>
      <c r="AD79" s="659" t="str">
        <f t="shared" si="54"/>
        <v>►</v>
      </c>
      <c r="AE79" s="146" t="str">
        <f t="shared" si="55"/>
        <v>►</v>
      </c>
      <c r="AF79" s="146" t="str">
        <f t="shared" si="56"/>
        <v>►</v>
      </c>
      <c r="AG79" s="146" t="str">
        <f t="shared" si="57"/>
        <v>►</v>
      </c>
      <c r="AH79" s="146" t="str">
        <f t="shared" si="58"/>
        <v>►</v>
      </c>
      <c r="AI79" s="660"/>
      <c r="AJ79" s="133"/>
      <c r="AK79" s="203"/>
      <c r="AL79" s="203"/>
      <c r="AM79" s="202"/>
      <c r="AN79" s="201"/>
      <c r="AO79" s="200"/>
      <c r="AP79" s="683"/>
      <c r="AQ79" s="682"/>
      <c r="AR79" s="799"/>
      <c r="AS79" s="799"/>
      <c r="AT79" s="799"/>
      <c r="AU79" s="799"/>
      <c r="AV79" s="799"/>
      <c r="AW79" s="799"/>
      <c r="AX79" s="799"/>
      <c r="AY79" s="799"/>
      <c r="AZ79" s="799"/>
      <c r="BA79" s="681"/>
      <c r="BC79" s="394" t="str">
        <f t="shared" si="45"/>
        <v>►</v>
      </c>
      <c r="BD79" s="574"/>
      <c r="BF79" s="394" t="str">
        <f t="shared" si="46"/>
        <v>►</v>
      </c>
      <c r="BG79" s="574"/>
      <c r="BI79" s="9">
        <v>1</v>
      </c>
    </row>
    <row r="80" spans="1:61" ht="15.75">
      <c r="A80" s="394" t="str">
        <f t="shared" si="43"/>
        <v>►</v>
      </c>
      <c r="B80" s="146" t="str">
        <f t="shared" si="47"/>
        <v>►</v>
      </c>
      <c r="C80" s="659" t="str">
        <f t="shared" si="48"/>
        <v>►</v>
      </c>
      <c r="D80" s="146" t="str">
        <f t="shared" si="49"/>
        <v>►</v>
      </c>
      <c r="E80" s="146" t="str">
        <f t="shared" si="50"/>
        <v>►</v>
      </c>
      <c r="F80" s="146" t="str">
        <f t="shared" si="51"/>
        <v>►</v>
      </c>
      <c r="G80" s="146" t="str">
        <f t="shared" si="52"/>
        <v>►</v>
      </c>
      <c r="I80" s="133"/>
      <c r="J80" s="203"/>
      <c r="K80" s="203"/>
      <c r="L80" s="202"/>
      <c r="M80" s="201"/>
      <c r="N80" s="200"/>
      <c r="O80" s="680"/>
      <c r="P80" s="680"/>
      <c r="Q80" s="332"/>
      <c r="R80" s="331"/>
      <c r="S80" s="231"/>
      <c r="T80" s="231"/>
      <c r="U80" s="231"/>
      <c r="V80" s="231"/>
      <c r="W80" s="231"/>
      <c r="X80" s="231"/>
      <c r="Y80" s="231"/>
      <c r="Z80" s="230"/>
      <c r="AA80" s="660"/>
      <c r="AB80" s="394" t="str">
        <f t="shared" si="44"/>
        <v>►</v>
      </c>
      <c r="AC80" s="146" t="str">
        <f t="shared" si="53"/>
        <v>►</v>
      </c>
      <c r="AD80" s="659" t="str">
        <f t="shared" si="54"/>
        <v>►</v>
      </c>
      <c r="AE80" s="146" t="str">
        <f t="shared" si="55"/>
        <v>►</v>
      </c>
      <c r="AF80" s="146" t="str">
        <f t="shared" si="56"/>
        <v>►</v>
      </c>
      <c r="AG80" s="146" t="str">
        <f t="shared" si="57"/>
        <v>►</v>
      </c>
      <c r="AH80" s="146" t="str">
        <f t="shared" si="58"/>
        <v>►</v>
      </c>
      <c r="AI80" s="660"/>
      <c r="AJ80" s="133"/>
      <c r="AK80" s="203"/>
      <c r="AL80" s="203"/>
      <c r="AM80" s="202"/>
      <c r="AN80" s="201"/>
      <c r="AO80" s="200"/>
      <c r="AP80" s="680"/>
      <c r="AQ80" s="680"/>
      <c r="AR80" s="332"/>
      <c r="AS80" s="331"/>
      <c r="AT80" s="231"/>
      <c r="AU80" s="231"/>
      <c r="AV80" s="231"/>
      <c r="AW80" s="231"/>
      <c r="AX80" s="231"/>
      <c r="AY80" s="231"/>
      <c r="AZ80" s="231"/>
      <c r="BA80" s="230"/>
      <c r="BC80" s="394" t="str">
        <f t="shared" si="45"/>
        <v>►</v>
      </c>
      <c r="BD80" s="574"/>
      <c r="BF80" s="394" t="str">
        <f t="shared" si="46"/>
        <v>►</v>
      </c>
      <c r="BG80" s="574"/>
      <c r="BI80" s="9">
        <v>1</v>
      </c>
    </row>
    <row r="81" spans="1:61" ht="18.75">
      <c r="A81" s="394" t="str">
        <f t="shared" si="43"/>
        <v>►</v>
      </c>
      <c r="B81" s="146" t="str">
        <f t="shared" si="47"/>
        <v>►</v>
      </c>
      <c r="C81" s="659" t="str">
        <f t="shared" si="48"/>
        <v>►</v>
      </c>
      <c r="D81" s="146" t="str">
        <f t="shared" si="49"/>
        <v>►</v>
      </c>
      <c r="E81" s="146" t="str">
        <f t="shared" si="50"/>
        <v>►</v>
      </c>
      <c r="F81" s="146" t="str">
        <f t="shared" si="51"/>
        <v>►</v>
      </c>
      <c r="G81" s="146" t="str">
        <f t="shared" si="52"/>
        <v>►</v>
      </c>
      <c r="I81" s="133"/>
      <c r="J81" s="203"/>
      <c r="K81" s="203"/>
      <c r="L81" s="202"/>
      <c r="M81" s="201"/>
      <c r="N81" s="200"/>
      <c r="O81" s="223"/>
      <c r="P81" s="329"/>
      <c r="Q81" s="318"/>
      <c r="R81" s="318"/>
      <c r="S81" s="318"/>
      <c r="T81" s="318"/>
      <c r="U81" s="210"/>
      <c r="V81" s="222"/>
      <c r="W81" s="679"/>
      <c r="X81" s="679"/>
      <c r="Y81" s="679"/>
      <c r="Z81" s="678"/>
      <c r="AA81" s="660"/>
      <c r="AB81" s="394" t="str">
        <f t="shared" si="44"/>
        <v>►</v>
      </c>
      <c r="AC81" s="146" t="str">
        <f t="shared" si="53"/>
        <v>►</v>
      </c>
      <c r="AD81" s="659" t="str">
        <f t="shared" si="54"/>
        <v>►</v>
      </c>
      <c r="AE81" s="146" t="str">
        <f t="shared" si="55"/>
        <v>►</v>
      </c>
      <c r="AF81" s="146" t="str">
        <f t="shared" si="56"/>
        <v>►</v>
      </c>
      <c r="AG81" s="146" t="str">
        <f t="shared" si="57"/>
        <v>►</v>
      </c>
      <c r="AH81" s="146" t="str">
        <f t="shared" si="58"/>
        <v>►</v>
      </c>
      <c r="AI81" s="660"/>
      <c r="AJ81" s="133"/>
      <c r="AK81" s="203"/>
      <c r="AL81" s="203"/>
      <c r="AM81" s="202"/>
      <c r="AN81" s="201"/>
      <c r="AO81" s="200"/>
      <c r="AP81" s="223"/>
      <c r="AQ81" s="329"/>
      <c r="AR81" s="318"/>
      <c r="AS81" s="318"/>
      <c r="AT81" s="318"/>
      <c r="AU81" s="318"/>
      <c r="AV81" s="210"/>
      <c r="AW81" s="222"/>
      <c r="AX81" s="679"/>
      <c r="AY81" s="679"/>
      <c r="AZ81" s="679"/>
      <c r="BA81" s="678"/>
      <c r="BC81" s="394" t="str">
        <f t="shared" si="45"/>
        <v>►</v>
      </c>
      <c r="BD81" s="574"/>
      <c r="BF81" s="394" t="str">
        <f t="shared" si="46"/>
        <v>►</v>
      </c>
      <c r="BG81" s="574"/>
      <c r="BI81" s="9">
        <v>1</v>
      </c>
    </row>
    <row r="82" spans="1:61" ht="18.75">
      <c r="A82" s="394" t="str">
        <f t="shared" si="43"/>
        <v>►</v>
      </c>
      <c r="B82" s="146" t="str">
        <f t="shared" si="47"/>
        <v>►</v>
      </c>
      <c r="C82" s="659" t="str">
        <f t="shared" si="48"/>
        <v>►</v>
      </c>
      <c r="D82" s="146" t="str">
        <f t="shared" si="49"/>
        <v>►</v>
      </c>
      <c r="E82" s="146" t="str">
        <f t="shared" si="50"/>
        <v>►</v>
      </c>
      <c r="F82" s="146" t="str">
        <f t="shared" si="51"/>
        <v>►</v>
      </c>
      <c r="G82" s="146" t="str">
        <f t="shared" si="52"/>
        <v>►</v>
      </c>
      <c r="I82" s="133"/>
      <c r="J82" s="203"/>
      <c r="K82" s="203"/>
      <c r="L82" s="202"/>
      <c r="M82" s="201"/>
      <c r="N82" s="200"/>
      <c r="O82" s="215"/>
      <c r="P82" s="322"/>
      <c r="Q82" s="319"/>
      <c r="R82" s="319"/>
      <c r="S82" s="319"/>
      <c r="T82" s="319"/>
      <c r="U82" s="214"/>
      <c r="V82" s="28"/>
      <c r="W82" s="679"/>
      <c r="X82" s="679"/>
      <c r="Y82" s="679"/>
      <c r="Z82" s="678"/>
      <c r="AA82" s="660"/>
      <c r="AB82" s="394" t="str">
        <f t="shared" si="44"/>
        <v>►</v>
      </c>
      <c r="AC82" s="146" t="str">
        <f t="shared" si="53"/>
        <v>►</v>
      </c>
      <c r="AD82" s="659" t="str">
        <f t="shared" si="54"/>
        <v>►</v>
      </c>
      <c r="AE82" s="146" t="str">
        <f t="shared" si="55"/>
        <v>►</v>
      </c>
      <c r="AF82" s="146" t="str">
        <f t="shared" si="56"/>
        <v>►</v>
      </c>
      <c r="AG82" s="146" t="str">
        <f t="shared" si="57"/>
        <v>►</v>
      </c>
      <c r="AH82" s="146" t="str">
        <f t="shared" si="58"/>
        <v>►</v>
      </c>
      <c r="AI82" s="660"/>
      <c r="AJ82" s="133"/>
      <c r="AK82" s="203"/>
      <c r="AL82" s="203"/>
      <c r="AM82" s="202"/>
      <c r="AN82" s="201"/>
      <c r="AO82" s="200"/>
      <c r="AP82" s="215"/>
      <c r="AQ82" s="322"/>
      <c r="AR82" s="319"/>
      <c r="AS82" s="319"/>
      <c r="AT82" s="319"/>
      <c r="AU82" s="319"/>
      <c r="AV82" s="214"/>
      <c r="AW82" s="28"/>
      <c r="AX82" s="679"/>
      <c r="AY82" s="679"/>
      <c r="AZ82" s="679"/>
      <c r="BA82" s="678"/>
      <c r="BC82" s="394" t="str">
        <f t="shared" si="45"/>
        <v>►</v>
      </c>
      <c r="BD82" s="574"/>
      <c r="BF82" s="394" t="str">
        <f t="shared" si="46"/>
        <v>►</v>
      </c>
      <c r="BG82" s="574"/>
      <c r="BI82" s="9">
        <v>1</v>
      </c>
    </row>
    <row r="83" spans="1:61" ht="15.75">
      <c r="A83" s="394" t="str">
        <f t="shared" si="43"/>
        <v>►</v>
      </c>
      <c r="B83" s="146" t="str">
        <f t="shared" si="47"/>
        <v>►</v>
      </c>
      <c r="C83" s="659" t="str">
        <f t="shared" si="48"/>
        <v>►</v>
      </c>
      <c r="D83" s="146" t="str">
        <f t="shared" si="49"/>
        <v>►</v>
      </c>
      <c r="E83" s="146" t="str">
        <f t="shared" si="50"/>
        <v>►</v>
      </c>
      <c r="F83" s="146" t="str">
        <f t="shared" si="51"/>
        <v>►</v>
      </c>
      <c r="G83" s="146" t="str">
        <f t="shared" si="52"/>
        <v>►</v>
      </c>
      <c r="I83" s="133"/>
      <c r="J83" s="203"/>
      <c r="K83" s="203"/>
      <c r="L83" s="202"/>
      <c r="M83" s="201"/>
      <c r="N83" s="200"/>
      <c r="O83" s="320"/>
      <c r="P83" s="319"/>
      <c r="Q83" s="318"/>
      <c r="R83" s="315"/>
      <c r="S83" s="198"/>
      <c r="T83" s="314"/>
      <c r="U83" s="197"/>
      <c r="V83" s="196"/>
      <c r="W83" s="677" t="str">
        <f>Q78</f>
        <v>POSTIT 3</v>
      </c>
      <c r="X83" s="677"/>
      <c r="Y83" s="677"/>
      <c r="Z83" s="676"/>
      <c r="AA83" s="660"/>
      <c r="AB83" s="394" t="str">
        <f t="shared" si="44"/>
        <v>►</v>
      </c>
      <c r="AC83" s="146" t="str">
        <f t="shared" si="53"/>
        <v>►</v>
      </c>
      <c r="AD83" s="659" t="str">
        <f t="shared" si="54"/>
        <v>►</v>
      </c>
      <c r="AE83" s="146" t="str">
        <f t="shared" si="55"/>
        <v>►</v>
      </c>
      <c r="AF83" s="146" t="str">
        <f t="shared" si="56"/>
        <v>►</v>
      </c>
      <c r="AG83" s="146" t="str">
        <f t="shared" si="57"/>
        <v>►</v>
      </c>
      <c r="AH83" s="146" t="str">
        <f t="shared" si="58"/>
        <v>►</v>
      </c>
      <c r="AI83" s="660"/>
      <c r="AJ83" s="133"/>
      <c r="AK83" s="203"/>
      <c r="AL83" s="203"/>
      <c r="AM83" s="202"/>
      <c r="AN83" s="201"/>
      <c r="AO83" s="200"/>
      <c r="AP83" s="320"/>
      <c r="AQ83" s="319"/>
      <c r="AR83" s="318"/>
      <c r="AS83" s="315"/>
      <c r="AT83" s="198"/>
      <c r="AU83" s="314"/>
      <c r="AV83" s="197"/>
      <c r="AW83" s="196"/>
      <c r="AX83" s="677" t="str">
        <f>AR78</f>
        <v>POSTIT 16</v>
      </c>
      <c r="AY83" s="677"/>
      <c r="AZ83" s="677"/>
      <c r="BA83" s="676"/>
      <c r="BC83" s="394" t="str">
        <f t="shared" si="45"/>
        <v>►</v>
      </c>
      <c r="BD83" s="574"/>
      <c r="BF83" s="394" t="str">
        <f t="shared" si="46"/>
        <v>►</v>
      </c>
      <c r="BG83" s="574"/>
      <c r="BI83" s="9">
        <v>1</v>
      </c>
    </row>
    <row r="84" spans="1:61" ht="15.75">
      <c r="A84" s="394" t="str">
        <f t="shared" si="43"/>
        <v>►</v>
      </c>
      <c r="B84" s="146" t="str">
        <f t="shared" si="47"/>
        <v>►</v>
      </c>
      <c r="C84" s="659" t="str">
        <f t="shared" si="48"/>
        <v>►</v>
      </c>
      <c r="D84" s="146" t="str">
        <f t="shared" si="49"/>
        <v>►</v>
      </c>
      <c r="E84" s="146" t="str">
        <f t="shared" si="50"/>
        <v>►</v>
      </c>
      <c r="F84" s="146" t="str">
        <f t="shared" si="51"/>
        <v>►</v>
      </c>
      <c r="G84" s="146" t="str">
        <f t="shared" si="52"/>
        <v>►</v>
      </c>
      <c r="I84" s="133"/>
      <c r="J84" s="203"/>
      <c r="K84" s="203"/>
      <c r="L84" s="202"/>
      <c r="M84" s="201"/>
      <c r="N84" s="200"/>
      <c r="O84" s="199"/>
      <c r="P84" s="103"/>
      <c r="Q84" s="315"/>
      <c r="R84" s="315"/>
      <c r="S84" s="198"/>
      <c r="T84" s="314"/>
      <c r="U84" s="197"/>
      <c r="V84" s="196"/>
      <c r="W84" s="677"/>
      <c r="X84" s="677"/>
      <c r="Y84" s="677"/>
      <c r="Z84" s="676"/>
      <c r="AA84" s="660"/>
      <c r="AB84" s="394" t="str">
        <f t="shared" si="44"/>
        <v>►</v>
      </c>
      <c r="AC84" s="146" t="str">
        <f t="shared" si="53"/>
        <v>►</v>
      </c>
      <c r="AD84" s="659" t="str">
        <f t="shared" si="54"/>
        <v>►</v>
      </c>
      <c r="AE84" s="146" t="str">
        <f t="shared" si="55"/>
        <v>►</v>
      </c>
      <c r="AF84" s="146" t="str">
        <f t="shared" si="56"/>
        <v>►</v>
      </c>
      <c r="AG84" s="146" t="str">
        <f t="shared" si="57"/>
        <v>►</v>
      </c>
      <c r="AH84" s="146" t="str">
        <f t="shared" si="58"/>
        <v>►</v>
      </c>
      <c r="AI84" s="660"/>
      <c r="AJ84" s="133"/>
      <c r="AK84" s="203"/>
      <c r="AL84" s="203"/>
      <c r="AM84" s="202"/>
      <c r="AN84" s="201"/>
      <c r="AO84" s="200"/>
      <c r="AP84" s="199"/>
      <c r="AQ84" s="103"/>
      <c r="AR84" s="315"/>
      <c r="AS84" s="315"/>
      <c r="AT84" s="198"/>
      <c r="AU84" s="314"/>
      <c r="AV84" s="197"/>
      <c r="AW84" s="196"/>
      <c r="AX84" s="677"/>
      <c r="AY84" s="677"/>
      <c r="AZ84" s="677"/>
      <c r="BA84" s="676"/>
      <c r="BC84" s="394" t="str">
        <f t="shared" si="45"/>
        <v>►</v>
      </c>
      <c r="BD84" s="574"/>
      <c r="BF84" s="394" t="str">
        <f t="shared" si="46"/>
        <v>►</v>
      </c>
      <c r="BG84" s="574"/>
      <c r="BI84" s="9">
        <v>1</v>
      </c>
    </row>
    <row r="85" spans="1:61" ht="15.75">
      <c r="A85" s="394" t="str">
        <f t="shared" si="43"/>
        <v>►</v>
      </c>
      <c r="B85" s="146" t="str">
        <f t="shared" si="47"/>
        <v>►</v>
      </c>
      <c r="C85" s="659" t="str">
        <f t="shared" si="48"/>
        <v>►</v>
      </c>
      <c r="D85" s="146" t="str">
        <f t="shared" si="49"/>
        <v>►</v>
      </c>
      <c r="E85" s="146" t="str">
        <f t="shared" si="50"/>
        <v>►</v>
      </c>
      <c r="F85" s="146" t="str">
        <f t="shared" si="51"/>
        <v>►</v>
      </c>
      <c r="G85" s="146" t="str">
        <f t="shared" si="52"/>
        <v>►</v>
      </c>
      <c r="I85" s="133"/>
      <c r="J85" s="189"/>
      <c r="K85" s="188"/>
      <c r="L85" s="187"/>
      <c r="M85" s="186"/>
      <c r="N85" s="185"/>
      <c r="O85" s="184"/>
      <c r="P85" s="183"/>
      <c r="Q85" s="183"/>
      <c r="R85" s="182"/>
      <c r="S85" s="182"/>
      <c r="T85" s="182"/>
      <c r="U85" s="182"/>
      <c r="V85" s="182"/>
      <c r="W85" s="182"/>
      <c r="X85" s="182"/>
      <c r="Y85" s="182"/>
      <c r="Z85" s="181"/>
      <c r="AA85" s="660"/>
      <c r="AB85" s="394" t="str">
        <f t="shared" si="44"/>
        <v>►</v>
      </c>
      <c r="AC85" s="146" t="str">
        <f t="shared" si="53"/>
        <v>►</v>
      </c>
      <c r="AD85" s="659" t="str">
        <f t="shared" si="54"/>
        <v>►</v>
      </c>
      <c r="AE85" s="146" t="str">
        <f t="shared" si="55"/>
        <v>►</v>
      </c>
      <c r="AF85" s="146" t="str">
        <f t="shared" si="56"/>
        <v>►</v>
      </c>
      <c r="AG85" s="146" t="str">
        <f t="shared" si="57"/>
        <v>►</v>
      </c>
      <c r="AH85" s="146" t="str">
        <f t="shared" si="58"/>
        <v>►</v>
      </c>
      <c r="AI85" s="660"/>
      <c r="AJ85" s="133"/>
      <c r="AK85" s="189"/>
      <c r="AL85" s="188"/>
      <c r="AM85" s="187"/>
      <c r="AN85" s="186"/>
      <c r="AO85" s="185"/>
      <c r="AP85" s="184"/>
      <c r="AQ85" s="183"/>
      <c r="AR85" s="183"/>
      <c r="AS85" s="182"/>
      <c r="AT85" s="182"/>
      <c r="AU85" s="182"/>
      <c r="AV85" s="182"/>
      <c r="AW85" s="182"/>
      <c r="AX85" s="182"/>
      <c r="AY85" s="182"/>
      <c r="AZ85" s="182"/>
      <c r="BA85" s="181"/>
      <c r="BC85" s="394" t="str">
        <f t="shared" si="45"/>
        <v>►</v>
      </c>
      <c r="BD85" s="574"/>
      <c r="BF85" s="394" t="str">
        <f t="shared" si="46"/>
        <v>►</v>
      </c>
      <c r="BG85" s="574"/>
      <c r="BI85" s="9">
        <v>1</v>
      </c>
    </row>
    <row r="86" spans="1:61" ht="15.75">
      <c r="A86" s="394" t="str">
        <f t="shared" si="43"/>
        <v>►</v>
      </c>
      <c r="B86" s="146" t="str">
        <f t="shared" si="47"/>
        <v>►</v>
      </c>
      <c r="C86" s="659" t="str">
        <f t="shared" si="48"/>
        <v>►</v>
      </c>
      <c r="D86" s="146" t="str">
        <f t="shared" si="49"/>
        <v>►</v>
      </c>
      <c r="E86" s="146" t="str">
        <f t="shared" si="50"/>
        <v>►</v>
      </c>
      <c r="F86" s="146" t="str">
        <f t="shared" si="51"/>
        <v>►</v>
      </c>
      <c r="G86" s="146" t="str">
        <f t="shared" si="52"/>
        <v>►</v>
      </c>
      <c r="I86" s="133"/>
      <c r="J86" s="118"/>
      <c r="K86" s="118"/>
      <c r="L86" s="117"/>
      <c r="M86" s="116"/>
      <c r="N86" s="115"/>
      <c r="O86" s="675"/>
      <c r="P86" s="675"/>
      <c r="Q86" s="674"/>
      <c r="R86" s="176"/>
      <c r="S86" s="175"/>
      <c r="T86" s="673"/>
      <c r="U86" s="174"/>
      <c r="V86" s="672"/>
      <c r="W86" s="671"/>
      <c r="X86" s="670"/>
      <c r="Y86" s="669"/>
      <c r="Z86" s="173"/>
      <c r="AA86" s="660"/>
      <c r="AB86" s="394" t="str">
        <f t="shared" si="44"/>
        <v>►</v>
      </c>
      <c r="AC86" s="146" t="str">
        <f t="shared" si="53"/>
        <v>►</v>
      </c>
      <c r="AD86" s="659" t="str">
        <f t="shared" si="54"/>
        <v>►</v>
      </c>
      <c r="AE86" s="146" t="str">
        <f t="shared" si="55"/>
        <v>►</v>
      </c>
      <c r="AF86" s="146" t="str">
        <f t="shared" si="56"/>
        <v>►</v>
      </c>
      <c r="AG86" s="146" t="str">
        <f t="shared" si="57"/>
        <v>►</v>
      </c>
      <c r="AH86" s="146" t="str">
        <f t="shared" si="58"/>
        <v>►</v>
      </c>
      <c r="AI86" s="660"/>
      <c r="AJ86" s="133"/>
      <c r="AK86" s="118"/>
      <c r="AL86" s="118"/>
      <c r="AM86" s="117"/>
      <c r="AN86" s="116"/>
      <c r="AO86" s="115"/>
      <c r="AP86" s="675"/>
      <c r="AQ86" s="675"/>
      <c r="AR86" s="674"/>
      <c r="AS86" s="176"/>
      <c r="AT86" s="175"/>
      <c r="AU86" s="673"/>
      <c r="AV86" s="174"/>
      <c r="AW86" s="672"/>
      <c r="AX86" s="671"/>
      <c r="AY86" s="670"/>
      <c r="AZ86" s="669"/>
      <c r="BA86" s="173"/>
      <c r="BC86" s="394" t="str">
        <f t="shared" si="45"/>
        <v>►</v>
      </c>
      <c r="BD86" s="574"/>
      <c r="BF86" s="394" t="str">
        <f t="shared" si="46"/>
        <v>►</v>
      </c>
      <c r="BG86" s="574"/>
      <c r="BI86" s="9">
        <v>1</v>
      </c>
    </row>
    <row r="87" spans="1:61" ht="15.75">
      <c r="A87" s="394" t="str">
        <f t="shared" si="43"/>
        <v>►</v>
      </c>
      <c r="B87" s="146" t="str">
        <f t="shared" si="47"/>
        <v>►</v>
      </c>
      <c r="C87" s="659" t="str">
        <f t="shared" si="48"/>
        <v>►</v>
      </c>
      <c r="D87" s="146" t="str">
        <f t="shared" si="49"/>
        <v>►</v>
      </c>
      <c r="E87" s="146" t="str">
        <f t="shared" si="50"/>
        <v>►</v>
      </c>
      <c r="F87" s="146" t="str">
        <f t="shared" si="51"/>
        <v>►</v>
      </c>
      <c r="G87" s="146" t="str">
        <f t="shared" si="52"/>
        <v>►</v>
      </c>
      <c r="I87" s="133"/>
      <c r="J87" s="118"/>
      <c r="K87" s="118"/>
      <c r="L87" s="117"/>
      <c r="M87" s="116"/>
      <c r="N87" s="115"/>
      <c r="O87" s="663"/>
      <c r="P87" s="663"/>
      <c r="Q87" s="662"/>
      <c r="R87" s="164"/>
      <c r="S87" s="163"/>
      <c r="T87" s="668"/>
      <c r="U87" s="162"/>
      <c r="V87" s="667"/>
      <c r="W87" s="666"/>
      <c r="X87" s="665"/>
      <c r="Y87" s="664"/>
      <c r="Z87" s="161"/>
      <c r="AA87" s="660"/>
      <c r="AB87" s="394" t="str">
        <f t="shared" si="44"/>
        <v>►</v>
      </c>
      <c r="AC87" s="146" t="str">
        <f t="shared" si="53"/>
        <v>►</v>
      </c>
      <c r="AD87" s="659" t="str">
        <f t="shared" si="54"/>
        <v>►</v>
      </c>
      <c r="AE87" s="146" t="str">
        <f t="shared" si="55"/>
        <v>►</v>
      </c>
      <c r="AF87" s="146" t="str">
        <f t="shared" si="56"/>
        <v>►</v>
      </c>
      <c r="AG87" s="146" t="str">
        <f t="shared" si="57"/>
        <v>►</v>
      </c>
      <c r="AH87" s="146" t="str">
        <f t="shared" si="58"/>
        <v>►</v>
      </c>
      <c r="AI87" s="660"/>
      <c r="AJ87" s="133"/>
      <c r="AK87" s="118"/>
      <c r="AL87" s="118"/>
      <c r="AM87" s="117"/>
      <c r="AN87" s="116"/>
      <c r="AO87" s="115"/>
      <c r="AP87" s="663"/>
      <c r="AQ87" s="663"/>
      <c r="AR87" s="662"/>
      <c r="AS87" s="164"/>
      <c r="AT87" s="163"/>
      <c r="AU87" s="668"/>
      <c r="AV87" s="162"/>
      <c r="AW87" s="667"/>
      <c r="AX87" s="666"/>
      <c r="AY87" s="665"/>
      <c r="AZ87" s="664"/>
      <c r="BA87" s="161"/>
      <c r="BC87" s="394" t="str">
        <f t="shared" si="45"/>
        <v>►</v>
      </c>
      <c r="BD87" s="574"/>
      <c r="BF87" s="394" t="str">
        <f t="shared" si="46"/>
        <v>►</v>
      </c>
      <c r="BG87" s="574"/>
      <c r="BI87" s="9">
        <v>1</v>
      </c>
    </row>
    <row r="88" spans="1:61" ht="21">
      <c r="A88" s="394" t="str">
        <f t="shared" si="43"/>
        <v>►</v>
      </c>
      <c r="B88" s="146" t="str">
        <f t="shared" si="47"/>
        <v>►</v>
      </c>
      <c r="C88" s="659" t="str">
        <f t="shared" si="48"/>
        <v>►</v>
      </c>
      <c r="D88" s="146" t="str">
        <f t="shared" si="49"/>
        <v>►</v>
      </c>
      <c r="E88" s="146" t="str">
        <f t="shared" si="50"/>
        <v>►</v>
      </c>
      <c r="F88" s="146" t="str">
        <f t="shared" si="51"/>
        <v>►</v>
      </c>
      <c r="G88" s="146" t="str">
        <f t="shared" si="52"/>
        <v>►</v>
      </c>
      <c r="I88" s="133"/>
      <c r="J88" s="118"/>
      <c r="K88" s="118"/>
      <c r="L88" s="117"/>
      <c r="M88" s="116"/>
      <c r="N88" s="115"/>
      <c r="O88" s="663"/>
      <c r="P88" s="663"/>
      <c r="Q88" s="662"/>
      <c r="R88" s="144"/>
      <c r="S88" s="292"/>
      <c r="T88" s="291"/>
      <c r="U88" s="143"/>
      <c r="V88" s="290"/>
      <c r="W88" s="289"/>
      <c r="X88" s="288"/>
      <c r="Y88" s="287"/>
      <c r="Z88" s="286"/>
      <c r="AA88" s="660"/>
      <c r="AB88" s="394" t="str">
        <f t="shared" si="44"/>
        <v>►</v>
      </c>
      <c r="AC88" s="146" t="str">
        <f t="shared" si="53"/>
        <v>►</v>
      </c>
      <c r="AD88" s="659" t="str">
        <f t="shared" si="54"/>
        <v>►</v>
      </c>
      <c r="AE88" s="146" t="str">
        <f t="shared" si="55"/>
        <v>►</v>
      </c>
      <c r="AF88" s="146" t="str">
        <f t="shared" si="56"/>
        <v>►</v>
      </c>
      <c r="AG88" s="146" t="str">
        <f t="shared" si="57"/>
        <v>►</v>
      </c>
      <c r="AH88" s="146" t="str">
        <f t="shared" si="58"/>
        <v>►</v>
      </c>
      <c r="AI88" s="660"/>
      <c r="AJ88" s="133"/>
      <c r="AK88" s="118"/>
      <c r="AL88" s="118"/>
      <c r="AM88" s="117"/>
      <c r="AN88" s="116"/>
      <c r="AO88" s="115"/>
      <c r="AP88" s="663"/>
      <c r="AQ88" s="663"/>
      <c r="AR88" s="662"/>
      <c r="AS88" s="144"/>
      <c r="AT88" s="292"/>
      <c r="AU88" s="291"/>
      <c r="AV88" s="143"/>
      <c r="AW88" s="290"/>
      <c r="AX88" s="289"/>
      <c r="AY88" s="288"/>
      <c r="AZ88" s="287"/>
      <c r="BA88" s="286"/>
      <c r="BC88" s="394" t="str">
        <f t="shared" si="45"/>
        <v>►</v>
      </c>
      <c r="BD88" s="574"/>
      <c r="BF88" s="394" t="str">
        <f t="shared" si="46"/>
        <v>►</v>
      </c>
      <c r="BG88" s="574"/>
      <c r="BI88" s="9">
        <v>1</v>
      </c>
    </row>
    <row r="89" spans="1:61" ht="21">
      <c r="A89" s="394" t="str">
        <f t="shared" si="43"/>
        <v>►</v>
      </c>
      <c r="B89" s="146" t="str">
        <f t="shared" si="47"/>
        <v>►</v>
      </c>
      <c r="C89" s="659" t="str">
        <f t="shared" si="48"/>
        <v>►</v>
      </c>
      <c r="D89" s="146" t="str">
        <f t="shared" si="49"/>
        <v>►</v>
      </c>
      <c r="E89" s="146" t="str">
        <f t="shared" si="50"/>
        <v>►</v>
      </c>
      <c r="F89" s="146" t="str">
        <f t="shared" si="51"/>
        <v>►</v>
      </c>
      <c r="G89" s="146" t="str">
        <f t="shared" si="52"/>
        <v>►</v>
      </c>
      <c r="I89" s="145"/>
      <c r="J89" s="118"/>
      <c r="K89" s="118"/>
      <c r="L89" s="117"/>
      <c r="M89" s="116"/>
      <c r="N89" s="115"/>
      <c r="O89" s="663"/>
      <c r="P89" s="663"/>
      <c r="Q89" s="662"/>
      <c r="R89" s="149"/>
      <c r="S89" s="292"/>
      <c r="T89" s="291"/>
      <c r="U89" s="143"/>
      <c r="V89" s="290"/>
      <c r="W89" s="289"/>
      <c r="X89" s="288"/>
      <c r="Y89" s="287"/>
      <c r="Z89" s="286"/>
      <c r="AA89" s="660"/>
      <c r="AB89" s="394" t="str">
        <f t="shared" si="44"/>
        <v>►</v>
      </c>
      <c r="AC89" s="146" t="str">
        <f t="shared" si="53"/>
        <v>►</v>
      </c>
      <c r="AD89" s="659" t="str">
        <f t="shared" si="54"/>
        <v>►</v>
      </c>
      <c r="AE89" s="146" t="str">
        <f t="shared" si="55"/>
        <v>►</v>
      </c>
      <c r="AF89" s="146" t="str">
        <f t="shared" si="56"/>
        <v>►</v>
      </c>
      <c r="AG89" s="146" t="str">
        <f t="shared" si="57"/>
        <v>►</v>
      </c>
      <c r="AH89" s="146" t="str">
        <f t="shared" si="58"/>
        <v>►</v>
      </c>
      <c r="AI89" s="660"/>
      <c r="AJ89" s="145"/>
      <c r="AK89" s="118"/>
      <c r="AL89" s="118"/>
      <c r="AM89" s="117"/>
      <c r="AN89" s="116"/>
      <c r="AO89" s="115"/>
      <c r="AP89" s="663"/>
      <c r="AQ89" s="663"/>
      <c r="AR89" s="662"/>
      <c r="AS89" s="149"/>
      <c r="AT89" s="292"/>
      <c r="AU89" s="291"/>
      <c r="AV89" s="143"/>
      <c r="AW89" s="290"/>
      <c r="AX89" s="289"/>
      <c r="AY89" s="288"/>
      <c r="AZ89" s="287"/>
      <c r="BA89" s="286"/>
      <c r="BC89" s="394" t="str">
        <f t="shared" si="45"/>
        <v>►</v>
      </c>
      <c r="BD89" s="574"/>
      <c r="BF89" s="394" t="str">
        <f t="shared" si="46"/>
        <v>►</v>
      </c>
      <c r="BG89" s="574"/>
      <c r="BI89" s="9">
        <v>1</v>
      </c>
    </row>
    <row r="90" spans="1:61" ht="21">
      <c r="A90" s="394" t="str">
        <f t="shared" si="43"/>
        <v>►</v>
      </c>
      <c r="B90" s="146" t="str">
        <f t="shared" si="47"/>
        <v>►</v>
      </c>
      <c r="C90" s="659" t="str">
        <f t="shared" si="48"/>
        <v>►</v>
      </c>
      <c r="D90" s="146" t="str">
        <f t="shared" si="49"/>
        <v>►</v>
      </c>
      <c r="E90" s="146" t="str">
        <f t="shared" si="50"/>
        <v>►</v>
      </c>
      <c r="F90" s="146" t="str">
        <f t="shared" si="51"/>
        <v>►</v>
      </c>
      <c r="G90" s="146" t="str">
        <f t="shared" si="52"/>
        <v>►</v>
      </c>
      <c r="I90" s="145"/>
      <c r="J90" s="118"/>
      <c r="K90" s="118"/>
      <c r="L90" s="117"/>
      <c r="M90" s="116"/>
      <c r="N90" s="115"/>
      <c r="O90" s="663"/>
      <c r="P90" s="663"/>
      <c r="Q90" s="662"/>
      <c r="R90" s="144"/>
      <c r="S90" s="292"/>
      <c r="T90" s="291"/>
      <c r="U90" s="143"/>
      <c r="V90" s="290"/>
      <c r="W90" s="289"/>
      <c r="X90" s="288"/>
      <c r="Y90" s="287"/>
      <c r="Z90" s="294"/>
      <c r="AA90" s="660"/>
      <c r="AB90" s="394" t="str">
        <f t="shared" si="44"/>
        <v>►</v>
      </c>
      <c r="AC90" s="146" t="str">
        <f t="shared" si="53"/>
        <v>►</v>
      </c>
      <c r="AD90" s="659" t="str">
        <f t="shared" si="54"/>
        <v>►</v>
      </c>
      <c r="AE90" s="146" t="str">
        <f t="shared" si="55"/>
        <v>►</v>
      </c>
      <c r="AF90" s="146" t="str">
        <f t="shared" si="56"/>
        <v>►</v>
      </c>
      <c r="AG90" s="146" t="str">
        <f t="shared" si="57"/>
        <v>►</v>
      </c>
      <c r="AH90" s="146" t="str">
        <f t="shared" si="58"/>
        <v>►</v>
      </c>
      <c r="AI90" s="660"/>
      <c r="AJ90" s="145"/>
      <c r="AK90" s="118"/>
      <c r="AL90" s="118"/>
      <c r="AM90" s="117"/>
      <c r="AN90" s="116"/>
      <c r="AO90" s="115"/>
      <c r="AP90" s="663"/>
      <c r="AQ90" s="663"/>
      <c r="AR90" s="662"/>
      <c r="AS90" s="144"/>
      <c r="AT90" s="292"/>
      <c r="AU90" s="291"/>
      <c r="AV90" s="143"/>
      <c r="AW90" s="290"/>
      <c r="AX90" s="289"/>
      <c r="AY90" s="288"/>
      <c r="AZ90" s="287"/>
      <c r="BA90" s="294"/>
      <c r="BC90" s="394" t="str">
        <f t="shared" si="45"/>
        <v>►</v>
      </c>
      <c r="BD90" s="574"/>
      <c r="BF90" s="394" t="str">
        <f t="shared" si="46"/>
        <v>►</v>
      </c>
      <c r="BG90" s="574"/>
      <c r="BI90" s="9">
        <v>1</v>
      </c>
    </row>
    <row r="91" spans="1:61" ht="21">
      <c r="A91" s="394" t="str">
        <f t="shared" si="43"/>
        <v>►</v>
      </c>
      <c r="B91" s="146" t="str">
        <f t="shared" si="47"/>
        <v>►</v>
      </c>
      <c r="C91" s="659" t="str">
        <f t="shared" si="48"/>
        <v>►</v>
      </c>
      <c r="D91" s="146" t="str">
        <f t="shared" si="49"/>
        <v>►</v>
      </c>
      <c r="E91" s="146" t="str">
        <f t="shared" si="50"/>
        <v>►</v>
      </c>
      <c r="F91" s="146" t="str">
        <f t="shared" si="51"/>
        <v>►</v>
      </c>
      <c r="G91" s="146" t="str">
        <f t="shared" si="52"/>
        <v>►</v>
      </c>
      <c r="I91" s="145"/>
      <c r="J91" s="118"/>
      <c r="K91" s="118"/>
      <c r="L91" s="117"/>
      <c r="M91" s="116"/>
      <c r="N91" s="115"/>
      <c r="O91" s="663"/>
      <c r="P91" s="663"/>
      <c r="Q91" s="662"/>
      <c r="R91" s="149"/>
      <c r="S91" s="292"/>
      <c r="T91" s="291"/>
      <c r="U91" s="143"/>
      <c r="V91" s="290"/>
      <c r="W91" s="289"/>
      <c r="X91" s="288"/>
      <c r="Y91" s="287"/>
      <c r="Z91" s="294"/>
      <c r="AA91" s="660"/>
      <c r="AB91" s="394" t="str">
        <f t="shared" si="44"/>
        <v>►</v>
      </c>
      <c r="AC91" s="146" t="str">
        <f t="shared" si="53"/>
        <v>►</v>
      </c>
      <c r="AD91" s="659" t="str">
        <f t="shared" si="54"/>
        <v>►</v>
      </c>
      <c r="AE91" s="146" t="str">
        <f t="shared" si="55"/>
        <v>►</v>
      </c>
      <c r="AF91" s="146" t="str">
        <f t="shared" si="56"/>
        <v>►</v>
      </c>
      <c r="AG91" s="146" t="str">
        <f t="shared" si="57"/>
        <v>►</v>
      </c>
      <c r="AH91" s="146" t="str">
        <f t="shared" si="58"/>
        <v>►</v>
      </c>
      <c r="AI91" s="660"/>
      <c r="AJ91" s="145"/>
      <c r="AK91" s="118"/>
      <c r="AL91" s="118"/>
      <c r="AM91" s="117"/>
      <c r="AN91" s="116"/>
      <c r="AO91" s="115"/>
      <c r="AP91" s="663"/>
      <c r="AQ91" s="663"/>
      <c r="AR91" s="662"/>
      <c r="AS91" s="149"/>
      <c r="AT91" s="292"/>
      <c r="AU91" s="291"/>
      <c r="AV91" s="143"/>
      <c r="AW91" s="290"/>
      <c r="AX91" s="289"/>
      <c r="AY91" s="288"/>
      <c r="AZ91" s="287"/>
      <c r="BA91" s="294"/>
      <c r="BC91" s="394" t="str">
        <f t="shared" si="45"/>
        <v>►</v>
      </c>
      <c r="BD91" s="574"/>
      <c r="BF91" s="394" t="str">
        <f t="shared" si="46"/>
        <v>►</v>
      </c>
      <c r="BG91" s="574"/>
      <c r="BI91" s="9">
        <v>1</v>
      </c>
    </row>
    <row r="92" spans="1:61" ht="21">
      <c r="A92" s="394" t="str">
        <f t="shared" si="43"/>
        <v>►</v>
      </c>
      <c r="B92" s="146" t="str">
        <f t="shared" si="47"/>
        <v>►</v>
      </c>
      <c r="C92" s="659" t="str">
        <f t="shared" si="48"/>
        <v>►</v>
      </c>
      <c r="D92" s="146" t="str">
        <f t="shared" si="49"/>
        <v>►</v>
      </c>
      <c r="E92" s="146" t="str">
        <f t="shared" si="50"/>
        <v>►</v>
      </c>
      <c r="F92" s="146" t="str">
        <f t="shared" si="51"/>
        <v>►</v>
      </c>
      <c r="G92" s="146" t="str">
        <f t="shared" si="52"/>
        <v>►</v>
      </c>
      <c r="I92" s="145"/>
      <c r="J92" s="118"/>
      <c r="K92" s="118"/>
      <c r="L92" s="117"/>
      <c r="M92" s="116"/>
      <c r="N92" s="115"/>
      <c r="O92" s="663"/>
      <c r="P92" s="663"/>
      <c r="Q92" s="662"/>
      <c r="R92" s="144"/>
      <c r="S92" s="292"/>
      <c r="T92" s="291"/>
      <c r="U92" s="143"/>
      <c r="V92" s="290"/>
      <c r="W92" s="289"/>
      <c r="X92" s="288"/>
      <c r="Y92" s="287"/>
      <c r="Z92" s="286"/>
      <c r="AA92" s="660"/>
      <c r="AB92" s="394" t="str">
        <f t="shared" si="44"/>
        <v>►</v>
      </c>
      <c r="AC92" s="146" t="str">
        <f t="shared" si="53"/>
        <v>►</v>
      </c>
      <c r="AD92" s="659" t="str">
        <f t="shared" si="54"/>
        <v>►</v>
      </c>
      <c r="AE92" s="146" t="str">
        <f t="shared" si="55"/>
        <v>►</v>
      </c>
      <c r="AF92" s="146" t="str">
        <f t="shared" si="56"/>
        <v>►</v>
      </c>
      <c r="AG92" s="146" t="str">
        <f t="shared" si="57"/>
        <v>►</v>
      </c>
      <c r="AH92" s="146" t="str">
        <f t="shared" si="58"/>
        <v>►</v>
      </c>
      <c r="AI92" s="660"/>
      <c r="AJ92" s="145"/>
      <c r="AK92" s="118"/>
      <c r="AL92" s="118"/>
      <c r="AM92" s="117"/>
      <c r="AN92" s="116"/>
      <c r="AO92" s="115"/>
      <c r="AP92" s="663"/>
      <c r="AQ92" s="663"/>
      <c r="AR92" s="662"/>
      <c r="AS92" s="144"/>
      <c r="AT92" s="292"/>
      <c r="AU92" s="291"/>
      <c r="AV92" s="143"/>
      <c r="AW92" s="290"/>
      <c r="AX92" s="289"/>
      <c r="AY92" s="288"/>
      <c r="AZ92" s="287"/>
      <c r="BA92" s="286"/>
      <c r="BC92" s="394" t="str">
        <f t="shared" si="45"/>
        <v>►</v>
      </c>
      <c r="BD92" s="574"/>
      <c r="BF92" s="394" t="str">
        <f t="shared" si="46"/>
        <v>►</v>
      </c>
      <c r="BG92" s="574"/>
      <c r="BI92" s="9">
        <v>1</v>
      </c>
    </row>
    <row r="93" spans="1:61" ht="21">
      <c r="A93" s="394" t="str">
        <f t="shared" si="43"/>
        <v>►</v>
      </c>
      <c r="B93" s="146" t="str">
        <f t="shared" si="47"/>
        <v>►</v>
      </c>
      <c r="C93" s="659" t="str">
        <f t="shared" si="48"/>
        <v>►</v>
      </c>
      <c r="D93" s="146" t="str">
        <f t="shared" si="49"/>
        <v>►</v>
      </c>
      <c r="E93" s="146" t="str">
        <f t="shared" si="50"/>
        <v>►</v>
      </c>
      <c r="F93" s="146" t="str">
        <f t="shared" si="51"/>
        <v>►</v>
      </c>
      <c r="G93" s="146" t="str">
        <f t="shared" si="52"/>
        <v>►</v>
      </c>
      <c r="I93" s="145"/>
      <c r="J93" s="118"/>
      <c r="K93" s="118"/>
      <c r="L93" s="117"/>
      <c r="M93" s="116"/>
      <c r="N93" s="115"/>
      <c r="O93" s="663"/>
      <c r="P93" s="663"/>
      <c r="Q93" s="662"/>
      <c r="R93" s="149"/>
      <c r="S93" s="292"/>
      <c r="T93" s="291"/>
      <c r="U93" s="143"/>
      <c r="V93" s="290"/>
      <c r="W93" s="289"/>
      <c r="X93" s="288"/>
      <c r="Y93" s="287"/>
      <c r="Z93" s="286"/>
      <c r="AA93" s="660"/>
      <c r="AB93" s="394" t="str">
        <f t="shared" si="44"/>
        <v>►</v>
      </c>
      <c r="AC93" s="146" t="str">
        <f t="shared" si="53"/>
        <v>►</v>
      </c>
      <c r="AD93" s="659" t="str">
        <f t="shared" si="54"/>
        <v>►</v>
      </c>
      <c r="AE93" s="146" t="str">
        <f t="shared" si="55"/>
        <v>►</v>
      </c>
      <c r="AF93" s="146" t="str">
        <f t="shared" si="56"/>
        <v>►</v>
      </c>
      <c r="AG93" s="146" t="str">
        <f t="shared" si="57"/>
        <v>►</v>
      </c>
      <c r="AH93" s="146" t="str">
        <f t="shared" si="58"/>
        <v>►</v>
      </c>
      <c r="AI93" s="660"/>
      <c r="AJ93" s="145"/>
      <c r="AK93" s="118"/>
      <c r="AL93" s="118"/>
      <c r="AM93" s="117"/>
      <c r="AN93" s="116"/>
      <c r="AO93" s="115"/>
      <c r="AP93" s="663"/>
      <c r="AQ93" s="663"/>
      <c r="AR93" s="662"/>
      <c r="AS93" s="149"/>
      <c r="AT93" s="292"/>
      <c r="AU93" s="291"/>
      <c r="AV93" s="143"/>
      <c r="AW93" s="290"/>
      <c r="AX93" s="289"/>
      <c r="AY93" s="288"/>
      <c r="AZ93" s="287"/>
      <c r="BA93" s="286"/>
      <c r="BC93" s="394" t="str">
        <f t="shared" si="45"/>
        <v>►</v>
      </c>
      <c r="BD93" s="574"/>
      <c r="BF93" s="394" t="str">
        <f t="shared" si="46"/>
        <v>►</v>
      </c>
      <c r="BG93" s="574"/>
      <c r="BI93" s="9">
        <v>1</v>
      </c>
    </row>
    <row r="94" spans="1:61" ht="21">
      <c r="A94" s="394" t="str">
        <f t="shared" si="43"/>
        <v>►</v>
      </c>
      <c r="B94" s="146" t="str">
        <f t="shared" si="47"/>
        <v>►</v>
      </c>
      <c r="C94" s="659" t="str">
        <f t="shared" si="48"/>
        <v>►</v>
      </c>
      <c r="D94" s="146" t="str">
        <f t="shared" si="49"/>
        <v>►</v>
      </c>
      <c r="E94" s="146" t="str">
        <f t="shared" si="50"/>
        <v>►</v>
      </c>
      <c r="F94" s="146" t="str">
        <f t="shared" si="51"/>
        <v>►</v>
      </c>
      <c r="G94" s="146" t="str">
        <f t="shared" si="52"/>
        <v>►</v>
      </c>
      <c r="I94" s="145"/>
      <c r="J94" s="118"/>
      <c r="K94" s="118"/>
      <c r="L94" s="117"/>
      <c r="M94" s="116"/>
      <c r="N94" s="115"/>
      <c r="O94" s="663"/>
      <c r="P94" s="663"/>
      <c r="Q94" s="662"/>
      <c r="R94" s="144"/>
      <c r="S94" s="292"/>
      <c r="T94" s="291"/>
      <c r="U94" s="143"/>
      <c r="V94" s="290"/>
      <c r="W94" s="289"/>
      <c r="X94" s="288"/>
      <c r="Y94" s="287"/>
      <c r="Z94" s="286"/>
      <c r="AA94" s="660"/>
      <c r="AB94" s="394" t="str">
        <f t="shared" si="44"/>
        <v>►</v>
      </c>
      <c r="AC94" s="146" t="str">
        <f t="shared" si="53"/>
        <v>►</v>
      </c>
      <c r="AD94" s="659" t="str">
        <f t="shared" si="54"/>
        <v>►</v>
      </c>
      <c r="AE94" s="146" t="str">
        <f t="shared" si="55"/>
        <v>►</v>
      </c>
      <c r="AF94" s="146" t="str">
        <f t="shared" si="56"/>
        <v>►</v>
      </c>
      <c r="AG94" s="146" t="str">
        <f t="shared" si="57"/>
        <v>►</v>
      </c>
      <c r="AH94" s="146" t="str">
        <f t="shared" si="58"/>
        <v>►</v>
      </c>
      <c r="AI94" s="660"/>
      <c r="AJ94" s="145"/>
      <c r="AK94" s="118"/>
      <c r="AL94" s="118"/>
      <c r="AM94" s="117"/>
      <c r="AN94" s="116"/>
      <c r="AO94" s="115"/>
      <c r="AP94" s="663"/>
      <c r="AQ94" s="663"/>
      <c r="AR94" s="662"/>
      <c r="AS94" s="144"/>
      <c r="AT94" s="292"/>
      <c r="AU94" s="291"/>
      <c r="AV94" s="143"/>
      <c r="AW94" s="290"/>
      <c r="AX94" s="289"/>
      <c r="AY94" s="288"/>
      <c r="AZ94" s="287"/>
      <c r="BA94" s="286"/>
      <c r="BC94" s="394" t="str">
        <f t="shared" si="45"/>
        <v>►</v>
      </c>
      <c r="BD94" s="574"/>
      <c r="BF94" s="394" t="str">
        <f t="shared" si="46"/>
        <v>►</v>
      </c>
      <c r="BG94" s="574"/>
      <c r="BI94" s="9">
        <v>1</v>
      </c>
    </row>
    <row r="95" spans="1:61" ht="15.75">
      <c r="A95" s="394" t="str">
        <f t="shared" si="43"/>
        <v>►</v>
      </c>
      <c r="B95" s="146" t="str">
        <f t="shared" si="47"/>
        <v>►</v>
      </c>
      <c r="C95" s="659" t="str">
        <f t="shared" si="48"/>
        <v>►</v>
      </c>
      <c r="D95" s="146" t="str">
        <f t="shared" si="49"/>
        <v>►</v>
      </c>
      <c r="E95" s="146" t="str">
        <f t="shared" si="50"/>
        <v>►</v>
      </c>
      <c r="F95" s="146" t="str">
        <f t="shared" si="51"/>
        <v>►</v>
      </c>
      <c r="G95" s="146" t="str">
        <f t="shared" si="52"/>
        <v>►</v>
      </c>
      <c r="I95" s="133"/>
      <c r="J95" s="118"/>
      <c r="K95" s="118"/>
      <c r="L95" s="117"/>
      <c r="M95" s="116"/>
      <c r="N95" s="115"/>
      <c r="O95" s="131"/>
      <c r="P95" s="131"/>
      <c r="Q95" s="131"/>
      <c r="R95" s="131"/>
      <c r="S95" s="131"/>
      <c r="T95" s="131"/>
      <c r="U95" s="131"/>
      <c r="V95" s="131"/>
      <c r="W95" s="131"/>
      <c r="X95" s="132"/>
      <c r="Y95" s="131"/>
      <c r="Z95" s="130"/>
      <c r="AA95" s="660"/>
      <c r="AB95" s="394" t="str">
        <f t="shared" si="44"/>
        <v>►</v>
      </c>
      <c r="AC95" s="146" t="str">
        <f t="shared" si="53"/>
        <v>►</v>
      </c>
      <c r="AD95" s="659" t="str">
        <f t="shared" si="54"/>
        <v>►</v>
      </c>
      <c r="AE95" s="146" t="str">
        <f t="shared" si="55"/>
        <v>►</v>
      </c>
      <c r="AF95" s="146" t="str">
        <f t="shared" si="56"/>
        <v>►</v>
      </c>
      <c r="AG95" s="146" t="str">
        <f t="shared" si="57"/>
        <v>►</v>
      </c>
      <c r="AH95" s="146" t="str">
        <f t="shared" si="58"/>
        <v>►</v>
      </c>
      <c r="AI95" s="660"/>
      <c r="AJ95" s="133"/>
      <c r="AK95" s="118"/>
      <c r="AL95" s="118"/>
      <c r="AM95" s="117"/>
      <c r="AN95" s="116"/>
      <c r="AO95" s="115"/>
      <c r="AP95" s="131"/>
      <c r="AQ95" s="131"/>
      <c r="AR95" s="131"/>
      <c r="AS95" s="131"/>
      <c r="AT95" s="131"/>
      <c r="AU95" s="131"/>
      <c r="AV95" s="131"/>
      <c r="AW95" s="131"/>
      <c r="AX95" s="131"/>
      <c r="AY95" s="132"/>
      <c r="AZ95" s="131"/>
      <c r="BA95" s="130"/>
      <c r="BC95" s="394" t="str">
        <f t="shared" si="45"/>
        <v>►</v>
      </c>
      <c r="BD95" s="574"/>
      <c r="BF95" s="394" t="str">
        <f t="shared" si="46"/>
        <v>►</v>
      </c>
      <c r="BG95" s="574"/>
      <c r="BI95" s="9">
        <v>1</v>
      </c>
    </row>
    <row r="96" spans="1:61" ht="21">
      <c r="A96" s="394" t="str">
        <f t="shared" si="43"/>
        <v>►</v>
      </c>
      <c r="B96" s="146" t="str">
        <f t="shared" si="47"/>
        <v>►</v>
      </c>
      <c r="C96" s="659" t="str">
        <f t="shared" si="48"/>
        <v>►</v>
      </c>
      <c r="D96" s="146" t="str">
        <f t="shared" si="49"/>
        <v>►</v>
      </c>
      <c r="E96" s="146" t="str">
        <f t="shared" si="50"/>
        <v>►</v>
      </c>
      <c r="F96" s="146" t="str">
        <f t="shared" si="51"/>
        <v>►</v>
      </c>
      <c r="G96" s="146" t="str">
        <f t="shared" si="52"/>
        <v>►</v>
      </c>
      <c r="I96" s="145"/>
      <c r="J96" s="118"/>
      <c r="K96" s="118"/>
      <c r="L96" s="117"/>
      <c r="M96" s="116"/>
      <c r="N96" s="115"/>
      <c r="O96" s="284"/>
      <c r="P96" s="265"/>
      <c r="Q96" s="268"/>
      <c r="R96" s="268"/>
      <c r="S96" s="268"/>
      <c r="T96" s="268"/>
      <c r="U96" s="268"/>
      <c r="V96" s="268"/>
      <c r="W96" s="268"/>
      <c r="X96" s="268"/>
      <c r="Y96" s="268"/>
      <c r="Z96" s="283"/>
      <c r="AA96" s="660"/>
      <c r="AB96" s="394" t="str">
        <f t="shared" si="44"/>
        <v>►</v>
      </c>
      <c r="AC96" s="146" t="str">
        <f t="shared" si="53"/>
        <v>►</v>
      </c>
      <c r="AD96" s="659" t="str">
        <f t="shared" si="54"/>
        <v>►</v>
      </c>
      <c r="AE96" s="146" t="str">
        <f t="shared" si="55"/>
        <v>►</v>
      </c>
      <c r="AF96" s="146" t="str">
        <f t="shared" si="56"/>
        <v>►</v>
      </c>
      <c r="AG96" s="146" t="str">
        <f t="shared" si="57"/>
        <v>►</v>
      </c>
      <c r="AH96" s="146" t="str">
        <f t="shared" si="58"/>
        <v>►</v>
      </c>
      <c r="AI96" s="660"/>
      <c r="AJ96" s="145"/>
      <c r="AK96" s="118"/>
      <c r="AL96" s="118"/>
      <c r="AM96" s="117"/>
      <c r="AN96" s="116"/>
      <c r="AO96" s="115"/>
      <c r="AP96" s="284"/>
      <c r="AQ96" s="265"/>
      <c r="AR96" s="268"/>
      <c r="AS96" s="268"/>
      <c r="AT96" s="268"/>
      <c r="AU96" s="268"/>
      <c r="AV96" s="268"/>
      <c r="AW96" s="268"/>
      <c r="AX96" s="268"/>
      <c r="AY96" s="268"/>
      <c r="AZ96" s="268"/>
      <c r="BA96" s="283"/>
      <c r="BC96" s="394" t="str">
        <f t="shared" si="45"/>
        <v>►</v>
      </c>
      <c r="BD96" s="574"/>
      <c r="BF96" s="394" t="str">
        <f t="shared" si="46"/>
        <v>►</v>
      </c>
      <c r="BG96" s="574"/>
      <c r="BI96" s="9">
        <v>1</v>
      </c>
    </row>
    <row r="97" spans="1:61" ht="21">
      <c r="A97" s="394" t="str">
        <f t="shared" si="43"/>
        <v>►</v>
      </c>
      <c r="B97" s="146" t="str">
        <f t="shared" ref="B97:G97" si="59">B96</f>
        <v>►</v>
      </c>
      <c r="C97" s="659" t="str">
        <f t="shared" si="59"/>
        <v>►</v>
      </c>
      <c r="D97" s="146" t="str">
        <f t="shared" si="59"/>
        <v>►</v>
      </c>
      <c r="E97" s="146" t="str">
        <f t="shared" si="59"/>
        <v>►</v>
      </c>
      <c r="F97" s="146" t="str">
        <f t="shared" si="59"/>
        <v>►</v>
      </c>
      <c r="G97" s="146" t="str">
        <f t="shared" si="59"/>
        <v>►</v>
      </c>
      <c r="I97" s="145"/>
      <c r="J97" s="118"/>
      <c r="K97" s="118"/>
      <c r="L97" s="117"/>
      <c r="M97" s="116"/>
      <c r="N97" s="115"/>
      <c r="O97" s="281"/>
      <c r="P97" s="280"/>
      <c r="Q97" s="280"/>
      <c r="R97" s="280"/>
      <c r="S97" s="280"/>
      <c r="T97" s="280"/>
      <c r="U97" s="280"/>
      <c r="V97" s="280"/>
      <c r="W97" s="280"/>
      <c r="X97" s="280"/>
      <c r="Y97" s="280"/>
      <c r="Z97" s="279"/>
      <c r="AA97" s="660"/>
      <c r="AB97" s="394" t="str">
        <f t="shared" si="44"/>
        <v>►</v>
      </c>
      <c r="AC97" s="146" t="str">
        <f t="shared" ref="AC97:AH97" si="60">AC96</f>
        <v>►</v>
      </c>
      <c r="AD97" s="659" t="str">
        <f t="shared" si="60"/>
        <v>►</v>
      </c>
      <c r="AE97" s="146" t="str">
        <f t="shared" si="60"/>
        <v>►</v>
      </c>
      <c r="AF97" s="146" t="str">
        <f t="shared" si="60"/>
        <v>►</v>
      </c>
      <c r="AG97" s="146" t="str">
        <f t="shared" si="60"/>
        <v>►</v>
      </c>
      <c r="AH97" s="146" t="str">
        <f t="shared" si="60"/>
        <v>►</v>
      </c>
      <c r="AI97" s="660"/>
      <c r="AJ97" s="145"/>
      <c r="AK97" s="118"/>
      <c r="AL97" s="118"/>
      <c r="AM97" s="117"/>
      <c r="AN97" s="116"/>
      <c r="AO97" s="115"/>
      <c r="AP97" s="281"/>
      <c r="AQ97" s="280"/>
      <c r="AR97" s="280"/>
      <c r="AS97" s="280"/>
      <c r="AT97" s="280"/>
      <c r="AU97" s="280"/>
      <c r="AV97" s="280"/>
      <c r="AW97" s="280"/>
      <c r="AX97" s="280"/>
      <c r="AY97" s="280"/>
      <c r="AZ97" s="280"/>
      <c r="BA97" s="279"/>
      <c r="BC97" s="394" t="str">
        <f t="shared" si="45"/>
        <v>►</v>
      </c>
      <c r="BD97" s="574"/>
      <c r="BF97" s="394" t="str">
        <f t="shared" si="46"/>
        <v>►</v>
      </c>
      <c r="BG97" s="574"/>
      <c r="BI97" s="9">
        <v>1</v>
      </c>
    </row>
    <row r="98" spans="1:61" ht="21">
      <c r="A98" s="394" t="str">
        <f t="shared" si="43"/>
        <v>►</v>
      </c>
      <c r="B98" s="146" t="str">
        <f t="shared" ref="B98:G110" si="61">B96</f>
        <v>►</v>
      </c>
      <c r="C98" s="659" t="str">
        <f t="shared" si="61"/>
        <v>►</v>
      </c>
      <c r="D98" s="146" t="str">
        <f t="shared" si="61"/>
        <v>►</v>
      </c>
      <c r="E98" s="146" t="str">
        <f t="shared" si="61"/>
        <v>►</v>
      </c>
      <c r="F98" s="146" t="str">
        <f t="shared" si="61"/>
        <v>►</v>
      </c>
      <c r="G98" s="146" t="str">
        <f t="shared" si="61"/>
        <v>►</v>
      </c>
      <c r="I98" s="145"/>
      <c r="J98" s="118"/>
      <c r="K98" s="118"/>
      <c r="L98" s="117"/>
      <c r="M98" s="116"/>
      <c r="N98" s="115"/>
      <c r="O98" s="281"/>
      <c r="P98" s="280"/>
      <c r="Q98" s="280"/>
      <c r="R98" s="280"/>
      <c r="S98" s="280"/>
      <c r="T98" s="280"/>
      <c r="U98" s="280"/>
      <c r="V98" s="280"/>
      <c r="W98" s="280"/>
      <c r="X98" s="280"/>
      <c r="Y98" s="280"/>
      <c r="Z98" s="279"/>
      <c r="AA98" s="660"/>
      <c r="AB98" s="394" t="str">
        <f t="shared" si="44"/>
        <v>►</v>
      </c>
      <c r="AC98" s="146" t="str">
        <f t="shared" ref="AC98:AH110" si="62">AC96</f>
        <v>►</v>
      </c>
      <c r="AD98" s="659" t="str">
        <f t="shared" si="62"/>
        <v>►</v>
      </c>
      <c r="AE98" s="146" t="str">
        <f t="shared" si="62"/>
        <v>►</v>
      </c>
      <c r="AF98" s="146" t="str">
        <f t="shared" si="62"/>
        <v>►</v>
      </c>
      <c r="AG98" s="146" t="str">
        <f t="shared" si="62"/>
        <v>►</v>
      </c>
      <c r="AH98" s="146" t="str">
        <f t="shared" si="62"/>
        <v>►</v>
      </c>
      <c r="AI98" s="660"/>
      <c r="AJ98" s="145"/>
      <c r="AK98" s="118"/>
      <c r="AL98" s="118"/>
      <c r="AM98" s="117"/>
      <c r="AN98" s="116"/>
      <c r="AO98" s="115"/>
      <c r="AP98" s="281"/>
      <c r="AQ98" s="280"/>
      <c r="AR98" s="280"/>
      <c r="AS98" s="280"/>
      <c r="AT98" s="280"/>
      <c r="AU98" s="280"/>
      <c r="AV98" s="280"/>
      <c r="AW98" s="280"/>
      <c r="AX98" s="280"/>
      <c r="AY98" s="280"/>
      <c r="AZ98" s="280"/>
      <c r="BA98" s="279"/>
      <c r="BC98" s="394" t="str">
        <f t="shared" si="45"/>
        <v>►</v>
      </c>
      <c r="BD98" s="574"/>
      <c r="BF98" s="394" t="str">
        <f t="shared" si="46"/>
        <v>►</v>
      </c>
      <c r="BG98" s="574"/>
      <c r="BI98" s="9">
        <v>1</v>
      </c>
    </row>
    <row r="99" spans="1:61" ht="21">
      <c r="A99" s="394" t="str">
        <f t="shared" si="43"/>
        <v>►</v>
      </c>
      <c r="B99" s="146" t="str">
        <f t="shared" si="61"/>
        <v>►</v>
      </c>
      <c r="C99" s="659" t="str">
        <f t="shared" si="61"/>
        <v>►</v>
      </c>
      <c r="D99" s="146" t="str">
        <f t="shared" si="61"/>
        <v>►</v>
      </c>
      <c r="E99" s="146" t="str">
        <f t="shared" si="61"/>
        <v>►</v>
      </c>
      <c r="F99" s="146" t="str">
        <f t="shared" si="61"/>
        <v>►</v>
      </c>
      <c r="G99" s="146" t="str">
        <f t="shared" si="61"/>
        <v>►</v>
      </c>
      <c r="I99" s="145"/>
      <c r="J99" s="118"/>
      <c r="K99" s="118"/>
      <c r="L99" s="117"/>
      <c r="M99" s="116"/>
      <c r="N99" s="115"/>
      <c r="O99" s="281"/>
      <c r="P99" s="280"/>
      <c r="Q99" s="280"/>
      <c r="R99" s="280"/>
      <c r="S99" s="280"/>
      <c r="T99" s="280"/>
      <c r="U99" s="280"/>
      <c r="V99" s="280"/>
      <c r="W99" s="280"/>
      <c r="X99" s="280"/>
      <c r="Y99" s="280"/>
      <c r="Z99" s="279"/>
      <c r="AA99" s="660"/>
      <c r="AB99" s="394" t="str">
        <f t="shared" si="44"/>
        <v>►</v>
      </c>
      <c r="AC99" s="146" t="str">
        <f t="shared" si="62"/>
        <v>►</v>
      </c>
      <c r="AD99" s="659" t="str">
        <f t="shared" si="62"/>
        <v>►</v>
      </c>
      <c r="AE99" s="146" t="str">
        <f t="shared" si="62"/>
        <v>►</v>
      </c>
      <c r="AF99" s="146" t="str">
        <f t="shared" si="62"/>
        <v>►</v>
      </c>
      <c r="AG99" s="146" t="str">
        <f t="shared" si="62"/>
        <v>►</v>
      </c>
      <c r="AH99" s="146" t="str">
        <f t="shared" si="62"/>
        <v>►</v>
      </c>
      <c r="AI99" s="660"/>
      <c r="AJ99" s="145"/>
      <c r="AK99" s="118"/>
      <c r="AL99" s="118"/>
      <c r="AM99" s="117"/>
      <c r="AN99" s="116"/>
      <c r="AO99" s="115"/>
      <c r="AP99" s="281"/>
      <c r="AQ99" s="280"/>
      <c r="AR99" s="280"/>
      <c r="AS99" s="280"/>
      <c r="AT99" s="280"/>
      <c r="AU99" s="280"/>
      <c r="AV99" s="280"/>
      <c r="AW99" s="280"/>
      <c r="AX99" s="280"/>
      <c r="AY99" s="280"/>
      <c r="AZ99" s="280"/>
      <c r="BA99" s="279"/>
      <c r="BC99" s="394" t="str">
        <f t="shared" si="45"/>
        <v>►</v>
      </c>
      <c r="BD99" s="574"/>
      <c r="BF99" s="394" t="str">
        <f t="shared" si="46"/>
        <v>►</v>
      </c>
      <c r="BG99" s="574"/>
      <c r="BI99" s="9">
        <v>1</v>
      </c>
    </row>
    <row r="100" spans="1:61" ht="21">
      <c r="A100" s="394" t="str">
        <f t="shared" si="43"/>
        <v>►</v>
      </c>
      <c r="B100" s="146" t="str">
        <f t="shared" si="61"/>
        <v>►</v>
      </c>
      <c r="C100" s="659" t="str">
        <f t="shared" si="61"/>
        <v>►</v>
      </c>
      <c r="D100" s="146" t="str">
        <f t="shared" si="61"/>
        <v>►</v>
      </c>
      <c r="E100" s="146" t="str">
        <f t="shared" si="61"/>
        <v>►</v>
      </c>
      <c r="F100" s="146" t="str">
        <f t="shared" si="61"/>
        <v>►</v>
      </c>
      <c r="G100" s="146" t="str">
        <f t="shared" si="61"/>
        <v>►</v>
      </c>
      <c r="I100" s="145"/>
      <c r="J100" s="118"/>
      <c r="K100" s="118"/>
      <c r="L100" s="117"/>
      <c r="M100" s="116"/>
      <c r="N100" s="115"/>
      <c r="O100" s="281"/>
      <c r="P100" s="280"/>
      <c r="Q100" s="280"/>
      <c r="R100" s="280"/>
      <c r="S100" s="280"/>
      <c r="T100" s="280"/>
      <c r="U100" s="280"/>
      <c r="V100" s="280"/>
      <c r="W100" s="280"/>
      <c r="X100" s="280"/>
      <c r="Y100" s="280"/>
      <c r="Z100" s="279"/>
      <c r="AA100" s="660"/>
      <c r="AB100" s="394" t="str">
        <f t="shared" si="44"/>
        <v>►</v>
      </c>
      <c r="AC100" s="146" t="str">
        <f t="shared" si="62"/>
        <v>►</v>
      </c>
      <c r="AD100" s="659" t="str">
        <f t="shared" si="62"/>
        <v>►</v>
      </c>
      <c r="AE100" s="146" t="str">
        <f t="shared" si="62"/>
        <v>►</v>
      </c>
      <c r="AF100" s="146" t="str">
        <f t="shared" si="62"/>
        <v>►</v>
      </c>
      <c r="AG100" s="146" t="str">
        <f t="shared" si="62"/>
        <v>►</v>
      </c>
      <c r="AH100" s="146" t="str">
        <f t="shared" si="62"/>
        <v>►</v>
      </c>
      <c r="AI100" s="660"/>
      <c r="AJ100" s="145"/>
      <c r="AK100" s="118"/>
      <c r="AL100" s="118"/>
      <c r="AM100" s="117"/>
      <c r="AN100" s="116"/>
      <c r="AO100" s="115"/>
      <c r="AP100" s="281"/>
      <c r="AQ100" s="280"/>
      <c r="AR100" s="280"/>
      <c r="AS100" s="280"/>
      <c r="AT100" s="280"/>
      <c r="AU100" s="280"/>
      <c r="AV100" s="280"/>
      <c r="AW100" s="280"/>
      <c r="AX100" s="280"/>
      <c r="AY100" s="280"/>
      <c r="AZ100" s="280"/>
      <c r="BA100" s="279"/>
      <c r="BC100" s="394" t="str">
        <f t="shared" si="45"/>
        <v>►</v>
      </c>
      <c r="BD100" s="574"/>
      <c r="BF100" s="394" t="str">
        <f t="shared" si="46"/>
        <v>►</v>
      </c>
      <c r="BG100" s="574"/>
      <c r="BI100" s="9">
        <v>1</v>
      </c>
    </row>
    <row r="101" spans="1:61" ht="21">
      <c r="A101" s="394" t="str">
        <f t="shared" si="43"/>
        <v>►</v>
      </c>
      <c r="B101" s="146" t="str">
        <f t="shared" si="61"/>
        <v>►</v>
      </c>
      <c r="C101" s="659" t="str">
        <f t="shared" si="61"/>
        <v>►</v>
      </c>
      <c r="D101" s="146" t="str">
        <f t="shared" si="61"/>
        <v>►</v>
      </c>
      <c r="E101" s="146" t="str">
        <f t="shared" si="61"/>
        <v>►</v>
      </c>
      <c r="F101" s="146" t="str">
        <f t="shared" si="61"/>
        <v>►</v>
      </c>
      <c r="G101" s="146" t="str">
        <f t="shared" si="61"/>
        <v>►</v>
      </c>
      <c r="I101" s="145"/>
      <c r="J101" s="118"/>
      <c r="K101" s="118"/>
      <c r="L101" s="117"/>
      <c r="M101" s="116"/>
      <c r="N101" s="115"/>
      <c r="O101" s="281"/>
      <c r="P101" s="280"/>
      <c r="Q101" s="280"/>
      <c r="R101" s="280"/>
      <c r="S101" s="280"/>
      <c r="T101" s="280"/>
      <c r="U101" s="280"/>
      <c r="V101" s="280"/>
      <c r="W101" s="280"/>
      <c r="X101" s="280"/>
      <c r="Y101" s="280"/>
      <c r="Z101" s="279"/>
      <c r="AA101" s="660"/>
      <c r="AB101" s="394" t="str">
        <f t="shared" si="44"/>
        <v>►</v>
      </c>
      <c r="AC101" s="146" t="str">
        <f t="shared" si="62"/>
        <v>►</v>
      </c>
      <c r="AD101" s="659" t="str">
        <f t="shared" si="62"/>
        <v>►</v>
      </c>
      <c r="AE101" s="146" t="str">
        <f t="shared" si="62"/>
        <v>►</v>
      </c>
      <c r="AF101" s="146" t="str">
        <f t="shared" si="62"/>
        <v>►</v>
      </c>
      <c r="AG101" s="146" t="str">
        <f t="shared" si="62"/>
        <v>►</v>
      </c>
      <c r="AH101" s="146" t="str">
        <f t="shared" si="62"/>
        <v>►</v>
      </c>
      <c r="AI101" s="660"/>
      <c r="AJ101" s="145"/>
      <c r="AK101" s="118"/>
      <c r="AL101" s="118"/>
      <c r="AM101" s="117"/>
      <c r="AN101" s="116"/>
      <c r="AO101" s="115"/>
      <c r="AP101" s="281"/>
      <c r="AQ101" s="280"/>
      <c r="AR101" s="280"/>
      <c r="AS101" s="280"/>
      <c r="AT101" s="280"/>
      <c r="AU101" s="280"/>
      <c r="AV101" s="280"/>
      <c r="AW101" s="280"/>
      <c r="AX101" s="280"/>
      <c r="AY101" s="280"/>
      <c r="AZ101" s="280"/>
      <c r="BA101" s="279"/>
      <c r="BC101" s="394" t="str">
        <f t="shared" si="45"/>
        <v>►</v>
      </c>
      <c r="BD101" s="574"/>
      <c r="BF101" s="394" t="str">
        <f t="shared" si="46"/>
        <v>►</v>
      </c>
      <c r="BG101" s="574"/>
      <c r="BI101" s="9">
        <v>1</v>
      </c>
    </row>
    <row r="102" spans="1:61" ht="21">
      <c r="A102" s="394" t="str">
        <f t="shared" si="43"/>
        <v>►</v>
      </c>
      <c r="B102" s="146" t="str">
        <f t="shared" si="61"/>
        <v>►</v>
      </c>
      <c r="C102" s="659" t="str">
        <f t="shared" si="61"/>
        <v>►</v>
      </c>
      <c r="D102" s="146" t="str">
        <f t="shared" si="61"/>
        <v>►</v>
      </c>
      <c r="E102" s="146" t="str">
        <f t="shared" si="61"/>
        <v>►</v>
      </c>
      <c r="F102" s="146" t="str">
        <f t="shared" si="61"/>
        <v>►</v>
      </c>
      <c r="G102" s="146" t="str">
        <f t="shared" si="61"/>
        <v>►</v>
      </c>
      <c r="I102" s="145"/>
      <c r="J102" s="118"/>
      <c r="K102" s="118"/>
      <c r="L102" s="117"/>
      <c r="M102" s="116"/>
      <c r="N102" s="115"/>
      <c r="O102" s="281"/>
      <c r="P102" s="280"/>
      <c r="Q102" s="280"/>
      <c r="R102" s="280"/>
      <c r="S102" s="280"/>
      <c r="T102" s="280"/>
      <c r="U102" s="280"/>
      <c r="V102" s="280"/>
      <c r="W102" s="280"/>
      <c r="X102" s="280"/>
      <c r="Y102" s="280"/>
      <c r="Z102" s="279"/>
      <c r="AA102" s="660"/>
      <c r="AB102" s="394" t="str">
        <f t="shared" si="44"/>
        <v>►</v>
      </c>
      <c r="AC102" s="146" t="str">
        <f t="shared" si="62"/>
        <v>►</v>
      </c>
      <c r="AD102" s="659" t="str">
        <f t="shared" si="62"/>
        <v>►</v>
      </c>
      <c r="AE102" s="146" t="str">
        <f t="shared" si="62"/>
        <v>►</v>
      </c>
      <c r="AF102" s="146" t="str">
        <f t="shared" si="62"/>
        <v>►</v>
      </c>
      <c r="AG102" s="146" t="str">
        <f t="shared" si="62"/>
        <v>►</v>
      </c>
      <c r="AH102" s="146" t="str">
        <f t="shared" si="62"/>
        <v>►</v>
      </c>
      <c r="AI102" s="660"/>
      <c r="AJ102" s="145"/>
      <c r="AK102" s="118"/>
      <c r="AL102" s="118"/>
      <c r="AM102" s="117"/>
      <c r="AN102" s="116"/>
      <c r="AO102" s="115"/>
      <c r="AP102" s="281"/>
      <c r="AQ102" s="280"/>
      <c r="AR102" s="280"/>
      <c r="AS102" s="280"/>
      <c r="AT102" s="280"/>
      <c r="AU102" s="280"/>
      <c r="AV102" s="280"/>
      <c r="AW102" s="280"/>
      <c r="AX102" s="280"/>
      <c r="AY102" s="280"/>
      <c r="AZ102" s="280"/>
      <c r="BA102" s="279"/>
      <c r="BC102" s="394" t="str">
        <f t="shared" si="45"/>
        <v>►</v>
      </c>
      <c r="BD102" s="574"/>
      <c r="BF102" s="394" t="str">
        <f t="shared" si="46"/>
        <v>►</v>
      </c>
      <c r="BG102" s="574"/>
      <c r="BI102" s="9">
        <v>1</v>
      </c>
    </row>
    <row r="103" spans="1:61" ht="21">
      <c r="A103" s="394" t="str">
        <f t="shared" si="43"/>
        <v>►</v>
      </c>
      <c r="B103" s="146" t="str">
        <f t="shared" si="61"/>
        <v>►</v>
      </c>
      <c r="C103" s="659" t="str">
        <f t="shared" si="61"/>
        <v>►</v>
      </c>
      <c r="D103" s="146" t="str">
        <f t="shared" si="61"/>
        <v>►</v>
      </c>
      <c r="E103" s="146" t="str">
        <f t="shared" si="61"/>
        <v>►</v>
      </c>
      <c r="F103" s="146" t="str">
        <f t="shared" si="61"/>
        <v>►</v>
      </c>
      <c r="G103" s="146" t="str">
        <f t="shared" si="61"/>
        <v>►</v>
      </c>
      <c r="I103" s="145"/>
      <c r="J103" s="118"/>
      <c r="K103" s="118"/>
      <c r="L103" s="117"/>
      <c r="M103" s="116"/>
      <c r="N103" s="115"/>
      <c r="O103" s="281"/>
      <c r="P103" s="280"/>
      <c r="Q103" s="280"/>
      <c r="R103" s="280"/>
      <c r="S103" s="280"/>
      <c r="T103" s="280"/>
      <c r="U103" s="280"/>
      <c r="V103" s="280"/>
      <c r="W103" s="280"/>
      <c r="X103" s="280"/>
      <c r="Y103" s="280"/>
      <c r="Z103" s="279"/>
      <c r="AA103" s="660"/>
      <c r="AB103" s="394" t="str">
        <f t="shared" si="44"/>
        <v>►</v>
      </c>
      <c r="AC103" s="146" t="str">
        <f t="shared" si="62"/>
        <v>►</v>
      </c>
      <c r="AD103" s="659" t="str">
        <f t="shared" si="62"/>
        <v>►</v>
      </c>
      <c r="AE103" s="146" t="str">
        <f t="shared" si="62"/>
        <v>►</v>
      </c>
      <c r="AF103" s="146" t="str">
        <f t="shared" si="62"/>
        <v>►</v>
      </c>
      <c r="AG103" s="146" t="str">
        <f t="shared" si="62"/>
        <v>►</v>
      </c>
      <c r="AH103" s="146" t="str">
        <f t="shared" si="62"/>
        <v>►</v>
      </c>
      <c r="AI103" s="660"/>
      <c r="AJ103" s="145"/>
      <c r="AK103" s="118"/>
      <c r="AL103" s="118"/>
      <c r="AM103" s="117"/>
      <c r="AN103" s="116"/>
      <c r="AO103" s="115"/>
      <c r="AP103" s="281"/>
      <c r="AQ103" s="280"/>
      <c r="AR103" s="280"/>
      <c r="AS103" s="280"/>
      <c r="AT103" s="280"/>
      <c r="AU103" s="280"/>
      <c r="AV103" s="280"/>
      <c r="AW103" s="280"/>
      <c r="AX103" s="280"/>
      <c r="AY103" s="280"/>
      <c r="AZ103" s="280"/>
      <c r="BA103" s="279"/>
      <c r="BC103" s="394" t="str">
        <f t="shared" si="45"/>
        <v>►</v>
      </c>
      <c r="BD103" s="574"/>
      <c r="BF103" s="394" t="str">
        <f t="shared" si="46"/>
        <v>►</v>
      </c>
      <c r="BG103" s="574"/>
      <c r="BI103" s="9">
        <v>1</v>
      </c>
    </row>
    <row r="104" spans="1:61" ht="21">
      <c r="A104" s="394" t="str">
        <f t="shared" si="43"/>
        <v>►</v>
      </c>
      <c r="B104" s="146" t="str">
        <f t="shared" si="61"/>
        <v>►</v>
      </c>
      <c r="C104" s="659" t="str">
        <f t="shared" si="61"/>
        <v>►</v>
      </c>
      <c r="D104" s="146" t="str">
        <f t="shared" si="61"/>
        <v>►</v>
      </c>
      <c r="E104" s="146" t="str">
        <f t="shared" si="61"/>
        <v>►</v>
      </c>
      <c r="F104" s="146" t="str">
        <f t="shared" si="61"/>
        <v>►</v>
      </c>
      <c r="G104" s="146" t="str">
        <f t="shared" si="61"/>
        <v>►</v>
      </c>
      <c r="I104" s="145"/>
      <c r="J104" s="118"/>
      <c r="K104" s="118"/>
      <c r="L104" s="117"/>
      <c r="M104" s="116"/>
      <c r="N104" s="115"/>
      <c r="O104" s="281"/>
      <c r="P104" s="280"/>
      <c r="Q104" s="280"/>
      <c r="R104" s="280"/>
      <c r="S104" s="280"/>
      <c r="T104" s="280"/>
      <c r="U104" s="280"/>
      <c r="V104" s="280"/>
      <c r="W104" s="280"/>
      <c r="X104" s="280"/>
      <c r="Y104" s="280"/>
      <c r="Z104" s="279"/>
      <c r="AA104" s="660"/>
      <c r="AB104" s="394" t="str">
        <f t="shared" si="44"/>
        <v>►</v>
      </c>
      <c r="AC104" s="146" t="str">
        <f t="shared" si="62"/>
        <v>►</v>
      </c>
      <c r="AD104" s="659" t="str">
        <f t="shared" si="62"/>
        <v>►</v>
      </c>
      <c r="AE104" s="146" t="str">
        <f t="shared" si="62"/>
        <v>►</v>
      </c>
      <c r="AF104" s="146" t="str">
        <f t="shared" si="62"/>
        <v>►</v>
      </c>
      <c r="AG104" s="146" t="str">
        <f t="shared" si="62"/>
        <v>►</v>
      </c>
      <c r="AH104" s="146" t="str">
        <f t="shared" si="62"/>
        <v>►</v>
      </c>
      <c r="AI104" s="660"/>
      <c r="AJ104" s="145"/>
      <c r="AK104" s="118"/>
      <c r="AL104" s="118"/>
      <c r="AM104" s="117"/>
      <c r="AN104" s="116"/>
      <c r="AO104" s="115"/>
      <c r="AP104" s="281"/>
      <c r="AQ104" s="280"/>
      <c r="AR104" s="280"/>
      <c r="AS104" s="280"/>
      <c r="AT104" s="280"/>
      <c r="AU104" s="280"/>
      <c r="AV104" s="280"/>
      <c r="AW104" s="280"/>
      <c r="AX104" s="280"/>
      <c r="AY104" s="280"/>
      <c r="AZ104" s="280"/>
      <c r="BA104" s="279"/>
      <c r="BC104" s="394" t="str">
        <f t="shared" si="45"/>
        <v>►</v>
      </c>
      <c r="BD104" s="574"/>
      <c r="BF104" s="394" t="str">
        <f t="shared" si="46"/>
        <v>►</v>
      </c>
      <c r="BG104" s="574"/>
      <c r="BI104" s="9">
        <v>1</v>
      </c>
    </row>
    <row r="105" spans="1:61" ht="21">
      <c r="A105" s="394" t="str">
        <f t="shared" si="43"/>
        <v>►</v>
      </c>
      <c r="B105" s="146" t="str">
        <f t="shared" si="61"/>
        <v>►</v>
      </c>
      <c r="C105" s="659" t="str">
        <f t="shared" si="61"/>
        <v>►</v>
      </c>
      <c r="D105" s="146" t="str">
        <f t="shared" si="61"/>
        <v>►</v>
      </c>
      <c r="E105" s="146" t="str">
        <f t="shared" si="61"/>
        <v>►</v>
      </c>
      <c r="F105" s="146" t="str">
        <f t="shared" si="61"/>
        <v>►</v>
      </c>
      <c r="G105" s="146" t="str">
        <f t="shared" si="61"/>
        <v>►</v>
      </c>
      <c r="I105" s="145"/>
      <c r="J105" s="118"/>
      <c r="K105" s="118"/>
      <c r="L105" s="117"/>
      <c r="M105" s="116"/>
      <c r="N105" s="115"/>
      <c r="O105" s="281"/>
      <c r="P105" s="280"/>
      <c r="Q105" s="280"/>
      <c r="R105" s="280"/>
      <c r="S105" s="280"/>
      <c r="T105" s="280"/>
      <c r="U105" s="280"/>
      <c r="V105" s="280"/>
      <c r="W105" s="280"/>
      <c r="X105" s="280"/>
      <c r="Y105" s="280"/>
      <c r="Z105" s="279"/>
      <c r="AA105" s="660"/>
      <c r="AB105" s="394" t="str">
        <f t="shared" si="44"/>
        <v>►</v>
      </c>
      <c r="AC105" s="146" t="str">
        <f t="shared" si="62"/>
        <v>►</v>
      </c>
      <c r="AD105" s="659" t="str">
        <f t="shared" si="62"/>
        <v>►</v>
      </c>
      <c r="AE105" s="146" t="str">
        <f t="shared" si="62"/>
        <v>►</v>
      </c>
      <c r="AF105" s="146" t="str">
        <f t="shared" si="62"/>
        <v>►</v>
      </c>
      <c r="AG105" s="146" t="str">
        <f t="shared" si="62"/>
        <v>►</v>
      </c>
      <c r="AH105" s="146" t="str">
        <f t="shared" si="62"/>
        <v>►</v>
      </c>
      <c r="AI105" s="660"/>
      <c r="AJ105" s="145"/>
      <c r="AK105" s="118"/>
      <c r="AL105" s="118"/>
      <c r="AM105" s="117"/>
      <c r="AN105" s="116"/>
      <c r="AO105" s="115"/>
      <c r="AP105" s="281"/>
      <c r="AQ105" s="280"/>
      <c r="AR105" s="280"/>
      <c r="AS105" s="280"/>
      <c r="AT105" s="280"/>
      <c r="AU105" s="280"/>
      <c r="AV105" s="280"/>
      <c r="AW105" s="280"/>
      <c r="AX105" s="280"/>
      <c r="AY105" s="280"/>
      <c r="AZ105" s="280"/>
      <c r="BA105" s="279"/>
      <c r="BC105" s="394" t="str">
        <f t="shared" si="45"/>
        <v>►</v>
      </c>
      <c r="BD105" s="574"/>
      <c r="BF105" s="394" t="str">
        <f t="shared" si="46"/>
        <v>►</v>
      </c>
      <c r="BG105" s="574"/>
      <c r="BI105" s="9">
        <v>1</v>
      </c>
    </row>
    <row r="106" spans="1:61" ht="18.75">
      <c r="A106" s="394" t="str">
        <f t="shared" si="43"/>
        <v>►</v>
      </c>
      <c r="B106" s="146" t="str">
        <f t="shared" si="61"/>
        <v>►</v>
      </c>
      <c r="C106" s="659" t="str">
        <f t="shared" si="61"/>
        <v>►</v>
      </c>
      <c r="D106" s="146" t="str">
        <f t="shared" si="61"/>
        <v>►</v>
      </c>
      <c r="E106" s="146" t="str">
        <f t="shared" si="61"/>
        <v>►</v>
      </c>
      <c r="F106" s="146" t="str">
        <f t="shared" si="61"/>
        <v>►</v>
      </c>
      <c r="G106" s="146" t="str">
        <f t="shared" si="61"/>
        <v>►</v>
      </c>
      <c r="I106" s="145"/>
      <c r="J106" s="118"/>
      <c r="K106" s="118"/>
      <c r="L106" s="117"/>
      <c r="M106" s="116"/>
      <c r="N106" s="115"/>
      <c r="O106" s="661"/>
      <c r="P106" s="277"/>
      <c r="Q106" s="277"/>
      <c r="R106" s="277"/>
      <c r="S106" s="277"/>
      <c r="T106" s="277"/>
      <c r="U106" s="277"/>
      <c r="V106" s="277"/>
      <c r="W106" s="277"/>
      <c r="X106" s="277"/>
      <c r="Y106" s="277"/>
      <c r="Z106" s="276"/>
      <c r="AA106" s="660"/>
      <c r="AB106" s="394" t="str">
        <f t="shared" si="44"/>
        <v>►</v>
      </c>
      <c r="AC106" s="146" t="str">
        <f t="shared" si="62"/>
        <v>►</v>
      </c>
      <c r="AD106" s="659" t="str">
        <f t="shared" si="62"/>
        <v>►</v>
      </c>
      <c r="AE106" s="146" t="str">
        <f t="shared" si="62"/>
        <v>►</v>
      </c>
      <c r="AF106" s="146" t="str">
        <f t="shared" si="62"/>
        <v>►</v>
      </c>
      <c r="AG106" s="146" t="str">
        <f t="shared" si="62"/>
        <v>►</v>
      </c>
      <c r="AH106" s="146" t="str">
        <f t="shared" si="62"/>
        <v>►</v>
      </c>
      <c r="AI106" s="660"/>
      <c r="AJ106" s="145"/>
      <c r="AK106" s="118"/>
      <c r="AL106" s="118"/>
      <c r="AM106" s="117"/>
      <c r="AN106" s="116"/>
      <c r="AO106" s="115"/>
      <c r="AP106" s="661"/>
      <c r="AQ106" s="277"/>
      <c r="AR106" s="277"/>
      <c r="AS106" s="277"/>
      <c r="AT106" s="277"/>
      <c r="AU106" s="277"/>
      <c r="AV106" s="277"/>
      <c r="AW106" s="277"/>
      <c r="AX106" s="277"/>
      <c r="AY106" s="277"/>
      <c r="AZ106" s="277"/>
      <c r="BA106" s="276"/>
      <c r="BC106" s="394" t="str">
        <f t="shared" si="45"/>
        <v>►</v>
      </c>
      <c r="BD106" s="574"/>
      <c r="BF106" s="394" t="str">
        <f t="shared" si="46"/>
        <v>►</v>
      </c>
      <c r="BG106" s="574"/>
      <c r="BI106" s="9">
        <v>1</v>
      </c>
    </row>
    <row r="107" spans="1:61" ht="18.75">
      <c r="A107" s="394" t="str">
        <f t="shared" si="43"/>
        <v>►</v>
      </c>
      <c r="B107" s="146" t="str">
        <f t="shared" si="61"/>
        <v>►</v>
      </c>
      <c r="C107" s="659" t="str">
        <f t="shared" si="61"/>
        <v>►</v>
      </c>
      <c r="D107" s="146" t="str">
        <f t="shared" si="61"/>
        <v>►</v>
      </c>
      <c r="E107" s="146" t="str">
        <f t="shared" si="61"/>
        <v>►</v>
      </c>
      <c r="F107" s="146" t="str">
        <f t="shared" si="61"/>
        <v>►</v>
      </c>
      <c r="G107" s="146" t="str">
        <f t="shared" si="61"/>
        <v>►</v>
      </c>
      <c r="I107" s="145"/>
      <c r="J107" s="118"/>
      <c r="K107" s="118"/>
      <c r="L107" s="117"/>
      <c r="M107" s="116"/>
      <c r="N107" s="115"/>
      <c r="O107" s="661"/>
      <c r="P107" s="277"/>
      <c r="Q107" s="277"/>
      <c r="R107" s="277"/>
      <c r="S107" s="277"/>
      <c r="T107" s="277"/>
      <c r="U107" s="277"/>
      <c r="V107" s="277"/>
      <c r="W107" s="277"/>
      <c r="X107" s="277"/>
      <c r="Y107" s="277"/>
      <c r="Z107" s="276"/>
      <c r="AA107" s="660"/>
      <c r="AB107" s="394" t="str">
        <f t="shared" si="44"/>
        <v>►</v>
      </c>
      <c r="AC107" s="146" t="str">
        <f t="shared" si="62"/>
        <v>►</v>
      </c>
      <c r="AD107" s="659" t="str">
        <f t="shared" si="62"/>
        <v>►</v>
      </c>
      <c r="AE107" s="146" t="str">
        <f t="shared" si="62"/>
        <v>►</v>
      </c>
      <c r="AF107" s="146" t="str">
        <f t="shared" si="62"/>
        <v>►</v>
      </c>
      <c r="AG107" s="146" t="str">
        <f t="shared" si="62"/>
        <v>►</v>
      </c>
      <c r="AH107" s="146" t="str">
        <f t="shared" si="62"/>
        <v>►</v>
      </c>
      <c r="AI107" s="660"/>
      <c r="AJ107" s="145"/>
      <c r="AK107" s="118"/>
      <c r="AL107" s="118"/>
      <c r="AM107" s="117"/>
      <c r="AN107" s="116"/>
      <c r="AO107" s="115"/>
      <c r="AP107" s="661"/>
      <c r="AQ107" s="277"/>
      <c r="AR107" s="277"/>
      <c r="AS107" s="277"/>
      <c r="AT107" s="277"/>
      <c r="AU107" s="277"/>
      <c r="AV107" s="277"/>
      <c r="AW107" s="277"/>
      <c r="AX107" s="277"/>
      <c r="AY107" s="277"/>
      <c r="AZ107" s="277"/>
      <c r="BA107" s="276"/>
      <c r="BC107" s="394" t="str">
        <f t="shared" si="45"/>
        <v>►</v>
      </c>
      <c r="BD107" s="574"/>
      <c r="BF107" s="394" t="str">
        <f t="shared" si="46"/>
        <v>►</v>
      </c>
      <c r="BG107" s="574"/>
      <c r="BI107" s="9">
        <v>1</v>
      </c>
    </row>
    <row r="108" spans="1:61" ht="15.75">
      <c r="A108" s="394" t="str">
        <f t="shared" si="43"/>
        <v>►</v>
      </c>
      <c r="B108" s="146" t="str">
        <f t="shared" si="61"/>
        <v>►</v>
      </c>
      <c r="C108" s="659" t="str">
        <f t="shared" si="61"/>
        <v>►</v>
      </c>
      <c r="D108" s="146" t="str">
        <f t="shared" si="61"/>
        <v>►</v>
      </c>
      <c r="E108" s="146" t="str">
        <f t="shared" si="61"/>
        <v>►</v>
      </c>
      <c r="F108" s="146" t="str">
        <f t="shared" si="61"/>
        <v>►</v>
      </c>
      <c r="G108" s="146" t="str">
        <f t="shared" si="61"/>
        <v>►</v>
      </c>
      <c r="I108" s="272"/>
      <c r="J108" s="118"/>
      <c r="K108" s="118"/>
      <c r="L108" s="117"/>
      <c r="M108" s="116"/>
      <c r="N108" s="115"/>
      <c r="O108" s="274"/>
      <c r="P108" s="121"/>
      <c r="Q108" s="121"/>
      <c r="R108" s="121"/>
      <c r="S108" s="121"/>
      <c r="T108" s="121"/>
      <c r="U108" s="121"/>
      <c r="V108" s="121"/>
      <c r="W108" s="121"/>
      <c r="X108" s="121"/>
      <c r="Y108" s="121"/>
      <c r="Z108" s="120"/>
      <c r="AA108" s="660"/>
      <c r="AB108" s="394" t="str">
        <f t="shared" si="44"/>
        <v>►</v>
      </c>
      <c r="AC108" s="146" t="str">
        <f t="shared" si="62"/>
        <v>►</v>
      </c>
      <c r="AD108" s="659" t="str">
        <f t="shared" si="62"/>
        <v>►</v>
      </c>
      <c r="AE108" s="146" t="str">
        <f t="shared" si="62"/>
        <v>►</v>
      </c>
      <c r="AF108" s="146" t="str">
        <f t="shared" si="62"/>
        <v>►</v>
      </c>
      <c r="AG108" s="146" t="str">
        <f t="shared" si="62"/>
        <v>►</v>
      </c>
      <c r="AH108" s="146" t="str">
        <f t="shared" si="62"/>
        <v>►</v>
      </c>
      <c r="AI108" s="660"/>
      <c r="AJ108" s="272"/>
      <c r="AK108" s="118"/>
      <c r="AL108" s="118"/>
      <c r="AM108" s="117"/>
      <c r="AN108" s="116"/>
      <c r="AO108" s="115"/>
      <c r="AP108" s="274"/>
      <c r="AQ108" s="121"/>
      <c r="AR108" s="121"/>
      <c r="AS108" s="121"/>
      <c r="AT108" s="121"/>
      <c r="AU108" s="121"/>
      <c r="AV108" s="121"/>
      <c r="AW108" s="121"/>
      <c r="AX108" s="121"/>
      <c r="AY108" s="121"/>
      <c r="AZ108" s="121"/>
      <c r="BA108" s="120"/>
      <c r="BC108" s="394" t="str">
        <f t="shared" si="45"/>
        <v>►</v>
      </c>
      <c r="BD108" s="574"/>
      <c r="BF108" s="394" t="str">
        <f t="shared" si="46"/>
        <v>►</v>
      </c>
      <c r="BG108" s="574"/>
      <c r="BI108" s="9">
        <v>1</v>
      </c>
    </row>
    <row r="109" spans="1:61" ht="15.75">
      <c r="A109" s="394" t="str">
        <f t="shared" si="43"/>
        <v>►</v>
      </c>
      <c r="B109" s="146" t="str">
        <f t="shared" si="61"/>
        <v>►</v>
      </c>
      <c r="C109" s="659" t="str">
        <f t="shared" si="61"/>
        <v>►</v>
      </c>
      <c r="D109" s="146" t="str">
        <f t="shared" si="61"/>
        <v>►</v>
      </c>
      <c r="E109" s="146" t="str">
        <f t="shared" si="61"/>
        <v>►</v>
      </c>
      <c r="F109" s="146" t="str">
        <f t="shared" si="61"/>
        <v>►</v>
      </c>
      <c r="G109" s="146" t="str">
        <f t="shared" si="61"/>
        <v>►</v>
      </c>
      <c r="I109" s="272"/>
      <c r="J109" s="112"/>
      <c r="K109" s="112"/>
      <c r="L109" s="112"/>
      <c r="M109" s="112"/>
      <c r="N109" s="112"/>
      <c r="O109" s="112"/>
      <c r="P109" s="112"/>
      <c r="Q109" s="112"/>
      <c r="R109" s="112"/>
      <c r="S109" s="112"/>
      <c r="T109" s="112"/>
      <c r="U109" s="112"/>
      <c r="V109" s="112"/>
      <c r="W109" s="112"/>
      <c r="X109" s="112"/>
      <c r="Y109" s="112"/>
      <c r="Z109" s="114"/>
      <c r="AA109" s="660"/>
      <c r="AB109" s="394" t="str">
        <f t="shared" si="44"/>
        <v>►</v>
      </c>
      <c r="AC109" s="146" t="str">
        <f t="shared" si="62"/>
        <v>►</v>
      </c>
      <c r="AD109" s="659" t="str">
        <f t="shared" si="62"/>
        <v>►</v>
      </c>
      <c r="AE109" s="146" t="str">
        <f t="shared" si="62"/>
        <v>►</v>
      </c>
      <c r="AF109" s="146" t="str">
        <f t="shared" si="62"/>
        <v>►</v>
      </c>
      <c r="AG109" s="146" t="str">
        <f t="shared" si="62"/>
        <v>►</v>
      </c>
      <c r="AH109" s="146" t="str">
        <f t="shared" si="62"/>
        <v>►</v>
      </c>
      <c r="AI109" s="660"/>
      <c r="AJ109" s="272"/>
      <c r="AK109" s="112"/>
      <c r="AL109" s="112"/>
      <c r="AM109" s="112"/>
      <c r="AN109" s="112"/>
      <c r="AO109" s="112"/>
      <c r="AP109" s="112"/>
      <c r="AQ109" s="112"/>
      <c r="AR109" s="112"/>
      <c r="AS109" s="112"/>
      <c r="AT109" s="112"/>
      <c r="AU109" s="112"/>
      <c r="AV109" s="112"/>
      <c r="AW109" s="112"/>
      <c r="AX109" s="112"/>
      <c r="AY109" s="112"/>
      <c r="AZ109" s="112"/>
      <c r="BA109" s="114"/>
      <c r="BC109" s="394" t="str">
        <f t="shared" si="45"/>
        <v>►</v>
      </c>
      <c r="BD109" s="574"/>
      <c r="BF109" s="394" t="str">
        <f t="shared" si="46"/>
        <v>►</v>
      </c>
      <c r="BG109" s="574"/>
      <c r="BI109" s="9">
        <v>1</v>
      </c>
    </row>
    <row r="110" spans="1:61" ht="16.5" thickBot="1">
      <c r="A110" s="394" t="str">
        <f t="shared" si="43"/>
        <v>►</v>
      </c>
      <c r="B110" s="146" t="str">
        <f t="shared" si="61"/>
        <v>►</v>
      </c>
      <c r="C110" s="659" t="str">
        <f t="shared" si="61"/>
        <v>►</v>
      </c>
      <c r="D110" s="146" t="str">
        <f t="shared" si="61"/>
        <v>►</v>
      </c>
      <c r="E110" s="146" t="str">
        <f t="shared" si="61"/>
        <v>►</v>
      </c>
      <c r="F110" s="146" t="str">
        <f t="shared" si="61"/>
        <v>►</v>
      </c>
      <c r="G110" s="146" t="str">
        <f t="shared" si="61"/>
        <v>►</v>
      </c>
      <c r="I110" s="271"/>
      <c r="J110" s="270"/>
      <c r="K110" s="270"/>
      <c r="L110" s="270"/>
      <c r="M110" s="270"/>
      <c r="N110" s="270"/>
      <c r="O110" s="270"/>
      <c r="P110" s="270"/>
      <c r="Q110" s="270"/>
      <c r="R110" s="270"/>
      <c r="S110" s="270"/>
      <c r="T110" s="270"/>
      <c r="U110" s="270"/>
      <c r="V110" s="270"/>
      <c r="W110" s="270"/>
      <c r="X110" s="270"/>
      <c r="Y110" s="270"/>
      <c r="Z110" s="269"/>
      <c r="AA110" s="660"/>
      <c r="AB110" s="394" t="str">
        <f t="shared" si="44"/>
        <v>►</v>
      </c>
      <c r="AC110" s="146" t="str">
        <f t="shared" si="62"/>
        <v>►</v>
      </c>
      <c r="AD110" s="659" t="str">
        <f t="shared" si="62"/>
        <v>►</v>
      </c>
      <c r="AE110" s="146" t="str">
        <f t="shared" si="62"/>
        <v>►</v>
      </c>
      <c r="AF110" s="146" t="str">
        <f t="shared" si="62"/>
        <v>►</v>
      </c>
      <c r="AG110" s="146" t="str">
        <f t="shared" si="62"/>
        <v>►</v>
      </c>
      <c r="AH110" s="146" t="str">
        <f t="shared" si="62"/>
        <v>►</v>
      </c>
      <c r="AI110" s="660"/>
      <c r="AJ110" s="271"/>
      <c r="AK110" s="270"/>
      <c r="AL110" s="270"/>
      <c r="AM110" s="270"/>
      <c r="AN110" s="270"/>
      <c r="AO110" s="270"/>
      <c r="AP110" s="270"/>
      <c r="AQ110" s="270"/>
      <c r="AR110" s="270"/>
      <c r="AS110" s="270"/>
      <c r="AT110" s="270"/>
      <c r="AU110" s="270"/>
      <c r="AV110" s="270"/>
      <c r="AW110" s="270"/>
      <c r="AX110" s="270"/>
      <c r="AY110" s="270"/>
      <c r="AZ110" s="270"/>
      <c r="BA110" s="269"/>
      <c r="BC110" s="394" t="str">
        <f t="shared" si="45"/>
        <v>►</v>
      </c>
      <c r="BD110" s="574"/>
      <c r="BF110" s="394" t="str">
        <f t="shared" si="46"/>
        <v>►</v>
      </c>
      <c r="BG110" s="574"/>
      <c r="BI110" s="9">
        <v>1</v>
      </c>
    </row>
    <row r="111" spans="1:61" ht="16.5" thickBot="1">
      <c r="A111" s="394" t="str">
        <f t="shared" si="43"/>
        <v>A</v>
      </c>
      <c r="B111" s="655" t="s">
        <v>933</v>
      </c>
      <c r="C111" s="655" t="s">
        <v>933</v>
      </c>
      <c r="D111" s="655" t="s">
        <v>933</v>
      </c>
      <c r="E111" s="655" t="s">
        <v>933</v>
      </c>
      <c r="F111" s="655" t="s">
        <v>933</v>
      </c>
      <c r="G111" s="655" t="s">
        <v>933</v>
      </c>
      <c r="I111" s="658" t="s">
        <v>338</v>
      </c>
      <c r="J111" s="657" t="s">
        <v>933</v>
      </c>
      <c r="K111" s="657" t="s">
        <v>933</v>
      </c>
      <c r="L111" s="657" t="s">
        <v>933</v>
      </c>
      <c r="M111" s="657" t="s">
        <v>933</v>
      </c>
      <c r="N111" s="657" t="s">
        <v>933</v>
      </c>
      <c r="O111" s="657" t="s">
        <v>933</v>
      </c>
      <c r="P111" s="657" t="s">
        <v>933</v>
      </c>
      <c r="Q111" s="657" t="s">
        <v>933</v>
      </c>
      <c r="R111" s="657" t="s">
        <v>933</v>
      </c>
      <c r="S111" s="657" t="s">
        <v>933</v>
      </c>
      <c r="T111" s="657" t="s">
        <v>933</v>
      </c>
      <c r="U111" s="657" t="s">
        <v>933</v>
      </c>
      <c r="V111" s="657" t="s">
        <v>933</v>
      </c>
      <c r="W111" s="657" t="s">
        <v>933</v>
      </c>
      <c r="X111" s="657" t="s">
        <v>933</v>
      </c>
      <c r="Y111" s="657" t="s">
        <v>933</v>
      </c>
      <c r="Z111" s="657" t="s">
        <v>933</v>
      </c>
      <c r="AA111" s="660"/>
      <c r="AB111" s="394" t="str">
        <f t="shared" si="44"/>
        <v>A</v>
      </c>
      <c r="AC111" s="655" t="s">
        <v>933</v>
      </c>
      <c r="AD111" s="655" t="s">
        <v>933</v>
      </c>
      <c r="AE111" s="655" t="s">
        <v>933</v>
      </c>
      <c r="AF111" s="655" t="s">
        <v>933</v>
      </c>
      <c r="AG111" s="655" t="s">
        <v>933</v>
      </c>
      <c r="AH111" s="655" t="s">
        <v>933</v>
      </c>
      <c r="AI111" s="660"/>
      <c r="AJ111" s="832" t="s">
        <v>338</v>
      </c>
      <c r="AK111" s="833" t="s">
        <v>338</v>
      </c>
      <c r="AL111" s="833" t="s">
        <v>338</v>
      </c>
      <c r="AM111" s="833" t="s">
        <v>338</v>
      </c>
      <c r="AN111" s="833" t="s">
        <v>338</v>
      </c>
      <c r="AO111" s="834" t="s">
        <v>2028</v>
      </c>
      <c r="AP111" s="835"/>
      <c r="AQ111" s="835"/>
      <c r="AR111" s="835"/>
      <c r="AS111" s="835"/>
      <c r="AT111" s="835"/>
      <c r="AU111" s="835"/>
      <c r="AV111" s="835"/>
      <c r="AW111" s="835"/>
      <c r="AX111" s="835"/>
      <c r="AY111" s="835"/>
      <c r="AZ111" s="835"/>
      <c r="BA111" s="835"/>
      <c r="BC111" s="394" t="str">
        <f t="shared" si="45"/>
        <v>A</v>
      </c>
      <c r="BD111" s="574"/>
      <c r="BF111" s="394" t="str">
        <f t="shared" si="46"/>
        <v>A</v>
      </c>
      <c r="BG111" s="574"/>
      <c r="BI111" s="9">
        <v>1</v>
      </c>
    </row>
    <row r="112" spans="1:61" ht="28.5">
      <c r="A112" s="394" t="str">
        <f t="shared" si="43"/>
        <v>A</v>
      </c>
      <c r="B112" s="395">
        <f t="shared" ref="B112:B130" si="63">IF(A112="►","►",IF(A112="A",IF(AND(ISTEXT(J112),ISTEXT(J112)),J112,IF(ISTEXT(J112),J112,IF(ISBLANK(J112),J112,J112)))))</f>
        <v>0</v>
      </c>
      <c r="C112" s="687">
        <f t="shared" ref="C112:C130" si="64">IF(B112="►","►",IFERROR(LEFT(B112,SEARCH(".",B112)-1),0))</f>
        <v>0</v>
      </c>
      <c r="D112" s="395">
        <f t="shared" ref="D112:D130" si="65">IF(B112="►","►",IFERROR(MID(B112,SEARCH(".",B112)+1,SEARCH(".",B112,SEARCH(".",B112)+1)-SEARCH(".",B112)-1),0))</f>
        <v>0</v>
      </c>
      <c r="E112" s="395">
        <f t="shared" ref="E112:E130" si="66">IF(B112="►","►",IFERROR(MID(B112,SEARCH(".",B112,SEARCH(".",B112)+1)+1,SEARCH(".",B112,SEARCH(".",B112,SEARCH(".",B112)+1)+1)-SEARCH(".",B112,SEARCH(".",B112)+1)-1),0))</f>
        <v>0</v>
      </c>
      <c r="F112" s="395">
        <f t="shared" ref="F112:F130" si="67">IF(B112="►","►",IFERROR(MID(J112,SEARCH(".",B112,SEARCH(".",B112,SEARCH(".",B112)+1)+1)+1,SEARCH(".",B112,SEARCH(".",B112,SEARCH(".",B112,SEARCH(".",B112)+1)+1)+1)-SEARCH(".",B112,SEARCH(".",B112,SEARCH(".",B112)+1)+1)-1),0))</f>
        <v>0</v>
      </c>
      <c r="G112" s="395" t="str">
        <f t="shared" ref="G112:G130" si="68">IF(B112="►","►",IFERROR(MID(B112,SEARCH("♦",SUBSTITUTE(B112,".","♦",LEN(B112)-LEN(SUBSTITUTE(B112,".",""))))+1,999),""))</f>
        <v/>
      </c>
      <c r="I112" s="257" t="s">
        <v>338</v>
      </c>
      <c r="J112" s="256">
        <f>J119</f>
        <v>0</v>
      </c>
      <c r="K112" s="256">
        <f>K119</f>
        <v>0</v>
      </c>
      <c r="L112" s="255">
        <f>L119</f>
        <v>0</v>
      </c>
      <c r="M112" s="254">
        <f>M119</f>
        <v>0</v>
      </c>
      <c r="N112" s="253">
        <f>N119</f>
        <v>0</v>
      </c>
      <c r="O112" s="686"/>
      <c r="P112" s="685"/>
      <c r="Q112" s="798" t="s">
        <v>1700</v>
      </c>
      <c r="R112" s="798"/>
      <c r="S112" s="798"/>
      <c r="T112" s="798"/>
      <c r="U112" s="798"/>
      <c r="V112" s="798"/>
      <c r="W112" s="798"/>
      <c r="X112" s="798"/>
      <c r="Y112" s="798"/>
      <c r="Z112" s="684"/>
      <c r="AA112" s="660"/>
      <c r="AB112" s="394" t="str">
        <f t="shared" si="44"/>
        <v>A</v>
      </c>
      <c r="AC112" s="395">
        <f t="shared" ref="AC112:AC130" si="69">IF(AB112="►","►",IF(AB112="A",IF(AND(ISTEXT(AK112),ISTEXT(AK112)),AK112,IF(ISTEXT(AK112),AK112,IF(ISBLANK(AK112),AK112,AK112)))))</f>
        <v>0</v>
      </c>
      <c r="AD112" s="687">
        <f t="shared" ref="AD112:AD130" si="70">IF(AC112="►","►",IFERROR(LEFT(AC112,SEARCH(".",AC112)-1),0))</f>
        <v>0</v>
      </c>
      <c r="AE112" s="395">
        <f t="shared" ref="AE112:AE130" si="71">IF(AC112="►","►",IFERROR(MID(AC112,SEARCH(".",AC112)+1,SEARCH(".",AC112,SEARCH(".",AC112)+1)-SEARCH(".",AC112)-1),0))</f>
        <v>0</v>
      </c>
      <c r="AF112" s="395">
        <f t="shared" ref="AF112:AF130" si="72">IF(AC112="►","►",IFERROR(MID(AC112,SEARCH(".",AC112,SEARCH(".",AC112)+1)+1,SEARCH(".",AC112,SEARCH(".",AC112,SEARCH(".",AC112)+1)+1)-SEARCH(".",AC112,SEARCH(".",AC112)+1)-1),0))</f>
        <v>0</v>
      </c>
      <c r="AG112" s="395">
        <f t="shared" ref="AG112:AG130" si="73">IF(AC112="►","►",IFERROR(MID(AK112,SEARCH(".",AC112,SEARCH(".",AC112,SEARCH(".",AC112)+1)+1)+1,SEARCH(".",AC112,SEARCH(".",AC112,SEARCH(".",AC112,SEARCH(".",AC112)+1)+1)+1)-SEARCH(".",AC112,SEARCH(".",AC112,SEARCH(".",AC112)+1)+1)-1),0))</f>
        <v>0</v>
      </c>
      <c r="AH112" s="395" t="str">
        <f t="shared" ref="AH112:AH130" si="74">IF(AC112="►","►",IFERROR(MID(AC112,SEARCH("♦",SUBSTITUTE(AC112,".","♦",LEN(AC112)-LEN(SUBSTITUTE(AC112,".",""))))+1,999),""))</f>
        <v/>
      </c>
      <c r="AI112" s="660"/>
      <c r="AJ112" s="257" t="s">
        <v>338</v>
      </c>
      <c r="AK112" s="256">
        <f>AK119</f>
        <v>0</v>
      </c>
      <c r="AL112" s="256">
        <f>AL119</f>
        <v>0</v>
      </c>
      <c r="AM112" s="255">
        <f>AM119</f>
        <v>0</v>
      </c>
      <c r="AN112" s="254">
        <f>AN119</f>
        <v>0</v>
      </c>
      <c r="AO112" s="253">
        <f>AO119</f>
        <v>0</v>
      </c>
      <c r="AP112" s="686"/>
      <c r="AQ112" s="685"/>
      <c r="AR112" s="798" t="s">
        <v>2032</v>
      </c>
      <c r="AS112" s="798"/>
      <c r="AT112" s="798"/>
      <c r="AU112" s="798"/>
      <c r="AV112" s="798"/>
      <c r="AW112" s="798"/>
      <c r="AX112" s="798"/>
      <c r="AY112" s="798"/>
      <c r="AZ112" s="798"/>
      <c r="BA112" s="684"/>
      <c r="BC112" s="394" t="str">
        <f t="shared" si="45"/>
        <v>A</v>
      </c>
      <c r="BD112" s="574"/>
      <c r="BF112" s="394" t="str">
        <f t="shared" si="46"/>
        <v>A</v>
      </c>
      <c r="BG112" s="574"/>
      <c r="BI112" s="9">
        <v>1</v>
      </c>
    </row>
    <row r="113" spans="1:61" ht="28.5">
      <c r="A113" s="394" t="str">
        <f t="shared" si="43"/>
        <v>►</v>
      </c>
      <c r="B113" s="146" t="str">
        <f t="shared" si="63"/>
        <v>►</v>
      </c>
      <c r="C113" s="659" t="str">
        <f t="shared" si="64"/>
        <v>►</v>
      </c>
      <c r="D113" s="146" t="str">
        <f t="shared" si="65"/>
        <v>►</v>
      </c>
      <c r="E113" s="146" t="str">
        <f t="shared" si="66"/>
        <v>►</v>
      </c>
      <c r="F113" s="146" t="str">
        <f t="shared" si="67"/>
        <v>►</v>
      </c>
      <c r="G113" s="146" t="str">
        <f t="shared" si="68"/>
        <v>►</v>
      </c>
      <c r="I113" s="133"/>
      <c r="J113" s="203"/>
      <c r="K113" s="203"/>
      <c r="L113" s="202"/>
      <c r="M113" s="201"/>
      <c r="N113" s="200"/>
      <c r="O113" s="683"/>
      <c r="P113" s="682"/>
      <c r="Q113" s="799"/>
      <c r="R113" s="799"/>
      <c r="S113" s="799"/>
      <c r="T113" s="799"/>
      <c r="U113" s="799"/>
      <c r="V113" s="799"/>
      <c r="W113" s="799"/>
      <c r="X113" s="799"/>
      <c r="Y113" s="799"/>
      <c r="Z113" s="681"/>
      <c r="AA113" s="660"/>
      <c r="AB113" s="394" t="str">
        <f t="shared" si="44"/>
        <v>►</v>
      </c>
      <c r="AC113" s="146" t="str">
        <f t="shared" si="69"/>
        <v>►</v>
      </c>
      <c r="AD113" s="659" t="str">
        <f t="shared" si="70"/>
        <v>►</v>
      </c>
      <c r="AE113" s="146" t="str">
        <f t="shared" si="71"/>
        <v>►</v>
      </c>
      <c r="AF113" s="146" t="str">
        <f t="shared" si="72"/>
        <v>►</v>
      </c>
      <c r="AG113" s="146" t="str">
        <f t="shared" si="73"/>
        <v>►</v>
      </c>
      <c r="AH113" s="146" t="str">
        <f t="shared" si="74"/>
        <v>►</v>
      </c>
      <c r="AI113" s="660"/>
      <c r="AJ113" s="133"/>
      <c r="AK113" s="203"/>
      <c r="AL113" s="203"/>
      <c r="AM113" s="202"/>
      <c r="AN113" s="201"/>
      <c r="AO113" s="200"/>
      <c r="AP113" s="683"/>
      <c r="AQ113" s="682"/>
      <c r="AR113" s="799"/>
      <c r="AS113" s="799"/>
      <c r="AT113" s="799"/>
      <c r="AU113" s="799"/>
      <c r="AV113" s="799"/>
      <c r="AW113" s="799"/>
      <c r="AX113" s="799"/>
      <c r="AY113" s="799"/>
      <c r="AZ113" s="799"/>
      <c r="BA113" s="681"/>
      <c r="BC113" s="394" t="str">
        <f t="shared" si="45"/>
        <v>►</v>
      </c>
      <c r="BD113" s="574"/>
      <c r="BF113" s="394" t="str">
        <f t="shared" si="46"/>
        <v>►</v>
      </c>
      <c r="BG113" s="574"/>
      <c r="BI113" s="9">
        <v>1</v>
      </c>
    </row>
    <row r="114" spans="1:61" ht="15.75">
      <c r="A114" s="394" t="str">
        <f t="shared" si="43"/>
        <v>►</v>
      </c>
      <c r="B114" s="146" t="str">
        <f t="shared" si="63"/>
        <v>►</v>
      </c>
      <c r="C114" s="659" t="str">
        <f t="shared" si="64"/>
        <v>►</v>
      </c>
      <c r="D114" s="146" t="str">
        <f t="shared" si="65"/>
        <v>►</v>
      </c>
      <c r="E114" s="146" t="str">
        <f t="shared" si="66"/>
        <v>►</v>
      </c>
      <c r="F114" s="146" t="str">
        <f t="shared" si="67"/>
        <v>►</v>
      </c>
      <c r="G114" s="146" t="str">
        <f t="shared" si="68"/>
        <v>►</v>
      </c>
      <c r="I114" s="133"/>
      <c r="J114" s="203"/>
      <c r="K114" s="203"/>
      <c r="L114" s="202"/>
      <c r="M114" s="201"/>
      <c r="N114" s="200"/>
      <c r="O114" s="680"/>
      <c r="P114" s="680"/>
      <c r="Q114" s="332"/>
      <c r="R114" s="331"/>
      <c r="S114" s="231"/>
      <c r="T114" s="231"/>
      <c r="U114" s="231"/>
      <c r="V114" s="231"/>
      <c r="W114" s="231"/>
      <c r="X114" s="231"/>
      <c r="Y114" s="231"/>
      <c r="Z114" s="230"/>
      <c r="AA114" s="660"/>
      <c r="AB114" s="394" t="str">
        <f t="shared" si="44"/>
        <v>►</v>
      </c>
      <c r="AC114" s="146" t="str">
        <f t="shared" si="69"/>
        <v>►</v>
      </c>
      <c r="AD114" s="659" t="str">
        <f t="shared" si="70"/>
        <v>►</v>
      </c>
      <c r="AE114" s="146" t="str">
        <f t="shared" si="71"/>
        <v>►</v>
      </c>
      <c r="AF114" s="146" t="str">
        <f t="shared" si="72"/>
        <v>►</v>
      </c>
      <c r="AG114" s="146" t="str">
        <f t="shared" si="73"/>
        <v>►</v>
      </c>
      <c r="AH114" s="146" t="str">
        <f t="shared" si="74"/>
        <v>►</v>
      </c>
      <c r="AI114" s="660"/>
      <c r="AJ114" s="133"/>
      <c r="AK114" s="203"/>
      <c r="AL114" s="203"/>
      <c r="AM114" s="202"/>
      <c r="AN114" s="201"/>
      <c r="AO114" s="200"/>
      <c r="AP114" s="680"/>
      <c r="AQ114" s="680"/>
      <c r="AR114" s="332"/>
      <c r="AS114" s="331"/>
      <c r="AT114" s="231"/>
      <c r="AU114" s="231"/>
      <c r="AV114" s="231"/>
      <c r="AW114" s="231"/>
      <c r="AX114" s="231"/>
      <c r="AY114" s="231"/>
      <c r="AZ114" s="231"/>
      <c r="BA114" s="230"/>
      <c r="BC114" s="394" t="str">
        <f t="shared" si="45"/>
        <v>►</v>
      </c>
      <c r="BD114" s="574"/>
      <c r="BF114" s="394" t="str">
        <f t="shared" si="46"/>
        <v>►</v>
      </c>
      <c r="BG114" s="574"/>
      <c r="BI114" s="9">
        <v>1</v>
      </c>
    </row>
    <row r="115" spans="1:61" ht="18.75">
      <c r="A115" s="394" t="str">
        <f t="shared" si="43"/>
        <v>►</v>
      </c>
      <c r="B115" s="146" t="str">
        <f t="shared" si="63"/>
        <v>►</v>
      </c>
      <c r="C115" s="659" t="str">
        <f t="shared" si="64"/>
        <v>►</v>
      </c>
      <c r="D115" s="146" t="str">
        <f t="shared" si="65"/>
        <v>►</v>
      </c>
      <c r="E115" s="146" t="str">
        <f t="shared" si="66"/>
        <v>►</v>
      </c>
      <c r="F115" s="146" t="str">
        <f t="shared" si="67"/>
        <v>►</v>
      </c>
      <c r="G115" s="146" t="str">
        <f t="shared" si="68"/>
        <v>►</v>
      </c>
      <c r="I115" s="133"/>
      <c r="J115" s="203"/>
      <c r="K115" s="203"/>
      <c r="L115" s="202"/>
      <c r="M115" s="201"/>
      <c r="N115" s="200"/>
      <c r="O115" s="223"/>
      <c r="P115" s="329"/>
      <c r="Q115" s="318"/>
      <c r="R115" s="318"/>
      <c r="S115" s="318"/>
      <c r="T115" s="318"/>
      <c r="U115" s="210"/>
      <c r="V115" s="222"/>
      <c r="W115" s="679"/>
      <c r="X115" s="679"/>
      <c r="Y115" s="679"/>
      <c r="Z115" s="678"/>
      <c r="AA115" s="660"/>
      <c r="AB115" s="394" t="str">
        <f t="shared" si="44"/>
        <v>►</v>
      </c>
      <c r="AC115" s="146" t="str">
        <f t="shared" si="69"/>
        <v>►</v>
      </c>
      <c r="AD115" s="659" t="str">
        <f t="shared" si="70"/>
        <v>►</v>
      </c>
      <c r="AE115" s="146" t="str">
        <f t="shared" si="71"/>
        <v>►</v>
      </c>
      <c r="AF115" s="146" t="str">
        <f t="shared" si="72"/>
        <v>►</v>
      </c>
      <c r="AG115" s="146" t="str">
        <f t="shared" si="73"/>
        <v>►</v>
      </c>
      <c r="AH115" s="146" t="str">
        <f t="shared" si="74"/>
        <v>►</v>
      </c>
      <c r="AI115" s="660"/>
      <c r="AJ115" s="133"/>
      <c r="AK115" s="203"/>
      <c r="AL115" s="203"/>
      <c r="AM115" s="202"/>
      <c r="AN115" s="201"/>
      <c r="AO115" s="200"/>
      <c r="AP115" s="223"/>
      <c r="AQ115" s="329"/>
      <c r="AR115" s="318"/>
      <c r="AS115" s="318"/>
      <c r="AT115" s="318"/>
      <c r="AU115" s="318"/>
      <c r="AV115" s="210"/>
      <c r="AW115" s="222"/>
      <c r="AX115" s="679"/>
      <c r="AY115" s="679"/>
      <c r="AZ115" s="679"/>
      <c r="BA115" s="678"/>
      <c r="BC115" s="394" t="str">
        <f t="shared" si="45"/>
        <v>►</v>
      </c>
      <c r="BD115" s="574"/>
      <c r="BF115" s="394" t="str">
        <f t="shared" si="46"/>
        <v>►</v>
      </c>
      <c r="BG115" s="574"/>
      <c r="BI115" s="9">
        <v>1</v>
      </c>
    </row>
    <row r="116" spans="1:61" ht="18.75">
      <c r="A116" s="394" t="str">
        <f t="shared" si="43"/>
        <v>►</v>
      </c>
      <c r="B116" s="146" t="str">
        <f t="shared" si="63"/>
        <v>►</v>
      </c>
      <c r="C116" s="659" t="str">
        <f t="shared" si="64"/>
        <v>►</v>
      </c>
      <c r="D116" s="146" t="str">
        <f t="shared" si="65"/>
        <v>►</v>
      </c>
      <c r="E116" s="146" t="str">
        <f t="shared" si="66"/>
        <v>►</v>
      </c>
      <c r="F116" s="146" t="str">
        <f t="shared" si="67"/>
        <v>►</v>
      </c>
      <c r="G116" s="146" t="str">
        <f t="shared" si="68"/>
        <v>►</v>
      </c>
      <c r="I116" s="133"/>
      <c r="J116" s="203"/>
      <c r="K116" s="203"/>
      <c r="L116" s="202"/>
      <c r="M116" s="201"/>
      <c r="N116" s="200"/>
      <c r="O116" s="215"/>
      <c r="P116" s="322"/>
      <c r="Q116" s="319"/>
      <c r="R116" s="319"/>
      <c r="S116" s="319"/>
      <c r="T116" s="319"/>
      <c r="U116" s="214"/>
      <c r="V116" s="28"/>
      <c r="W116" s="679"/>
      <c r="X116" s="679"/>
      <c r="Y116" s="679"/>
      <c r="Z116" s="678"/>
      <c r="AA116" s="660"/>
      <c r="AB116" s="394" t="str">
        <f t="shared" si="44"/>
        <v>►</v>
      </c>
      <c r="AC116" s="146" t="str">
        <f t="shared" si="69"/>
        <v>►</v>
      </c>
      <c r="AD116" s="659" t="str">
        <f t="shared" si="70"/>
        <v>►</v>
      </c>
      <c r="AE116" s="146" t="str">
        <f t="shared" si="71"/>
        <v>►</v>
      </c>
      <c r="AF116" s="146" t="str">
        <f t="shared" si="72"/>
        <v>►</v>
      </c>
      <c r="AG116" s="146" t="str">
        <f t="shared" si="73"/>
        <v>►</v>
      </c>
      <c r="AH116" s="146" t="str">
        <f t="shared" si="74"/>
        <v>►</v>
      </c>
      <c r="AI116" s="660"/>
      <c r="AJ116" s="133"/>
      <c r="AK116" s="203"/>
      <c r="AL116" s="203"/>
      <c r="AM116" s="202"/>
      <c r="AN116" s="201"/>
      <c r="AO116" s="200"/>
      <c r="AP116" s="215"/>
      <c r="AQ116" s="322"/>
      <c r="AR116" s="319"/>
      <c r="AS116" s="319"/>
      <c r="AT116" s="319"/>
      <c r="AU116" s="319"/>
      <c r="AV116" s="214"/>
      <c r="AW116" s="28"/>
      <c r="AX116" s="679"/>
      <c r="AY116" s="679"/>
      <c r="AZ116" s="679"/>
      <c r="BA116" s="678"/>
      <c r="BC116" s="394" t="str">
        <f t="shared" si="45"/>
        <v>►</v>
      </c>
      <c r="BD116" s="574"/>
      <c r="BF116" s="394" t="str">
        <f t="shared" si="46"/>
        <v>►</v>
      </c>
      <c r="BG116" s="574"/>
      <c r="BI116" s="9">
        <v>1</v>
      </c>
    </row>
    <row r="117" spans="1:61" ht="15.75">
      <c r="A117" s="394" t="str">
        <f t="shared" si="43"/>
        <v>►</v>
      </c>
      <c r="B117" s="146" t="str">
        <f t="shared" si="63"/>
        <v>►</v>
      </c>
      <c r="C117" s="659" t="str">
        <f t="shared" si="64"/>
        <v>►</v>
      </c>
      <c r="D117" s="146" t="str">
        <f t="shared" si="65"/>
        <v>►</v>
      </c>
      <c r="E117" s="146" t="str">
        <f t="shared" si="66"/>
        <v>►</v>
      </c>
      <c r="F117" s="146" t="str">
        <f t="shared" si="67"/>
        <v>►</v>
      </c>
      <c r="G117" s="146" t="str">
        <f t="shared" si="68"/>
        <v>►</v>
      </c>
      <c r="I117" s="133"/>
      <c r="J117" s="203"/>
      <c r="K117" s="203"/>
      <c r="L117" s="202"/>
      <c r="M117" s="201"/>
      <c r="N117" s="200"/>
      <c r="O117" s="320"/>
      <c r="P117" s="319"/>
      <c r="Q117" s="318"/>
      <c r="R117" s="315"/>
      <c r="S117" s="198"/>
      <c r="T117" s="314"/>
      <c r="U117" s="197"/>
      <c r="V117" s="196"/>
      <c r="W117" s="677" t="str">
        <f>Q112</f>
        <v>POSTIT 4</v>
      </c>
      <c r="X117" s="677"/>
      <c r="Y117" s="677"/>
      <c r="Z117" s="676"/>
      <c r="AA117" s="660"/>
      <c r="AB117" s="394" t="str">
        <f t="shared" si="44"/>
        <v>►</v>
      </c>
      <c r="AC117" s="146" t="str">
        <f t="shared" si="69"/>
        <v>►</v>
      </c>
      <c r="AD117" s="659" t="str">
        <f t="shared" si="70"/>
        <v>►</v>
      </c>
      <c r="AE117" s="146" t="str">
        <f t="shared" si="71"/>
        <v>►</v>
      </c>
      <c r="AF117" s="146" t="str">
        <f t="shared" si="72"/>
        <v>►</v>
      </c>
      <c r="AG117" s="146" t="str">
        <f t="shared" si="73"/>
        <v>►</v>
      </c>
      <c r="AH117" s="146" t="str">
        <f t="shared" si="74"/>
        <v>►</v>
      </c>
      <c r="AI117" s="660"/>
      <c r="AJ117" s="133"/>
      <c r="AK117" s="203"/>
      <c r="AL117" s="203"/>
      <c r="AM117" s="202"/>
      <c r="AN117" s="201"/>
      <c r="AO117" s="200"/>
      <c r="AP117" s="320"/>
      <c r="AQ117" s="319"/>
      <c r="AR117" s="318"/>
      <c r="AS117" s="315"/>
      <c r="AT117" s="198"/>
      <c r="AU117" s="314"/>
      <c r="AV117" s="197"/>
      <c r="AW117" s="196"/>
      <c r="AX117" s="677" t="str">
        <f>AR112</f>
        <v>POSTIT 17</v>
      </c>
      <c r="AY117" s="677"/>
      <c r="AZ117" s="677"/>
      <c r="BA117" s="676"/>
      <c r="BC117" s="394" t="str">
        <f t="shared" si="45"/>
        <v>►</v>
      </c>
      <c r="BD117" s="574"/>
      <c r="BF117" s="394" t="str">
        <f t="shared" si="46"/>
        <v>►</v>
      </c>
      <c r="BG117" s="574"/>
      <c r="BI117" s="9">
        <v>1</v>
      </c>
    </row>
    <row r="118" spans="1:61" ht="15.75">
      <c r="A118" s="394" t="str">
        <f t="shared" si="43"/>
        <v>►</v>
      </c>
      <c r="B118" s="146" t="str">
        <f t="shared" si="63"/>
        <v>►</v>
      </c>
      <c r="C118" s="659" t="str">
        <f t="shared" si="64"/>
        <v>►</v>
      </c>
      <c r="D118" s="146" t="str">
        <f t="shared" si="65"/>
        <v>►</v>
      </c>
      <c r="E118" s="146" t="str">
        <f t="shared" si="66"/>
        <v>►</v>
      </c>
      <c r="F118" s="146" t="str">
        <f t="shared" si="67"/>
        <v>►</v>
      </c>
      <c r="G118" s="146" t="str">
        <f t="shared" si="68"/>
        <v>►</v>
      </c>
      <c r="I118" s="133"/>
      <c r="J118" s="203"/>
      <c r="K118" s="203"/>
      <c r="L118" s="202"/>
      <c r="M118" s="201"/>
      <c r="N118" s="200"/>
      <c r="O118" s="199"/>
      <c r="P118" s="103"/>
      <c r="Q118" s="315"/>
      <c r="R118" s="315"/>
      <c r="S118" s="198"/>
      <c r="T118" s="314"/>
      <c r="U118" s="197"/>
      <c r="V118" s="196"/>
      <c r="W118" s="677"/>
      <c r="X118" s="677"/>
      <c r="Y118" s="677"/>
      <c r="Z118" s="676"/>
      <c r="AA118" s="660"/>
      <c r="AB118" s="394" t="str">
        <f t="shared" si="44"/>
        <v>►</v>
      </c>
      <c r="AC118" s="146" t="str">
        <f t="shared" si="69"/>
        <v>►</v>
      </c>
      <c r="AD118" s="659" t="str">
        <f t="shared" si="70"/>
        <v>►</v>
      </c>
      <c r="AE118" s="146" t="str">
        <f t="shared" si="71"/>
        <v>►</v>
      </c>
      <c r="AF118" s="146" t="str">
        <f t="shared" si="72"/>
        <v>►</v>
      </c>
      <c r="AG118" s="146" t="str">
        <f t="shared" si="73"/>
        <v>►</v>
      </c>
      <c r="AH118" s="146" t="str">
        <f t="shared" si="74"/>
        <v>►</v>
      </c>
      <c r="AI118" s="660"/>
      <c r="AJ118" s="133"/>
      <c r="AK118" s="203"/>
      <c r="AL118" s="203"/>
      <c r="AM118" s="202"/>
      <c r="AN118" s="201"/>
      <c r="AO118" s="200"/>
      <c r="AP118" s="199"/>
      <c r="AQ118" s="103"/>
      <c r="AR118" s="315"/>
      <c r="AS118" s="315"/>
      <c r="AT118" s="198"/>
      <c r="AU118" s="314"/>
      <c r="AV118" s="197"/>
      <c r="AW118" s="196"/>
      <c r="AX118" s="677"/>
      <c r="AY118" s="677"/>
      <c r="AZ118" s="677"/>
      <c r="BA118" s="676"/>
      <c r="BC118" s="394" t="str">
        <f t="shared" si="45"/>
        <v>►</v>
      </c>
      <c r="BD118" s="574"/>
      <c r="BF118" s="394" t="str">
        <f t="shared" si="46"/>
        <v>►</v>
      </c>
      <c r="BG118" s="574"/>
      <c r="BI118" s="9">
        <v>1</v>
      </c>
    </row>
    <row r="119" spans="1:61" ht="15.75">
      <c r="A119" s="394" t="str">
        <f t="shared" si="43"/>
        <v>►</v>
      </c>
      <c r="B119" s="146" t="str">
        <f t="shared" si="63"/>
        <v>►</v>
      </c>
      <c r="C119" s="659" t="str">
        <f t="shared" si="64"/>
        <v>►</v>
      </c>
      <c r="D119" s="146" t="str">
        <f t="shared" si="65"/>
        <v>►</v>
      </c>
      <c r="E119" s="146" t="str">
        <f t="shared" si="66"/>
        <v>►</v>
      </c>
      <c r="F119" s="146" t="str">
        <f t="shared" si="67"/>
        <v>►</v>
      </c>
      <c r="G119" s="146" t="str">
        <f t="shared" si="68"/>
        <v>►</v>
      </c>
      <c r="I119" s="133"/>
      <c r="J119" s="189"/>
      <c r="K119" s="188"/>
      <c r="L119" s="187"/>
      <c r="M119" s="186"/>
      <c r="N119" s="185"/>
      <c r="O119" s="184"/>
      <c r="P119" s="183"/>
      <c r="Q119" s="183"/>
      <c r="R119" s="182"/>
      <c r="S119" s="182"/>
      <c r="T119" s="182"/>
      <c r="U119" s="182"/>
      <c r="V119" s="182"/>
      <c r="W119" s="182"/>
      <c r="X119" s="182"/>
      <c r="Y119" s="182"/>
      <c r="Z119" s="181"/>
      <c r="AA119" s="660"/>
      <c r="AB119" s="394" t="str">
        <f t="shared" si="44"/>
        <v>►</v>
      </c>
      <c r="AC119" s="146" t="str">
        <f t="shared" si="69"/>
        <v>►</v>
      </c>
      <c r="AD119" s="659" t="str">
        <f t="shared" si="70"/>
        <v>►</v>
      </c>
      <c r="AE119" s="146" t="str">
        <f t="shared" si="71"/>
        <v>►</v>
      </c>
      <c r="AF119" s="146" t="str">
        <f t="shared" si="72"/>
        <v>►</v>
      </c>
      <c r="AG119" s="146" t="str">
        <f t="shared" si="73"/>
        <v>►</v>
      </c>
      <c r="AH119" s="146" t="str">
        <f t="shared" si="74"/>
        <v>►</v>
      </c>
      <c r="AI119" s="660"/>
      <c r="AJ119" s="133"/>
      <c r="AK119" s="189"/>
      <c r="AL119" s="188"/>
      <c r="AM119" s="187"/>
      <c r="AN119" s="186"/>
      <c r="AO119" s="185"/>
      <c r="AP119" s="184"/>
      <c r="AQ119" s="183"/>
      <c r="AR119" s="183"/>
      <c r="AS119" s="182"/>
      <c r="AT119" s="182"/>
      <c r="AU119" s="182"/>
      <c r="AV119" s="182"/>
      <c r="AW119" s="182"/>
      <c r="AX119" s="182"/>
      <c r="AY119" s="182"/>
      <c r="AZ119" s="182"/>
      <c r="BA119" s="181"/>
      <c r="BC119" s="394" t="str">
        <f t="shared" si="45"/>
        <v>►</v>
      </c>
      <c r="BD119" s="574"/>
      <c r="BF119" s="394" t="str">
        <f t="shared" si="46"/>
        <v>►</v>
      </c>
      <c r="BG119" s="574"/>
      <c r="BI119" s="9">
        <v>1</v>
      </c>
    </row>
    <row r="120" spans="1:61" ht="27" customHeight="1">
      <c r="A120" s="394" t="str">
        <f t="shared" si="43"/>
        <v>►</v>
      </c>
      <c r="B120" s="146" t="str">
        <f t="shared" si="63"/>
        <v>►</v>
      </c>
      <c r="C120" s="659" t="str">
        <f t="shared" si="64"/>
        <v>►</v>
      </c>
      <c r="D120" s="146" t="str">
        <f t="shared" si="65"/>
        <v>►</v>
      </c>
      <c r="E120" s="146" t="str">
        <f t="shared" si="66"/>
        <v>►</v>
      </c>
      <c r="F120" s="146" t="str">
        <f t="shared" si="67"/>
        <v>►</v>
      </c>
      <c r="G120" s="146" t="str">
        <f t="shared" si="68"/>
        <v>►</v>
      </c>
      <c r="I120" s="133"/>
      <c r="J120" s="118"/>
      <c r="K120" s="118"/>
      <c r="L120" s="117"/>
      <c r="M120" s="116"/>
      <c r="N120" s="115"/>
      <c r="O120" s="675"/>
      <c r="P120" s="675"/>
      <c r="Q120" s="674"/>
      <c r="R120" s="176"/>
      <c r="S120" s="175"/>
      <c r="T120" s="673"/>
      <c r="U120" s="174"/>
      <c r="V120" s="672"/>
      <c r="W120" s="671"/>
      <c r="X120" s="670"/>
      <c r="Y120" s="669"/>
      <c r="Z120" s="173"/>
      <c r="AA120" s="660"/>
      <c r="AB120" s="394" t="str">
        <f t="shared" si="44"/>
        <v>►</v>
      </c>
      <c r="AC120" s="146" t="str">
        <f t="shared" si="69"/>
        <v>►</v>
      </c>
      <c r="AD120" s="659" t="str">
        <f t="shared" si="70"/>
        <v>►</v>
      </c>
      <c r="AE120" s="146" t="str">
        <f t="shared" si="71"/>
        <v>►</v>
      </c>
      <c r="AF120" s="146" t="str">
        <f t="shared" si="72"/>
        <v>►</v>
      </c>
      <c r="AG120" s="146" t="str">
        <f t="shared" si="73"/>
        <v>►</v>
      </c>
      <c r="AH120" s="146" t="str">
        <f t="shared" si="74"/>
        <v>►</v>
      </c>
      <c r="AI120" s="660"/>
      <c r="AJ120" s="133"/>
      <c r="AK120" s="118"/>
      <c r="AL120" s="118"/>
      <c r="AM120" s="117"/>
      <c r="AN120" s="116"/>
      <c r="AO120" s="115"/>
      <c r="AP120" s="675"/>
      <c r="AQ120" s="675"/>
      <c r="AR120" s="674"/>
      <c r="AS120" s="176"/>
      <c r="AT120" s="175"/>
      <c r="AU120" s="673"/>
      <c r="AV120" s="174"/>
      <c r="AW120" s="672"/>
      <c r="AX120" s="671"/>
      <c r="AY120" s="670"/>
      <c r="AZ120" s="669"/>
      <c r="BA120" s="173"/>
      <c r="BC120" s="394" t="str">
        <f t="shared" si="45"/>
        <v>►</v>
      </c>
      <c r="BD120" s="574"/>
      <c r="BF120" s="394" t="str">
        <f t="shared" si="46"/>
        <v>►</v>
      </c>
      <c r="BG120" s="574"/>
      <c r="BI120" s="9">
        <v>1</v>
      </c>
    </row>
    <row r="121" spans="1:61" ht="15.75">
      <c r="A121" s="394" t="str">
        <f t="shared" si="43"/>
        <v>►</v>
      </c>
      <c r="B121" s="146" t="str">
        <f t="shared" si="63"/>
        <v>►</v>
      </c>
      <c r="C121" s="659" t="str">
        <f t="shared" si="64"/>
        <v>►</v>
      </c>
      <c r="D121" s="146" t="str">
        <f t="shared" si="65"/>
        <v>►</v>
      </c>
      <c r="E121" s="146" t="str">
        <f t="shared" si="66"/>
        <v>►</v>
      </c>
      <c r="F121" s="146" t="str">
        <f t="shared" si="67"/>
        <v>►</v>
      </c>
      <c r="G121" s="146" t="str">
        <f t="shared" si="68"/>
        <v>►</v>
      </c>
      <c r="I121" s="133"/>
      <c r="J121" s="118"/>
      <c r="K121" s="118"/>
      <c r="L121" s="117"/>
      <c r="M121" s="116"/>
      <c r="N121" s="115"/>
      <c r="O121" s="663"/>
      <c r="P121" s="663"/>
      <c r="Q121" s="662"/>
      <c r="R121" s="164"/>
      <c r="S121" s="163"/>
      <c r="T121" s="668"/>
      <c r="U121" s="162"/>
      <c r="V121" s="667"/>
      <c r="W121" s="666"/>
      <c r="X121" s="665"/>
      <c r="Y121" s="664"/>
      <c r="Z121" s="161"/>
      <c r="AA121" s="660"/>
      <c r="AB121" s="394" t="str">
        <f t="shared" si="44"/>
        <v>►</v>
      </c>
      <c r="AC121" s="146" t="str">
        <f t="shared" si="69"/>
        <v>►</v>
      </c>
      <c r="AD121" s="659" t="str">
        <f t="shared" si="70"/>
        <v>►</v>
      </c>
      <c r="AE121" s="146" t="str">
        <f t="shared" si="71"/>
        <v>►</v>
      </c>
      <c r="AF121" s="146" t="str">
        <f t="shared" si="72"/>
        <v>►</v>
      </c>
      <c r="AG121" s="146" t="str">
        <f t="shared" si="73"/>
        <v>►</v>
      </c>
      <c r="AH121" s="146" t="str">
        <f t="shared" si="74"/>
        <v>►</v>
      </c>
      <c r="AI121" s="660"/>
      <c r="AJ121" s="133"/>
      <c r="AK121" s="118"/>
      <c r="AL121" s="118"/>
      <c r="AM121" s="117"/>
      <c r="AN121" s="116"/>
      <c r="AO121" s="115"/>
      <c r="AP121" s="663"/>
      <c r="AQ121" s="663"/>
      <c r="AR121" s="662"/>
      <c r="AS121" s="164"/>
      <c r="AT121" s="163"/>
      <c r="AU121" s="668"/>
      <c r="AV121" s="162"/>
      <c r="AW121" s="667"/>
      <c r="AX121" s="666"/>
      <c r="AY121" s="665"/>
      <c r="AZ121" s="664"/>
      <c r="BA121" s="161"/>
      <c r="BC121" s="394" t="str">
        <f t="shared" si="45"/>
        <v>►</v>
      </c>
      <c r="BD121" s="574"/>
      <c r="BF121" s="394" t="str">
        <f t="shared" si="46"/>
        <v>►</v>
      </c>
      <c r="BG121" s="574"/>
      <c r="BI121" s="9">
        <v>1</v>
      </c>
    </row>
    <row r="122" spans="1:61" ht="21">
      <c r="A122" s="394" t="str">
        <f t="shared" si="43"/>
        <v>►</v>
      </c>
      <c r="B122" s="146" t="str">
        <f t="shared" si="63"/>
        <v>►</v>
      </c>
      <c r="C122" s="659" t="str">
        <f t="shared" si="64"/>
        <v>►</v>
      </c>
      <c r="D122" s="146" t="str">
        <f t="shared" si="65"/>
        <v>►</v>
      </c>
      <c r="E122" s="146" t="str">
        <f t="shared" si="66"/>
        <v>►</v>
      </c>
      <c r="F122" s="146" t="str">
        <f t="shared" si="67"/>
        <v>►</v>
      </c>
      <c r="G122" s="146" t="str">
        <f t="shared" si="68"/>
        <v>►</v>
      </c>
      <c r="I122" s="133"/>
      <c r="J122" s="118"/>
      <c r="K122" s="118"/>
      <c r="L122" s="117"/>
      <c r="M122" s="116"/>
      <c r="N122" s="115"/>
      <c r="O122" s="663"/>
      <c r="P122" s="663"/>
      <c r="Q122" s="662"/>
      <c r="R122" s="144"/>
      <c r="S122" s="292"/>
      <c r="T122" s="291"/>
      <c r="U122" s="143"/>
      <c r="V122" s="290"/>
      <c r="W122" s="289"/>
      <c r="X122" s="288"/>
      <c r="Y122" s="287"/>
      <c r="Z122" s="286"/>
      <c r="AA122" s="660"/>
      <c r="AB122" s="394" t="str">
        <f t="shared" si="44"/>
        <v>►</v>
      </c>
      <c r="AC122" s="146" t="str">
        <f t="shared" si="69"/>
        <v>►</v>
      </c>
      <c r="AD122" s="659" t="str">
        <f t="shared" si="70"/>
        <v>►</v>
      </c>
      <c r="AE122" s="146" t="str">
        <f t="shared" si="71"/>
        <v>►</v>
      </c>
      <c r="AF122" s="146" t="str">
        <f t="shared" si="72"/>
        <v>►</v>
      </c>
      <c r="AG122" s="146" t="str">
        <f t="shared" si="73"/>
        <v>►</v>
      </c>
      <c r="AH122" s="146" t="str">
        <f t="shared" si="74"/>
        <v>►</v>
      </c>
      <c r="AI122" s="660"/>
      <c r="AJ122" s="133"/>
      <c r="AK122" s="118"/>
      <c r="AL122" s="118"/>
      <c r="AM122" s="117"/>
      <c r="AN122" s="116"/>
      <c r="AO122" s="115"/>
      <c r="AP122" s="663"/>
      <c r="AQ122" s="663"/>
      <c r="AR122" s="662"/>
      <c r="AS122" s="144"/>
      <c r="AT122" s="292"/>
      <c r="AU122" s="291"/>
      <c r="AV122" s="143"/>
      <c r="AW122" s="290"/>
      <c r="AX122" s="289"/>
      <c r="AY122" s="288"/>
      <c r="AZ122" s="287"/>
      <c r="BA122" s="286"/>
      <c r="BC122" s="394" t="str">
        <f t="shared" si="45"/>
        <v>►</v>
      </c>
      <c r="BD122" s="574"/>
      <c r="BF122" s="394" t="str">
        <f t="shared" si="46"/>
        <v>►</v>
      </c>
      <c r="BG122" s="574"/>
      <c r="BI122" s="9">
        <v>1</v>
      </c>
    </row>
    <row r="123" spans="1:61" ht="21">
      <c r="A123" s="394" t="str">
        <f t="shared" si="43"/>
        <v>►</v>
      </c>
      <c r="B123" s="146" t="str">
        <f t="shared" si="63"/>
        <v>►</v>
      </c>
      <c r="C123" s="659" t="str">
        <f t="shared" si="64"/>
        <v>►</v>
      </c>
      <c r="D123" s="146" t="str">
        <f t="shared" si="65"/>
        <v>►</v>
      </c>
      <c r="E123" s="146" t="str">
        <f t="shared" si="66"/>
        <v>►</v>
      </c>
      <c r="F123" s="146" t="str">
        <f t="shared" si="67"/>
        <v>►</v>
      </c>
      <c r="G123" s="146" t="str">
        <f t="shared" si="68"/>
        <v>►</v>
      </c>
      <c r="I123" s="145"/>
      <c r="J123" s="118"/>
      <c r="K123" s="118"/>
      <c r="L123" s="117"/>
      <c r="M123" s="116"/>
      <c r="N123" s="115"/>
      <c r="O123" s="663"/>
      <c r="P123" s="663"/>
      <c r="Q123" s="662"/>
      <c r="R123" s="149"/>
      <c r="S123" s="292"/>
      <c r="T123" s="291"/>
      <c r="U123" s="143"/>
      <c r="V123" s="290"/>
      <c r="W123" s="289"/>
      <c r="X123" s="288"/>
      <c r="Y123" s="287"/>
      <c r="Z123" s="286"/>
      <c r="AA123" s="660"/>
      <c r="AB123" s="394" t="str">
        <f t="shared" si="44"/>
        <v>►</v>
      </c>
      <c r="AC123" s="146" t="str">
        <f t="shared" si="69"/>
        <v>►</v>
      </c>
      <c r="AD123" s="659" t="str">
        <f t="shared" si="70"/>
        <v>►</v>
      </c>
      <c r="AE123" s="146" t="str">
        <f t="shared" si="71"/>
        <v>►</v>
      </c>
      <c r="AF123" s="146" t="str">
        <f t="shared" si="72"/>
        <v>►</v>
      </c>
      <c r="AG123" s="146" t="str">
        <f t="shared" si="73"/>
        <v>►</v>
      </c>
      <c r="AH123" s="146" t="str">
        <f t="shared" si="74"/>
        <v>►</v>
      </c>
      <c r="AI123" s="660"/>
      <c r="AJ123" s="145"/>
      <c r="AK123" s="118"/>
      <c r="AL123" s="118"/>
      <c r="AM123" s="117"/>
      <c r="AN123" s="116"/>
      <c r="AO123" s="115"/>
      <c r="AP123" s="663"/>
      <c r="AQ123" s="663"/>
      <c r="AR123" s="662"/>
      <c r="AS123" s="149"/>
      <c r="AT123" s="292"/>
      <c r="AU123" s="291"/>
      <c r="AV123" s="143"/>
      <c r="AW123" s="290"/>
      <c r="AX123" s="289"/>
      <c r="AY123" s="288"/>
      <c r="AZ123" s="287"/>
      <c r="BA123" s="286"/>
      <c r="BC123" s="394" t="str">
        <f t="shared" si="45"/>
        <v>►</v>
      </c>
      <c r="BD123" s="574"/>
      <c r="BF123" s="394" t="str">
        <f t="shared" si="46"/>
        <v>►</v>
      </c>
      <c r="BG123" s="574"/>
      <c r="BI123" s="9">
        <v>1</v>
      </c>
    </row>
    <row r="124" spans="1:61" ht="21">
      <c r="A124" s="394" t="str">
        <f t="shared" si="43"/>
        <v>►</v>
      </c>
      <c r="B124" s="146" t="str">
        <f t="shared" si="63"/>
        <v>►</v>
      </c>
      <c r="C124" s="659" t="str">
        <f t="shared" si="64"/>
        <v>►</v>
      </c>
      <c r="D124" s="146" t="str">
        <f t="shared" si="65"/>
        <v>►</v>
      </c>
      <c r="E124" s="146" t="str">
        <f t="shared" si="66"/>
        <v>►</v>
      </c>
      <c r="F124" s="146" t="str">
        <f t="shared" si="67"/>
        <v>►</v>
      </c>
      <c r="G124" s="146" t="str">
        <f t="shared" si="68"/>
        <v>►</v>
      </c>
      <c r="I124" s="145"/>
      <c r="J124" s="118"/>
      <c r="K124" s="118"/>
      <c r="L124" s="117"/>
      <c r="M124" s="116"/>
      <c r="N124" s="115"/>
      <c r="O124" s="663"/>
      <c r="P124" s="663"/>
      <c r="Q124" s="662"/>
      <c r="R124" s="144"/>
      <c r="S124" s="292"/>
      <c r="T124" s="291"/>
      <c r="U124" s="143"/>
      <c r="V124" s="290"/>
      <c r="W124" s="289"/>
      <c r="X124" s="288"/>
      <c r="Y124" s="287"/>
      <c r="Z124" s="294"/>
      <c r="AA124" s="660"/>
      <c r="AB124" s="394" t="str">
        <f t="shared" si="44"/>
        <v>►</v>
      </c>
      <c r="AC124" s="146" t="str">
        <f t="shared" si="69"/>
        <v>►</v>
      </c>
      <c r="AD124" s="659" t="str">
        <f t="shared" si="70"/>
        <v>►</v>
      </c>
      <c r="AE124" s="146" t="str">
        <f t="shared" si="71"/>
        <v>►</v>
      </c>
      <c r="AF124" s="146" t="str">
        <f t="shared" si="72"/>
        <v>►</v>
      </c>
      <c r="AG124" s="146" t="str">
        <f t="shared" si="73"/>
        <v>►</v>
      </c>
      <c r="AH124" s="146" t="str">
        <f t="shared" si="74"/>
        <v>►</v>
      </c>
      <c r="AI124" s="660"/>
      <c r="AJ124" s="145"/>
      <c r="AK124" s="118"/>
      <c r="AL124" s="118"/>
      <c r="AM124" s="117"/>
      <c r="AN124" s="116"/>
      <c r="AO124" s="115"/>
      <c r="AP124" s="663"/>
      <c r="AQ124" s="663"/>
      <c r="AR124" s="662"/>
      <c r="AS124" s="144"/>
      <c r="AT124" s="292"/>
      <c r="AU124" s="291"/>
      <c r="AV124" s="143"/>
      <c r="AW124" s="290"/>
      <c r="AX124" s="289"/>
      <c r="AY124" s="288"/>
      <c r="AZ124" s="287"/>
      <c r="BA124" s="294"/>
      <c r="BC124" s="394" t="str">
        <f t="shared" si="45"/>
        <v>►</v>
      </c>
      <c r="BD124" s="574"/>
      <c r="BF124" s="394" t="str">
        <f t="shared" si="46"/>
        <v>►</v>
      </c>
      <c r="BG124" s="574"/>
      <c r="BI124" s="9">
        <v>1</v>
      </c>
    </row>
    <row r="125" spans="1:61" ht="21">
      <c r="A125" s="394" t="str">
        <f t="shared" si="43"/>
        <v>►</v>
      </c>
      <c r="B125" s="146" t="str">
        <f t="shared" si="63"/>
        <v>►</v>
      </c>
      <c r="C125" s="659" t="str">
        <f t="shared" si="64"/>
        <v>►</v>
      </c>
      <c r="D125" s="146" t="str">
        <f t="shared" si="65"/>
        <v>►</v>
      </c>
      <c r="E125" s="146" t="str">
        <f t="shared" si="66"/>
        <v>►</v>
      </c>
      <c r="F125" s="146" t="str">
        <f t="shared" si="67"/>
        <v>►</v>
      </c>
      <c r="G125" s="146" t="str">
        <f t="shared" si="68"/>
        <v>►</v>
      </c>
      <c r="I125" s="145"/>
      <c r="J125" s="118"/>
      <c r="K125" s="118"/>
      <c r="L125" s="117"/>
      <c r="M125" s="116"/>
      <c r="N125" s="115"/>
      <c r="O125" s="663"/>
      <c r="P125" s="663"/>
      <c r="Q125" s="662"/>
      <c r="R125" s="149"/>
      <c r="S125" s="292"/>
      <c r="T125" s="291"/>
      <c r="U125" s="143"/>
      <c r="V125" s="290"/>
      <c r="W125" s="289"/>
      <c r="X125" s="288"/>
      <c r="Y125" s="287"/>
      <c r="Z125" s="294"/>
      <c r="AA125" s="660"/>
      <c r="AB125" s="394" t="str">
        <f t="shared" si="44"/>
        <v>►</v>
      </c>
      <c r="AC125" s="146" t="str">
        <f t="shared" si="69"/>
        <v>►</v>
      </c>
      <c r="AD125" s="659" t="str">
        <f t="shared" si="70"/>
        <v>►</v>
      </c>
      <c r="AE125" s="146" t="str">
        <f t="shared" si="71"/>
        <v>►</v>
      </c>
      <c r="AF125" s="146" t="str">
        <f t="shared" si="72"/>
        <v>►</v>
      </c>
      <c r="AG125" s="146" t="str">
        <f t="shared" si="73"/>
        <v>►</v>
      </c>
      <c r="AH125" s="146" t="str">
        <f t="shared" si="74"/>
        <v>►</v>
      </c>
      <c r="AI125" s="660"/>
      <c r="AJ125" s="145"/>
      <c r="AK125" s="118"/>
      <c r="AL125" s="118"/>
      <c r="AM125" s="117"/>
      <c r="AN125" s="116"/>
      <c r="AO125" s="115"/>
      <c r="AP125" s="663"/>
      <c r="AQ125" s="663"/>
      <c r="AR125" s="662"/>
      <c r="AS125" s="149"/>
      <c r="AT125" s="292"/>
      <c r="AU125" s="291"/>
      <c r="AV125" s="143"/>
      <c r="AW125" s="290"/>
      <c r="AX125" s="289"/>
      <c r="AY125" s="288"/>
      <c r="AZ125" s="287"/>
      <c r="BA125" s="294"/>
      <c r="BC125" s="394" t="str">
        <f t="shared" si="45"/>
        <v>►</v>
      </c>
      <c r="BD125" s="574"/>
      <c r="BF125" s="394" t="str">
        <f t="shared" si="46"/>
        <v>►</v>
      </c>
      <c r="BG125" s="574"/>
      <c r="BI125" s="9">
        <v>1</v>
      </c>
    </row>
    <row r="126" spans="1:61" ht="15.75" customHeight="1">
      <c r="A126" s="394" t="str">
        <f t="shared" si="43"/>
        <v>►</v>
      </c>
      <c r="B126" s="146" t="str">
        <f t="shared" si="63"/>
        <v>►</v>
      </c>
      <c r="C126" s="659" t="str">
        <f t="shared" si="64"/>
        <v>►</v>
      </c>
      <c r="D126" s="146" t="str">
        <f t="shared" si="65"/>
        <v>►</v>
      </c>
      <c r="E126" s="146" t="str">
        <f t="shared" si="66"/>
        <v>►</v>
      </c>
      <c r="F126" s="146" t="str">
        <f t="shared" si="67"/>
        <v>►</v>
      </c>
      <c r="G126" s="146" t="str">
        <f t="shared" si="68"/>
        <v>►</v>
      </c>
      <c r="I126" s="145"/>
      <c r="J126" s="118"/>
      <c r="K126" s="118"/>
      <c r="L126" s="117"/>
      <c r="M126" s="116"/>
      <c r="N126" s="115"/>
      <c r="O126" s="663"/>
      <c r="P126" s="663"/>
      <c r="Q126" s="662"/>
      <c r="R126" s="144"/>
      <c r="S126" s="292"/>
      <c r="T126" s="291"/>
      <c r="U126" s="143"/>
      <c r="V126" s="290"/>
      <c r="W126" s="289"/>
      <c r="X126" s="288"/>
      <c r="Y126" s="287"/>
      <c r="Z126" s="286"/>
      <c r="AA126" s="660"/>
      <c r="AB126" s="394" t="str">
        <f t="shared" si="44"/>
        <v>►</v>
      </c>
      <c r="AC126" s="146" t="str">
        <f t="shared" si="69"/>
        <v>►</v>
      </c>
      <c r="AD126" s="659" t="str">
        <f t="shared" si="70"/>
        <v>►</v>
      </c>
      <c r="AE126" s="146" t="str">
        <f t="shared" si="71"/>
        <v>►</v>
      </c>
      <c r="AF126" s="146" t="str">
        <f t="shared" si="72"/>
        <v>►</v>
      </c>
      <c r="AG126" s="146" t="str">
        <f t="shared" si="73"/>
        <v>►</v>
      </c>
      <c r="AH126" s="146" t="str">
        <f t="shared" si="74"/>
        <v>►</v>
      </c>
      <c r="AI126" s="660"/>
      <c r="AJ126" s="145"/>
      <c r="AK126" s="118"/>
      <c r="AL126" s="118"/>
      <c r="AM126" s="117"/>
      <c r="AN126" s="116"/>
      <c r="AO126" s="115"/>
      <c r="AP126" s="663"/>
      <c r="AQ126" s="663"/>
      <c r="AR126" s="662"/>
      <c r="AS126" s="144"/>
      <c r="AT126" s="292"/>
      <c r="AU126" s="291"/>
      <c r="AV126" s="143"/>
      <c r="AW126" s="290"/>
      <c r="AX126" s="289"/>
      <c r="AY126" s="288"/>
      <c r="AZ126" s="287"/>
      <c r="BA126" s="286"/>
      <c r="BC126" s="394" t="str">
        <f t="shared" si="45"/>
        <v>►</v>
      </c>
      <c r="BD126" s="574"/>
      <c r="BF126" s="394" t="str">
        <f t="shared" si="46"/>
        <v>►</v>
      </c>
      <c r="BG126" s="574"/>
      <c r="BI126" s="9">
        <v>1</v>
      </c>
    </row>
    <row r="127" spans="1:61" ht="21">
      <c r="A127" s="394" t="str">
        <f t="shared" si="43"/>
        <v>►</v>
      </c>
      <c r="B127" s="146" t="str">
        <f t="shared" si="63"/>
        <v>►</v>
      </c>
      <c r="C127" s="659" t="str">
        <f t="shared" si="64"/>
        <v>►</v>
      </c>
      <c r="D127" s="146" t="str">
        <f t="shared" si="65"/>
        <v>►</v>
      </c>
      <c r="E127" s="146" t="str">
        <f t="shared" si="66"/>
        <v>►</v>
      </c>
      <c r="F127" s="146" t="str">
        <f t="shared" si="67"/>
        <v>►</v>
      </c>
      <c r="G127" s="146" t="str">
        <f t="shared" si="68"/>
        <v>►</v>
      </c>
      <c r="I127" s="145"/>
      <c r="J127" s="118"/>
      <c r="K127" s="118"/>
      <c r="L127" s="117"/>
      <c r="M127" s="116"/>
      <c r="N127" s="115"/>
      <c r="O127" s="663"/>
      <c r="P127" s="663"/>
      <c r="Q127" s="662"/>
      <c r="R127" s="149"/>
      <c r="S127" s="292"/>
      <c r="T127" s="291"/>
      <c r="U127" s="143"/>
      <c r="V127" s="290"/>
      <c r="W127" s="289"/>
      <c r="X127" s="288"/>
      <c r="Y127" s="287"/>
      <c r="Z127" s="286"/>
      <c r="AA127" s="660"/>
      <c r="AB127" s="394" t="str">
        <f t="shared" si="44"/>
        <v>►</v>
      </c>
      <c r="AC127" s="146" t="str">
        <f t="shared" si="69"/>
        <v>►</v>
      </c>
      <c r="AD127" s="659" t="str">
        <f t="shared" si="70"/>
        <v>►</v>
      </c>
      <c r="AE127" s="146" t="str">
        <f t="shared" si="71"/>
        <v>►</v>
      </c>
      <c r="AF127" s="146" t="str">
        <f t="shared" si="72"/>
        <v>►</v>
      </c>
      <c r="AG127" s="146" t="str">
        <f t="shared" si="73"/>
        <v>►</v>
      </c>
      <c r="AH127" s="146" t="str">
        <f t="shared" si="74"/>
        <v>►</v>
      </c>
      <c r="AI127" s="660"/>
      <c r="AJ127" s="145"/>
      <c r="AK127" s="118"/>
      <c r="AL127" s="118"/>
      <c r="AM127" s="117"/>
      <c r="AN127" s="116"/>
      <c r="AO127" s="115"/>
      <c r="AP127" s="663"/>
      <c r="AQ127" s="663"/>
      <c r="AR127" s="662"/>
      <c r="AS127" s="149"/>
      <c r="AT127" s="292"/>
      <c r="AU127" s="291"/>
      <c r="AV127" s="143"/>
      <c r="AW127" s="290"/>
      <c r="AX127" s="289"/>
      <c r="AY127" s="288"/>
      <c r="AZ127" s="287"/>
      <c r="BA127" s="286"/>
      <c r="BC127" s="394" t="str">
        <f t="shared" si="45"/>
        <v>►</v>
      </c>
      <c r="BD127" s="574"/>
      <c r="BF127" s="394" t="str">
        <f t="shared" si="46"/>
        <v>►</v>
      </c>
      <c r="BG127" s="574"/>
      <c r="BI127" s="9">
        <v>1</v>
      </c>
    </row>
    <row r="128" spans="1:61" ht="21">
      <c r="A128" s="394" t="str">
        <f t="shared" si="43"/>
        <v>►</v>
      </c>
      <c r="B128" s="146" t="str">
        <f t="shared" si="63"/>
        <v>►</v>
      </c>
      <c r="C128" s="659" t="str">
        <f t="shared" si="64"/>
        <v>►</v>
      </c>
      <c r="D128" s="146" t="str">
        <f t="shared" si="65"/>
        <v>►</v>
      </c>
      <c r="E128" s="146" t="str">
        <f t="shared" si="66"/>
        <v>►</v>
      </c>
      <c r="F128" s="146" t="str">
        <f t="shared" si="67"/>
        <v>►</v>
      </c>
      <c r="G128" s="146" t="str">
        <f t="shared" si="68"/>
        <v>►</v>
      </c>
      <c r="I128" s="145"/>
      <c r="J128" s="118"/>
      <c r="K128" s="118"/>
      <c r="L128" s="117"/>
      <c r="M128" s="116"/>
      <c r="N128" s="115"/>
      <c r="O128" s="663"/>
      <c r="P128" s="663"/>
      <c r="Q128" s="662"/>
      <c r="R128" s="144"/>
      <c r="S128" s="292"/>
      <c r="T128" s="291"/>
      <c r="U128" s="143"/>
      <c r="V128" s="290"/>
      <c r="W128" s="289"/>
      <c r="X128" s="288"/>
      <c r="Y128" s="287"/>
      <c r="Z128" s="286"/>
      <c r="AA128" s="660"/>
      <c r="AB128" s="394" t="str">
        <f t="shared" si="44"/>
        <v>►</v>
      </c>
      <c r="AC128" s="146" t="str">
        <f t="shared" si="69"/>
        <v>►</v>
      </c>
      <c r="AD128" s="659" t="str">
        <f t="shared" si="70"/>
        <v>►</v>
      </c>
      <c r="AE128" s="146" t="str">
        <f t="shared" si="71"/>
        <v>►</v>
      </c>
      <c r="AF128" s="146" t="str">
        <f t="shared" si="72"/>
        <v>►</v>
      </c>
      <c r="AG128" s="146" t="str">
        <f t="shared" si="73"/>
        <v>►</v>
      </c>
      <c r="AH128" s="146" t="str">
        <f t="shared" si="74"/>
        <v>►</v>
      </c>
      <c r="AI128" s="660"/>
      <c r="AJ128" s="145"/>
      <c r="AK128" s="118"/>
      <c r="AL128" s="118"/>
      <c r="AM128" s="117"/>
      <c r="AN128" s="116"/>
      <c r="AO128" s="115"/>
      <c r="AP128" s="663"/>
      <c r="AQ128" s="663"/>
      <c r="AR128" s="662"/>
      <c r="AS128" s="144"/>
      <c r="AT128" s="292"/>
      <c r="AU128" s="291"/>
      <c r="AV128" s="143"/>
      <c r="AW128" s="290"/>
      <c r="AX128" s="289"/>
      <c r="AY128" s="288"/>
      <c r="AZ128" s="287"/>
      <c r="BA128" s="286"/>
      <c r="BC128" s="394" t="str">
        <f t="shared" si="45"/>
        <v>►</v>
      </c>
      <c r="BD128" s="574"/>
      <c r="BF128" s="394" t="str">
        <f t="shared" si="46"/>
        <v>►</v>
      </c>
      <c r="BG128" s="574"/>
      <c r="BI128" s="9">
        <v>1</v>
      </c>
    </row>
    <row r="129" spans="1:61" ht="15.75">
      <c r="A129" s="394" t="str">
        <f t="shared" si="43"/>
        <v>►</v>
      </c>
      <c r="B129" s="146" t="str">
        <f t="shared" si="63"/>
        <v>►</v>
      </c>
      <c r="C129" s="659" t="str">
        <f t="shared" si="64"/>
        <v>►</v>
      </c>
      <c r="D129" s="146" t="str">
        <f t="shared" si="65"/>
        <v>►</v>
      </c>
      <c r="E129" s="146" t="str">
        <f t="shared" si="66"/>
        <v>►</v>
      </c>
      <c r="F129" s="146" t="str">
        <f t="shared" si="67"/>
        <v>►</v>
      </c>
      <c r="G129" s="146" t="str">
        <f t="shared" si="68"/>
        <v>►</v>
      </c>
      <c r="I129" s="133"/>
      <c r="J129" s="118"/>
      <c r="K129" s="118"/>
      <c r="L129" s="117"/>
      <c r="M129" s="116"/>
      <c r="N129" s="115"/>
      <c r="O129" s="131"/>
      <c r="P129" s="131"/>
      <c r="Q129" s="131"/>
      <c r="R129" s="131"/>
      <c r="S129" s="131"/>
      <c r="T129" s="131"/>
      <c r="U129" s="131"/>
      <c r="V129" s="131"/>
      <c r="W129" s="131"/>
      <c r="X129" s="132"/>
      <c r="Y129" s="131"/>
      <c r="Z129" s="130"/>
      <c r="AA129" s="660"/>
      <c r="AB129" s="394" t="str">
        <f t="shared" si="44"/>
        <v>►</v>
      </c>
      <c r="AC129" s="146" t="str">
        <f t="shared" si="69"/>
        <v>►</v>
      </c>
      <c r="AD129" s="659" t="str">
        <f t="shared" si="70"/>
        <v>►</v>
      </c>
      <c r="AE129" s="146" t="str">
        <f t="shared" si="71"/>
        <v>►</v>
      </c>
      <c r="AF129" s="146" t="str">
        <f t="shared" si="72"/>
        <v>►</v>
      </c>
      <c r="AG129" s="146" t="str">
        <f t="shared" si="73"/>
        <v>►</v>
      </c>
      <c r="AH129" s="146" t="str">
        <f t="shared" si="74"/>
        <v>►</v>
      </c>
      <c r="AI129" s="660"/>
      <c r="AJ129" s="133"/>
      <c r="AK129" s="118"/>
      <c r="AL129" s="118"/>
      <c r="AM129" s="117"/>
      <c r="AN129" s="116"/>
      <c r="AO129" s="115"/>
      <c r="AP129" s="131"/>
      <c r="AQ129" s="131"/>
      <c r="AR129" s="131"/>
      <c r="AS129" s="131"/>
      <c r="AT129" s="131"/>
      <c r="AU129" s="131"/>
      <c r="AV129" s="131"/>
      <c r="AW129" s="131"/>
      <c r="AX129" s="131"/>
      <c r="AY129" s="132"/>
      <c r="AZ129" s="131"/>
      <c r="BA129" s="130"/>
      <c r="BC129" s="394" t="str">
        <f t="shared" si="45"/>
        <v>►</v>
      </c>
      <c r="BD129" s="574"/>
      <c r="BF129" s="394" t="str">
        <f t="shared" si="46"/>
        <v>►</v>
      </c>
      <c r="BG129" s="574"/>
      <c r="BI129" s="9">
        <v>1</v>
      </c>
    </row>
    <row r="130" spans="1:61" ht="21">
      <c r="A130" s="394" t="str">
        <f t="shared" si="43"/>
        <v>►</v>
      </c>
      <c r="B130" s="146" t="str">
        <f t="shared" si="63"/>
        <v>►</v>
      </c>
      <c r="C130" s="659" t="str">
        <f t="shared" si="64"/>
        <v>►</v>
      </c>
      <c r="D130" s="146" t="str">
        <f t="shared" si="65"/>
        <v>►</v>
      </c>
      <c r="E130" s="146" t="str">
        <f t="shared" si="66"/>
        <v>►</v>
      </c>
      <c r="F130" s="146" t="str">
        <f t="shared" si="67"/>
        <v>►</v>
      </c>
      <c r="G130" s="146" t="str">
        <f t="shared" si="68"/>
        <v>►</v>
      </c>
      <c r="I130" s="145"/>
      <c r="J130" s="118"/>
      <c r="K130" s="118"/>
      <c r="L130" s="117"/>
      <c r="M130" s="116"/>
      <c r="N130" s="115"/>
      <c r="O130" s="284"/>
      <c r="P130" s="265"/>
      <c r="Q130" s="268"/>
      <c r="R130" s="268"/>
      <c r="S130" s="268"/>
      <c r="T130" s="268"/>
      <c r="U130" s="268"/>
      <c r="V130" s="268"/>
      <c r="W130" s="268"/>
      <c r="X130" s="268"/>
      <c r="Y130" s="268"/>
      <c r="Z130" s="283"/>
      <c r="AA130" s="660"/>
      <c r="AB130" s="394" t="str">
        <f t="shared" si="44"/>
        <v>►</v>
      </c>
      <c r="AC130" s="146" t="str">
        <f t="shared" si="69"/>
        <v>►</v>
      </c>
      <c r="AD130" s="659" t="str">
        <f t="shared" si="70"/>
        <v>►</v>
      </c>
      <c r="AE130" s="146" t="str">
        <f t="shared" si="71"/>
        <v>►</v>
      </c>
      <c r="AF130" s="146" t="str">
        <f t="shared" si="72"/>
        <v>►</v>
      </c>
      <c r="AG130" s="146" t="str">
        <f t="shared" si="73"/>
        <v>►</v>
      </c>
      <c r="AH130" s="146" t="str">
        <f t="shared" si="74"/>
        <v>►</v>
      </c>
      <c r="AI130" s="660"/>
      <c r="AJ130" s="145"/>
      <c r="AK130" s="118"/>
      <c r="AL130" s="118"/>
      <c r="AM130" s="117"/>
      <c r="AN130" s="116"/>
      <c r="AO130" s="115"/>
      <c r="AP130" s="284"/>
      <c r="AQ130" s="265"/>
      <c r="AR130" s="268"/>
      <c r="AS130" s="268"/>
      <c r="AT130" s="268"/>
      <c r="AU130" s="268"/>
      <c r="AV130" s="268"/>
      <c r="AW130" s="268"/>
      <c r="AX130" s="268"/>
      <c r="AY130" s="268"/>
      <c r="AZ130" s="268"/>
      <c r="BA130" s="283"/>
      <c r="BC130" s="394" t="str">
        <f t="shared" si="45"/>
        <v>►</v>
      </c>
      <c r="BD130" s="574"/>
      <c r="BF130" s="394" t="str">
        <f t="shared" si="46"/>
        <v>►</v>
      </c>
      <c r="BG130" s="574"/>
      <c r="BI130" s="9">
        <v>1</v>
      </c>
    </row>
    <row r="131" spans="1:61" ht="21.75" thickBot="1">
      <c r="A131" s="394" t="str">
        <f t="shared" si="43"/>
        <v>►</v>
      </c>
      <c r="B131" s="146" t="str">
        <f t="shared" ref="B131:G131" si="75">B130</f>
        <v>►</v>
      </c>
      <c r="C131" s="659" t="str">
        <f t="shared" si="75"/>
        <v>►</v>
      </c>
      <c r="D131" s="146" t="str">
        <f t="shared" si="75"/>
        <v>►</v>
      </c>
      <c r="E131" s="146" t="str">
        <f t="shared" si="75"/>
        <v>►</v>
      </c>
      <c r="F131" s="146" t="str">
        <f t="shared" si="75"/>
        <v>►</v>
      </c>
      <c r="G131" s="146" t="str">
        <f t="shared" si="75"/>
        <v>►</v>
      </c>
      <c r="I131" s="145"/>
      <c r="J131" s="118"/>
      <c r="K131" s="118"/>
      <c r="L131" s="117"/>
      <c r="M131" s="116"/>
      <c r="N131" s="115"/>
      <c r="O131" s="281"/>
      <c r="P131" s="280"/>
      <c r="Q131" s="280"/>
      <c r="R131" s="280"/>
      <c r="S131" s="280"/>
      <c r="T131" s="280"/>
      <c r="U131" s="280"/>
      <c r="V131" s="280"/>
      <c r="W131" s="280"/>
      <c r="X131" s="280"/>
      <c r="Y131" s="280"/>
      <c r="Z131" s="279"/>
      <c r="AA131" s="660"/>
      <c r="AB131" s="394" t="str">
        <f t="shared" si="44"/>
        <v>►</v>
      </c>
      <c r="AC131" s="146" t="str">
        <f t="shared" ref="AC131:AH131" si="76">AC130</f>
        <v>►</v>
      </c>
      <c r="AD131" s="659" t="str">
        <f t="shared" si="76"/>
        <v>►</v>
      </c>
      <c r="AE131" s="146" t="str">
        <f t="shared" si="76"/>
        <v>►</v>
      </c>
      <c r="AF131" s="146" t="str">
        <f t="shared" si="76"/>
        <v>►</v>
      </c>
      <c r="AG131" s="146" t="str">
        <f t="shared" si="76"/>
        <v>►</v>
      </c>
      <c r="AH131" s="146" t="str">
        <f t="shared" si="76"/>
        <v>►</v>
      </c>
      <c r="AI131" s="660"/>
      <c r="AJ131" s="145"/>
      <c r="AK131" s="118"/>
      <c r="AL131" s="118"/>
      <c r="AM131" s="117"/>
      <c r="AN131" s="116"/>
      <c r="AO131" s="115"/>
      <c r="AP131" s="281"/>
      <c r="AQ131" s="280"/>
      <c r="AR131" s="280"/>
      <c r="AS131" s="280"/>
      <c r="AT131" s="280"/>
      <c r="AU131" s="280"/>
      <c r="AV131" s="280"/>
      <c r="AW131" s="280"/>
      <c r="AX131" s="280"/>
      <c r="AY131" s="280"/>
      <c r="AZ131" s="280"/>
      <c r="BA131" s="279"/>
      <c r="BC131" s="394" t="str">
        <f t="shared" si="45"/>
        <v>►</v>
      </c>
      <c r="BD131" s="579"/>
      <c r="BF131" s="394" t="str">
        <f t="shared" si="46"/>
        <v>►</v>
      </c>
      <c r="BG131" s="579"/>
      <c r="BI131" s="9">
        <v>1</v>
      </c>
    </row>
    <row r="132" spans="1:61" ht="21">
      <c r="A132" s="394" t="str">
        <f t="shared" si="43"/>
        <v>►</v>
      </c>
      <c r="B132" s="146" t="str">
        <f t="shared" ref="B132:G144" si="77">B130</f>
        <v>►</v>
      </c>
      <c r="C132" s="659" t="str">
        <f t="shared" si="77"/>
        <v>►</v>
      </c>
      <c r="D132" s="146" t="str">
        <f t="shared" si="77"/>
        <v>►</v>
      </c>
      <c r="E132" s="146" t="str">
        <f t="shared" si="77"/>
        <v>►</v>
      </c>
      <c r="F132" s="146" t="str">
        <f t="shared" si="77"/>
        <v>►</v>
      </c>
      <c r="G132" s="146" t="str">
        <f t="shared" si="77"/>
        <v>►</v>
      </c>
      <c r="I132" s="145"/>
      <c r="J132" s="118"/>
      <c r="K132" s="118"/>
      <c r="L132" s="117"/>
      <c r="M132" s="116"/>
      <c r="N132" s="115"/>
      <c r="O132" s="281"/>
      <c r="P132" s="280"/>
      <c r="Q132" s="280"/>
      <c r="R132" s="280"/>
      <c r="S132" s="280"/>
      <c r="T132" s="280"/>
      <c r="U132" s="280"/>
      <c r="V132" s="280"/>
      <c r="W132" s="280"/>
      <c r="X132" s="280"/>
      <c r="Y132" s="280"/>
      <c r="Z132" s="279"/>
      <c r="AA132" s="660"/>
      <c r="AB132" s="394" t="str">
        <f t="shared" si="44"/>
        <v>►</v>
      </c>
      <c r="AC132" s="146" t="str">
        <f t="shared" ref="AC132:AH144" si="78">AC130</f>
        <v>►</v>
      </c>
      <c r="AD132" s="659" t="str">
        <f t="shared" si="78"/>
        <v>►</v>
      </c>
      <c r="AE132" s="146" t="str">
        <f t="shared" si="78"/>
        <v>►</v>
      </c>
      <c r="AF132" s="146" t="str">
        <f t="shared" si="78"/>
        <v>►</v>
      </c>
      <c r="AG132" s="146" t="str">
        <f t="shared" si="78"/>
        <v>►</v>
      </c>
      <c r="AH132" s="146" t="str">
        <f t="shared" si="78"/>
        <v>►</v>
      </c>
      <c r="AI132" s="660"/>
      <c r="AJ132" s="145"/>
      <c r="AK132" s="118"/>
      <c r="AL132" s="118"/>
      <c r="AM132" s="117"/>
      <c r="AN132" s="116"/>
      <c r="AO132" s="115"/>
      <c r="AP132" s="281"/>
      <c r="AQ132" s="280"/>
      <c r="AR132" s="280"/>
      <c r="AS132" s="280"/>
      <c r="AT132" s="280"/>
      <c r="AU132" s="280"/>
      <c r="AV132" s="280"/>
      <c r="AW132" s="280"/>
      <c r="AX132" s="280"/>
      <c r="AY132" s="280"/>
      <c r="AZ132" s="280"/>
      <c r="BA132" s="279"/>
      <c r="BC132" s="394" t="str">
        <f t="shared" si="45"/>
        <v>►</v>
      </c>
      <c r="BD132" s="353"/>
      <c r="BF132" s="394" t="str">
        <f t="shared" si="46"/>
        <v>►</v>
      </c>
      <c r="BG132" s="353"/>
      <c r="BI132" s="9">
        <v>1</v>
      </c>
    </row>
    <row r="133" spans="1:61" ht="21">
      <c r="A133" s="394" t="str">
        <f t="shared" si="43"/>
        <v>►</v>
      </c>
      <c r="B133" s="146" t="str">
        <f t="shared" si="77"/>
        <v>►</v>
      </c>
      <c r="C133" s="659" t="str">
        <f t="shared" si="77"/>
        <v>►</v>
      </c>
      <c r="D133" s="146" t="str">
        <f t="shared" si="77"/>
        <v>►</v>
      </c>
      <c r="E133" s="146" t="str">
        <f t="shared" si="77"/>
        <v>►</v>
      </c>
      <c r="F133" s="146" t="str">
        <f t="shared" si="77"/>
        <v>►</v>
      </c>
      <c r="G133" s="146" t="str">
        <f t="shared" si="77"/>
        <v>►</v>
      </c>
      <c r="I133" s="145"/>
      <c r="J133" s="118"/>
      <c r="K133" s="118"/>
      <c r="L133" s="117"/>
      <c r="M133" s="116"/>
      <c r="N133" s="115"/>
      <c r="O133" s="281"/>
      <c r="P133" s="280"/>
      <c r="Q133" s="280"/>
      <c r="R133" s="280"/>
      <c r="S133" s="280"/>
      <c r="T133" s="280"/>
      <c r="U133" s="280"/>
      <c r="V133" s="280"/>
      <c r="W133" s="280"/>
      <c r="X133" s="280"/>
      <c r="Y133" s="280"/>
      <c r="Z133" s="279"/>
      <c r="AA133" s="660"/>
      <c r="AB133" s="394" t="str">
        <f t="shared" si="44"/>
        <v>►</v>
      </c>
      <c r="AC133" s="146" t="str">
        <f t="shared" si="78"/>
        <v>►</v>
      </c>
      <c r="AD133" s="659" t="str">
        <f t="shared" si="78"/>
        <v>►</v>
      </c>
      <c r="AE133" s="146" t="str">
        <f t="shared" si="78"/>
        <v>►</v>
      </c>
      <c r="AF133" s="146" t="str">
        <f t="shared" si="78"/>
        <v>►</v>
      </c>
      <c r="AG133" s="146" t="str">
        <f t="shared" si="78"/>
        <v>►</v>
      </c>
      <c r="AH133" s="146" t="str">
        <f t="shared" si="78"/>
        <v>►</v>
      </c>
      <c r="AI133" s="660"/>
      <c r="AJ133" s="145"/>
      <c r="AK133" s="118"/>
      <c r="AL133" s="118"/>
      <c r="AM133" s="117"/>
      <c r="AN133" s="116"/>
      <c r="AO133" s="115"/>
      <c r="AP133" s="281"/>
      <c r="AQ133" s="280"/>
      <c r="AR133" s="280"/>
      <c r="AS133" s="280"/>
      <c r="AT133" s="280"/>
      <c r="AU133" s="280"/>
      <c r="AV133" s="280"/>
      <c r="AW133" s="280"/>
      <c r="AX133" s="280"/>
      <c r="AY133" s="280"/>
      <c r="AZ133" s="280"/>
      <c r="BA133" s="279"/>
      <c r="BC133" s="394" t="str">
        <f t="shared" si="45"/>
        <v>►</v>
      </c>
      <c r="BD133" s="580"/>
      <c r="BF133" s="394" t="str">
        <f t="shared" si="46"/>
        <v>►</v>
      </c>
      <c r="BG133" s="580"/>
      <c r="BI133" s="9">
        <v>1</v>
      </c>
    </row>
    <row r="134" spans="1:61" ht="21">
      <c r="A134" s="394" t="str">
        <f t="shared" si="43"/>
        <v>►</v>
      </c>
      <c r="B134" s="146" t="str">
        <f t="shared" si="77"/>
        <v>►</v>
      </c>
      <c r="C134" s="659" t="str">
        <f t="shared" si="77"/>
        <v>►</v>
      </c>
      <c r="D134" s="146" t="str">
        <f t="shared" si="77"/>
        <v>►</v>
      </c>
      <c r="E134" s="146" t="str">
        <f t="shared" si="77"/>
        <v>►</v>
      </c>
      <c r="F134" s="146" t="str">
        <f t="shared" si="77"/>
        <v>►</v>
      </c>
      <c r="G134" s="146" t="str">
        <f t="shared" si="77"/>
        <v>►</v>
      </c>
      <c r="I134" s="145"/>
      <c r="J134" s="118"/>
      <c r="K134" s="118"/>
      <c r="L134" s="117"/>
      <c r="M134" s="116"/>
      <c r="N134" s="115"/>
      <c r="O134" s="281"/>
      <c r="P134" s="280"/>
      <c r="Q134" s="280"/>
      <c r="R134" s="280"/>
      <c r="S134" s="280"/>
      <c r="T134" s="280"/>
      <c r="U134" s="280"/>
      <c r="V134" s="280"/>
      <c r="W134" s="280"/>
      <c r="X134" s="280"/>
      <c r="Y134" s="280"/>
      <c r="Z134" s="279"/>
      <c r="AA134" s="660"/>
      <c r="AB134" s="394" t="str">
        <f t="shared" si="44"/>
        <v>►</v>
      </c>
      <c r="AC134" s="146" t="str">
        <f t="shared" si="78"/>
        <v>►</v>
      </c>
      <c r="AD134" s="659" t="str">
        <f t="shared" si="78"/>
        <v>►</v>
      </c>
      <c r="AE134" s="146" t="str">
        <f t="shared" si="78"/>
        <v>►</v>
      </c>
      <c r="AF134" s="146" t="str">
        <f t="shared" si="78"/>
        <v>►</v>
      </c>
      <c r="AG134" s="146" t="str">
        <f t="shared" si="78"/>
        <v>►</v>
      </c>
      <c r="AH134" s="146" t="str">
        <f t="shared" si="78"/>
        <v>►</v>
      </c>
      <c r="AI134" s="660"/>
      <c r="AJ134" s="145"/>
      <c r="AK134" s="118"/>
      <c r="AL134" s="118"/>
      <c r="AM134" s="117"/>
      <c r="AN134" s="116"/>
      <c r="AO134" s="115"/>
      <c r="AP134" s="281"/>
      <c r="AQ134" s="280"/>
      <c r="AR134" s="280"/>
      <c r="AS134" s="280"/>
      <c r="AT134" s="280"/>
      <c r="AU134" s="280"/>
      <c r="AV134" s="280"/>
      <c r="AW134" s="280"/>
      <c r="AX134" s="280"/>
      <c r="AY134" s="280"/>
      <c r="AZ134" s="280"/>
      <c r="BA134" s="279"/>
      <c r="BC134" s="394" t="str">
        <f t="shared" si="45"/>
        <v>►</v>
      </c>
      <c r="BD134" s="581"/>
      <c r="BF134" s="394" t="str">
        <f t="shared" si="46"/>
        <v>►</v>
      </c>
      <c r="BG134" s="581"/>
      <c r="BI134" s="9">
        <v>1</v>
      </c>
    </row>
    <row r="135" spans="1:61" ht="21">
      <c r="A135" s="394" t="str">
        <f t="shared" si="43"/>
        <v>►</v>
      </c>
      <c r="B135" s="146" t="str">
        <f t="shared" si="77"/>
        <v>►</v>
      </c>
      <c r="C135" s="659" t="str">
        <f t="shared" si="77"/>
        <v>►</v>
      </c>
      <c r="D135" s="146" t="str">
        <f t="shared" si="77"/>
        <v>►</v>
      </c>
      <c r="E135" s="146" t="str">
        <f t="shared" si="77"/>
        <v>►</v>
      </c>
      <c r="F135" s="146" t="str">
        <f t="shared" si="77"/>
        <v>►</v>
      </c>
      <c r="G135" s="146" t="str">
        <f t="shared" si="77"/>
        <v>►</v>
      </c>
      <c r="I135" s="145"/>
      <c r="J135" s="118"/>
      <c r="K135" s="118"/>
      <c r="L135" s="117"/>
      <c r="M135" s="116"/>
      <c r="N135" s="115"/>
      <c r="O135" s="281"/>
      <c r="P135" s="280"/>
      <c r="Q135" s="280"/>
      <c r="R135" s="280"/>
      <c r="S135" s="280"/>
      <c r="T135" s="280"/>
      <c r="U135" s="280"/>
      <c r="V135" s="280"/>
      <c r="W135" s="280"/>
      <c r="X135" s="280"/>
      <c r="Y135" s="280"/>
      <c r="Z135" s="279"/>
      <c r="AA135" s="660"/>
      <c r="AB135" s="394" t="str">
        <f t="shared" si="44"/>
        <v>►</v>
      </c>
      <c r="AC135" s="146" t="str">
        <f t="shared" si="78"/>
        <v>►</v>
      </c>
      <c r="AD135" s="659" t="str">
        <f t="shared" si="78"/>
        <v>►</v>
      </c>
      <c r="AE135" s="146" t="str">
        <f t="shared" si="78"/>
        <v>►</v>
      </c>
      <c r="AF135" s="146" t="str">
        <f t="shared" si="78"/>
        <v>►</v>
      </c>
      <c r="AG135" s="146" t="str">
        <f t="shared" si="78"/>
        <v>►</v>
      </c>
      <c r="AH135" s="146" t="str">
        <f t="shared" si="78"/>
        <v>►</v>
      </c>
      <c r="AI135" s="660"/>
      <c r="AJ135" s="145"/>
      <c r="AK135" s="118"/>
      <c r="AL135" s="118"/>
      <c r="AM135" s="117"/>
      <c r="AN135" s="116"/>
      <c r="AO135" s="115"/>
      <c r="AP135" s="281"/>
      <c r="AQ135" s="280"/>
      <c r="AR135" s="280"/>
      <c r="AS135" s="280"/>
      <c r="AT135" s="280"/>
      <c r="AU135" s="280"/>
      <c r="AV135" s="280"/>
      <c r="AW135" s="280"/>
      <c r="AX135" s="280"/>
      <c r="AY135" s="280"/>
      <c r="AZ135" s="280"/>
      <c r="BA135" s="279"/>
      <c r="BC135" s="394" t="str">
        <f t="shared" si="45"/>
        <v>►</v>
      </c>
      <c r="BD135" s="581"/>
      <c r="BF135" s="394" t="str">
        <f t="shared" si="46"/>
        <v>►</v>
      </c>
      <c r="BG135" s="581"/>
      <c r="BI135" s="9">
        <v>1</v>
      </c>
    </row>
    <row r="136" spans="1:61" ht="21">
      <c r="A136" s="394" t="str">
        <f t="shared" si="43"/>
        <v>►</v>
      </c>
      <c r="B136" s="146" t="str">
        <f t="shared" si="77"/>
        <v>►</v>
      </c>
      <c r="C136" s="659" t="str">
        <f t="shared" si="77"/>
        <v>►</v>
      </c>
      <c r="D136" s="146" t="str">
        <f t="shared" si="77"/>
        <v>►</v>
      </c>
      <c r="E136" s="146" t="str">
        <f t="shared" si="77"/>
        <v>►</v>
      </c>
      <c r="F136" s="146" t="str">
        <f t="shared" si="77"/>
        <v>►</v>
      </c>
      <c r="G136" s="146" t="str">
        <f t="shared" si="77"/>
        <v>►</v>
      </c>
      <c r="I136" s="145"/>
      <c r="J136" s="118"/>
      <c r="K136" s="118"/>
      <c r="L136" s="117"/>
      <c r="M136" s="116"/>
      <c r="N136" s="115"/>
      <c r="O136" s="281"/>
      <c r="P136" s="280"/>
      <c r="Q136" s="280"/>
      <c r="R136" s="280"/>
      <c r="S136" s="280"/>
      <c r="T136" s="280"/>
      <c r="U136" s="280"/>
      <c r="V136" s="280"/>
      <c r="W136" s="280"/>
      <c r="X136" s="280"/>
      <c r="Y136" s="280"/>
      <c r="Z136" s="279"/>
      <c r="AA136" s="660"/>
      <c r="AB136" s="394" t="str">
        <f t="shared" si="44"/>
        <v>►</v>
      </c>
      <c r="AC136" s="146" t="str">
        <f t="shared" si="78"/>
        <v>►</v>
      </c>
      <c r="AD136" s="659" t="str">
        <f t="shared" si="78"/>
        <v>►</v>
      </c>
      <c r="AE136" s="146" t="str">
        <f t="shared" si="78"/>
        <v>►</v>
      </c>
      <c r="AF136" s="146" t="str">
        <f t="shared" si="78"/>
        <v>►</v>
      </c>
      <c r="AG136" s="146" t="str">
        <f t="shared" si="78"/>
        <v>►</v>
      </c>
      <c r="AH136" s="146" t="str">
        <f t="shared" si="78"/>
        <v>►</v>
      </c>
      <c r="AI136" s="660"/>
      <c r="AJ136" s="145"/>
      <c r="AK136" s="118"/>
      <c r="AL136" s="118"/>
      <c r="AM136" s="117"/>
      <c r="AN136" s="116"/>
      <c r="AO136" s="115"/>
      <c r="AP136" s="281"/>
      <c r="AQ136" s="280"/>
      <c r="AR136" s="280"/>
      <c r="AS136" s="280"/>
      <c r="AT136" s="280"/>
      <c r="AU136" s="280"/>
      <c r="AV136" s="280"/>
      <c r="AW136" s="280"/>
      <c r="AX136" s="280"/>
      <c r="AY136" s="280"/>
      <c r="AZ136" s="280"/>
      <c r="BA136" s="279"/>
      <c r="BC136" s="394" t="str">
        <f t="shared" si="45"/>
        <v>►</v>
      </c>
      <c r="BD136" s="581"/>
      <c r="BF136" s="394" t="str">
        <f t="shared" si="46"/>
        <v>►</v>
      </c>
      <c r="BG136" s="581"/>
      <c r="BI136" s="9">
        <v>1</v>
      </c>
    </row>
    <row r="137" spans="1:61" ht="21">
      <c r="A137" s="394" t="str">
        <f t="shared" si="43"/>
        <v>►</v>
      </c>
      <c r="B137" s="146" t="str">
        <f t="shared" si="77"/>
        <v>►</v>
      </c>
      <c r="C137" s="659" t="str">
        <f t="shared" si="77"/>
        <v>►</v>
      </c>
      <c r="D137" s="146" t="str">
        <f t="shared" si="77"/>
        <v>►</v>
      </c>
      <c r="E137" s="146" t="str">
        <f t="shared" si="77"/>
        <v>►</v>
      </c>
      <c r="F137" s="146" t="str">
        <f t="shared" si="77"/>
        <v>►</v>
      </c>
      <c r="G137" s="146" t="str">
        <f t="shared" si="77"/>
        <v>►</v>
      </c>
      <c r="I137" s="145"/>
      <c r="J137" s="118"/>
      <c r="K137" s="118"/>
      <c r="L137" s="117"/>
      <c r="M137" s="116"/>
      <c r="N137" s="115"/>
      <c r="O137" s="281"/>
      <c r="P137" s="280"/>
      <c r="Q137" s="280"/>
      <c r="R137" s="280"/>
      <c r="S137" s="280"/>
      <c r="T137" s="280"/>
      <c r="U137" s="280"/>
      <c r="V137" s="280"/>
      <c r="W137" s="280"/>
      <c r="X137" s="280"/>
      <c r="Y137" s="280"/>
      <c r="Z137" s="279"/>
      <c r="AA137" s="660"/>
      <c r="AB137" s="394" t="str">
        <f t="shared" si="44"/>
        <v>►</v>
      </c>
      <c r="AC137" s="146" t="str">
        <f t="shared" si="78"/>
        <v>►</v>
      </c>
      <c r="AD137" s="659" t="str">
        <f t="shared" si="78"/>
        <v>►</v>
      </c>
      <c r="AE137" s="146" t="str">
        <f t="shared" si="78"/>
        <v>►</v>
      </c>
      <c r="AF137" s="146" t="str">
        <f t="shared" si="78"/>
        <v>►</v>
      </c>
      <c r="AG137" s="146" t="str">
        <f t="shared" si="78"/>
        <v>►</v>
      </c>
      <c r="AH137" s="146" t="str">
        <f t="shared" si="78"/>
        <v>►</v>
      </c>
      <c r="AI137" s="660"/>
      <c r="AJ137" s="145"/>
      <c r="AK137" s="118"/>
      <c r="AL137" s="118"/>
      <c r="AM137" s="117"/>
      <c r="AN137" s="116"/>
      <c r="AO137" s="115"/>
      <c r="AP137" s="281"/>
      <c r="AQ137" s="280"/>
      <c r="AR137" s="280"/>
      <c r="AS137" s="280"/>
      <c r="AT137" s="280"/>
      <c r="AU137" s="280"/>
      <c r="AV137" s="280"/>
      <c r="AW137" s="280"/>
      <c r="AX137" s="280"/>
      <c r="AY137" s="280"/>
      <c r="AZ137" s="280"/>
      <c r="BA137" s="279"/>
      <c r="BC137" s="394" t="str">
        <f t="shared" si="45"/>
        <v>►</v>
      </c>
      <c r="BD137" s="581"/>
      <c r="BF137" s="394" t="str">
        <f t="shared" si="46"/>
        <v>►</v>
      </c>
      <c r="BG137" s="581"/>
      <c r="BI137" s="9">
        <v>1</v>
      </c>
    </row>
    <row r="138" spans="1:61" ht="21">
      <c r="A138" s="394" t="str">
        <f t="shared" ref="A138:A201" si="79">IF(ISBLANK(I138),"►",I138)</f>
        <v>►</v>
      </c>
      <c r="B138" s="146" t="str">
        <f t="shared" si="77"/>
        <v>►</v>
      </c>
      <c r="C138" s="659" t="str">
        <f t="shared" si="77"/>
        <v>►</v>
      </c>
      <c r="D138" s="146" t="str">
        <f t="shared" si="77"/>
        <v>►</v>
      </c>
      <c r="E138" s="146" t="str">
        <f t="shared" si="77"/>
        <v>►</v>
      </c>
      <c r="F138" s="146" t="str">
        <f t="shared" si="77"/>
        <v>►</v>
      </c>
      <c r="G138" s="146" t="str">
        <f t="shared" si="77"/>
        <v>►</v>
      </c>
      <c r="I138" s="145"/>
      <c r="J138" s="118"/>
      <c r="K138" s="118"/>
      <c r="L138" s="117"/>
      <c r="M138" s="116"/>
      <c r="N138" s="115"/>
      <c r="O138" s="281"/>
      <c r="P138" s="280"/>
      <c r="Q138" s="280"/>
      <c r="R138" s="280"/>
      <c r="S138" s="280"/>
      <c r="T138" s="280"/>
      <c r="U138" s="280"/>
      <c r="V138" s="280"/>
      <c r="W138" s="280"/>
      <c r="X138" s="280"/>
      <c r="Y138" s="280"/>
      <c r="Z138" s="279"/>
      <c r="AA138" s="660"/>
      <c r="AB138" s="394" t="str">
        <f t="shared" ref="AB138:AB201" si="80">IF(ISBLANK(AJ138),"►",AJ138)</f>
        <v>►</v>
      </c>
      <c r="AC138" s="146" t="str">
        <f t="shared" si="78"/>
        <v>►</v>
      </c>
      <c r="AD138" s="659" t="str">
        <f t="shared" si="78"/>
        <v>►</v>
      </c>
      <c r="AE138" s="146" t="str">
        <f t="shared" si="78"/>
        <v>►</v>
      </c>
      <c r="AF138" s="146" t="str">
        <f t="shared" si="78"/>
        <v>►</v>
      </c>
      <c r="AG138" s="146" t="str">
        <f t="shared" si="78"/>
        <v>►</v>
      </c>
      <c r="AH138" s="146" t="str">
        <f t="shared" si="78"/>
        <v>►</v>
      </c>
      <c r="AI138" s="660"/>
      <c r="AJ138" s="145"/>
      <c r="AK138" s="118"/>
      <c r="AL138" s="118"/>
      <c r="AM138" s="117"/>
      <c r="AN138" s="116"/>
      <c r="AO138" s="115"/>
      <c r="AP138" s="281"/>
      <c r="AQ138" s="280"/>
      <c r="AR138" s="280"/>
      <c r="AS138" s="280"/>
      <c r="AT138" s="280"/>
      <c r="AU138" s="280"/>
      <c r="AV138" s="280"/>
      <c r="AW138" s="280"/>
      <c r="AX138" s="280"/>
      <c r="AY138" s="280"/>
      <c r="AZ138" s="280"/>
      <c r="BA138" s="279"/>
      <c r="BC138" s="394" t="str">
        <f t="shared" ref="BC138:BC201" si="81">A138</f>
        <v>►</v>
      </c>
      <c r="BD138" s="581"/>
      <c r="BF138" s="394" t="str">
        <f t="shared" ref="BF138:BF201" si="82">AB138</f>
        <v>►</v>
      </c>
      <c r="BG138" s="581"/>
      <c r="BI138" s="9">
        <v>1</v>
      </c>
    </row>
    <row r="139" spans="1:61" ht="21">
      <c r="A139" s="394" t="str">
        <f t="shared" si="79"/>
        <v>►</v>
      </c>
      <c r="B139" s="146" t="str">
        <f t="shared" si="77"/>
        <v>►</v>
      </c>
      <c r="C139" s="659" t="str">
        <f t="shared" si="77"/>
        <v>►</v>
      </c>
      <c r="D139" s="146" t="str">
        <f t="shared" si="77"/>
        <v>►</v>
      </c>
      <c r="E139" s="146" t="str">
        <f t="shared" si="77"/>
        <v>►</v>
      </c>
      <c r="F139" s="146" t="str">
        <f t="shared" si="77"/>
        <v>►</v>
      </c>
      <c r="G139" s="146" t="str">
        <f t="shared" si="77"/>
        <v>►</v>
      </c>
      <c r="I139" s="145"/>
      <c r="J139" s="118"/>
      <c r="K139" s="118"/>
      <c r="L139" s="117"/>
      <c r="M139" s="116"/>
      <c r="N139" s="115"/>
      <c r="O139" s="281"/>
      <c r="P139" s="280"/>
      <c r="Q139" s="280"/>
      <c r="R139" s="280"/>
      <c r="S139" s="280"/>
      <c r="T139" s="280"/>
      <c r="U139" s="280"/>
      <c r="V139" s="280"/>
      <c r="W139" s="280"/>
      <c r="X139" s="280"/>
      <c r="Y139" s="280"/>
      <c r="Z139" s="279"/>
      <c r="AA139" s="660"/>
      <c r="AB139" s="394" t="str">
        <f t="shared" si="80"/>
        <v>►</v>
      </c>
      <c r="AC139" s="146" t="str">
        <f t="shared" si="78"/>
        <v>►</v>
      </c>
      <c r="AD139" s="659" t="str">
        <f t="shared" si="78"/>
        <v>►</v>
      </c>
      <c r="AE139" s="146" t="str">
        <f t="shared" si="78"/>
        <v>►</v>
      </c>
      <c r="AF139" s="146" t="str">
        <f t="shared" si="78"/>
        <v>►</v>
      </c>
      <c r="AG139" s="146" t="str">
        <f t="shared" si="78"/>
        <v>►</v>
      </c>
      <c r="AH139" s="146" t="str">
        <f t="shared" si="78"/>
        <v>►</v>
      </c>
      <c r="AI139" s="660"/>
      <c r="AJ139" s="145"/>
      <c r="AK139" s="118"/>
      <c r="AL139" s="118"/>
      <c r="AM139" s="117"/>
      <c r="AN139" s="116"/>
      <c r="AO139" s="115"/>
      <c r="AP139" s="281"/>
      <c r="AQ139" s="280"/>
      <c r="AR139" s="280"/>
      <c r="AS139" s="280"/>
      <c r="AT139" s="280"/>
      <c r="AU139" s="280"/>
      <c r="AV139" s="280"/>
      <c r="AW139" s="280"/>
      <c r="AX139" s="280"/>
      <c r="AY139" s="280"/>
      <c r="AZ139" s="280"/>
      <c r="BA139" s="279"/>
      <c r="BC139" s="394" t="str">
        <f t="shared" si="81"/>
        <v>►</v>
      </c>
      <c r="BD139" s="581"/>
      <c r="BF139" s="394" t="str">
        <f t="shared" si="82"/>
        <v>►</v>
      </c>
      <c r="BG139" s="581"/>
      <c r="BI139" s="9">
        <v>1</v>
      </c>
    </row>
    <row r="140" spans="1:61" ht="18.75">
      <c r="A140" s="394" t="str">
        <f t="shared" si="79"/>
        <v>►</v>
      </c>
      <c r="B140" s="146" t="str">
        <f t="shared" si="77"/>
        <v>►</v>
      </c>
      <c r="C140" s="659" t="str">
        <f t="shared" si="77"/>
        <v>►</v>
      </c>
      <c r="D140" s="146" t="str">
        <f t="shared" si="77"/>
        <v>►</v>
      </c>
      <c r="E140" s="146" t="str">
        <f t="shared" si="77"/>
        <v>►</v>
      </c>
      <c r="F140" s="146" t="str">
        <f t="shared" si="77"/>
        <v>►</v>
      </c>
      <c r="G140" s="146" t="str">
        <f t="shared" si="77"/>
        <v>►</v>
      </c>
      <c r="I140" s="145"/>
      <c r="J140" s="118"/>
      <c r="K140" s="118"/>
      <c r="L140" s="117"/>
      <c r="M140" s="116"/>
      <c r="N140" s="115"/>
      <c r="O140" s="661"/>
      <c r="P140" s="277"/>
      <c r="Q140" s="277"/>
      <c r="R140" s="277"/>
      <c r="S140" s="277"/>
      <c r="T140" s="277"/>
      <c r="U140" s="277"/>
      <c r="V140" s="277"/>
      <c r="W140" s="277"/>
      <c r="X140" s="277"/>
      <c r="Y140" s="277"/>
      <c r="Z140" s="276"/>
      <c r="AA140" s="660"/>
      <c r="AB140" s="394" t="str">
        <f t="shared" si="80"/>
        <v>►</v>
      </c>
      <c r="AC140" s="146" t="str">
        <f t="shared" si="78"/>
        <v>►</v>
      </c>
      <c r="AD140" s="659" t="str">
        <f t="shared" si="78"/>
        <v>►</v>
      </c>
      <c r="AE140" s="146" t="str">
        <f t="shared" si="78"/>
        <v>►</v>
      </c>
      <c r="AF140" s="146" t="str">
        <f t="shared" si="78"/>
        <v>►</v>
      </c>
      <c r="AG140" s="146" t="str">
        <f t="shared" si="78"/>
        <v>►</v>
      </c>
      <c r="AH140" s="146" t="str">
        <f t="shared" si="78"/>
        <v>►</v>
      </c>
      <c r="AI140" s="660"/>
      <c r="AJ140" s="145"/>
      <c r="AK140" s="118"/>
      <c r="AL140" s="118"/>
      <c r="AM140" s="117"/>
      <c r="AN140" s="116"/>
      <c r="AO140" s="115"/>
      <c r="AP140" s="661"/>
      <c r="AQ140" s="277"/>
      <c r="AR140" s="277"/>
      <c r="AS140" s="277"/>
      <c r="AT140" s="277"/>
      <c r="AU140" s="277"/>
      <c r="AV140" s="277"/>
      <c r="AW140" s="277"/>
      <c r="AX140" s="277"/>
      <c r="AY140" s="277"/>
      <c r="AZ140" s="277"/>
      <c r="BA140" s="276"/>
      <c r="BC140" s="394" t="str">
        <f t="shared" si="81"/>
        <v>►</v>
      </c>
      <c r="BD140" s="580"/>
      <c r="BF140" s="394" t="str">
        <f t="shared" si="82"/>
        <v>►</v>
      </c>
      <c r="BG140" s="580"/>
      <c r="BI140" s="9">
        <v>1</v>
      </c>
    </row>
    <row r="141" spans="1:61" ht="18.75">
      <c r="A141" s="394" t="str">
        <f t="shared" si="79"/>
        <v>►</v>
      </c>
      <c r="B141" s="146" t="str">
        <f t="shared" si="77"/>
        <v>►</v>
      </c>
      <c r="C141" s="659" t="str">
        <f t="shared" si="77"/>
        <v>►</v>
      </c>
      <c r="D141" s="146" t="str">
        <f t="shared" si="77"/>
        <v>►</v>
      </c>
      <c r="E141" s="146" t="str">
        <f t="shared" si="77"/>
        <v>►</v>
      </c>
      <c r="F141" s="146" t="str">
        <f t="shared" si="77"/>
        <v>►</v>
      </c>
      <c r="G141" s="146" t="str">
        <f t="shared" si="77"/>
        <v>►</v>
      </c>
      <c r="I141" s="145"/>
      <c r="J141" s="118"/>
      <c r="K141" s="118"/>
      <c r="L141" s="117"/>
      <c r="M141" s="116"/>
      <c r="N141" s="115"/>
      <c r="O141" s="661"/>
      <c r="P141" s="277"/>
      <c r="Q141" s="277"/>
      <c r="R141" s="277"/>
      <c r="S141" s="277"/>
      <c r="T141" s="277"/>
      <c r="U141" s="277"/>
      <c r="V141" s="277"/>
      <c r="W141" s="277"/>
      <c r="X141" s="277"/>
      <c r="Y141" s="277"/>
      <c r="Z141" s="276"/>
      <c r="AA141" s="660"/>
      <c r="AB141" s="394" t="str">
        <f t="shared" si="80"/>
        <v>►</v>
      </c>
      <c r="AC141" s="146" t="str">
        <f t="shared" si="78"/>
        <v>►</v>
      </c>
      <c r="AD141" s="659" t="str">
        <f t="shared" si="78"/>
        <v>►</v>
      </c>
      <c r="AE141" s="146" t="str">
        <f t="shared" si="78"/>
        <v>►</v>
      </c>
      <c r="AF141" s="146" t="str">
        <f t="shared" si="78"/>
        <v>►</v>
      </c>
      <c r="AG141" s="146" t="str">
        <f t="shared" si="78"/>
        <v>►</v>
      </c>
      <c r="AH141" s="146" t="str">
        <f t="shared" si="78"/>
        <v>►</v>
      </c>
      <c r="AI141" s="660"/>
      <c r="AJ141" s="145"/>
      <c r="AK141" s="118"/>
      <c r="AL141" s="118"/>
      <c r="AM141" s="117"/>
      <c r="AN141" s="116"/>
      <c r="AO141" s="115"/>
      <c r="AP141" s="661"/>
      <c r="AQ141" s="277"/>
      <c r="AR141" s="277"/>
      <c r="AS141" s="277"/>
      <c r="AT141" s="277"/>
      <c r="AU141" s="277"/>
      <c r="AV141" s="277"/>
      <c r="AW141" s="277"/>
      <c r="AX141" s="277"/>
      <c r="AY141" s="277"/>
      <c r="AZ141" s="277"/>
      <c r="BA141" s="276"/>
      <c r="BC141" s="394" t="str">
        <f t="shared" si="81"/>
        <v>►</v>
      </c>
      <c r="BD141" s="580"/>
      <c r="BF141" s="394" t="str">
        <f t="shared" si="82"/>
        <v>►</v>
      </c>
      <c r="BG141" s="580"/>
      <c r="BI141" s="9">
        <v>1</v>
      </c>
    </row>
    <row r="142" spans="1:61" ht="15.75">
      <c r="A142" s="394" t="str">
        <f t="shared" si="79"/>
        <v>►</v>
      </c>
      <c r="B142" s="146" t="str">
        <f t="shared" si="77"/>
        <v>►</v>
      </c>
      <c r="C142" s="659" t="str">
        <f t="shared" si="77"/>
        <v>►</v>
      </c>
      <c r="D142" s="146" t="str">
        <f t="shared" si="77"/>
        <v>►</v>
      </c>
      <c r="E142" s="146" t="str">
        <f t="shared" si="77"/>
        <v>►</v>
      </c>
      <c r="F142" s="146" t="str">
        <f t="shared" si="77"/>
        <v>►</v>
      </c>
      <c r="G142" s="146" t="str">
        <f t="shared" si="77"/>
        <v>►</v>
      </c>
      <c r="I142" s="272"/>
      <c r="J142" s="118"/>
      <c r="K142" s="118"/>
      <c r="L142" s="117"/>
      <c r="M142" s="116"/>
      <c r="N142" s="115"/>
      <c r="O142" s="274"/>
      <c r="P142" s="121"/>
      <c r="Q142" s="121"/>
      <c r="R142" s="121"/>
      <c r="S142" s="121"/>
      <c r="T142" s="121"/>
      <c r="U142" s="121"/>
      <c r="V142" s="121"/>
      <c r="W142" s="121"/>
      <c r="X142" s="121"/>
      <c r="Y142" s="121"/>
      <c r="Z142" s="120"/>
      <c r="AA142" s="660"/>
      <c r="AB142" s="394" t="str">
        <f t="shared" si="80"/>
        <v>►</v>
      </c>
      <c r="AC142" s="146" t="str">
        <f t="shared" si="78"/>
        <v>►</v>
      </c>
      <c r="AD142" s="659" t="str">
        <f t="shared" si="78"/>
        <v>►</v>
      </c>
      <c r="AE142" s="146" t="str">
        <f t="shared" si="78"/>
        <v>►</v>
      </c>
      <c r="AF142" s="146" t="str">
        <f t="shared" si="78"/>
        <v>►</v>
      </c>
      <c r="AG142" s="146" t="str">
        <f t="shared" si="78"/>
        <v>►</v>
      </c>
      <c r="AH142" s="146" t="str">
        <f t="shared" si="78"/>
        <v>►</v>
      </c>
      <c r="AI142" s="660"/>
      <c r="AJ142" s="272"/>
      <c r="AK142" s="118"/>
      <c r="AL142" s="118"/>
      <c r="AM142" s="117"/>
      <c r="AN142" s="116"/>
      <c r="AO142" s="115"/>
      <c r="AP142" s="274"/>
      <c r="AQ142" s="121"/>
      <c r="AR142" s="121"/>
      <c r="AS142" s="121"/>
      <c r="AT142" s="121"/>
      <c r="AU142" s="121"/>
      <c r="AV142" s="121"/>
      <c r="AW142" s="121"/>
      <c r="AX142" s="121"/>
      <c r="AY142" s="121"/>
      <c r="AZ142" s="121"/>
      <c r="BA142" s="120"/>
      <c r="BC142" s="394" t="str">
        <f t="shared" si="81"/>
        <v>►</v>
      </c>
      <c r="BD142" s="580"/>
      <c r="BF142" s="394" t="str">
        <f t="shared" si="82"/>
        <v>►</v>
      </c>
      <c r="BG142" s="580"/>
      <c r="BI142" s="9">
        <v>1</v>
      </c>
    </row>
    <row r="143" spans="1:61" ht="15.75">
      <c r="A143" s="394" t="str">
        <f t="shared" si="79"/>
        <v>►</v>
      </c>
      <c r="B143" s="146" t="str">
        <f t="shared" si="77"/>
        <v>►</v>
      </c>
      <c r="C143" s="659" t="str">
        <f t="shared" si="77"/>
        <v>►</v>
      </c>
      <c r="D143" s="146" t="str">
        <f t="shared" si="77"/>
        <v>►</v>
      </c>
      <c r="E143" s="146" t="str">
        <f t="shared" si="77"/>
        <v>►</v>
      </c>
      <c r="F143" s="146" t="str">
        <f t="shared" si="77"/>
        <v>►</v>
      </c>
      <c r="G143" s="146" t="str">
        <f t="shared" si="77"/>
        <v>►</v>
      </c>
      <c r="I143" s="272"/>
      <c r="J143" s="112"/>
      <c r="K143" s="112"/>
      <c r="L143" s="112"/>
      <c r="M143" s="112"/>
      <c r="N143" s="112"/>
      <c r="O143" s="112"/>
      <c r="P143" s="112"/>
      <c r="Q143" s="112"/>
      <c r="R143" s="112"/>
      <c r="S143" s="112"/>
      <c r="T143" s="112"/>
      <c r="U143" s="112"/>
      <c r="V143" s="112"/>
      <c r="W143" s="112"/>
      <c r="X143" s="112"/>
      <c r="Y143" s="112"/>
      <c r="Z143" s="114"/>
      <c r="AA143" s="660"/>
      <c r="AB143" s="394" t="str">
        <f t="shared" si="80"/>
        <v>►</v>
      </c>
      <c r="AC143" s="146" t="str">
        <f t="shared" si="78"/>
        <v>►</v>
      </c>
      <c r="AD143" s="659" t="str">
        <f t="shared" si="78"/>
        <v>►</v>
      </c>
      <c r="AE143" s="146" t="str">
        <f t="shared" si="78"/>
        <v>►</v>
      </c>
      <c r="AF143" s="146" t="str">
        <f t="shared" si="78"/>
        <v>►</v>
      </c>
      <c r="AG143" s="146" t="str">
        <f t="shared" si="78"/>
        <v>►</v>
      </c>
      <c r="AH143" s="146" t="str">
        <f t="shared" si="78"/>
        <v>►</v>
      </c>
      <c r="AI143" s="660"/>
      <c r="AJ143" s="272"/>
      <c r="AK143" s="112"/>
      <c r="AL143" s="112"/>
      <c r="AM143" s="112"/>
      <c r="AN143" s="112"/>
      <c r="AO143" s="112"/>
      <c r="AP143" s="112"/>
      <c r="AQ143" s="112"/>
      <c r="AR143" s="112"/>
      <c r="AS143" s="112"/>
      <c r="AT143" s="112"/>
      <c r="AU143" s="112"/>
      <c r="AV143" s="112"/>
      <c r="AW143" s="112"/>
      <c r="AX143" s="112"/>
      <c r="AY143" s="112"/>
      <c r="AZ143" s="112"/>
      <c r="BA143" s="114"/>
      <c r="BC143" s="394" t="str">
        <f t="shared" si="81"/>
        <v>►</v>
      </c>
      <c r="BD143" s="580"/>
      <c r="BF143" s="394" t="str">
        <f t="shared" si="82"/>
        <v>►</v>
      </c>
      <c r="BG143" s="580"/>
      <c r="BI143" s="9">
        <v>1</v>
      </c>
    </row>
    <row r="144" spans="1:61" ht="16.5" thickBot="1">
      <c r="A144" s="394" t="str">
        <f t="shared" si="79"/>
        <v>►</v>
      </c>
      <c r="B144" s="146" t="str">
        <f t="shared" si="77"/>
        <v>►</v>
      </c>
      <c r="C144" s="659" t="str">
        <f t="shared" si="77"/>
        <v>►</v>
      </c>
      <c r="D144" s="146" t="str">
        <f t="shared" si="77"/>
        <v>►</v>
      </c>
      <c r="E144" s="146" t="str">
        <f t="shared" si="77"/>
        <v>►</v>
      </c>
      <c r="F144" s="146" t="str">
        <f t="shared" si="77"/>
        <v>►</v>
      </c>
      <c r="G144" s="146" t="str">
        <f t="shared" si="77"/>
        <v>►</v>
      </c>
      <c r="I144" s="271"/>
      <c r="J144" s="270"/>
      <c r="K144" s="270"/>
      <c r="L144" s="270"/>
      <c r="M144" s="270"/>
      <c r="N144" s="270"/>
      <c r="O144" s="270"/>
      <c r="P144" s="270"/>
      <c r="Q144" s="270"/>
      <c r="R144" s="270"/>
      <c r="S144" s="270"/>
      <c r="T144" s="270"/>
      <c r="U144" s="270"/>
      <c r="V144" s="270"/>
      <c r="W144" s="270"/>
      <c r="X144" s="270"/>
      <c r="Y144" s="270"/>
      <c r="Z144" s="269"/>
      <c r="AA144" s="660"/>
      <c r="AB144" s="394" t="str">
        <f t="shared" si="80"/>
        <v>►</v>
      </c>
      <c r="AC144" s="146" t="str">
        <f t="shared" si="78"/>
        <v>►</v>
      </c>
      <c r="AD144" s="659" t="str">
        <f t="shared" si="78"/>
        <v>►</v>
      </c>
      <c r="AE144" s="146" t="str">
        <f t="shared" si="78"/>
        <v>►</v>
      </c>
      <c r="AF144" s="146" t="str">
        <f t="shared" si="78"/>
        <v>►</v>
      </c>
      <c r="AG144" s="146" t="str">
        <f t="shared" si="78"/>
        <v>►</v>
      </c>
      <c r="AH144" s="146" t="str">
        <f t="shared" si="78"/>
        <v>►</v>
      </c>
      <c r="AI144" s="660"/>
      <c r="AJ144" s="271"/>
      <c r="AK144" s="270"/>
      <c r="AL144" s="270"/>
      <c r="AM144" s="270"/>
      <c r="AN144" s="270"/>
      <c r="AO144" s="270"/>
      <c r="AP144" s="270"/>
      <c r="AQ144" s="270"/>
      <c r="AR144" s="270"/>
      <c r="AS144" s="270"/>
      <c r="AT144" s="270"/>
      <c r="AU144" s="270"/>
      <c r="AV144" s="270"/>
      <c r="AW144" s="270"/>
      <c r="AX144" s="270"/>
      <c r="AY144" s="270"/>
      <c r="AZ144" s="270"/>
      <c r="BA144" s="269"/>
      <c r="BC144" s="394" t="str">
        <f t="shared" si="81"/>
        <v>►</v>
      </c>
      <c r="BD144" s="580"/>
      <c r="BF144" s="394" t="str">
        <f t="shared" si="82"/>
        <v>►</v>
      </c>
      <c r="BG144" s="580"/>
      <c r="BI144" s="9">
        <v>1</v>
      </c>
    </row>
    <row r="145" spans="1:61" ht="16.5" thickBot="1">
      <c r="A145" s="394" t="str">
        <f t="shared" si="79"/>
        <v>A</v>
      </c>
      <c r="B145" s="655" t="s">
        <v>933</v>
      </c>
      <c r="C145" s="655" t="s">
        <v>933</v>
      </c>
      <c r="D145" s="655" t="s">
        <v>933</v>
      </c>
      <c r="E145" s="655" t="s">
        <v>933</v>
      </c>
      <c r="F145" s="655" t="s">
        <v>933</v>
      </c>
      <c r="G145" s="655" t="s">
        <v>933</v>
      </c>
      <c r="I145" s="658" t="s">
        <v>338</v>
      </c>
      <c r="J145" s="657" t="s">
        <v>933</v>
      </c>
      <c r="K145" s="657" t="s">
        <v>933</v>
      </c>
      <c r="L145" s="657" t="s">
        <v>933</v>
      </c>
      <c r="M145" s="657" t="s">
        <v>933</v>
      </c>
      <c r="N145" s="657" t="s">
        <v>933</v>
      </c>
      <c r="O145" s="657" t="s">
        <v>933</v>
      </c>
      <c r="P145" s="657" t="s">
        <v>933</v>
      </c>
      <c r="Q145" s="657" t="s">
        <v>933</v>
      </c>
      <c r="R145" s="657" t="s">
        <v>933</v>
      </c>
      <c r="S145" s="657" t="s">
        <v>933</v>
      </c>
      <c r="T145" s="657" t="s">
        <v>933</v>
      </c>
      <c r="U145" s="657" t="s">
        <v>933</v>
      </c>
      <c r="V145" s="657" t="s">
        <v>933</v>
      </c>
      <c r="W145" s="657" t="s">
        <v>933</v>
      </c>
      <c r="X145" s="657" t="s">
        <v>933</v>
      </c>
      <c r="Y145" s="657" t="s">
        <v>933</v>
      </c>
      <c r="Z145" s="657" t="s">
        <v>933</v>
      </c>
      <c r="AA145" s="660"/>
      <c r="AB145" s="394" t="str">
        <f t="shared" si="80"/>
        <v>A</v>
      </c>
      <c r="AC145" s="655" t="s">
        <v>933</v>
      </c>
      <c r="AD145" s="655" t="s">
        <v>933</v>
      </c>
      <c r="AE145" s="655" t="s">
        <v>933</v>
      </c>
      <c r="AF145" s="655" t="s">
        <v>933</v>
      </c>
      <c r="AG145" s="655" t="s">
        <v>933</v>
      </c>
      <c r="AH145" s="655" t="s">
        <v>933</v>
      </c>
      <c r="AI145" s="660"/>
      <c r="AJ145" s="832" t="s">
        <v>338</v>
      </c>
      <c r="AK145" s="833" t="s">
        <v>338</v>
      </c>
      <c r="AL145" s="833" t="s">
        <v>338</v>
      </c>
      <c r="AM145" s="833" t="s">
        <v>338</v>
      </c>
      <c r="AN145" s="833" t="s">
        <v>338</v>
      </c>
      <c r="AO145" s="834" t="s">
        <v>2028</v>
      </c>
      <c r="AP145" s="835"/>
      <c r="AQ145" s="835"/>
      <c r="AR145" s="835"/>
      <c r="AS145" s="835"/>
      <c r="AT145" s="835"/>
      <c r="AU145" s="835"/>
      <c r="AV145" s="835"/>
      <c r="AW145" s="835"/>
      <c r="AX145" s="835"/>
      <c r="AY145" s="835"/>
      <c r="AZ145" s="835"/>
      <c r="BA145" s="835"/>
      <c r="BC145" s="394" t="str">
        <f t="shared" si="81"/>
        <v>A</v>
      </c>
      <c r="BD145" s="580"/>
      <c r="BF145" s="394" t="str">
        <f t="shared" si="82"/>
        <v>A</v>
      </c>
      <c r="BG145" s="580"/>
      <c r="BI145" s="9">
        <v>1</v>
      </c>
    </row>
    <row r="146" spans="1:61" ht="28.5">
      <c r="A146" s="394" t="str">
        <f t="shared" si="79"/>
        <v>A</v>
      </c>
      <c r="B146" s="395">
        <f t="shared" ref="B146:B164" si="83">IF(A146="►","►",IF(A146="A",IF(AND(ISTEXT(J146),ISTEXT(J146)),J146,IF(ISTEXT(J146),J146,IF(ISBLANK(J146),J146,J146)))))</f>
        <v>0</v>
      </c>
      <c r="C146" s="687">
        <f t="shared" ref="C146:C164" si="84">IF(B146="►","►",IFERROR(LEFT(B146,SEARCH(".",B146)-1),0))</f>
        <v>0</v>
      </c>
      <c r="D146" s="395">
        <f t="shared" ref="D146:D164" si="85">IF(B146="►","►",IFERROR(MID(B146,SEARCH(".",B146)+1,SEARCH(".",B146,SEARCH(".",B146)+1)-SEARCH(".",B146)-1),0))</f>
        <v>0</v>
      </c>
      <c r="E146" s="395">
        <f t="shared" ref="E146:E164" si="86">IF(B146="►","►",IFERROR(MID(B146,SEARCH(".",B146,SEARCH(".",B146)+1)+1,SEARCH(".",B146,SEARCH(".",B146,SEARCH(".",B146)+1)+1)-SEARCH(".",B146,SEARCH(".",B146)+1)-1),0))</f>
        <v>0</v>
      </c>
      <c r="F146" s="395">
        <f t="shared" ref="F146:F164" si="87">IF(B146="►","►",IFERROR(MID(J146,SEARCH(".",B146,SEARCH(".",B146,SEARCH(".",B146)+1)+1)+1,SEARCH(".",B146,SEARCH(".",B146,SEARCH(".",B146,SEARCH(".",B146)+1)+1)+1)-SEARCH(".",B146,SEARCH(".",B146,SEARCH(".",B146)+1)+1)-1),0))</f>
        <v>0</v>
      </c>
      <c r="G146" s="395" t="str">
        <f t="shared" ref="G146:G164" si="88">IF(B146="►","►",IFERROR(MID(B146,SEARCH("♦",SUBSTITUTE(B146,".","♦",LEN(B146)-LEN(SUBSTITUTE(B146,".",""))))+1,999),""))</f>
        <v/>
      </c>
      <c r="I146" s="257" t="s">
        <v>338</v>
      </c>
      <c r="J146" s="256">
        <f>J153</f>
        <v>0</v>
      </c>
      <c r="K146" s="256">
        <f>K153</f>
        <v>0</v>
      </c>
      <c r="L146" s="255">
        <f>L153</f>
        <v>0</v>
      </c>
      <c r="M146" s="254">
        <f>M153</f>
        <v>0</v>
      </c>
      <c r="N146" s="253">
        <f>N153</f>
        <v>0</v>
      </c>
      <c r="O146" s="686"/>
      <c r="P146" s="685"/>
      <c r="Q146" s="798" t="s">
        <v>1701</v>
      </c>
      <c r="R146" s="798"/>
      <c r="S146" s="798"/>
      <c r="T146" s="798"/>
      <c r="U146" s="798"/>
      <c r="V146" s="798"/>
      <c r="W146" s="798"/>
      <c r="X146" s="798"/>
      <c r="Y146" s="798"/>
      <c r="Z146" s="684"/>
      <c r="AA146" s="660"/>
      <c r="AB146" s="394" t="str">
        <f t="shared" si="80"/>
        <v>A</v>
      </c>
      <c r="AC146" s="395">
        <f t="shared" ref="AC146:AC164" si="89">IF(AB146="►","►",IF(AB146="A",IF(AND(ISTEXT(AK146),ISTEXT(AK146)),AK146,IF(ISTEXT(AK146),AK146,IF(ISBLANK(AK146),AK146,AK146)))))</f>
        <v>0</v>
      </c>
      <c r="AD146" s="687">
        <f t="shared" ref="AD146:AD164" si="90">IF(AC146="►","►",IFERROR(LEFT(AC146,SEARCH(".",AC146)-1),0))</f>
        <v>0</v>
      </c>
      <c r="AE146" s="395">
        <f t="shared" ref="AE146:AE164" si="91">IF(AC146="►","►",IFERROR(MID(AC146,SEARCH(".",AC146)+1,SEARCH(".",AC146,SEARCH(".",AC146)+1)-SEARCH(".",AC146)-1),0))</f>
        <v>0</v>
      </c>
      <c r="AF146" s="395">
        <f t="shared" ref="AF146:AF164" si="92">IF(AC146="►","►",IFERROR(MID(AC146,SEARCH(".",AC146,SEARCH(".",AC146)+1)+1,SEARCH(".",AC146,SEARCH(".",AC146,SEARCH(".",AC146)+1)+1)-SEARCH(".",AC146,SEARCH(".",AC146)+1)-1),0))</f>
        <v>0</v>
      </c>
      <c r="AG146" s="395">
        <f t="shared" ref="AG146:AG164" si="93">IF(AC146="►","►",IFERROR(MID(AK146,SEARCH(".",AC146,SEARCH(".",AC146,SEARCH(".",AC146)+1)+1)+1,SEARCH(".",AC146,SEARCH(".",AC146,SEARCH(".",AC146,SEARCH(".",AC146)+1)+1)+1)-SEARCH(".",AC146,SEARCH(".",AC146,SEARCH(".",AC146)+1)+1)-1),0))</f>
        <v>0</v>
      </c>
      <c r="AH146" s="395" t="str">
        <f t="shared" ref="AH146:AH164" si="94">IF(AC146="►","►",IFERROR(MID(AC146,SEARCH("♦",SUBSTITUTE(AC146,".","♦",LEN(AC146)-LEN(SUBSTITUTE(AC146,".",""))))+1,999),""))</f>
        <v/>
      </c>
      <c r="AI146" s="660"/>
      <c r="AJ146" s="257" t="s">
        <v>338</v>
      </c>
      <c r="AK146" s="256">
        <f>AK153</f>
        <v>0</v>
      </c>
      <c r="AL146" s="256">
        <f>AL153</f>
        <v>0</v>
      </c>
      <c r="AM146" s="255">
        <f>AM153</f>
        <v>0</v>
      </c>
      <c r="AN146" s="254">
        <f>AN153</f>
        <v>0</v>
      </c>
      <c r="AO146" s="253">
        <f>AO153</f>
        <v>0</v>
      </c>
      <c r="AP146" s="686"/>
      <c r="AQ146" s="685"/>
      <c r="AR146" s="798" t="s">
        <v>2033</v>
      </c>
      <c r="AS146" s="798"/>
      <c r="AT146" s="798"/>
      <c r="AU146" s="798"/>
      <c r="AV146" s="798"/>
      <c r="AW146" s="798"/>
      <c r="AX146" s="798"/>
      <c r="AY146" s="798"/>
      <c r="AZ146" s="798"/>
      <c r="BA146" s="684"/>
      <c r="BC146" s="394" t="str">
        <f t="shared" si="81"/>
        <v>A</v>
      </c>
      <c r="BD146" s="580"/>
      <c r="BF146" s="394" t="str">
        <f t="shared" si="82"/>
        <v>A</v>
      </c>
      <c r="BG146" s="580"/>
      <c r="BI146" s="9">
        <v>1</v>
      </c>
    </row>
    <row r="147" spans="1:61" ht="28.5">
      <c r="A147" s="394" t="str">
        <f t="shared" si="79"/>
        <v>►</v>
      </c>
      <c r="B147" s="146" t="str">
        <f t="shared" si="83"/>
        <v>►</v>
      </c>
      <c r="C147" s="659" t="str">
        <f t="shared" si="84"/>
        <v>►</v>
      </c>
      <c r="D147" s="146" t="str">
        <f t="shared" si="85"/>
        <v>►</v>
      </c>
      <c r="E147" s="146" t="str">
        <f t="shared" si="86"/>
        <v>►</v>
      </c>
      <c r="F147" s="146" t="str">
        <f t="shared" si="87"/>
        <v>►</v>
      </c>
      <c r="G147" s="146" t="str">
        <f t="shared" si="88"/>
        <v>►</v>
      </c>
      <c r="I147" s="133"/>
      <c r="J147" s="203"/>
      <c r="K147" s="203"/>
      <c r="L147" s="202"/>
      <c r="M147" s="201"/>
      <c r="N147" s="200"/>
      <c r="O147" s="683"/>
      <c r="P147" s="682"/>
      <c r="Q147" s="799"/>
      <c r="R147" s="799"/>
      <c r="S147" s="799"/>
      <c r="T147" s="799"/>
      <c r="U147" s="799"/>
      <c r="V147" s="799"/>
      <c r="W147" s="799"/>
      <c r="X147" s="799"/>
      <c r="Y147" s="799"/>
      <c r="Z147" s="681"/>
      <c r="AA147" s="660"/>
      <c r="AB147" s="394" t="str">
        <f t="shared" si="80"/>
        <v>►</v>
      </c>
      <c r="AC147" s="146" t="str">
        <f t="shared" si="89"/>
        <v>►</v>
      </c>
      <c r="AD147" s="659" t="str">
        <f t="shared" si="90"/>
        <v>►</v>
      </c>
      <c r="AE147" s="146" t="str">
        <f t="shared" si="91"/>
        <v>►</v>
      </c>
      <c r="AF147" s="146" t="str">
        <f t="shared" si="92"/>
        <v>►</v>
      </c>
      <c r="AG147" s="146" t="str">
        <f t="shared" si="93"/>
        <v>►</v>
      </c>
      <c r="AH147" s="146" t="str">
        <f t="shared" si="94"/>
        <v>►</v>
      </c>
      <c r="AI147" s="660"/>
      <c r="AJ147" s="133"/>
      <c r="AK147" s="203"/>
      <c r="AL147" s="203"/>
      <c r="AM147" s="202"/>
      <c r="AN147" s="201"/>
      <c r="AO147" s="200"/>
      <c r="AP147" s="683"/>
      <c r="AQ147" s="682"/>
      <c r="AR147" s="799"/>
      <c r="AS147" s="799"/>
      <c r="AT147" s="799"/>
      <c r="AU147" s="799"/>
      <c r="AV147" s="799"/>
      <c r="AW147" s="799"/>
      <c r="AX147" s="799"/>
      <c r="AY147" s="799"/>
      <c r="AZ147" s="799"/>
      <c r="BA147" s="681"/>
      <c r="BC147" s="394" t="str">
        <f t="shared" si="81"/>
        <v>►</v>
      </c>
      <c r="BD147" s="580"/>
      <c r="BF147" s="394" t="str">
        <f t="shared" si="82"/>
        <v>►</v>
      </c>
      <c r="BG147" s="580"/>
      <c r="BI147" s="9">
        <v>1</v>
      </c>
    </row>
    <row r="148" spans="1:61" ht="15.75">
      <c r="A148" s="394" t="str">
        <f t="shared" si="79"/>
        <v>►</v>
      </c>
      <c r="B148" s="146" t="str">
        <f t="shared" si="83"/>
        <v>►</v>
      </c>
      <c r="C148" s="659" t="str">
        <f t="shared" si="84"/>
        <v>►</v>
      </c>
      <c r="D148" s="146" t="str">
        <f t="shared" si="85"/>
        <v>►</v>
      </c>
      <c r="E148" s="146" t="str">
        <f t="shared" si="86"/>
        <v>►</v>
      </c>
      <c r="F148" s="146" t="str">
        <f t="shared" si="87"/>
        <v>►</v>
      </c>
      <c r="G148" s="146" t="str">
        <f t="shared" si="88"/>
        <v>►</v>
      </c>
      <c r="I148" s="133"/>
      <c r="J148" s="203"/>
      <c r="K148" s="203"/>
      <c r="L148" s="202"/>
      <c r="M148" s="201"/>
      <c r="N148" s="200"/>
      <c r="O148" s="680"/>
      <c r="P148" s="680"/>
      <c r="Q148" s="332"/>
      <c r="R148" s="331"/>
      <c r="S148" s="231"/>
      <c r="T148" s="231"/>
      <c r="U148" s="231"/>
      <c r="V148" s="231"/>
      <c r="W148" s="231"/>
      <c r="X148" s="231"/>
      <c r="Y148" s="231"/>
      <c r="Z148" s="230"/>
      <c r="AA148" s="660"/>
      <c r="AB148" s="394" t="str">
        <f t="shared" si="80"/>
        <v>►</v>
      </c>
      <c r="AC148" s="146" t="str">
        <f t="shared" si="89"/>
        <v>►</v>
      </c>
      <c r="AD148" s="659" t="str">
        <f t="shared" si="90"/>
        <v>►</v>
      </c>
      <c r="AE148" s="146" t="str">
        <f t="shared" si="91"/>
        <v>►</v>
      </c>
      <c r="AF148" s="146" t="str">
        <f t="shared" si="92"/>
        <v>►</v>
      </c>
      <c r="AG148" s="146" t="str">
        <f t="shared" si="93"/>
        <v>►</v>
      </c>
      <c r="AH148" s="146" t="str">
        <f t="shared" si="94"/>
        <v>►</v>
      </c>
      <c r="AI148" s="660"/>
      <c r="AJ148" s="133"/>
      <c r="AK148" s="203"/>
      <c r="AL148" s="203"/>
      <c r="AM148" s="202"/>
      <c r="AN148" s="201"/>
      <c r="AO148" s="200"/>
      <c r="AP148" s="680"/>
      <c r="AQ148" s="680"/>
      <c r="AR148" s="332"/>
      <c r="AS148" s="331"/>
      <c r="AT148" s="231"/>
      <c r="AU148" s="231"/>
      <c r="AV148" s="231"/>
      <c r="AW148" s="231"/>
      <c r="AX148" s="231"/>
      <c r="AY148" s="231"/>
      <c r="AZ148" s="231"/>
      <c r="BA148" s="230"/>
      <c r="BC148" s="394" t="str">
        <f t="shared" si="81"/>
        <v>►</v>
      </c>
      <c r="BD148" s="580">
        <v>1</v>
      </c>
      <c r="BF148" s="394" t="str">
        <f t="shared" si="82"/>
        <v>►</v>
      </c>
      <c r="BG148" s="580">
        <v>1</v>
      </c>
      <c r="BI148" s="9">
        <v>1</v>
      </c>
    </row>
    <row r="149" spans="1:61" ht="18.75">
      <c r="A149" s="394" t="str">
        <f t="shared" si="79"/>
        <v>►</v>
      </c>
      <c r="B149" s="146" t="str">
        <f t="shared" si="83"/>
        <v>►</v>
      </c>
      <c r="C149" s="659" t="str">
        <f t="shared" si="84"/>
        <v>►</v>
      </c>
      <c r="D149" s="146" t="str">
        <f t="shared" si="85"/>
        <v>►</v>
      </c>
      <c r="E149" s="146" t="str">
        <f t="shared" si="86"/>
        <v>►</v>
      </c>
      <c r="F149" s="146" t="str">
        <f t="shared" si="87"/>
        <v>►</v>
      </c>
      <c r="G149" s="146" t="str">
        <f t="shared" si="88"/>
        <v>►</v>
      </c>
      <c r="I149" s="133"/>
      <c r="J149" s="203"/>
      <c r="K149" s="203"/>
      <c r="L149" s="202"/>
      <c r="M149" s="201"/>
      <c r="N149" s="200"/>
      <c r="O149" s="223"/>
      <c r="P149" s="329"/>
      <c r="Q149" s="318"/>
      <c r="R149" s="318"/>
      <c r="S149" s="318"/>
      <c r="T149" s="318"/>
      <c r="U149" s="210"/>
      <c r="V149" s="222"/>
      <c r="W149" s="679"/>
      <c r="X149" s="679"/>
      <c r="Y149" s="679"/>
      <c r="Z149" s="678"/>
      <c r="AA149" s="660"/>
      <c r="AB149" s="394" t="str">
        <f t="shared" si="80"/>
        <v>►</v>
      </c>
      <c r="AC149" s="146" t="str">
        <f t="shared" si="89"/>
        <v>►</v>
      </c>
      <c r="AD149" s="659" t="str">
        <f t="shared" si="90"/>
        <v>►</v>
      </c>
      <c r="AE149" s="146" t="str">
        <f t="shared" si="91"/>
        <v>►</v>
      </c>
      <c r="AF149" s="146" t="str">
        <f t="shared" si="92"/>
        <v>►</v>
      </c>
      <c r="AG149" s="146" t="str">
        <f t="shared" si="93"/>
        <v>►</v>
      </c>
      <c r="AH149" s="146" t="str">
        <f t="shared" si="94"/>
        <v>►</v>
      </c>
      <c r="AI149" s="660"/>
      <c r="AJ149" s="133"/>
      <c r="AK149" s="203"/>
      <c r="AL149" s="203"/>
      <c r="AM149" s="202"/>
      <c r="AN149" s="201"/>
      <c r="AO149" s="200"/>
      <c r="AP149" s="223"/>
      <c r="AQ149" s="329"/>
      <c r="AR149" s="318"/>
      <c r="AS149" s="318"/>
      <c r="AT149" s="318"/>
      <c r="AU149" s="318"/>
      <c r="AV149" s="210"/>
      <c r="AW149" s="222"/>
      <c r="AX149" s="679"/>
      <c r="AY149" s="679"/>
      <c r="AZ149" s="679"/>
      <c r="BA149" s="678"/>
      <c r="BC149" s="394" t="str">
        <f t="shared" si="81"/>
        <v>►</v>
      </c>
      <c r="BD149" s="580">
        <v>1</v>
      </c>
      <c r="BF149" s="394" t="str">
        <f t="shared" si="82"/>
        <v>►</v>
      </c>
      <c r="BG149" s="580">
        <v>1</v>
      </c>
      <c r="BI149" s="9">
        <v>1</v>
      </c>
    </row>
    <row r="150" spans="1:61" ht="18.75">
      <c r="A150" s="394" t="str">
        <f t="shared" si="79"/>
        <v>►</v>
      </c>
      <c r="B150" s="146" t="str">
        <f t="shared" si="83"/>
        <v>►</v>
      </c>
      <c r="C150" s="659" t="str">
        <f t="shared" si="84"/>
        <v>►</v>
      </c>
      <c r="D150" s="146" t="str">
        <f t="shared" si="85"/>
        <v>►</v>
      </c>
      <c r="E150" s="146" t="str">
        <f t="shared" si="86"/>
        <v>►</v>
      </c>
      <c r="F150" s="146" t="str">
        <f t="shared" si="87"/>
        <v>►</v>
      </c>
      <c r="G150" s="146" t="str">
        <f t="shared" si="88"/>
        <v>►</v>
      </c>
      <c r="I150" s="133"/>
      <c r="J150" s="203"/>
      <c r="K150" s="203"/>
      <c r="L150" s="202"/>
      <c r="M150" s="201"/>
      <c r="N150" s="200"/>
      <c r="O150" s="215"/>
      <c r="P150" s="322"/>
      <c r="Q150" s="319"/>
      <c r="R150" s="319"/>
      <c r="S150" s="319"/>
      <c r="T150" s="319"/>
      <c r="U150" s="214"/>
      <c r="V150" s="28"/>
      <c r="W150" s="679"/>
      <c r="X150" s="679"/>
      <c r="Y150" s="679"/>
      <c r="Z150" s="678"/>
      <c r="AA150" s="660"/>
      <c r="AB150" s="394" t="str">
        <f t="shared" si="80"/>
        <v>►</v>
      </c>
      <c r="AC150" s="146" t="str">
        <f t="shared" si="89"/>
        <v>►</v>
      </c>
      <c r="AD150" s="659" t="str">
        <f t="shared" si="90"/>
        <v>►</v>
      </c>
      <c r="AE150" s="146" t="str">
        <f t="shared" si="91"/>
        <v>►</v>
      </c>
      <c r="AF150" s="146" t="str">
        <f t="shared" si="92"/>
        <v>►</v>
      </c>
      <c r="AG150" s="146" t="str">
        <f t="shared" si="93"/>
        <v>►</v>
      </c>
      <c r="AH150" s="146" t="str">
        <f t="shared" si="94"/>
        <v>►</v>
      </c>
      <c r="AI150" s="660"/>
      <c r="AJ150" s="133"/>
      <c r="AK150" s="203"/>
      <c r="AL150" s="203"/>
      <c r="AM150" s="202"/>
      <c r="AN150" s="201"/>
      <c r="AO150" s="200"/>
      <c r="AP150" s="215"/>
      <c r="AQ150" s="322"/>
      <c r="AR150" s="319"/>
      <c r="AS150" s="319"/>
      <c r="AT150" s="319"/>
      <c r="AU150" s="319"/>
      <c r="AV150" s="214"/>
      <c r="AW150" s="28"/>
      <c r="AX150" s="679"/>
      <c r="AY150" s="679"/>
      <c r="AZ150" s="679"/>
      <c r="BA150" s="678"/>
      <c r="BC150" s="394" t="str">
        <f t="shared" si="81"/>
        <v>►</v>
      </c>
      <c r="BD150" s="580">
        <v>1</v>
      </c>
      <c r="BF150" s="394" t="str">
        <f t="shared" si="82"/>
        <v>►</v>
      </c>
      <c r="BG150" s="580">
        <v>1</v>
      </c>
      <c r="BI150" s="9">
        <v>1</v>
      </c>
    </row>
    <row r="151" spans="1:61" ht="15.75">
      <c r="A151" s="394" t="str">
        <f t="shared" si="79"/>
        <v>►</v>
      </c>
      <c r="B151" s="146" t="str">
        <f t="shared" si="83"/>
        <v>►</v>
      </c>
      <c r="C151" s="659" t="str">
        <f t="shared" si="84"/>
        <v>►</v>
      </c>
      <c r="D151" s="146" t="str">
        <f t="shared" si="85"/>
        <v>►</v>
      </c>
      <c r="E151" s="146" t="str">
        <f t="shared" si="86"/>
        <v>►</v>
      </c>
      <c r="F151" s="146" t="str">
        <f t="shared" si="87"/>
        <v>►</v>
      </c>
      <c r="G151" s="146" t="str">
        <f t="shared" si="88"/>
        <v>►</v>
      </c>
      <c r="I151" s="133"/>
      <c r="J151" s="203"/>
      <c r="K151" s="203"/>
      <c r="L151" s="202"/>
      <c r="M151" s="201"/>
      <c r="N151" s="200"/>
      <c r="O151" s="320"/>
      <c r="P151" s="319"/>
      <c r="Q151" s="318"/>
      <c r="R151" s="315"/>
      <c r="S151" s="198"/>
      <c r="T151" s="314"/>
      <c r="U151" s="197"/>
      <c r="V151" s="196"/>
      <c r="W151" s="677" t="str">
        <f>Q146</f>
        <v>POSTIT 5</v>
      </c>
      <c r="X151" s="677"/>
      <c r="Y151" s="677"/>
      <c r="Z151" s="676"/>
      <c r="AA151" s="660"/>
      <c r="AB151" s="394" t="str">
        <f t="shared" si="80"/>
        <v>►</v>
      </c>
      <c r="AC151" s="146" t="str">
        <f t="shared" si="89"/>
        <v>►</v>
      </c>
      <c r="AD151" s="659" t="str">
        <f t="shared" si="90"/>
        <v>►</v>
      </c>
      <c r="AE151" s="146" t="str">
        <f t="shared" si="91"/>
        <v>►</v>
      </c>
      <c r="AF151" s="146" t="str">
        <f t="shared" si="92"/>
        <v>►</v>
      </c>
      <c r="AG151" s="146" t="str">
        <f t="shared" si="93"/>
        <v>►</v>
      </c>
      <c r="AH151" s="146" t="str">
        <f t="shared" si="94"/>
        <v>►</v>
      </c>
      <c r="AI151" s="660"/>
      <c r="AJ151" s="133"/>
      <c r="AK151" s="203"/>
      <c r="AL151" s="203"/>
      <c r="AM151" s="202"/>
      <c r="AN151" s="201"/>
      <c r="AO151" s="200"/>
      <c r="AP151" s="320"/>
      <c r="AQ151" s="319"/>
      <c r="AR151" s="318"/>
      <c r="AS151" s="315"/>
      <c r="AT151" s="198"/>
      <c r="AU151" s="314"/>
      <c r="AV151" s="197"/>
      <c r="AW151" s="196"/>
      <c r="AX151" s="677" t="str">
        <f>AR146</f>
        <v>POSTIT 18</v>
      </c>
      <c r="AY151" s="677"/>
      <c r="AZ151" s="677"/>
      <c r="BA151" s="676"/>
      <c r="BC151" s="394" t="str">
        <f t="shared" si="81"/>
        <v>►</v>
      </c>
      <c r="BD151" s="580">
        <v>1</v>
      </c>
      <c r="BF151" s="394" t="str">
        <f t="shared" si="82"/>
        <v>►</v>
      </c>
      <c r="BG151" s="580">
        <v>1</v>
      </c>
      <c r="BI151" s="9">
        <v>1</v>
      </c>
    </row>
    <row r="152" spans="1:61" ht="15.75">
      <c r="A152" s="394" t="str">
        <f t="shared" si="79"/>
        <v>►</v>
      </c>
      <c r="B152" s="146" t="str">
        <f t="shared" si="83"/>
        <v>►</v>
      </c>
      <c r="C152" s="659" t="str">
        <f t="shared" si="84"/>
        <v>►</v>
      </c>
      <c r="D152" s="146" t="str">
        <f t="shared" si="85"/>
        <v>►</v>
      </c>
      <c r="E152" s="146" t="str">
        <f t="shared" si="86"/>
        <v>►</v>
      </c>
      <c r="F152" s="146" t="str">
        <f t="shared" si="87"/>
        <v>►</v>
      </c>
      <c r="G152" s="146" t="str">
        <f t="shared" si="88"/>
        <v>►</v>
      </c>
      <c r="I152" s="133"/>
      <c r="J152" s="203"/>
      <c r="K152" s="203"/>
      <c r="L152" s="202"/>
      <c r="M152" s="201"/>
      <c r="N152" s="200"/>
      <c r="O152" s="199"/>
      <c r="P152" s="103"/>
      <c r="Q152" s="315"/>
      <c r="R152" s="315"/>
      <c r="S152" s="198"/>
      <c r="T152" s="314"/>
      <c r="U152" s="197"/>
      <c r="V152" s="196"/>
      <c r="W152" s="677"/>
      <c r="X152" s="677"/>
      <c r="Y152" s="677"/>
      <c r="Z152" s="676"/>
      <c r="AA152" s="660"/>
      <c r="AB152" s="394" t="str">
        <f t="shared" si="80"/>
        <v>►</v>
      </c>
      <c r="AC152" s="146" t="str">
        <f t="shared" si="89"/>
        <v>►</v>
      </c>
      <c r="AD152" s="659" t="str">
        <f t="shared" si="90"/>
        <v>►</v>
      </c>
      <c r="AE152" s="146" t="str">
        <f t="shared" si="91"/>
        <v>►</v>
      </c>
      <c r="AF152" s="146" t="str">
        <f t="shared" si="92"/>
        <v>►</v>
      </c>
      <c r="AG152" s="146" t="str">
        <f t="shared" si="93"/>
        <v>►</v>
      </c>
      <c r="AH152" s="146" t="str">
        <f t="shared" si="94"/>
        <v>►</v>
      </c>
      <c r="AI152" s="660"/>
      <c r="AJ152" s="133"/>
      <c r="AK152" s="203"/>
      <c r="AL152" s="203"/>
      <c r="AM152" s="202"/>
      <c r="AN152" s="201"/>
      <c r="AO152" s="200"/>
      <c r="AP152" s="199"/>
      <c r="AQ152" s="103"/>
      <c r="AR152" s="315"/>
      <c r="AS152" s="315"/>
      <c r="AT152" s="198"/>
      <c r="AU152" s="314"/>
      <c r="AV152" s="197"/>
      <c r="AW152" s="196"/>
      <c r="AX152" s="677"/>
      <c r="AY152" s="677"/>
      <c r="AZ152" s="677"/>
      <c r="BA152" s="676"/>
      <c r="BC152" s="394" t="str">
        <f t="shared" si="81"/>
        <v>►</v>
      </c>
      <c r="BF152" s="394" t="str">
        <f t="shared" si="82"/>
        <v>►</v>
      </c>
      <c r="BI152" s="9">
        <v>1</v>
      </c>
    </row>
    <row r="153" spans="1:61" ht="15.75">
      <c r="A153" s="394" t="str">
        <f t="shared" si="79"/>
        <v>►</v>
      </c>
      <c r="B153" s="146" t="str">
        <f t="shared" si="83"/>
        <v>►</v>
      </c>
      <c r="C153" s="659" t="str">
        <f t="shared" si="84"/>
        <v>►</v>
      </c>
      <c r="D153" s="146" t="str">
        <f t="shared" si="85"/>
        <v>►</v>
      </c>
      <c r="E153" s="146" t="str">
        <f t="shared" si="86"/>
        <v>►</v>
      </c>
      <c r="F153" s="146" t="str">
        <f t="shared" si="87"/>
        <v>►</v>
      </c>
      <c r="G153" s="146" t="str">
        <f t="shared" si="88"/>
        <v>►</v>
      </c>
      <c r="I153" s="133"/>
      <c r="J153" s="189"/>
      <c r="K153" s="188"/>
      <c r="L153" s="187"/>
      <c r="M153" s="186"/>
      <c r="N153" s="185"/>
      <c r="O153" s="184"/>
      <c r="P153" s="183"/>
      <c r="Q153" s="183"/>
      <c r="R153" s="182"/>
      <c r="S153" s="182"/>
      <c r="T153" s="182"/>
      <c r="U153" s="182"/>
      <c r="V153" s="182"/>
      <c r="W153" s="182"/>
      <c r="X153" s="182"/>
      <c r="Y153" s="182"/>
      <c r="Z153" s="181"/>
      <c r="AA153" s="660"/>
      <c r="AB153" s="394" t="str">
        <f t="shared" si="80"/>
        <v>►</v>
      </c>
      <c r="AC153" s="146" t="str">
        <f t="shared" si="89"/>
        <v>►</v>
      </c>
      <c r="AD153" s="659" t="str">
        <f t="shared" si="90"/>
        <v>►</v>
      </c>
      <c r="AE153" s="146" t="str">
        <f t="shared" si="91"/>
        <v>►</v>
      </c>
      <c r="AF153" s="146" t="str">
        <f t="shared" si="92"/>
        <v>►</v>
      </c>
      <c r="AG153" s="146" t="str">
        <f t="shared" si="93"/>
        <v>►</v>
      </c>
      <c r="AH153" s="146" t="str">
        <f t="shared" si="94"/>
        <v>►</v>
      </c>
      <c r="AI153" s="660"/>
      <c r="AJ153" s="133"/>
      <c r="AK153" s="189"/>
      <c r="AL153" s="188"/>
      <c r="AM153" s="187"/>
      <c r="AN153" s="186"/>
      <c r="AO153" s="185"/>
      <c r="AP153" s="184"/>
      <c r="AQ153" s="183"/>
      <c r="AR153" s="183"/>
      <c r="AS153" s="182"/>
      <c r="AT153" s="182"/>
      <c r="AU153" s="182"/>
      <c r="AV153" s="182"/>
      <c r="AW153" s="182"/>
      <c r="AX153" s="182"/>
      <c r="AY153" s="182"/>
      <c r="AZ153" s="182"/>
      <c r="BA153" s="181"/>
      <c r="BC153" s="394" t="str">
        <f t="shared" si="81"/>
        <v>►</v>
      </c>
      <c r="BF153" s="394" t="str">
        <f t="shared" si="82"/>
        <v>►</v>
      </c>
      <c r="BI153" s="9">
        <v>1</v>
      </c>
    </row>
    <row r="154" spans="1:61" ht="15.75">
      <c r="A154" s="394" t="str">
        <f t="shared" si="79"/>
        <v>►</v>
      </c>
      <c r="B154" s="146" t="str">
        <f t="shared" si="83"/>
        <v>►</v>
      </c>
      <c r="C154" s="659" t="str">
        <f t="shared" si="84"/>
        <v>►</v>
      </c>
      <c r="D154" s="146" t="str">
        <f t="shared" si="85"/>
        <v>►</v>
      </c>
      <c r="E154" s="146" t="str">
        <f t="shared" si="86"/>
        <v>►</v>
      </c>
      <c r="F154" s="146" t="str">
        <f t="shared" si="87"/>
        <v>►</v>
      </c>
      <c r="G154" s="146" t="str">
        <f t="shared" si="88"/>
        <v>►</v>
      </c>
      <c r="I154" s="133"/>
      <c r="J154" s="118"/>
      <c r="K154" s="118"/>
      <c r="L154" s="117"/>
      <c r="M154" s="116"/>
      <c r="N154" s="115"/>
      <c r="O154" s="675"/>
      <c r="P154" s="675"/>
      <c r="Q154" s="674"/>
      <c r="R154" s="176"/>
      <c r="S154" s="175"/>
      <c r="T154" s="673"/>
      <c r="U154" s="174"/>
      <c r="V154" s="672"/>
      <c r="W154" s="671"/>
      <c r="X154" s="670"/>
      <c r="Y154" s="669"/>
      <c r="Z154" s="173"/>
      <c r="AA154" s="660"/>
      <c r="AB154" s="394" t="str">
        <f t="shared" si="80"/>
        <v>►</v>
      </c>
      <c r="AC154" s="146" t="str">
        <f t="shared" si="89"/>
        <v>►</v>
      </c>
      <c r="AD154" s="659" t="str">
        <f t="shared" si="90"/>
        <v>►</v>
      </c>
      <c r="AE154" s="146" t="str">
        <f t="shared" si="91"/>
        <v>►</v>
      </c>
      <c r="AF154" s="146" t="str">
        <f t="shared" si="92"/>
        <v>►</v>
      </c>
      <c r="AG154" s="146" t="str">
        <f t="shared" si="93"/>
        <v>►</v>
      </c>
      <c r="AH154" s="146" t="str">
        <f t="shared" si="94"/>
        <v>►</v>
      </c>
      <c r="AI154" s="660"/>
      <c r="AJ154" s="133"/>
      <c r="AK154" s="118"/>
      <c r="AL154" s="118"/>
      <c r="AM154" s="117"/>
      <c r="AN154" s="116"/>
      <c r="AO154" s="115"/>
      <c r="AP154" s="675"/>
      <c r="AQ154" s="675"/>
      <c r="AR154" s="674"/>
      <c r="AS154" s="176"/>
      <c r="AT154" s="175"/>
      <c r="AU154" s="673"/>
      <c r="AV154" s="174"/>
      <c r="AW154" s="672"/>
      <c r="AX154" s="671"/>
      <c r="AY154" s="670"/>
      <c r="AZ154" s="669"/>
      <c r="BA154" s="173"/>
      <c r="BC154" s="394" t="str">
        <f t="shared" si="81"/>
        <v>►</v>
      </c>
      <c r="BF154" s="394" t="str">
        <f t="shared" si="82"/>
        <v>►</v>
      </c>
      <c r="BI154" s="9">
        <v>1</v>
      </c>
    </row>
    <row r="155" spans="1:61" ht="15.75">
      <c r="A155" s="394" t="str">
        <f t="shared" si="79"/>
        <v>►</v>
      </c>
      <c r="B155" s="146" t="str">
        <f t="shared" si="83"/>
        <v>►</v>
      </c>
      <c r="C155" s="659" t="str">
        <f t="shared" si="84"/>
        <v>►</v>
      </c>
      <c r="D155" s="146" t="str">
        <f t="shared" si="85"/>
        <v>►</v>
      </c>
      <c r="E155" s="146" t="str">
        <f t="shared" si="86"/>
        <v>►</v>
      </c>
      <c r="F155" s="146" t="str">
        <f t="shared" si="87"/>
        <v>►</v>
      </c>
      <c r="G155" s="146" t="str">
        <f t="shared" si="88"/>
        <v>►</v>
      </c>
      <c r="I155" s="133"/>
      <c r="J155" s="118"/>
      <c r="K155" s="118"/>
      <c r="L155" s="117"/>
      <c r="M155" s="116"/>
      <c r="N155" s="115"/>
      <c r="O155" s="663"/>
      <c r="P155" s="663"/>
      <c r="Q155" s="662"/>
      <c r="R155" s="164"/>
      <c r="S155" s="163"/>
      <c r="T155" s="668"/>
      <c r="U155" s="162"/>
      <c r="V155" s="667"/>
      <c r="W155" s="666"/>
      <c r="X155" s="665"/>
      <c r="Y155" s="664"/>
      <c r="Z155" s="161"/>
      <c r="AA155" s="660"/>
      <c r="AB155" s="394" t="str">
        <f t="shared" si="80"/>
        <v>►</v>
      </c>
      <c r="AC155" s="146" t="str">
        <f t="shared" si="89"/>
        <v>►</v>
      </c>
      <c r="AD155" s="659" t="str">
        <f t="shared" si="90"/>
        <v>►</v>
      </c>
      <c r="AE155" s="146" t="str">
        <f t="shared" si="91"/>
        <v>►</v>
      </c>
      <c r="AF155" s="146" t="str">
        <f t="shared" si="92"/>
        <v>►</v>
      </c>
      <c r="AG155" s="146" t="str">
        <f t="shared" si="93"/>
        <v>►</v>
      </c>
      <c r="AH155" s="146" t="str">
        <f t="shared" si="94"/>
        <v>►</v>
      </c>
      <c r="AI155" s="660"/>
      <c r="AJ155" s="133"/>
      <c r="AK155" s="118"/>
      <c r="AL155" s="118"/>
      <c r="AM155" s="117"/>
      <c r="AN155" s="116"/>
      <c r="AO155" s="115"/>
      <c r="AP155" s="663"/>
      <c r="AQ155" s="663"/>
      <c r="AR155" s="662"/>
      <c r="AS155" s="164"/>
      <c r="AT155" s="163"/>
      <c r="AU155" s="668"/>
      <c r="AV155" s="162"/>
      <c r="AW155" s="667"/>
      <c r="AX155" s="666"/>
      <c r="AY155" s="665"/>
      <c r="AZ155" s="664"/>
      <c r="BA155" s="161"/>
      <c r="BC155" s="394" t="str">
        <f t="shared" si="81"/>
        <v>►</v>
      </c>
      <c r="BF155" s="394" t="str">
        <f t="shared" si="82"/>
        <v>►</v>
      </c>
      <c r="BI155" s="9">
        <v>1</v>
      </c>
    </row>
    <row r="156" spans="1:61" ht="21">
      <c r="A156" s="394" t="str">
        <f t="shared" si="79"/>
        <v>►</v>
      </c>
      <c r="B156" s="146" t="str">
        <f t="shared" si="83"/>
        <v>►</v>
      </c>
      <c r="C156" s="659" t="str">
        <f t="shared" si="84"/>
        <v>►</v>
      </c>
      <c r="D156" s="146" t="str">
        <f t="shared" si="85"/>
        <v>►</v>
      </c>
      <c r="E156" s="146" t="str">
        <f t="shared" si="86"/>
        <v>►</v>
      </c>
      <c r="F156" s="146" t="str">
        <f t="shared" si="87"/>
        <v>►</v>
      </c>
      <c r="G156" s="146" t="str">
        <f t="shared" si="88"/>
        <v>►</v>
      </c>
      <c r="I156" s="133"/>
      <c r="J156" s="118"/>
      <c r="K156" s="118"/>
      <c r="L156" s="117"/>
      <c r="M156" s="116"/>
      <c r="N156" s="115"/>
      <c r="O156" s="663"/>
      <c r="P156" s="663"/>
      <c r="Q156" s="662"/>
      <c r="R156" s="144"/>
      <c r="S156" s="292"/>
      <c r="T156" s="291"/>
      <c r="U156" s="143"/>
      <c r="V156" s="290"/>
      <c r="W156" s="289"/>
      <c r="X156" s="288"/>
      <c r="Y156" s="287"/>
      <c r="Z156" s="286"/>
      <c r="AA156" s="660"/>
      <c r="AB156" s="394" t="str">
        <f t="shared" si="80"/>
        <v>►</v>
      </c>
      <c r="AC156" s="146" t="str">
        <f t="shared" si="89"/>
        <v>►</v>
      </c>
      <c r="AD156" s="659" t="str">
        <f t="shared" si="90"/>
        <v>►</v>
      </c>
      <c r="AE156" s="146" t="str">
        <f t="shared" si="91"/>
        <v>►</v>
      </c>
      <c r="AF156" s="146" t="str">
        <f t="shared" si="92"/>
        <v>►</v>
      </c>
      <c r="AG156" s="146" t="str">
        <f t="shared" si="93"/>
        <v>►</v>
      </c>
      <c r="AH156" s="146" t="str">
        <f t="shared" si="94"/>
        <v>►</v>
      </c>
      <c r="AI156" s="660"/>
      <c r="AJ156" s="133"/>
      <c r="AK156" s="118"/>
      <c r="AL156" s="118"/>
      <c r="AM156" s="117"/>
      <c r="AN156" s="116"/>
      <c r="AO156" s="115"/>
      <c r="AP156" s="663"/>
      <c r="AQ156" s="663"/>
      <c r="AR156" s="662"/>
      <c r="AS156" s="144"/>
      <c r="AT156" s="292"/>
      <c r="AU156" s="291"/>
      <c r="AV156" s="143"/>
      <c r="AW156" s="290"/>
      <c r="AX156" s="289"/>
      <c r="AY156" s="288"/>
      <c r="AZ156" s="287"/>
      <c r="BA156" s="286"/>
      <c r="BC156" s="394" t="str">
        <f t="shared" si="81"/>
        <v>►</v>
      </c>
      <c r="BF156" s="394" t="str">
        <f t="shared" si="82"/>
        <v>►</v>
      </c>
      <c r="BI156" s="9">
        <v>1</v>
      </c>
    </row>
    <row r="157" spans="1:61" ht="21">
      <c r="A157" s="394" t="str">
        <f t="shared" si="79"/>
        <v>►</v>
      </c>
      <c r="B157" s="146" t="str">
        <f t="shared" si="83"/>
        <v>►</v>
      </c>
      <c r="C157" s="659" t="str">
        <f t="shared" si="84"/>
        <v>►</v>
      </c>
      <c r="D157" s="146" t="str">
        <f t="shared" si="85"/>
        <v>►</v>
      </c>
      <c r="E157" s="146" t="str">
        <f t="shared" si="86"/>
        <v>►</v>
      </c>
      <c r="F157" s="146" t="str">
        <f t="shared" si="87"/>
        <v>►</v>
      </c>
      <c r="G157" s="146" t="str">
        <f t="shared" si="88"/>
        <v>►</v>
      </c>
      <c r="I157" s="145"/>
      <c r="J157" s="118"/>
      <c r="K157" s="118"/>
      <c r="L157" s="117"/>
      <c r="M157" s="116"/>
      <c r="N157" s="115"/>
      <c r="O157" s="663"/>
      <c r="P157" s="663"/>
      <c r="Q157" s="662"/>
      <c r="R157" s="149"/>
      <c r="S157" s="292"/>
      <c r="T157" s="291"/>
      <c r="U157" s="143"/>
      <c r="V157" s="290"/>
      <c r="W157" s="289"/>
      <c r="X157" s="288"/>
      <c r="Y157" s="287"/>
      <c r="Z157" s="286"/>
      <c r="AA157" s="660"/>
      <c r="AB157" s="394" t="str">
        <f t="shared" si="80"/>
        <v>►</v>
      </c>
      <c r="AC157" s="146" t="str">
        <f t="shared" si="89"/>
        <v>►</v>
      </c>
      <c r="AD157" s="659" t="str">
        <f t="shared" si="90"/>
        <v>►</v>
      </c>
      <c r="AE157" s="146" t="str">
        <f t="shared" si="91"/>
        <v>►</v>
      </c>
      <c r="AF157" s="146" t="str">
        <f t="shared" si="92"/>
        <v>►</v>
      </c>
      <c r="AG157" s="146" t="str">
        <f t="shared" si="93"/>
        <v>►</v>
      </c>
      <c r="AH157" s="146" t="str">
        <f t="shared" si="94"/>
        <v>►</v>
      </c>
      <c r="AI157" s="660"/>
      <c r="AJ157" s="145"/>
      <c r="AK157" s="118"/>
      <c r="AL157" s="118"/>
      <c r="AM157" s="117"/>
      <c r="AN157" s="116"/>
      <c r="AO157" s="115"/>
      <c r="AP157" s="663"/>
      <c r="AQ157" s="663"/>
      <c r="AR157" s="662"/>
      <c r="AS157" s="149"/>
      <c r="AT157" s="292"/>
      <c r="AU157" s="291"/>
      <c r="AV157" s="143"/>
      <c r="AW157" s="290"/>
      <c r="AX157" s="289"/>
      <c r="AY157" s="288"/>
      <c r="AZ157" s="287"/>
      <c r="BA157" s="286"/>
      <c r="BC157" s="394" t="str">
        <f t="shared" si="81"/>
        <v>►</v>
      </c>
      <c r="BF157" s="394" t="str">
        <f t="shared" si="82"/>
        <v>►</v>
      </c>
      <c r="BI157" s="9">
        <v>1</v>
      </c>
    </row>
    <row r="158" spans="1:61" ht="21">
      <c r="A158" s="394" t="str">
        <f t="shared" si="79"/>
        <v>►</v>
      </c>
      <c r="B158" s="146" t="str">
        <f t="shared" si="83"/>
        <v>►</v>
      </c>
      <c r="C158" s="659" t="str">
        <f t="shared" si="84"/>
        <v>►</v>
      </c>
      <c r="D158" s="146" t="str">
        <f t="shared" si="85"/>
        <v>►</v>
      </c>
      <c r="E158" s="146" t="str">
        <f t="shared" si="86"/>
        <v>►</v>
      </c>
      <c r="F158" s="146" t="str">
        <f t="shared" si="87"/>
        <v>►</v>
      </c>
      <c r="G158" s="146" t="str">
        <f t="shared" si="88"/>
        <v>►</v>
      </c>
      <c r="I158" s="145"/>
      <c r="J158" s="118"/>
      <c r="K158" s="118"/>
      <c r="L158" s="117"/>
      <c r="M158" s="116"/>
      <c r="N158" s="115"/>
      <c r="O158" s="663"/>
      <c r="P158" s="663"/>
      <c r="Q158" s="662"/>
      <c r="R158" s="144"/>
      <c r="S158" s="292"/>
      <c r="T158" s="291"/>
      <c r="U158" s="143"/>
      <c r="V158" s="290"/>
      <c r="W158" s="289"/>
      <c r="X158" s="288"/>
      <c r="Y158" s="287"/>
      <c r="Z158" s="294"/>
      <c r="AA158" s="660"/>
      <c r="AB158" s="394" t="str">
        <f t="shared" si="80"/>
        <v>►</v>
      </c>
      <c r="AC158" s="146" t="str">
        <f t="shared" si="89"/>
        <v>►</v>
      </c>
      <c r="AD158" s="659" t="str">
        <f t="shared" si="90"/>
        <v>►</v>
      </c>
      <c r="AE158" s="146" t="str">
        <f t="shared" si="91"/>
        <v>►</v>
      </c>
      <c r="AF158" s="146" t="str">
        <f t="shared" si="92"/>
        <v>►</v>
      </c>
      <c r="AG158" s="146" t="str">
        <f t="shared" si="93"/>
        <v>►</v>
      </c>
      <c r="AH158" s="146" t="str">
        <f t="shared" si="94"/>
        <v>►</v>
      </c>
      <c r="AI158" s="660"/>
      <c r="AJ158" s="145"/>
      <c r="AK158" s="118"/>
      <c r="AL158" s="118"/>
      <c r="AM158" s="117"/>
      <c r="AN158" s="116"/>
      <c r="AO158" s="115"/>
      <c r="AP158" s="663"/>
      <c r="AQ158" s="663"/>
      <c r="AR158" s="662"/>
      <c r="AS158" s="144"/>
      <c r="AT158" s="292"/>
      <c r="AU158" s="291"/>
      <c r="AV158" s="143"/>
      <c r="AW158" s="290"/>
      <c r="AX158" s="289"/>
      <c r="AY158" s="288"/>
      <c r="AZ158" s="287"/>
      <c r="BA158" s="294"/>
      <c r="BC158" s="394" t="str">
        <f t="shared" si="81"/>
        <v>►</v>
      </c>
      <c r="BF158" s="394" t="str">
        <f t="shared" si="82"/>
        <v>►</v>
      </c>
      <c r="BI158" s="9">
        <v>1</v>
      </c>
    </row>
    <row r="159" spans="1:61" ht="21">
      <c r="A159" s="394" t="str">
        <f t="shared" si="79"/>
        <v>►</v>
      </c>
      <c r="B159" s="146" t="str">
        <f t="shared" si="83"/>
        <v>►</v>
      </c>
      <c r="C159" s="659" t="str">
        <f t="shared" si="84"/>
        <v>►</v>
      </c>
      <c r="D159" s="146" t="str">
        <f t="shared" si="85"/>
        <v>►</v>
      </c>
      <c r="E159" s="146" t="str">
        <f t="shared" si="86"/>
        <v>►</v>
      </c>
      <c r="F159" s="146" t="str">
        <f t="shared" si="87"/>
        <v>►</v>
      </c>
      <c r="G159" s="146" t="str">
        <f t="shared" si="88"/>
        <v>►</v>
      </c>
      <c r="I159" s="145"/>
      <c r="J159" s="118"/>
      <c r="K159" s="118"/>
      <c r="L159" s="117"/>
      <c r="M159" s="116"/>
      <c r="N159" s="115"/>
      <c r="O159" s="663"/>
      <c r="P159" s="663"/>
      <c r="Q159" s="662"/>
      <c r="R159" s="149"/>
      <c r="S159" s="292"/>
      <c r="T159" s="291"/>
      <c r="U159" s="143"/>
      <c r="V159" s="290"/>
      <c r="W159" s="289"/>
      <c r="X159" s="288"/>
      <c r="Y159" s="287"/>
      <c r="Z159" s="294"/>
      <c r="AA159" s="660"/>
      <c r="AB159" s="394" t="str">
        <f t="shared" si="80"/>
        <v>►</v>
      </c>
      <c r="AC159" s="146" t="str">
        <f t="shared" si="89"/>
        <v>►</v>
      </c>
      <c r="AD159" s="659" t="str">
        <f t="shared" si="90"/>
        <v>►</v>
      </c>
      <c r="AE159" s="146" t="str">
        <f t="shared" si="91"/>
        <v>►</v>
      </c>
      <c r="AF159" s="146" t="str">
        <f t="shared" si="92"/>
        <v>►</v>
      </c>
      <c r="AG159" s="146" t="str">
        <f t="shared" si="93"/>
        <v>►</v>
      </c>
      <c r="AH159" s="146" t="str">
        <f t="shared" si="94"/>
        <v>►</v>
      </c>
      <c r="AI159" s="660"/>
      <c r="AJ159" s="145"/>
      <c r="AK159" s="118"/>
      <c r="AL159" s="118"/>
      <c r="AM159" s="117"/>
      <c r="AN159" s="116"/>
      <c r="AO159" s="115"/>
      <c r="AP159" s="663"/>
      <c r="AQ159" s="663"/>
      <c r="AR159" s="662"/>
      <c r="AS159" s="149"/>
      <c r="AT159" s="292"/>
      <c r="AU159" s="291"/>
      <c r="AV159" s="143"/>
      <c r="AW159" s="290"/>
      <c r="AX159" s="289"/>
      <c r="AY159" s="288"/>
      <c r="AZ159" s="287"/>
      <c r="BA159" s="294"/>
      <c r="BC159" s="394" t="str">
        <f t="shared" si="81"/>
        <v>►</v>
      </c>
      <c r="BF159" s="394" t="str">
        <f t="shared" si="82"/>
        <v>►</v>
      </c>
      <c r="BI159" s="9">
        <v>1</v>
      </c>
    </row>
    <row r="160" spans="1:61" ht="21">
      <c r="A160" s="394" t="str">
        <f t="shared" si="79"/>
        <v>►</v>
      </c>
      <c r="B160" s="146" t="str">
        <f t="shared" si="83"/>
        <v>►</v>
      </c>
      <c r="C160" s="659" t="str">
        <f t="shared" si="84"/>
        <v>►</v>
      </c>
      <c r="D160" s="146" t="str">
        <f t="shared" si="85"/>
        <v>►</v>
      </c>
      <c r="E160" s="146" t="str">
        <f t="shared" si="86"/>
        <v>►</v>
      </c>
      <c r="F160" s="146" t="str">
        <f t="shared" si="87"/>
        <v>►</v>
      </c>
      <c r="G160" s="146" t="str">
        <f t="shared" si="88"/>
        <v>►</v>
      </c>
      <c r="I160" s="145"/>
      <c r="J160" s="118"/>
      <c r="K160" s="118"/>
      <c r="L160" s="117"/>
      <c r="M160" s="116"/>
      <c r="N160" s="115"/>
      <c r="O160" s="663"/>
      <c r="P160" s="663"/>
      <c r="Q160" s="662"/>
      <c r="R160" s="144"/>
      <c r="S160" s="292"/>
      <c r="T160" s="291"/>
      <c r="U160" s="143"/>
      <c r="V160" s="290"/>
      <c r="W160" s="289"/>
      <c r="X160" s="288"/>
      <c r="Y160" s="287"/>
      <c r="Z160" s="286"/>
      <c r="AA160" s="660"/>
      <c r="AB160" s="394" t="str">
        <f t="shared" si="80"/>
        <v>►</v>
      </c>
      <c r="AC160" s="146" t="str">
        <f t="shared" si="89"/>
        <v>►</v>
      </c>
      <c r="AD160" s="659" t="str">
        <f t="shared" si="90"/>
        <v>►</v>
      </c>
      <c r="AE160" s="146" t="str">
        <f t="shared" si="91"/>
        <v>►</v>
      </c>
      <c r="AF160" s="146" t="str">
        <f t="shared" si="92"/>
        <v>►</v>
      </c>
      <c r="AG160" s="146" t="str">
        <f t="shared" si="93"/>
        <v>►</v>
      </c>
      <c r="AH160" s="146" t="str">
        <f t="shared" si="94"/>
        <v>►</v>
      </c>
      <c r="AI160" s="660"/>
      <c r="AJ160" s="145"/>
      <c r="AK160" s="118"/>
      <c r="AL160" s="118"/>
      <c r="AM160" s="117"/>
      <c r="AN160" s="116"/>
      <c r="AO160" s="115"/>
      <c r="AP160" s="663"/>
      <c r="AQ160" s="663"/>
      <c r="AR160" s="662"/>
      <c r="AS160" s="144"/>
      <c r="AT160" s="292"/>
      <c r="AU160" s="291"/>
      <c r="AV160" s="143"/>
      <c r="AW160" s="290"/>
      <c r="AX160" s="289"/>
      <c r="AY160" s="288"/>
      <c r="AZ160" s="287"/>
      <c r="BA160" s="286"/>
      <c r="BC160" s="394" t="str">
        <f t="shared" si="81"/>
        <v>►</v>
      </c>
      <c r="BF160" s="394" t="str">
        <f t="shared" si="82"/>
        <v>►</v>
      </c>
      <c r="BI160" s="9">
        <v>1</v>
      </c>
    </row>
    <row r="161" spans="1:63" s="564" customFormat="1" ht="21">
      <c r="A161" s="394" t="str">
        <f t="shared" si="79"/>
        <v>►</v>
      </c>
      <c r="B161" s="146" t="str">
        <f t="shared" si="83"/>
        <v>►</v>
      </c>
      <c r="C161" s="659" t="str">
        <f t="shared" si="84"/>
        <v>►</v>
      </c>
      <c r="D161" s="146" t="str">
        <f t="shared" si="85"/>
        <v>►</v>
      </c>
      <c r="E161" s="146" t="str">
        <f t="shared" si="86"/>
        <v>►</v>
      </c>
      <c r="F161" s="146" t="str">
        <f t="shared" si="87"/>
        <v>►</v>
      </c>
      <c r="G161" s="146" t="str">
        <f t="shared" si="88"/>
        <v>►</v>
      </c>
      <c r="H161"/>
      <c r="I161" s="145"/>
      <c r="J161" s="118"/>
      <c r="K161" s="118"/>
      <c r="L161" s="117"/>
      <c r="M161" s="116"/>
      <c r="N161" s="115"/>
      <c r="O161" s="663"/>
      <c r="P161" s="663"/>
      <c r="Q161" s="662"/>
      <c r="R161" s="149"/>
      <c r="S161" s="292"/>
      <c r="T161" s="291"/>
      <c r="U161" s="143"/>
      <c r="V161" s="290"/>
      <c r="W161" s="289"/>
      <c r="X161" s="288"/>
      <c r="Y161" s="287"/>
      <c r="Z161" s="286"/>
      <c r="AA161" s="660"/>
      <c r="AB161" s="394" t="str">
        <f t="shared" si="80"/>
        <v>►</v>
      </c>
      <c r="AC161" s="146" t="str">
        <f t="shared" si="89"/>
        <v>►</v>
      </c>
      <c r="AD161" s="659" t="str">
        <f t="shared" si="90"/>
        <v>►</v>
      </c>
      <c r="AE161" s="146" t="str">
        <f t="shared" si="91"/>
        <v>►</v>
      </c>
      <c r="AF161" s="146" t="str">
        <f t="shared" si="92"/>
        <v>►</v>
      </c>
      <c r="AG161" s="146" t="str">
        <f t="shared" si="93"/>
        <v>►</v>
      </c>
      <c r="AH161" s="146" t="str">
        <f t="shared" si="94"/>
        <v>►</v>
      </c>
      <c r="AI161" s="660"/>
      <c r="AJ161" s="145"/>
      <c r="AK161" s="118"/>
      <c r="AL161" s="118"/>
      <c r="AM161" s="117"/>
      <c r="AN161" s="116"/>
      <c r="AO161" s="115"/>
      <c r="AP161" s="663"/>
      <c r="AQ161" s="663"/>
      <c r="AR161" s="662"/>
      <c r="AS161" s="149"/>
      <c r="AT161" s="292"/>
      <c r="AU161" s="291"/>
      <c r="AV161" s="143"/>
      <c r="AW161" s="290"/>
      <c r="AX161" s="289"/>
      <c r="AY161" s="288"/>
      <c r="AZ161" s="287"/>
      <c r="BA161" s="286"/>
      <c r="BB161"/>
      <c r="BC161" s="394" t="str">
        <f t="shared" si="81"/>
        <v>►</v>
      </c>
      <c r="BF161" s="394" t="str">
        <f t="shared" si="82"/>
        <v>►</v>
      </c>
      <c r="BI161" s="9">
        <v>1</v>
      </c>
      <c r="BJ161" s="1"/>
      <c r="BK161" s="1"/>
    </row>
    <row r="162" spans="1:63" s="564" customFormat="1" ht="21">
      <c r="A162" s="394" t="str">
        <f t="shared" si="79"/>
        <v>►</v>
      </c>
      <c r="B162" s="146" t="str">
        <f t="shared" si="83"/>
        <v>►</v>
      </c>
      <c r="C162" s="659" t="str">
        <f t="shared" si="84"/>
        <v>►</v>
      </c>
      <c r="D162" s="146" t="str">
        <f t="shared" si="85"/>
        <v>►</v>
      </c>
      <c r="E162" s="146" t="str">
        <f t="shared" si="86"/>
        <v>►</v>
      </c>
      <c r="F162" s="146" t="str">
        <f t="shared" si="87"/>
        <v>►</v>
      </c>
      <c r="G162" s="146" t="str">
        <f t="shared" si="88"/>
        <v>►</v>
      </c>
      <c r="H162"/>
      <c r="I162" s="145"/>
      <c r="J162" s="118"/>
      <c r="K162" s="118"/>
      <c r="L162" s="117"/>
      <c r="M162" s="116"/>
      <c r="N162" s="115"/>
      <c r="O162" s="663"/>
      <c r="P162" s="663"/>
      <c r="Q162" s="662"/>
      <c r="R162" s="144"/>
      <c r="S162" s="292"/>
      <c r="T162" s="291"/>
      <c r="U162" s="143"/>
      <c r="V162" s="290"/>
      <c r="W162" s="289"/>
      <c r="X162" s="288"/>
      <c r="Y162" s="287"/>
      <c r="Z162" s="286"/>
      <c r="AA162" s="660"/>
      <c r="AB162" s="394" t="str">
        <f t="shared" si="80"/>
        <v>►</v>
      </c>
      <c r="AC162" s="146" t="str">
        <f t="shared" si="89"/>
        <v>►</v>
      </c>
      <c r="AD162" s="659" t="str">
        <f t="shared" si="90"/>
        <v>►</v>
      </c>
      <c r="AE162" s="146" t="str">
        <f t="shared" si="91"/>
        <v>►</v>
      </c>
      <c r="AF162" s="146" t="str">
        <f t="shared" si="92"/>
        <v>►</v>
      </c>
      <c r="AG162" s="146" t="str">
        <f t="shared" si="93"/>
        <v>►</v>
      </c>
      <c r="AH162" s="146" t="str">
        <f t="shared" si="94"/>
        <v>►</v>
      </c>
      <c r="AI162" s="660"/>
      <c r="AJ162" s="145"/>
      <c r="AK162" s="118"/>
      <c r="AL162" s="118"/>
      <c r="AM162" s="117"/>
      <c r="AN162" s="116"/>
      <c r="AO162" s="115"/>
      <c r="AP162" s="663"/>
      <c r="AQ162" s="663"/>
      <c r="AR162" s="662"/>
      <c r="AS162" s="144"/>
      <c r="AT162" s="292"/>
      <c r="AU162" s="291"/>
      <c r="AV162" s="143"/>
      <c r="AW162" s="290"/>
      <c r="AX162" s="289"/>
      <c r="AY162" s="288"/>
      <c r="AZ162" s="287"/>
      <c r="BA162" s="286"/>
      <c r="BB162"/>
      <c r="BC162" s="394" t="str">
        <f t="shared" si="81"/>
        <v>►</v>
      </c>
      <c r="BF162" s="394" t="str">
        <f t="shared" si="82"/>
        <v>►</v>
      </c>
      <c r="BI162" s="9">
        <v>1</v>
      </c>
      <c r="BJ162" s="1"/>
      <c r="BK162" s="1"/>
    </row>
    <row r="163" spans="1:63" s="564" customFormat="1" ht="15.75">
      <c r="A163" s="394" t="str">
        <f t="shared" si="79"/>
        <v>►</v>
      </c>
      <c r="B163" s="146" t="str">
        <f t="shared" si="83"/>
        <v>►</v>
      </c>
      <c r="C163" s="659" t="str">
        <f t="shared" si="84"/>
        <v>►</v>
      </c>
      <c r="D163" s="146" t="str">
        <f t="shared" si="85"/>
        <v>►</v>
      </c>
      <c r="E163" s="146" t="str">
        <f t="shared" si="86"/>
        <v>►</v>
      </c>
      <c r="F163" s="146" t="str">
        <f t="shared" si="87"/>
        <v>►</v>
      </c>
      <c r="G163" s="146" t="str">
        <f t="shared" si="88"/>
        <v>►</v>
      </c>
      <c r="H163"/>
      <c r="I163" s="133"/>
      <c r="J163" s="118"/>
      <c r="K163" s="118"/>
      <c r="L163" s="117"/>
      <c r="M163" s="116"/>
      <c r="N163" s="115"/>
      <c r="O163" s="131"/>
      <c r="P163" s="131"/>
      <c r="Q163" s="131"/>
      <c r="R163" s="131"/>
      <c r="S163" s="131"/>
      <c r="T163" s="131"/>
      <c r="U163" s="131"/>
      <c r="V163" s="131"/>
      <c r="W163" s="131"/>
      <c r="X163" s="132"/>
      <c r="Y163" s="131"/>
      <c r="Z163" s="130"/>
      <c r="AA163" s="660"/>
      <c r="AB163" s="394" t="str">
        <f t="shared" si="80"/>
        <v>►</v>
      </c>
      <c r="AC163" s="146" t="str">
        <f t="shared" si="89"/>
        <v>►</v>
      </c>
      <c r="AD163" s="659" t="str">
        <f t="shared" si="90"/>
        <v>►</v>
      </c>
      <c r="AE163" s="146" t="str">
        <f t="shared" si="91"/>
        <v>►</v>
      </c>
      <c r="AF163" s="146" t="str">
        <f t="shared" si="92"/>
        <v>►</v>
      </c>
      <c r="AG163" s="146" t="str">
        <f t="shared" si="93"/>
        <v>►</v>
      </c>
      <c r="AH163" s="146" t="str">
        <f t="shared" si="94"/>
        <v>►</v>
      </c>
      <c r="AI163" s="660"/>
      <c r="AJ163" s="133"/>
      <c r="AK163" s="118"/>
      <c r="AL163" s="118"/>
      <c r="AM163" s="117"/>
      <c r="AN163" s="116"/>
      <c r="AO163" s="115"/>
      <c r="AP163" s="131"/>
      <c r="AQ163" s="131"/>
      <c r="AR163" s="131"/>
      <c r="AS163" s="131"/>
      <c r="AT163" s="131"/>
      <c r="AU163" s="131"/>
      <c r="AV163" s="131"/>
      <c r="AW163" s="131"/>
      <c r="AX163" s="131"/>
      <c r="AY163" s="132"/>
      <c r="AZ163" s="131"/>
      <c r="BA163" s="130"/>
      <c r="BB163"/>
      <c r="BC163" s="394" t="str">
        <f t="shared" si="81"/>
        <v>►</v>
      </c>
      <c r="BF163" s="394" t="str">
        <f t="shared" si="82"/>
        <v>►</v>
      </c>
      <c r="BI163" s="9">
        <v>1</v>
      </c>
      <c r="BJ163" s="1"/>
      <c r="BK163" s="1"/>
    </row>
    <row r="164" spans="1:63" s="564" customFormat="1" ht="21">
      <c r="A164" s="394" t="str">
        <f t="shared" si="79"/>
        <v>►</v>
      </c>
      <c r="B164" s="146" t="str">
        <f t="shared" si="83"/>
        <v>►</v>
      </c>
      <c r="C164" s="659" t="str">
        <f t="shared" si="84"/>
        <v>►</v>
      </c>
      <c r="D164" s="146" t="str">
        <f t="shared" si="85"/>
        <v>►</v>
      </c>
      <c r="E164" s="146" t="str">
        <f t="shared" si="86"/>
        <v>►</v>
      </c>
      <c r="F164" s="146" t="str">
        <f t="shared" si="87"/>
        <v>►</v>
      </c>
      <c r="G164" s="146" t="str">
        <f t="shared" si="88"/>
        <v>►</v>
      </c>
      <c r="H164"/>
      <c r="I164" s="145"/>
      <c r="J164" s="118"/>
      <c r="K164" s="118"/>
      <c r="L164" s="117"/>
      <c r="M164" s="116"/>
      <c r="N164" s="115"/>
      <c r="O164" s="284"/>
      <c r="P164" s="265"/>
      <c r="Q164" s="268"/>
      <c r="R164" s="268"/>
      <c r="S164" s="268"/>
      <c r="T164" s="268"/>
      <c r="U164" s="268"/>
      <c r="V164" s="268"/>
      <c r="W164" s="268"/>
      <c r="X164" s="268"/>
      <c r="Y164" s="268"/>
      <c r="Z164" s="283"/>
      <c r="AA164" s="660"/>
      <c r="AB164" s="394" t="str">
        <f t="shared" si="80"/>
        <v>►</v>
      </c>
      <c r="AC164" s="146" t="str">
        <f t="shared" si="89"/>
        <v>►</v>
      </c>
      <c r="AD164" s="659" t="str">
        <f t="shared" si="90"/>
        <v>►</v>
      </c>
      <c r="AE164" s="146" t="str">
        <f t="shared" si="91"/>
        <v>►</v>
      </c>
      <c r="AF164" s="146" t="str">
        <f t="shared" si="92"/>
        <v>►</v>
      </c>
      <c r="AG164" s="146" t="str">
        <f t="shared" si="93"/>
        <v>►</v>
      </c>
      <c r="AH164" s="146" t="str">
        <f t="shared" si="94"/>
        <v>►</v>
      </c>
      <c r="AI164" s="660"/>
      <c r="AJ164" s="145"/>
      <c r="AK164" s="118"/>
      <c r="AL164" s="118"/>
      <c r="AM164" s="117"/>
      <c r="AN164" s="116"/>
      <c r="AO164" s="115"/>
      <c r="AP164" s="284"/>
      <c r="AQ164" s="265"/>
      <c r="AR164" s="268"/>
      <c r="AS164" s="268"/>
      <c r="AT164" s="268"/>
      <c r="AU164" s="268"/>
      <c r="AV164" s="268"/>
      <c r="AW164" s="268"/>
      <c r="AX164" s="268"/>
      <c r="AY164" s="268"/>
      <c r="AZ164" s="268"/>
      <c r="BA164" s="283"/>
      <c r="BB164"/>
      <c r="BC164" s="394" t="str">
        <f t="shared" si="81"/>
        <v>►</v>
      </c>
      <c r="BF164" s="394" t="str">
        <f t="shared" si="82"/>
        <v>►</v>
      </c>
      <c r="BI164" s="9">
        <v>1</v>
      </c>
      <c r="BJ164" s="1"/>
      <c r="BK164" s="1"/>
    </row>
    <row r="165" spans="1:63" s="564" customFormat="1" ht="21">
      <c r="A165" s="394" t="str">
        <f t="shared" si="79"/>
        <v>►</v>
      </c>
      <c r="B165" s="146" t="str">
        <f t="shared" ref="B165:G165" si="95">B164</f>
        <v>►</v>
      </c>
      <c r="C165" s="659" t="str">
        <f t="shared" si="95"/>
        <v>►</v>
      </c>
      <c r="D165" s="146" t="str">
        <f t="shared" si="95"/>
        <v>►</v>
      </c>
      <c r="E165" s="146" t="str">
        <f t="shared" si="95"/>
        <v>►</v>
      </c>
      <c r="F165" s="146" t="str">
        <f t="shared" si="95"/>
        <v>►</v>
      </c>
      <c r="G165" s="146" t="str">
        <f t="shared" si="95"/>
        <v>►</v>
      </c>
      <c r="H165"/>
      <c r="I165" s="145"/>
      <c r="J165" s="118"/>
      <c r="K165" s="118"/>
      <c r="L165" s="117"/>
      <c r="M165" s="116"/>
      <c r="N165" s="115"/>
      <c r="O165" s="281"/>
      <c r="P165" s="280"/>
      <c r="Q165" s="280"/>
      <c r="R165" s="280"/>
      <c r="S165" s="280"/>
      <c r="T165" s="280"/>
      <c r="U165" s="280"/>
      <c r="V165" s="280"/>
      <c r="W165" s="280"/>
      <c r="X165" s="280"/>
      <c r="Y165" s="280"/>
      <c r="Z165" s="279"/>
      <c r="AA165" s="660"/>
      <c r="AB165" s="394" t="str">
        <f t="shared" si="80"/>
        <v>►</v>
      </c>
      <c r="AC165" s="146" t="str">
        <f t="shared" ref="AC165:AH165" si="96">AC164</f>
        <v>►</v>
      </c>
      <c r="AD165" s="659" t="str">
        <f t="shared" si="96"/>
        <v>►</v>
      </c>
      <c r="AE165" s="146" t="str">
        <f t="shared" si="96"/>
        <v>►</v>
      </c>
      <c r="AF165" s="146" t="str">
        <f t="shared" si="96"/>
        <v>►</v>
      </c>
      <c r="AG165" s="146" t="str">
        <f t="shared" si="96"/>
        <v>►</v>
      </c>
      <c r="AH165" s="146" t="str">
        <f t="shared" si="96"/>
        <v>►</v>
      </c>
      <c r="AI165" s="660"/>
      <c r="AJ165" s="145"/>
      <c r="AK165" s="118"/>
      <c r="AL165" s="118"/>
      <c r="AM165" s="117"/>
      <c r="AN165" s="116"/>
      <c r="AO165" s="115"/>
      <c r="AP165" s="281"/>
      <c r="AQ165" s="280"/>
      <c r="AR165" s="280"/>
      <c r="AS165" s="280"/>
      <c r="AT165" s="280"/>
      <c r="AU165" s="280"/>
      <c r="AV165" s="280"/>
      <c r="AW165" s="280"/>
      <c r="AX165" s="280"/>
      <c r="AY165" s="280"/>
      <c r="AZ165" s="280"/>
      <c r="BA165" s="279"/>
      <c r="BB165"/>
      <c r="BC165" s="394" t="str">
        <f t="shared" si="81"/>
        <v>►</v>
      </c>
      <c r="BF165" s="394" t="str">
        <f t="shared" si="82"/>
        <v>►</v>
      </c>
      <c r="BI165" s="9">
        <v>1</v>
      </c>
      <c r="BJ165" s="1"/>
      <c r="BK165" s="1"/>
    </row>
    <row r="166" spans="1:63" s="564" customFormat="1" ht="21">
      <c r="A166" s="394" t="str">
        <f t="shared" si="79"/>
        <v>►</v>
      </c>
      <c r="B166" s="146" t="str">
        <f t="shared" ref="B166:G178" si="97">B164</f>
        <v>►</v>
      </c>
      <c r="C166" s="659" t="str">
        <f t="shared" si="97"/>
        <v>►</v>
      </c>
      <c r="D166" s="146" t="str">
        <f t="shared" si="97"/>
        <v>►</v>
      </c>
      <c r="E166" s="146" t="str">
        <f t="shared" si="97"/>
        <v>►</v>
      </c>
      <c r="F166" s="146" t="str">
        <f t="shared" si="97"/>
        <v>►</v>
      </c>
      <c r="G166" s="146" t="str">
        <f t="shared" si="97"/>
        <v>►</v>
      </c>
      <c r="H166"/>
      <c r="I166" s="145"/>
      <c r="J166" s="118"/>
      <c r="K166" s="118"/>
      <c r="L166" s="117"/>
      <c r="M166" s="116"/>
      <c r="N166" s="115"/>
      <c r="O166" s="281"/>
      <c r="P166" s="280"/>
      <c r="Q166" s="280"/>
      <c r="R166" s="280"/>
      <c r="S166" s="280"/>
      <c r="T166" s="280"/>
      <c r="U166" s="280"/>
      <c r="V166" s="280"/>
      <c r="W166" s="280"/>
      <c r="X166" s="280"/>
      <c r="Y166" s="280"/>
      <c r="Z166" s="279"/>
      <c r="AA166" s="660"/>
      <c r="AB166" s="394" t="str">
        <f t="shared" si="80"/>
        <v>►</v>
      </c>
      <c r="AC166" s="146" t="str">
        <f t="shared" ref="AC166:AH178" si="98">AC164</f>
        <v>►</v>
      </c>
      <c r="AD166" s="659" t="str">
        <f t="shared" si="98"/>
        <v>►</v>
      </c>
      <c r="AE166" s="146" t="str">
        <f t="shared" si="98"/>
        <v>►</v>
      </c>
      <c r="AF166" s="146" t="str">
        <f t="shared" si="98"/>
        <v>►</v>
      </c>
      <c r="AG166" s="146" t="str">
        <f t="shared" si="98"/>
        <v>►</v>
      </c>
      <c r="AH166" s="146" t="str">
        <f t="shared" si="98"/>
        <v>►</v>
      </c>
      <c r="AI166" s="660"/>
      <c r="AJ166" s="145"/>
      <c r="AK166" s="118"/>
      <c r="AL166" s="118"/>
      <c r="AM166" s="117"/>
      <c r="AN166" s="116"/>
      <c r="AO166" s="115"/>
      <c r="AP166" s="281"/>
      <c r="AQ166" s="280"/>
      <c r="AR166" s="280"/>
      <c r="AS166" s="280"/>
      <c r="AT166" s="280"/>
      <c r="AU166" s="280"/>
      <c r="AV166" s="280"/>
      <c r="AW166" s="280"/>
      <c r="AX166" s="280"/>
      <c r="AY166" s="280"/>
      <c r="AZ166" s="280"/>
      <c r="BA166" s="279"/>
      <c r="BB166"/>
      <c r="BC166" s="394" t="str">
        <f t="shared" si="81"/>
        <v>►</v>
      </c>
      <c r="BF166" s="394" t="str">
        <f t="shared" si="82"/>
        <v>►</v>
      </c>
      <c r="BI166" s="9">
        <v>1</v>
      </c>
      <c r="BJ166" s="1"/>
      <c r="BK166" s="1"/>
    </row>
    <row r="167" spans="1:63" s="564" customFormat="1" ht="21">
      <c r="A167" s="394" t="str">
        <f t="shared" si="79"/>
        <v>►</v>
      </c>
      <c r="B167" s="146" t="str">
        <f t="shared" si="97"/>
        <v>►</v>
      </c>
      <c r="C167" s="659" t="str">
        <f t="shared" si="97"/>
        <v>►</v>
      </c>
      <c r="D167" s="146" t="str">
        <f t="shared" si="97"/>
        <v>►</v>
      </c>
      <c r="E167" s="146" t="str">
        <f t="shared" si="97"/>
        <v>►</v>
      </c>
      <c r="F167" s="146" t="str">
        <f t="shared" si="97"/>
        <v>►</v>
      </c>
      <c r="G167" s="146" t="str">
        <f t="shared" si="97"/>
        <v>►</v>
      </c>
      <c r="H167"/>
      <c r="I167" s="145"/>
      <c r="J167" s="118"/>
      <c r="K167" s="118"/>
      <c r="L167" s="117"/>
      <c r="M167" s="116"/>
      <c r="N167" s="115"/>
      <c r="O167" s="281"/>
      <c r="P167" s="280"/>
      <c r="Q167" s="280"/>
      <c r="R167" s="280"/>
      <c r="S167" s="280"/>
      <c r="T167" s="280"/>
      <c r="U167" s="280"/>
      <c r="V167" s="280"/>
      <c r="W167" s="280"/>
      <c r="X167" s="280"/>
      <c r="Y167" s="280"/>
      <c r="Z167" s="279"/>
      <c r="AA167" s="660"/>
      <c r="AB167" s="394" t="str">
        <f t="shared" si="80"/>
        <v>►</v>
      </c>
      <c r="AC167" s="146" t="str">
        <f t="shared" si="98"/>
        <v>►</v>
      </c>
      <c r="AD167" s="659" t="str">
        <f t="shared" si="98"/>
        <v>►</v>
      </c>
      <c r="AE167" s="146" t="str">
        <f t="shared" si="98"/>
        <v>►</v>
      </c>
      <c r="AF167" s="146" t="str">
        <f t="shared" si="98"/>
        <v>►</v>
      </c>
      <c r="AG167" s="146" t="str">
        <f t="shared" si="98"/>
        <v>►</v>
      </c>
      <c r="AH167" s="146" t="str">
        <f t="shared" si="98"/>
        <v>►</v>
      </c>
      <c r="AI167" s="660"/>
      <c r="AJ167" s="145"/>
      <c r="AK167" s="118"/>
      <c r="AL167" s="118"/>
      <c r="AM167" s="117"/>
      <c r="AN167" s="116"/>
      <c r="AO167" s="115"/>
      <c r="AP167" s="281"/>
      <c r="AQ167" s="280"/>
      <c r="AR167" s="280"/>
      <c r="AS167" s="280"/>
      <c r="AT167" s="280"/>
      <c r="AU167" s="280"/>
      <c r="AV167" s="280"/>
      <c r="AW167" s="280"/>
      <c r="AX167" s="280"/>
      <c r="AY167" s="280"/>
      <c r="AZ167" s="280"/>
      <c r="BA167" s="279"/>
      <c r="BB167"/>
      <c r="BC167" s="394" t="str">
        <f t="shared" si="81"/>
        <v>►</v>
      </c>
      <c r="BF167" s="394" t="str">
        <f t="shared" si="82"/>
        <v>►</v>
      </c>
      <c r="BI167" s="9">
        <v>1</v>
      </c>
      <c r="BJ167" s="1"/>
      <c r="BK167" s="1"/>
    </row>
    <row r="168" spans="1:63" s="564" customFormat="1" ht="21">
      <c r="A168" s="394" t="str">
        <f t="shared" si="79"/>
        <v>►</v>
      </c>
      <c r="B168" s="146" t="str">
        <f t="shared" si="97"/>
        <v>►</v>
      </c>
      <c r="C168" s="659" t="str">
        <f t="shared" si="97"/>
        <v>►</v>
      </c>
      <c r="D168" s="146" t="str">
        <f t="shared" si="97"/>
        <v>►</v>
      </c>
      <c r="E168" s="146" t="str">
        <f t="shared" si="97"/>
        <v>►</v>
      </c>
      <c r="F168" s="146" t="str">
        <f t="shared" si="97"/>
        <v>►</v>
      </c>
      <c r="G168" s="146" t="str">
        <f t="shared" si="97"/>
        <v>►</v>
      </c>
      <c r="H168"/>
      <c r="I168" s="145"/>
      <c r="J168" s="118"/>
      <c r="K168" s="118"/>
      <c r="L168" s="117"/>
      <c r="M168" s="116"/>
      <c r="N168" s="115"/>
      <c r="O168" s="281"/>
      <c r="P168" s="280"/>
      <c r="Q168" s="280"/>
      <c r="R168" s="280"/>
      <c r="S168" s="280"/>
      <c r="T168" s="280"/>
      <c r="U168" s="280"/>
      <c r="V168" s="280"/>
      <c r="W168" s="280"/>
      <c r="X168" s="280"/>
      <c r="Y168" s="280"/>
      <c r="Z168" s="279"/>
      <c r="AA168" s="660"/>
      <c r="AB168" s="394" t="str">
        <f t="shared" si="80"/>
        <v>►</v>
      </c>
      <c r="AC168" s="146" t="str">
        <f t="shared" si="98"/>
        <v>►</v>
      </c>
      <c r="AD168" s="659" t="str">
        <f t="shared" si="98"/>
        <v>►</v>
      </c>
      <c r="AE168" s="146" t="str">
        <f t="shared" si="98"/>
        <v>►</v>
      </c>
      <c r="AF168" s="146" t="str">
        <f t="shared" si="98"/>
        <v>►</v>
      </c>
      <c r="AG168" s="146" t="str">
        <f t="shared" si="98"/>
        <v>►</v>
      </c>
      <c r="AH168" s="146" t="str">
        <f t="shared" si="98"/>
        <v>►</v>
      </c>
      <c r="AI168" s="660"/>
      <c r="AJ168" s="145"/>
      <c r="AK168" s="118"/>
      <c r="AL168" s="118"/>
      <c r="AM168" s="117"/>
      <c r="AN168" s="116"/>
      <c r="AO168" s="115"/>
      <c r="AP168" s="281"/>
      <c r="AQ168" s="280"/>
      <c r="AR168" s="280"/>
      <c r="AS168" s="280"/>
      <c r="AT168" s="280"/>
      <c r="AU168" s="280"/>
      <c r="AV168" s="280"/>
      <c r="AW168" s="280"/>
      <c r="AX168" s="280"/>
      <c r="AY168" s="280"/>
      <c r="AZ168" s="280"/>
      <c r="BA168" s="279"/>
      <c r="BB168"/>
      <c r="BC168" s="394" t="str">
        <f t="shared" si="81"/>
        <v>►</v>
      </c>
      <c r="BF168" s="394" t="str">
        <f t="shared" si="82"/>
        <v>►</v>
      </c>
      <c r="BI168" s="9">
        <v>1</v>
      </c>
      <c r="BJ168" s="1"/>
      <c r="BK168" s="1"/>
    </row>
    <row r="169" spans="1:63" s="564" customFormat="1" ht="21">
      <c r="A169" s="394" t="str">
        <f t="shared" si="79"/>
        <v>►</v>
      </c>
      <c r="B169" s="146" t="str">
        <f t="shared" si="97"/>
        <v>►</v>
      </c>
      <c r="C169" s="659" t="str">
        <f t="shared" si="97"/>
        <v>►</v>
      </c>
      <c r="D169" s="146" t="str">
        <f t="shared" si="97"/>
        <v>►</v>
      </c>
      <c r="E169" s="146" t="str">
        <f t="shared" si="97"/>
        <v>►</v>
      </c>
      <c r="F169" s="146" t="str">
        <f t="shared" si="97"/>
        <v>►</v>
      </c>
      <c r="G169" s="146" t="str">
        <f t="shared" si="97"/>
        <v>►</v>
      </c>
      <c r="H169"/>
      <c r="I169" s="145"/>
      <c r="J169" s="118"/>
      <c r="K169" s="118"/>
      <c r="L169" s="117"/>
      <c r="M169" s="116"/>
      <c r="N169" s="115"/>
      <c r="O169" s="281"/>
      <c r="P169" s="280"/>
      <c r="Q169" s="280"/>
      <c r="R169" s="280"/>
      <c r="S169" s="280"/>
      <c r="T169" s="280"/>
      <c r="U169" s="280"/>
      <c r="V169" s="280"/>
      <c r="W169" s="280"/>
      <c r="X169" s="280"/>
      <c r="Y169" s="280"/>
      <c r="Z169" s="279"/>
      <c r="AA169" s="660"/>
      <c r="AB169" s="394" t="str">
        <f t="shared" si="80"/>
        <v>►</v>
      </c>
      <c r="AC169" s="146" t="str">
        <f t="shared" si="98"/>
        <v>►</v>
      </c>
      <c r="AD169" s="659" t="str">
        <f t="shared" si="98"/>
        <v>►</v>
      </c>
      <c r="AE169" s="146" t="str">
        <f t="shared" si="98"/>
        <v>►</v>
      </c>
      <c r="AF169" s="146" t="str">
        <f t="shared" si="98"/>
        <v>►</v>
      </c>
      <c r="AG169" s="146" t="str">
        <f t="shared" si="98"/>
        <v>►</v>
      </c>
      <c r="AH169" s="146" t="str">
        <f t="shared" si="98"/>
        <v>►</v>
      </c>
      <c r="AI169" s="660"/>
      <c r="AJ169" s="145"/>
      <c r="AK169" s="118"/>
      <c r="AL169" s="118"/>
      <c r="AM169" s="117"/>
      <c r="AN169" s="116"/>
      <c r="AO169" s="115"/>
      <c r="AP169" s="281"/>
      <c r="AQ169" s="280"/>
      <c r="AR169" s="280"/>
      <c r="AS169" s="280"/>
      <c r="AT169" s="280"/>
      <c r="AU169" s="280"/>
      <c r="AV169" s="280"/>
      <c r="AW169" s="280"/>
      <c r="AX169" s="280"/>
      <c r="AY169" s="280"/>
      <c r="AZ169" s="280"/>
      <c r="BA169" s="279"/>
      <c r="BB169"/>
      <c r="BC169" s="394" t="str">
        <f t="shared" si="81"/>
        <v>►</v>
      </c>
      <c r="BF169" s="394" t="str">
        <f t="shared" si="82"/>
        <v>►</v>
      </c>
      <c r="BI169" s="9">
        <v>1</v>
      </c>
      <c r="BJ169" s="1"/>
      <c r="BK169" s="1"/>
    </row>
    <row r="170" spans="1:63" s="564" customFormat="1" ht="21">
      <c r="A170" s="394" t="str">
        <f t="shared" si="79"/>
        <v>►</v>
      </c>
      <c r="B170" s="146" t="str">
        <f t="shared" si="97"/>
        <v>►</v>
      </c>
      <c r="C170" s="659" t="str">
        <f t="shared" si="97"/>
        <v>►</v>
      </c>
      <c r="D170" s="146" t="str">
        <f t="shared" si="97"/>
        <v>►</v>
      </c>
      <c r="E170" s="146" t="str">
        <f t="shared" si="97"/>
        <v>►</v>
      </c>
      <c r="F170" s="146" t="str">
        <f t="shared" si="97"/>
        <v>►</v>
      </c>
      <c r="G170" s="146" t="str">
        <f t="shared" si="97"/>
        <v>►</v>
      </c>
      <c r="H170"/>
      <c r="I170" s="145"/>
      <c r="J170" s="118"/>
      <c r="K170" s="118"/>
      <c r="L170" s="117"/>
      <c r="M170" s="116"/>
      <c r="N170" s="115"/>
      <c r="O170" s="281"/>
      <c r="P170" s="280"/>
      <c r="Q170" s="280"/>
      <c r="R170" s="280"/>
      <c r="S170" s="280"/>
      <c r="T170" s="280"/>
      <c r="U170" s="280"/>
      <c r="V170" s="280"/>
      <c r="W170" s="280"/>
      <c r="X170" s="280"/>
      <c r="Y170" s="280"/>
      <c r="Z170" s="279"/>
      <c r="AA170" s="660"/>
      <c r="AB170" s="394" t="str">
        <f t="shared" si="80"/>
        <v>►</v>
      </c>
      <c r="AC170" s="146" t="str">
        <f t="shared" si="98"/>
        <v>►</v>
      </c>
      <c r="AD170" s="659" t="str">
        <f t="shared" si="98"/>
        <v>►</v>
      </c>
      <c r="AE170" s="146" t="str">
        <f t="shared" si="98"/>
        <v>►</v>
      </c>
      <c r="AF170" s="146" t="str">
        <f t="shared" si="98"/>
        <v>►</v>
      </c>
      <c r="AG170" s="146" t="str">
        <f t="shared" si="98"/>
        <v>►</v>
      </c>
      <c r="AH170" s="146" t="str">
        <f t="shared" si="98"/>
        <v>►</v>
      </c>
      <c r="AI170" s="660"/>
      <c r="AJ170" s="145"/>
      <c r="AK170" s="118"/>
      <c r="AL170" s="118"/>
      <c r="AM170" s="117"/>
      <c r="AN170" s="116"/>
      <c r="AO170" s="115"/>
      <c r="AP170" s="281"/>
      <c r="AQ170" s="280"/>
      <c r="AR170" s="280"/>
      <c r="AS170" s="280"/>
      <c r="AT170" s="280"/>
      <c r="AU170" s="280"/>
      <c r="AV170" s="280"/>
      <c r="AW170" s="280"/>
      <c r="AX170" s="280"/>
      <c r="AY170" s="280"/>
      <c r="AZ170" s="280"/>
      <c r="BA170" s="279"/>
      <c r="BB170"/>
      <c r="BC170" s="394" t="str">
        <f t="shared" si="81"/>
        <v>►</v>
      </c>
      <c r="BF170" s="394" t="str">
        <f t="shared" si="82"/>
        <v>►</v>
      </c>
      <c r="BI170" s="9">
        <v>1</v>
      </c>
      <c r="BJ170" s="1"/>
      <c r="BK170" s="1"/>
    </row>
    <row r="171" spans="1:63" s="564" customFormat="1" ht="21">
      <c r="A171" s="394" t="str">
        <f t="shared" si="79"/>
        <v>►</v>
      </c>
      <c r="B171" s="146" t="str">
        <f t="shared" si="97"/>
        <v>►</v>
      </c>
      <c r="C171" s="659" t="str">
        <f t="shared" si="97"/>
        <v>►</v>
      </c>
      <c r="D171" s="146" t="str">
        <f t="shared" si="97"/>
        <v>►</v>
      </c>
      <c r="E171" s="146" t="str">
        <f t="shared" si="97"/>
        <v>►</v>
      </c>
      <c r="F171" s="146" t="str">
        <f t="shared" si="97"/>
        <v>►</v>
      </c>
      <c r="G171" s="146" t="str">
        <f t="shared" si="97"/>
        <v>►</v>
      </c>
      <c r="H171"/>
      <c r="I171" s="145"/>
      <c r="J171" s="118"/>
      <c r="K171" s="118"/>
      <c r="L171" s="117"/>
      <c r="M171" s="116"/>
      <c r="N171" s="115"/>
      <c r="O171" s="281"/>
      <c r="P171" s="280"/>
      <c r="Q171" s="280"/>
      <c r="R171" s="280"/>
      <c r="S171" s="280"/>
      <c r="T171" s="280"/>
      <c r="U171" s="280"/>
      <c r="V171" s="280"/>
      <c r="W171" s="280"/>
      <c r="X171" s="280"/>
      <c r="Y171" s="280"/>
      <c r="Z171" s="279"/>
      <c r="AA171" s="660"/>
      <c r="AB171" s="394" t="str">
        <f t="shared" si="80"/>
        <v>►</v>
      </c>
      <c r="AC171" s="146" t="str">
        <f t="shared" si="98"/>
        <v>►</v>
      </c>
      <c r="AD171" s="659" t="str">
        <f t="shared" si="98"/>
        <v>►</v>
      </c>
      <c r="AE171" s="146" t="str">
        <f t="shared" si="98"/>
        <v>►</v>
      </c>
      <c r="AF171" s="146" t="str">
        <f t="shared" si="98"/>
        <v>►</v>
      </c>
      <c r="AG171" s="146" t="str">
        <f t="shared" si="98"/>
        <v>►</v>
      </c>
      <c r="AH171" s="146" t="str">
        <f t="shared" si="98"/>
        <v>►</v>
      </c>
      <c r="AI171" s="660"/>
      <c r="AJ171" s="145"/>
      <c r="AK171" s="118"/>
      <c r="AL171" s="118"/>
      <c r="AM171" s="117"/>
      <c r="AN171" s="116"/>
      <c r="AO171" s="115"/>
      <c r="AP171" s="281"/>
      <c r="AQ171" s="280"/>
      <c r="AR171" s="280"/>
      <c r="AS171" s="280"/>
      <c r="AT171" s="280"/>
      <c r="AU171" s="280"/>
      <c r="AV171" s="280"/>
      <c r="AW171" s="280"/>
      <c r="AX171" s="280"/>
      <c r="AY171" s="280"/>
      <c r="AZ171" s="280"/>
      <c r="BA171" s="279"/>
      <c r="BB171"/>
      <c r="BC171" s="394" t="str">
        <f t="shared" si="81"/>
        <v>►</v>
      </c>
      <c r="BF171" s="394" t="str">
        <f t="shared" si="82"/>
        <v>►</v>
      </c>
      <c r="BI171" s="9">
        <v>1</v>
      </c>
      <c r="BJ171" s="1"/>
      <c r="BK171" s="1"/>
    </row>
    <row r="172" spans="1:63" s="564" customFormat="1" ht="21">
      <c r="A172" s="394" t="str">
        <f t="shared" si="79"/>
        <v>►</v>
      </c>
      <c r="B172" s="146" t="str">
        <f t="shared" si="97"/>
        <v>►</v>
      </c>
      <c r="C172" s="659" t="str">
        <f t="shared" si="97"/>
        <v>►</v>
      </c>
      <c r="D172" s="146" t="str">
        <f t="shared" si="97"/>
        <v>►</v>
      </c>
      <c r="E172" s="146" t="str">
        <f t="shared" si="97"/>
        <v>►</v>
      </c>
      <c r="F172" s="146" t="str">
        <f t="shared" si="97"/>
        <v>►</v>
      </c>
      <c r="G172" s="146" t="str">
        <f t="shared" si="97"/>
        <v>►</v>
      </c>
      <c r="H172"/>
      <c r="I172" s="145"/>
      <c r="J172" s="118"/>
      <c r="K172" s="118"/>
      <c r="L172" s="117"/>
      <c r="M172" s="116"/>
      <c r="N172" s="115"/>
      <c r="O172" s="281"/>
      <c r="P172" s="280"/>
      <c r="Q172" s="280"/>
      <c r="R172" s="280"/>
      <c r="S172" s="280"/>
      <c r="T172" s="280"/>
      <c r="U172" s="280"/>
      <c r="V172" s="280"/>
      <c r="W172" s="280"/>
      <c r="X172" s="280"/>
      <c r="Y172" s="280"/>
      <c r="Z172" s="279"/>
      <c r="AA172" s="660"/>
      <c r="AB172" s="394" t="str">
        <f t="shared" si="80"/>
        <v>►</v>
      </c>
      <c r="AC172" s="146" t="str">
        <f t="shared" si="98"/>
        <v>►</v>
      </c>
      <c r="AD172" s="659" t="str">
        <f t="shared" si="98"/>
        <v>►</v>
      </c>
      <c r="AE172" s="146" t="str">
        <f t="shared" si="98"/>
        <v>►</v>
      </c>
      <c r="AF172" s="146" t="str">
        <f t="shared" si="98"/>
        <v>►</v>
      </c>
      <c r="AG172" s="146" t="str">
        <f t="shared" si="98"/>
        <v>►</v>
      </c>
      <c r="AH172" s="146" t="str">
        <f t="shared" si="98"/>
        <v>►</v>
      </c>
      <c r="AI172" s="660"/>
      <c r="AJ172" s="145"/>
      <c r="AK172" s="118"/>
      <c r="AL172" s="118"/>
      <c r="AM172" s="117"/>
      <c r="AN172" s="116"/>
      <c r="AO172" s="115"/>
      <c r="AP172" s="281"/>
      <c r="AQ172" s="280"/>
      <c r="AR172" s="280"/>
      <c r="AS172" s="280"/>
      <c r="AT172" s="280"/>
      <c r="AU172" s="280"/>
      <c r="AV172" s="280"/>
      <c r="AW172" s="280"/>
      <c r="AX172" s="280"/>
      <c r="AY172" s="280"/>
      <c r="AZ172" s="280"/>
      <c r="BA172" s="279"/>
      <c r="BB172"/>
      <c r="BC172" s="394" t="str">
        <f t="shared" si="81"/>
        <v>►</v>
      </c>
      <c r="BF172" s="394" t="str">
        <f t="shared" si="82"/>
        <v>►</v>
      </c>
      <c r="BI172" s="9">
        <v>1</v>
      </c>
      <c r="BJ172" s="1"/>
      <c r="BK172" s="1"/>
    </row>
    <row r="173" spans="1:63" s="564" customFormat="1" ht="21">
      <c r="A173" s="394" t="str">
        <f t="shared" si="79"/>
        <v>►</v>
      </c>
      <c r="B173" s="146" t="str">
        <f t="shared" si="97"/>
        <v>►</v>
      </c>
      <c r="C173" s="659" t="str">
        <f t="shared" si="97"/>
        <v>►</v>
      </c>
      <c r="D173" s="146" t="str">
        <f t="shared" si="97"/>
        <v>►</v>
      </c>
      <c r="E173" s="146" t="str">
        <f t="shared" si="97"/>
        <v>►</v>
      </c>
      <c r="F173" s="146" t="str">
        <f t="shared" si="97"/>
        <v>►</v>
      </c>
      <c r="G173" s="146" t="str">
        <f t="shared" si="97"/>
        <v>►</v>
      </c>
      <c r="H173"/>
      <c r="I173" s="145"/>
      <c r="J173" s="118"/>
      <c r="K173" s="118"/>
      <c r="L173" s="117"/>
      <c r="M173" s="116"/>
      <c r="N173" s="115"/>
      <c r="O173" s="281"/>
      <c r="P173" s="280"/>
      <c r="Q173" s="280"/>
      <c r="R173" s="280"/>
      <c r="S173" s="280"/>
      <c r="T173" s="280"/>
      <c r="U173" s="280"/>
      <c r="V173" s="280"/>
      <c r="W173" s="280"/>
      <c r="X173" s="280"/>
      <c r="Y173" s="280"/>
      <c r="Z173" s="279"/>
      <c r="AA173" s="660"/>
      <c r="AB173" s="394" t="str">
        <f t="shared" si="80"/>
        <v>►</v>
      </c>
      <c r="AC173" s="146" t="str">
        <f t="shared" si="98"/>
        <v>►</v>
      </c>
      <c r="AD173" s="659" t="str">
        <f t="shared" si="98"/>
        <v>►</v>
      </c>
      <c r="AE173" s="146" t="str">
        <f t="shared" si="98"/>
        <v>►</v>
      </c>
      <c r="AF173" s="146" t="str">
        <f t="shared" si="98"/>
        <v>►</v>
      </c>
      <c r="AG173" s="146" t="str">
        <f t="shared" si="98"/>
        <v>►</v>
      </c>
      <c r="AH173" s="146" t="str">
        <f t="shared" si="98"/>
        <v>►</v>
      </c>
      <c r="AI173" s="660"/>
      <c r="AJ173" s="145"/>
      <c r="AK173" s="118"/>
      <c r="AL173" s="118"/>
      <c r="AM173" s="117"/>
      <c r="AN173" s="116"/>
      <c r="AO173" s="115"/>
      <c r="AP173" s="281"/>
      <c r="AQ173" s="280"/>
      <c r="AR173" s="280"/>
      <c r="AS173" s="280"/>
      <c r="AT173" s="280"/>
      <c r="AU173" s="280"/>
      <c r="AV173" s="280"/>
      <c r="AW173" s="280"/>
      <c r="AX173" s="280"/>
      <c r="AY173" s="280"/>
      <c r="AZ173" s="280"/>
      <c r="BA173" s="279"/>
      <c r="BB173"/>
      <c r="BC173" s="394" t="str">
        <f t="shared" si="81"/>
        <v>►</v>
      </c>
      <c r="BF173" s="394" t="str">
        <f t="shared" si="82"/>
        <v>►</v>
      </c>
      <c r="BI173" s="9">
        <v>1</v>
      </c>
      <c r="BJ173" s="1"/>
      <c r="BK173" s="1"/>
    </row>
    <row r="174" spans="1:63" s="564" customFormat="1" ht="18.75">
      <c r="A174" s="394" t="str">
        <f t="shared" si="79"/>
        <v>►</v>
      </c>
      <c r="B174" s="146" t="str">
        <f t="shared" si="97"/>
        <v>►</v>
      </c>
      <c r="C174" s="659" t="str">
        <f t="shared" si="97"/>
        <v>►</v>
      </c>
      <c r="D174" s="146" t="str">
        <f t="shared" si="97"/>
        <v>►</v>
      </c>
      <c r="E174" s="146" t="str">
        <f t="shared" si="97"/>
        <v>►</v>
      </c>
      <c r="F174" s="146" t="str">
        <f t="shared" si="97"/>
        <v>►</v>
      </c>
      <c r="G174" s="146" t="str">
        <f t="shared" si="97"/>
        <v>►</v>
      </c>
      <c r="H174"/>
      <c r="I174" s="145"/>
      <c r="J174" s="118"/>
      <c r="K174" s="118"/>
      <c r="L174" s="117"/>
      <c r="M174" s="116"/>
      <c r="N174" s="115"/>
      <c r="O174" s="661"/>
      <c r="P174" s="277"/>
      <c r="Q174" s="277"/>
      <c r="R174" s="277"/>
      <c r="S174" s="277"/>
      <c r="T174" s="277"/>
      <c r="U174" s="277"/>
      <c r="V174" s="277"/>
      <c r="W174" s="277"/>
      <c r="X174" s="277"/>
      <c r="Y174" s="277"/>
      <c r="Z174" s="276"/>
      <c r="AA174" s="660"/>
      <c r="AB174" s="394" t="str">
        <f t="shared" si="80"/>
        <v>►</v>
      </c>
      <c r="AC174" s="146" t="str">
        <f t="shared" si="98"/>
        <v>►</v>
      </c>
      <c r="AD174" s="659" t="str">
        <f t="shared" si="98"/>
        <v>►</v>
      </c>
      <c r="AE174" s="146" t="str">
        <f t="shared" si="98"/>
        <v>►</v>
      </c>
      <c r="AF174" s="146" t="str">
        <f t="shared" si="98"/>
        <v>►</v>
      </c>
      <c r="AG174" s="146" t="str">
        <f t="shared" si="98"/>
        <v>►</v>
      </c>
      <c r="AH174" s="146" t="str">
        <f t="shared" si="98"/>
        <v>►</v>
      </c>
      <c r="AI174" s="660"/>
      <c r="AJ174" s="145"/>
      <c r="AK174" s="118"/>
      <c r="AL174" s="118"/>
      <c r="AM174" s="117"/>
      <c r="AN174" s="116"/>
      <c r="AO174" s="115"/>
      <c r="AP174" s="661"/>
      <c r="AQ174" s="277"/>
      <c r="AR174" s="277"/>
      <c r="AS174" s="277"/>
      <c r="AT174" s="277"/>
      <c r="AU174" s="277"/>
      <c r="AV174" s="277"/>
      <c r="AW174" s="277"/>
      <c r="AX174" s="277"/>
      <c r="AY174" s="277"/>
      <c r="AZ174" s="277"/>
      <c r="BA174" s="276"/>
      <c r="BB174"/>
      <c r="BC174" s="394" t="str">
        <f t="shared" si="81"/>
        <v>►</v>
      </c>
      <c r="BF174" s="394" t="str">
        <f t="shared" si="82"/>
        <v>►</v>
      </c>
      <c r="BI174" s="9">
        <v>1</v>
      </c>
      <c r="BJ174" s="1"/>
      <c r="BK174" s="1"/>
    </row>
    <row r="175" spans="1:63" s="564" customFormat="1" ht="27" customHeight="1">
      <c r="A175" s="394" t="str">
        <f t="shared" si="79"/>
        <v>►</v>
      </c>
      <c r="B175" s="146" t="str">
        <f t="shared" si="97"/>
        <v>►</v>
      </c>
      <c r="C175" s="659" t="str">
        <f t="shared" si="97"/>
        <v>►</v>
      </c>
      <c r="D175" s="146" t="str">
        <f t="shared" si="97"/>
        <v>►</v>
      </c>
      <c r="E175" s="146" t="str">
        <f t="shared" si="97"/>
        <v>►</v>
      </c>
      <c r="F175" s="146" t="str">
        <f t="shared" si="97"/>
        <v>►</v>
      </c>
      <c r="G175" s="146" t="str">
        <f t="shared" si="97"/>
        <v>►</v>
      </c>
      <c r="H175"/>
      <c r="I175" s="145"/>
      <c r="J175" s="118"/>
      <c r="K175" s="118"/>
      <c r="L175" s="117"/>
      <c r="M175" s="116"/>
      <c r="N175" s="115"/>
      <c r="O175" s="661"/>
      <c r="P175" s="277"/>
      <c r="Q175" s="277"/>
      <c r="R175" s="277"/>
      <c r="S175" s="277"/>
      <c r="T175" s="277"/>
      <c r="U175" s="277"/>
      <c r="V175" s="277"/>
      <c r="W175" s="277"/>
      <c r="X175" s="277"/>
      <c r="Y175" s="277"/>
      <c r="Z175" s="276"/>
      <c r="AA175" s="660"/>
      <c r="AB175" s="394" t="str">
        <f t="shared" si="80"/>
        <v>►</v>
      </c>
      <c r="AC175" s="146" t="str">
        <f t="shared" si="98"/>
        <v>►</v>
      </c>
      <c r="AD175" s="659" t="str">
        <f t="shared" si="98"/>
        <v>►</v>
      </c>
      <c r="AE175" s="146" t="str">
        <f t="shared" si="98"/>
        <v>►</v>
      </c>
      <c r="AF175" s="146" t="str">
        <f t="shared" si="98"/>
        <v>►</v>
      </c>
      <c r="AG175" s="146" t="str">
        <f t="shared" si="98"/>
        <v>►</v>
      </c>
      <c r="AH175" s="146" t="str">
        <f t="shared" si="98"/>
        <v>►</v>
      </c>
      <c r="AI175" s="660"/>
      <c r="AJ175" s="145"/>
      <c r="AK175" s="118"/>
      <c r="AL175" s="118"/>
      <c r="AM175" s="117"/>
      <c r="AN175" s="116"/>
      <c r="AO175" s="115"/>
      <c r="AP175" s="661"/>
      <c r="AQ175" s="277"/>
      <c r="AR175" s="277"/>
      <c r="AS175" s="277"/>
      <c r="AT175" s="277"/>
      <c r="AU175" s="277"/>
      <c r="AV175" s="277"/>
      <c r="AW175" s="277"/>
      <c r="AX175" s="277"/>
      <c r="AY175" s="277"/>
      <c r="AZ175" s="277"/>
      <c r="BA175" s="276"/>
      <c r="BB175"/>
      <c r="BC175" s="394" t="str">
        <f t="shared" si="81"/>
        <v>►</v>
      </c>
      <c r="BF175" s="394" t="str">
        <f t="shared" si="82"/>
        <v>►</v>
      </c>
      <c r="BI175" s="9">
        <v>1</v>
      </c>
      <c r="BJ175" s="1"/>
      <c r="BK175" s="1"/>
    </row>
    <row r="176" spans="1:63" s="564" customFormat="1" ht="15.75">
      <c r="A176" s="394" t="str">
        <f t="shared" si="79"/>
        <v>►</v>
      </c>
      <c r="B176" s="146" t="str">
        <f t="shared" si="97"/>
        <v>►</v>
      </c>
      <c r="C176" s="659" t="str">
        <f t="shared" si="97"/>
        <v>►</v>
      </c>
      <c r="D176" s="146" t="str">
        <f t="shared" si="97"/>
        <v>►</v>
      </c>
      <c r="E176" s="146" t="str">
        <f t="shared" si="97"/>
        <v>►</v>
      </c>
      <c r="F176" s="146" t="str">
        <f t="shared" si="97"/>
        <v>►</v>
      </c>
      <c r="G176" s="146" t="str">
        <f t="shared" si="97"/>
        <v>►</v>
      </c>
      <c r="H176"/>
      <c r="I176" s="272"/>
      <c r="J176" s="118"/>
      <c r="K176" s="118"/>
      <c r="L176" s="117"/>
      <c r="M176" s="116"/>
      <c r="N176" s="115"/>
      <c r="O176" s="274"/>
      <c r="P176" s="121"/>
      <c r="Q176" s="121"/>
      <c r="R176" s="121"/>
      <c r="S176" s="121"/>
      <c r="T176" s="121"/>
      <c r="U176" s="121"/>
      <c r="V176" s="121"/>
      <c r="W176" s="121"/>
      <c r="X176" s="121"/>
      <c r="Y176" s="121"/>
      <c r="Z176" s="120"/>
      <c r="AA176" s="660"/>
      <c r="AB176" s="394" t="str">
        <f t="shared" si="80"/>
        <v>►</v>
      </c>
      <c r="AC176" s="146" t="str">
        <f t="shared" si="98"/>
        <v>►</v>
      </c>
      <c r="AD176" s="659" t="str">
        <f t="shared" si="98"/>
        <v>►</v>
      </c>
      <c r="AE176" s="146" t="str">
        <f t="shared" si="98"/>
        <v>►</v>
      </c>
      <c r="AF176" s="146" t="str">
        <f t="shared" si="98"/>
        <v>►</v>
      </c>
      <c r="AG176" s="146" t="str">
        <f t="shared" si="98"/>
        <v>►</v>
      </c>
      <c r="AH176" s="146" t="str">
        <f t="shared" si="98"/>
        <v>►</v>
      </c>
      <c r="AI176" s="660"/>
      <c r="AJ176" s="272"/>
      <c r="AK176" s="118"/>
      <c r="AL176" s="118"/>
      <c r="AM176" s="117"/>
      <c r="AN176" s="116"/>
      <c r="AO176" s="115"/>
      <c r="AP176" s="274"/>
      <c r="AQ176" s="121"/>
      <c r="AR176" s="121"/>
      <c r="AS176" s="121"/>
      <c r="AT176" s="121"/>
      <c r="AU176" s="121"/>
      <c r="AV176" s="121"/>
      <c r="AW176" s="121"/>
      <c r="AX176" s="121"/>
      <c r="AY176" s="121"/>
      <c r="AZ176" s="121"/>
      <c r="BA176" s="120"/>
      <c r="BB176"/>
      <c r="BC176" s="394" t="str">
        <f t="shared" si="81"/>
        <v>►</v>
      </c>
      <c r="BF176" s="394" t="str">
        <f t="shared" si="82"/>
        <v>►</v>
      </c>
      <c r="BI176" s="9">
        <v>1</v>
      </c>
      <c r="BJ176" s="1"/>
      <c r="BK176" s="1"/>
    </row>
    <row r="177" spans="1:63" s="564" customFormat="1" ht="15.75">
      <c r="A177" s="394" t="str">
        <f t="shared" si="79"/>
        <v>►</v>
      </c>
      <c r="B177" s="146" t="str">
        <f t="shared" si="97"/>
        <v>►</v>
      </c>
      <c r="C177" s="659" t="str">
        <f t="shared" si="97"/>
        <v>►</v>
      </c>
      <c r="D177" s="146" t="str">
        <f t="shared" si="97"/>
        <v>►</v>
      </c>
      <c r="E177" s="146" t="str">
        <f t="shared" si="97"/>
        <v>►</v>
      </c>
      <c r="F177" s="146" t="str">
        <f t="shared" si="97"/>
        <v>►</v>
      </c>
      <c r="G177" s="146" t="str">
        <f t="shared" si="97"/>
        <v>►</v>
      </c>
      <c r="H177"/>
      <c r="I177" s="272"/>
      <c r="J177" s="112"/>
      <c r="K177" s="112"/>
      <c r="L177" s="112"/>
      <c r="M177" s="112"/>
      <c r="N177" s="112"/>
      <c r="O177" s="112"/>
      <c r="P177" s="112"/>
      <c r="Q177" s="112"/>
      <c r="R177" s="112"/>
      <c r="S177" s="112"/>
      <c r="T177" s="112"/>
      <c r="U177" s="112"/>
      <c r="V177" s="112"/>
      <c r="W177" s="112"/>
      <c r="X177" s="112"/>
      <c r="Y177" s="112"/>
      <c r="Z177" s="114"/>
      <c r="AA177" s="660"/>
      <c r="AB177" s="394" t="str">
        <f t="shared" si="80"/>
        <v>►</v>
      </c>
      <c r="AC177" s="146" t="str">
        <f t="shared" si="98"/>
        <v>►</v>
      </c>
      <c r="AD177" s="659" t="str">
        <f t="shared" si="98"/>
        <v>►</v>
      </c>
      <c r="AE177" s="146" t="str">
        <f t="shared" si="98"/>
        <v>►</v>
      </c>
      <c r="AF177" s="146" t="str">
        <f t="shared" si="98"/>
        <v>►</v>
      </c>
      <c r="AG177" s="146" t="str">
        <f t="shared" si="98"/>
        <v>►</v>
      </c>
      <c r="AH177" s="146" t="str">
        <f t="shared" si="98"/>
        <v>►</v>
      </c>
      <c r="AI177" s="660"/>
      <c r="AJ177" s="272"/>
      <c r="AK177" s="112"/>
      <c r="AL177" s="112"/>
      <c r="AM177" s="112"/>
      <c r="AN177" s="112"/>
      <c r="AO177" s="112"/>
      <c r="AP177" s="112"/>
      <c r="AQ177" s="112"/>
      <c r="AR177" s="112"/>
      <c r="AS177" s="112"/>
      <c r="AT177" s="112"/>
      <c r="AU177" s="112"/>
      <c r="AV177" s="112"/>
      <c r="AW177" s="112"/>
      <c r="AX177" s="112"/>
      <c r="AY177" s="112"/>
      <c r="AZ177" s="112"/>
      <c r="BA177" s="114"/>
      <c r="BB177"/>
      <c r="BC177" s="394" t="str">
        <f t="shared" si="81"/>
        <v>►</v>
      </c>
      <c r="BF177" s="394" t="str">
        <f t="shared" si="82"/>
        <v>►</v>
      </c>
      <c r="BI177" s="9">
        <v>1</v>
      </c>
      <c r="BJ177" s="1"/>
      <c r="BK177" s="1"/>
    </row>
    <row r="178" spans="1:63" s="564" customFormat="1" ht="16.5" thickBot="1">
      <c r="A178" s="394" t="str">
        <f t="shared" si="79"/>
        <v>►</v>
      </c>
      <c r="B178" s="146" t="str">
        <f t="shared" si="97"/>
        <v>►</v>
      </c>
      <c r="C178" s="659" t="str">
        <f t="shared" si="97"/>
        <v>►</v>
      </c>
      <c r="D178" s="146" t="str">
        <f t="shared" si="97"/>
        <v>►</v>
      </c>
      <c r="E178" s="146" t="str">
        <f t="shared" si="97"/>
        <v>►</v>
      </c>
      <c r="F178" s="146" t="str">
        <f t="shared" si="97"/>
        <v>►</v>
      </c>
      <c r="G178" s="146" t="str">
        <f t="shared" si="97"/>
        <v>►</v>
      </c>
      <c r="H178"/>
      <c r="I178" s="271"/>
      <c r="J178" s="270"/>
      <c r="K178" s="270"/>
      <c r="L178" s="270"/>
      <c r="M178" s="270"/>
      <c r="N178" s="270"/>
      <c r="O178" s="270"/>
      <c r="P178" s="270"/>
      <c r="Q178" s="270"/>
      <c r="R178" s="270"/>
      <c r="S178" s="270"/>
      <c r="T178" s="270"/>
      <c r="U178" s="270"/>
      <c r="V178" s="270"/>
      <c r="W178" s="270"/>
      <c r="X178" s="270"/>
      <c r="Y178" s="270"/>
      <c r="Z178" s="269"/>
      <c r="AA178" s="660"/>
      <c r="AB178" s="394" t="str">
        <f t="shared" si="80"/>
        <v>►</v>
      </c>
      <c r="AC178" s="146" t="str">
        <f t="shared" si="98"/>
        <v>►</v>
      </c>
      <c r="AD178" s="659" t="str">
        <f t="shared" si="98"/>
        <v>►</v>
      </c>
      <c r="AE178" s="146" t="str">
        <f t="shared" si="98"/>
        <v>►</v>
      </c>
      <c r="AF178" s="146" t="str">
        <f t="shared" si="98"/>
        <v>►</v>
      </c>
      <c r="AG178" s="146" t="str">
        <f t="shared" si="98"/>
        <v>►</v>
      </c>
      <c r="AH178" s="146" t="str">
        <f t="shared" si="98"/>
        <v>►</v>
      </c>
      <c r="AI178" s="660"/>
      <c r="AJ178" s="271"/>
      <c r="AK178" s="270"/>
      <c r="AL178" s="270"/>
      <c r="AM178" s="270"/>
      <c r="AN178" s="270"/>
      <c r="AO178" s="270"/>
      <c r="AP178" s="270"/>
      <c r="AQ178" s="270"/>
      <c r="AR178" s="270"/>
      <c r="AS178" s="270"/>
      <c r="AT178" s="270"/>
      <c r="AU178" s="270"/>
      <c r="AV178" s="270"/>
      <c r="AW178" s="270"/>
      <c r="AX178" s="270"/>
      <c r="AY178" s="270"/>
      <c r="AZ178" s="270"/>
      <c r="BA178" s="269"/>
      <c r="BB178"/>
      <c r="BC178" s="394" t="str">
        <f t="shared" si="81"/>
        <v>►</v>
      </c>
      <c r="BF178" s="394" t="str">
        <f t="shared" si="82"/>
        <v>►</v>
      </c>
      <c r="BI178" s="9">
        <v>1</v>
      </c>
      <c r="BJ178" s="1"/>
      <c r="BK178" s="1"/>
    </row>
    <row r="179" spans="1:63" s="564" customFormat="1" ht="16.5" thickBot="1">
      <c r="A179" s="394" t="str">
        <f t="shared" si="79"/>
        <v>A</v>
      </c>
      <c r="B179" s="655" t="s">
        <v>933</v>
      </c>
      <c r="C179" s="655" t="s">
        <v>933</v>
      </c>
      <c r="D179" s="655" t="s">
        <v>933</v>
      </c>
      <c r="E179" s="655" t="s">
        <v>933</v>
      </c>
      <c r="F179" s="655" t="s">
        <v>933</v>
      </c>
      <c r="G179" s="655" t="s">
        <v>933</v>
      </c>
      <c r="H179"/>
      <c r="I179" s="658" t="s">
        <v>338</v>
      </c>
      <c r="J179" s="657" t="s">
        <v>933</v>
      </c>
      <c r="K179" s="657" t="s">
        <v>933</v>
      </c>
      <c r="L179" s="657" t="s">
        <v>933</v>
      </c>
      <c r="M179" s="657" t="s">
        <v>933</v>
      </c>
      <c r="N179" s="657" t="s">
        <v>933</v>
      </c>
      <c r="O179" s="657" t="s">
        <v>933</v>
      </c>
      <c r="P179" s="657" t="s">
        <v>933</v>
      </c>
      <c r="Q179" s="657" t="s">
        <v>933</v>
      </c>
      <c r="R179" s="657" t="s">
        <v>933</v>
      </c>
      <c r="S179" s="657" t="s">
        <v>933</v>
      </c>
      <c r="T179" s="657" t="s">
        <v>933</v>
      </c>
      <c r="U179" s="657" t="s">
        <v>933</v>
      </c>
      <c r="V179" s="657" t="s">
        <v>933</v>
      </c>
      <c r="W179" s="657" t="s">
        <v>933</v>
      </c>
      <c r="X179" s="657" t="s">
        <v>933</v>
      </c>
      <c r="Y179" s="657" t="s">
        <v>933</v>
      </c>
      <c r="Z179" s="657" t="s">
        <v>933</v>
      </c>
      <c r="AA179" s="660"/>
      <c r="AB179" s="394" t="str">
        <f t="shared" si="80"/>
        <v>A</v>
      </c>
      <c r="AC179" s="655" t="s">
        <v>933</v>
      </c>
      <c r="AD179" s="655" t="s">
        <v>933</v>
      </c>
      <c r="AE179" s="655" t="s">
        <v>933</v>
      </c>
      <c r="AF179" s="655" t="s">
        <v>933</v>
      </c>
      <c r="AG179" s="655" t="s">
        <v>933</v>
      </c>
      <c r="AH179" s="655" t="s">
        <v>933</v>
      </c>
      <c r="AI179" s="660"/>
      <c r="AJ179" s="832" t="s">
        <v>338</v>
      </c>
      <c r="AK179" s="833" t="s">
        <v>338</v>
      </c>
      <c r="AL179" s="833" t="s">
        <v>338</v>
      </c>
      <c r="AM179" s="833" t="s">
        <v>338</v>
      </c>
      <c r="AN179" s="833" t="s">
        <v>338</v>
      </c>
      <c r="AO179" s="834" t="s">
        <v>2028</v>
      </c>
      <c r="AP179" s="835"/>
      <c r="AQ179" s="835"/>
      <c r="AR179" s="835"/>
      <c r="AS179" s="835"/>
      <c r="AT179" s="835"/>
      <c r="AU179" s="835"/>
      <c r="AV179" s="835"/>
      <c r="AW179" s="835"/>
      <c r="AX179" s="835"/>
      <c r="AY179" s="835"/>
      <c r="AZ179" s="835"/>
      <c r="BA179" s="835"/>
      <c r="BB179"/>
      <c r="BC179" s="394" t="str">
        <f t="shared" si="81"/>
        <v>A</v>
      </c>
      <c r="BF179" s="394" t="str">
        <f t="shared" si="82"/>
        <v>A</v>
      </c>
      <c r="BI179" s="9">
        <v>1</v>
      </c>
      <c r="BJ179" s="1"/>
      <c r="BK179" s="1"/>
    </row>
    <row r="180" spans="1:63" s="564" customFormat="1" ht="28.5">
      <c r="A180" s="394" t="str">
        <f t="shared" si="79"/>
        <v>A</v>
      </c>
      <c r="B180" s="395">
        <f t="shared" ref="B180:B198" si="99">IF(A180="►","►",IF(A180="A",IF(AND(ISTEXT(J180),ISTEXT(J180)),J180,IF(ISTEXT(J180),J180,IF(ISBLANK(J180),J180,J180)))))</f>
        <v>0</v>
      </c>
      <c r="C180" s="687">
        <f t="shared" ref="C180:C198" si="100">IF(B180="►","►",IFERROR(LEFT(B180,SEARCH(".",B180)-1),0))</f>
        <v>0</v>
      </c>
      <c r="D180" s="395">
        <f t="shared" ref="D180:D198" si="101">IF(B180="►","►",IFERROR(MID(B180,SEARCH(".",B180)+1,SEARCH(".",B180,SEARCH(".",B180)+1)-SEARCH(".",B180)-1),0))</f>
        <v>0</v>
      </c>
      <c r="E180" s="395">
        <f t="shared" ref="E180:E198" si="102">IF(B180="►","►",IFERROR(MID(B180,SEARCH(".",B180,SEARCH(".",B180)+1)+1,SEARCH(".",B180,SEARCH(".",B180,SEARCH(".",B180)+1)+1)-SEARCH(".",B180,SEARCH(".",B180)+1)-1),0))</f>
        <v>0</v>
      </c>
      <c r="F180" s="395">
        <f t="shared" ref="F180:F198" si="103">IF(B180="►","►",IFERROR(MID(J180,SEARCH(".",B180,SEARCH(".",B180,SEARCH(".",B180)+1)+1)+1,SEARCH(".",B180,SEARCH(".",B180,SEARCH(".",B180,SEARCH(".",B180)+1)+1)+1)-SEARCH(".",B180,SEARCH(".",B180,SEARCH(".",B180)+1)+1)-1),0))</f>
        <v>0</v>
      </c>
      <c r="G180" s="395" t="str">
        <f t="shared" ref="G180:G198" si="104">IF(B180="►","►",IFERROR(MID(B180,SEARCH("♦",SUBSTITUTE(B180,".","♦",LEN(B180)-LEN(SUBSTITUTE(B180,".",""))))+1,999),""))</f>
        <v/>
      </c>
      <c r="H180"/>
      <c r="I180" s="257" t="s">
        <v>338</v>
      </c>
      <c r="J180" s="256">
        <f>J187</f>
        <v>0</v>
      </c>
      <c r="K180" s="256">
        <f>K187</f>
        <v>0</v>
      </c>
      <c r="L180" s="255">
        <f>L187</f>
        <v>0</v>
      </c>
      <c r="M180" s="254">
        <f>M187</f>
        <v>0</v>
      </c>
      <c r="N180" s="253">
        <f>N187</f>
        <v>0</v>
      </c>
      <c r="O180" s="686"/>
      <c r="P180" s="685"/>
      <c r="Q180" s="798" t="s">
        <v>1702</v>
      </c>
      <c r="R180" s="798"/>
      <c r="S180" s="798"/>
      <c r="T180" s="798"/>
      <c r="U180" s="798"/>
      <c r="V180" s="798"/>
      <c r="W180" s="798"/>
      <c r="X180" s="798"/>
      <c r="Y180" s="798"/>
      <c r="Z180" s="684"/>
      <c r="AA180" s="660"/>
      <c r="AB180" s="394" t="str">
        <f t="shared" si="80"/>
        <v>A</v>
      </c>
      <c r="AC180" s="395">
        <f t="shared" ref="AC180:AC198" si="105">IF(AB180="►","►",IF(AB180="A",IF(AND(ISTEXT(AK180),ISTEXT(AK180)),AK180,IF(ISTEXT(AK180),AK180,IF(ISBLANK(AK180),AK180,AK180)))))</f>
        <v>0</v>
      </c>
      <c r="AD180" s="687">
        <f t="shared" ref="AD180:AD198" si="106">IF(AC180="►","►",IFERROR(LEFT(AC180,SEARCH(".",AC180)-1),0))</f>
        <v>0</v>
      </c>
      <c r="AE180" s="395">
        <f t="shared" ref="AE180:AE198" si="107">IF(AC180="►","►",IFERROR(MID(AC180,SEARCH(".",AC180)+1,SEARCH(".",AC180,SEARCH(".",AC180)+1)-SEARCH(".",AC180)-1),0))</f>
        <v>0</v>
      </c>
      <c r="AF180" s="395">
        <f t="shared" ref="AF180:AF198" si="108">IF(AC180="►","►",IFERROR(MID(AC180,SEARCH(".",AC180,SEARCH(".",AC180)+1)+1,SEARCH(".",AC180,SEARCH(".",AC180,SEARCH(".",AC180)+1)+1)-SEARCH(".",AC180,SEARCH(".",AC180)+1)-1),0))</f>
        <v>0</v>
      </c>
      <c r="AG180" s="395">
        <f t="shared" ref="AG180:AG198" si="109">IF(AC180="►","►",IFERROR(MID(AK180,SEARCH(".",AC180,SEARCH(".",AC180,SEARCH(".",AC180)+1)+1)+1,SEARCH(".",AC180,SEARCH(".",AC180,SEARCH(".",AC180,SEARCH(".",AC180)+1)+1)+1)-SEARCH(".",AC180,SEARCH(".",AC180,SEARCH(".",AC180)+1)+1)-1),0))</f>
        <v>0</v>
      </c>
      <c r="AH180" s="395" t="str">
        <f t="shared" ref="AH180:AH198" si="110">IF(AC180="►","►",IFERROR(MID(AC180,SEARCH("♦",SUBSTITUTE(AC180,".","♦",LEN(AC180)-LEN(SUBSTITUTE(AC180,".",""))))+1,999),""))</f>
        <v/>
      </c>
      <c r="AI180" s="660"/>
      <c r="AJ180" s="257" t="s">
        <v>338</v>
      </c>
      <c r="AK180" s="256">
        <f>AK187</f>
        <v>0</v>
      </c>
      <c r="AL180" s="256">
        <f>AL187</f>
        <v>0</v>
      </c>
      <c r="AM180" s="255">
        <f>AM187</f>
        <v>0</v>
      </c>
      <c r="AN180" s="254">
        <f>AN187</f>
        <v>0</v>
      </c>
      <c r="AO180" s="253">
        <f>AO187</f>
        <v>0</v>
      </c>
      <c r="AP180" s="686"/>
      <c r="AQ180" s="685"/>
      <c r="AR180" s="798" t="s">
        <v>2034</v>
      </c>
      <c r="AS180" s="798"/>
      <c r="AT180" s="798"/>
      <c r="AU180" s="798"/>
      <c r="AV180" s="798"/>
      <c r="AW180" s="798"/>
      <c r="AX180" s="798"/>
      <c r="AY180" s="798"/>
      <c r="AZ180" s="798"/>
      <c r="BA180" s="684"/>
      <c r="BB180"/>
      <c r="BC180" s="394" t="str">
        <f t="shared" si="81"/>
        <v>A</v>
      </c>
      <c r="BF180" s="394" t="str">
        <f t="shared" si="82"/>
        <v>A</v>
      </c>
      <c r="BI180" s="9">
        <v>1</v>
      </c>
      <c r="BJ180" s="1"/>
      <c r="BK180" s="1"/>
    </row>
    <row r="181" spans="1:63" s="564" customFormat="1" ht="15.75" customHeight="1">
      <c r="A181" s="394" t="str">
        <f t="shared" si="79"/>
        <v>►</v>
      </c>
      <c r="B181" s="146" t="str">
        <f t="shared" si="99"/>
        <v>►</v>
      </c>
      <c r="C181" s="659" t="str">
        <f t="shared" si="100"/>
        <v>►</v>
      </c>
      <c r="D181" s="146" t="str">
        <f t="shared" si="101"/>
        <v>►</v>
      </c>
      <c r="E181" s="146" t="str">
        <f t="shared" si="102"/>
        <v>►</v>
      </c>
      <c r="F181" s="146" t="str">
        <f t="shared" si="103"/>
        <v>►</v>
      </c>
      <c r="G181" s="146" t="str">
        <f t="shared" si="104"/>
        <v>►</v>
      </c>
      <c r="H181"/>
      <c r="I181" s="133"/>
      <c r="J181" s="203"/>
      <c r="K181" s="203"/>
      <c r="L181" s="202"/>
      <c r="M181" s="201"/>
      <c r="N181" s="200"/>
      <c r="O181" s="683"/>
      <c r="P181" s="682"/>
      <c r="Q181" s="799"/>
      <c r="R181" s="799"/>
      <c r="S181" s="799"/>
      <c r="T181" s="799"/>
      <c r="U181" s="799"/>
      <c r="V181" s="799"/>
      <c r="W181" s="799"/>
      <c r="X181" s="799"/>
      <c r="Y181" s="799"/>
      <c r="Z181" s="681"/>
      <c r="AA181" s="660"/>
      <c r="AB181" s="394" t="str">
        <f t="shared" si="80"/>
        <v>►</v>
      </c>
      <c r="AC181" s="146" t="str">
        <f t="shared" si="105"/>
        <v>►</v>
      </c>
      <c r="AD181" s="659" t="str">
        <f t="shared" si="106"/>
        <v>►</v>
      </c>
      <c r="AE181" s="146" t="str">
        <f t="shared" si="107"/>
        <v>►</v>
      </c>
      <c r="AF181" s="146" t="str">
        <f t="shared" si="108"/>
        <v>►</v>
      </c>
      <c r="AG181" s="146" t="str">
        <f t="shared" si="109"/>
        <v>►</v>
      </c>
      <c r="AH181" s="146" t="str">
        <f t="shared" si="110"/>
        <v>►</v>
      </c>
      <c r="AI181" s="660"/>
      <c r="AJ181" s="133"/>
      <c r="AK181" s="203"/>
      <c r="AL181" s="203"/>
      <c r="AM181" s="202"/>
      <c r="AN181" s="201"/>
      <c r="AO181" s="200"/>
      <c r="AP181" s="683"/>
      <c r="AQ181" s="682"/>
      <c r="AR181" s="799"/>
      <c r="AS181" s="799"/>
      <c r="AT181" s="799"/>
      <c r="AU181" s="799"/>
      <c r="AV181" s="799"/>
      <c r="AW181" s="799"/>
      <c r="AX181" s="799"/>
      <c r="AY181" s="799"/>
      <c r="AZ181" s="799"/>
      <c r="BA181" s="681"/>
      <c r="BB181"/>
      <c r="BC181" s="394" t="str">
        <f t="shared" si="81"/>
        <v>►</v>
      </c>
      <c r="BF181" s="394" t="str">
        <f t="shared" si="82"/>
        <v>►</v>
      </c>
      <c r="BI181" s="9">
        <v>1</v>
      </c>
      <c r="BJ181" s="1"/>
      <c r="BK181" s="1"/>
    </row>
    <row r="182" spans="1:63" s="564" customFormat="1" ht="15.75">
      <c r="A182" s="394" t="str">
        <f t="shared" si="79"/>
        <v>►</v>
      </c>
      <c r="B182" s="146" t="str">
        <f t="shared" si="99"/>
        <v>►</v>
      </c>
      <c r="C182" s="659" t="str">
        <f t="shared" si="100"/>
        <v>►</v>
      </c>
      <c r="D182" s="146" t="str">
        <f t="shared" si="101"/>
        <v>►</v>
      </c>
      <c r="E182" s="146" t="str">
        <f t="shared" si="102"/>
        <v>►</v>
      </c>
      <c r="F182" s="146" t="str">
        <f t="shared" si="103"/>
        <v>►</v>
      </c>
      <c r="G182" s="146" t="str">
        <f t="shared" si="104"/>
        <v>►</v>
      </c>
      <c r="H182"/>
      <c r="I182" s="133"/>
      <c r="J182" s="203"/>
      <c r="K182" s="203"/>
      <c r="L182" s="202"/>
      <c r="M182" s="201"/>
      <c r="N182" s="200"/>
      <c r="O182" s="680"/>
      <c r="P182" s="680"/>
      <c r="Q182" s="332"/>
      <c r="R182" s="331"/>
      <c r="S182" s="231"/>
      <c r="T182" s="231"/>
      <c r="U182" s="231"/>
      <c r="V182" s="231"/>
      <c r="W182" s="231"/>
      <c r="X182" s="231"/>
      <c r="Y182" s="231"/>
      <c r="Z182" s="230"/>
      <c r="AA182" s="660"/>
      <c r="AB182" s="394" t="str">
        <f t="shared" si="80"/>
        <v>►</v>
      </c>
      <c r="AC182" s="146" t="str">
        <f t="shared" si="105"/>
        <v>►</v>
      </c>
      <c r="AD182" s="659" t="str">
        <f t="shared" si="106"/>
        <v>►</v>
      </c>
      <c r="AE182" s="146" t="str">
        <f t="shared" si="107"/>
        <v>►</v>
      </c>
      <c r="AF182" s="146" t="str">
        <f t="shared" si="108"/>
        <v>►</v>
      </c>
      <c r="AG182" s="146" t="str">
        <f t="shared" si="109"/>
        <v>►</v>
      </c>
      <c r="AH182" s="146" t="str">
        <f t="shared" si="110"/>
        <v>►</v>
      </c>
      <c r="AI182" s="660"/>
      <c r="AJ182" s="133"/>
      <c r="AK182" s="203"/>
      <c r="AL182" s="203"/>
      <c r="AM182" s="202"/>
      <c r="AN182" s="201"/>
      <c r="AO182" s="200"/>
      <c r="AP182" s="680"/>
      <c r="AQ182" s="680"/>
      <c r="AR182" s="332"/>
      <c r="AS182" s="331"/>
      <c r="AT182" s="231"/>
      <c r="AU182" s="231"/>
      <c r="AV182" s="231"/>
      <c r="AW182" s="231"/>
      <c r="AX182" s="231"/>
      <c r="AY182" s="231"/>
      <c r="AZ182" s="231"/>
      <c r="BA182" s="230"/>
      <c r="BB182"/>
      <c r="BC182" s="394" t="str">
        <f t="shared" si="81"/>
        <v>►</v>
      </c>
      <c r="BF182" s="394" t="str">
        <f t="shared" si="82"/>
        <v>►</v>
      </c>
      <c r="BI182" s="9">
        <v>1</v>
      </c>
      <c r="BJ182" s="1"/>
      <c r="BK182" s="1"/>
    </row>
    <row r="183" spans="1:63" s="564" customFormat="1" ht="18.75">
      <c r="A183" s="394" t="str">
        <f t="shared" si="79"/>
        <v>►</v>
      </c>
      <c r="B183" s="146" t="str">
        <f t="shared" si="99"/>
        <v>►</v>
      </c>
      <c r="C183" s="659" t="str">
        <f t="shared" si="100"/>
        <v>►</v>
      </c>
      <c r="D183" s="146" t="str">
        <f t="shared" si="101"/>
        <v>►</v>
      </c>
      <c r="E183" s="146" t="str">
        <f t="shared" si="102"/>
        <v>►</v>
      </c>
      <c r="F183" s="146" t="str">
        <f t="shared" si="103"/>
        <v>►</v>
      </c>
      <c r="G183" s="146" t="str">
        <f t="shared" si="104"/>
        <v>►</v>
      </c>
      <c r="H183"/>
      <c r="I183" s="133"/>
      <c r="J183" s="203"/>
      <c r="K183" s="203"/>
      <c r="L183" s="202"/>
      <c r="M183" s="201"/>
      <c r="N183" s="200"/>
      <c r="O183" s="223"/>
      <c r="P183" s="329"/>
      <c r="Q183" s="318"/>
      <c r="R183" s="318"/>
      <c r="S183" s="318"/>
      <c r="T183" s="318"/>
      <c r="U183" s="210"/>
      <c r="V183" s="222"/>
      <c r="W183" s="679"/>
      <c r="X183" s="679"/>
      <c r="Y183" s="679"/>
      <c r="Z183" s="678"/>
      <c r="AA183" s="660"/>
      <c r="AB183" s="394" t="str">
        <f t="shared" si="80"/>
        <v>►</v>
      </c>
      <c r="AC183" s="146" t="str">
        <f t="shared" si="105"/>
        <v>►</v>
      </c>
      <c r="AD183" s="659" t="str">
        <f t="shared" si="106"/>
        <v>►</v>
      </c>
      <c r="AE183" s="146" t="str">
        <f t="shared" si="107"/>
        <v>►</v>
      </c>
      <c r="AF183" s="146" t="str">
        <f t="shared" si="108"/>
        <v>►</v>
      </c>
      <c r="AG183" s="146" t="str">
        <f t="shared" si="109"/>
        <v>►</v>
      </c>
      <c r="AH183" s="146" t="str">
        <f t="shared" si="110"/>
        <v>►</v>
      </c>
      <c r="AI183" s="660"/>
      <c r="AJ183" s="133"/>
      <c r="AK183" s="203"/>
      <c r="AL183" s="203"/>
      <c r="AM183" s="202"/>
      <c r="AN183" s="201"/>
      <c r="AO183" s="200"/>
      <c r="AP183" s="223"/>
      <c r="AQ183" s="329"/>
      <c r="AR183" s="318"/>
      <c r="AS183" s="318"/>
      <c r="AT183" s="318"/>
      <c r="AU183" s="318"/>
      <c r="AV183" s="210"/>
      <c r="AW183" s="222"/>
      <c r="AX183" s="679"/>
      <c r="AY183" s="679"/>
      <c r="AZ183" s="679"/>
      <c r="BA183" s="678"/>
      <c r="BB183"/>
      <c r="BC183" s="394" t="str">
        <f t="shared" si="81"/>
        <v>►</v>
      </c>
      <c r="BF183" s="394" t="str">
        <f t="shared" si="82"/>
        <v>►</v>
      </c>
      <c r="BI183" s="9">
        <v>1</v>
      </c>
      <c r="BJ183" s="1"/>
      <c r="BK183" s="1"/>
    </row>
    <row r="184" spans="1:63" s="564" customFormat="1" ht="18.75">
      <c r="A184" s="394" t="str">
        <f t="shared" si="79"/>
        <v>►</v>
      </c>
      <c r="B184" s="146" t="str">
        <f t="shared" si="99"/>
        <v>►</v>
      </c>
      <c r="C184" s="659" t="str">
        <f t="shared" si="100"/>
        <v>►</v>
      </c>
      <c r="D184" s="146" t="str">
        <f t="shared" si="101"/>
        <v>►</v>
      </c>
      <c r="E184" s="146" t="str">
        <f t="shared" si="102"/>
        <v>►</v>
      </c>
      <c r="F184" s="146" t="str">
        <f t="shared" si="103"/>
        <v>►</v>
      </c>
      <c r="G184" s="146" t="str">
        <f t="shared" si="104"/>
        <v>►</v>
      </c>
      <c r="H184"/>
      <c r="I184" s="133"/>
      <c r="J184" s="203"/>
      <c r="K184" s="203"/>
      <c r="L184" s="202"/>
      <c r="M184" s="201"/>
      <c r="N184" s="200"/>
      <c r="O184" s="215"/>
      <c r="P184" s="322"/>
      <c r="Q184" s="319"/>
      <c r="R184" s="319"/>
      <c r="S184" s="319"/>
      <c r="T184" s="319"/>
      <c r="U184" s="214"/>
      <c r="V184" s="28"/>
      <c r="W184" s="679"/>
      <c r="X184" s="679"/>
      <c r="Y184" s="679"/>
      <c r="Z184" s="678"/>
      <c r="AA184" s="660"/>
      <c r="AB184" s="394" t="str">
        <f t="shared" si="80"/>
        <v>►</v>
      </c>
      <c r="AC184" s="146" t="str">
        <f t="shared" si="105"/>
        <v>►</v>
      </c>
      <c r="AD184" s="659" t="str">
        <f t="shared" si="106"/>
        <v>►</v>
      </c>
      <c r="AE184" s="146" t="str">
        <f t="shared" si="107"/>
        <v>►</v>
      </c>
      <c r="AF184" s="146" t="str">
        <f t="shared" si="108"/>
        <v>►</v>
      </c>
      <c r="AG184" s="146" t="str">
        <f t="shared" si="109"/>
        <v>►</v>
      </c>
      <c r="AH184" s="146" t="str">
        <f t="shared" si="110"/>
        <v>►</v>
      </c>
      <c r="AI184" s="660"/>
      <c r="AJ184" s="133"/>
      <c r="AK184" s="203"/>
      <c r="AL184" s="203"/>
      <c r="AM184" s="202"/>
      <c r="AN184" s="201"/>
      <c r="AO184" s="200"/>
      <c r="AP184" s="215"/>
      <c r="AQ184" s="322"/>
      <c r="AR184" s="319"/>
      <c r="AS184" s="319"/>
      <c r="AT184" s="319"/>
      <c r="AU184" s="319"/>
      <c r="AV184" s="214"/>
      <c r="AW184" s="28"/>
      <c r="AX184" s="679"/>
      <c r="AY184" s="679"/>
      <c r="AZ184" s="679"/>
      <c r="BA184" s="678"/>
      <c r="BB184"/>
      <c r="BC184" s="394" t="str">
        <f t="shared" si="81"/>
        <v>►</v>
      </c>
      <c r="BF184" s="394" t="str">
        <f t="shared" si="82"/>
        <v>►</v>
      </c>
      <c r="BI184" s="9">
        <v>1</v>
      </c>
      <c r="BJ184" s="1"/>
      <c r="BK184" s="1"/>
    </row>
    <row r="185" spans="1:63" s="564" customFormat="1" ht="15.75">
      <c r="A185" s="394" t="str">
        <f t="shared" si="79"/>
        <v>►</v>
      </c>
      <c r="B185" s="146" t="str">
        <f t="shared" si="99"/>
        <v>►</v>
      </c>
      <c r="C185" s="659" t="str">
        <f t="shared" si="100"/>
        <v>►</v>
      </c>
      <c r="D185" s="146" t="str">
        <f t="shared" si="101"/>
        <v>►</v>
      </c>
      <c r="E185" s="146" t="str">
        <f t="shared" si="102"/>
        <v>►</v>
      </c>
      <c r="F185" s="146" t="str">
        <f t="shared" si="103"/>
        <v>►</v>
      </c>
      <c r="G185" s="146" t="str">
        <f t="shared" si="104"/>
        <v>►</v>
      </c>
      <c r="H185"/>
      <c r="I185" s="133"/>
      <c r="J185" s="203"/>
      <c r="K185" s="203"/>
      <c r="L185" s="202"/>
      <c r="M185" s="201"/>
      <c r="N185" s="200"/>
      <c r="O185" s="320"/>
      <c r="P185" s="319"/>
      <c r="Q185" s="318"/>
      <c r="R185" s="315"/>
      <c r="S185" s="198"/>
      <c r="T185" s="314"/>
      <c r="U185" s="197"/>
      <c r="V185" s="196"/>
      <c r="W185" s="677" t="str">
        <f>Q180</f>
        <v>POSTIT 6</v>
      </c>
      <c r="X185" s="677"/>
      <c r="Y185" s="677"/>
      <c r="Z185" s="676"/>
      <c r="AA185" s="660"/>
      <c r="AB185" s="394" t="str">
        <f t="shared" si="80"/>
        <v>►</v>
      </c>
      <c r="AC185" s="146" t="str">
        <f t="shared" si="105"/>
        <v>►</v>
      </c>
      <c r="AD185" s="659" t="str">
        <f t="shared" si="106"/>
        <v>►</v>
      </c>
      <c r="AE185" s="146" t="str">
        <f t="shared" si="107"/>
        <v>►</v>
      </c>
      <c r="AF185" s="146" t="str">
        <f t="shared" si="108"/>
        <v>►</v>
      </c>
      <c r="AG185" s="146" t="str">
        <f t="shared" si="109"/>
        <v>►</v>
      </c>
      <c r="AH185" s="146" t="str">
        <f t="shared" si="110"/>
        <v>►</v>
      </c>
      <c r="AI185" s="660"/>
      <c r="AJ185" s="133"/>
      <c r="AK185" s="203"/>
      <c r="AL185" s="203"/>
      <c r="AM185" s="202"/>
      <c r="AN185" s="201"/>
      <c r="AO185" s="200"/>
      <c r="AP185" s="320"/>
      <c r="AQ185" s="319"/>
      <c r="AR185" s="318"/>
      <c r="AS185" s="315"/>
      <c r="AT185" s="198"/>
      <c r="AU185" s="314"/>
      <c r="AV185" s="197"/>
      <c r="AW185" s="196"/>
      <c r="AX185" s="677" t="str">
        <f>AR180</f>
        <v>POSTIT 19</v>
      </c>
      <c r="AY185" s="677"/>
      <c r="AZ185" s="677"/>
      <c r="BA185" s="676"/>
      <c r="BB185"/>
      <c r="BC185" s="394" t="str">
        <f t="shared" si="81"/>
        <v>►</v>
      </c>
      <c r="BF185" s="394" t="str">
        <f t="shared" si="82"/>
        <v>►</v>
      </c>
      <c r="BI185" s="9">
        <v>1</v>
      </c>
      <c r="BJ185" s="1"/>
      <c r="BK185" s="1"/>
    </row>
    <row r="186" spans="1:63" s="564" customFormat="1" ht="15.75">
      <c r="A186" s="394" t="str">
        <f t="shared" si="79"/>
        <v>►</v>
      </c>
      <c r="B186" s="146" t="str">
        <f t="shared" si="99"/>
        <v>►</v>
      </c>
      <c r="C186" s="659" t="str">
        <f t="shared" si="100"/>
        <v>►</v>
      </c>
      <c r="D186" s="146" t="str">
        <f t="shared" si="101"/>
        <v>►</v>
      </c>
      <c r="E186" s="146" t="str">
        <f t="shared" si="102"/>
        <v>►</v>
      </c>
      <c r="F186" s="146" t="str">
        <f t="shared" si="103"/>
        <v>►</v>
      </c>
      <c r="G186" s="146" t="str">
        <f t="shared" si="104"/>
        <v>►</v>
      </c>
      <c r="H186"/>
      <c r="I186" s="133"/>
      <c r="J186" s="203"/>
      <c r="K186" s="203"/>
      <c r="L186" s="202"/>
      <c r="M186" s="201"/>
      <c r="N186" s="200"/>
      <c r="O186" s="199"/>
      <c r="P186" s="103"/>
      <c r="Q186" s="315"/>
      <c r="R186" s="315"/>
      <c r="S186" s="198"/>
      <c r="T186" s="314"/>
      <c r="U186" s="197"/>
      <c r="V186" s="196"/>
      <c r="W186" s="677"/>
      <c r="X186" s="677"/>
      <c r="Y186" s="677"/>
      <c r="Z186" s="676"/>
      <c r="AA186" s="660"/>
      <c r="AB186" s="394" t="str">
        <f t="shared" si="80"/>
        <v>►</v>
      </c>
      <c r="AC186" s="146" t="str">
        <f t="shared" si="105"/>
        <v>►</v>
      </c>
      <c r="AD186" s="659" t="str">
        <f t="shared" si="106"/>
        <v>►</v>
      </c>
      <c r="AE186" s="146" t="str">
        <f t="shared" si="107"/>
        <v>►</v>
      </c>
      <c r="AF186" s="146" t="str">
        <f t="shared" si="108"/>
        <v>►</v>
      </c>
      <c r="AG186" s="146" t="str">
        <f t="shared" si="109"/>
        <v>►</v>
      </c>
      <c r="AH186" s="146" t="str">
        <f t="shared" si="110"/>
        <v>►</v>
      </c>
      <c r="AI186" s="660"/>
      <c r="AJ186" s="133"/>
      <c r="AK186" s="203"/>
      <c r="AL186" s="203"/>
      <c r="AM186" s="202"/>
      <c r="AN186" s="201"/>
      <c r="AO186" s="200"/>
      <c r="AP186" s="199"/>
      <c r="AQ186" s="103"/>
      <c r="AR186" s="315"/>
      <c r="AS186" s="315"/>
      <c r="AT186" s="198"/>
      <c r="AU186" s="314"/>
      <c r="AV186" s="197"/>
      <c r="AW186" s="196"/>
      <c r="AX186" s="677"/>
      <c r="AY186" s="677"/>
      <c r="AZ186" s="677"/>
      <c r="BA186" s="676"/>
      <c r="BB186"/>
      <c r="BC186" s="394" t="str">
        <f t="shared" si="81"/>
        <v>►</v>
      </c>
      <c r="BF186" s="394" t="str">
        <f t="shared" si="82"/>
        <v>►</v>
      </c>
      <c r="BI186" s="9">
        <v>1</v>
      </c>
      <c r="BJ186" s="1"/>
      <c r="BK186" s="1"/>
    </row>
    <row r="187" spans="1:63" s="564" customFormat="1" ht="15.75">
      <c r="A187" s="394" t="str">
        <f t="shared" si="79"/>
        <v>►</v>
      </c>
      <c r="B187" s="146" t="str">
        <f t="shared" si="99"/>
        <v>►</v>
      </c>
      <c r="C187" s="659" t="str">
        <f t="shared" si="100"/>
        <v>►</v>
      </c>
      <c r="D187" s="146" t="str">
        <f t="shared" si="101"/>
        <v>►</v>
      </c>
      <c r="E187" s="146" t="str">
        <f t="shared" si="102"/>
        <v>►</v>
      </c>
      <c r="F187" s="146" t="str">
        <f t="shared" si="103"/>
        <v>►</v>
      </c>
      <c r="G187" s="146" t="str">
        <f t="shared" si="104"/>
        <v>►</v>
      </c>
      <c r="H187"/>
      <c r="I187" s="133"/>
      <c r="J187" s="189"/>
      <c r="K187" s="188"/>
      <c r="L187" s="187"/>
      <c r="M187" s="186"/>
      <c r="N187" s="185"/>
      <c r="O187" s="184"/>
      <c r="P187" s="183"/>
      <c r="Q187" s="183"/>
      <c r="R187" s="182"/>
      <c r="S187" s="182"/>
      <c r="T187" s="182"/>
      <c r="U187" s="182"/>
      <c r="V187" s="182"/>
      <c r="W187" s="182"/>
      <c r="X187" s="182"/>
      <c r="Y187" s="182"/>
      <c r="Z187" s="181"/>
      <c r="AA187" s="660"/>
      <c r="AB187" s="394" t="str">
        <f t="shared" si="80"/>
        <v>►</v>
      </c>
      <c r="AC187" s="146" t="str">
        <f t="shared" si="105"/>
        <v>►</v>
      </c>
      <c r="AD187" s="659" t="str">
        <f t="shared" si="106"/>
        <v>►</v>
      </c>
      <c r="AE187" s="146" t="str">
        <f t="shared" si="107"/>
        <v>►</v>
      </c>
      <c r="AF187" s="146" t="str">
        <f t="shared" si="108"/>
        <v>►</v>
      </c>
      <c r="AG187" s="146" t="str">
        <f t="shared" si="109"/>
        <v>►</v>
      </c>
      <c r="AH187" s="146" t="str">
        <f t="shared" si="110"/>
        <v>►</v>
      </c>
      <c r="AI187" s="660"/>
      <c r="AJ187" s="133"/>
      <c r="AK187" s="189"/>
      <c r="AL187" s="188"/>
      <c r="AM187" s="187"/>
      <c r="AN187" s="186"/>
      <c r="AO187" s="185"/>
      <c r="AP187" s="184"/>
      <c r="AQ187" s="183"/>
      <c r="AR187" s="183"/>
      <c r="AS187" s="182"/>
      <c r="AT187" s="182"/>
      <c r="AU187" s="182"/>
      <c r="AV187" s="182"/>
      <c r="AW187" s="182"/>
      <c r="AX187" s="182"/>
      <c r="AY187" s="182"/>
      <c r="AZ187" s="182"/>
      <c r="BA187" s="181"/>
      <c r="BB187"/>
      <c r="BC187" s="394" t="str">
        <f t="shared" si="81"/>
        <v>►</v>
      </c>
      <c r="BF187" s="394" t="str">
        <f t="shared" si="82"/>
        <v>►</v>
      </c>
      <c r="BI187" s="9">
        <v>1</v>
      </c>
      <c r="BJ187" s="1"/>
      <c r="BK187" s="1"/>
    </row>
    <row r="188" spans="1:63" s="564" customFormat="1" ht="15.75">
      <c r="A188" s="394" t="str">
        <f t="shared" si="79"/>
        <v>►</v>
      </c>
      <c r="B188" s="146" t="str">
        <f t="shared" si="99"/>
        <v>►</v>
      </c>
      <c r="C188" s="659" t="str">
        <f t="shared" si="100"/>
        <v>►</v>
      </c>
      <c r="D188" s="146" t="str">
        <f t="shared" si="101"/>
        <v>►</v>
      </c>
      <c r="E188" s="146" t="str">
        <f t="shared" si="102"/>
        <v>►</v>
      </c>
      <c r="F188" s="146" t="str">
        <f t="shared" si="103"/>
        <v>►</v>
      </c>
      <c r="G188" s="146" t="str">
        <f t="shared" si="104"/>
        <v>►</v>
      </c>
      <c r="H188"/>
      <c r="I188" s="133"/>
      <c r="J188" s="118"/>
      <c r="K188" s="118"/>
      <c r="L188" s="117"/>
      <c r="M188" s="116"/>
      <c r="N188" s="115"/>
      <c r="O188" s="675"/>
      <c r="P188" s="675"/>
      <c r="Q188" s="674"/>
      <c r="R188" s="176"/>
      <c r="S188" s="175"/>
      <c r="T188" s="673"/>
      <c r="U188" s="174"/>
      <c r="V188" s="672"/>
      <c r="W188" s="671"/>
      <c r="X188" s="670"/>
      <c r="Y188" s="669"/>
      <c r="Z188" s="173"/>
      <c r="AA188" s="660"/>
      <c r="AB188" s="394" t="str">
        <f t="shared" si="80"/>
        <v>►</v>
      </c>
      <c r="AC188" s="146" t="str">
        <f t="shared" si="105"/>
        <v>►</v>
      </c>
      <c r="AD188" s="659" t="str">
        <f t="shared" si="106"/>
        <v>►</v>
      </c>
      <c r="AE188" s="146" t="str">
        <f t="shared" si="107"/>
        <v>►</v>
      </c>
      <c r="AF188" s="146" t="str">
        <f t="shared" si="108"/>
        <v>►</v>
      </c>
      <c r="AG188" s="146" t="str">
        <f t="shared" si="109"/>
        <v>►</v>
      </c>
      <c r="AH188" s="146" t="str">
        <f t="shared" si="110"/>
        <v>►</v>
      </c>
      <c r="AI188" s="660"/>
      <c r="AJ188" s="133"/>
      <c r="AK188" s="118"/>
      <c r="AL188" s="118"/>
      <c r="AM188" s="117"/>
      <c r="AN188" s="116"/>
      <c r="AO188" s="115"/>
      <c r="AP188" s="675"/>
      <c r="AQ188" s="675"/>
      <c r="AR188" s="674"/>
      <c r="AS188" s="176"/>
      <c r="AT188" s="175"/>
      <c r="AU188" s="673"/>
      <c r="AV188" s="174"/>
      <c r="AW188" s="672"/>
      <c r="AX188" s="671"/>
      <c r="AY188" s="670"/>
      <c r="AZ188" s="669"/>
      <c r="BA188" s="173"/>
      <c r="BB188"/>
      <c r="BC188" s="394" t="str">
        <f t="shared" si="81"/>
        <v>►</v>
      </c>
      <c r="BF188" s="394" t="str">
        <f t="shared" si="82"/>
        <v>►</v>
      </c>
      <c r="BI188" s="9">
        <v>1</v>
      </c>
      <c r="BJ188" s="1"/>
      <c r="BK188" s="1"/>
    </row>
    <row r="189" spans="1:63" s="564" customFormat="1" ht="15.75">
      <c r="A189" s="394" t="str">
        <f t="shared" si="79"/>
        <v>►</v>
      </c>
      <c r="B189" s="146" t="str">
        <f t="shared" si="99"/>
        <v>►</v>
      </c>
      <c r="C189" s="659" t="str">
        <f t="shared" si="100"/>
        <v>►</v>
      </c>
      <c r="D189" s="146" t="str">
        <f t="shared" si="101"/>
        <v>►</v>
      </c>
      <c r="E189" s="146" t="str">
        <f t="shared" si="102"/>
        <v>►</v>
      </c>
      <c r="F189" s="146" t="str">
        <f t="shared" si="103"/>
        <v>►</v>
      </c>
      <c r="G189" s="146" t="str">
        <f t="shared" si="104"/>
        <v>►</v>
      </c>
      <c r="H189"/>
      <c r="I189" s="133"/>
      <c r="J189" s="118"/>
      <c r="K189" s="118"/>
      <c r="L189" s="117"/>
      <c r="M189" s="116"/>
      <c r="N189" s="115"/>
      <c r="O189" s="663"/>
      <c r="P189" s="663"/>
      <c r="Q189" s="662"/>
      <c r="R189" s="164"/>
      <c r="S189" s="163"/>
      <c r="T189" s="668"/>
      <c r="U189" s="162"/>
      <c r="V189" s="667"/>
      <c r="W189" s="666"/>
      <c r="X189" s="665"/>
      <c r="Y189" s="664"/>
      <c r="Z189" s="161"/>
      <c r="AA189" s="660"/>
      <c r="AB189" s="394" t="str">
        <f t="shared" si="80"/>
        <v>►</v>
      </c>
      <c r="AC189" s="146" t="str">
        <f t="shared" si="105"/>
        <v>►</v>
      </c>
      <c r="AD189" s="659" t="str">
        <f t="shared" si="106"/>
        <v>►</v>
      </c>
      <c r="AE189" s="146" t="str">
        <f t="shared" si="107"/>
        <v>►</v>
      </c>
      <c r="AF189" s="146" t="str">
        <f t="shared" si="108"/>
        <v>►</v>
      </c>
      <c r="AG189" s="146" t="str">
        <f t="shared" si="109"/>
        <v>►</v>
      </c>
      <c r="AH189" s="146" t="str">
        <f t="shared" si="110"/>
        <v>►</v>
      </c>
      <c r="AI189" s="660"/>
      <c r="AJ189" s="133"/>
      <c r="AK189" s="118"/>
      <c r="AL189" s="118"/>
      <c r="AM189" s="117"/>
      <c r="AN189" s="116"/>
      <c r="AO189" s="115"/>
      <c r="AP189" s="663"/>
      <c r="AQ189" s="663"/>
      <c r="AR189" s="662"/>
      <c r="AS189" s="164"/>
      <c r="AT189" s="163"/>
      <c r="AU189" s="668"/>
      <c r="AV189" s="162"/>
      <c r="AW189" s="667"/>
      <c r="AX189" s="666"/>
      <c r="AY189" s="665"/>
      <c r="AZ189" s="664"/>
      <c r="BA189" s="161"/>
      <c r="BB189"/>
      <c r="BC189" s="394" t="str">
        <f t="shared" si="81"/>
        <v>►</v>
      </c>
      <c r="BF189" s="394" t="str">
        <f t="shared" si="82"/>
        <v>►</v>
      </c>
      <c r="BI189" s="9">
        <v>1</v>
      </c>
      <c r="BJ189" s="1"/>
      <c r="BK189" s="1"/>
    </row>
    <row r="190" spans="1:63" s="564" customFormat="1" ht="21">
      <c r="A190" s="394" t="str">
        <f t="shared" si="79"/>
        <v>►</v>
      </c>
      <c r="B190" s="146" t="str">
        <f t="shared" si="99"/>
        <v>►</v>
      </c>
      <c r="C190" s="659" t="str">
        <f t="shared" si="100"/>
        <v>►</v>
      </c>
      <c r="D190" s="146" t="str">
        <f t="shared" si="101"/>
        <v>►</v>
      </c>
      <c r="E190" s="146" t="str">
        <f t="shared" si="102"/>
        <v>►</v>
      </c>
      <c r="F190" s="146" t="str">
        <f t="shared" si="103"/>
        <v>►</v>
      </c>
      <c r="G190" s="146" t="str">
        <f t="shared" si="104"/>
        <v>►</v>
      </c>
      <c r="H190"/>
      <c r="I190" s="133"/>
      <c r="J190" s="118"/>
      <c r="K190" s="118"/>
      <c r="L190" s="117"/>
      <c r="M190" s="116"/>
      <c r="N190" s="115"/>
      <c r="O190" s="663"/>
      <c r="P190" s="663"/>
      <c r="Q190" s="662"/>
      <c r="R190" s="144"/>
      <c r="S190" s="292"/>
      <c r="T190" s="291"/>
      <c r="U190" s="143"/>
      <c r="V190" s="290"/>
      <c r="W190" s="289"/>
      <c r="X190" s="288"/>
      <c r="Y190" s="287"/>
      <c r="Z190" s="286"/>
      <c r="AA190" s="660"/>
      <c r="AB190" s="394" t="str">
        <f t="shared" si="80"/>
        <v>►</v>
      </c>
      <c r="AC190" s="146" t="str">
        <f t="shared" si="105"/>
        <v>►</v>
      </c>
      <c r="AD190" s="659" t="str">
        <f t="shared" si="106"/>
        <v>►</v>
      </c>
      <c r="AE190" s="146" t="str">
        <f t="shared" si="107"/>
        <v>►</v>
      </c>
      <c r="AF190" s="146" t="str">
        <f t="shared" si="108"/>
        <v>►</v>
      </c>
      <c r="AG190" s="146" t="str">
        <f t="shared" si="109"/>
        <v>►</v>
      </c>
      <c r="AH190" s="146" t="str">
        <f t="shared" si="110"/>
        <v>►</v>
      </c>
      <c r="AI190" s="660"/>
      <c r="AJ190" s="133"/>
      <c r="AK190" s="118"/>
      <c r="AL190" s="118"/>
      <c r="AM190" s="117"/>
      <c r="AN190" s="116"/>
      <c r="AO190" s="115"/>
      <c r="AP190" s="663"/>
      <c r="AQ190" s="663"/>
      <c r="AR190" s="662"/>
      <c r="AS190" s="144"/>
      <c r="AT190" s="292"/>
      <c r="AU190" s="291"/>
      <c r="AV190" s="143"/>
      <c r="AW190" s="290"/>
      <c r="AX190" s="289"/>
      <c r="AY190" s="288"/>
      <c r="AZ190" s="287"/>
      <c r="BA190" s="286"/>
      <c r="BB190"/>
      <c r="BC190" s="394" t="str">
        <f t="shared" si="81"/>
        <v>►</v>
      </c>
      <c r="BF190" s="394" t="str">
        <f t="shared" si="82"/>
        <v>►</v>
      </c>
      <c r="BI190" s="9">
        <v>1</v>
      </c>
      <c r="BJ190" s="1"/>
      <c r="BK190" s="1"/>
    </row>
    <row r="191" spans="1:63" s="564" customFormat="1" ht="21">
      <c r="A191" s="394" t="str">
        <f t="shared" si="79"/>
        <v>►</v>
      </c>
      <c r="B191" s="146" t="str">
        <f t="shared" si="99"/>
        <v>►</v>
      </c>
      <c r="C191" s="659" t="str">
        <f t="shared" si="100"/>
        <v>►</v>
      </c>
      <c r="D191" s="146" t="str">
        <f t="shared" si="101"/>
        <v>►</v>
      </c>
      <c r="E191" s="146" t="str">
        <f t="shared" si="102"/>
        <v>►</v>
      </c>
      <c r="F191" s="146" t="str">
        <f t="shared" si="103"/>
        <v>►</v>
      </c>
      <c r="G191" s="146" t="str">
        <f t="shared" si="104"/>
        <v>►</v>
      </c>
      <c r="H191"/>
      <c r="I191" s="145"/>
      <c r="J191" s="118"/>
      <c r="K191" s="118"/>
      <c r="L191" s="117"/>
      <c r="M191" s="116"/>
      <c r="N191" s="115"/>
      <c r="O191" s="663"/>
      <c r="P191" s="663"/>
      <c r="Q191" s="662"/>
      <c r="R191" s="149"/>
      <c r="S191" s="292"/>
      <c r="T191" s="291"/>
      <c r="U191" s="143"/>
      <c r="V191" s="290"/>
      <c r="W191" s="289"/>
      <c r="X191" s="288"/>
      <c r="Y191" s="287"/>
      <c r="Z191" s="286"/>
      <c r="AA191" s="660"/>
      <c r="AB191" s="394" t="str">
        <f t="shared" si="80"/>
        <v>►</v>
      </c>
      <c r="AC191" s="146" t="str">
        <f t="shared" si="105"/>
        <v>►</v>
      </c>
      <c r="AD191" s="659" t="str">
        <f t="shared" si="106"/>
        <v>►</v>
      </c>
      <c r="AE191" s="146" t="str">
        <f t="shared" si="107"/>
        <v>►</v>
      </c>
      <c r="AF191" s="146" t="str">
        <f t="shared" si="108"/>
        <v>►</v>
      </c>
      <c r="AG191" s="146" t="str">
        <f t="shared" si="109"/>
        <v>►</v>
      </c>
      <c r="AH191" s="146" t="str">
        <f t="shared" si="110"/>
        <v>►</v>
      </c>
      <c r="AI191" s="660"/>
      <c r="AJ191" s="145"/>
      <c r="AK191" s="118"/>
      <c r="AL191" s="118"/>
      <c r="AM191" s="117"/>
      <c r="AN191" s="116"/>
      <c r="AO191" s="115"/>
      <c r="AP191" s="663"/>
      <c r="AQ191" s="663"/>
      <c r="AR191" s="662"/>
      <c r="AS191" s="149"/>
      <c r="AT191" s="292"/>
      <c r="AU191" s="291"/>
      <c r="AV191" s="143"/>
      <c r="AW191" s="290"/>
      <c r="AX191" s="289"/>
      <c r="AY191" s="288"/>
      <c r="AZ191" s="287"/>
      <c r="BA191" s="286"/>
      <c r="BB191"/>
      <c r="BC191" s="394" t="str">
        <f t="shared" si="81"/>
        <v>►</v>
      </c>
      <c r="BF191" s="394" t="str">
        <f t="shared" si="82"/>
        <v>►</v>
      </c>
      <c r="BI191" s="9">
        <v>1</v>
      </c>
      <c r="BJ191" s="1"/>
      <c r="BK191" s="1"/>
    </row>
    <row r="192" spans="1:63" s="564" customFormat="1" ht="21">
      <c r="A192" s="394" t="str">
        <f t="shared" si="79"/>
        <v>►</v>
      </c>
      <c r="B192" s="146" t="str">
        <f t="shared" si="99"/>
        <v>►</v>
      </c>
      <c r="C192" s="659" t="str">
        <f t="shared" si="100"/>
        <v>►</v>
      </c>
      <c r="D192" s="146" t="str">
        <f t="shared" si="101"/>
        <v>►</v>
      </c>
      <c r="E192" s="146" t="str">
        <f t="shared" si="102"/>
        <v>►</v>
      </c>
      <c r="F192" s="146" t="str">
        <f t="shared" si="103"/>
        <v>►</v>
      </c>
      <c r="G192" s="146" t="str">
        <f t="shared" si="104"/>
        <v>►</v>
      </c>
      <c r="H192"/>
      <c r="I192" s="145"/>
      <c r="J192" s="118"/>
      <c r="K192" s="118"/>
      <c r="L192" s="117"/>
      <c r="M192" s="116"/>
      <c r="N192" s="115"/>
      <c r="O192" s="663"/>
      <c r="P192" s="663"/>
      <c r="Q192" s="662"/>
      <c r="R192" s="144"/>
      <c r="S192" s="292"/>
      <c r="T192" s="291"/>
      <c r="U192" s="143"/>
      <c r="V192" s="290"/>
      <c r="W192" s="289"/>
      <c r="X192" s="288"/>
      <c r="Y192" s="287"/>
      <c r="Z192" s="294"/>
      <c r="AA192" s="660"/>
      <c r="AB192" s="394" t="str">
        <f t="shared" si="80"/>
        <v>►</v>
      </c>
      <c r="AC192" s="146" t="str">
        <f t="shared" si="105"/>
        <v>►</v>
      </c>
      <c r="AD192" s="659" t="str">
        <f t="shared" si="106"/>
        <v>►</v>
      </c>
      <c r="AE192" s="146" t="str">
        <f t="shared" si="107"/>
        <v>►</v>
      </c>
      <c r="AF192" s="146" t="str">
        <f t="shared" si="108"/>
        <v>►</v>
      </c>
      <c r="AG192" s="146" t="str">
        <f t="shared" si="109"/>
        <v>►</v>
      </c>
      <c r="AH192" s="146" t="str">
        <f t="shared" si="110"/>
        <v>►</v>
      </c>
      <c r="AI192" s="660"/>
      <c r="AJ192" s="145"/>
      <c r="AK192" s="118"/>
      <c r="AL192" s="118"/>
      <c r="AM192" s="117"/>
      <c r="AN192" s="116"/>
      <c r="AO192" s="115"/>
      <c r="AP192" s="663"/>
      <c r="AQ192" s="663"/>
      <c r="AR192" s="662"/>
      <c r="AS192" s="144"/>
      <c r="AT192" s="292"/>
      <c r="AU192" s="291"/>
      <c r="AV192" s="143"/>
      <c r="AW192" s="290"/>
      <c r="AX192" s="289"/>
      <c r="AY192" s="288"/>
      <c r="AZ192" s="287"/>
      <c r="BA192" s="294"/>
      <c r="BB192"/>
      <c r="BC192" s="394" t="str">
        <f t="shared" si="81"/>
        <v>►</v>
      </c>
      <c r="BF192" s="394" t="str">
        <f t="shared" si="82"/>
        <v>►</v>
      </c>
      <c r="BI192" s="9">
        <v>1</v>
      </c>
      <c r="BJ192" s="1"/>
      <c r="BK192" s="1"/>
    </row>
    <row r="193" spans="1:63" s="564" customFormat="1" ht="21">
      <c r="A193" s="394" t="str">
        <f t="shared" si="79"/>
        <v>►</v>
      </c>
      <c r="B193" s="146" t="str">
        <f t="shared" si="99"/>
        <v>►</v>
      </c>
      <c r="C193" s="659" t="str">
        <f t="shared" si="100"/>
        <v>►</v>
      </c>
      <c r="D193" s="146" t="str">
        <f t="shared" si="101"/>
        <v>►</v>
      </c>
      <c r="E193" s="146" t="str">
        <f t="shared" si="102"/>
        <v>►</v>
      </c>
      <c r="F193" s="146" t="str">
        <f t="shared" si="103"/>
        <v>►</v>
      </c>
      <c r="G193" s="146" t="str">
        <f t="shared" si="104"/>
        <v>►</v>
      </c>
      <c r="H193"/>
      <c r="I193" s="145"/>
      <c r="J193" s="118"/>
      <c r="K193" s="118"/>
      <c r="L193" s="117"/>
      <c r="M193" s="116"/>
      <c r="N193" s="115"/>
      <c r="O193" s="663"/>
      <c r="P193" s="663"/>
      <c r="Q193" s="662"/>
      <c r="R193" s="149"/>
      <c r="S193" s="292"/>
      <c r="T193" s="291"/>
      <c r="U193" s="143"/>
      <c r="V193" s="290"/>
      <c r="W193" s="289"/>
      <c r="X193" s="288"/>
      <c r="Y193" s="287"/>
      <c r="Z193" s="294"/>
      <c r="AA193" s="660"/>
      <c r="AB193" s="394" t="str">
        <f t="shared" si="80"/>
        <v>►</v>
      </c>
      <c r="AC193" s="146" t="str">
        <f t="shared" si="105"/>
        <v>►</v>
      </c>
      <c r="AD193" s="659" t="str">
        <f t="shared" si="106"/>
        <v>►</v>
      </c>
      <c r="AE193" s="146" t="str">
        <f t="shared" si="107"/>
        <v>►</v>
      </c>
      <c r="AF193" s="146" t="str">
        <f t="shared" si="108"/>
        <v>►</v>
      </c>
      <c r="AG193" s="146" t="str">
        <f t="shared" si="109"/>
        <v>►</v>
      </c>
      <c r="AH193" s="146" t="str">
        <f t="shared" si="110"/>
        <v>►</v>
      </c>
      <c r="AI193" s="660"/>
      <c r="AJ193" s="145"/>
      <c r="AK193" s="118"/>
      <c r="AL193" s="118"/>
      <c r="AM193" s="117"/>
      <c r="AN193" s="116"/>
      <c r="AO193" s="115"/>
      <c r="AP193" s="663"/>
      <c r="AQ193" s="663"/>
      <c r="AR193" s="662"/>
      <c r="AS193" s="149"/>
      <c r="AT193" s="292"/>
      <c r="AU193" s="291"/>
      <c r="AV193" s="143"/>
      <c r="AW193" s="290"/>
      <c r="AX193" s="289"/>
      <c r="AY193" s="288"/>
      <c r="AZ193" s="287"/>
      <c r="BA193" s="294"/>
      <c r="BB193"/>
      <c r="BC193" s="394" t="str">
        <f t="shared" si="81"/>
        <v>►</v>
      </c>
      <c r="BF193" s="394" t="str">
        <f t="shared" si="82"/>
        <v>►</v>
      </c>
      <c r="BI193" s="9">
        <v>1</v>
      </c>
      <c r="BJ193" s="1"/>
      <c r="BK193" s="1"/>
    </row>
    <row r="194" spans="1:63" s="564" customFormat="1" ht="21">
      <c r="A194" s="394" t="str">
        <f t="shared" si="79"/>
        <v>►</v>
      </c>
      <c r="B194" s="146" t="str">
        <f t="shared" si="99"/>
        <v>►</v>
      </c>
      <c r="C194" s="659" t="str">
        <f t="shared" si="100"/>
        <v>►</v>
      </c>
      <c r="D194" s="146" t="str">
        <f t="shared" si="101"/>
        <v>►</v>
      </c>
      <c r="E194" s="146" t="str">
        <f t="shared" si="102"/>
        <v>►</v>
      </c>
      <c r="F194" s="146" t="str">
        <f t="shared" si="103"/>
        <v>►</v>
      </c>
      <c r="G194" s="146" t="str">
        <f t="shared" si="104"/>
        <v>►</v>
      </c>
      <c r="H194"/>
      <c r="I194" s="145"/>
      <c r="J194" s="118"/>
      <c r="K194" s="118"/>
      <c r="L194" s="117"/>
      <c r="M194" s="116"/>
      <c r="N194" s="115"/>
      <c r="O194" s="663"/>
      <c r="P194" s="663"/>
      <c r="Q194" s="662"/>
      <c r="R194" s="144"/>
      <c r="S194" s="292"/>
      <c r="T194" s="291"/>
      <c r="U194" s="143"/>
      <c r="V194" s="290"/>
      <c r="W194" s="289"/>
      <c r="X194" s="288"/>
      <c r="Y194" s="287"/>
      <c r="Z194" s="286"/>
      <c r="AA194" s="660"/>
      <c r="AB194" s="394" t="str">
        <f t="shared" si="80"/>
        <v>►</v>
      </c>
      <c r="AC194" s="146" t="str">
        <f t="shared" si="105"/>
        <v>►</v>
      </c>
      <c r="AD194" s="659" t="str">
        <f t="shared" si="106"/>
        <v>►</v>
      </c>
      <c r="AE194" s="146" t="str">
        <f t="shared" si="107"/>
        <v>►</v>
      </c>
      <c r="AF194" s="146" t="str">
        <f t="shared" si="108"/>
        <v>►</v>
      </c>
      <c r="AG194" s="146" t="str">
        <f t="shared" si="109"/>
        <v>►</v>
      </c>
      <c r="AH194" s="146" t="str">
        <f t="shared" si="110"/>
        <v>►</v>
      </c>
      <c r="AI194" s="660"/>
      <c r="AJ194" s="145"/>
      <c r="AK194" s="118"/>
      <c r="AL194" s="118"/>
      <c r="AM194" s="117"/>
      <c r="AN194" s="116"/>
      <c r="AO194" s="115"/>
      <c r="AP194" s="663"/>
      <c r="AQ194" s="663"/>
      <c r="AR194" s="662"/>
      <c r="AS194" s="144"/>
      <c r="AT194" s="292"/>
      <c r="AU194" s="291"/>
      <c r="AV194" s="143"/>
      <c r="AW194" s="290"/>
      <c r="AX194" s="289"/>
      <c r="AY194" s="288"/>
      <c r="AZ194" s="287"/>
      <c r="BA194" s="286"/>
      <c r="BB194"/>
      <c r="BC194" s="394" t="str">
        <f t="shared" si="81"/>
        <v>►</v>
      </c>
      <c r="BF194" s="394" t="str">
        <f t="shared" si="82"/>
        <v>►</v>
      </c>
      <c r="BI194" s="9">
        <v>1</v>
      </c>
      <c r="BJ194" s="1"/>
      <c r="BK194" s="1"/>
    </row>
    <row r="195" spans="1:63" s="564" customFormat="1" ht="21">
      <c r="A195" s="394" t="str">
        <f t="shared" si="79"/>
        <v>►</v>
      </c>
      <c r="B195" s="146" t="str">
        <f t="shared" si="99"/>
        <v>►</v>
      </c>
      <c r="C195" s="659" t="str">
        <f t="shared" si="100"/>
        <v>►</v>
      </c>
      <c r="D195" s="146" t="str">
        <f t="shared" si="101"/>
        <v>►</v>
      </c>
      <c r="E195" s="146" t="str">
        <f t="shared" si="102"/>
        <v>►</v>
      </c>
      <c r="F195" s="146" t="str">
        <f t="shared" si="103"/>
        <v>►</v>
      </c>
      <c r="G195" s="146" t="str">
        <f t="shared" si="104"/>
        <v>►</v>
      </c>
      <c r="H195"/>
      <c r="I195" s="145"/>
      <c r="J195" s="118"/>
      <c r="K195" s="118"/>
      <c r="L195" s="117"/>
      <c r="M195" s="116"/>
      <c r="N195" s="115"/>
      <c r="O195" s="663"/>
      <c r="P195" s="663"/>
      <c r="Q195" s="662"/>
      <c r="R195" s="149"/>
      <c r="S195" s="292"/>
      <c r="T195" s="291"/>
      <c r="U195" s="143"/>
      <c r="V195" s="290"/>
      <c r="W195" s="289"/>
      <c r="X195" s="288"/>
      <c r="Y195" s="287"/>
      <c r="Z195" s="286"/>
      <c r="AA195" s="660"/>
      <c r="AB195" s="394" t="str">
        <f t="shared" si="80"/>
        <v>►</v>
      </c>
      <c r="AC195" s="146" t="str">
        <f t="shared" si="105"/>
        <v>►</v>
      </c>
      <c r="AD195" s="659" t="str">
        <f t="shared" si="106"/>
        <v>►</v>
      </c>
      <c r="AE195" s="146" t="str">
        <f t="shared" si="107"/>
        <v>►</v>
      </c>
      <c r="AF195" s="146" t="str">
        <f t="shared" si="108"/>
        <v>►</v>
      </c>
      <c r="AG195" s="146" t="str">
        <f t="shared" si="109"/>
        <v>►</v>
      </c>
      <c r="AH195" s="146" t="str">
        <f t="shared" si="110"/>
        <v>►</v>
      </c>
      <c r="AI195" s="660"/>
      <c r="AJ195" s="145"/>
      <c r="AK195" s="118"/>
      <c r="AL195" s="118"/>
      <c r="AM195" s="117"/>
      <c r="AN195" s="116"/>
      <c r="AO195" s="115"/>
      <c r="AP195" s="663"/>
      <c r="AQ195" s="663"/>
      <c r="AR195" s="662"/>
      <c r="AS195" s="149"/>
      <c r="AT195" s="292"/>
      <c r="AU195" s="291"/>
      <c r="AV195" s="143"/>
      <c r="AW195" s="290"/>
      <c r="AX195" s="289"/>
      <c r="AY195" s="288"/>
      <c r="AZ195" s="287"/>
      <c r="BA195" s="286"/>
      <c r="BB195"/>
      <c r="BC195" s="394" t="str">
        <f t="shared" si="81"/>
        <v>►</v>
      </c>
      <c r="BF195" s="394" t="str">
        <f t="shared" si="82"/>
        <v>►</v>
      </c>
      <c r="BI195" s="9">
        <v>1</v>
      </c>
      <c r="BJ195" s="1"/>
      <c r="BK195" s="1"/>
    </row>
    <row r="196" spans="1:63" s="564" customFormat="1" ht="21">
      <c r="A196" s="394" t="str">
        <f t="shared" si="79"/>
        <v>►</v>
      </c>
      <c r="B196" s="146" t="str">
        <f t="shared" si="99"/>
        <v>►</v>
      </c>
      <c r="C196" s="659" t="str">
        <f t="shared" si="100"/>
        <v>►</v>
      </c>
      <c r="D196" s="146" t="str">
        <f t="shared" si="101"/>
        <v>►</v>
      </c>
      <c r="E196" s="146" t="str">
        <f t="shared" si="102"/>
        <v>►</v>
      </c>
      <c r="F196" s="146" t="str">
        <f t="shared" si="103"/>
        <v>►</v>
      </c>
      <c r="G196" s="146" t="str">
        <f t="shared" si="104"/>
        <v>►</v>
      </c>
      <c r="H196"/>
      <c r="I196" s="145"/>
      <c r="J196" s="118"/>
      <c r="K196" s="118"/>
      <c r="L196" s="117"/>
      <c r="M196" s="116"/>
      <c r="N196" s="115"/>
      <c r="O196" s="663"/>
      <c r="P196" s="663"/>
      <c r="Q196" s="662"/>
      <c r="R196" s="144"/>
      <c r="S196" s="292"/>
      <c r="T196" s="291"/>
      <c r="U196" s="143"/>
      <c r="V196" s="290"/>
      <c r="W196" s="289"/>
      <c r="X196" s="288"/>
      <c r="Y196" s="287"/>
      <c r="Z196" s="286"/>
      <c r="AA196" s="660"/>
      <c r="AB196" s="394" t="str">
        <f t="shared" si="80"/>
        <v>►</v>
      </c>
      <c r="AC196" s="146" t="str">
        <f t="shared" si="105"/>
        <v>►</v>
      </c>
      <c r="AD196" s="659" t="str">
        <f t="shared" si="106"/>
        <v>►</v>
      </c>
      <c r="AE196" s="146" t="str">
        <f t="shared" si="107"/>
        <v>►</v>
      </c>
      <c r="AF196" s="146" t="str">
        <f t="shared" si="108"/>
        <v>►</v>
      </c>
      <c r="AG196" s="146" t="str">
        <f t="shared" si="109"/>
        <v>►</v>
      </c>
      <c r="AH196" s="146" t="str">
        <f t="shared" si="110"/>
        <v>►</v>
      </c>
      <c r="AI196" s="660"/>
      <c r="AJ196" s="145"/>
      <c r="AK196" s="118"/>
      <c r="AL196" s="118"/>
      <c r="AM196" s="117"/>
      <c r="AN196" s="116"/>
      <c r="AO196" s="115"/>
      <c r="AP196" s="663"/>
      <c r="AQ196" s="663"/>
      <c r="AR196" s="662"/>
      <c r="AS196" s="144"/>
      <c r="AT196" s="292"/>
      <c r="AU196" s="291"/>
      <c r="AV196" s="143"/>
      <c r="AW196" s="290"/>
      <c r="AX196" s="289"/>
      <c r="AY196" s="288"/>
      <c r="AZ196" s="287"/>
      <c r="BA196" s="286"/>
      <c r="BB196"/>
      <c r="BC196" s="394" t="str">
        <f t="shared" si="81"/>
        <v>►</v>
      </c>
      <c r="BF196" s="394" t="str">
        <f t="shared" si="82"/>
        <v>►</v>
      </c>
      <c r="BI196" s="9">
        <v>1</v>
      </c>
      <c r="BJ196" s="1"/>
      <c r="BK196" s="1"/>
    </row>
    <row r="197" spans="1:63" s="564" customFormat="1" ht="15.75">
      <c r="A197" s="394" t="str">
        <f t="shared" si="79"/>
        <v>►</v>
      </c>
      <c r="B197" s="146" t="str">
        <f t="shared" si="99"/>
        <v>►</v>
      </c>
      <c r="C197" s="659" t="str">
        <f t="shared" si="100"/>
        <v>►</v>
      </c>
      <c r="D197" s="146" t="str">
        <f t="shared" si="101"/>
        <v>►</v>
      </c>
      <c r="E197" s="146" t="str">
        <f t="shared" si="102"/>
        <v>►</v>
      </c>
      <c r="F197" s="146" t="str">
        <f t="shared" si="103"/>
        <v>►</v>
      </c>
      <c r="G197" s="146" t="str">
        <f t="shared" si="104"/>
        <v>►</v>
      </c>
      <c r="H197"/>
      <c r="I197" s="133"/>
      <c r="J197" s="118"/>
      <c r="K197" s="118"/>
      <c r="L197" s="117"/>
      <c r="M197" s="116"/>
      <c r="N197" s="115"/>
      <c r="O197" s="131"/>
      <c r="P197" s="131"/>
      <c r="Q197" s="131"/>
      <c r="R197" s="131"/>
      <c r="S197" s="131"/>
      <c r="T197" s="131"/>
      <c r="U197" s="131"/>
      <c r="V197" s="131"/>
      <c r="W197" s="131"/>
      <c r="X197" s="132"/>
      <c r="Y197" s="131"/>
      <c r="Z197" s="130"/>
      <c r="AA197" s="660"/>
      <c r="AB197" s="394" t="str">
        <f t="shared" si="80"/>
        <v>►</v>
      </c>
      <c r="AC197" s="146" t="str">
        <f t="shared" si="105"/>
        <v>►</v>
      </c>
      <c r="AD197" s="659" t="str">
        <f t="shared" si="106"/>
        <v>►</v>
      </c>
      <c r="AE197" s="146" t="str">
        <f t="shared" si="107"/>
        <v>►</v>
      </c>
      <c r="AF197" s="146" t="str">
        <f t="shared" si="108"/>
        <v>►</v>
      </c>
      <c r="AG197" s="146" t="str">
        <f t="shared" si="109"/>
        <v>►</v>
      </c>
      <c r="AH197" s="146" t="str">
        <f t="shared" si="110"/>
        <v>►</v>
      </c>
      <c r="AI197" s="660"/>
      <c r="AJ197" s="133"/>
      <c r="AK197" s="118"/>
      <c r="AL197" s="118"/>
      <c r="AM197" s="117"/>
      <c r="AN197" s="116"/>
      <c r="AO197" s="115"/>
      <c r="AP197" s="131"/>
      <c r="AQ197" s="131"/>
      <c r="AR197" s="131"/>
      <c r="AS197" s="131"/>
      <c r="AT197" s="131"/>
      <c r="AU197" s="131"/>
      <c r="AV197" s="131"/>
      <c r="AW197" s="131"/>
      <c r="AX197" s="131"/>
      <c r="AY197" s="132"/>
      <c r="AZ197" s="131"/>
      <c r="BA197" s="130"/>
      <c r="BB197"/>
      <c r="BC197" s="394" t="str">
        <f t="shared" si="81"/>
        <v>►</v>
      </c>
      <c r="BF197" s="394" t="str">
        <f t="shared" si="82"/>
        <v>►</v>
      </c>
      <c r="BI197" s="9">
        <v>1</v>
      </c>
      <c r="BJ197" s="1"/>
      <c r="BK197" s="1"/>
    </row>
    <row r="198" spans="1:63" s="564" customFormat="1" ht="21">
      <c r="A198" s="394" t="str">
        <f t="shared" si="79"/>
        <v>►</v>
      </c>
      <c r="B198" s="146" t="str">
        <f t="shared" si="99"/>
        <v>►</v>
      </c>
      <c r="C198" s="659" t="str">
        <f t="shared" si="100"/>
        <v>►</v>
      </c>
      <c r="D198" s="146" t="str">
        <f t="shared" si="101"/>
        <v>►</v>
      </c>
      <c r="E198" s="146" t="str">
        <f t="shared" si="102"/>
        <v>►</v>
      </c>
      <c r="F198" s="146" t="str">
        <f t="shared" si="103"/>
        <v>►</v>
      </c>
      <c r="G198" s="146" t="str">
        <f t="shared" si="104"/>
        <v>►</v>
      </c>
      <c r="H198"/>
      <c r="I198" s="145"/>
      <c r="J198" s="118"/>
      <c r="K198" s="118"/>
      <c r="L198" s="117"/>
      <c r="M198" s="116"/>
      <c r="N198" s="115"/>
      <c r="O198" s="284"/>
      <c r="P198" s="265"/>
      <c r="Q198" s="268"/>
      <c r="R198" s="268"/>
      <c r="S198" s="268"/>
      <c r="T198" s="268"/>
      <c r="U198" s="268"/>
      <c r="V198" s="268"/>
      <c r="W198" s="268"/>
      <c r="X198" s="268"/>
      <c r="Y198" s="268"/>
      <c r="Z198" s="283"/>
      <c r="AA198" s="660"/>
      <c r="AB198" s="394" t="str">
        <f t="shared" si="80"/>
        <v>►</v>
      </c>
      <c r="AC198" s="146" t="str">
        <f t="shared" si="105"/>
        <v>►</v>
      </c>
      <c r="AD198" s="659" t="str">
        <f t="shared" si="106"/>
        <v>►</v>
      </c>
      <c r="AE198" s="146" t="str">
        <f t="shared" si="107"/>
        <v>►</v>
      </c>
      <c r="AF198" s="146" t="str">
        <f t="shared" si="108"/>
        <v>►</v>
      </c>
      <c r="AG198" s="146" t="str">
        <f t="shared" si="109"/>
        <v>►</v>
      </c>
      <c r="AH198" s="146" t="str">
        <f t="shared" si="110"/>
        <v>►</v>
      </c>
      <c r="AI198" s="660"/>
      <c r="AJ198" s="145"/>
      <c r="AK198" s="118"/>
      <c r="AL198" s="118"/>
      <c r="AM198" s="117"/>
      <c r="AN198" s="116"/>
      <c r="AO198" s="115"/>
      <c r="AP198" s="284"/>
      <c r="AQ198" s="265"/>
      <c r="AR198" s="268"/>
      <c r="AS198" s="268"/>
      <c r="AT198" s="268"/>
      <c r="AU198" s="268"/>
      <c r="AV198" s="268"/>
      <c r="AW198" s="268"/>
      <c r="AX198" s="268"/>
      <c r="AY198" s="268"/>
      <c r="AZ198" s="268"/>
      <c r="BA198" s="283"/>
      <c r="BB198"/>
      <c r="BC198" s="394" t="str">
        <f t="shared" si="81"/>
        <v>►</v>
      </c>
      <c r="BF198" s="394" t="str">
        <f t="shared" si="82"/>
        <v>►</v>
      </c>
      <c r="BI198" s="9">
        <v>1</v>
      </c>
      <c r="BJ198" s="1"/>
      <c r="BK198" s="1"/>
    </row>
    <row r="199" spans="1:63" s="564" customFormat="1" ht="21">
      <c r="A199" s="394" t="str">
        <f t="shared" si="79"/>
        <v>►</v>
      </c>
      <c r="B199" s="146" t="str">
        <f t="shared" ref="B199:G199" si="111">B198</f>
        <v>►</v>
      </c>
      <c r="C199" s="659" t="str">
        <f t="shared" si="111"/>
        <v>►</v>
      </c>
      <c r="D199" s="146" t="str">
        <f t="shared" si="111"/>
        <v>►</v>
      </c>
      <c r="E199" s="146" t="str">
        <f t="shared" si="111"/>
        <v>►</v>
      </c>
      <c r="F199" s="146" t="str">
        <f t="shared" si="111"/>
        <v>►</v>
      </c>
      <c r="G199" s="146" t="str">
        <f t="shared" si="111"/>
        <v>►</v>
      </c>
      <c r="H199"/>
      <c r="I199" s="145"/>
      <c r="J199" s="118"/>
      <c r="K199" s="118"/>
      <c r="L199" s="117"/>
      <c r="M199" s="116"/>
      <c r="N199" s="115"/>
      <c r="O199" s="281"/>
      <c r="P199" s="280"/>
      <c r="Q199" s="280"/>
      <c r="R199" s="280"/>
      <c r="S199" s="280"/>
      <c r="T199" s="280"/>
      <c r="U199" s="280"/>
      <c r="V199" s="280"/>
      <c r="W199" s="280"/>
      <c r="X199" s="280"/>
      <c r="Y199" s="280"/>
      <c r="Z199" s="279"/>
      <c r="AA199" s="660"/>
      <c r="AB199" s="394" t="str">
        <f t="shared" si="80"/>
        <v>►</v>
      </c>
      <c r="AC199" s="146" t="str">
        <f t="shared" ref="AC199:AH199" si="112">AC198</f>
        <v>►</v>
      </c>
      <c r="AD199" s="659" t="str">
        <f t="shared" si="112"/>
        <v>►</v>
      </c>
      <c r="AE199" s="146" t="str">
        <f t="shared" si="112"/>
        <v>►</v>
      </c>
      <c r="AF199" s="146" t="str">
        <f t="shared" si="112"/>
        <v>►</v>
      </c>
      <c r="AG199" s="146" t="str">
        <f t="shared" si="112"/>
        <v>►</v>
      </c>
      <c r="AH199" s="146" t="str">
        <f t="shared" si="112"/>
        <v>►</v>
      </c>
      <c r="AI199" s="660"/>
      <c r="AJ199" s="145"/>
      <c r="AK199" s="118"/>
      <c r="AL199" s="118"/>
      <c r="AM199" s="117"/>
      <c r="AN199" s="116"/>
      <c r="AO199" s="115"/>
      <c r="AP199" s="281"/>
      <c r="AQ199" s="280"/>
      <c r="AR199" s="280"/>
      <c r="AS199" s="280"/>
      <c r="AT199" s="280"/>
      <c r="AU199" s="280"/>
      <c r="AV199" s="280"/>
      <c r="AW199" s="280"/>
      <c r="AX199" s="280"/>
      <c r="AY199" s="280"/>
      <c r="AZ199" s="280"/>
      <c r="BA199" s="279"/>
      <c r="BB199"/>
      <c r="BC199" s="394" t="str">
        <f t="shared" si="81"/>
        <v>►</v>
      </c>
      <c r="BF199" s="394" t="str">
        <f t="shared" si="82"/>
        <v>►</v>
      </c>
      <c r="BI199" s="9">
        <v>1</v>
      </c>
      <c r="BJ199" s="1"/>
      <c r="BK199" s="1"/>
    </row>
    <row r="200" spans="1:63" s="564" customFormat="1" ht="21">
      <c r="A200" s="394" t="str">
        <f t="shared" si="79"/>
        <v>►</v>
      </c>
      <c r="B200" s="146" t="str">
        <f t="shared" ref="B200:G212" si="113">B198</f>
        <v>►</v>
      </c>
      <c r="C200" s="659" t="str">
        <f t="shared" si="113"/>
        <v>►</v>
      </c>
      <c r="D200" s="146" t="str">
        <f t="shared" si="113"/>
        <v>►</v>
      </c>
      <c r="E200" s="146" t="str">
        <f t="shared" si="113"/>
        <v>►</v>
      </c>
      <c r="F200" s="146" t="str">
        <f t="shared" si="113"/>
        <v>►</v>
      </c>
      <c r="G200" s="146" t="str">
        <f t="shared" si="113"/>
        <v>►</v>
      </c>
      <c r="H200"/>
      <c r="I200" s="145"/>
      <c r="J200" s="118"/>
      <c r="K200" s="118"/>
      <c r="L200" s="117"/>
      <c r="M200" s="116"/>
      <c r="N200" s="115"/>
      <c r="O200" s="281"/>
      <c r="P200" s="280"/>
      <c r="Q200" s="280"/>
      <c r="R200" s="280"/>
      <c r="S200" s="280"/>
      <c r="T200" s="280"/>
      <c r="U200" s="280"/>
      <c r="V200" s="280"/>
      <c r="W200" s="280"/>
      <c r="X200" s="280"/>
      <c r="Y200" s="280"/>
      <c r="Z200" s="279"/>
      <c r="AA200" s="660"/>
      <c r="AB200" s="394" t="str">
        <f t="shared" si="80"/>
        <v>►</v>
      </c>
      <c r="AC200" s="146" t="str">
        <f t="shared" ref="AC200:AH212" si="114">AC198</f>
        <v>►</v>
      </c>
      <c r="AD200" s="659" t="str">
        <f t="shared" si="114"/>
        <v>►</v>
      </c>
      <c r="AE200" s="146" t="str">
        <f t="shared" si="114"/>
        <v>►</v>
      </c>
      <c r="AF200" s="146" t="str">
        <f t="shared" si="114"/>
        <v>►</v>
      </c>
      <c r="AG200" s="146" t="str">
        <f t="shared" si="114"/>
        <v>►</v>
      </c>
      <c r="AH200" s="146" t="str">
        <f t="shared" si="114"/>
        <v>►</v>
      </c>
      <c r="AI200" s="660"/>
      <c r="AJ200" s="145"/>
      <c r="AK200" s="118"/>
      <c r="AL200" s="118"/>
      <c r="AM200" s="117"/>
      <c r="AN200" s="116"/>
      <c r="AO200" s="115"/>
      <c r="AP200" s="281"/>
      <c r="AQ200" s="280"/>
      <c r="AR200" s="280"/>
      <c r="AS200" s="280"/>
      <c r="AT200" s="280"/>
      <c r="AU200" s="280"/>
      <c r="AV200" s="280"/>
      <c r="AW200" s="280"/>
      <c r="AX200" s="280"/>
      <c r="AY200" s="280"/>
      <c r="AZ200" s="280"/>
      <c r="BA200" s="279"/>
      <c r="BB200"/>
      <c r="BC200" s="394" t="str">
        <f t="shared" si="81"/>
        <v>►</v>
      </c>
      <c r="BF200" s="394" t="str">
        <f t="shared" si="82"/>
        <v>►</v>
      </c>
      <c r="BI200" s="9">
        <v>1</v>
      </c>
      <c r="BJ200" s="1"/>
      <c r="BK200" s="1"/>
    </row>
    <row r="201" spans="1:63" s="564" customFormat="1" ht="21">
      <c r="A201" s="394" t="str">
        <f t="shared" si="79"/>
        <v>►</v>
      </c>
      <c r="B201" s="146" t="str">
        <f t="shared" si="113"/>
        <v>►</v>
      </c>
      <c r="C201" s="659" t="str">
        <f t="shared" si="113"/>
        <v>►</v>
      </c>
      <c r="D201" s="146" t="str">
        <f t="shared" si="113"/>
        <v>►</v>
      </c>
      <c r="E201" s="146" t="str">
        <f t="shared" si="113"/>
        <v>►</v>
      </c>
      <c r="F201" s="146" t="str">
        <f t="shared" si="113"/>
        <v>►</v>
      </c>
      <c r="G201" s="146" t="str">
        <f t="shared" si="113"/>
        <v>►</v>
      </c>
      <c r="H201"/>
      <c r="I201" s="145"/>
      <c r="J201" s="118"/>
      <c r="K201" s="118"/>
      <c r="L201" s="117"/>
      <c r="M201" s="116"/>
      <c r="N201" s="115"/>
      <c r="O201" s="281"/>
      <c r="P201" s="280"/>
      <c r="Q201" s="280"/>
      <c r="R201" s="280"/>
      <c r="S201" s="280"/>
      <c r="T201" s="280"/>
      <c r="U201" s="280"/>
      <c r="V201" s="280"/>
      <c r="W201" s="280"/>
      <c r="X201" s="280"/>
      <c r="Y201" s="280"/>
      <c r="Z201" s="279"/>
      <c r="AA201" s="660"/>
      <c r="AB201" s="394" t="str">
        <f t="shared" si="80"/>
        <v>►</v>
      </c>
      <c r="AC201" s="146" t="str">
        <f t="shared" si="114"/>
        <v>►</v>
      </c>
      <c r="AD201" s="659" t="str">
        <f t="shared" si="114"/>
        <v>►</v>
      </c>
      <c r="AE201" s="146" t="str">
        <f t="shared" si="114"/>
        <v>►</v>
      </c>
      <c r="AF201" s="146" t="str">
        <f t="shared" si="114"/>
        <v>►</v>
      </c>
      <c r="AG201" s="146" t="str">
        <f t="shared" si="114"/>
        <v>►</v>
      </c>
      <c r="AH201" s="146" t="str">
        <f t="shared" si="114"/>
        <v>►</v>
      </c>
      <c r="AI201" s="660"/>
      <c r="AJ201" s="145"/>
      <c r="AK201" s="118"/>
      <c r="AL201" s="118"/>
      <c r="AM201" s="117"/>
      <c r="AN201" s="116"/>
      <c r="AO201" s="115"/>
      <c r="AP201" s="281"/>
      <c r="AQ201" s="280"/>
      <c r="AR201" s="280"/>
      <c r="AS201" s="280"/>
      <c r="AT201" s="280"/>
      <c r="AU201" s="280"/>
      <c r="AV201" s="280"/>
      <c r="AW201" s="280"/>
      <c r="AX201" s="280"/>
      <c r="AY201" s="280"/>
      <c r="AZ201" s="280"/>
      <c r="BA201" s="279"/>
      <c r="BB201"/>
      <c r="BC201" s="394" t="str">
        <f t="shared" si="81"/>
        <v>►</v>
      </c>
      <c r="BF201" s="394" t="str">
        <f t="shared" si="82"/>
        <v>►</v>
      </c>
      <c r="BI201" s="9">
        <v>1</v>
      </c>
      <c r="BJ201" s="1"/>
      <c r="BK201" s="1"/>
    </row>
    <row r="202" spans="1:63" s="564" customFormat="1" ht="21">
      <c r="A202" s="394" t="str">
        <f t="shared" ref="A202:A265" si="115">IF(ISBLANK(I202),"►",I202)</f>
        <v>►</v>
      </c>
      <c r="B202" s="146" t="str">
        <f t="shared" si="113"/>
        <v>►</v>
      </c>
      <c r="C202" s="659" t="str">
        <f t="shared" si="113"/>
        <v>►</v>
      </c>
      <c r="D202" s="146" t="str">
        <f t="shared" si="113"/>
        <v>►</v>
      </c>
      <c r="E202" s="146" t="str">
        <f t="shared" si="113"/>
        <v>►</v>
      </c>
      <c r="F202" s="146" t="str">
        <f t="shared" si="113"/>
        <v>►</v>
      </c>
      <c r="G202" s="146" t="str">
        <f t="shared" si="113"/>
        <v>►</v>
      </c>
      <c r="H202"/>
      <c r="I202" s="145"/>
      <c r="J202" s="118"/>
      <c r="K202" s="118"/>
      <c r="L202" s="117"/>
      <c r="M202" s="116"/>
      <c r="N202" s="115"/>
      <c r="O202" s="281"/>
      <c r="P202" s="280"/>
      <c r="Q202" s="280"/>
      <c r="R202" s="280"/>
      <c r="S202" s="280"/>
      <c r="T202" s="280"/>
      <c r="U202" s="280"/>
      <c r="V202" s="280"/>
      <c r="W202" s="280"/>
      <c r="X202" s="280"/>
      <c r="Y202" s="280"/>
      <c r="Z202" s="279"/>
      <c r="AA202" s="660"/>
      <c r="AB202" s="394" t="str">
        <f t="shared" ref="AB202:AB265" si="116">IF(ISBLANK(AJ202),"►",AJ202)</f>
        <v>►</v>
      </c>
      <c r="AC202" s="146" t="str">
        <f t="shared" si="114"/>
        <v>►</v>
      </c>
      <c r="AD202" s="659" t="str">
        <f t="shared" si="114"/>
        <v>►</v>
      </c>
      <c r="AE202" s="146" t="str">
        <f t="shared" si="114"/>
        <v>►</v>
      </c>
      <c r="AF202" s="146" t="str">
        <f t="shared" si="114"/>
        <v>►</v>
      </c>
      <c r="AG202" s="146" t="str">
        <f t="shared" si="114"/>
        <v>►</v>
      </c>
      <c r="AH202" s="146" t="str">
        <f t="shared" si="114"/>
        <v>►</v>
      </c>
      <c r="AI202" s="660"/>
      <c r="AJ202" s="145"/>
      <c r="AK202" s="118"/>
      <c r="AL202" s="118"/>
      <c r="AM202" s="117"/>
      <c r="AN202" s="116"/>
      <c r="AO202" s="115"/>
      <c r="AP202" s="281"/>
      <c r="AQ202" s="280"/>
      <c r="AR202" s="280"/>
      <c r="AS202" s="280"/>
      <c r="AT202" s="280"/>
      <c r="AU202" s="280"/>
      <c r="AV202" s="280"/>
      <c r="AW202" s="280"/>
      <c r="AX202" s="280"/>
      <c r="AY202" s="280"/>
      <c r="AZ202" s="280"/>
      <c r="BA202" s="279"/>
      <c r="BB202"/>
      <c r="BC202" s="394" t="str">
        <f t="shared" ref="BC202:BC265" si="117">A202</f>
        <v>►</v>
      </c>
      <c r="BF202" s="394" t="str">
        <f t="shared" ref="BF202:BF265" si="118">AB202</f>
        <v>►</v>
      </c>
      <c r="BI202" s="9">
        <v>1</v>
      </c>
      <c r="BJ202" s="1"/>
      <c r="BK202" s="1"/>
    </row>
    <row r="203" spans="1:63" s="564" customFormat="1" ht="21">
      <c r="A203" s="394" t="str">
        <f t="shared" si="115"/>
        <v>►</v>
      </c>
      <c r="B203" s="146" t="str">
        <f t="shared" si="113"/>
        <v>►</v>
      </c>
      <c r="C203" s="659" t="str">
        <f t="shared" si="113"/>
        <v>►</v>
      </c>
      <c r="D203" s="146" t="str">
        <f t="shared" si="113"/>
        <v>►</v>
      </c>
      <c r="E203" s="146" t="str">
        <f t="shared" si="113"/>
        <v>►</v>
      </c>
      <c r="F203" s="146" t="str">
        <f t="shared" si="113"/>
        <v>►</v>
      </c>
      <c r="G203" s="146" t="str">
        <f t="shared" si="113"/>
        <v>►</v>
      </c>
      <c r="H203"/>
      <c r="I203" s="145"/>
      <c r="J203" s="118"/>
      <c r="K203" s="118"/>
      <c r="L203" s="117"/>
      <c r="M203" s="116"/>
      <c r="N203" s="115"/>
      <c r="O203" s="281"/>
      <c r="P203" s="280"/>
      <c r="Q203" s="280"/>
      <c r="R203" s="280"/>
      <c r="S203" s="280"/>
      <c r="T203" s="280"/>
      <c r="U203" s="280"/>
      <c r="V203" s="280"/>
      <c r="W203" s="280"/>
      <c r="X203" s="280"/>
      <c r="Y203" s="280"/>
      <c r="Z203" s="279"/>
      <c r="AA203" s="660"/>
      <c r="AB203" s="394" t="str">
        <f t="shared" si="116"/>
        <v>►</v>
      </c>
      <c r="AC203" s="146" t="str">
        <f t="shared" si="114"/>
        <v>►</v>
      </c>
      <c r="AD203" s="659" t="str">
        <f t="shared" si="114"/>
        <v>►</v>
      </c>
      <c r="AE203" s="146" t="str">
        <f t="shared" si="114"/>
        <v>►</v>
      </c>
      <c r="AF203" s="146" t="str">
        <f t="shared" si="114"/>
        <v>►</v>
      </c>
      <c r="AG203" s="146" t="str">
        <f t="shared" si="114"/>
        <v>►</v>
      </c>
      <c r="AH203" s="146" t="str">
        <f t="shared" si="114"/>
        <v>►</v>
      </c>
      <c r="AI203" s="660"/>
      <c r="AJ203" s="145"/>
      <c r="AK203" s="118"/>
      <c r="AL203" s="118"/>
      <c r="AM203" s="117"/>
      <c r="AN203" s="116"/>
      <c r="AO203" s="115"/>
      <c r="AP203" s="281"/>
      <c r="AQ203" s="280"/>
      <c r="AR203" s="280"/>
      <c r="AS203" s="280"/>
      <c r="AT203" s="280"/>
      <c r="AU203" s="280"/>
      <c r="AV203" s="280"/>
      <c r="AW203" s="280"/>
      <c r="AX203" s="280"/>
      <c r="AY203" s="280"/>
      <c r="AZ203" s="280"/>
      <c r="BA203" s="279"/>
      <c r="BB203"/>
      <c r="BC203" s="394" t="str">
        <f t="shared" si="117"/>
        <v>►</v>
      </c>
      <c r="BF203" s="394" t="str">
        <f t="shared" si="118"/>
        <v>►</v>
      </c>
      <c r="BI203" s="9">
        <v>1</v>
      </c>
      <c r="BJ203" s="1"/>
      <c r="BK203" s="1"/>
    </row>
    <row r="204" spans="1:63" s="564" customFormat="1" ht="21">
      <c r="A204" s="394" t="str">
        <f t="shared" si="115"/>
        <v>►</v>
      </c>
      <c r="B204" s="146" t="str">
        <f t="shared" si="113"/>
        <v>►</v>
      </c>
      <c r="C204" s="659" t="str">
        <f t="shared" si="113"/>
        <v>►</v>
      </c>
      <c r="D204" s="146" t="str">
        <f t="shared" si="113"/>
        <v>►</v>
      </c>
      <c r="E204" s="146" t="str">
        <f t="shared" si="113"/>
        <v>►</v>
      </c>
      <c r="F204" s="146" t="str">
        <f t="shared" si="113"/>
        <v>►</v>
      </c>
      <c r="G204" s="146" t="str">
        <f t="shared" si="113"/>
        <v>►</v>
      </c>
      <c r="H204"/>
      <c r="I204" s="145"/>
      <c r="J204" s="118"/>
      <c r="K204" s="118"/>
      <c r="L204" s="117"/>
      <c r="M204" s="116"/>
      <c r="N204" s="115"/>
      <c r="O204" s="281"/>
      <c r="P204" s="280"/>
      <c r="Q204" s="280"/>
      <c r="R204" s="280"/>
      <c r="S204" s="280"/>
      <c r="T204" s="280"/>
      <c r="U204" s="280"/>
      <c r="V204" s="280"/>
      <c r="W204" s="280"/>
      <c r="X204" s="280"/>
      <c r="Y204" s="280"/>
      <c r="Z204" s="279"/>
      <c r="AA204" s="660"/>
      <c r="AB204" s="394" t="str">
        <f t="shared" si="116"/>
        <v>►</v>
      </c>
      <c r="AC204" s="146" t="str">
        <f t="shared" si="114"/>
        <v>►</v>
      </c>
      <c r="AD204" s="659" t="str">
        <f t="shared" si="114"/>
        <v>►</v>
      </c>
      <c r="AE204" s="146" t="str">
        <f t="shared" si="114"/>
        <v>►</v>
      </c>
      <c r="AF204" s="146" t="str">
        <f t="shared" si="114"/>
        <v>►</v>
      </c>
      <c r="AG204" s="146" t="str">
        <f t="shared" si="114"/>
        <v>►</v>
      </c>
      <c r="AH204" s="146" t="str">
        <f t="shared" si="114"/>
        <v>►</v>
      </c>
      <c r="AI204" s="660"/>
      <c r="AJ204" s="145"/>
      <c r="AK204" s="118"/>
      <c r="AL204" s="118"/>
      <c r="AM204" s="117"/>
      <c r="AN204" s="116"/>
      <c r="AO204" s="115"/>
      <c r="AP204" s="281"/>
      <c r="AQ204" s="280"/>
      <c r="AR204" s="280"/>
      <c r="AS204" s="280"/>
      <c r="AT204" s="280"/>
      <c r="AU204" s="280"/>
      <c r="AV204" s="280"/>
      <c r="AW204" s="280"/>
      <c r="AX204" s="280"/>
      <c r="AY204" s="280"/>
      <c r="AZ204" s="280"/>
      <c r="BA204" s="279"/>
      <c r="BB204"/>
      <c r="BC204" s="394" t="str">
        <f t="shared" si="117"/>
        <v>►</v>
      </c>
      <c r="BF204" s="394" t="str">
        <f t="shared" si="118"/>
        <v>►</v>
      </c>
      <c r="BI204" s="9">
        <v>1</v>
      </c>
      <c r="BJ204" s="1"/>
      <c r="BK204" s="1"/>
    </row>
    <row r="205" spans="1:63" s="564" customFormat="1" ht="21">
      <c r="A205" s="394" t="str">
        <f t="shared" si="115"/>
        <v>►</v>
      </c>
      <c r="B205" s="146" t="str">
        <f t="shared" si="113"/>
        <v>►</v>
      </c>
      <c r="C205" s="659" t="str">
        <f t="shared" si="113"/>
        <v>►</v>
      </c>
      <c r="D205" s="146" t="str">
        <f t="shared" si="113"/>
        <v>►</v>
      </c>
      <c r="E205" s="146" t="str">
        <f t="shared" si="113"/>
        <v>►</v>
      </c>
      <c r="F205" s="146" t="str">
        <f t="shared" si="113"/>
        <v>►</v>
      </c>
      <c r="G205" s="146" t="str">
        <f t="shared" si="113"/>
        <v>►</v>
      </c>
      <c r="H205"/>
      <c r="I205" s="145"/>
      <c r="J205" s="118"/>
      <c r="K205" s="118"/>
      <c r="L205" s="117"/>
      <c r="M205" s="116"/>
      <c r="N205" s="115"/>
      <c r="O205" s="281"/>
      <c r="P205" s="280"/>
      <c r="Q205" s="280"/>
      <c r="R205" s="280"/>
      <c r="S205" s="280"/>
      <c r="T205" s="280"/>
      <c r="U205" s="280"/>
      <c r="V205" s="280"/>
      <c r="W205" s="280"/>
      <c r="X205" s="280"/>
      <c r="Y205" s="280"/>
      <c r="Z205" s="279"/>
      <c r="AA205" s="660"/>
      <c r="AB205" s="394" t="str">
        <f t="shared" si="116"/>
        <v>►</v>
      </c>
      <c r="AC205" s="146" t="str">
        <f t="shared" si="114"/>
        <v>►</v>
      </c>
      <c r="AD205" s="659" t="str">
        <f t="shared" si="114"/>
        <v>►</v>
      </c>
      <c r="AE205" s="146" t="str">
        <f t="shared" si="114"/>
        <v>►</v>
      </c>
      <c r="AF205" s="146" t="str">
        <f t="shared" si="114"/>
        <v>►</v>
      </c>
      <c r="AG205" s="146" t="str">
        <f t="shared" si="114"/>
        <v>►</v>
      </c>
      <c r="AH205" s="146" t="str">
        <f t="shared" si="114"/>
        <v>►</v>
      </c>
      <c r="AI205" s="660"/>
      <c r="AJ205" s="145"/>
      <c r="AK205" s="118"/>
      <c r="AL205" s="118"/>
      <c r="AM205" s="117"/>
      <c r="AN205" s="116"/>
      <c r="AO205" s="115"/>
      <c r="AP205" s="281"/>
      <c r="AQ205" s="280"/>
      <c r="AR205" s="280"/>
      <c r="AS205" s="280"/>
      <c r="AT205" s="280"/>
      <c r="AU205" s="280"/>
      <c r="AV205" s="280"/>
      <c r="AW205" s="280"/>
      <c r="AX205" s="280"/>
      <c r="AY205" s="280"/>
      <c r="AZ205" s="280"/>
      <c r="BA205" s="279"/>
      <c r="BB205"/>
      <c r="BC205" s="394" t="str">
        <f t="shared" si="117"/>
        <v>►</v>
      </c>
      <c r="BF205" s="394" t="str">
        <f t="shared" si="118"/>
        <v>►</v>
      </c>
      <c r="BI205" s="9">
        <v>1</v>
      </c>
      <c r="BJ205" s="1"/>
      <c r="BK205" s="1"/>
    </row>
    <row r="206" spans="1:63" s="564" customFormat="1" ht="21">
      <c r="A206" s="394" t="str">
        <f t="shared" si="115"/>
        <v>►</v>
      </c>
      <c r="B206" s="146" t="str">
        <f t="shared" si="113"/>
        <v>►</v>
      </c>
      <c r="C206" s="659" t="str">
        <f t="shared" si="113"/>
        <v>►</v>
      </c>
      <c r="D206" s="146" t="str">
        <f t="shared" si="113"/>
        <v>►</v>
      </c>
      <c r="E206" s="146" t="str">
        <f t="shared" si="113"/>
        <v>►</v>
      </c>
      <c r="F206" s="146" t="str">
        <f t="shared" si="113"/>
        <v>►</v>
      </c>
      <c r="G206" s="146" t="str">
        <f t="shared" si="113"/>
        <v>►</v>
      </c>
      <c r="H206"/>
      <c r="I206" s="145"/>
      <c r="J206" s="118"/>
      <c r="K206" s="118"/>
      <c r="L206" s="117"/>
      <c r="M206" s="116"/>
      <c r="N206" s="115"/>
      <c r="O206" s="281"/>
      <c r="P206" s="280"/>
      <c r="Q206" s="280"/>
      <c r="R206" s="280"/>
      <c r="S206" s="280"/>
      <c r="T206" s="280"/>
      <c r="U206" s="280"/>
      <c r="V206" s="280"/>
      <c r="W206" s="280"/>
      <c r="X206" s="280"/>
      <c r="Y206" s="280"/>
      <c r="Z206" s="279"/>
      <c r="AA206" s="660"/>
      <c r="AB206" s="394" t="str">
        <f t="shared" si="116"/>
        <v>►</v>
      </c>
      <c r="AC206" s="146" t="str">
        <f t="shared" si="114"/>
        <v>►</v>
      </c>
      <c r="AD206" s="659" t="str">
        <f t="shared" si="114"/>
        <v>►</v>
      </c>
      <c r="AE206" s="146" t="str">
        <f t="shared" si="114"/>
        <v>►</v>
      </c>
      <c r="AF206" s="146" t="str">
        <f t="shared" si="114"/>
        <v>►</v>
      </c>
      <c r="AG206" s="146" t="str">
        <f t="shared" si="114"/>
        <v>►</v>
      </c>
      <c r="AH206" s="146" t="str">
        <f t="shared" si="114"/>
        <v>►</v>
      </c>
      <c r="AI206" s="660"/>
      <c r="AJ206" s="145"/>
      <c r="AK206" s="118"/>
      <c r="AL206" s="118"/>
      <c r="AM206" s="117"/>
      <c r="AN206" s="116"/>
      <c r="AO206" s="115"/>
      <c r="AP206" s="281"/>
      <c r="AQ206" s="280"/>
      <c r="AR206" s="280"/>
      <c r="AS206" s="280"/>
      <c r="AT206" s="280"/>
      <c r="AU206" s="280"/>
      <c r="AV206" s="280"/>
      <c r="AW206" s="280"/>
      <c r="AX206" s="280"/>
      <c r="AY206" s="280"/>
      <c r="AZ206" s="280"/>
      <c r="BA206" s="279"/>
      <c r="BB206"/>
      <c r="BC206" s="394" t="str">
        <f t="shared" si="117"/>
        <v>►</v>
      </c>
      <c r="BF206" s="394" t="str">
        <f t="shared" si="118"/>
        <v>►</v>
      </c>
      <c r="BI206" s="9">
        <v>1</v>
      </c>
      <c r="BJ206" s="1"/>
      <c r="BK206" s="1"/>
    </row>
    <row r="207" spans="1:63" s="564" customFormat="1" ht="21">
      <c r="A207" s="394" t="str">
        <f t="shared" si="115"/>
        <v>►</v>
      </c>
      <c r="B207" s="146" t="str">
        <f t="shared" si="113"/>
        <v>►</v>
      </c>
      <c r="C207" s="659" t="str">
        <f t="shared" si="113"/>
        <v>►</v>
      </c>
      <c r="D207" s="146" t="str">
        <f t="shared" si="113"/>
        <v>►</v>
      </c>
      <c r="E207" s="146" t="str">
        <f t="shared" si="113"/>
        <v>►</v>
      </c>
      <c r="F207" s="146" t="str">
        <f t="shared" si="113"/>
        <v>►</v>
      </c>
      <c r="G207" s="146" t="str">
        <f t="shared" si="113"/>
        <v>►</v>
      </c>
      <c r="H207"/>
      <c r="I207" s="145"/>
      <c r="J207" s="118"/>
      <c r="K207" s="118"/>
      <c r="L207" s="117"/>
      <c r="M207" s="116"/>
      <c r="N207" s="115"/>
      <c r="O207" s="281"/>
      <c r="P207" s="280"/>
      <c r="Q207" s="280"/>
      <c r="R207" s="280"/>
      <c r="S207" s="280"/>
      <c r="T207" s="280"/>
      <c r="U207" s="280"/>
      <c r="V207" s="280"/>
      <c r="W207" s="280"/>
      <c r="X207" s="280"/>
      <c r="Y207" s="280"/>
      <c r="Z207" s="279"/>
      <c r="AA207" s="660"/>
      <c r="AB207" s="394" t="str">
        <f t="shared" si="116"/>
        <v>►</v>
      </c>
      <c r="AC207" s="146" t="str">
        <f t="shared" si="114"/>
        <v>►</v>
      </c>
      <c r="AD207" s="659" t="str">
        <f t="shared" si="114"/>
        <v>►</v>
      </c>
      <c r="AE207" s="146" t="str">
        <f t="shared" si="114"/>
        <v>►</v>
      </c>
      <c r="AF207" s="146" t="str">
        <f t="shared" si="114"/>
        <v>►</v>
      </c>
      <c r="AG207" s="146" t="str">
        <f t="shared" si="114"/>
        <v>►</v>
      </c>
      <c r="AH207" s="146" t="str">
        <f t="shared" si="114"/>
        <v>►</v>
      </c>
      <c r="AI207" s="660"/>
      <c r="AJ207" s="145"/>
      <c r="AK207" s="118"/>
      <c r="AL207" s="118"/>
      <c r="AM207" s="117"/>
      <c r="AN207" s="116"/>
      <c r="AO207" s="115"/>
      <c r="AP207" s="281"/>
      <c r="AQ207" s="280"/>
      <c r="AR207" s="280"/>
      <c r="AS207" s="280"/>
      <c r="AT207" s="280"/>
      <c r="AU207" s="280"/>
      <c r="AV207" s="280"/>
      <c r="AW207" s="280"/>
      <c r="AX207" s="280"/>
      <c r="AY207" s="280"/>
      <c r="AZ207" s="280"/>
      <c r="BA207" s="279"/>
      <c r="BB207"/>
      <c r="BC207" s="394" t="str">
        <f t="shared" si="117"/>
        <v>►</v>
      </c>
      <c r="BF207" s="394" t="str">
        <f t="shared" si="118"/>
        <v>►</v>
      </c>
      <c r="BI207" s="9">
        <v>1</v>
      </c>
      <c r="BJ207" s="1"/>
      <c r="BK207" s="1"/>
    </row>
    <row r="208" spans="1:63" s="564" customFormat="1" ht="18.75">
      <c r="A208" s="394" t="str">
        <f t="shared" si="115"/>
        <v>►</v>
      </c>
      <c r="B208" s="146" t="str">
        <f t="shared" si="113"/>
        <v>►</v>
      </c>
      <c r="C208" s="659" t="str">
        <f t="shared" si="113"/>
        <v>►</v>
      </c>
      <c r="D208" s="146" t="str">
        <f t="shared" si="113"/>
        <v>►</v>
      </c>
      <c r="E208" s="146" t="str">
        <f t="shared" si="113"/>
        <v>►</v>
      </c>
      <c r="F208" s="146" t="str">
        <f t="shared" si="113"/>
        <v>►</v>
      </c>
      <c r="G208" s="146" t="str">
        <f t="shared" si="113"/>
        <v>►</v>
      </c>
      <c r="H208"/>
      <c r="I208" s="145"/>
      <c r="J208" s="118"/>
      <c r="K208" s="118"/>
      <c r="L208" s="117"/>
      <c r="M208" s="116"/>
      <c r="N208" s="115"/>
      <c r="O208" s="661"/>
      <c r="P208" s="277"/>
      <c r="Q208" s="277"/>
      <c r="R208" s="277"/>
      <c r="S208" s="277"/>
      <c r="T208" s="277"/>
      <c r="U208" s="277"/>
      <c r="V208" s="277"/>
      <c r="W208" s="277"/>
      <c r="X208" s="277"/>
      <c r="Y208" s="277"/>
      <c r="Z208" s="276"/>
      <c r="AA208" s="660"/>
      <c r="AB208" s="394" t="str">
        <f t="shared" si="116"/>
        <v>►</v>
      </c>
      <c r="AC208" s="146" t="str">
        <f t="shared" si="114"/>
        <v>►</v>
      </c>
      <c r="AD208" s="659" t="str">
        <f t="shared" si="114"/>
        <v>►</v>
      </c>
      <c r="AE208" s="146" t="str">
        <f t="shared" si="114"/>
        <v>►</v>
      </c>
      <c r="AF208" s="146" t="str">
        <f t="shared" si="114"/>
        <v>►</v>
      </c>
      <c r="AG208" s="146" t="str">
        <f t="shared" si="114"/>
        <v>►</v>
      </c>
      <c r="AH208" s="146" t="str">
        <f t="shared" si="114"/>
        <v>►</v>
      </c>
      <c r="AI208" s="660"/>
      <c r="AJ208" s="145"/>
      <c r="AK208" s="118"/>
      <c r="AL208" s="118"/>
      <c r="AM208" s="117"/>
      <c r="AN208" s="116"/>
      <c r="AO208" s="115"/>
      <c r="AP208" s="661"/>
      <c r="AQ208" s="277"/>
      <c r="AR208" s="277"/>
      <c r="AS208" s="277"/>
      <c r="AT208" s="277"/>
      <c r="AU208" s="277"/>
      <c r="AV208" s="277"/>
      <c r="AW208" s="277"/>
      <c r="AX208" s="277"/>
      <c r="AY208" s="277"/>
      <c r="AZ208" s="277"/>
      <c r="BA208" s="276"/>
      <c r="BB208"/>
      <c r="BC208" s="394" t="str">
        <f t="shared" si="117"/>
        <v>►</v>
      </c>
      <c r="BF208" s="394" t="str">
        <f t="shared" si="118"/>
        <v>►</v>
      </c>
      <c r="BI208" s="9">
        <v>1</v>
      </c>
      <c r="BJ208" s="1"/>
      <c r="BK208" s="1"/>
    </row>
    <row r="209" spans="1:63" s="564" customFormat="1" ht="18.75">
      <c r="A209" s="394" t="str">
        <f t="shared" si="115"/>
        <v>►</v>
      </c>
      <c r="B209" s="146" t="str">
        <f t="shared" si="113"/>
        <v>►</v>
      </c>
      <c r="C209" s="659" t="str">
        <f t="shared" si="113"/>
        <v>►</v>
      </c>
      <c r="D209" s="146" t="str">
        <f t="shared" si="113"/>
        <v>►</v>
      </c>
      <c r="E209" s="146" t="str">
        <f t="shared" si="113"/>
        <v>►</v>
      </c>
      <c r="F209" s="146" t="str">
        <f t="shared" si="113"/>
        <v>►</v>
      </c>
      <c r="G209" s="146" t="str">
        <f t="shared" si="113"/>
        <v>►</v>
      </c>
      <c r="H209"/>
      <c r="I209" s="145"/>
      <c r="J209" s="118"/>
      <c r="K209" s="118"/>
      <c r="L209" s="117"/>
      <c r="M209" s="116"/>
      <c r="N209" s="115"/>
      <c r="O209" s="661"/>
      <c r="P209" s="277"/>
      <c r="Q209" s="277"/>
      <c r="R209" s="277"/>
      <c r="S209" s="277"/>
      <c r="T209" s="277"/>
      <c r="U209" s="277"/>
      <c r="V209" s="277"/>
      <c r="W209" s="277"/>
      <c r="X209" s="277"/>
      <c r="Y209" s="277"/>
      <c r="Z209" s="276"/>
      <c r="AA209" s="660"/>
      <c r="AB209" s="394" t="str">
        <f t="shared" si="116"/>
        <v>►</v>
      </c>
      <c r="AC209" s="146" t="str">
        <f t="shared" si="114"/>
        <v>►</v>
      </c>
      <c r="AD209" s="659" t="str">
        <f t="shared" si="114"/>
        <v>►</v>
      </c>
      <c r="AE209" s="146" t="str">
        <f t="shared" si="114"/>
        <v>►</v>
      </c>
      <c r="AF209" s="146" t="str">
        <f t="shared" si="114"/>
        <v>►</v>
      </c>
      <c r="AG209" s="146" t="str">
        <f t="shared" si="114"/>
        <v>►</v>
      </c>
      <c r="AH209" s="146" t="str">
        <f t="shared" si="114"/>
        <v>►</v>
      </c>
      <c r="AI209" s="660"/>
      <c r="AJ209" s="145"/>
      <c r="AK209" s="118"/>
      <c r="AL209" s="118"/>
      <c r="AM209" s="117"/>
      <c r="AN209" s="116"/>
      <c r="AO209" s="115"/>
      <c r="AP209" s="661"/>
      <c r="AQ209" s="277"/>
      <c r="AR209" s="277"/>
      <c r="AS209" s="277"/>
      <c r="AT209" s="277"/>
      <c r="AU209" s="277"/>
      <c r="AV209" s="277"/>
      <c r="AW209" s="277"/>
      <c r="AX209" s="277"/>
      <c r="AY209" s="277"/>
      <c r="AZ209" s="277"/>
      <c r="BA209" s="276"/>
      <c r="BB209"/>
      <c r="BC209" s="394" t="str">
        <f t="shared" si="117"/>
        <v>►</v>
      </c>
      <c r="BF209" s="394" t="str">
        <f t="shared" si="118"/>
        <v>►</v>
      </c>
      <c r="BI209" s="9">
        <v>1</v>
      </c>
      <c r="BJ209" s="1"/>
      <c r="BK209" s="1"/>
    </row>
    <row r="210" spans="1:63" s="564" customFormat="1" ht="15.75">
      <c r="A210" s="394" t="str">
        <f t="shared" si="115"/>
        <v>►</v>
      </c>
      <c r="B210" s="146" t="str">
        <f t="shared" si="113"/>
        <v>►</v>
      </c>
      <c r="C210" s="659" t="str">
        <f t="shared" si="113"/>
        <v>►</v>
      </c>
      <c r="D210" s="146" t="str">
        <f t="shared" si="113"/>
        <v>►</v>
      </c>
      <c r="E210" s="146" t="str">
        <f t="shared" si="113"/>
        <v>►</v>
      </c>
      <c r="F210" s="146" t="str">
        <f t="shared" si="113"/>
        <v>►</v>
      </c>
      <c r="G210" s="146" t="str">
        <f t="shared" si="113"/>
        <v>►</v>
      </c>
      <c r="H210"/>
      <c r="I210" s="272"/>
      <c r="J210" s="118"/>
      <c r="K210" s="118"/>
      <c r="L210" s="117"/>
      <c r="M210" s="116"/>
      <c r="N210" s="115"/>
      <c r="O210" s="274"/>
      <c r="P210" s="121"/>
      <c r="Q210" s="121"/>
      <c r="R210" s="121"/>
      <c r="S210" s="121"/>
      <c r="T210" s="121"/>
      <c r="U210" s="121"/>
      <c r="V210" s="121"/>
      <c r="W210" s="121"/>
      <c r="X210" s="121"/>
      <c r="Y210" s="121"/>
      <c r="Z210" s="120"/>
      <c r="AA210" s="660"/>
      <c r="AB210" s="394" t="str">
        <f t="shared" si="116"/>
        <v>►</v>
      </c>
      <c r="AC210" s="146" t="str">
        <f t="shared" si="114"/>
        <v>►</v>
      </c>
      <c r="AD210" s="659" t="str">
        <f t="shared" si="114"/>
        <v>►</v>
      </c>
      <c r="AE210" s="146" t="str">
        <f t="shared" si="114"/>
        <v>►</v>
      </c>
      <c r="AF210" s="146" t="str">
        <f t="shared" si="114"/>
        <v>►</v>
      </c>
      <c r="AG210" s="146" t="str">
        <f t="shared" si="114"/>
        <v>►</v>
      </c>
      <c r="AH210" s="146" t="str">
        <f t="shared" si="114"/>
        <v>►</v>
      </c>
      <c r="AI210" s="660"/>
      <c r="AJ210" s="272"/>
      <c r="AK210" s="118"/>
      <c r="AL210" s="118"/>
      <c r="AM210" s="117"/>
      <c r="AN210" s="116"/>
      <c r="AO210" s="115"/>
      <c r="AP210" s="274"/>
      <c r="AQ210" s="121"/>
      <c r="AR210" s="121"/>
      <c r="AS210" s="121"/>
      <c r="AT210" s="121"/>
      <c r="AU210" s="121"/>
      <c r="AV210" s="121"/>
      <c r="AW210" s="121"/>
      <c r="AX210" s="121"/>
      <c r="AY210" s="121"/>
      <c r="AZ210" s="121"/>
      <c r="BA210" s="120"/>
      <c r="BB210"/>
      <c r="BC210" s="394" t="str">
        <f t="shared" si="117"/>
        <v>►</v>
      </c>
      <c r="BF210" s="394" t="str">
        <f t="shared" si="118"/>
        <v>►</v>
      </c>
      <c r="BI210" s="9">
        <v>1</v>
      </c>
      <c r="BJ210" s="1"/>
      <c r="BK210" s="1"/>
    </row>
    <row r="211" spans="1:63" s="564" customFormat="1" ht="15.75">
      <c r="A211" s="394" t="str">
        <f t="shared" si="115"/>
        <v>►</v>
      </c>
      <c r="B211" s="146" t="str">
        <f t="shared" si="113"/>
        <v>►</v>
      </c>
      <c r="C211" s="659" t="str">
        <f t="shared" si="113"/>
        <v>►</v>
      </c>
      <c r="D211" s="146" t="str">
        <f t="shared" si="113"/>
        <v>►</v>
      </c>
      <c r="E211" s="146" t="str">
        <f t="shared" si="113"/>
        <v>►</v>
      </c>
      <c r="F211" s="146" t="str">
        <f t="shared" si="113"/>
        <v>►</v>
      </c>
      <c r="G211" s="146" t="str">
        <f t="shared" si="113"/>
        <v>►</v>
      </c>
      <c r="H211"/>
      <c r="I211" s="272"/>
      <c r="J211" s="112"/>
      <c r="K211" s="112"/>
      <c r="L211" s="112"/>
      <c r="M211" s="112"/>
      <c r="N211" s="112"/>
      <c r="O211" s="112"/>
      <c r="P211" s="112"/>
      <c r="Q211" s="112"/>
      <c r="R211" s="112"/>
      <c r="S211" s="112"/>
      <c r="T211" s="112"/>
      <c r="U211" s="112"/>
      <c r="V211" s="112"/>
      <c r="W211" s="112"/>
      <c r="X211" s="112"/>
      <c r="Y211" s="112"/>
      <c r="Z211" s="114"/>
      <c r="AA211" s="660"/>
      <c r="AB211" s="394" t="str">
        <f t="shared" si="116"/>
        <v>►</v>
      </c>
      <c r="AC211" s="146" t="str">
        <f t="shared" si="114"/>
        <v>►</v>
      </c>
      <c r="AD211" s="659" t="str">
        <f t="shared" si="114"/>
        <v>►</v>
      </c>
      <c r="AE211" s="146" t="str">
        <f t="shared" si="114"/>
        <v>►</v>
      </c>
      <c r="AF211" s="146" t="str">
        <f t="shared" si="114"/>
        <v>►</v>
      </c>
      <c r="AG211" s="146" t="str">
        <f t="shared" si="114"/>
        <v>►</v>
      </c>
      <c r="AH211" s="146" t="str">
        <f t="shared" si="114"/>
        <v>►</v>
      </c>
      <c r="AI211" s="660"/>
      <c r="AJ211" s="272"/>
      <c r="AK211" s="112"/>
      <c r="AL211" s="112"/>
      <c r="AM211" s="112"/>
      <c r="AN211" s="112"/>
      <c r="AO211" s="112"/>
      <c r="AP211" s="112"/>
      <c r="AQ211" s="112"/>
      <c r="AR211" s="112"/>
      <c r="AS211" s="112"/>
      <c r="AT211" s="112"/>
      <c r="AU211" s="112"/>
      <c r="AV211" s="112"/>
      <c r="AW211" s="112"/>
      <c r="AX211" s="112"/>
      <c r="AY211" s="112"/>
      <c r="AZ211" s="112"/>
      <c r="BA211" s="114"/>
      <c r="BB211"/>
      <c r="BC211" s="394" t="str">
        <f t="shared" si="117"/>
        <v>►</v>
      </c>
      <c r="BF211" s="394" t="str">
        <f t="shared" si="118"/>
        <v>►</v>
      </c>
      <c r="BI211" s="9">
        <v>1</v>
      </c>
      <c r="BJ211" s="1"/>
      <c r="BK211" s="1"/>
    </row>
    <row r="212" spans="1:63" s="564" customFormat="1" ht="16.5" thickBot="1">
      <c r="A212" s="394" t="str">
        <f t="shared" si="115"/>
        <v>►</v>
      </c>
      <c r="B212" s="146" t="str">
        <f t="shared" si="113"/>
        <v>►</v>
      </c>
      <c r="C212" s="659" t="str">
        <f t="shared" si="113"/>
        <v>►</v>
      </c>
      <c r="D212" s="146" t="str">
        <f t="shared" si="113"/>
        <v>►</v>
      </c>
      <c r="E212" s="146" t="str">
        <f t="shared" si="113"/>
        <v>►</v>
      </c>
      <c r="F212" s="146" t="str">
        <f t="shared" si="113"/>
        <v>►</v>
      </c>
      <c r="G212" s="146" t="str">
        <f t="shared" si="113"/>
        <v>►</v>
      </c>
      <c r="H212"/>
      <c r="I212" s="271"/>
      <c r="J212" s="270"/>
      <c r="K212" s="270"/>
      <c r="L212" s="270"/>
      <c r="M212" s="270"/>
      <c r="N212" s="270"/>
      <c r="O212" s="270"/>
      <c r="P212" s="270"/>
      <c r="Q212" s="270"/>
      <c r="R212" s="270"/>
      <c r="S212" s="270"/>
      <c r="T212" s="270"/>
      <c r="U212" s="270"/>
      <c r="V212" s="270"/>
      <c r="W212" s="270"/>
      <c r="X212" s="270"/>
      <c r="Y212" s="270"/>
      <c r="Z212" s="269"/>
      <c r="AA212" s="660"/>
      <c r="AB212" s="394" t="str">
        <f t="shared" si="116"/>
        <v>►</v>
      </c>
      <c r="AC212" s="146" t="str">
        <f t="shared" si="114"/>
        <v>►</v>
      </c>
      <c r="AD212" s="659" t="str">
        <f t="shared" si="114"/>
        <v>►</v>
      </c>
      <c r="AE212" s="146" t="str">
        <f t="shared" si="114"/>
        <v>►</v>
      </c>
      <c r="AF212" s="146" t="str">
        <f t="shared" si="114"/>
        <v>►</v>
      </c>
      <c r="AG212" s="146" t="str">
        <f t="shared" si="114"/>
        <v>►</v>
      </c>
      <c r="AH212" s="146" t="str">
        <f t="shared" si="114"/>
        <v>►</v>
      </c>
      <c r="AI212" s="660"/>
      <c r="AJ212" s="271"/>
      <c r="AK212" s="270"/>
      <c r="AL212" s="270"/>
      <c r="AM212" s="270"/>
      <c r="AN212" s="270"/>
      <c r="AO212" s="270"/>
      <c r="AP212" s="270"/>
      <c r="AQ212" s="270"/>
      <c r="AR212" s="270"/>
      <c r="AS212" s="270"/>
      <c r="AT212" s="270"/>
      <c r="AU212" s="270"/>
      <c r="AV212" s="270"/>
      <c r="AW212" s="270"/>
      <c r="AX212" s="270"/>
      <c r="AY212" s="270"/>
      <c r="AZ212" s="270"/>
      <c r="BA212" s="269"/>
      <c r="BB212"/>
      <c r="BC212" s="394" t="str">
        <f t="shared" si="117"/>
        <v>►</v>
      </c>
      <c r="BF212" s="394" t="str">
        <f t="shared" si="118"/>
        <v>►</v>
      </c>
      <c r="BI212" s="9">
        <v>1</v>
      </c>
      <c r="BJ212" s="1"/>
      <c r="BK212" s="1"/>
    </row>
    <row r="213" spans="1:63" s="564" customFormat="1" ht="16.5" thickBot="1">
      <c r="A213" s="394" t="str">
        <f t="shared" si="115"/>
        <v>A</v>
      </c>
      <c r="B213" s="655" t="s">
        <v>933</v>
      </c>
      <c r="C213" s="655" t="s">
        <v>933</v>
      </c>
      <c r="D213" s="655" t="s">
        <v>933</v>
      </c>
      <c r="E213" s="655" t="s">
        <v>933</v>
      </c>
      <c r="F213" s="655" t="s">
        <v>933</v>
      </c>
      <c r="G213" s="655" t="s">
        <v>933</v>
      </c>
      <c r="H213"/>
      <c r="I213" s="658" t="s">
        <v>338</v>
      </c>
      <c r="J213" s="657" t="s">
        <v>933</v>
      </c>
      <c r="K213" s="657" t="s">
        <v>933</v>
      </c>
      <c r="L213" s="657" t="s">
        <v>933</v>
      </c>
      <c r="M213" s="657" t="s">
        <v>933</v>
      </c>
      <c r="N213" s="657" t="s">
        <v>933</v>
      </c>
      <c r="O213" s="657" t="s">
        <v>933</v>
      </c>
      <c r="P213" s="657" t="s">
        <v>933</v>
      </c>
      <c r="Q213" s="657" t="s">
        <v>933</v>
      </c>
      <c r="R213" s="657" t="s">
        <v>933</v>
      </c>
      <c r="S213" s="657" t="s">
        <v>933</v>
      </c>
      <c r="T213" s="657" t="s">
        <v>933</v>
      </c>
      <c r="U213" s="657" t="s">
        <v>933</v>
      </c>
      <c r="V213" s="657" t="s">
        <v>933</v>
      </c>
      <c r="W213" s="657" t="s">
        <v>933</v>
      </c>
      <c r="X213" s="657" t="s">
        <v>933</v>
      </c>
      <c r="Y213" s="657" t="s">
        <v>933</v>
      </c>
      <c r="Z213" s="657" t="s">
        <v>933</v>
      </c>
      <c r="AA213" s="660"/>
      <c r="AB213" s="394" t="str">
        <f t="shared" si="116"/>
        <v>A</v>
      </c>
      <c r="AC213" s="655" t="s">
        <v>933</v>
      </c>
      <c r="AD213" s="655" t="s">
        <v>933</v>
      </c>
      <c r="AE213" s="655" t="s">
        <v>933</v>
      </c>
      <c r="AF213" s="655" t="s">
        <v>933</v>
      </c>
      <c r="AG213" s="655" t="s">
        <v>933</v>
      </c>
      <c r="AH213" s="655" t="s">
        <v>933</v>
      </c>
      <c r="AI213" s="660"/>
      <c r="AJ213" s="832" t="s">
        <v>338</v>
      </c>
      <c r="AK213" s="833" t="s">
        <v>338</v>
      </c>
      <c r="AL213" s="833" t="s">
        <v>338</v>
      </c>
      <c r="AM213" s="833" t="s">
        <v>338</v>
      </c>
      <c r="AN213" s="833" t="s">
        <v>338</v>
      </c>
      <c r="AO213" s="834" t="s">
        <v>2028</v>
      </c>
      <c r="AP213" s="835"/>
      <c r="AQ213" s="835"/>
      <c r="AR213" s="835"/>
      <c r="AS213" s="835"/>
      <c r="AT213" s="835"/>
      <c r="AU213" s="835"/>
      <c r="AV213" s="835"/>
      <c r="AW213" s="835"/>
      <c r="AX213" s="835"/>
      <c r="AY213" s="835"/>
      <c r="AZ213" s="835"/>
      <c r="BA213" s="835"/>
      <c r="BB213"/>
      <c r="BC213" s="394" t="str">
        <f t="shared" si="117"/>
        <v>A</v>
      </c>
      <c r="BF213" s="394" t="str">
        <f t="shared" si="118"/>
        <v>A</v>
      </c>
      <c r="BI213" s="9">
        <v>1</v>
      </c>
      <c r="BJ213" s="1"/>
      <c r="BK213" s="1"/>
    </row>
    <row r="214" spans="1:63" s="564" customFormat="1" ht="28.5">
      <c r="A214" s="394" t="str">
        <f t="shared" si="115"/>
        <v>A</v>
      </c>
      <c r="B214" s="395">
        <f t="shared" ref="B214:B232" si="119">IF(A214="►","►",IF(A214="A",IF(AND(ISTEXT(J214),ISTEXT(J214)),J214,IF(ISTEXT(J214),J214,IF(ISBLANK(J214),J214,J214)))))</f>
        <v>0</v>
      </c>
      <c r="C214" s="687">
        <f t="shared" ref="C214:C232" si="120">IF(B214="►","►",IFERROR(LEFT(B214,SEARCH(".",B214)-1),0))</f>
        <v>0</v>
      </c>
      <c r="D214" s="395">
        <f t="shared" ref="D214:D232" si="121">IF(B214="►","►",IFERROR(MID(B214,SEARCH(".",B214)+1,SEARCH(".",B214,SEARCH(".",B214)+1)-SEARCH(".",B214)-1),0))</f>
        <v>0</v>
      </c>
      <c r="E214" s="395">
        <f t="shared" ref="E214:E232" si="122">IF(B214="►","►",IFERROR(MID(B214,SEARCH(".",B214,SEARCH(".",B214)+1)+1,SEARCH(".",B214,SEARCH(".",B214,SEARCH(".",B214)+1)+1)-SEARCH(".",B214,SEARCH(".",B214)+1)-1),0))</f>
        <v>0</v>
      </c>
      <c r="F214" s="395">
        <f t="shared" ref="F214:F232" si="123">IF(B214="►","►",IFERROR(MID(J214,SEARCH(".",B214,SEARCH(".",B214,SEARCH(".",B214)+1)+1)+1,SEARCH(".",B214,SEARCH(".",B214,SEARCH(".",B214,SEARCH(".",B214)+1)+1)+1)-SEARCH(".",B214,SEARCH(".",B214,SEARCH(".",B214)+1)+1)-1),0))</f>
        <v>0</v>
      </c>
      <c r="G214" s="395" t="str">
        <f t="shared" ref="G214:G232" si="124">IF(B214="►","►",IFERROR(MID(B214,SEARCH("♦",SUBSTITUTE(B214,".","♦",LEN(B214)-LEN(SUBSTITUTE(B214,".",""))))+1,999),""))</f>
        <v/>
      </c>
      <c r="H214"/>
      <c r="I214" s="257" t="s">
        <v>338</v>
      </c>
      <c r="J214" s="256">
        <f>J221</f>
        <v>0</v>
      </c>
      <c r="K214" s="256">
        <f>K221</f>
        <v>0</v>
      </c>
      <c r="L214" s="255">
        <f>L221</f>
        <v>0</v>
      </c>
      <c r="M214" s="254">
        <f>M221</f>
        <v>0</v>
      </c>
      <c r="N214" s="253">
        <f>N221</f>
        <v>0</v>
      </c>
      <c r="O214" s="686"/>
      <c r="P214" s="685"/>
      <c r="Q214" s="798" t="s">
        <v>1703</v>
      </c>
      <c r="R214" s="798"/>
      <c r="S214" s="798"/>
      <c r="T214" s="798"/>
      <c r="U214" s="798"/>
      <c r="V214" s="798"/>
      <c r="W214" s="798"/>
      <c r="X214" s="798"/>
      <c r="Y214" s="798"/>
      <c r="Z214" s="684"/>
      <c r="AA214" s="660"/>
      <c r="AB214" s="394" t="str">
        <f t="shared" si="116"/>
        <v>A</v>
      </c>
      <c r="AC214" s="395">
        <f t="shared" ref="AC214:AC232" si="125">IF(AB214="►","►",IF(AB214="A",IF(AND(ISTEXT(AK214),ISTEXT(AK214)),AK214,IF(ISTEXT(AK214),AK214,IF(ISBLANK(AK214),AK214,AK214)))))</f>
        <v>0</v>
      </c>
      <c r="AD214" s="687">
        <f t="shared" ref="AD214:AD232" si="126">IF(AC214="►","►",IFERROR(LEFT(AC214,SEARCH(".",AC214)-1),0))</f>
        <v>0</v>
      </c>
      <c r="AE214" s="395">
        <f t="shared" ref="AE214:AE232" si="127">IF(AC214="►","►",IFERROR(MID(AC214,SEARCH(".",AC214)+1,SEARCH(".",AC214,SEARCH(".",AC214)+1)-SEARCH(".",AC214)-1),0))</f>
        <v>0</v>
      </c>
      <c r="AF214" s="395">
        <f t="shared" ref="AF214:AF232" si="128">IF(AC214="►","►",IFERROR(MID(AC214,SEARCH(".",AC214,SEARCH(".",AC214)+1)+1,SEARCH(".",AC214,SEARCH(".",AC214,SEARCH(".",AC214)+1)+1)-SEARCH(".",AC214,SEARCH(".",AC214)+1)-1),0))</f>
        <v>0</v>
      </c>
      <c r="AG214" s="395">
        <f t="shared" ref="AG214:AG232" si="129">IF(AC214="►","►",IFERROR(MID(AK214,SEARCH(".",AC214,SEARCH(".",AC214,SEARCH(".",AC214)+1)+1)+1,SEARCH(".",AC214,SEARCH(".",AC214,SEARCH(".",AC214,SEARCH(".",AC214)+1)+1)+1)-SEARCH(".",AC214,SEARCH(".",AC214,SEARCH(".",AC214)+1)+1)-1),0))</f>
        <v>0</v>
      </c>
      <c r="AH214" s="395" t="str">
        <f t="shared" ref="AH214:AH232" si="130">IF(AC214="►","►",IFERROR(MID(AC214,SEARCH("♦",SUBSTITUTE(AC214,".","♦",LEN(AC214)-LEN(SUBSTITUTE(AC214,".",""))))+1,999),""))</f>
        <v/>
      </c>
      <c r="AI214" s="660"/>
      <c r="AJ214" s="257" t="s">
        <v>338</v>
      </c>
      <c r="AK214" s="256">
        <f>AK221</f>
        <v>0</v>
      </c>
      <c r="AL214" s="256">
        <f>AL221</f>
        <v>0</v>
      </c>
      <c r="AM214" s="255">
        <f>AM221</f>
        <v>0</v>
      </c>
      <c r="AN214" s="254">
        <f>AN221</f>
        <v>0</v>
      </c>
      <c r="AO214" s="253">
        <f>AO221</f>
        <v>0</v>
      </c>
      <c r="AP214" s="686"/>
      <c r="AQ214" s="685"/>
      <c r="AR214" s="798" t="s">
        <v>2035</v>
      </c>
      <c r="AS214" s="798"/>
      <c r="AT214" s="798"/>
      <c r="AU214" s="798"/>
      <c r="AV214" s="798"/>
      <c r="AW214" s="798"/>
      <c r="AX214" s="798"/>
      <c r="AY214" s="798"/>
      <c r="AZ214" s="798"/>
      <c r="BA214" s="684"/>
      <c r="BB214"/>
      <c r="BC214" s="394" t="str">
        <f t="shared" si="117"/>
        <v>A</v>
      </c>
      <c r="BF214" s="394" t="str">
        <f t="shared" si="118"/>
        <v>A</v>
      </c>
      <c r="BI214" s="9">
        <v>1</v>
      </c>
      <c r="BJ214" s="1"/>
      <c r="BK214" s="1"/>
    </row>
    <row r="215" spans="1:63" s="564" customFormat="1" ht="28.5">
      <c r="A215" s="394" t="str">
        <f t="shared" si="115"/>
        <v>►</v>
      </c>
      <c r="B215" s="146" t="str">
        <f t="shared" si="119"/>
        <v>►</v>
      </c>
      <c r="C215" s="659" t="str">
        <f t="shared" si="120"/>
        <v>►</v>
      </c>
      <c r="D215" s="146" t="str">
        <f t="shared" si="121"/>
        <v>►</v>
      </c>
      <c r="E215" s="146" t="str">
        <f t="shared" si="122"/>
        <v>►</v>
      </c>
      <c r="F215" s="146" t="str">
        <f t="shared" si="123"/>
        <v>►</v>
      </c>
      <c r="G215" s="146" t="str">
        <f t="shared" si="124"/>
        <v>►</v>
      </c>
      <c r="H215"/>
      <c r="I215" s="133"/>
      <c r="J215" s="203"/>
      <c r="K215" s="203"/>
      <c r="L215" s="202"/>
      <c r="M215" s="201"/>
      <c r="N215" s="200"/>
      <c r="O215" s="683"/>
      <c r="P215" s="682"/>
      <c r="Q215" s="799"/>
      <c r="R215" s="799"/>
      <c r="S215" s="799"/>
      <c r="T215" s="799"/>
      <c r="U215" s="799"/>
      <c r="V215" s="799"/>
      <c r="W215" s="799"/>
      <c r="X215" s="799"/>
      <c r="Y215" s="799"/>
      <c r="Z215" s="681"/>
      <c r="AA215" s="660"/>
      <c r="AB215" s="394" t="str">
        <f t="shared" si="116"/>
        <v>►</v>
      </c>
      <c r="AC215" s="146" t="str">
        <f t="shared" si="125"/>
        <v>►</v>
      </c>
      <c r="AD215" s="659" t="str">
        <f t="shared" si="126"/>
        <v>►</v>
      </c>
      <c r="AE215" s="146" t="str">
        <f t="shared" si="127"/>
        <v>►</v>
      </c>
      <c r="AF215" s="146" t="str">
        <f t="shared" si="128"/>
        <v>►</v>
      </c>
      <c r="AG215" s="146" t="str">
        <f t="shared" si="129"/>
        <v>►</v>
      </c>
      <c r="AH215" s="146" t="str">
        <f t="shared" si="130"/>
        <v>►</v>
      </c>
      <c r="AI215" s="660"/>
      <c r="AJ215" s="133"/>
      <c r="AK215" s="203"/>
      <c r="AL215" s="203"/>
      <c r="AM215" s="202"/>
      <c r="AN215" s="201"/>
      <c r="AO215" s="200"/>
      <c r="AP215" s="683"/>
      <c r="AQ215" s="682"/>
      <c r="AR215" s="799"/>
      <c r="AS215" s="799"/>
      <c r="AT215" s="799"/>
      <c r="AU215" s="799"/>
      <c r="AV215" s="799"/>
      <c r="AW215" s="799"/>
      <c r="AX215" s="799"/>
      <c r="AY215" s="799"/>
      <c r="AZ215" s="799"/>
      <c r="BA215" s="681"/>
      <c r="BB215"/>
      <c r="BC215" s="394" t="str">
        <f t="shared" si="117"/>
        <v>►</v>
      </c>
      <c r="BF215" s="394" t="str">
        <f t="shared" si="118"/>
        <v>►</v>
      </c>
      <c r="BI215" s="9">
        <v>1</v>
      </c>
      <c r="BJ215" s="1"/>
      <c r="BK215" s="1"/>
    </row>
    <row r="216" spans="1:63" s="564" customFormat="1" ht="15.75">
      <c r="A216" s="394" t="str">
        <f t="shared" si="115"/>
        <v>►</v>
      </c>
      <c r="B216" s="146" t="str">
        <f t="shared" si="119"/>
        <v>►</v>
      </c>
      <c r="C216" s="659" t="str">
        <f t="shared" si="120"/>
        <v>►</v>
      </c>
      <c r="D216" s="146" t="str">
        <f t="shared" si="121"/>
        <v>►</v>
      </c>
      <c r="E216" s="146" t="str">
        <f t="shared" si="122"/>
        <v>►</v>
      </c>
      <c r="F216" s="146" t="str">
        <f t="shared" si="123"/>
        <v>►</v>
      </c>
      <c r="G216" s="146" t="str">
        <f t="shared" si="124"/>
        <v>►</v>
      </c>
      <c r="H216"/>
      <c r="I216" s="133"/>
      <c r="J216" s="203"/>
      <c r="K216" s="203"/>
      <c r="L216" s="202"/>
      <c r="M216" s="201"/>
      <c r="N216" s="200"/>
      <c r="O216" s="680"/>
      <c r="P216" s="680"/>
      <c r="Q216" s="332"/>
      <c r="R216" s="331"/>
      <c r="S216" s="231"/>
      <c r="T216" s="231"/>
      <c r="U216" s="231"/>
      <c r="V216" s="231"/>
      <c r="W216" s="231"/>
      <c r="X216" s="231"/>
      <c r="Y216" s="231"/>
      <c r="Z216" s="230"/>
      <c r="AA216" s="660"/>
      <c r="AB216" s="394" t="str">
        <f t="shared" si="116"/>
        <v>►</v>
      </c>
      <c r="AC216" s="146" t="str">
        <f t="shared" si="125"/>
        <v>►</v>
      </c>
      <c r="AD216" s="659" t="str">
        <f t="shared" si="126"/>
        <v>►</v>
      </c>
      <c r="AE216" s="146" t="str">
        <f t="shared" si="127"/>
        <v>►</v>
      </c>
      <c r="AF216" s="146" t="str">
        <f t="shared" si="128"/>
        <v>►</v>
      </c>
      <c r="AG216" s="146" t="str">
        <f t="shared" si="129"/>
        <v>►</v>
      </c>
      <c r="AH216" s="146" t="str">
        <f t="shared" si="130"/>
        <v>►</v>
      </c>
      <c r="AI216" s="660"/>
      <c r="AJ216" s="133"/>
      <c r="AK216" s="203"/>
      <c r="AL216" s="203"/>
      <c r="AM216" s="202"/>
      <c r="AN216" s="201"/>
      <c r="AO216" s="200"/>
      <c r="AP216" s="680"/>
      <c r="AQ216" s="680"/>
      <c r="AR216" s="332"/>
      <c r="AS216" s="331"/>
      <c r="AT216" s="231"/>
      <c r="AU216" s="231"/>
      <c r="AV216" s="231"/>
      <c r="AW216" s="231"/>
      <c r="AX216" s="231"/>
      <c r="AY216" s="231"/>
      <c r="AZ216" s="231"/>
      <c r="BA216" s="230"/>
      <c r="BB216"/>
      <c r="BC216" s="394" t="str">
        <f t="shared" si="117"/>
        <v>►</v>
      </c>
      <c r="BF216" s="394" t="str">
        <f t="shared" si="118"/>
        <v>►</v>
      </c>
      <c r="BI216" s="9">
        <v>1</v>
      </c>
      <c r="BJ216" s="1"/>
      <c r="BK216" s="1"/>
    </row>
    <row r="217" spans="1:63" s="564" customFormat="1" ht="18.75">
      <c r="A217" s="394" t="str">
        <f t="shared" si="115"/>
        <v>►</v>
      </c>
      <c r="B217" s="146" t="str">
        <f t="shared" si="119"/>
        <v>►</v>
      </c>
      <c r="C217" s="659" t="str">
        <f t="shared" si="120"/>
        <v>►</v>
      </c>
      <c r="D217" s="146" t="str">
        <f t="shared" si="121"/>
        <v>►</v>
      </c>
      <c r="E217" s="146" t="str">
        <f t="shared" si="122"/>
        <v>►</v>
      </c>
      <c r="F217" s="146" t="str">
        <f t="shared" si="123"/>
        <v>►</v>
      </c>
      <c r="G217" s="146" t="str">
        <f t="shared" si="124"/>
        <v>►</v>
      </c>
      <c r="H217"/>
      <c r="I217" s="133"/>
      <c r="J217" s="203"/>
      <c r="K217" s="203"/>
      <c r="L217" s="202"/>
      <c r="M217" s="201"/>
      <c r="N217" s="200"/>
      <c r="O217" s="223"/>
      <c r="P217" s="329"/>
      <c r="Q217" s="318"/>
      <c r="R217" s="318"/>
      <c r="S217" s="318"/>
      <c r="T217" s="318"/>
      <c r="U217" s="210"/>
      <c r="V217" s="222"/>
      <c r="W217" s="679"/>
      <c r="X217" s="679"/>
      <c r="Y217" s="679"/>
      <c r="Z217" s="678"/>
      <c r="AA217" s="660"/>
      <c r="AB217" s="394" t="str">
        <f t="shared" si="116"/>
        <v>►</v>
      </c>
      <c r="AC217" s="146" t="str">
        <f t="shared" si="125"/>
        <v>►</v>
      </c>
      <c r="AD217" s="659" t="str">
        <f t="shared" si="126"/>
        <v>►</v>
      </c>
      <c r="AE217" s="146" t="str">
        <f t="shared" si="127"/>
        <v>►</v>
      </c>
      <c r="AF217" s="146" t="str">
        <f t="shared" si="128"/>
        <v>►</v>
      </c>
      <c r="AG217" s="146" t="str">
        <f t="shared" si="129"/>
        <v>►</v>
      </c>
      <c r="AH217" s="146" t="str">
        <f t="shared" si="130"/>
        <v>►</v>
      </c>
      <c r="AI217" s="660"/>
      <c r="AJ217" s="133"/>
      <c r="AK217" s="203"/>
      <c r="AL217" s="203"/>
      <c r="AM217" s="202"/>
      <c r="AN217" s="201"/>
      <c r="AO217" s="200"/>
      <c r="AP217" s="223"/>
      <c r="AQ217" s="329"/>
      <c r="AR217" s="318"/>
      <c r="AS217" s="318"/>
      <c r="AT217" s="318"/>
      <c r="AU217" s="318"/>
      <c r="AV217" s="210"/>
      <c r="AW217" s="222"/>
      <c r="AX217" s="679"/>
      <c r="AY217" s="679"/>
      <c r="AZ217" s="679"/>
      <c r="BA217" s="678"/>
      <c r="BB217"/>
      <c r="BC217" s="394" t="str">
        <f t="shared" si="117"/>
        <v>►</v>
      </c>
      <c r="BF217" s="394" t="str">
        <f t="shared" si="118"/>
        <v>►</v>
      </c>
      <c r="BI217" s="9">
        <v>1</v>
      </c>
      <c r="BJ217" s="1"/>
      <c r="BK217" s="1"/>
    </row>
    <row r="218" spans="1:63" s="564" customFormat="1" ht="18.75">
      <c r="A218" s="394" t="str">
        <f t="shared" si="115"/>
        <v>►</v>
      </c>
      <c r="B218" s="146" t="str">
        <f t="shared" si="119"/>
        <v>►</v>
      </c>
      <c r="C218" s="659" t="str">
        <f t="shared" si="120"/>
        <v>►</v>
      </c>
      <c r="D218" s="146" t="str">
        <f t="shared" si="121"/>
        <v>►</v>
      </c>
      <c r="E218" s="146" t="str">
        <f t="shared" si="122"/>
        <v>►</v>
      </c>
      <c r="F218" s="146" t="str">
        <f t="shared" si="123"/>
        <v>►</v>
      </c>
      <c r="G218" s="146" t="str">
        <f t="shared" si="124"/>
        <v>►</v>
      </c>
      <c r="H218"/>
      <c r="I218" s="133"/>
      <c r="J218" s="203"/>
      <c r="K218" s="203"/>
      <c r="L218" s="202"/>
      <c r="M218" s="201"/>
      <c r="N218" s="200"/>
      <c r="O218" s="215"/>
      <c r="P218" s="322"/>
      <c r="Q218" s="319"/>
      <c r="R218" s="319"/>
      <c r="S218" s="319"/>
      <c r="T218" s="319"/>
      <c r="U218" s="214"/>
      <c r="V218" s="28"/>
      <c r="W218" s="679"/>
      <c r="X218" s="679"/>
      <c r="Y218" s="679"/>
      <c r="Z218" s="678"/>
      <c r="AA218" s="660"/>
      <c r="AB218" s="394" t="str">
        <f t="shared" si="116"/>
        <v>►</v>
      </c>
      <c r="AC218" s="146" t="str">
        <f t="shared" si="125"/>
        <v>►</v>
      </c>
      <c r="AD218" s="659" t="str">
        <f t="shared" si="126"/>
        <v>►</v>
      </c>
      <c r="AE218" s="146" t="str">
        <f t="shared" si="127"/>
        <v>►</v>
      </c>
      <c r="AF218" s="146" t="str">
        <f t="shared" si="128"/>
        <v>►</v>
      </c>
      <c r="AG218" s="146" t="str">
        <f t="shared" si="129"/>
        <v>►</v>
      </c>
      <c r="AH218" s="146" t="str">
        <f t="shared" si="130"/>
        <v>►</v>
      </c>
      <c r="AI218" s="660"/>
      <c r="AJ218" s="133"/>
      <c r="AK218" s="203"/>
      <c r="AL218" s="203"/>
      <c r="AM218" s="202"/>
      <c r="AN218" s="201"/>
      <c r="AO218" s="200"/>
      <c r="AP218" s="215"/>
      <c r="AQ218" s="322"/>
      <c r="AR218" s="319"/>
      <c r="AS218" s="319"/>
      <c r="AT218" s="319"/>
      <c r="AU218" s="319"/>
      <c r="AV218" s="214"/>
      <c r="AW218" s="28"/>
      <c r="AX218" s="679"/>
      <c r="AY218" s="679"/>
      <c r="AZ218" s="679"/>
      <c r="BA218" s="678"/>
      <c r="BB218"/>
      <c r="BC218" s="394" t="str">
        <f t="shared" si="117"/>
        <v>►</v>
      </c>
      <c r="BF218" s="394" t="str">
        <f t="shared" si="118"/>
        <v>►</v>
      </c>
      <c r="BI218" s="9">
        <v>1</v>
      </c>
      <c r="BJ218" s="1"/>
      <c r="BK218" s="1"/>
    </row>
    <row r="219" spans="1:63" s="564" customFormat="1" ht="15.75">
      <c r="A219" s="394" t="str">
        <f t="shared" si="115"/>
        <v>►</v>
      </c>
      <c r="B219" s="146" t="str">
        <f t="shared" si="119"/>
        <v>►</v>
      </c>
      <c r="C219" s="659" t="str">
        <f t="shared" si="120"/>
        <v>►</v>
      </c>
      <c r="D219" s="146" t="str">
        <f t="shared" si="121"/>
        <v>►</v>
      </c>
      <c r="E219" s="146" t="str">
        <f t="shared" si="122"/>
        <v>►</v>
      </c>
      <c r="F219" s="146" t="str">
        <f t="shared" si="123"/>
        <v>►</v>
      </c>
      <c r="G219" s="146" t="str">
        <f t="shared" si="124"/>
        <v>►</v>
      </c>
      <c r="H219"/>
      <c r="I219" s="133"/>
      <c r="J219" s="203"/>
      <c r="K219" s="203"/>
      <c r="L219" s="202"/>
      <c r="M219" s="201"/>
      <c r="N219" s="200"/>
      <c r="O219" s="320"/>
      <c r="P219" s="319"/>
      <c r="Q219" s="318"/>
      <c r="R219" s="315"/>
      <c r="S219" s="198"/>
      <c r="T219" s="314"/>
      <c r="U219" s="197"/>
      <c r="V219" s="196"/>
      <c r="W219" s="677" t="str">
        <f>Q214</f>
        <v>POSTIT 7</v>
      </c>
      <c r="X219" s="677"/>
      <c r="Y219" s="677"/>
      <c r="Z219" s="676"/>
      <c r="AA219" s="660"/>
      <c r="AB219" s="394" t="str">
        <f t="shared" si="116"/>
        <v>►</v>
      </c>
      <c r="AC219" s="146" t="str">
        <f t="shared" si="125"/>
        <v>►</v>
      </c>
      <c r="AD219" s="659" t="str">
        <f t="shared" si="126"/>
        <v>►</v>
      </c>
      <c r="AE219" s="146" t="str">
        <f t="shared" si="127"/>
        <v>►</v>
      </c>
      <c r="AF219" s="146" t="str">
        <f t="shared" si="128"/>
        <v>►</v>
      </c>
      <c r="AG219" s="146" t="str">
        <f t="shared" si="129"/>
        <v>►</v>
      </c>
      <c r="AH219" s="146" t="str">
        <f t="shared" si="130"/>
        <v>►</v>
      </c>
      <c r="AI219" s="660"/>
      <c r="AJ219" s="133"/>
      <c r="AK219" s="203"/>
      <c r="AL219" s="203"/>
      <c r="AM219" s="202"/>
      <c r="AN219" s="201"/>
      <c r="AO219" s="200"/>
      <c r="AP219" s="320"/>
      <c r="AQ219" s="319"/>
      <c r="AR219" s="318"/>
      <c r="AS219" s="315"/>
      <c r="AT219" s="198"/>
      <c r="AU219" s="314"/>
      <c r="AV219" s="197"/>
      <c r="AW219" s="196"/>
      <c r="AX219" s="677" t="str">
        <f>AR214</f>
        <v>POSTIT 20</v>
      </c>
      <c r="AY219" s="677"/>
      <c r="AZ219" s="677"/>
      <c r="BA219" s="676"/>
      <c r="BB219"/>
      <c r="BC219" s="394" t="str">
        <f t="shared" si="117"/>
        <v>►</v>
      </c>
      <c r="BF219" s="394" t="str">
        <f t="shared" si="118"/>
        <v>►</v>
      </c>
      <c r="BI219" s="9">
        <v>1</v>
      </c>
      <c r="BJ219" s="1"/>
      <c r="BK219" s="1"/>
    </row>
    <row r="220" spans="1:63" s="564" customFormat="1" ht="15.75">
      <c r="A220" s="394" t="str">
        <f t="shared" si="115"/>
        <v>►</v>
      </c>
      <c r="B220" s="146" t="str">
        <f t="shared" si="119"/>
        <v>►</v>
      </c>
      <c r="C220" s="659" t="str">
        <f t="shared" si="120"/>
        <v>►</v>
      </c>
      <c r="D220" s="146" t="str">
        <f t="shared" si="121"/>
        <v>►</v>
      </c>
      <c r="E220" s="146" t="str">
        <f t="shared" si="122"/>
        <v>►</v>
      </c>
      <c r="F220" s="146" t="str">
        <f t="shared" si="123"/>
        <v>►</v>
      </c>
      <c r="G220" s="146" t="str">
        <f t="shared" si="124"/>
        <v>►</v>
      </c>
      <c r="H220"/>
      <c r="I220" s="133"/>
      <c r="J220" s="203"/>
      <c r="K220" s="203"/>
      <c r="L220" s="202"/>
      <c r="M220" s="201"/>
      <c r="N220" s="200"/>
      <c r="O220" s="199"/>
      <c r="P220" s="103"/>
      <c r="Q220" s="315"/>
      <c r="R220" s="315"/>
      <c r="S220" s="198"/>
      <c r="T220" s="314"/>
      <c r="U220" s="197"/>
      <c r="V220" s="196"/>
      <c r="W220" s="677"/>
      <c r="X220" s="677"/>
      <c r="Y220" s="677"/>
      <c r="Z220" s="676"/>
      <c r="AA220" s="660"/>
      <c r="AB220" s="394" t="str">
        <f t="shared" si="116"/>
        <v>►</v>
      </c>
      <c r="AC220" s="146" t="str">
        <f t="shared" si="125"/>
        <v>►</v>
      </c>
      <c r="AD220" s="659" t="str">
        <f t="shared" si="126"/>
        <v>►</v>
      </c>
      <c r="AE220" s="146" t="str">
        <f t="shared" si="127"/>
        <v>►</v>
      </c>
      <c r="AF220" s="146" t="str">
        <f t="shared" si="128"/>
        <v>►</v>
      </c>
      <c r="AG220" s="146" t="str">
        <f t="shared" si="129"/>
        <v>►</v>
      </c>
      <c r="AH220" s="146" t="str">
        <f t="shared" si="130"/>
        <v>►</v>
      </c>
      <c r="AI220" s="660"/>
      <c r="AJ220" s="133"/>
      <c r="AK220" s="203"/>
      <c r="AL220" s="203"/>
      <c r="AM220" s="202"/>
      <c r="AN220" s="201"/>
      <c r="AO220" s="200"/>
      <c r="AP220" s="199"/>
      <c r="AQ220" s="103"/>
      <c r="AR220" s="315"/>
      <c r="AS220" s="315"/>
      <c r="AT220" s="198"/>
      <c r="AU220" s="314"/>
      <c r="AV220" s="197"/>
      <c r="AW220" s="196"/>
      <c r="AX220" s="677"/>
      <c r="AY220" s="677"/>
      <c r="AZ220" s="677"/>
      <c r="BA220" s="676"/>
      <c r="BB220"/>
      <c r="BC220" s="394" t="str">
        <f t="shared" si="117"/>
        <v>►</v>
      </c>
      <c r="BF220" s="394" t="str">
        <f t="shared" si="118"/>
        <v>►</v>
      </c>
      <c r="BI220" s="9">
        <v>1</v>
      </c>
      <c r="BJ220" s="1"/>
      <c r="BK220" s="1"/>
    </row>
    <row r="221" spans="1:63" s="564" customFormat="1" ht="15.75">
      <c r="A221" s="394" t="str">
        <f t="shared" si="115"/>
        <v>►</v>
      </c>
      <c r="B221" s="146" t="str">
        <f t="shared" si="119"/>
        <v>►</v>
      </c>
      <c r="C221" s="659" t="str">
        <f t="shared" si="120"/>
        <v>►</v>
      </c>
      <c r="D221" s="146" t="str">
        <f t="shared" si="121"/>
        <v>►</v>
      </c>
      <c r="E221" s="146" t="str">
        <f t="shared" si="122"/>
        <v>►</v>
      </c>
      <c r="F221" s="146" t="str">
        <f t="shared" si="123"/>
        <v>►</v>
      </c>
      <c r="G221" s="146" t="str">
        <f t="shared" si="124"/>
        <v>►</v>
      </c>
      <c r="H221"/>
      <c r="I221" s="133"/>
      <c r="J221" s="189"/>
      <c r="K221" s="188"/>
      <c r="L221" s="187"/>
      <c r="M221" s="186"/>
      <c r="N221" s="185"/>
      <c r="O221" s="184"/>
      <c r="P221" s="183"/>
      <c r="Q221" s="183"/>
      <c r="R221" s="182"/>
      <c r="S221" s="182"/>
      <c r="T221" s="182"/>
      <c r="U221" s="182"/>
      <c r="V221" s="182"/>
      <c r="W221" s="182"/>
      <c r="X221" s="182"/>
      <c r="Y221" s="182"/>
      <c r="Z221" s="181"/>
      <c r="AA221" s="660"/>
      <c r="AB221" s="394" t="str">
        <f t="shared" si="116"/>
        <v>►</v>
      </c>
      <c r="AC221" s="146" t="str">
        <f t="shared" si="125"/>
        <v>►</v>
      </c>
      <c r="AD221" s="659" t="str">
        <f t="shared" si="126"/>
        <v>►</v>
      </c>
      <c r="AE221" s="146" t="str">
        <f t="shared" si="127"/>
        <v>►</v>
      </c>
      <c r="AF221" s="146" t="str">
        <f t="shared" si="128"/>
        <v>►</v>
      </c>
      <c r="AG221" s="146" t="str">
        <f t="shared" si="129"/>
        <v>►</v>
      </c>
      <c r="AH221" s="146" t="str">
        <f t="shared" si="130"/>
        <v>►</v>
      </c>
      <c r="AI221" s="660"/>
      <c r="AJ221" s="133"/>
      <c r="AK221" s="189"/>
      <c r="AL221" s="188"/>
      <c r="AM221" s="187"/>
      <c r="AN221" s="186"/>
      <c r="AO221" s="185"/>
      <c r="AP221" s="184"/>
      <c r="AQ221" s="183"/>
      <c r="AR221" s="183"/>
      <c r="AS221" s="182"/>
      <c r="AT221" s="182"/>
      <c r="AU221" s="182"/>
      <c r="AV221" s="182"/>
      <c r="AW221" s="182"/>
      <c r="AX221" s="182"/>
      <c r="AY221" s="182"/>
      <c r="AZ221" s="182"/>
      <c r="BA221" s="181"/>
      <c r="BB221"/>
      <c r="BC221" s="394" t="str">
        <f t="shared" si="117"/>
        <v>►</v>
      </c>
      <c r="BF221" s="394" t="str">
        <f t="shared" si="118"/>
        <v>►</v>
      </c>
      <c r="BI221" s="9">
        <v>1</v>
      </c>
      <c r="BJ221" s="1"/>
      <c r="BK221" s="1"/>
    </row>
    <row r="222" spans="1:63" s="564" customFormat="1" ht="15.75">
      <c r="A222" s="394" t="str">
        <f t="shared" si="115"/>
        <v>►</v>
      </c>
      <c r="B222" s="146" t="str">
        <f t="shared" si="119"/>
        <v>►</v>
      </c>
      <c r="C222" s="659" t="str">
        <f t="shared" si="120"/>
        <v>►</v>
      </c>
      <c r="D222" s="146" t="str">
        <f t="shared" si="121"/>
        <v>►</v>
      </c>
      <c r="E222" s="146" t="str">
        <f t="shared" si="122"/>
        <v>►</v>
      </c>
      <c r="F222" s="146" t="str">
        <f t="shared" si="123"/>
        <v>►</v>
      </c>
      <c r="G222" s="146" t="str">
        <f t="shared" si="124"/>
        <v>►</v>
      </c>
      <c r="H222"/>
      <c r="I222" s="133"/>
      <c r="J222" s="118"/>
      <c r="K222" s="118"/>
      <c r="L222" s="117"/>
      <c r="M222" s="116"/>
      <c r="N222" s="115"/>
      <c r="O222" s="675"/>
      <c r="P222" s="675"/>
      <c r="Q222" s="674"/>
      <c r="R222" s="176"/>
      <c r="S222" s="175"/>
      <c r="T222" s="673"/>
      <c r="U222" s="174"/>
      <c r="V222" s="672"/>
      <c r="W222" s="671"/>
      <c r="X222" s="670"/>
      <c r="Y222" s="669"/>
      <c r="Z222" s="173"/>
      <c r="AA222" s="660"/>
      <c r="AB222" s="394" t="str">
        <f t="shared" si="116"/>
        <v>►</v>
      </c>
      <c r="AC222" s="146" t="str">
        <f t="shared" si="125"/>
        <v>►</v>
      </c>
      <c r="AD222" s="659" t="str">
        <f t="shared" si="126"/>
        <v>►</v>
      </c>
      <c r="AE222" s="146" t="str">
        <f t="shared" si="127"/>
        <v>►</v>
      </c>
      <c r="AF222" s="146" t="str">
        <f t="shared" si="128"/>
        <v>►</v>
      </c>
      <c r="AG222" s="146" t="str">
        <f t="shared" si="129"/>
        <v>►</v>
      </c>
      <c r="AH222" s="146" t="str">
        <f t="shared" si="130"/>
        <v>►</v>
      </c>
      <c r="AI222" s="660"/>
      <c r="AJ222" s="133"/>
      <c r="AK222" s="118"/>
      <c r="AL222" s="118"/>
      <c r="AM222" s="117"/>
      <c r="AN222" s="116"/>
      <c r="AO222" s="115"/>
      <c r="AP222" s="675"/>
      <c r="AQ222" s="675"/>
      <c r="AR222" s="674"/>
      <c r="AS222" s="176"/>
      <c r="AT222" s="175"/>
      <c r="AU222" s="673"/>
      <c r="AV222" s="174"/>
      <c r="AW222" s="672"/>
      <c r="AX222" s="671"/>
      <c r="AY222" s="670"/>
      <c r="AZ222" s="669"/>
      <c r="BA222" s="173"/>
      <c r="BB222"/>
      <c r="BC222" s="394" t="str">
        <f t="shared" si="117"/>
        <v>►</v>
      </c>
      <c r="BF222" s="394" t="str">
        <f t="shared" si="118"/>
        <v>►</v>
      </c>
      <c r="BI222" s="9">
        <v>1</v>
      </c>
      <c r="BJ222" s="1"/>
      <c r="BK222" s="1"/>
    </row>
    <row r="223" spans="1:63" s="564" customFormat="1" ht="15.75">
      <c r="A223" s="394" t="str">
        <f t="shared" si="115"/>
        <v>►</v>
      </c>
      <c r="B223" s="146" t="str">
        <f t="shared" si="119"/>
        <v>►</v>
      </c>
      <c r="C223" s="659" t="str">
        <f t="shared" si="120"/>
        <v>►</v>
      </c>
      <c r="D223" s="146" t="str">
        <f t="shared" si="121"/>
        <v>►</v>
      </c>
      <c r="E223" s="146" t="str">
        <f t="shared" si="122"/>
        <v>►</v>
      </c>
      <c r="F223" s="146" t="str">
        <f t="shared" si="123"/>
        <v>►</v>
      </c>
      <c r="G223" s="146" t="str">
        <f t="shared" si="124"/>
        <v>►</v>
      </c>
      <c r="H223"/>
      <c r="I223" s="133"/>
      <c r="J223" s="118"/>
      <c r="K223" s="118"/>
      <c r="L223" s="117"/>
      <c r="M223" s="116"/>
      <c r="N223" s="115"/>
      <c r="O223" s="663"/>
      <c r="P223" s="663"/>
      <c r="Q223" s="662"/>
      <c r="R223" s="164"/>
      <c r="S223" s="163"/>
      <c r="T223" s="668"/>
      <c r="U223" s="162"/>
      <c r="V223" s="667"/>
      <c r="W223" s="666"/>
      <c r="X223" s="665"/>
      <c r="Y223" s="664"/>
      <c r="Z223" s="161"/>
      <c r="AA223" s="660"/>
      <c r="AB223" s="394" t="str">
        <f t="shared" si="116"/>
        <v>►</v>
      </c>
      <c r="AC223" s="146" t="str">
        <f t="shared" si="125"/>
        <v>►</v>
      </c>
      <c r="AD223" s="659" t="str">
        <f t="shared" si="126"/>
        <v>►</v>
      </c>
      <c r="AE223" s="146" t="str">
        <f t="shared" si="127"/>
        <v>►</v>
      </c>
      <c r="AF223" s="146" t="str">
        <f t="shared" si="128"/>
        <v>►</v>
      </c>
      <c r="AG223" s="146" t="str">
        <f t="shared" si="129"/>
        <v>►</v>
      </c>
      <c r="AH223" s="146" t="str">
        <f t="shared" si="130"/>
        <v>►</v>
      </c>
      <c r="AI223" s="660"/>
      <c r="AJ223" s="133"/>
      <c r="AK223" s="118"/>
      <c r="AL223" s="118"/>
      <c r="AM223" s="117"/>
      <c r="AN223" s="116"/>
      <c r="AO223" s="115"/>
      <c r="AP223" s="663"/>
      <c r="AQ223" s="663"/>
      <c r="AR223" s="662"/>
      <c r="AS223" s="164"/>
      <c r="AT223" s="163"/>
      <c r="AU223" s="668"/>
      <c r="AV223" s="162"/>
      <c r="AW223" s="667"/>
      <c r="AX223" s="666"/>
      <c r="AY223" s="665"/>
      <c r="AZ223" s="664"/>
      <c r="BA223" s="161"/>
      <c r="BB223"/>
      <c r="BC223" s="394" t="str">
        <f t="shared" si="117"/>
        <v>►</v>
      </c>
      <c r="BF223" s="394" t="str">
        <f t="shared" si="118"/>
        <v>►</v>
      </c>
      <c r="BI223" s="9">
        <v>1</v>
      </c>
      <c r="BJ223" s="1"/>
      <c r="BK223" s="1"/>
    </row>
    <row r="224" spans="1:63" s="564" customFormat="1" ht="21">
      <c r="A224" s="394" t="str">
        <f t="shared" si="115"/>
        <v>►</v>
      </c>
      <c r="B224" s="146" t="str">
        <f t="shared" si="119"/>
        <v>►</v>
      </c>
      <c r="C224" s="659" t="str">
        <f t="shared" si="120"/>
        <v>►</v>
      </c>
      <c r="D224" s="146" t="str">
        <f t="shared" si="121"/>
        <v>►</v>
      </c>
      <c r="E224" s="146" t="str">
        <f t="shared" si="122"/>
        <v>►</v>
      </c>
      <c r="F224" s="146" t="str">
        <f t="shared" si="123"/>
        <v>►</v>
      </c>
      <c r="G224" s="146" t="str">
        <f t="shared" si="124"/>
        <v>►</v>
      </c>
      <c r="H224"/>
      <c r="I224" s="133"/>
      <c r="J224" s="118"/>
      <c r="K224" s="118"/>
      <c r="L224" s="117"/>
      <c r="M224" s="116"/>
      <c r="N224" s="115"/>
      <c r="O224" s="663"/>
      <c r="P224" s="663"/>
      <c r="Q224" s="662"/>
      <c r="R224" s="144"/>
      <c r="S224" s="292"/>
      <c r="T224" s="291"/>
      <c r="U224" s="143"/>
      <c r="V224" s="290"/>
      <c r="W224" s="289"/>
      <c r="X224" s="288"/>
      <c r="Y224" s="287"/>
      <c r="Z224" s="286"/>
      <c r="AA224" s="660"/>
      <c r="AB224" s="394" t="str">
        <f t="shared" si="116"/>
        <v>►</v>
      </c>
      <c r="AC224" s="146" t="str">
        <f t="shared" si="125"/>
        <v>►</v>
      </c>
      <c r="AD224" s="659" t="str">
        <f t="shared" si="126"/>
        <v>►</v>
      </c>
      <c r="AE224" s="146" t="str">
        <f t="shared" si="127"/>
        <v>►</v>
      </c>
      <c r="AF224" s="146" t="str">
        <f t="shared" si="128"/>
        <v>►</v>
      </c>
      <c r="AG224" s="146" t="str">
        <f t="shared" si="129"/>
        <v>►</v>
      </c>
      <c r="AH224" s="146" t="str">
        <f t="shared" si="130"/>
        <v>►</v>
      </c>
      <c r="AI224" s="660"/>
      <c r="AJ224" s="133"/>
      <c r="AK224" s="118"/>
      <c r="AL224" s="118"/>
      <c r="AM224" s="117"/>
      <c r="AN224" s="116"/>
      <c r="AO224" s="115"/>
      <c r="AP224" s="663"/>
      <c r="AQ224" s="663"/>
      <c r="AR224" s="662"/>
      <c r="AS224" s="144"/>
      <c r="AT224" s="292"/>
      <c r="AU224" s="291"/>
      <c r="AV224" s="143"/>
      <c r="AW224" s="290"/>
      <c r="AX224" s="289"/>
      <c r="AY224" s="288"/>
      <c r="AZ224" s="287"/>
      <c r="BA224" s="286"/>
      <c r="BB224"/>
      <c r="BC224" s="394" t="str">
        <f t="shared" si="117"/>
        <v>►</v>
      </c>
      <c r="BF224" s="394" t="str">
        <f t="shared" si="118"/>
        <v>►</v>
      </c>
      <c r="BI224" s="9">
        <v>1</v>
      </c>
      <c r="BJ224" s="1"/>
      <c r="BK224" s="1"/>
    </row>
    <row r="225" spans="1:63" s="564" customFormat="1" ht="21">
      <c r="A225" s="394" t="str">
        <f t="shared" si="115"/>
        <v>►</v>
      </c>
      <c r="B225" s="146" t="str">
        <f t="shared" si="119"/>
        <v>►</v>
      </c>
      <c r="C225" s="659" t="str">
        <f t="shared" si="120"/>
        <v>►</v>
      </c>
      <c r="D225" s="146" t="str">
        <f t="shared" si="121"/>
        <v>►</v>
      </c>
      <c r="E225" s="146" t="str">
        <f t="shared" si="122"/>
        <v>►</v>
      </c>
      <c r="F225" s="146" t="str">
        <f t="shared" si="123"/>
        <v>►</v>
      </c>
      <c r="G225" s="146" t="str">
        <f t="shared" si="124"/>
        <v>►</v>
      </c>
      <c r="H225"/>
      <c r="I225" s="145"/>
      <c r="J225" s="118"/>
      <c r="K225" s="118"/>
      <c r="L225" s="117"/>
      <c r="M225" s="116"/>
      <c r="N225" s="115"/>
      <c r="O225" s="663"/>
      <c r="P225" s="663"/>
      <c r="Q225" s="662"/>
      <c r="R225" s="149"/>
      <c r="S225" s="292"/>
      <c r="T225" s="291"/>
      <c r="U225" s="143"/>
      <c r="V225" s="290"/>
      <c r="W225" s="289"/>
      <c r="X225" s="288"/>
      <c r="Y225" s="287"/>
      <c r="Z225" s="286"/>
      <c r="AA225" s="660"/>
      <c r="AB225" s="394" t="str">
        <f t="shared" si="116"/>
        <v>►</v>
      </c>
      <c r="AC225" s="146" t="str">
        <f t="shared" si="125"/>
        <v>►</v>
      </c>
      <c r="AD225" s="659" t="str">
        <f t="shared" si="126"/>
        <v>►</v>
      </c>
      <c r="AE225" s="146" t="str">
        <f t="shared" si="127"/>
        <v>►</v>
      </c>
      <c r="AF225" s="146" t="str">
        <f t="shared" si="128"/>
        <v>►</v>
      </c>
      <c r="AG225" s="146" t="str">
        <f t="shared" si="129"/>
        <v>►</v>
      </c>
      <c r="AH225" s="146" t="str">
        <f t="shared" si="130"/>
        <v>►</v>
      </c>
      <c r="AI225" s="660"/>
      <c r="AJ225" s="145"/>
      <c r="AK225" s="118"/>
      <c r="AL225" s="118"/>
      <c r="AM225" s="117"/>
      <c r="AN225" s="116"/>
      <c r="AO225" s="115"/>
      <c r="AP225" s="663"/>
      <c r="AQ225" s="663"/>
      <c r="AR225" s="662"/>
      <c r="AS225" s="149"/>
      <c r="AT225" s="292"/>
      <c r="AU225" s="291"/>
      <c r="AV225" s="143"/>
      <c r="AW225" s="290"/>
      <c r="AX225" s="289"/>
      <c r="AY225" s="288"/>
      <c r="AZ225" s="287"/>
      <c r="BA225" s="286"/>
      <c r="BB225"/>
      <c r="BC225" s="394" t="str">
        <f t="shared" si="117"/>
        <v>►</v>
      </c>
      <c r="BF225" s="394" t="str">
        <f t="shared" si="118"/>
        <v>►</v>
      </c>
      <c r="BI225" s="9">
        <v>1</v>
      </c>
      <c r="BJ225" s="1"/>
      <c r="BK225" s="1"/>
    </row>
    <row r="226" spans="1:63" s="564" customFormat="1" ht="21">
      <c r="A226" s="394" t="str">
        <f t="shared" si="115"/>
        <v>►</v>
      </c>
      <c r="B226" s="146" t="str">
        <f t="shared" si="119"/>
        <v>►</v>
      </c>
      <c r="C226" s="659" t="str">
        <f t="shared" si="120"/>
        <v>►</v>
      </c>
      <c r="D226" s="146" t="str">
        <f t="shared" si="121"/>
        <v>►</v>
      </c>
      <c r="E226" s="146" t="str">
        <f t="shared" si="122"/>
        <v>►</v>
      </c>
      <c r="F226" s="146" t="str">
        <f t="shared" si="123"/>
        <v>►</v>
      </c>
      <c r="G226" s="146" t="str">
        <f t="shared" si="124"/>
        <v>►</v>
      </c>
      <c r="H226"/>
      <c r="I226" s="145"/>
      <c r="J226" s="118"/>
      <c r="K226" s="118"/>
      <c r="L226" s="117"/>
      <c r="M226" s="116"/>
      <c r="N226" s="115"/>
      <c r="O226" s="663"/>
      <c r="P226" s="663"/>
      <c r="Q226" s="662"/>
      <c r="R226" s="144"/>
      <c r="S226" s="292"/>
      <c r="T226" s="291"/>
      <c r="U226" s="143"/>
      <c r="V226" s="290"/>
      <c r="W226" s="289"/>
      <c r="X226" s="288"/>
      <c r="Y226" s="287"/>
      <c r="Z226" s="294"/>
      <c r="AA226" s="660"/>
      <c r="AB226" s="394" t="str">
        <f t="shared" si="116"/>
        <v>►</v>
      </c>
      <c r="AC226" s="146" t="str">
        <f t="shared" si="125"/>
        <v>►</v>
      </c>
      <c r="AD226" s="659" t="str">
        <f t="shared" si="126"/>
        <v>►</v>
      </c>
      <c r="AE226" s="146" t="str">
        <f t="shared" si="127"/>
        <v>►</v>
      </c>
      <c r="AF226" s="146" t="str">
        <f t="shared" si="128"/>
        <v>►</v>
      </c>
      <c r="AG226" s="146" t="str">
        <f t="shared" si="129"/>
        <v>►</v>
      </c>
      <c r="AH226" s="146" t="str">
        <f t="shared" si="130"/>
        <v>►</v>
      </c>
      <c r="AI226" s="660"/>
      <c r="AJ226" s="145"/>
      <c r="AK226" s="118"/>
      <c r="AL226" s="118"/>
      <c r="AM226" s="117"/>
      <c r="AN226" s="116"/>
      <c r="AO226" s="115"/>
      <c r="AP226" s="663"/>
      <c r="AQ226" s="663"/>
      <c r="AR226" s="662"/>
      <c r="AS226" s="144"/>
      <c r="AT226" s="292"/>
      <c r="AU226" s="291"/>
      <c r="AV226" s="143"/>
      <c r="AW226" s="290"/>
      <c r="AX226" s="289"/>
      <c r="AY226" s="288"/>
      <c r="AZ226" s="287"/>
      <c r="BA226" s="294"/>
      <c r="BB226"/>
      <c r="BC226" s="394" t="str">
        <f t="shared" si="117"/>
        <v>►</v>
      </c>
      <c r="BF226" s="394" t="str">
        <f t="shared" si="118"/>
        <v>►</v>
      </c>
      <c r="BI226" s="9">
        <v>1</v>
      </c>
      <c r="BJ226" s="1"/>
      <c r="BK226" s="1"/>
    </row>
    <row r="227" spans="1:63" s="564" customFormat="1" ht="21">
      <c r="A227" s="394" t="str">
        <f t="shared" si="115"/>
        <v>►</v>
      </c>
      <c r="B227" s="146" t="str">
        <f t="shared" si="119"/>
        <v>►</v>
      </c>
      <c r="C227" s="659" t="str">
        <f t="shared" si="120"/>
        <v>►</v>
      </c>
      <c r="D227" s="146" t="str">
        <f t="shared" si="121"/>
        <v>►</v>
      </c>
      <c r="E227" s="146" t="str">
        <f t="shared" si="122"/>
        <v>►</v>
      </c>
      <c r="F227" s="146" t="str">
        <f t="shared" si="123"/>
        <v>►</v>
      </c>
      <c r="G227" s="146" t="str">
        <f t="shared" si="124"/>
        <v>►</v>
      </c>
      <c r="H227"/>
      <c r="I227" s="145"/>
      <c r="J227" s="118"/>
      <c r="K227" s="118"/>
      <c r="L227" s="117"/>
      <c r="M227" s="116"/>
      <c r="N227" s="115"/>
      <c r="O227" s="663"/>
      <c r="P227" s="663"/>
      <c r="Q227" s="662"/>
      <c r="R227" s="149"/>
      <c r="S227" s="292"/>
      <c r="T227" s="291"/>
      <c r="U227" s="143"/>
      <c r="V227" s="290"/>
      <c r="W227" s="289"/>
      <c r="X227" s="288"/>
      <c r="Y227" s="287"/>
      <c r="Z227" s="294"/>
      <c r="AA227" s="660"/>
      <c r="AB227" s="394" t="str">
        <f t="shared" si="116"/>
        <v>►</v>
      </c>
      <c r="AC227" s="146" t="str">
        <f t="shared" si="125"/>
        <v>►</v>
      </c>
      <c r="AD227" s="659" t="str">
        <f t="shared" si="126"/>
        <v>►</v>
      </c>
      <c r="AE227" s="146" t="str">
        <f t="shared" si="127"/>
        <v>►</v>
      </c>
      <c r="AF227" s="146" t="str">
        <f t="shared" si="128"/>
        <v>►</v>
      </c>
      <c r="AG227" s="146" t="str">
        <f t="shared" si="129"/>
        <v>►</v>
      </c>
      <c r="AH227" s="146" t="str">
        <f t="shared" si="130"/>
        <v>►</v>
      </c>
      <c r="AI227" s="660"/>
      <c r="AJ227" s="145"/>
      <c r="AK227" s="118"/>
      <c r="AL227" s="118"/>
      <c r="AM227" s="117"/>
      <c r="AN227" s="116"/>
      <c r="AO227" s="115"/>
      <c r="AP227" s="663"/>
      <c r="AQ227" s="663"/>
      <c r="AR227" s="662"/>
      <c r="AS227" s="149"/>
      <c r="AT227" s="292"/>
      <c r="AU227" s="291"/>
      <c r="AV227" s="143"/>
      <c r="AW227" s="290"/>
      <c r="AX227" s="289"/>
      <c r="AY227" s="288"/>
      <c r="AZ227" s="287"/>
      <c r="BA227" s="294"/>
      <c r="BB227"/>
      <c r="BC227" s="394" t="str">
        <f t="shared" si="117"/>
        <v>►</v>
      </c>
      <c r="BF227" s="394" t="str">
        <f t="shared" si="118"/>
        <v>►</v>
      </c>
      <c r="BI227" s="9">
        <v>1</v>
      </c>
      <c r="BJ227" s="1"/>
      <c r="BK227" s="1"/>
    </row>
    <row r="228" spans="1:63" s="564" customFormat="1" ht="21">
      <c r="A228" s="394" t="str">
        <f t="shared" si="115"/>
        <v>►</v>
      </c>
      <c r="B228" s="146" t="str">
        <f t="shared" si="119"/>
        <v>►</v>
      </c>
      <c r="C228" s="659" t="str">
        <f t="shared" si="120"/>
        <v>►</v>
      </c>
      <c r="D228" s="146" t="str">
        <f t="shared" si="121"/>
        <v>►</v>
      </c>
      <c r="E228" s="146" t="str">
        <f t="shared" si="122"/>
        <v>►</v>
      </c>
      <c r="F228" s="146" t="str">
        <f t="shared" si="123"/>
        <v>►</v>
      </c>
      <c r="G228" s="146" t="str">
        <f t="shared" si="124"/>
        <v>►</v>
      </c>
      <c r="H228"/>
      <c r="I228" s="145"/>
      <c r="J228" s="118"/>
      <c r="K228" s="118"/>
      <c r="L228" s="117"/>
      <c r="M228" s="116"/>
      <c r="N228" s="115"/>
      <c r="O228" s="663"/>
      <c r="P228" s="663"/>
      <c r="Q228" s="662"/>
      <c r="R228" s="144"/>
      <c r="S228" s="292"/>
      <c r="T228" s="291"/>
      <c r="U228" s="143"/>
      <c r="V228" s="290"/>
      <c r="W228" s="289"/>
      <c r="X228" s="288"/>
      <c r="Y228" s="287"/>
      <c r="Z228" s="286"/>
      <c r="AA228" s="660"/>
      <c r="AB228" s="394" t="str">
        <f t="shared" si="116"/>
        <v>►</v>
      </c>
      <c r="AC228" s="146" t="str">
        <f t="shared" si="125"/>
        <v>►</v>
      </c>
      <c r="AD228" s="659" t="str">
        <f t="shared" si="126"/>
        <v>►</v>
      </c>
      <c r="AE228" s="146" t="str">
        <f t="shared" si="127"/>
        <v>►</v>
      </c>
      <c r="AF228" s="146" t="str">
        <f t="shared" si="128"/>
        <v>►</v>
      </c>
      <c r="AG228" s="146" t="str">
        <f t="shared" si="129"/>
        <v>►</v>
      </c>
      <c r="AH228" s="146" t="str">
        <f t="shared" si="130"/>
        <v>►</v>
      </c>
      <c r="AI228" s="660"/>
      <c r="AJ228" s="145"/>
      <c r="AK228" s="118"/>
      <c r="AL228" s="118"/>
      <c r="AM228" s="117"/>
      <c r="AN228" s="116"/>
      <c r="AO228" s="115"/>
      <c r="AP228" s="663"/>
      <c r="AQ228" s="663"/>
      <c r="AR228" s="662"/>
      <c r="AS228" s="144"/>
      <c r="AT228" s="292"/>
      <c r="AU228" s="291"/>
      <c r="AV228" s="143"/>
      <c r="AW228" s="290"/>
      <c r="AX228" s="289"/>
      <c r="AY228" s="288"/>
      <c r="AZ228" s="287"/>
      <c r="BA228" s="286"/>
      <c r="BB228"/>
      <c r="BC228" s="394" t="str">
        <f t="shared" si="117"/>
        <v>►</v>
      </c>
      <c r="BF228" s="394" t="str">
        <f t="shared" si="118"/>
        <v>►</v>
      </c>
      <c r="BI228" s="9">
        <v>1</v>
      </c>
      <c r="BJ228" s="1"/>
      <c r="BK228" s="1"/>
    </row>
    <row r="229" spans="1:63" s="564" customFormat="1" ht="21">
      <c r="A229" s="394" t="str">
        <f t="shared" si="115"/>
        <v>►</v>
      </c>
      <c r="B229" s="146" t="str">
        <f t="shared" si="119"/>
        <v>►</v>
      </c>
      <c r="C229" s="659" t="str">
        <f t="shared" si="120"/>
        <v>►</v>
      </c>
      <c r="D229" s="146" t="str">
        <f t="shared" si="121"/>
        <v>►</v>
      </c>
      <c r="E229" s="146" t="str">
        <f t="shared" si="122"/>
        <v>►</v>
      </c>
      <c r="F229" s="146" t="str">
        <f t="shared" si="123"/>
        <v>►</v>
      </c>
      <c r="G229" s="146" t="str">
        <f t="shared" si="124"/>
        <v>►</v>
      </c>
      <c r="H229"/>
      <c r="I229" s="145"/>
      <c r="J229" s="118"/>
      <c r="K229" s="118"/>
      <c r="L229" s="117"/>
      <c r="M229" s="116"/>
      <c r="N229" s="115"/>
      <c r="O229" s="663"/>
      <c r="P229" s="663"/>
      <c r="Q229" s="662"/>
      <c r="R229" s="149"/>
      <c r="S229" s="292"/>
      <c r="T229" s="291"/>
      <c r="U229" s="143"/>
      <c r="V229" s="290"/>
      <c r="W229" s="289"/>
      <c r="X229" s="288"/>
      <c r="Y229" s="287"/>
      <c r="Z229" s="286"/>
      <c r="AA229" s="660"/>
      <c r="AB229" s="394" t="str">
        <f t="shared" si="116"/>
        <v>►</v>
      </c>
      <c r="AC229" s="146" t="str">
        <f t="shared" si="125"/>
        <v>►</v>
      </c>
      <c r="AD229" s="659" t="str">
        <f t="shared" si="126"/>
        <v>►</v>
      </c>
      <c r="AE229" s="146" t="str">
        <f t="shared" si="127"/>
        <v>►</v>
      </c>
      <c r="AF229" s="146" t="str">
        <f t="shared" si="128"/>
        <v>►</v>
      </c>
      <c r="AG229" s="146" t="str">
        <f t="shared" si="129"/>
        <v>►</v>
      </c>
      <c r="AH229" s="146" t="str">
        <f t="shared" si="130"/>
        <v>►</v>
      </c>
      <c r="AI229" s="660"/>
      <c r="AJ229" s="145"/>
      <c r="AK229" s="118"/>
      <c r="AL229" s="118"/>
      <c r="AM229" s="117"/>
      <c r="AN229" s="116"/>
      <c r="AO229" s="115"/>
      <c r="AP229" s="663"/>
      <c r="AQ229" s="663"/>
      <c r="AR229" s="662"/>
      <c r="AS229" s="149"/>
      <c r="AT229" s="292"/>
      <c r="AU229" s="291"/>
      <c r="AV229" s="143"/>
      <c r="AW229" s="290"/>
      <c r="AX229" s="289"/>
      <c r="AY229" s="288"/>
      <c r="AZ229" s="287"/>
      <c r="BA229" s="286"/>
      <c r="BB229"/>
      <c r="BC229" s="394" t="str">
        <f t="shared" si="117"/>
        <v>►</v>
      </c>
      <c r="BF229" s="394" t="str">
        <f t="shared" si="118"/>
        <v>►</v>
      </c>
      <c r="BI229" s="9">
        <v>1</v>
      </c>
      <c r="BJ229" s="1"/>
      <c r="BK229" s="1"/>
    </row>
    <row r="230" spans="1:63" s="564" customFormat="1" ht="21">
      <c r="A230" s="394" t="str">
        <f t="shared" si="115"/>
        <v>►</v>
      </c>
      <c r="B230" s="146" t="str">
        <f t="shared" si="119"/>
        <v>►</v>
      </c>
      <c r="C230" s="659" t="str">
        <f t="shared" si="120"/>
        <v>►</v>
      </c>
      <c r="D230" s="146" t="str">
        <f t="shared" si="121"/>
        <v>►</v>
      </c>
      <c r="E230" s="146" t="str">
        <f t="shared" si="122"/>
        <v>►</v>
      </c>
      <c r="F230" s="146" t="str">
        <f t="shared" si="123"/>
        <v>►</v>
      </c>
      <c r="G230" s="146" t="str">
        <f t="shared" si="124"/>
        <v>►</v>
      </c>
      <c r="H230"/>
      <c r="I230" s="145"/>
      <c r="J230" s="118"/>
      <c r="K230" s="118"/>
      <c r="L230" s="117"/>
      <c r="M230" s="116"/>
      <c r="N230" s="115"/>
      <c r="O230" s="663"/>
      <c r="P230" s="663"/>
      <c r="Q230" s="662"/>
      <c r="R230" s="144"/>
      <c r="S230" s="292"/>
      <c r="T230" s="291"/>
      <c r="U230" s="143"/>
      <c r="V230" s="290"/>
      <c r="W230" s="289"/>
      <c r="X230" s="288"/>
      <c r="Y230" s="287"/>
      <c r="Z230" s="286"/>
      <c r="AA230" s="660"/>
      <c r="AB230" s="394" t="str">
        <f t="shared" si="116"/>
        <v>►</v>
      </c>
      <c r="AC230" s="146" t="str">
        <f t="shared" si="125"/>
        <v>►</v>
      </c>
      <c r="AD230" s="659" t="str">
        <f t="shared" si="126"/>
        <v>►</v>
      </c>
      <c r="AE230" s="146" t="str">
        <f t="shared" si="127"/>
        <v>►</v>
      </c>
      <c r="AF230" s="146" t="str">
        <f t="shared" si="128"/>
        <v>►</v>
      </c>
      <c r="AG230" s="146" t="str">
        <f t="shared" si="129"/>
        <v>►</v>
      </c>
      <c r="AH230" s="146" t="str">
        <f t="shared" si="130"/>
        <v>►</v>
      </c>
      <c r="AI230" s="660"/>
      <c r="AJ230" s="145"/>
      <c r="AK230" s="118"/>
      <c r="AL230" s="118"/>
      <c r="AM230" s="117"/>
      <c r="AN230" s="116"/>
      <c r="AO230" s="115"/>
      <c r="AP230" s="663"/>
      <c r="AQ230" s="663"/>
      <c r="AR230" s="662"/>
      <c r="AS230" s="144"/>
      <c r="AT230" s="292"/>
      <c r="AU230" s="291"/>
      <c r="AV230" s="143"/>
      <c r="AW230" s="290"/>
      <c r="AX230" s="289"/>
      <c r="AY230" s="288"/>
      <c r="AZ230" s="287"/>
      <c r="BA230" s="286"/>
      <c r="BB230"/>
      <c r="BC230" s="394" t="str">
        <f t="shared" si="117"/>
        <v>►</v>
      </c>
      <c r="BF230" s="394" t="str">
        <f t="shared" si="118"/>
        <v>►</v>
      </c>
      <c r="BI230" s="9">
        <v>1</v>
      </c>
      <c r="BJ230" s="1"/>
      <c r="BK230" s="1"/>
    </row>
    <row r="231" spans="1:63" s="564" customFormat="1" ht="15.75">
      <c r="A231" s="394" t="str">
        <f t="shared" si="115"/>
        <v>►</v>
      </c>
      <c r="B231" s="146" t="str">
        <f t="shared" si="119"/>
        <v>►</v>
      </c>
      <c r="C231" s="659" t="str">
        <f t="shared" si="120"/>
        <v>►</v>
      </c>
      <c r="D231" s="146" t="str">
        <f t="shared" si="121"/>
        <v>►</v>
      </c>
      <c r="E231" s="146" t="str">
        <f t="shared" si="122"/>
        <v>►</v>
      </c>
      <c r="F231" s="146" t="str">
        <f t="shared" si="123"/>
        <v>►</v>
      </c>
      <c r="G231" s="146" t="str">
        <f t="shared" si="124"/>
        <v>►</v>
      </c>
      <c r="H231"/>
      <c r="I231" s="133"/>
      <c r="J231" s="118"/>
      <c r="K231" s="118"/>
      <c r="L231" s="117"/>
      <c r="M231" s="116"/>
      <c r="N231" s="115"/>
      <c r="O231" s="131"/>
      <c r="P231" s="131"/>
      <c r="Q231" s="131"/>
      <c r="R231" s="131"/>
      <c r="S231" s="131"/>
      <c r="T231" s="131"/>
      <c r="U231" s="131"/>
      <c r="V231" s="131"/>
      <c r="W231" s="131"/>
      <c r="X231" s="132"/>
      <c r="Y231" s="131"/>
      <c r="Z231" s="130"/>
      <c r="AA231" s="660"/>
      <c r="AB231" s="394" t="str">
        <f t="shared" si="116"/>
        <v>►</v>
      </c>
      <c r="AC231" s="146" t="str">
        <f t="shared" si="125"/>
        <v>►</v>
      </c>
      <c r="AD231" s="659" t="str">
        <f t="shared" si="126"/>
        <v>►</v>
      </c>
      <c r="AE231" s="146" t="str">
        <f t="shared" si="127"/>
        <v>►</v>
      </c>
      <c r="AF231" s="146" t="str">
        <f t="shared" si="128"/>
        <v>►</v>
      </c>
      <c r="AG231" s="146" t="str">
        <f t="shared" si="129"/>
        <v>►</v>
      </c>
      <c r="AH231" s="146" t="str">
        <f t="shared" si="130"/>
        <v>►</v>
      </c>
      <c r="AI231" s="660"/>
      <c r="AJ231" s="133"/>
      <c r="AK231" s="118"/>
      <c r="AL231" s="118"/>
      <c r="AM231" s="117"/>
      <c r="AN231" s="116"/>
      <c r="AO231" s="115"/>
      <c r="AP231" s="131"/>
      <c r="AQ231" s="131"/>
      <c r="AR231" s="131"/>
      <c r="AS231" s="131"/>
      <c r="AT231" s="131"/>
      <c r="AU231" s="131"/>
      <c r="AV231" s="131"/>
      <c r="AW231" s="131"/>
      <c r="AX231" s="131"/>
      <c r="AY231" s="132"/>
      <c r="AZ231" s="131"/>
      <c r="BA231" s="130"/>
      <c r="BB231"/>
      <c r="BC231" s="394" t="str">
        <f t="shared" si="117"/>
        <v>►</v>
      </c>
      <c r="BF231" s="394" t="str">
        <f t="shared" si="118"/>
        <v>►</v>
      </c>
      <c r="BI231" s="9">
        <v>1</v>
      </c>
      <c r="BJ231" s="1"/>
      <c r="BK231" s="1"/>
    </row>
    <row r="232" spans="1:63" s="564" customFormat="1" ht="21">
      <c r="A232" s="394" t="str">
        <f t="shared" si="115"/>
        <v>►</v>
      </c>
      <c r="B232" s="146" t="str">
        <f t="shared" si="119"/>
        <v>►</v>
      </c>
      <c r="C232" s="659" t="str">
        <f t="shared" si="120"/>
        <v>►</v>
      </c>
      <c r="D232" s="146" t="str">
        <f t="shared" si="121"/>
        <v>►</v>
      </c>
      <c r="E232" s="146" t="str">
        <f t="shared" si="122"/>
        <v>►</v>
      </c>
      <c r="F232" s="146" t="str">
        <f t="shared" si="123"/>
        <v>►</v>
      </c>
      <c r="G232" s="146" t="str">
        <f t="shared" si="124"/>
        <v>►</v>
      </c>
      <c r="H232"/>
      <c r="I232" s="145"/>
      <c r="J232" s="118"/>
      <c r="K232" s="118"/>
      <c r="L232" s="117"/>
      <c r="M232" s="116"/>
      <c r="N232" s="115"/>
      <c r="O232" s="284"/>
      <c r="P232" s="265"/>
      <c r="Q232" s="268"/>
      <c r="R232" s="268"/>
      <c r="S232" s="268"/>
      <c r="T232" s="268"/>
      <c r="U232" s="268"/>
      <c r="V232" s="268"/>
      <c r="W232" s="268"/>
      <c r="X232" s="268"/>
      <c r="Y232" s="268"/>
      <c r="Z232" s="283"/>
      <c r="AA232" s="660"/>
      <c r="AB232" s="394" t="str">
        <f t="shared" si="116"/>
        <v>►</v>
      </c>
      <c r="AC232" s="146" t="str">
        <f t="shared" si="125"/>
        <v>►</v>
      </c>
      <c r="AD232" s="659" t="str">
        <f t="shared" si="126"/>
        <v>►</v>
      </c>
      <c r="AE232" s="146" t="str">
        <f t="shared" si="127"/>
        <v>►</v>
      </c>
      <c r="AF232" s="146" t="str">
        <f t="shared" si="128"/>
        <v>►</v>
      </c>
      <c r="AG232" s="146" t="str">
        <f t="shared" si="129"/>
        <v>►</v>
      </c>
      <c r="AH232" s="146" t="str">
        <f t="shared" si="130"/>
        <v>►</v>
      </c>
      <c r="AI232" s="660"/>
      <c r="AJ232" s="145"/>
      <c r="AK232" s="118"/>
      <c r="AL232" s="118"/>
      <c r="AM232" s="117"/>
      <c r="AN232" s="116"/>
      <c r="AO232" s="115"/>
      <c r="AP232" s="284"/>
      <c r="AQ232" s="265"/>
      <c r="AR232" s="268"/>
      <c r="AS232" s="268"/>
      <c r="AT232" s="268"/>
      <c r="AU232" s="268"/>
      <c r="AV232" s="268"/>
      <c r="AW232" s="268"/>
      <c r="AX232" s="268"/>
      <c r="AY232" s="268"/>
      <c r="AZ232" s="268"/>
      <c r="BA232" s="283"/>
      <c r="BB232"/>
      <c r="BC232" s="394" t="str">
        <f t="shared" si="117"/>
        <v>►</v>
      </c>
      <c r="BF232" s="394" t="str">
        <f t="shared" si="118"/>
        <v>►</v>
      </c>
      <c r="BI232" s="9">
        <v>1</v>
      </c>
      <c r="BJ232" s="1"/>
      <c r="BK232" s="1"/>
    </row>
    <row r="233" spans="1:63" s="564" customFormat="1" ht="21">
      <c r="A233" s="394" t="str">
        <f t="shared" si="115"/>
        <v>►</v>
      </c>
      <c r="B233" s="146" t="str">
        <f t="shared" ref="B233:G233" si="131">B232</f>
        <v>►</v>
      </c>
      <c r="C233" s="659" t="str">
        <f t="shared" si="131"/>
        <v>►</v>
      </c>
      <c r="D233" s="146" t="str">
        <f t="shared" si="131"/>
        <v>►</v>
      </c>
      <c r="E233" s="146" t="str">
        <f t="shared" si="131"/>
        <v>►</v>
      </c>
      <c r="F233" s="146" t="str">
        <f t="shared" si="131"/>
        <v>►</v>
      </c>
      <c r="G233" s="146" t="str">
        <f t="shared" si="131"/>
        <v>►</v>
      </c>
      <c r="H233"/>
      <c r="I233" s="145"/>
      <c r="J233" s="118"/>
      <c r="K233" s="118"/>
      <c r="L233" s="117"/>
      <c r="M233" s="116"/>
      <c r="N233" s="115"/>
      <c r="O233" s="281"/>
      <c r="P233" s="280"/>
      <c r="Q233" s="280"/>
      <c r="R233" s="280"/>
      <c r="S233" s="280"/>
      <c r="T233" s="280"/>
      <c r="U233" s="280"/>
      <c r="V233" s="280"/>
      <c r="W233" s="280"/>
      <c r="X233" s="280"/>
      <c r="Y233" s="280"/>
      <c r="Z233" s="279"/>
      <c r="AA233" s="660"/>
      <c r="AB233" s="394" t="str">
        <f t="shared" si="116"/>
        <v>►</v>
      </c>
      <c r="AC233" s="146" t="str">
        <f t="shared" ref="AC233:AH233" si="132">AC232</f>
        <v>►</v>
      </c>
      <c r="AD233" s="659" t="str">
        <f t="shared" si="132"/>
        <v>►</v>
      </c>
      <c r="AE233" s="146" t="str">
        <f t="shared" si="132"/>
        <v>►</v>
      </c>
      <c r="AF233" s="146" t="str">
        <f t="shared" si="132"/>
        <v>►</v>
      </c>
      <c r="AG233" s="146" t="str">
        <f t="shared" si="132"/>
        <v>►</v>
      </c>
      <c r="AH233" s="146" t="str">
        <f t="shared" si="132"/>
        <v>►</v>
      </c>
      <c r="AI233" s="660"/>
      <c r="AJ233" s="145"/>
      <c r="AK233" s="118"/>
      <c r="AL233" s="118"/>
      <c r="AM233" s="117"/>
      <c r="AN233" s="116"/>
      <c r="AO233" s="115"/>
      <c r="AP233" s="281"/>
      <c r="AQ233" s="280"/>
      <c r="AR233" s="280"/>
      <c r="AS233" s="280"/>
      <c r="AT233" s="280"/>
      <c r="AU233" s="280"/>
      <c r="AV233" s="280"/>
      <c r="AW233" s="280"/>
      <c r="AX233" s="280"/>
      <c r="AY233" s="280"/>
      <c r="AZ233" s="280"/>
      <c r="BA233" s="279"/>
      <c r="BB233"/>
      <c r="BC233" s="394" t="str">
        <f t="shared" si="117"/>
        <v>►</v>
      </c>
      <c r="BF233" s="394" t="str">
        <f t="shared" si="118"/>
        <v>►</v>
      </c>
      <c r="BI233" s="9">
        <v>1</v>
      </c>
      <c r="BJ233" s="1"/>
      <c r="BK233" s="1"/>
    </row>
    <row r="234" spans="1:63" s="564" customFormat="1" ht="21">
      <c r="A234" s="394" t="str">
        <f t="shared" si="115"/>
        <v>►</v>
      </c>
      <c r="B234" s="146" t="str">
        <f t="shared" ref="B234:G246" si="133">B232</f>
        <v>►</v>
      </c>
      <c r="C234" s="659" t="str">
        <f t="shared" si="133"/>
        <v>►</v>
      </c>
      <c r="D234" s="146" t="str">
        <f t="shared" si="133"/>
        <v>►</v>
      </c>
      <c r="E234" s="146" t="str">
        <f t="shared" si="133"/>
        <v>►</v>
      </c>
      <c r="F234" s="146" t="str">
        <f t="shared" si="133"/>
        <v>►</v>
      </c>
      <c r="G234" s="146" t="str">
        <f t="shared" si="133"/>
        <v>►</v>
      </c>
      <c r="H234"/>
      <c r="I234" s="145"/>
      <c r="J234" s="118"/>
      <c r="K234" s="118"/>
      <c r="L234" s="117"/>
      <c r="M234" s="116"/>
      <c r="N234" s="115"/>
      <c r="O234" s="281"/>
      <c r="P234" s="280"/>
      <c r="Q234" s="280"/>
      <c r="R234" s="280"/>
      <c r="S234" s="280"/>
      <c r="T234" s="280"/>
      <c r="U234" s="280"/>
      <c r="V234" s="280"/>
      <c r="W234" s="280"/>
      <c r="X234" s="280"/>
      <c r="Y234" s="280"/>
      <c r="Z234" s="279"/>
      <c r="AA234" s="660"/>
      <c r="AB234" s="394" t="str">
        <f t="shared" si="116"/>
        <v>►</v>
      </c>
      <c r="AC234" s="146" t="str">
        <f t="shared" ref="AC234:AH246" si="134">AC232</f>
        <v>►</v>
      </c>
      <c r="AD234" s="659" t="str">
        <f t="shared" si="134"/>
        <v>►</v>
      </c>
      <c r="AE234" s="146" t="str">
        <f t="shared" si="134"/>
        <v>►</v>
      </c>
      <c r="AF234" s="146" t="str">
        <f t="shared" si="134"/>
        <v>►</v>
      </c>
      <c r="AG234" s="146" t="str">
        <f t="shared" si="134"/>
        <v>►</v>
      </c>
      <c r="AH234" s="146" t="str">
        <f t="shared" si="134"/>
        <v>►</v>
      </c>
      <c r="AI234" s="660"/>
      <c r="AJ234" s="145"/>
      <c r="AK234" s="118"/>
      <c r="AL234" s="118"/>
      <c r="AM234" s="117"/>
      <c r="AN234" s="116"/>
      <c r="AO234" s="115"/>
      <c r="AP234" s="281"/>
      <c r="AQ234" s="280"/>
      <c r="AR234" s="280"/>
      <c r="AS234" s="280"/>
      <c r="AT234" s="280"/>
      <c r="AU234" s="280"/>
      <c r="AV234" s="280"/>
      <c r="AW234" s="280"/>
      <c r="AX234" s="280"/>
      <c r="AY234" s="280"/>
      <c r="AZ234" s="280"/>
      <c r="BA234" s="279"/>
      <c r="BB234"/>
      <c r="BC234" s="394" t="str">
        <f t="shared" si="117"/>
        <v>►</v>
      </c>
      <c r="BF234" s="394" t="str">
        <f t="shared" si="118"/>
        <v>►</v>
      </c>
      <c r="BI234" s="9">
        <v>1</v>
      </c>
      <c r="BJ234" s="1"/>
      <c r="BK234" s="1"/>
    </row>
    <row r="235" spans="1:63" s="564" customFormat="1" ht="21">
      <c r="A235" s="394" t="str">
        <f t="shared" si="115"/>
        <v>►</v>
      </c>
      <c r="B235" s="146" t="str">
        <f t="shared" si="133"/>
        <v>►</v>
      </c>
      <c r="C235" s="659" t="str">
        <f t="shared" si="133"/>
        <v>►</v>
      </c>
      <c r="D235" s="146" t="str">
        <f t="shared" si="133"/>
        <v>►</v>
      </c>
      <c r="E235" s="146" t="str">
        <f t="shared" si="133"/>
        <v>►</v>
      </c>
      <c r="F235" s="146" t="str">
        <f t="shared" si="133"/>
        <v>►</v>
      </c>
      <c r="G235" s="146" t="str">
        <f t="shared" si="133"/>
        <v>►</v>
      </c>
      <c r="H235"/>
      <c r="I235" s="145"/>
      <c r="J235" s="118"/>
      <c r="K235" s="118"/>
      <c r="L235" s="117"/>
      <c r="M235" s="116"/>
      <c r="N235" s="115"/>
      <c r="O235" s="281"/>
      <c r="P235" s="280"/>
      <c r="Q235" s="280"/>
      <c r="R235" s="280"/>
      <c r="S235" s="280"/>
      <c r="T235" s="280"/>
      <c r="U235" s="280"/>
      <c r="V235" s="280"/>
      <c r="W235" s="280"/>
      <c r="X235" s="280"/>
      <c r="Y235" s="280"/>
      <c r="Z235" s="279"/>
      <c r="AA235" s="660"/>
      <c r="AB235" s="394" t="str">
        <f t="shared" si="116"/>
        <v>►</v>
      </c>
      <c r="AC235" s="146" t="str">
        <f t="shared" si="134"/>
        <v>►</v>
      </c>
      <c r="AD235" s="659" t="str">
        <f t="shared" si="134"/>
        <v>►</v>
      </c>
      <c r="AE235" s="146" t="str">
        <f t="shared" si="134"/>
        <v>►</v>
      </c>
      <c r="AF235" s="146" t="str">
        <f t="shared" si="134"/>
        <v>►</v>
      </c>
      <c r="AG235" s="146" t="str">
        <f t="shared" si="134"/>
        <v>►</v>
      </c>
      <c r="AH235" s="146" t="str">
        <f t="shared" si="134"/>
        <v>►</v>
      </c>
      <c r="AI235" s="660"/>
      <c r="AJ235" s="145"/>
      <c r="AK235" s="118"/>
      <c r="AL235" s="118"/>
      <c r="AM235" s="117"/>
      <c r="AN235" s="116"/>
      <c r="AO235" s="115"/>
      <c r="AP235" s="281"/>
      <c r="AQ235" s="280"/>
      <c r="AR235" s="280"/>
      <c r="AS235" s="280"/>
      <c r="AT235" s="280"/>
      <c r="AU235" s="280"/>
      <c r="AV235" s="280"/>
      <c r="AW235" s="280"/>
      <c r="AX235" s="280"/>
      <c r="AY235" s="280"/>
      <c r="AZ235" s="280"/>
      <c r="BA235" s="279"/>
      <c r="BB235"/>
      <c r="BC235" s="394" t="str">
        <f t="shared" si="117"/>
        <v>►</v>
      </c>
      <c r="BF235" s="394" t="str">
        <f t="shared" si="118"/>
        <v>►</v>
      </c>
      <c r="BI235" s="9">
        <v>1</v>
      </c>
      <c r="BJ235" s="1"/>
      <c r="BK235" s="1"/>
    </row>
    <row r="236" spans="1:63" s="564" customFormat="1" ht="21">
      <c r="A236" s="394" t="str">
        <f t="shared" si="115"/>
        <v>►</v>
      </c>
      <c r="B236" s="146" t="str">
        <f t="shared" si="133"/>
        <v>►</v>
      </c>
      <c r="C236" s="659" t="str">
        <f t="shared" si="133"/>
        <v>►</v>
      </c>
      <c r="D236" s="146" t="str">
        <f t="shared" si="133"/>
        <v>►</v>
      </c>
      <c r="E236" s="146" t="str">
        <f t="shared" si="133"/>
        <v>►</v>
      </c>
      <c r="F236" s="146" t="str">
        <f t="shared" si="133"/>
        <v>►</v>
      </c>
      <c r="G236" s="146" t="str">
        <f t="shared" si="133"/>
        <v>►</v>
      </c>
      <c r="H236"/>
      <c r="I236" s="145"/>
      <c r="J236" s="118"/>
      <c r="K236" s="118"/>
      <c r="L236" s="117"/>
      <c r="M236" s="116"/>
      <c r="N236" s="115"/>
      <c r="O236" s="281"/>
      <c r="P236" s="280"/>
      <c r="Q236" s="280"/>
      <c r="R236" s="280"/>
      <c r="S236" s="280"/>
      <c r="T236" s="280"/>
      <c r="U236" s="280"/>
      <c r="V236" s="280"/>
      <c r="W236" s="280"/>
      <c r="X236" s="280"/>
      <c r="Y236" s="280"/>
      <c r="Z236" s="279"/>
      <c r="AA236" s="660"/>
      <c r="AB236" s="394" t="str">
        <f t="shared" si="116"/>
        <v>►</v>
      </c>
      <c r="AC236" s="146" t="str">
        <f t="shared" si="134"/>
        <v>►</v>
      </c>
      <c r="AD236" s="659" t="str">
        <f t="shared" si="134"/>
        <v>►</v>
      </c>
      <c r="AE236" s="146" t="str">
        <f t="shared" si="134"/>
        <v>►</v>
      </c>
      <c r="AF236" s="146" t="str">
        <f t="shared" si="134"/>
        <v>►</v>
      </c>
      <c r="AG236" s="146" t="str">
        <f t="shared" si="134"/>
        <v>►</v>
      </c>
      <c r="AH236" s="146" t="str">
        <f t="shared" si="134"/>
        <v>►</v>
      </c>
      <c r="AI236" s="660"/>
      <c r="AJ236" s="145"/>
      <c r="AK236" s="118"/>
      <c r="AL236" s="118"/>
      <c r="AM236" s="117"/>
      <c r="AN236" s="116"/>
      <c r="AO236" s="115"/>
      <c r="AP236" s="281"/>
      <c r="AQ236" s="280"/>
      <c r="AR236" s="280"/>
      <c r="AS236" s="280"/>
      <c r="AT236" s="280"/>
      <c r="AU236" s="280"/>
      <c r="AV236" s="280"/>
      <c r="AW236" s="280"/>
      <c r="AX236" s="280"/>
      <c r="AY236" s="280"/>
      <c r="AZ236" s="280"/>
      <c r="BA236" s="279"/>
      <c r="BB236"/>
      <c r="BC236" s="394" t="str">
        <f t="shared" si="117"/>
        <v>►</v>
      </c>
      <c r="BF236" s="394" t="str">
        <f t="shared" si="118"/>
        <v>►</v>
      </c>
      <c r="BI236" s="9">
        <v>1</v>
      </c>
      <c r="BJ236" s="1"/>
      <c r="BK236" s="1"/>
    </row>
    <row r="237" spans="1:63" s="564" customFormat="1" ht="21">
      <c r="A237" s="394" t="str">
        <f t="shared" si="115"/>
        <v>►</v>
      </c>
      <c r="B237" s="146" t="str">
        <f t="shared" si="133"/>
        <v>►</v>
      </c>
      <c r="C237" s="659" t="str">
        <f t="shared" si="133"/>
        <v>►</v>
      </c>
      <c r="D237" s="146" t="str">
        <f t="shared" si="133"/>
        <v>►</v>
      </c>
      <c r="E237" s="146" t="str">
        <f t="shared" si="133"/>
        <v>►</v>
      </c>
      <c r="F237" s="146" t="str">
        <f t="shared" si="133"/>
        <v>►</v>
      </c>
      <c r="G237" s="146" t="str">
        <f t="shared" si="133"/>
        <v>►</v>
      </c>
      <c r="H237"/>
      <c r="I237" s="145"/>
      <c r="J237" s="118"/>
      <c r="K237" s="118"/>
      <c r="L237" s="117"/>
      <c r="M237" s="116"/>
      <c r="N237" s="115"/>
      <c r="O237" s="281"/>
      <c r="P237" s="280"/>
      <c r="Q237" s="280"/>
      <c r="R237" s="280"/>
      <c r="S237" s="280"/>
      <c r="T237" s="280"/>
      <c r="U237" s="280"/>
      <c r="V237" s="280"/>
      <c r="W237" s="280"/>
      <c r="X237" s="280"/>
      <c r="Y237" s="280"/>
      <c r="Z237" s="279"/>
      <c r="AA237" s="660"/>
      <c r="AB237" s="394" t="str">
        <f t="shared" si="116"/>
        <v>►</v>
      </c>
      <c r="AC237" s="146" t="str">
        <f t="shared" si="134"/>
        <v>►</v>
      </c>
      <c r="AD237" s="659" t="str">
        <f t="shared" si="134"/>
        <v>►</v>
      </c>
      <c r="AE237" s="146" t="str">
        <f t="shared" si="134"/>
        <v>►</v>
      </c>
      <c r="AF237" s="146" t="str">
        <f t="shared" si="134"/>
        <v>►</v>
      </c>
      <c r="AG237" s="146" t="str">
        <f t="shared" si="134"/>
        <v>►</v>
      </c>
      <c r="AH237" s="146" t="str">
        <f t="shared" si="134"/>
        <v>►</v>
      </c>
      <c r="AI237" s="660"/>
      <c r="AJ237" s="145"/>
      <c r="AK237" s="118"/>
      <c r="AL237" s="118"/>
      <c r="AM237" s="117"/>
      <c r="AN237" s="116"/>
      <c r="AO237" s="115"/>
      <c r="AP237" s="281"/>
      <c r="AQ237" s="280"/>
      <c r="AR237" s="280"/>
      <c r="AS237" s="280"/>
      <c r="AT237" s="280"/>
      <c r="AU237" s="280"/>
      <c r="AV237" s="280"/>
      <c r="AW237" s="280"/>
      <c r="AX237" s="280"/>
      <c r="AY237" s="280"/>
      <c r="AZ237" s="280"/>
      <c r="BA237" s="279"/>
      <c r="BB237"/>
      <c r="BC237" s="394" t="str">
        <f t="shared" si="117"/>
        <v>►</v>
      </c>
      <c r="BF237" s="394" t="str">
        <f t="shared" si="118"/>
        <v>►</v>
      </c>
      <c r="BI237" s="9">
        <v>1</v>
      </c>
      <c r="BJ237" s="1"/>
      <c r="BK237" s="1"/>
    </row>
    <row r="238" spans="1:63" s="564" customFormat="1" ht="21">
      <c r="A238" s="394" t="str">
        <f t="shared" si="115"/>
        <v>►</v>
      </c>
      <c r="B238" s="146" t="str">
        <f t="shared" si="133"/>
        <v>►</v>
      </c>
      <c r="C238" s="659" t="str">
        <f t="shared" si="133"/>
        <v>►</v>
      </c>
      <c r="D238" s="146" t="str">
        <f t="shared" si="133"/>
        <v>►</v>
      </c>
      <c r="E238" s="146" t="str">
        <f t="shared" si="133"/>
        <v>►</v>
      </c>
      <c r="F238" s="146" t="str">
        <f t="shared" si="133"/>
        <v>►</v>
      </c>
      <c r="G238" s="146" t="str">
        <f t="shared" si="133"/>
        <v>►</v>
      </c>
      <c r="H238"/>
      <c r="I238" s="145"/>
      <c r="J238" s="118"/>
      <c r="K238" s="118"/>
      <c r="L238" s="117"/>
      <c r="M238" s="116"/>
      <c r="N238" s="115"/>
      <c r="O238" s="281"/>
      <c r="P238" s="280"/>
      <c r="Q238" s="280"/>
      <c r="R238" s="280"/>
      <c r="S238" s="280"/>
      <c r="T238" s="280"/>
      <c r="U238" s="280"/>
      <c r="V238" s="280"/>
      <c r="W238" s="280"/>
      <c r="X238" s="280"/>
      <c r="Y238" s="280"/>
      <c r="Z238" s="279"/>
      <c r="AA238" s="660"/>
      <c r="AB238" s="394" t="str">
        <f t="shared" si="116"/>
        <v>►</v>
      </c>
      <c r="AC238" s="146" t="str">
        <f t="shared" si="134"/>
        <v>►</v>
      </c>
      <c r="AD238" s="659" t="str">
        <f t="shared" si="134"/>
        <v>►</v>
      </c>
      <c r="AE238" s="146" t="str">
        <f t="shared" si="134"/>
        <v>►</v>
      </c>
      <c r="AF238" s="146" t="str">
        <f t="shared" si="134"/>
        <v>►</v>
      </c>
      <c r="AG238" s="146" t="str">
        <f t="shared" si="134"/>
        <v>►</v>
      </c>
      <c r="AH238" s="146" t="str">
        <f t="shared" si="134"/>
        <v>►</v>
      </c>
      <c r="AI238" s="660"/>
      <c r="AJ238" s="145"/>
      <c r="AK238" s="118"/>
      <c r="AL238" s="118"/>
      <c r="AM238" s="117"/>
      <c r="AN238" s="116"/>
      <c r="AO238" s="115"/>
      <c r="AP238" s="281"/>
      <c r="AQ238" s="280"/>
      <c r="AR238" s="280"/>
      <c r="AS238" s="280"/>
      <c r="AT238" s="280"/>
      <c r="AU238" s="280"/>
      <c r="AV238" s="280"/>
      <c r="AW238" s="280"/>
      <c r="AX238" s="280"/>
      <c r="AY238" s="280"/>
      <c r="AZ238" s="280"/>
      <c r="BA238" s="279"/>
      <c r="BB238"/>
      <c r="BC238" s="394" t="str">
        <f t="shared" si="117"/>
        <v>►</v>
      </c>
      <c r="BF238" s="394" t="str">
        <f t="shared" si="118"/>
        <v>►</v>
      </c>
      <c r="BI238" s="9">
        <v>1</v>
      </c>
      <c r="BJ238" s="1"/>
      <c r="BK238" s="1"/>
    </row>
    <row r="239" spans="1:63" s="564" customFormat="1" ht="21">
      <c r="A239" s="394" t="str">
        <f t="shared" si="115"/>
        <v>►</v>
      </c>
      <c r="B239" s="146" t="str">
        <f t="shared" si="133"/>
        <v>►</v>
      </c>
      <c r="C239" s="659" t="str">
        <f t="shared" si="133"/>
        <v>►</v>
      </c>
      <c r="D239" s="146" t="str">
        <f t="shared" si="133"/>
        <v>►</v>
      </c>
      <c r="E239" s="146" t="str">
        <f t="shared" si="133"/>
        <v>►</v>
      </c>
      <c r="F239" s="146" t="str">
        <f t="shared" si="133"/>
        <v>►</v>
      </c>
      <c r="G239" s="146" t="str">
        <f t="shared" si="133"/>
        <v>►</v>
      </c>
      <c r="H239"/>
      <c r="I239" s="145"/>
      <c r="J239" s="118"/>
      <c r="K239" s="118"/>
      <c r="L239" s="117"/>
      <c r="M239" s="116"/>
      <c r="N239" s="115"/>
      <c r="O239" s="281"/>
      <c r="P239" s="280"/>
      <c r="Q239" s="280"/>
      <c r="R239" s="280"/>
      <c r="S239" s="280"/>
      <c r="T239" s="280"/>
      <c r="U239" s="280"/>
      <c r="V239" s="280"/>
      <c r="W239" s="280"/>
      <c r="X239" s="280"/>
      <c r="Y239" s="280"/>
      <c r="Z239" s="279"/>
      <c r="AA239" s="660"/>
      <c r="AB239" s="394" t="str">
        <f t="shared" si="116"/>
        <v>►</v>
      </c>
      <c r="AC239" s="146" t="str">
        <f t="shared" si="134"/>
        <v>►</v>
      </c>
      <c r="AD239" s="659" t="str">
        <f t="shared" si="134"/>
        <v>►</v>
      </c>
      <c r="AE239" s="146" t="str">
        <f t="shared" si="134"/>
        <v>►</v>
      </c>
      <c r="AF239" s="146" t="str">
        <f t="shared" si="134"/>
        <v>►</v>
      </c>
      <c r="AG239" s="146" t="str">
        <f t="shared" si="134"/>
        <v>►</v>
      </c>
      <c r="AH239" s="146" t="str">
        <f t="shared" si="134"/>
        <v>►</v>
      </c>
      <c r="AI239" s="660"/>
      <c r="AJ239" s="145"/>
      <c r="AK239" s="118"/>
      <c r="AL239" s="118"/>
      <c r="AM239" s="117"/>
      <c r="AN239" s="116"/>
      <c r="AO239" s="115"/>
      <c r="AP239" s="281"/>
      <c r="AQ239" s="280"/>
      <c r="AR239" s="280"/>
      <c r="AS239" s="280"/>
      <c r="AT239" s="280"/>
      <c r="AU239" s="280"/>
      <c r="AV239" s="280"/>
      <c r="AW239" s="280"/>
      <c r="AX239" s="280"/>
      <c r="AY239" s="280"/>
      <c r="AZ239" s="280"/>
      <c r="BA239" s="279"/>
      <c r="BB239"/>
      <c r="BC239" s="394" t="str">
        <f t="shared" si="117"/>
        <v>►</v>
      </c>
      <c r="BF239" s="394" t="str">
        <f t="shared" si="118"/>
        <v>►</v>
      </c>
      <c r="BI239" s="9">
        <v>1</v>
      </c>
      <c r="BJ239" s="1"/>
      <c r="BK239" s="1"/>
    </row>
    <row r="240" spans="1:63" s="564" customFormat="1" ht="21">
      <c r="A240" s="394" t="str">
        <f t="shared" si="115"/>
        <v>►</v>
      </c>
      <c r="B240" s="146" t="str">
        <f t="shared" si="133"/>
        <v>►</v>
      </c>
      <c r="C240" s="659" t="str">
        <f t="shared" si="133"/>
        <v>►</v>
      </c>
      <c r="D240" s="146" t="str">
        <f t="shared" si="133"/>
        <v>►</v>
      </c>
      <c r="E240" s="146" t="str">
        <f t="shared" si="133"/>
        <v>►</v>
      </c>
      <c r="F240" s="146" t="str">
        <f t="shared" si="133"/>
        <v>►</v>
      </c>
      <c r="G240" s="146" t="str">
        <f t="shared" si="133"/>
        <v>►</v>
      </c>
      <c r="H240"/>
      <c r="I240" s="145"/>
      <c r="J240" s="118"/>
      <c r="K240" s="118"/>
      <c r="L240" s="117"/>
      <c r="M240" s="116"/>
      <c r="N240" s="115"/>
      <c r="O240" s="281"/>
      <c r="P240" s="280"/>
      <c r="Q240" s="280"/>
      <c r="R240" s="280"/>
      <c r="S240" s="280"/>
      <c r="T240" s="280"/>
      <c r="U240" s="280"/>
      <c r="V240" s="280"/>
      <c r="W240" s="280"/>
      <c r="X240" s="280"/>
      <c r="Y240" s="280"/>
      <c r="Z240" s="279"/>
      <c r="AA240" s="660"/>
      <c r="AB240" s="394" t="str">
        <f t="shared" si="116"/>
        <v>►</v>
      </c>
      <c r="AC240" s="146" t="str">
        <f t="shared" si="134"/>
        <v>►</v>
      </c>
      <c r="AD240" s="659" t="str">
        <f t="shared" si="134"/>
        <v>►</v>
      </c>
      <c r="AE240" s="146" t="str">
        <f t="shared" si="134"/>
        <v>►</v>
      </c>
      <c r="AF240" s="146" t="str">
        <f t="shared" si="134"/>
        <v>►</v>
      </c>
      <c r="AG240" s="146" t="str">
        <f t="shared" si="134"/>
        <v>►</v>
      </c>
      <c r="AH240" s="146" t="str">
        <f t="shared" si="134"/>
        <v>►</v>
      </c>
      <c r="AI240" s="660"/>
      <c r="AJ240" s="145"/>
      <c r="AK240" s="118"/>
      <c r="AL240" s="118"/>
      <c r="AM240" s="117"/>
      <c r="AN240" s="116"/>
      <c r="AO240" s="115"/>
      <c r="AP240" s="281"/>
      <c r="AQ240" s="280"/>
      <c r="AR240" s="280"/>
      <c r="AS240" s="280"/>
      <c r="AT240" s="280"/>
      <c r="AU240" s="280"/>
      <c r="AV240" s="280"/>
      <c r="AW240" s="280"/>
      <c r="AX240" s="280"/>
      <c r="AY240" s="280"/>
      <c r="AZ240" s="280"/>
      <c r="BA240" s="279"/>
      <c r="BB240"/>
      <c r="BC240" s="394" t="str">
        <f t="shared" si="117"/>
        <v>►</v>
      </c>
      <c r="BF240" s="394" t="str">
        <f t="shared" si="118"/>
        <v>►</v>
      </c>
      <c r="BI240" s="9">
        <v>1</v>
      </c>
      <c r="BJ240" s="1"/>
      <c r="BK240" s="1"/>
    </row>
    <row r="241" spans="1:63" s="564" customFormat="1" ht="21">
      <c r="A241" s="394" t="str">
        <f t="shared" si="115"/>
        <v>►</v>
      </c>
      <c r="B241" s="146" t="str">
        <f t="shared" si="133"/>
        <v>►</v>
      </c>
      <c r="C241" s="659" t="str">
        <f t="shared" si="133"/>
        <v>►</v>
      </c>
      <c r="D241" s="146" t="str">
        <f t="shared" si="133"/>
        <v>►</v>
      </c>
      <c r="E241" s="146" t="str">
        <f t="shared" si="133"/>
        <v>►</v>
      </c>
      <c r="F241" s="146" t="str">
        <f t="shared" si="133"/>
        <v>►</v>
      </c>
      <c r="G241" s="146" t="str">
        <f t="shared" si="133"/>
        <v>►</v>
      </c>
      <c r="H241"/>
      <c r="I241" s="145"/>
      <c r="J241" s="118"/>
      <c r="K241" s="118"/>
      <c r="L241" s="117"/>
      <c r="M241" s="116"/>
      <c r="N241" s="115"/>
      <c r="O241" s="281"/>
      <c r="P241" s="280"/>
      <c r="Q241" s="280"/>
      <c r="R241" s="280"/>
      <c r="S241" s="280"/>
      <c r="T241" s="280"/>
      <c r="U241" s="280"/>
      <c r="V241" s="280"/>
      <c r="W241" s="280"/>
      <c r="X241" s="280"/>
      <c r="Y241" s="280"/>
      <c r="Z241" s="279"/>
      <c r="AA241" s="660"/>
      <c r="AB241" s="394" t="str">
        <f t="shared" si="116"/>
        <v>►</v>
      </c>
      <c r="AC241" s="146" t="str">
        <f t="shared" si="134"/>
        <v>►</v>
      </c>
      <c r="AD241" s="659" t="str">
        <f t="shared" si="134"/>
        <v>►</v>
      </c>
      <c r="AE241" s="146" t="str">
        <f t="shared" si="134"/>
        <v>►</v>
      </c>
      <c r="AF241" s="146" t="str">
        <f t="shared" si="134"/>
        <v>►</v>
      </c>
      <c r="AG241" s="146" t="str">
        <f t="shared" si="134"/>
        <v>►</v>
      </c>
      <c r="AH241" s="146" t="str">
        <f t="shared" si="134"/>
        <v>►</v>
      </c>
      <c r="AI241" s="660"/>
      <c r="AJ241" s="145"/>
      <c r="AK241" s="118"/>
      <c r="AL241" s="118"/>
      <c r="AM241" s="117"/>
      <c r="AN241" s="116"/>
      <c r="AO241" s="115"/>
      <c r="AP241" s="281"/>
      <c r="AQ241" s="280"/>
      <c r="AR241" s="280"/>
      <c r="AS241" s="280"/>
      <c r="AT241" s="280"/>
      <c r="AU241" s="280"/>
      <c r="AV241" s="280"/>
      <c r="AW241" s="280"/>
      <c r="AX241" s="280"/>
      <c r="AY241" s="280"/>
      <c r="AZ241" s="280"/>
      <c r="BA241" s="279"/>
      <c r="BB241"/>
      <c r="BC241" s="394" t="str">
        <f t="shared" si="117"/>
        <v>►</v>
      </c>
      <c r="BF241" s="394" t="str">
        <f t="shared" si="118"/>
        <v>►</v>
      </c>
      <c r="BI241" s="9">
        <v>1</v>
      </c>
      <c r="BJ241" s="1"/>
      <c r="BK241" s="1"/>
    </row>
    <row r="242" spans="1:63" s="564" customFormat="1" ht="18.75">
      <c r="A242" s="394" t="str">
        <f t="shared" si="115"/>
        <v>►</v>
      </c>
      <c r="B242" s="146" t="str">
        <f t="shared" si="133"/>
        <v>►</v>
      </c>
      <c r="C242" s="659" t="str">
        <f t="shared" si="133"/>
        <v>►</v>
      </c>
      <c r="D242" s="146" t="str">
        <f t="shared" si="133"/>
        <v>►</v>
      </c>
      <c r="E242" s="146" t="str">
        <f t="shared" si="133"/>
        <v>►</v>
      </c>
      <c r="F242" s="146" t="str">
        <f t="shared" si="133"/>
        <v>►</v>
      </c>
      <c r="G242" s="146" t="str">
        <f t="shared" si="133"/>
        <v>►</v>
      </c>
      <c r="H242"/>
      <c r="I242" s="145"/>
      <c r="J242" s="118"/>
      <c r="K242" s="118"/>
      <c r="L242" s="117"/>
      <c r="M242" s="116"/>
      <c r="N242" s="115"/>
      <c r="O242" s="661"/>
      <c r="P242" s="277"/>
      <c r="Q242" s="277"/>
      <c r="R242" s="277"/>
      <c r="S242" s="277"/>
      <c r="T242" s="277"/>
      <c r="U242" s="277"/>
      <c r="V242" s="277"/>
      <c r="W242" s="277"/>
      <c r="X242" s="277"/>
      <c r="Y242" s="277"/>
      <c r="Z242" s="276"/>
      <c r="AA242" s="660"/>
      <c r="AB242" s="394" t="str">
        <f t="shared" si="116"/>
        <v>►</v>
      </c>
      <c r="AC242" s="146" t="str">
        <f t="shared" si="134"/>
        <v>►</v>
      </c>
      <c r="AD242" s="659" t="str">
        <f t="shared" si="134"/>
        <v>►</v>
      </c>
      <c r="AE242" s="146" t="str">
        <f t="shared" si="134"/>
        <v>►</v>
      </c>
      <c r="AF242" s="146" t="str">
        <f t="shared" si="134"/>
        <v>►</v>
      </c>
      <c r="AG242" s="146" t="str">
        <f t="shared" si="134"/>
        <v>►</v>
      </c>
      <c r="AH242" s="146" t="str">
        <f t="shared" si="134"/>
        <v>►</v>
      </c>
      <c r="AI242" s="660"/>
      <c r="AJ242" s="145"/>
      <c r="AK242" s="118"/>
      <c r="AL242" s="118"/>
      <c r="AM242" s="117"/>
      <c r="AN242" s="116"/>
      <c r="AO242" s="115"/>
      <c r="AP242" s="661"/>
      <c r="AQ242" s="277"/>
      <c r="AR242" s="277"/>
      <c r="AS242" s="277"/>
      <c r="AT242" s="277"/>
      <c r="AU242" s="277"/>
      <c r="AV242" s="277"/>
      <c r="AW242" s="277"/>
      <c r="AX242" s="277"/>
      <c r="AY242" s="277"/>
      <c r="AZ242" s="277"/>
      <c r="BA242" s="276"/>
      <c r="BB242"/>
      <c r="BC242" s="394" t="str">
        <f t="shared" si="117"/>
        <v>►</v>
      </c>
      <c r="BF242" s="394" t="str">
        <f t="shared" si="118"/>
        <v>►</v>
      </c>
      <c r="BI242" s="9">
        <v>1</v>
      </c>
      <c r="BJ242" s="1"/>
      <c r="BK242" s="1"/>
    </row>
    <row r="243" spans="1:63" s="564" customFormat="1" ht="18.75">
      <c r="A243" s="394" t="str">
        <f t="shared" si="115"/>
        <v>►</v>
      </c>
      <c r="B243" s="146" t="str">
        <f t="shared" si="133"/>
        <v>►</v>
      </c>
      <c r="C243" s="659" t="str">
        <f t="shared" si="133"/>
        <v>►</v>
      </c>
      <c r="D243" s="146" t="str">
        <f t="shared" si="133"/>
        <v>►</v>
      </c>
      <c r="E243" s="146" t="str">
        <f t="shared" si="133"/>
        <v>►</v>
      </c>
      <c r="F243" s="146" t="str">
        <f t="shared" si="133"/>
        <v>►</v>
      </c>
      <c r="G243" s="146" t="str">
        <f t="shared" si="133"/>
        <v>►</v>
      </c>
      <c r="H243"/>
      <c r="I243" s="145"/>
      <c r="J243" s="118"/>
      <c r="K243" s="118"/>
      <c r="L243" s="117"/>
      <c r="M243" s="116"/>
      <c r="N243" s="115"/>
      <c r="O243" s="661"/>
      <c r="P243" s="277"/>
      <c r="Q243" s="277"/>
      <c r="R243" s="277"/>
      <c r="S243" s="277"/>
      <c r="T243" s="277"/>
      <c r="U243" s="277"/>
      <c r="V243" s="277"/>
      <c r="W243" s="277"/>
      <c r="X243" s="277"/>
      <c r="Y243" s="277"/>
      <c r="Z243" s="276"/>
      <c r="AA243" s="660"/>
      <c r="AB243" s="394" t="str">
        <f t="shared" si="116"/>
        <v>►</v>
      </c>
      <c r="AC243" s="146" t="str">
        <f t="shared" si="134"/>
        <v>►</v>
      </c>
      <c r="AD243" s="659" t="str">
        <f t="shared" si="134"/>
        <v>►</v>
      </c>
      <c r="AE243" s="146" t="str">
        <f t="shared" si="134"/>
        <v>►</v>
      </c>
      <c r="AF243" s="146" t="str">
        <f t="shared" si="134"/>
        <v>►</v>
      </c>
      <c r="AG243" s="146" t="str">
        <f t="shared" si="134"/>
        <v>►</v>
      </c>
      <c r="AH243" s="146" t="str">
        <f t="shared" si="134"/>
        <v>►</v>
      </c>
      <c r="AI243" s="660"/>
      <c r="AJ243" s="145"/>
      <c r="AK243" s="118"/>
      <c r="AL243" s="118"/>
      <c r="AM243" s="117"/>
      <c r="AN243" s="116"/>
      <c r="AO243" s="115"/>
      <c r="AP243" s="661"/>
      <c r="AQ243" s="277"/>
      <c r="AR243" s="277"/>
      <c r="AS243" s="277"/>
      <c r="AT243" s="277"/>
      <c r="AU243" s="277"/>
      <c r="AV243" s="277"/>
      <c r="AW243" s="277"/>
      <c r="AX243" s="277"/>
      <c r="AY243" s="277"/>
      <c r="AZ243" s="277"/>
      <c r="BA243" s="276"/>
      <c r="BB243"/>
      <c r="BC243" s="394" t="str">
        <f t="shared" si="117"/>
        <v>►</v>
      </c>
      <c r="BF243" s="394" t="str">
        <f t="shared" si="118"/>
        <v>►</v>
      </c>
      <c r="BI243" s="9">
        <v>1</v>
      </c>
      <c r="BJ243" s="1"/>
      <c r="BK243" s="1"/>
    </row>
    <row r="244" spans="1:63" s="564" customFormat="1" ht="15.75">
      <c r="A244" s="394" t="str">
        <f t="shared" si="115"/>
        <v>►</v>
      </c>
      <c r="B244" s="146" t="str">
        <f t="shared" si="133"/>
        <v>►</v>
      </c>
      <c r="C244" s="659" t="str">
        <f t="shared" si="133"/>
        <v>►</v>
      </c>
      <c r="D244" s="146" t="str">
        <f t="shared" si="133"/>
        <v>►</v>
      </c>
      <c r="E244" s="146" t="str">
        <f t="shared" si="133"/>
        <v>►</v>
      </c>
      <c r="F244" s="146" t="str">
        <f t="shared" si="133"/>
        <v>►</v>
      </c>
      <c r="G244" s="146" t="str">
        <f t="shared" si="133"/>
        <v>►</v>
      </c>
      <c r="H244"/>
      <c r="I244" s="272"/>
      <c r="J244" s="118"/>
      <c r="K244" s="118"/>
      <c r="L244" s="117"/>
      <c r="M244" s="116"/>
      <c r="N244" s="115"/>
      <c r="O244" s="274"/>
      <c r="P244" s="121"/>
      <c r="Q244" s="121"/>
      <c r="R244" s="121"/>
      <c r="S244" s="121"/>
      <c r="T244" s="121"/>
      <c r="U244" s="121"/>
      <c r="V244" s="121"/>
      <c r="W244" s="121"/>
      <c r="X244" s="121"/>
      <c r="Y244" s="121"/>
      <c r="Z244" s="120"/>
      <c r="AA244" s="660"/>
      <c r="AB244" s="394" t="str">
        <f t="shared" si="116"/>
        <v>►</v>
      </c>
      <c r="AC244" s="146" t="str">
        <f t="shared" si="134"/>
        <v>►</v>
      </c>
      <c r="AD244" s="659" t="str">
        <f t="shared" si="134"/>
        <v>►</v>
      </c>
      <c r="AE244" s="146" t="str">
        <f t="shared" si="134"/>
        <v>►</v>
      </c>
      <c r="AF244" s="146" t="str">
        <f t="shared" si="134"/>
        <v>►</v>
      </c>
      <c r="AG244" s="146" t="str">
        <f t="shared" si="134"/>
        <v>►</v>
      </c>
      <c r="AH244" s="146" t="str">
        <f t="shared" si="134"/>
        <v>►</v>
      </c>
      <c r="AI244" s="660"/>
      <c r="AJ244" s="272"/>
      <c r="AK244" s="118"/>
      <c r="AL244" s="118"/>
      <c r="AM244" s="117"/>
      <c r="AN244" s="116"/>
      <c r="AO244" s="115"/>
      <c r="AP244" s="274"/>
      <c r="AQ244" s="121"/>
      <c r="AR244" s="121"/>
      <c r="AS244" s="121"/>
      <c r="AT244" s="121"/>
      <c r="AU244" s="121"/>
      <c r="AV244" s="121"/>
      <c r="AW244" s="121"/>
      <c r="AX244" s="121"/>
      <c r="AY244" s="121"/>
      <c r="AZ244" s="121"/>
      <c r="BA244" s="120"/>
      <c r="BB244"/>
      <c r="BC244" s="394" t="str">
        <f t="shared" si="117"/>
        <v>►</v>
      </c>
      <c r="BF244" s="394" t="str">
        <f t="shared" si="118"/>
        <v>►</v>
      </c>
      <c r="BI244" s="9">
        <v>1</v>
      </c>
      <c r="BJ244" s="1"/>
      <c r="BK244" s="1"/>
    </row>
    <row r="245" spans="1:63" s="564" customFormat="1" ht="15.75">
      <c r="A245" s="394" t="str">
        <f t="shared" si="115"/>
        <v>►</v>
      </c>
      <c r="B245" s="146" t="str">
        <f t="shared" si="133"/>
        <v>►</v>
      </c>
      <c r="C245" s="659" t="str">
        <f t="shared" si="133"/>
        <v>►</v>
      </c>
      <c r="D245" s="146" t="str">
        <f t="shared" si="133"/>
        <v>►</v>
      </c>
      <c r="E245" s="146" t="str">
        <f t="shared" si="133"/>
        <v>►</v>
      </c>
      <c r="F245" s="146" t="str">
        <f t="shared" si="133"/>
        <v>►</v>
      </c>
      <c r="G245" s="146" t="str">
        <f t="shared" si="133"/>
        <v>►</v>
      </c>
      <c r="H245"/>
      <c r="I245" s="272"/>
      <c r="J245" s="112"/>
      <c r="K245" s="112"/>
      <c r="L245" s="112"/>
      <c r="M245" s="112"/>
      <c r="N245" s="112"/>
      <c r="O245" s="112"/>
      <c r="P245" s="112"/>
      <c r="Q245" s="112"/>
      <c r="R245" s="112"/>
      <c r="S245" s="112"/>
      <c r="T245" s="112"/>
      <c r="U245" s="112"/>
      <c r="V245" s="112"/>
      <c r="W245" s="112"/>
      <c r="X245" s="112"/>
      <c r="Y245" s="112"/>
      <c r="Z245" s="114"/>
      <c r="AA245" s="660"/>
      <c r="AB245" s="394" t="str">
        <f t="shared" si="116"/>
        <v>►</v>
      </c>
      <c r="AC245" s="146" t="str">
        <f t="shared" si="134"/>
        <v>►</v>
      </c>
      <c r="AD245" s="659" t="str">
        <f t="shared" si="134"/>
        <v>►</v>
      </c>
      <c r="AE245" s="146" t="str">
        <f t="shared" si="134"/>
        <v>►</v>
      </c>
      <c r="AF245" s="146" t="str">
        <f t="shared" si="134"/>
        <v>►</v>
      </c>
      <c r="AG245" s="146" t="str">
        <f t="shared" si="134"/>
        <v>►</v>
      </c>
      <c r="AH245" s="146" t="str">
        <f t="shared" si="134"/>
        <v>►</v>
      </c>
      <c r="AI245" s="660"/>
      <c r="AJ245" s="272"/>
      <c r="AK245" s="112"/>
      <c r="AL245" s="112"/>
      <c r="AM245" s="112"/>
      <c r="AN245" s="112"/>
      <c r="AO245" s="112"/>
      <c r="AP245" s="112"/>
      <c r="AQ245" s="112"/>
      <c r="AR245" s="112"/>
      <c r="AS245" s="112"/>
      <c r="AT245" s="112"/>
      <c r="AU245" s="112"/>
      <c r="AV245" s="112"/>
      <c r="AW245" s="112"/>
      <c r="AX245" s="112"/>
      <c r="AY245" s="112"/>
      <c r="AZ245" s="112"/>
      <c r="BA245" s="114"/>
      <c r="BB245"/>
      <c r="BC245" s="394" t="str">
        <f t="shared" si="117"/>
        <v>►</v>
      </c>
      <c r="BF245" s="394" t="str">
        <f t="shared" si="118"/>
        <v>►</v>
      </c>
      <c r="BI245" s="9">
        <v>1</v>
      </c>
      <c r="BJ245" s="1"/>
      <c r="BK245" s="1"/>
    </row>
    <row r="246" spans="1:63" s="564" customFormat="1" ht="16.5" thickBot="1">
      <c r="A246" s="394" t="str">
        <f t="shared" si="115"/>
        <v>►</v>
      </c>
      <c r="B246" s="146" t="str">
        <f t="shared" si="133"/>
        <v>►</v>
      </c>
      <c r="C246" s="659" t="str">
        <f t="shared" si="133"/>
        <v>►</v>
      </c>
      <c r="D246" s="146" t="str">
        <f t="shared" si="133"/>
        <v>►</v>
      </c>
      <c r="E246" s="146" t="str">
        <f t="shared" si="133"/>
        <v>►</v>
      </c>
      <c r="F246" s="146" t="str">
        <f t="shared" si="133"/>
        <v>►</v>
      </c>
      <c r="G246" s="146" t="str">
        <f t="shared" si="133"/>
        <v>►</v>
      </c>
      <c r="H246"/>
      <c r="I246" s="271"/>
      <c r="J246" s="270"/>
      <c r="K246" s="270"/>
      <c r="L246" s="270"/>
      <c r="M246" s="270"/>
      <c r="N246" s="270"/>
      <c r="O246" s="270"/>
      <c r="P246" s="270"/>
      <c r="Q246" s="270"/>
      <c r="R246" s="270"/>
      <c r="S246" s="270"/>
      <c r="T246" s="270"/>
      <c r="U246" s="270"/>
      <c r="V246" s="270"/>
      <c r="W246" s="270"/>
      <c r="X246" s="270"/>
      <c r="Y246" s="270"/>
      <c r="Z246" s="269"/>
      <c r="AA246" s="660"/>
      <c r="AB246" s="394" t="str">
        <f t="shared" si="116"/>
        <v>►</v>
      </c>
      <c r="AC246" s="146" t="str">
        <f t="shared" si="134"/>
        <v>►</v>
      </c>
      <c r="AD246" s="659" t="str">
        <f t="shared" si="134"/>
        <v>►</v>
      </c>
      <c r="AE246" s="146" t="str">
        <f t="shared" si="134"/>
        <v>►</v>
      </c>
      <c r="AF246" s="146" t="str">
        <f t="shared" si="134"/>
        <v>►</v>
      </c>
      <c r="AG246" s="146" t="str">
        <f t="shared" si="134"/>
        <v>►</v>
      </c>
      <c r="AH246" s="146" t="str">
        <f t="shared" si="134"/>
        <v>►</v>
      </c>
      <c r="AI246" s="660"/>
      <c r="AJ246" s="271"/>
      <c r="AK246" s="270"/>
      <c r="AL246" s="270"/>
      <c r="AM246" s="270"/>
      <c r="AN246" s="270"/>
      <c r="AO246" s="270"/>
      <c r="AP246" s="270"/>
      <c r="AQ246" s="270"/>
      <c r="AR246" s="270"/>
      <c r="AS246" s="270"/>
      <c r="AT246" s="270"/>
      <c r="AU246" s="270"/>
      <c r="AV246" s="270"/>
      <c r="AW246" s="270"/>
      <c r="AX246" s="270"/>
      <c r="AY246" s="270"/>
      <c r="AZ246" s="270"/>
      <c r="BA246" s="269"/>
      <c r="BB246"/>
      <c r="BC246" s="394" t="str">
        <f t="shared" si="117"/>
        <v>►</v>
      </c>
      <c r="BF246" s="394" t="str">
        <f t="shared" si="118"/>
        <v>►</v>
      </c>
      <c r="BI246" s="9">
        <v>1</v>
      </c>
      <c r="BJ246" s="1"/>
      <c r="BK246" s="1"/>
    </row>
    <row r="247" spans="1:63" s="564" customFormat="1" ht="16.5" thickBot="1">
      <c r="A247" s="394" t="str">
        <f t="shared" si="115"/>
        <v>A</v>
      </c>
      <c r="B247" s="655" t="s">
        <v>933</v>
      </c>
      <c r="C247" s="655" t="s">
        <v>933</v>
      </c>
      <c r="D247" s="655" t="s">
        <v>933</v>
      </c>
      <c r="E247" s="655" t="s">
        <v>933</v>
      </c>
      <c r="F247" s="655" t="s">
        <v>933</v>
      </c>
      <c r="G247" s="655" t="s">
        <v>933</v>
      </c>
      <c r="H247"/>
      <c r="I247" s="658" t="s">
        <v>338</v>
      </c>
      <c r="J247" s="657" t="s">
        <v>933</v>
      </c>
      <c r="K247" s="657" t="s">
        <v>933</v>
      </c>
      <c r="L247" s="657" t="s">
        <v>933</v>
      </c>
      <c r="M247" s="657" t="s">
        <v>933</v>
      </c>
      <c r="N247" s="657" t="s">
        <v>933</v>
      </c>
      <c r="O247" s="657" t="s">
        <v>933</v>
      </c>
      <c r="P247" s="657" t="s">
        <v>933</v>
      </c>
      <c r="Q247" s="657" t="s">
        <v>933</v>
      </c>
      <c r="R247" s="657" t="s">
        <v>933</v>
      </c>
      <c r="S247" s="657" t="s">
        <v>933</v>
      </c>
      <c r="T247" s="657" t="s">
        <v>933</v>
      </c>
      <c r="U247" s="657" t="s">
        <v>933</v>
      </c>
      <c r="V247" s="657" t="s">
        <v>933</v>
      </c>
      <c r="W247" s="657" t="s">
        <v>933</v>
      </c>
      <c r="X247" s="657" t="s">
        <v>933</v>
      </c>
      <c r="Y247" s="657" t="s">
        <v>933</v>
      </c>
      <c r="Z247" s="657" t="s">
        <v>933</v>
      </c>
      <c r="AA247" s="660"/>
      <c r="AB247" s="394" t="str">
        <f t="shared" si="116"/>
        <v>A</v>
      </c>
      <c r="AC247" s="655" t="s">
        <v>933</v>
      </c>
      <c r="AD247" s="655" t="s">
        <v>933</v>
      </c>
      <c r="AE247" s="655" t="s">
        <v>933</v>
      </c>
      <c r="AF247" s="655" t="s">
        <v>933</v>
      </c>
      <c r="AG247" s="655" t="s">
        <v>933</v>
      </c>
      <c r="AH247" s="655" t="s">
        <v>933</v>
      </c>
      <c r="AI247" s="660"/>
      <c r="AJ247" s="832" t="s">
        <v>338</v>
      </c>
      <c r="AK247" s="833" t="s">
        <v>338</v>
      </c>
      <c r="AL247" s="833" t="s">
        <v>338</v>
      </c>
      <c r="AM247" s="833" t="s">
        <v>338</v>
      </c>
      <c r="AN247" s="833" t="s">
        <v>338</v>
      </c>
      <c r="AO247" s="834" t="s">
        <v>2028</v>
      </c>
      <c r="AP247" s="835"/>
      <c r="AQ247" s="835"/>
      <c r="AR247" s="835"/>
      <c r="AS247" s="835"/>
      <c r="AT247" s="835"/>
      <c r="AU247" s="835"/>
      <c r="AV247" s="835"/>
      <c r="AW247" s="835"/>
      <c r="AX247" s="835"/>
      <c r="AY247" s="835"/>
      <c r="AZ247" s="835"/>
      <c r="BA247" s="835"/>
      <c r="BB247"/>
      <c r="BC247" s="394" t="str">
        <f t="shared" si="117"/>
        <v>A</v>
      </c>
      <c r="BF247" s="394" t="str">
        <f t="shared" si="118"/>
        <v>A</v>
      </c>
      <c r="BI247" s="9">
        <v>1</v>
      </c>
      <c r="BJ247" s="1"/>
      <c r="BK247" s="1"/>
    </row>
    <row r="248" spans="1:63" s="564" customFormat="1" ht="28.5">
      <c r="A248" s="394" t="str">
        <f t="shared" si="115"/>
        <v>A</v>
      </c>
      <c r="B248" s="395">
        <f t="shared" ref="B248:B266" si="135">IF(A248="►","►",IF(A248="A",IF(AND(ISTEXT(J248),ISTEXT(J248)),J248,IF(ISTEXT(J248),J248,IF(ISBLANK(J248),J248,J248)))))</f>
        <v>0</v>
      </c>
      <c r="C248" s="687">
        <f t="shared" ref="C248:C266" si="136">IF(B248="►","►",IFERROR(LEFT(B248,SEARCH(".",B248)-1),0))</f>
        <v>0</v>
      </c>
      <c r="D248" s="395">
        <f t="shared" ref="D248:D266" si="137">IF(B248="►","►",IFERROR(MID(B248,SEARCH(".",B248)+1,SEARCH(".",B248,SEARCH(".",B248)+1)-SEARCH(".",B248)-1),0))</f>
        <v>0</v>
      </c>
      <c r="E248" s="395">
        <f t="shared" ref="E248:E266" si="138">IF(B248="►","►",IFERROR(MID(B248,SEARCH(".",B248,SEARCH(".",B248)+1)+1,SEARCH(".",B248,SEARCH(".",B248,SEARCH(".",B248)+1)+1)-SEARCH(".",B248,SEARCH(".",B248)+1)-1),0))</f>
        <v>0</v>
      </c>
      <c r="F248" s="395">
        <f t="shared" ref="F248:F266" si="139">IF(B248="►","►",IFERROR(MID(J248,SEARCH(".",B248,SEARCH(".",B248,SEARCH(".",B248)+1)+1)+1,SEARCH(".",B248,SEARCH(".",B248,SEARCH(".",B248,SEARCH(".",B248)+1)+1)+1)-SEARCH(".",B248,SEARCH(".",B248,SEARCH(".",B248)+1)+1)-1),0))</f>
        <v>0</v>
      </c>
      <c r="G248" s="395" t="str">
        <f t="shared" ref="G248:G266" si="140">IF(B248="►","►",IFERROR(MID(B248,SEARCH("♦",SUBSTITUTE(B248,".","♦",LEN(B248)-LEN(SUBSTITUTE(B248,".",""))))+1,999),""))</f>
        <v/>
      </c>
      <c r="H248"/>
      <c r="I248" s="257" t="s">
        <v>338</v>
      </c>
      <c r="J248" s="256">
        <f>J255</f>
        <v>0</v>
      </c>
      <c r="K248" s="256">
        <f>K255</f>
        <v>0</v>
      </c>
      <c r="L248" s="255">
        <f>L255</f>
        <v>0</v>
      </c>
      <c r="M248" s="254">
        <f>M255</f>
        <v>0</v>
      </c>
      <c r="N248" s="253">
        <f>N255</f>
        <v>0</v>
      </c>
      <c r="O248" s="686"/>
      <c r="P248" s="685"/>
      <c r="Q248" s="798" t="s">
        <v>1704</v>
      </c>
      <c r="R248" s="798"/>
      <c r="S248" s="798"/>
      <c r="T248" s="798"/>
      <c r="U248" s="798"/>
      <c r="V248" s="798"/>
      <c r="W248" s="798"/>
      <c r="X248" s="798"/>
      <c r="Y248" s="798"/>
      <c r="Z248" s="684"/>
      <c r="AA248" s="660"/>
      <c r="AB248" s="394" t="str">
        <f t="shared" si="116"/>
        <v>A</v>
      </c>
      <c r="AC248" s="395">
        <f t="shared" ref="AC248:AC266" si="141">IF(AB248="►","►",IF(AB248="A",IF(AND(ISTEXT(AK248),ISTEXT(AK248)),AK248,IF(ISTEXT(AK248),AK248,IF(ISBLANK(AK248),AK248,AK248)))))</f>
        <v>0</v>
      </c>
      <c r="AD248" s="687">
        <f t="shared" ref="AD248:AD266" si="142">IF(AC248="►","►",IFERROR(LEFT(AC248,SEARCH(".",AC248)-1),0))</f>
        <v>0</v>
      </c>
      <c r="AE248" s="395">
        <f t="shared" ref="AE248:AE266" si="143">IF(AC248="►","►",IFERROR(MID(AC248,SEARCH(".",AC248)+1,SEARCH(".",AC248,SEARCH(".",AC248)+1)-SEARCH(".",AC248)-1),0))</f>
        <v>0</v>
      </c>
      <c r="AF248" s="395">
        <f t="shared" ref="AF248:AF266" si="144">IF(AC248="►","►",IFERROR(MID(AC248,SEARCH(".",AC248,SEARCH(".",AC248)+1)+1,SEARCH(".",AC248,SEARCH(".",AC248,SEARCH(".",AC248)+1)+1)-SEARCH(".",AC248,SEARCH(".",AC248)+1)-1),0))</f>
        <v>0</v>
      </c>
      <c r="AG248" s="395">
        <f t="shared" ref="AG248:AG266" si="145">IF(AC248="►","►",IFERROR(MID(AK248,SEARCH(".",AC248,SEARCH(".",AC248,SEARCH(".",AC248)+1)+1)+1,SEARCH(".",AC248,SEARCH(".",AC248,SEARCH(".",AC248,SEARCH(".",AC248)+1)+1)+1)-SEARCH(".",AC248,SEARCH(".",AC248,SEARCH(".",AC248)+1)+1)-1),0))</f>
        <v>0</v>
      </c>
      <c r="AH248" s="395" t="str">
        <f t="shared" ref="AH248:AH266" si="146">IF(AC248="►","►",IFERROR(MID(AC248,SEARCH("♦",SUBSTITUTE(AC248,".","♦",LEN(AC248)-LEN(SUBSTITUTE(AC248,".",""))))+1,999),""))</f>
        <v/>
      </c>
      <c r="AI248" s="660"/>
      <c r="AJ248" s="257" t="s">
        <v>338</v>
      </c>
      <c r="AK248" s="256">
        <f>AK255</f>
        <v>0</v>
      </c>
      <c r="AL248" s="256">
        <f>AL255</f>
        <v>0</v>
      </c>
      <c r="AM248" s="255">
        <f>AM255</f>
        <v>0</v>
      </c>
      <c r="AN248" s="254">
        <f>AN255</f>
        <v>0</v>
      </c>
      <c r="AO248" s="253">
        <f>AO255</f>
        <v>0</v>
      </c>
      <c r="AP248" s="686"/>
      <c r="AQ248" s="685"/>
      <c r="AR248" s="798" t="s">
        <v>2036</v>
      </c>
      <c r="AS248" s="798"/>
      <c r="AT248" s="798"/>
      <c r="AU248" s="798"/>
      <c r="AV248" s="798"/>
      <c r="AW248" s="798"/>
      <c r="AX248" s="798"/>
      <c r="AY248" s="798"/>
      <c r="AZ248" s="798"/>
      <c r="BA248" s="684"/>
      <c r="BB248"/>
      <c r="BC248" s="394" t="str">
        <f t="shared" si="117"/>
        <v>A</v>
      </c>
      <c r="BF248" s="394" t="str">
        <f t="shared" si="118"/>
        <v>A</v>
      </c>
      <c r="BI248" s="9">
        <v>1</v>
      </c>
      <c r="BJ248" s="1"/>
      <c r="BK248" s="1"/>
    </row>
    <row r="249" spans="1:63" s="564" customFormat="1" ht="28.5">
      <c r="A249" s="394" t="str">
        <f t="shared" si="115"/>
        <v>►</v>
      </c>
      <c r="B249" s="146" t="str">
        <f t="shared" si="135"/>
        <v>►</v>
      </c>
      <c r="C249" s="659" t="str">
        <f t="shared" si="136"/>
        <v>►</v>
      </c>
      <c r="D249" s="146" t="str">
        <f t="shared" si="137"/>
        <v>►</v>
      </c>
      <c r="E249" s="146" t="str">
        <f t="shared" si="138"/>
        <v>►</v>
      </c>
      <c r="F249" s="146" t="str">
        <f t="shared" si="139"/>
        <v>►</v>
      </c>
      <c r="G249" s="146" t="str">
        <f t="shared" si="140"/>
        <v>►</v>
      </c>
      <c r="H249"/>
      <c r="I249" s="133"/>
      <c r="J249" s="203"/>
      <c r="K249" s="203"/>
      <c r="L249" s="202"/>
      <c r="M249" s="201"/>
      <c r="N249" s="200"/>
      <c r="O249" s="683"/>
      <c r="P249" s="682"/>
      <c r="Q249" s="799"/>
      <c r="R249" s="799"/>
      <c r="S249" s="799"/>
      <c r="T249" s="799"/>
      <c r="U249" s="799"/>
      <c r="V249" s="799"/>
      <c r="W249" s="799"/>
      <c r="X249" s="799"/>
      <c r="Y249" s="799"/>
      <c r="Z249" s="681"/>
      <c r="AA249" s="660"/>
      <c r="AB249" s="394" t="str">
        <f t="shared" si="116"/>
        <v>►</v>
      </c>
      <c r="AC249" s="146" t="str">
        <f t="shared" si="141"/>
        <v>►</v>
      </c>
      <c r="AD249" s="659" t="str">
        <f t="shared" si="142"/>
        <v>►</v>
      </c>
      <c r="AE249" s="146" t="str">
        <f t="shared" si="143"/>
        <v>►</v>
      </c>
      <c r="AF249" s="146" t="str">
        <f t="shared" si="144"/>
        <v>►</v>
      </c>
      <c r="AG249" s="146" t="str">
        <f t="shared" si="145"/>
        <v>►</v>
      </c>
      <c r="AH249" s="146" t="str">
        <f t="shared" si="146"/>
        <v>►</v>
      </c>
      <c r="AI249" s="660"/>
      <c r="AJ249" s="133"/>
      <c r="AK249" s="203"/>
      <c r="AL249" s="203"/>
      <c r="AM249" s="202"/>
      <c r="AN249" s="201"/>
      <c r="AO249" s="200"/>
      <c r="AP249" s="683"/>
      <c r="AQ249" s="682"/>
      <c r="AR249" s="799"/>
      <c r="AS249" s="799"/>
      <c r="AT249" s="799"/>
      <c r="AU249" s="799"/>
      <c r="AV249" s="799"/>
      <c r="AW249" s="799"/>
      <c r="AX249" s="799"/>
      <c r="AY249" s="799"/>
      <c r="AZ249" s="799"/>
      <c r="BA249" s="681"/>
      <c r="BB249"/>
      <c r="BC249" s="394" t="str">
        <f t="shared" si="117"/>
        <v>►</v>
      </c>
      <c r="BF249" s="394" t="str">
        <f t="shared" si="118"/>
        <v>►</v>
      </c>
      <c r="BI249" s="9">
        <v>1</v>
      </c>
      <c r="BJ249" s="1"/>
      <c r="BK249" s="1"/>
    </row>
    <row r="250" spans="1:63" s="564" customFormat="1" ht="15.75">
      <c r="A250" s="394" t="str">
        <f t="shared" si="115"/>
        <v>►</v>
      </c>
      <c r="B250" s="146" t="str">
        <f t="shared" si="135"/>
        <v>►</v>
      </c>
      <c r="C250" s="659" t="str">
        <f t="shared" si="136"/>
        <v>►</v>
      </c>
      <c r="D250" s="146" t="str">
        <f t="shared" si="137"/>
        <v>►</v>
      </c>
      <c r="E250" s="146" t="str">
        <f t="shared" si="138"/>
        <v>►</v>
      </c>
      <c r="F250" s="146" t="str">
        <f t="shared" si="139"/>
        <v>►</v>
      </c>
      <c r="G250" s="146" t="str">
        <f t="shared" si="140"/>
        <v>►</v>
      </c>
      <c r="H250"/>
      <c r="I250" s="133"/>
      <c r="J250" s="203"/>
      <c r="K250" s="203"/>
      <c r="L250" s="202"/>
      <c r="M250" s="201"/>
      <c r="N250" s="200"/>
      <c r="O250" s="680"/>
      <c r="P250" s="680"/>
      <c r="Q250" s="332"/>
      <c r="R250" s="331"/>
      <c r="S250" s="231"/>
      <c r="T250" s="231"/>
      <c r="U250" s="231"/>
      <c r="V250" s="231"/>
      <c r="W250" s="231"/>
      <c r="X250" s="231"/>
      <c r="Y250" s="231"/>
      <c r="Z250" s="230"/>
      <c r="AA250" s="660"/>
      <c r="AB250" s="394" t="str">
        <f t="shared" si="116"/>
        <v>►</v>
      </c>
      <c r="AC250" s="146" t="str">
        <f t="shared" si="141"/>
        <v>►</v>
      </c>
      <c r="AD250" s="659" t="str">
        <f t="shared" si="142"/>
        <v>►</v>
      </c>
      <c r="AE250" s="146" t="str">
        <f t="shared" si="143"/>
        <v>►</v>
      </c>
      <c r="AF250" s="146" t="str">
        <f t="shared" si="144"/>
        <v>►</v>
      </c>
      <c r="AG250" s="146" t="str">
        <f t="shared" si="145"/>
        <v>►</v>
      </c>
      <c r="AH250" s="146" t="str">
        <f t="shared" si="146"/>
        <v>►</v>
      </c>
      <c r="AI250" s="660"/>
      <c r="AJ250" s="133"/>
      <c r="AK250" s="203"/>
      <c r="AL250" s="203"/>
      <c r="AM250" s="202"/>
      <c r="AN250" s="201"/>
      <c r="AO250" s="200"/>
      <c r="AP250" s="680"/>
      <c r="AQ250" s="680"/>
      <c r="AR250" s="332"/>
      <c r="AS250" s="331"/>
      <c r="AT250" s="231"/>
      <c r="AU250" s="231"/>
      <c r="AV250" s="231"/>
      <c r="AW250" s="231"/>
      <c r="AX250" s="231"/>
      <c r="AY250" s="231"/>
      <c r="AZ250" s="231"/>
      <c r="BA250" s="230"/>
      <c r="BB250"/>
      <c r="BC250" s="394" t="str">
        <f t="shared" si="117"/>
        <v>►</v>
      </c>
      <c r="BF250" s="394" t="str">
        <f t="shared" si="118"/>
        <v>►</v>
      </c>
      <c r="BI250" s="9">
        <v>1</v>
      </c>
      <c r="BJ250" s="1"/>
      <c r="BK250" s="1"/>
    </row>
    <row r="251" spans="1:63" s="564" customFormat="1" ht="18.75">
      <c r="A251" s="394" t="str">
        <f t="shared" si="115"/>
        <v>►</v>
      </c>
      <c r="B251" s="146" t="str">
        <f t="shared" si="135"/>
        <v>►</v>
      </c>
      <c r="C251" s="659" t="str">
        <f t="shared" si="136"/>
        <v>►</v>
      </c>
      <c r="D251" s="146" t="str">
        <f t="shared" si="137"/>
        <v>►</v>
      </c>
      <c r="E251" s="146" t="str">
        <f t="shared" si="138"/>
        <v>►</v>
      </c>
      <c r="F251" s="146" t="str">
        <f t="shared" si="139"/>
        <v>►</v>
      </c>
      <c r="G251" s="146" t="str">
        <f t="shared" si="140"/>
        <v>►</v>
      </c>
      <c r="H251"/>
      <c r="I251" s="133"/>
      <c r="J251" s="203"/>
      <c r="K251" s="203"/>
      <c r="L251" s="202"/>
      <c r="M251" s="201"/>
      <c r="N251" s="200"/>
      <c r="O251" s="223"/>
      <c r="P251" s="329"/>
      <c r="Q251" s="318"/>
      <c r="R251" s="318"/>
      <c r="S251" s="318"/>
      <c r="T251" s="318"/>
      <c r="U251" s="210"/>
      <c r="V251" s="222"/>
      <c r="W251" s="679"/>
      <c r="X251" s="679"/>
      <c r="Y251" s="679"/>
      <c r="Z251" s="678"/>
      <c r="AA251" s="660"/>
      <c r="AB251" s="394" t="str">
        <f t="shared" si="116"/>
        <v>►</v>
      </c>
      <c r="AC251" s="146" t="str">
        <f t="shared" si="141"/>
        <v>►</v>
      </c>
      <c r="AD251" s="659" t="str">
        <f t="shared" si="142"/>
        <v>►</v>
      </c>
      <c r="AE251" s="146" t="str">
        <f t="shared" si="143"/>
        <v>►</v>
      </c>
      <c r="AF251" s="146" t="str">
        <f t="shared" si="144"/>
        <v>►</v>
      </c>
      <c r="AG251" s="146" t="str">
        <f t="shared" si="145"/>
        <v>►</v>
      </c>
      <c r="AH251" s="146" t="str">
        <f t="shared" si="146"/>
        <v>►</v>
      </c>
      <c r="AI251" s="660"/>
      <c r="AJ251" s="133"/>
      <c r="AK251" s="203"/>
      <c r="AL251" s="203"/>
      <c r="AM251" s="202"/>
      <c r="AN251" s="201"/>
      <c r="AO251" s="200"/>
      <c r="AP251" s="223"/>
      <c r="AQ251" s="329"/>
      <c r="AR251" s="318"/>
      <c r="AS251" s="318"/>
      <c r="AT251" s="318"/>
      <c r="AU251" s="318"/>
      <c r="AV251" s="210"/>
      <c r="AW251" s="222"/>
      <c r="AX251" s="679"/>
      <c r="AY251" s="679"/>
      <c r="AZ251" s="679"/>
      <c r="BA251" s="678"/>
      <c r="BB251"/>
      <c r="BC251" s="394" t="str">
        <f t="shared" si="117"/>
        <v>►</v>
      </c>
      <c r="BF251" s="394" t="str">
        <f t="shared" si="118"/>
        <v>►</v>
      </c>
      <c r="BI251" s="9">
        <v>1</v>
      </c>
      <c r="BJ251" s="1"/>
      <c r="BK251" s="1"/>
    </row>
    <row r="252" spans="1:63" s="564" customFormat="1" ht="18.75">
      <c r="A252" s="394" t="str">
        <f t="shared" si="115"/>
        <v>►</v>
      </c>
      <c r="B252" s="146" t="str">
        <f t="shared" si="135"/>
        <v>►</v>
      </c>
      <c r="C252" s="659" t="str">
        <f t="shared" si="136"/>
        <v>►</v>
      </c>
      <c r="D252" s="146" t="str">
        <f t="shared" si="137"/>
        <v>►</v>
      </c>
      <c r="E252" s="146" t="str">
        <f t="shared" si="138"/>
        <v>►</v>
      </c>
      <c r="F252" s="146" t="str">
        <f t="shared" si="139"/>
        <v>►</v>
      </c>
      <c r="G252" s="146" t="str">
        <f t="shared" si="140"/>
        <v>►</v>
      </c>
      <c r="H252"/>
      <c r="I252" s="133"/>
      <c r="J252" s="203"/>
      <c r="K252" s="203"/>
      <c r="L252" s="202"/>
      <c r="M252" s="201"/>
      <c r="N252" s="200"/>
      <c r="O252" s="215"/>
      <c r="P252" s="322"/>
      <c r="Q252" s="319"/>
      <c r="R252" s="319"/>
      <c r="S252" s="319"/>
      <c r="T252" s="319"/>
      <c r="U252" s="214"/>
      <c r="V252" s="28"/>
      <c r="W252" s="679"/>
      <c r="X252" s="679"/>
      <c r="Y252" s="679"/>
      <c r="Z252" s="678"/>
      <c r="AA252" s="660"/>
      <c r="AB252" s="394" t="str">
        <f t="shared" si="116"/>
        <v>►</v>
      </c>
      <c r="AC252" s="146" t="str">
        <f t="shared" si="141"/>
        <v>►</v>
      </c>
      <c r="AD252" s="659" t="str">
        <f t="shared" si="142"/>
        <v>►</v>
      </c>
      <c r="AE252" s="146" t="str">
        <f t="shared" si="143"/>
        <v>►</v>
      </c>
      <c r="AF252" s="146" t="str">
        <f t="shared" si="144"/>
        <v>►</v>
      </c>
      <c r="AG252" s="146" t="str">
        <f t="shared" si="145"/>
        <v>►</v>
      </c>
      <c r="AH252" s="146" t="str">
        <f t="shared" si="146"/>
        <v>►</v>
      </c>
      <c r="AI252" s="660"/>
      <c r="AJ252" s="133"/>
      <c r="AK252" s="203"/>
      <c r="AL252" s="203"/>
      <c r="AM252" s="202"/>
      <c r="AN252" s="201"/>
      <c r="AO252" s="200"/>
      <c r="AP252" s="215"/>
      <c r="AQ252" s="322"/>
      <c r="AR252" s="319"/>
      <c r="AS252" s="319"/>
      <c r="AT252" s="319"/>
      <c r="AU252" s="319"/>
      <c r="AV252" s="214"/>
      <c r="AW252" s="28"/>
      <c r="AX252" s="679"/>
      <c r="AY252" s="679"/>
      <c r="AZ252" s="679"/>
      <c r="BA252" s="678"/>
      <c r="BB252"/>
      <c r="BC252" s="394" t="str">
        <f t="shared" si="117"/>
        <v>►</v>
      </c>
      <c r="BF252" s="394" t="str">
        <f t="shared" si="118"/>
        <v>►</v>
      </c>
      <c r="BI252" s="9">
        <v>1</v>
      </c>
      <c r="BJ252" s="1"/>
      <c r="BK252" s="1"/>
    </row>
    <row r="253" spans="1:63" s="564" customFormat="1" ht="15.75">
      <c r="A253" s="394" t="str">
        <f t="shared" si="115"/>
        <v>►</v>
      </c>
      <c r="B253" s="146" t="str">
        <f t="shared" si="135"/>
        <v>►</v>
      </c>
      <c r="C253" s="659" t="str">
        <f t="shared" si="136"/>
        <v>►</v>
      </c>
      <c r="D253" s="146" t="str">
        <f t="shared" si="137"/>
        <v>►</v>
      </c>
      <c r="E253" s="146" t="str">
        <f t="shared" si="138"/>
        <v>►</v>
      </c>
      <c r="F253" s="146" t="str">
        <f t="shared" si="139"/>
        <v>►</v>
      </c>
      <c r="G253" s="146" t="str">
        <f t="shared" si="140"/>
        <v>►</v>
      </c>
      <c r="H253"/>
      <c r="I253" s="133"/>
      <c r="J253" s="203"/>
      <c r="K253" s="203"/>
      <c r="L253" s="202"/>
      <c r="M253" s="201"/>
      <c r="N253" s="200"/>
      <c r="O253" s="320"/>
      <c r="P253" s="319"/>
      <c r="Q253" s="318"/>
      <c r="R253" s="315"/>
      <c r="S253" s="198"/>
      <c r="T253" s="314"/>
      <c r="U253" s="197"/>
      <c r="V253" s="196"/>
      <c r="W253" s="677" t="str">
        <f>Q248</f>
        <v>POSTIT 8</v>
      </c>
      <c r="X253" s="677"/>
      <c r="Y253" s="677"/>
      <c r="Z253" s="676"/>
      <c r="AA253" s="660"/>
      <c r="AB253" s="394" t="str">
        <f t="shared" si="116"/>
        <v>►</v>
      </c>
      <c r="AC253" s="146" t="str">
        <f t="shared" si="141"/>
        <v>►</v>
      </c>
      <c r="AD253" s="659" t="str">
        <f t="shared" si="142"/>
        <v>►</v>
      </c>
      <c r="AE253" s="146" t="str">
        <f t="shared" si="143"/>
        <v>►</v>
      </c>
      <c r="AF253" s="146" t="str">
        <f t="shared" si="144"/>
        <v>►</v>
      </c>
      <c r="AG253" s="146" t="str">
        <f t="shared" si="145"/>
        <v>►</v>
      </c>
      <c r="AH253" s="146" t="str">
        <f t="shared" si="146"/>
        <v>►</v>
      </c>
      <c r="AI253" s="660"/>
      <c r="AJ253" s="133"/>
      <c r="AK253" s="203"/>
      <c r="AL253" s="203"/>
      <c r="AM253" s="202"/>
      <c r="AN253" s="201"/>
      <c r="AO253" s="200"/>
      <c r="AP253" s="320"/>
      <c r="AQ253" s="319"/>
      <c r="AR253" s="318"/>
      <c r="AS253" s="315"/>
      <c r="AT253" s="198"/>
      <c r="AU253" s="314"/>
      <c r="AV253" s="197"/>
      <c r="AW253" s="196"/>
      <c r="AX253" s="677" t="str">
        <f>AR248</f>
        <v>POSTIT 21</v>
      </c>
      <c r="AY253" s="677"/>
      <c r="AZ253" s="677"/>
      <c r="BA253" s="676"/>
      <c r="BB253"/>
      <c r="BC253" s="394" t="str">
        <f t="shared" si="117"/>
        <v>►</v>
      </c>
      <c r="BF253" s="394" t="str">
        <f t="shared" si="118"/>
        <v>►</v>
      </c>
      <c r="BI253" s="9">
        <v>1</v>
      </c>
      <c r="BJ253" s="1"/>
      <c r="BK253" s="1"/>
    </row>
    <row r="254" spans="1:63" s="564" customFormat="1" ht="15.75">
      <c r="A254" s="394" t="str">
        <f t="shared" si="115"/>
        <v>►</v>
      </c>
      <c r="B254" s="146" t="str">
        <f t="shared" si="135"/>
        <v>►</v>
      </c>
      <c r="C254" s="659" t="str">
        <f t="shared" si="136"/>
        <v>►</v>
      </c>
      <c r="D254" s="146" t="str">
        <f t="shared" si="137"/>
        <v>►</v>
      </c>
      <c r="E254" s="146" t="str">
        <f t="shared" si="138"/>
        <v>►</v>
      </c>
      <c r="F254" s="146" t="str">
        <f t="shared" si="139"/>
        <v>►</v>
      </c>
      <c r="G254" s="146" t="str">
        <f t="shared" si="140"/>
        <v>►</v>
      </c>
      <c r="H254"/>
      <c r="I254" s="133"/>
      <c r="J254" s="203"/>
      <c r="K254" s="203"/>
      <c r="L254" s="202"/>
      <c r="M254" s="201"/>
      <c r="N254" s="200"/>
      <c r="O254" s="199"/>
      <c r="P254" s="103"/>
      <c r="Q254" s="315"/>
      <c r="R254" s="315"/>
      <c r="S254" s="198"/>
      <c r="T254" s="314"/>
      <c r="U254" s="197"/>
      <c r="V254" s="196"/>
      <c r="W254" s="677"/>
      <c r="X254" s="677"/>
      <c r="Y254" s="677"/>
      <c r="Z254" s="676"/>
      <c r="AA254" s="660"/>
      <c r="AB254" s="394" t="str">
        <f t="shared" si="116"/>
        <v>►</v>
      </c>
      <c r="AC254" s="146" t="str">
        <f t="shared" si="141"/>
        <v>►</v>
      </c>
      <c r="AD254" s="659" t="str">
        <f t="shared" si="142"/>
        <v>►</v>
      </c>
      <c r="AE254" s="146" t="str">
        <f t="shared" si="143"/>
        <v>►</v>
      </c>
      <c r="AF254" s="146" t="str">
        <f t="shared" si="144"/>
        <v>►</v>
      </c>
      <c r="AG254" s="146" t="str">
        <f t="shared" si="145"/>
        <v>►</v>
      </c>
      <c r="AH254" s="146" t="str">
        <f t="shared" si="146"/>
        <v>►</v>
      </c>
      <c r="AI254" s="660"/>
      <c r="AJ254" s="133"/>
      <c r="AK254" s="203"/>
      <c r="AL254" s="203"/>
      <c r="AM254" s="202"/>
      <c r="AN254" s="201"/>
      <c r="AO254" s="200"/>
      <c r="AP254" s="199"/>
      <c r="AQ254" s="103"/>
      <c r="AR254" s="315"/>
      <c r="AS254" s="315"/>
      <c r="AT254" s="198"/>
      <c r="AU254" s="314"/>
      <c r="AV254" s="197"/>
      <c r="AW254" s="196"/>
      <c r="AX254" s="677"/>
      <c r="AY254" s="677"/>
      <c r="AZ254" s="677"/>
      <c r="BA254" s="676"/>
      <c r="BB254"/>
      <c r="BC254" s="394" t="str">
        <f t="shared" si="117"/>
        <v>►</v>
      </c>
      <c r="BF254" s="394" t="str">
        <f t="shared" si="118"/>
        <v>►</v>
      </c>
      <c r="BI254" s="9">
        <v>1</v>
      </c>
      <c r="BJ254" s="1"/>
      <c r="BK254" s="1"/>
    </row>
    <row r="255" spans="1:63" s="564" customFormat="1" ht="15.75">
      <c r="A255" s="394" t="str">
        <f t="shared" si="115"/>
        <v>►</v>
      </c>
      <c r="B255" s="146" t="str">
        <f t="shared" si="135"/>
        <v>►</v>
      </c>
      <c r="C255" s="659" t="str">
        <f t="shared" si="136"/>
        <v>►</v>
      </c>
      <c r="D255" s="146" t="str">
        <f t="shared" si="137"/>
        <v>►</v>
      </c>
      <c r="E255" s="146" t="str">
        <f t="shared" si="138"/>
        <v>►</v>
      </c>
      <c r="F255" s="146" t="str">
        <f t="shared" si="139"/>
        <v>►</v>
      </c>
      <c r="G255" s="146" t="str">
        <f t="shared" si="140"/>
        <v>►</v>
      </c>
      <c r="H255"/>
      <c r="I255" s="133"/>
      <c r="J255" s="189"/>
      <c r="K255" s="188"/>
      <c r="L255" s="187"/>
      <c r="M255" s="186"/>
      <c r="N255" s="185"/>
      <c r="O255" s="184"/>
      <c r="P255" s="183"/>
      <c r="Q255" s="183"/>
      <c r="R255" s="182"/>
      <c r="S255" s="182"/>
      <c r="T255" s="182"/>
      <c r="U255" s="182"/>
      <c r="V255" s="182"/>
      <c r="W255" s="182"/>
      <c r="X255" s="182"/>
      <c r="Y255" s="182"/>
      <c r="Z255" s="181"/>
      <c r="AA255" s="660"/>
      <c r="AB255" s="394" t="str">
        <f t="shared" si="116"/>
        <v>►</v>
      </c>
      <c r="AC255" s="146" t="str">
        <f t="shared" si="141"/>
        <v>►</v>
      </c>
      <c r="AD255" s="659" t="str">
        <f t="shared" si="142"/>
        <v>►</v>
      </c>
      <c r="AE255" s="146" t="str">
        <f t="shared" si="143"/>
        <v>►</v>
      </c>
      <c r="AF255" s="146" t="str">
        <f t="shared" si="144"/>
        <v>►</v>
      </c>
      <c r="AG255" s="146" t="str">
        <f t="shared" si="145"/>
        <v>►</v>
      </c>
      <c r="AH255" s="146" t="str">
        <f t="shared" si="146"/>
        <v>►</v>
      </c>
      <c r="AI255" s="660"/>
      <c r="AJ255" s="133"/>
      <c r="AK255" s="189"/>
      <c r="AL255" s="188"/>
      <c r="AM255" s="187"/>
      <c r="AN255" s="186"/>
      <c r="AO255" s="185"/>
      <c r="AP255" s="184"/>
      <c r="AQ255" s="183"/>
      <c r="AR255" s="183"/>
      <c r="AS255" s="182"/>
      <c r="AT255" s="182"/>
      <c r="AU255" s="182"/>
      <c r="AV255" s="182"/>
      <c r="AW255" s="182"/>
      <c r="AX255" s="182"/>
      <c r="AY255" s="182"/>
      <c r="AZ255" s="182"/>
      <c r="BA255" s="181"/>
      <c r="BB255"/>
      <c r="BC255" s="394" t="str">
        <f t="shared" si="117"/>
        <v>►</v>
      </c>
      <c r="BF255" s="394" t="str">
        <f t="shared" si="118"/>
        <v>►</v>
      </c>
      <c r="BI255" s="9">
        <v>1</v>
      </c>
      <c r="BJ255" s="1"/>
      <c r="BK255" s="1"/>
    </row>
    <row r="256" spans="1:63" s="564" customFormat="1" ht="15.75">
      <c r="A256" s="394" t="str">
        <f t="shared" si="115"/>
        <v>►</v>
      </c>
      <c r="B256" s="146" t="str">
        <f t="shared" si="135"/>
        <v>►</v>
      </c>
      <c r="C256" s="659" t="str">
        <f t="shared" si="136"/>
        <v>►</v>
      </c>
      <c r="D256" s="146" t="str">
        <f t="shared" si="137"/>
        <v>►</v>
      </c>
      <c r="E256" s="146" t="str">
        <f t="shared" si="138"/>
        <v>►</v>
      </c>
      <c r="F256" s="146" t="str">
        <f t="shared" si="139"/>
        <v>►</v>
      </c>
      <c r="G256" s="146" t="str">
        <f t="shared" si="140"/>
        <v>►</v>
      </c>
      <c r="H256"/>
      <c r="I256" s="133"/>
      <c r="J256" s="118"/>
      <c r="K256" s="118"/>
      <c r="L256" s="117"/>
      <c r="M256" s="116"/>
      <c r="N256" s="115"/>
      <c r="O256" s="675"/>
      <c r="P256" s="675"/>
      <c r="Q256" s="674"/>
      <c r="R256" s="176"/>
      <c r="S256" s="175"/>
      <c r="T256" s="673"/>
      <c r="U256" s="174"/>
      <c r="V256" s="672"/>
      <c r="W256" s="671"/>
      <c r="X256" s="670"/>
      <c r="Y256" s="669"/>
      <c r="Z256" s="173"/>
      <c r="AA256" s="660"/>
      <c r="AB256" s="394" t="str">
        <f t="shared" si="116"/>
        <v>►</v>
      </c>
      <c r="AC256" s="146" t="str">
        <f t="shared" si="141"/>
        <v>►</v>
      </c>
      <c r="AD256" s="659" t="str">
        <f t="shared" si="142"/>
        <v>►</v>
      </c>
      <c r="AE256" s="146" t="str">
        <f t="shared" si="143"/>
        <v>►</v>
      </c>
      <c r="AF256" s="146" t="str">
        <f t="shared" si="144"/>
        <v>►</v>
      </c>
      <c r="AG256" s="146" t="str">
        <f t="shared" si="145"/>
        <v>►</v>
      </c>
      <c r="AH256" s="146" t="str">
        <f t="shared" si="146"/>
        <v>►</v>
      </c>
      <c r="AI256" s="660"/>
      <c r="AJ256" s="133"/>
      <c r="AK256" s="118"/>
      <c r="AL256" s="118"/>
      <c r="AM256" s="117"/>
      <c r="AN256" s="116"/>
      <c r="AO256" s="115"/>
      <c r="AP256" s="675"/>
      <c r="AQ256" s="675"/>
      <c r="AR256" s="674"/>
      <c r="AS256" s="176"/>
      <c r="AT256" s="175"/>
      <c r="AU256" s="673"/>
      <c r="AV256" s="174"/>
      <c r="AW256" s="672"/>
      <c r="AX256" s="671"/>
      <c r="AY256" s="670"/>
      <c r="AZ256" s="669"/>
      <c r="BA256" s="173"/>
      <c r="BB256"/>
      <c r="BC256" s="394" t="str">
        <f t="shared" si="117"/>
        <v>►</v>
      </c>
      <c r="BF256" s="394" t="str">
        <f t="shared" si="118"/>
        <v>►</v>
      </c>
      <c r="BI256" s="9">
        <v>1</v>
      </c>
      <c r="BJ256" s="1"/>
      <c r="BK256" s="1"/>
    </row>
    <row r="257" spans="1:63" s="564" customFormat="1" ht="15.75">
      <c r="A257" s="394" t="str">
        <f t="shared" si="115"/>
        <v>►</v>
      </c>
      <c r="B257" s="146" t="str">
        <f t="shared" si="135"/>
        <v>►</v>
      </c>
      <c r="C257" s="659" t="str">
        <f t="shared" si="136"/>
        <v>►</v>
      </c>
      <c r="D257" s="146" t="str">
        <f t="shared" si="137"/>
        <v>►</v>
      </c>
      <c r="E257" s="146" t="str">
        <f t="shared" si="138"/>
        <v>►</v>
      </c>
      <c r="F257" s="146" t="str">
        <f t="shared" si="139"/>
        <v>►</v>
      </c>
      <c r="G257" s="146" t="str">
        <f t="shared" si="140"/>
        <v>►</v>
      </c>
      <c r="H257"/>
      <c r="I257" s="133"/>
      <c r="J257" s="118"/>
      <c r="K257" s="118"/>
      <c r="L257" s="117"/>
      <c r="M257" s="116"/>
      <c r="N257" s="115"/>
      <c r="O257" s="663"/>
      <c r="P257" s="663"/>
      <c r="Q257" s="662"/>
      <c r="R257" s="164"/>
      <c r="S257" s="163"/>
      <c r="T257" s="668"/>
      <c r="U257" s="162"/>
      <c r="V257" s="667"/>
      <c r="W257" s="666"/>
      <c r="X257" s="665"/>
      <c r="Y257" s="664"/>
      <c r="Z257" s="161"/>
      <c r="AA257" s="660"/>
      <c r="AB257" s="394" t="str">
        <f t="shared" si="116"/>
        <v>►</v>
      </c>
      <c r="AC257" s="146" t="str">
        <f t="shared" si="141"/>
        <v>►</v>
      </c>
      <c r="AD257" s="659" t="str">
        <f t="shared" si="142"/>
        <v>►</v>
      </c>
      <c r="AE257" s="146" t="str">
        <f t="shared" si="143"/>
        <v>►</v>
      </c>
      <c r="AF257" s="146" t="str">
        <f t="shared" si="144"/>
        <v>►</v>
      </c>
      <c r="AG257" s="146" t="str">
        <f t="shared" si="145"/>
        <v>►</v>
      </c>
      <c r="AH257" s="146" t="str">
        <f t="shared" si="146"/>
        <v>►</v>
      </c>
      <c r="AI257" s="660"/>
      <c r="AJ257" s="133"/>
      <c r="AK257" s="118"/>
      <c r="AL257" s="118"/>
      <c r="AM257" s="117"/>
      <c r="AN257" s="116"/>
      <c r="AO257" s="115"/>
      <c r="AP257" s="663"/>
      <c r="AQ257" s="663"/>
      <c r="AR257" s="662"/>
      <c r="AS257" s="164"/>
      <c r="AT257" s="163"/>
      <c r="AU257" s="668"/>
      <c r="AV257" s="162"/>
      <c r="AW257" s="667"/>
      <c r="AX257" s="666"/>
      <c r="AY257" s="665"/>
      <c r="AZ257" s="664"/>
      <c r="BA257" s="161"/>
      <c r="BB257"/>
      <c r="BC257" s="394" t="str">
        <f t="shared" si="117"/>
        <v>►</v>
      </c>
      <c r="BF257" s="394" t="str">
        <f t="shared" si="118"/>
        <v>►</v>
      </c>
      <c r="BI257" s="9">
        <v>1</v>
      </c>
      <c r="BJ257" s="1"/>
      <c r="BK257" s="1"/>
    </row>
    <row r="258" spans="1:63" s="564" customFormat="1" ht="21">
      <c r="A258" s="394" t="str">
        <f t="shared" si="115"/>
        <v>►</v>
      </c>
      <c r="B258" s="146" t="str">
        <f t="shared" si="135"/>
        <v>►</v>
      </c>
      <c r="C258" s="659" t="str">
        <f t="shared" si="136"/>
        <v>►</v>
      </c>
      <c r="D258" s="146" t="str">
        <f t="shared" si="137"/>
        <v>►</v>
      </c>
      <c r="E258" s="146" t="str">
        <f t="shared" si="138"/>
        <v>►</v>
      </c>
      <c r="F258" s="146" t="str">
        <f t="shared" si="139"/>
        <v>►</v>
      </c>
      <c r="G258" s="146" t="str">
        <f t="shared" si="140"/>
        <v>►</v>
      </c>
      <c r="H258"/>
      <c r="I258" s="133"/>
      <c r="J258" s="118"/>
      <c r="K258" s="118"/>
      <c r="L258" s="117"/>
      <c r="M258" s="116"/>
      <c r="N258" s="115"/>
      <c r="O258" s="663"/>
      <c r="P258" s="663"/>
      <c r="Q258" s="662"/>
      <c r="R258" s="144"/>
      <c r="S258" s="292"/>
      <c r="T258" s="291"/>
      <c r="U258" s="143"/>
      <c r="V258" s="290"/>
      <c r="W258" s="289"/>
      <c r="X258" s="288"/>
      <c r="Y258" s="287"/>
      <c r="Z258" s="286"/>
      <c r="AA258" s="660"/>
      <c r="AB258" s="394" t="str">
        <f t="shared" si="116"/>
        <v>►</v>
      </c>
      <c r="AC258" s="146" t="str">
        <f t="shared" si="141"/>
        <v>►</v>
      </c>
      <c r="AD258" s="659" t="str">
        <f t="shared" si="142"/>
        <v>►</v>
      </c>
      <c r="AE258" s="146" t="str">
        <f t="shared" si="143"/>
        <v>►</v>
      </c>
      <c r="AF258" s="146" t="str">
        <f t="shared" si="144"/>
        <v>►</v>
      </c>
      <c r="AG258" s="146" t="str">
        <f t="shared" si="145"/>
        <v>►</v>
      </c>
      <c r="AH258" s="146" t="str">
        <f t="shared" si="146"/>
        <v>►</v>
      </c>
      <c r="AI258" s="660"/>
      <c r="AJ258" s="133"/>
      <c r="AK258" s="118"/>
      <c r="AL258" s="118"/>
      <c r="AM258" s="117"/>
      <c r="AN258" s="116"/>
      <c r="AO258" s="115"/>
      <c r="AP258" s="663"/>
      <c r="AQ258" s="663"/>
      <c r="AR258" s="662"/>
      <c r="AS258" s="144"/>
      <c r="AT258" s="292"/>
      <c r="AU258" s="291"/>
      <c r="AV258" s="143"/>
      <c r="AW258" s="290"/>
      <c r="AX258" s="289"/>
      <c r="AY258" s="288"/>
      <c r="AZ258" s="287"/>
      <c r="BA258" s="286"/>
      <c r="BB258"/>
      <c r="BC258" s="394" t="str">
        <f t="shared" si="117"/>
        <v>►</v>
      </c>
      <c r="BF258" s="394" t="str">
        <f t="shared" si="118"/>
        <v>►</v>
      </c>
      <c r="BI258" s="9">
        <v>1</v>
      </c>
      <c r="BJ258" s="1"/>
      <c r="BK258" s="1"/>
    </row>
    <row r="259" spans="1:63" s="564" customFormat="1" ht="21">
      <c r="A259" s="394" t="str">
        <f t="shared" si="115"/>
        <v>►</v>
      </c>
      <c r="B259" s="146" t="str">
        <f t="shared" si="135"/>
        <v>►</v>
      </c>
      <c r="C259" s="659" t="str">
        <f t="shared" si="136"/>
        <v>►</v>
      </c>
      <c r="D259" s="146" t="str">
        <f t="shared" si="137"/>
        <v>►</v>
      </c>
      <c r="E259" s="146" t="str">
        <f t="shared" si="138"/>
        <v>►</v>
      </c>
      <c r="F259" s="146" t="str">
        <f t="shared" si="139"/>
        <v>►</v>
      </c>
      <c r="G259" s="146" t="str">
        <f t="shared" si="140"/>
        <v>►</v>
      </c>
      <c r="H259"/>
      <c r="I259" s="145"/>
      <c r="J259" s="118"/>
      <c r="K259" s="118"/>
      <c r="L259" s="117"/>
      <c r="M259" s="116"/>
      <c r="N259" s="115"/>
      <c r="O259" s="663"/>
      <c r="P259" s="663"/>
      <c r="Q259" s="662"/>
      <c r="R259" s="149"/>
      <c r="S259" s="292"/>
      <c r="T259" s="291"/>
      <c r="U259" s="143"/>
      <c r="V259" s="290"/>
      <c r="W259" s="289"/>
      <c r="X259" s="288"/>
      <c r="Y259" s="287"/>
      <c r="Z259" s="286"/>
      <c r="AA259" s="660"/>
      <c r="AB259" s="394" t="str">
        <f t="shared" si="116"/>
        <v>►</v>
      </c>
      <c r="AC259" s="146" t="str">
        <f t="shared" si="141"/>
        <v>►</v>
      </c>
      <c r="AD259" s="659" t="str">
        <f t="shared" si="142"/>
        <v>►</v>
      </c>
      <c r="AE259" s="146" t="str">
        <f t="shared" si="143"/>
        <v>►</v>
      </c>
      <c r="AF259" s="146" t="str">
        <f t="shared" si="144"/>
        <v>►</v>
      </c>
      <c r="AG259" s="146" t="str">
        <f t="shared" si="145"/>
        <v>►</v>
      </c>
      <c r="AH259" s="146" t="str">
        <f t="shared" si="146"/>
        <v>►</v>
      </c>
      <c r="AI259" s="660"/>
      <c r="AJ259" s="145"/>
      <c r="AK259" s="118"/>
      <c r="AL259" s="118"/>
      <c r="AM259" s="117"/>
      <c r="AN259" s="116"/>
      <c r="AO259" s="115"/>
      <c r="AP259" s="663"/>
      <c r="AQ259" s="663"/>
      <c r="AR259" s="662"/>
      <c r="AS259" s="149"/>
      <c r="AT259" s="292"/>
      <c r="AU259" s="291"/>
      <c r="AV259" s="143"/>
      <c r="AW259" s="290"/>
      <c r="AX259" s="289"/>
      <c r="AY259" s="288"/>
      <c r="AZ259" s="287"/>
      <c r="BA259" s="286"/>
      <c r="BB259"/>
      <c r="BC259" s="394" t="str">
        <f t="shared" si="117"/>
        <v>►</v>
      </c>
      <c r="BF259" s="394" t="str">
        <f t="shared" si="118"/>
        <v>►</v>
      </c>
      <c r="BI259" s="9">
        <v>1</v>
      </c>
      <c r="BJ259" s="1"/>
      <c r="BK259" s="1"/>
    </row>
    <row r="260" spans="1:63" s="564" customFormat="1" ht="21">
      <c r="A260" s="394" t="str">
        <f t="shared" si="115"/>
        <v>►</v>
      </c>
      <c r="B260" s="146" t="str">
        <f t="shared" si="135"/>
        <v>►</v>
      </c>
      <c r="C260" s="659" t="str">
        <f t="shared" si="136"/>
        <v>►</v>
      </c>
      <c r="D260" s="146" t="str">
        <f t="shared" si="137"/>
        <v>►</v>
      </c>
      <c r="E260" s="146" t="str">
        <f t="shared" si="138"/>
        <v>►</v>
      </c>
      <c r="F260" s="146" t="str">
        <f t="shared" si="139"/>
        <v>►</v>
      </c>
      <c r="G260" s="146" t="str">
        <f t="shared" si="140"/>
        <v>►</v>
      </c>
      <c r="H260"/>
      <c r="I260" s="145"/>
      <c r="J260" s="118"/>
      <c r="K260" s="118"/>
      <c r="L260" s="117"/>
      <c r="M260" s="116"/>
      <c r="N260" s="115"/>
      <c r="O260" s="663"/>
      <c r="P260" s="663"/>
      <c r="Q260" s="662"/>
      <c r="R260" s="144"/>
      <c r="S260" s="292"/>
      <c r="T260" s="291"/>
      <c r="U260" s="143"/>
      <c r="V260" s="290"/>
      <c r="W260" s="289"/>
      <c r="X260" s="288"/>
      <c r="Y260" s="287"/>
      <c r="Z260" s="294"/>
      <c r="AA260" s="660"/>
      <c r="AB260" s="394" t="str">
        <f t="shared" si="116"/>
        <v>►</v>
      </c>
      <c r="AC260" s="146" t="str">
        <f t="shared" si="141"/>
        <v>►</v>
      </c>
      <c r="AD260" s="659" t="str">
        <f t="shared" si="142"/>
        <v>►</v>
      </c>
      <c r="AE260" s="146" t="str">
        <f t="shared" si="143"/>
        <v>►</v>
      </c>
      <c r="AF260" s="146" t="str">
        <f t="shared" si="144"/>
        <v>►</v>
      </c>
      <c r="AG260" s="146" t="str">
        <f t="shared" si="145"/>
        <v>►</v>
      </c>
      <c r="AH260" s="146" t="str">
        <f t="shared" si="146"/>
        <v>►</v>
      </c>
      <c r="AI260" s="660"/>
      <c r="AJ260" s="145"/>
      <c r="AK260" s="118"/>
      <c r="AL260" s="118"/>
      <c r="AM260" s="117"/>
      <c r="AN260" s="116"/>
      <c r="AO260" s="115"/>
      <c r="AP260" s="663"/>
      <c r="AQ260" s="663"/>
      <c r="AR260" s="662"/>
      <c r="AS260" s="144"/>
      <c r="AT260" s="292"/>
      <c r="AU260" s="291"/>
      <c r="AV260" s="143"/>
      <c r="AW260" s="290"/>
      <c r="AX260" s="289"/>
      <c r="AY260" s="288"/>
      <c r="AZ260" s="287"/>
      <c r="BA260" s="294"/>
      <c r="BB260"/>
      <c r="BC260" s="394" t="str">
        <f t="shared" si="117"/>
        <v>►</v>
      </c>
      <c r="BF260" s="394" t="str">
        <f t="shared" si="118"/>
        <v>►</v>
      </c>
      <c r="BI260" s="9">
        <v>1</v>
      </c>
      <c r="BJ260" s="1"/>
      <c r="BK260" s="1"/>
    </row>
    <row r="261" spans="1:63" s="564" customFormat="1" ht="21">
      <c r="A261" s="394" t="str">
        <f t="shared" si="115"/>
        <v>►</v>
      </c>
      <c r="B261" s="146" t="str">
        <f t="shared" si="135"/>
        <v>►</v>
      </c>
      <c r="C261" s="659" t="str">
        <f t="shared" si="136"/>
        <v>►</v>
      </c>
      <c r="D261" s="146" t="str">
        <f t="shared" si="137"/>
        <v>►</v>
      </c>
      <c r="E261" s="146" t="str">
        <f t="shared" si="138"/>
        <v>►</v>
      </c>
      <c r="F261" s="146" t="str">
        <f t="shared" si="139"/>
        <v>►</v>
      </c>
      <c r="G261" s="146" t="str">
        <f t="shared" si="140"/>
        <v>►</v>
      </c>
      <c r="H261"/>
      <c r="I261" s="145"/>
      <c r="J261" s="118"/>
      <c r="K261" s="118"/>
      <c r="L261" s="117"/>
      <c r="M261" s="116"/>
      <c r="N261" s="115"/>
      <c r="O261" s="663"/>
      <c r="P261" s="663"/>
      <c r="Q261" s="662"/>
      <c r="R261" s="149"/>
      <c r="S261" s="292"/>
      <c r="T261" s="291"/>
      <c r="U261" s="143"/>
      <c r="V261" s="290"/>
      <c r="W261" s="289"/>
      <c r="X261" s="288"/>
      <c r="Y261" s="287"/>
      <c r="Z261" s="294"/>
      <c r="AA261" s="660"/>
      <c r="AB261" s="394" t="str">
        <f t="shared" si="116"/>
        <v>►</v>
      </c>
      <c r="AC261" s="146" t="str">
        <f t="shared" si="141"/>
        <v>►</v>
      </c>
      <c r="AD261" s="659" t="str">
        <f t="shared" si="142"/>
        <v>►</v>
      </c>
      <c r="AE261" s="146" t="str">
        <f t="shared" si="143"/>
        <v>►</v>
      </c>
      <c r="AF261" s="146" t="str">
        <f t="shared" si="144"/>
        <v>►</v>
      </c>
      <c r="AG261" s="146" t="str">
        <f t="shared" si="145"/>
        <v>►</v>
      </c>
      <c r="AH261" s="146" t="str">
        <f t="shared" si="146"/>
        <v>►</v>
      </c>
      <c r="AI261" s="660"/>
      <c r="AJ261" s="145"/>
      <c r="AK261" s="118"/>
      <c r="AL261" s="118"/>
      <c r="AM261" s="117"/>
      <c r="AN261" s="116"/>
      <c r="AO261" s="115"/>
      <c r="AP261" s="663"/>
      <c r="AQ261" s="663"/>
      <c r="AR261" s="662"/>
      <c r="AS261" s="149"/>
      <c r="AT261" s="292"/>
      <c r="AU261" s="291"/>
      <c r="AV261" s="143"/>
      <c r="AW261" s="290"/>
      <c r="AX261" s="289"/>
      <c r="AY261" s="288"/>
      <c r="AZ261" s="287"/>
      <c r="BA261" s="294"/>
      <c r="BB261"/>
      <c r="BC261" s="394" t="str">
        <f t="shared" si="117"/>
        <v>►</v>
      </c>
      <c r="BF261" s="394" t="str">
        <f t="shared" si="118"/>
        <v>►</v>
      </c>
      <c r="BI261" s="9">
        <v>1</v>
      </c>
      <c r="BJ261" s="1"/>
      <c r="BK261" s="1"/>
    </row>
    <row r="262" spans="1:63" s="564" customFormat="1" ht="21">
      <c r="A262" s="394" t="str">
        <f t="shared" si="115"/>
        <v>►</v>
      </c>
      <c r="B262" s="146" t="str">
        <f t="shared" si="135"/>
        <v>►</v>
      </c>
      <c r="C262" s="659" t="str">
        <f t="shared" si="136"/>
        <v>►</v>
      </c>
      <c r="D262" s="146" t="str">
        <f t="shared" si="137"/>
        <v>►</v>
      </c>
      <c r="E262" s="146" t="str">
        <f t="shared" si="138"/>
        <v>►</v>
      </c>
      <c r="F262" s="146" t="str">
        <f t="shared" si="139"/>
        <v>►</v>
      </c>
      <c r="G262" s="146" t="str">
        <f t="shared" si="140"/>
        <v>►</v>
      </c>
      <c r="H262"/>
      <c r="I262" s="145"/>
      <c r="J262" s="118"/>
      <c r="K262" s="118"/>
      <c r="L262" s="117"/>
      <c r="M262" s="116"/>
      <c r="N262" s="115"/>
      <c r="O262" s="663"/>
      <c r="P262" s="663"/>
      <c r="Q262" s="662"/>
      <c r="R262" s="144"/>
      <c r="S262" s="292"/>
      <c r="T262" s="291"/>
      <c r="U262" s="143"/>
      <c r="V262" s="290"/>
      <c r="W262" s="289"/>
      <c r="X262" s="288"/>
      <c r="Y262" s="287"/>
      <c r="Z262" s="286"/>
      <c r="AA262" s="660"/>
      <c r="AB262" s="394" t="str">
        <f t="shared" si="116"/>
        <v>►</v>
      </c>
      <c r="AC262" s="146" t="str">
        <f t="shared" si="141"/>
        <v>►</v>
      </c>
      <c r="AD262" s="659" t="str">
        <f t="shared" si="142"/>
        <v>►</v>
      </c>
      <c r="AE262" s="146" t="str">
        <f t="shared" si="143"/>
        <v>►</v>
      </c>
      <c r="AF262" s="146" t="str">
        <f t="shared" si="144"/>
        <v>►</v>
      </c>
      <c r="AG262" s="146" t="str">
        <f t="shared" si="145"/>
        <v>►</v>
      </c>
      <c r="AH262" s="146" t="str">
        <f t="shared" si="146"/>
        <v>►</v>
      </c>
      <c r="AI262" s="660"/>
      <c r="AJ262" s="145"/>
      <c r="AK262" s="118"/>
      <c r="AL262" s="118"/>
      <c r="AM262" s="117"/>
      <c r="AN262" s="116"/>
      <c r="AO262" s="115"/>
      <c r="AP262" s="663"/>
      <c r="AQ262" s="663"/>
      <c r="AR262" s="662"/>
      <c r="AS262" s="144"/>
      <c r="AT262" s="292"/>
      <c r="AU262" s="291"/>
      <c r="AV262" s="143"/>
      <c r="AW262" s="290"/>
      <c r="AX262" s="289"/>
      <c r="AY262" s="288"/>
      <c r="AZ262" s="287"/>
      <c r="BA262" s="286"/>
      <c r="BB262"/>
      <c r="BC262" s="394" t="str">
        <f t="shared" si="117"/>
        <v>►</v>
      </c>
      <c r="BF262" s="394" t="str">
        <f t="shared" si="118"/>
        <v>►</v>
      </c>
      <c r="BI262" s="9">
        <v>1</v>
      </c>
      <c r="BJ262" s="1"/>
      <c r="BK262" s="1"/>
    </row>
    <row r="263" spans="1:63" s="564" customFormat="1" ht="21">
      <c r="A263" s="394" t="str">
        <f t="shared" si="115"/>
        <v>►</v>
      </c>
      <c r="B263" s="146" t="str">
        <f t="shared" si="135"/>
        <v>►</v>
      </c>
      <c r="C263" s="659" t="str">
        <f t="shared" si="136"/>
        <v>►</v>
      </c>
      <c r="D263" s="146" t="str">
        <f t="shared" si="137"/>
        <v>►</v>
      </c>
      <c r="E263" s="146" t="str">
        <f t="shared" si="138"/>
        <v>►</v>
      </c>
      <c r="F263" s="146" t="str">
        <f t="shared" si="139"/>
        <v>►</v>
      </c>
      <c r="G263" s="146" t="str">
        <f t="shared" si="140"/>
        <v>►</v>
      </c>
      <c r="H263"/>
      <c r="I263" s="145"/>
      <c r="J263" s="118"/>
      <c r="K263" s="118"/>
      <c r="L263" s="117"/>
      <c r="M263" s="116"/>
      <c r="N263" s="115"/>
      <c r="O263" s="663"/>
      <c r="P263" s="663"/>
      <c r="Q263" s="662"/>
      <c r="R263" s="149"/>
      <c r="S263" s="292"/>
      <c r="T263" s="291"/>
      <c r="U263" s="143"/>
      <c r="V263" s="290"/>
      <c r="W263" s="289"/>
      <c r="X263" s="288"/>
      <c r="Y263" s="287"/>
      <c r="Z263" s="286"/>
      <c r="AA263" s="660"/>
      <c r="AB263" s="394" t="str">
        <f t="shared" si="116"/>
        <v>►</v>
      </c>
      <c r="AC263" s="146" t="str">
        <f t="shared" si="141"/>
        <v>►</v>
      </c>
      <c r="AD263" s="659" t="str">
        <f t="shared" si="142"/>
        <v>►</v>
      </c>
      <c r="AE263" s="146" t="str">
        <f t="shared" si="143"/>
        <v>►</v>
      </c>
      <c r="AF263" s="146" t="str">
        <f t="shared" si="144"/>
        <v>►</v>
      </c>
      <c r="AG263" s="146" t="str">
        <f t="shared" si="145"/>
        <v>►</v>
      </c>
      <c r="AH263" s="146" t="str">
        <f t="shared" si="146"/>
        <v>►</v>
      </c>
      <c r="AI263" s="660"/>
      <c r="AJ263" s="145"/>
      <c r="AK263" s="118"/>
      <c r="AL263" s="118"/>
      <c r="AM263" s="117"/>
      <c r="AN263" s="116"/>
      <c r="AO263" s="115"/>
      <c r="AP263" s="663"/>
      <c r="AQ263" s="663"/>
      <c r="AR263" s="662"/>
      <c r="AS263" s="149"/>
      <c r="AT263" s="292"/>
      <c r="AU263" s="291"/>
      <c r="AV263" s="143"/>
      <c r="AW263" s="290"/>
      <c r="AX263" s="289"/>
      <c r="AY263" s="288"/>
      <c r="AZ263" s="287"/>
      <c r="BA263" s="286"/>
      <c r="BB263"/>
      <c r="BC263" s="394" t="str">
        <f t="shared" si="117"/>
        <v>►</v>
      </c>
      <c r="BF263" s="394" t="str">
        <f t="shared" si="118"/>
        <v>►</v>
      </c>
      <c r="BI263" s="9">
        <v>1</v>
      </c>
      <c r="BJ263" s="1"/>
      <c r="BK263" s="1"/>
    </row>
    <row r="264" spans="1:63" s="564" customFormat="1" ht="21">
      <c r="A264" s="394" t="str">
        <f t="shared" si="115"/>
        <v>►</v>
      </c>
      <c r="B264" s="146" t="str">
        <f t="shared" si="135"/>
        <v>►</v>
      </c>
      <c r="C264" s="659" t="str">
        <f t="shared" si="136"/>
        <v>►</v>
      </c>
      <c r="D264" s="146" t="str">
        <f t="shared" si="137"/>
        <v>►</v>
      </c>
      <c r="E264" s="146" t="str">
        <f t="shared" si="138"/>
        <v>►</v>
      </c>
      <c r="F264" s="146" t="str">
        <f t="shared" si="139"/>
        <v>►</v>
      </c>
      <c r="G264" s="146" t="str">
        <f t="shared" si="140"/>
        <v>►</v>
      </c>
      <c r="H264"/>
      <c r="I264" s="145"/>
      <c r="J264" s="118"/>
      <c r="K264" s="118"/>
      <c r="L264" s="117"/>
      <c r="M264" s="116"/>
      <c r="N264" s="115"/>
      <c r="O264" s="663"/>
      <c r="P264" s="663"/>
      <c r="Q264" s="662"/>
      <c r="R264" s="144"/>
      <c r="S264" s="292"/>
      <c r="T264" s="291"/>
      <c r="U264" s="143"/>
      <c r="V264" s="290"/>
      <c r="W264" s="289"/>
      <c r="X264" s="288"/>
      <c r="Y264" s="287"/>
      <c r="Z264" s="286"/>
      <c r="AA264" s="660"/>
      <c r="AB264" s="394" t="str">
        <f t="shared" si="116"/>
        <v>►</v>
      </c>
      <c r="AC264" s="146" t="str">
        <f t="shared" si="141"/>
        <v>►</v>
      </c>
      <c r="AD264" s="659" t="str">
        <f t="shared" si="142"/>
        <v>►</v>
      </c>
      <c r="AE264" s="146" t="str">
        <f t="shared" si="143"/>
        <v>►</v>
      </c>
      <c r="AF264" s="146" t="str">
        <f t="shared" si="144"/>
        <v>►</v>
      </c>
      <c r="AG264" s="146" t="str">
        <f t="shared" si="145"/>
        <v>►</v>
      </c>
      <c r="AH264" s="146" t="str">
        <f t="shared" si="146"/>
        <v>►</v>
      </c>
      <c r="AI264" s="660"/>
      <c r="AJ264" s="145"/>
      <c r="AK264" s="118"/>
      <c r="AL264" s="118"/>
      <c r="AM264" s="117"/>
      <c r="AN264" s="116"/>
      <c r="AO264" s="115"/>
      <c r="AP264" s="663"/>
      <c r="AQ264" s="663"/>
      <c r="AR264" s="662"/>
      <c r="AS264" s="144"/>
      <c r="AT264" s="292"/>
      <c r="AU264" s="291"/>
      <c r="AV264" s="143"/>
      <c r="AW264" s="290"/>
      <c r="AX264" s="289"/>
      <c r="AY264" s="288"/>
      <c r="AZ264" s="287"/>
      <c r="BA264" s="286"/>
      <c r="BB264"/>
      <c r="BC264" s="394" t="str">
        <f t="shared" si="117"/>
        <v>►</v>
      </c>
      <c r="BF264" s="394" t="str">
        <f t="shared" si="118"/>
        <v>►</v>
      </c>
      <c r="BI264" s="9">
        <v>1</v>
      </c>
      <c r="BJ264" s="1"/>
      <c r="BK264" s="1"/>
    </row>
    <row r="265" spans="1:63" s="564" customFormat="1" ht="15.75">
      <c r="A265" s="394" t="str">
        <f t="shared" si="115"/>
        <v>►</v>
      </c>
      <c r="B265" s="146" t="str">
        <f t="shared" si="135"/>
        <v>►</v>
      </c>
      <c r="C265" s="659" t="str">
        <f t="shared" si="136"/>
        <v>►</v>
      </c>
      <c r="D265" s="146" t="str">
        <f t="shared" si="137"/>
        <v>►</v>
      </c>
      <c r="E265" s="146" t="str">
        <f t="shared" si="138"/>
        <v>►</v>
      </c>
      <c r="F265" s="146" t="str">
        <f t="shared" si="139"/>
        <v>►</v>
      </c>
      <c r="G265" s="146" t="str">
        <f t="shared" si="140"/>
        <v>►</v>
      </c>
      <c r="H265"/>
      <c r="I265" s="133"/>
      <c r="J265" s="118"/>
      <c r="K265" s="118"/>
      <c r="L265" s="117"/>
      <c r="M265" s="116"/>
      <c r="N265" s="115"/>
      <c r="O265" s="131"/>
      <c r="P265" s="131"/>
      <c r="Q265" s="131"/>
      <c r="R265" s="131"/>
      <c r="S265" s="131"/>
      <c r="T265" s="131"/>
      <c r="U265" s="131"/>
      <c r="V265" s="131"/>
      <c r="W265" s="131"/>
      <c r="X265" s="132"/>
      <c r="Y265" s="131"/>
      <c r="Z265" s="130"/>
      <c r="AA265" s="660"/>
      <c r="AB265" s="394" t="str">
        <f t="shared" si="116"/>
        <v>►</v>
      </c>
      <c r="AC265" s="146" t="str">
        <f t="shared" si="141"/>
        <v>►</v>
      </c>
      <c r="AD265" s="659" t="str">
        <f t="shared" si="142"/>
        <v>►</v>
      </c>
      <c r="AE265" s="146" t="str">
        <f t="shared" si="143"/>
        <v>►</v>
      </c>
      <c r="AF265" s="146" t="str">
        <f t="shared" si="144"/>
        <v>►</v>
      </c>
      <c r="AG265" s="146" t="str">
        <f t="shared" si="145"/>
        <v>►</v>
      </c>
      <c r="AH265" s="146" t="str">
        <f t="shared" si="146"/>
        <v>►</v>
      </c>
      <c r="AI265" s="660"/>
      <c r="AJ265" s="133"/>
      <c r="AK265" s="118"/>
      <c r="AL265" s="118"/>
      <c r="AM265" s="117"/>
      <c r="AN265" s="116"/>
      <c r="AO265" s="115"/>
      <c r="AP265" s="131"/>
      <c r="AQ265" s="131"/>
      <c r="AR265" s="131"/>
      <c r="AS265" s="131"/>
      <c r="AT265" s="131"/>
      <c r="AU265" s="131"/>
      <c r="AV265" s="131"/>
      <c r="AW265" s="131"/>
      <c r="AX265" s="131"/>
      <c r="AY265" s="132"/>
      <c r="AZ265" s="131"/>
      <c r="BA265" s="130"/>
      <c r="BB265"/>
      <c r="BC265" s="394" t="str">
        <f t="shared" si="117"/>
        <v>►</v>
      </c>
      <c r="BF265" s="394" t="str">
        <f t="shared" si="118"/>
        <v>►</v>
      </c>
      <c r="BI265" s="9">
        <v>1</v>
      </c>
      <c r="BJ265" s="1"/>
      <c r="BK265" s="1"/>
    </row>
    <row r="266" spans="1:63" s="564" customFormat="1" ht="21">
      <c r="A266" s="394" t="str">
        <f t="shared" ref="A266:A329" si="147">IF(ISBLANK(I266),"►",I266)</f>
        <v>►</v>
      </c>
      <c r="B266" s="146" t="str">
        <f t="shared" si="135"/>
        <v>►</v>
      </c>
      <c r="C266" s="659" t="str">
        <f t="shared" si="136"/>
        <v>►</v>
      </c>
      <c r="D266" s="146" t="str">
        <f t="shared" si="137"/>
        <v>►</v>
      </c>
      <c r="E266" s="146" t="str">
        <f t="shared" si="138"/>
        <v>►</v>
      </c>
      <c r="F266" s="146" t="str">
        <f t="shared" si="139"/>
        <v>►</v>
      </c>
      <c r="G266" s="146" t="str">
        <f t="shared" si="140"/>
        <v>►</v>
      </c>
      <c r="H266"/>
      <c r="I266" s="145"/>
      <c r="J266" s="118"/>
      <c r="K266" s="118"/>
      <c r="L266" s="117"/>
      <c r="M266" s="116"/>
      <c r="N266" s="115"/>
      <c r="O266" s="284"/>
      <c r="P266" s="265"/>
      <c r="Q266" s="268"/>
      <c r="R266" s="268"/>
      <c r="S266" s="268"/>
      <c r="T266" s="268"/>
      <c r="U266" s="268"/>
      <c r="V266" s="268"/>
      <c r="W266" s="268"/>
      <c r="X266" s="268"/>
      <c r="Y266" s="268"/>
      <c r="Z266" s="283"/>
      <c r="AA266" s="660"/>
      <c r="AB266" s="394" t="str">
        <f t="shared" ref="AB266:AB329" si="148">IF(ISBLANK(AJ266),"►",AJ266)</f>
        <v>►</v>
      </c>
      <c r="AC266" s="146" t="str">
        <f t="shared" si="141"/>
        <v>►</v>
      </c>
      <c r="AD266" s="659" t="str">
        <f t="shared" si="142"/>
        <v>►</v>
      </c>
      <c r="AE266" s="146" t="str">
        <f t="shared" si="143"/>
        <v>►</v>
      </c>
      <c r="AF266" s="146" t="str">
        <f t="shared" si="144"/>
        <v>►</v>
      </c>
      <c r="AG266" s="146" t="str">
        <f t="shared" si="145"/>
        <v>►</v>
      </c>
      <c r="AH266" s="146" t="str">
        <f t="shared" si="146"/>
        <v>►</v>
      </c>
      <c r="AI266" s="660"/>
      <c r="AJ266" s="145"/>
      <c r="AK266" s="118"/>
      <c r="AL266" s="118"/>
      <c r="AM266" s="117"/>
      <c r="AN266" s="116"/>
      <c r="AO266" s="115"/>
      <c r="AP266" s="284"/>
      <c r="AQ266" s="265"/>
      <c r="AR266" s="268"/>
      <c r="AS266" s="268"/>
      <c r="AT266" s="268"/>
      <c r="AU266" s="268"/>
      <c r="AV266" s="268"/>
      <c r="AW266" s="268"/>
      <c r="AX266" s="268"/>
      <c r="AY266" s="268"/>
      <c r="AZ266" s="268"/>
      <c r="BA266" s="283"/>
      <c r="BB266"/>
      <c r="BC266" s="394" t="str">
        <f t="shared" ref="BC266:BC329" si="149">A266</f>
        <v>►</v>
      </c>
      <c r="BF266" s="394" t="str">
        <f t="shared" ref="BF266:BF329" si="150">AB266</f>
        <v>►</v>
      </c>
      <c r="BI266" s="9">
        <v>1</v>
      </c>
      <c r="BJ266" s="1"/>
      <c r="BK266" s="1"/>
    </row>
    <row r="267" spans="1:63" s="564" customFormat="1" ht="21">
      <c r="A267" s="394" t="str">
        <f t="shared" si="147"/>
        <v>►</v>
      </c>
      <c r="B267" s="146" t="str">
        <f t="shared" ref="B267:G267" si="151">B266</f>
        <v>►</v>
      </c>
      <c r="C267" s="659" t="str">
        <f t="shared" si="151"/>
        <v>►</v>
      </c>
      <c r="D267" s="146" t="str">
        <f t="shared" si="151"/>
        <v>►</v>
      </c>
      <c r="E267" s="146" t="str">
        <f t="shared" si="151"/>
        <v>►</v>
      </c>
      <c r="F267" s="146" t="str">
        <f t="shared" si="151"/>
        <v>►</v>
      </c>
      <c r="G267" s="146" t="str">
        <f t="shared" si="151"/>
        <v>►</v>
      </c>
      <c r="H267"/>
      <c r="I267" s="145"/>
      <c r="J267" s="118"/>
      <c r="K267" s="118"/>
      <c r="L267" s="117"/>
      <c r="M267" s="116"/>
      <c r="N267" s="115"/>
      <c r="O267" s="281"/>
      <c r="P267" s="280"/>
      <c r="Q267" s="280"/>
      <c r="R267" s="280"/>
      <c r="S267" s="280"/>
      <c r="T267" s="280"/>
      <c r="U267" s="280"/>
      <c r="V267" s="280"/>
      <c r="W267" s="280"/>
      <c r="X267" s="280"/>
      <c r="Y267" s="280"/>
      <c r="Z267" s="279"/>
      <c r="AA267" s="660"/>
      <c r="AB267" s="394" t="str">
        <f t="shared" si="148"/>
        <v>►</v>
      </c>
      <c r="AC267" s="146" t="str">
        <f t="shared" ref="AC267:AH267" si="152">AC266</f>
        <v>►</v>
      </c>
      <c r="AD267" s="659" t="str">
        <f t="shared" si="152"/>
        <v>►</v>
      </c>
      <c r="AE267" s="146" t="str">
        <f t="shared" si="152"/>
        <v>►</v>
      </c>
      <c r="AF267" s="146" t="str">
        <f t="shared" si="152"/>
        <v>►</v>
      </c>
      <c r="AG267" s="146" t="str">
        <f t="shared" si="152"/>
        <v>►</v>
      </c>
      <c r="AH267" s="146" t="str">
        <f t="shared" si="152"/>
        <v>►</v>
      </c>
      <c r="AI267" s="660"/>
      <c r="AJ267" s="145"/>
      <c r="AK267" s="118"/>
      <c r="AL267" s="118"/>
      <c r="AM267" s="117"/>
      <c r="AN267" s="116"/>
      <c r="AO267" s="115"/>
      <c r="AP267" s="281"/>
      <c r="AQ267" s="280"/>
      <c r="AR267" s="280"/>
      <c r="AS267" s="280"/>
      <c r="AT267" s="280"/>
      <c r="AU267" s="280"/>
      <c r="AV267" s="280"/>
      <c r="AW267" s="280"/>
      <c r="AX267" s="280"/>
      <c r="AY267" s="280"/>
      <c r="AZ267" s="280"/>
      <c r="BA267" s="279"/>
      <c r="BB267"/>
      <c r="BC267" s="394" t="str">
        <f t="shared" si="149"/>
        <v>►</v>
      </c>
      <c r="BF267" s="394" t="str">
        <f t="shared" si="150"/>
        <v>►</v>
      </c>
      <c r="BI267" s="9">
        <v>1</v>
      </c>
      <c r="BJ267" s="1"/>
      <c r="BK267" s="1"/>
    </row>
    <row r="268" spans="1:63" s="564" customFormat="1" ht="21">
      <c r="A268" s="394" t="str">
        <f t="shared" si="147"/>
        <v>►</v>
      </c>
      <c r="B268" s="146" t="str">
        <f t="shared" ref="B268:G280" si="153">B266</f>
        <v>►</v>
      </c>
      <c r="C268" s="659" t="str">
        <f t="shared" si="153"/>
        <v>►</v>
      </c>
      <c r="D268" s="146" t="str">
        <f t="shared" si="153"/>
        <v>►</v>
      </c>
      <c r="E268" s="146" t="str">
        <f t="shared" si="153"/>
        <v>►</v>
      </c>
      <c r="F268" s="146" t="str">
        <f t="shared" si="153"/>
        <v>►</v>
      </c>
      <c r="G268" s="146" t="str">
        <f t="shared" si="153"/>
        <v>►</v>
      </c>
      <c r="H268"/>
      <c r="I268" s="145"/>
      <c r="J268" s="118"/>
      <c r="K268" s="118"/>
      <c r="L268" s="117"/>
      <c r="M268" s="116"/>
      <c r="N268" s="115"/>
      <c r="O268" s="281"/>
      <c r="P268" s="280"/>
      <c r="Q268" s="280"/>
      <c r="R268" s="280"/>
      <c r="S268" s="280"/>
      <c r="T268" s="280"/>
      <c r="U268" s="280"/>
      <c r="V268" s="280"/>
      <c r="W268" s="280"/>
      <c r="X268" s="280"/>
      <c r="Y268" s="280"/>
      <c r="Z268" s="279"/>
      <c r="AA268" s="660"/>
      <c r="AB268" s="394" t="str">
        <f t="shared" si="148"/>
        <v>►</v>
      </c>
      <c r="AC268" s="146" t="str">
        <f t="shared" ref="AC268:AH280" si="154">AC266</f>
        <v>►</v>
      </c>
      <c r="AD268" s="659" t="str">
        <f t="shared" si="154"/>
        <v>►</v>
      </c>
      <c r="AE268" s="146" t="str">
        <f t="shared" si="154"/>
        <v>►</v>
      </c>
      <c r="AF268" s="146" t="str">
        <f t="shared" si="154"/>
        <v>►</v>
      </c>
      <c r="AG268" s="146" t="str">
        <f t="shared" si="154"/>
        <v>►</v>
      </c>
      <c r="AH268" s="146" t="str">
        <f t="shared" si="154"/>
        <v>►</v>
      </c>
      <c r="AI268" s="660"/>
      <c r="AJ268" s="145"/>
      <c r="AK268" s="118"/>
      <c r="AL268" s="118"/>
      <c r="AM268" s="117"/>
      <c r="AN268" s="116"/>
      <c r="AO268" s="115"/>
      <c r="AP268" s="281"/>
      <c r="AQ268" s="280"/>
      <c r="AR268" s="280"/>
      <c r="AS268" s="280"/>
      <c r="AT268" s="280"/>
      <c r="AU268" s="280"/>
      <c r="AV268" s="280"/>
      <c r="AW268" s="280"/>
      <c r="AX268" s="280"/>
      <c r="AY268" s="280"/>
      <c r="AZ268" s="280"/>
      <c r="BA268" s="279"/>
      <c r="BB268"/>
      <c r="BC268" s="394" t="str">
        <f t="shared" si="149"/>
        <v>►</v>
      </c>
      <c r="BF268" s="394" t="str">
        <f t="shared" si="150"/>
        <v>►</v>
      </c>
      <c r="BI268" s="9">
        <v>1</v>
      </c>
      <c r="BJ268" s="1"/>
      <c r="BK268" s="1"/>
    </row>
    <row r="269" spans="1:63" s="564" customFormat="1" ht="21">
      <c r="A269" s="394" t="str">
        <f t="shared" si="147"/>
        <v>►</v>
      </c>
      <c r="B269" s="146" t="str">
        <f t="shared" si="153"/>
        <v>►</v>
      </c>
      <c r="C269" s="659" t="str">
        <f t="shared" si="153"/>
        <v>►</v>
      </c>
      <c r="D269" s="146" t="str">
        <f t="shared" si="153"/>
        <v>►</v>
      </c>
      <c r="E269" s="146" t="str">
        <f t="shared" si="153"/>
        <v>►</v>
      </c>
      <c r="F269" s="146" t="str">
        <f t="shared" si="153"/>
        <v>►</v>
      </c>
      <c r="G269" s="146" t="str">
        <f t="shared" si="153"/>
        <v>►</v>
      </c>
      <c r="H269"/>
      <c r="I269" s="145"/>
      <c r="J269" s="118"/>
      <c r="K269" s="118"/>
      <c r="L269" s="117"/>
      <c r="M269" s="116"/>
      <c r="N269" s="115"/>
      <c r="O269" s="281"/>
      <c r="P269" s="280"/>
      <c r="Q269" s="280"/>
      <c r="R269" s="280"/>
      <c r="S269" s="280"/>
      <c r="T269" s="280"/>
      <c r="U269" s="280"/>
      <c r="V269" s="280"/>
      <c r="W269" s="280"/>
      <c r="X269" s="280"/>
      <c r="Y269" s="280"/>
      <c r="Z269" s="279"/>
      <c r="AA269" s="660"/>
      <c r="AB269" s="394" t="str">
        <f t="shared" si="148"/>
        <v>►</v>
      </c>
      <c r="AC269" s="146" t="str">
        <f t="shared" si="154"/>
        <v>►</v>
      </c>
      <c r="AD269" s="659" t="str">
        <f t="shared" si="154"/>
        <v>►</v>
      </c>
      <c r="AE269" s="146" t="str">
        <f t="shared" si="154"/>
        <v>►</v>
      </c>
      <c r="AF269" s="146" t="str">
        <f t="shared" si="154"/>
        <v>►</v>
      </c>
      <c r="AG269" s="146" t="str">
        <f t="shared" si="154"/>
        <v>►</v>
      </c>
      <c r="AH269" s="146" t="str">
        <f t="shared" si="154"/>
        <v>►</v>
      </c>
      <c r="AI269" s="660"/>
      <c r="AJ269" s="145"/>
      <c r="AK269" s="118"/>
      <c r="AL269" s="118"/>
      <c r="AM269" s="117"/>
      <c r="AN269" s="116"/>
      <c r="AO269" s="115"/>
      <c r="AP269" s="281"/>
      <c r="AQ269" s="280"/>
      <c r="AR269" s="280"/>
      <c r="AS269" s="280"/>
      <c r="AT269" s="280"/>
      <c r="AU269" s="280"/>
      <c r="AV269" s="280"/>
      <c r="AW269" s="280"/>
      <c r="AX269" s="280"/>
      <c r="AY269" s="280"/>
      <c r="AZ269" s="280"/>
      <c r="BA269" s="279"/>
      <c r="BB269"/>
      <c r="BC269" s="394" t="str">
        <f t="shared" si="149"/>
        <v>►</v>
      </c>
      <c r="BF269" s="394" t="str">
        <f t="shared" si="150"/>
        <v>►</v>
      </c>
      <c r="BI269" s="9">
        <v>1</v>
      </c>
      <c r="BJ269" s="1"/>
      <c r="BK269" s="1"/>
    </row>
    <row r="270" spans="1:63" s="564" customFormat="1" ht="21">
      <c r="A270" s="394" t="str">
        <f t="shared" si="147"/>
        <v>►</v>
      </c>
      <c r="B270" s="146" t="str">
        <f t="shared" si="153"/>
        <v>►</v>
      </c>
      <c r="C270" s="659" t="str">
        <f t="shared" si="153"/>
        <v>►</v>
      </c>
      <c r="D270" s="146" t="str">
        <f t="shared" si="153"/>
        <v>►</v>
      </c>
      <c r="E270" s="146" t="str">
        <f t="shared" si="153"/>
        <v>►</v>
      </c>
      <c r="F270" s="146" t="str">
        <f t="shared" si="153"/>
        <v>►</v>
      </c>
      <c r="G270" s="146" t="str">
        <f t="shared" si="153"/>
        <v>►</v>
      </c>
      <c r="H270"/>
      <c r="I270" s="145"/>
      <c r="J270" s="118"/>
      <c r="K270" s="118"/>
      <c r="L270" s="117"/>
      <c r="M270" s="116"/>
      <c r="N270" s="115"/>
      <c r="O270" s="281"/>
      <c r="P270" s="280"/>
      <c r="Q270" s="280"/>
      <c r="R270" s="280"/>
      <c r="S270" s="280"/>
      <c r="T270" s="280"/>
      <c r="U270" s="280"/>
      <c r="V270" s="280"/>
      <c r="W270" s="280"/>
      <c r="X270" s="280"/>
      <c r="Y270" s="280"/>
      <c r="Z270" s="279"/>
      <c r="AA270" s="660"/>
      <c r="AB270" s="394" t="str">
        <f t="shared" si="148"/>
        <v>►</v>
      </c>
      <c r="AC270" s="146" t="str">
        <f t="shared" si="154"/>
        <v>►</v>
      </c>
      <c r="AD270" s="659" t="str">
        <f t="shared" si="154"/>
        <v>►</v>
      </c>
      <c r="AE270" s="146" t="str">
        <f t="shared" si="154"/>
        <v>►</v>
      </c>
      <c r="AF270" s="146" t="str">
        <f t="shared" si="154"/>
        <v>►</v>
      </c>
      <c r="AG270" s="146" t="str">
        <f t="shared" si="154"/>
        <v>►</v>
      </c>
      <c r="AH270" s="146" t="str">
        <f t="shared" si="154"/>
        <v>►</v>
      </c>
      <c r="AI270" s="660"/>
      <c r="AJ270" s="145"/>
      <c r="AK270" s="118"/>
      <c r="AL270" s="118"/>
      <c r="AM270" s="117"/>
      <c r="AN270" s="116"/>
      <c r="AO270" s="115"/>
      <c r="AP270" s="281"/>
      <c r="AQ270" s="280"/>
      <c r="AR270" s="280"/>
      <c r="AS270" s="280"/>
      <c r="AT270" s="280"/>
      <c r="AU270" s="280"/>
      <c r="AV270" s="280"/>
      <c r="AW270" s="280"/>
      <c r="AX270" s="280"/>
      <c r="AY270" s="280"/>
      <c r="AZ270" s="280"/>
      <c r="BA270" s="279"/>
      <c r="BB270"/>
      <c r="BC270" s="394" t="str">
        <f t="shared" si="149"/>
        <v>►</v>
      </c>
      <c r="BF270" s="394" t="str">
        <f t="shared" si="150"/>
        <v>►</v>
      </c>
      <c r="BI270" s="9">
        <v>1</v>
      </c>
      <c r="BJ270" s="1"/>
      <c r="BK270" s="1"/>
    </row>
    <row r="271" spans="1:63" s="564" customFormat="1" ht="21">
      <c r="A271" s="394" t="str">
        <f t="shared" si="147"/>
        <v>►</v>
      </c>
      <c r="B271" s="146" t="str">
        <f t="shared" si="153"/>
        <v>►</v>
      </c>
      <c r="C271" s="659" t="str">
        <f t="shared" si="153"/>
        <v>►</v>
      </c>
      <c r="D271" s="146" t="str">
        <f t="shared" si="153"/>
        <v>►</v>
      </c>
      <c r="E271" s="146" t="str">
        <f t="shared" si="153"/>
        <v>►</v>
      </c>
      <c r="F271" s="146" t="str">
        <f t="shared" si="153"/>
        <v>►</v>
      </c>
      <c r="G271" s="146" t="str">
        <f t="shared" si="153"/>
        <v>►</v>
      </c>
      <c r="H271"/>
      <c r="I271" s="145"/>
      <c r="J271" s="118"/>
      <c r="K271" s="118"/>
      <c r="L271" s="117"/>
      <c r="M271" s="116"/>
      <c r="N271" s="115"/>
      <c r="O271" s="281"/>
      <c r="P271" s="280"/>
      <c r="Q271" s="280"/>
      <c r="R271" s="280"/>
      <c r="S271" s="280"/>
      <c r="T271" s="280"/>
      <c r="U271" s="280"/>
      <c r="V271" s="280"/>
      <c r="W271" s="280"/>
      <c r="X271" s="280"/>
      <c r="Y271" s="280"/>
      <c r="Z271" s="279"/>
      <c r="AA271" s="660"/>
      <c r="AB271" s="394" t="str">
        <f t="shared" si="148"/>
        <v>►</v>
      </c>
      <c r="AC271" s="146" t="str">
        <f t="shared" si="154"/>
        <v>►</v>
      </c>
      <c r="AD271" s="659" t="str">
        <f t="shared" si="154"/>
        <v>►</v>
      </c>
      <c r="AE271" s="146" t="str">
        <f t="shared" si="154"/>
        <v>►</v>
      </c>
      <c r="AF271" s="146" t="str">
        <f t="shared" si="154"/>
        <v>►</v>
      </c>
      <c r="AG271" s="146" t="str">
        <f t="shared" si="154"/>
        <v>►</v>
      </c>
      <c r="AH271" s="146" t="str">
        <f t="shared" si="154"/>
        <v>►</v>
      </c>
      <c r="AI271" s="660"/>
      <c r="AJ271" s="145"/>
      <c r="AK271" s="118"/>
      <c r="AL271" s="118"/>
      <c r="AM271" s="117"/>
      <c r="AN271" s="116"/>
      <c r="AO271" s="115"/>
      <c r="AP271" s="281"/>
      <c r="AQ271" s="280"/>
      <c r="AR271" s="280"/>
      <c r="AS271" s="280"/>
      <c r="AT271" s="280"/>
      <c r="AU271" s="280"/>
      <c r="AV271" s="280"/>
      <c r="AW271" s="280"/>
      <c r="AX271" s="280"/>
      <c r="AY271" s="280"/>
      <c r="AZ271" s="280"/>
      <c r="BA271" s="279"/>
      <c r="BB271"/>
      <c r="BC271" s="394" t="str">
        <f t="shared" si="149"/>
        <v>►</v>
      </c>
      <c r="BF271" s="394" t="str">
        <f t="shared" si="150"/>
        <v>►</v>
      </c>
      <c r="BI271" s="9">
        <v>1</v>
      </c>
      <c r="BJ271" s="1"/>
      <c r="BK271" s="1"/>
    </row>
    <row r="272" spans="1:63" s="564" customFormat="1" ht="21">
      <c r="A272" s="394" t="str">
        <f t="shared" si="147"/>
        <v>►</v>
      </c>
      <c r="B272" s="146" t="str">
        <f t="shared" si="153"/>
        <v>►</v>
      </c>
      <c r="C272" s="659" t="str">
        <f t="shared" si="153"/>
        <v>►</v>
      </c>
      <c r="D272" s="146" t="str">
        <f t="shared" si="153"/>
        <v>►</v>
      </c>
      <c r="E272" s="146" t="str">
        <f t="shared" si="153"/>
        <v>►</v>
      </c>
      <c r="F272" s="146" t="str">
        <f t="shared" si="153"/>
        <v>►</v>
      </c>
      <c r="G272" s="146" t="str">
        <f t="shared" si="153"/>
        <v>►</v>
      </c>
      <c r="H272"/>
      <c r="I272" s="145"/>
      <c r="J272" s="118"/>
      <c r="K272" s="118"/>
      <c r="L272" s="117"/>
      <c r="M272" s="116"/>
      <c r="N272" s="115"/>
      <c r="O272" s="281"/>
      <c r="P272" s="280"/>
      <c r="Q272" s="280"/>
      <c r="R272" s="280"/>
      <c r="S272" s="280"/>
      <c r="T272" s="280"/>
      <c r="U272" s="280"/>
      <c r="V272" s="280"/>
      <c r="W272" s="280"/>
      <c r="X272" s="280"/>
      <c r="Y272" s="280"/>
      <c r="Z272" s="279"/>
      <c r="AA272" s="660"/>
      <c r="AB272" s="394" t="str">
        <f t="shared" si="148"/>
        <v>►</v>
      </c>
      <c r="AC272" s="146" t="str">
        <f t="shared" si="154"/>
        <v>►</v>
      </c>
      <c r="AD272" s="659" t="str">
        <f t="shared" si="154"/>
        <v>►</v>
      </c>
      <c r="AE272" s="146" t="str">
        <f t="shared" si="154"/>
        <v>►</v>
      </c>
      <c r="AF272" s="146" t="str">
        <f t="shared" si="154"/>
        <v>►</v>
      </c>
      <c r="AG272" s="146" t="str">
        <f t="shared" si="154"/>
        <v>►</v>
      </c>
      <c r="AH272" s="146" t="str">
        <f t="shared" si="154"/>
        <v>►</v>
      </c>
      <c r="AI272" s="660"/>
      <c r="AJ272" s="145"/>
      <c r="AK272" s="118"/>
      <c r="AL272" s="118"/>
      <c r="AM272" s="117"/>
      <c r="AN272" s="116"/>
      <c r="AO272" s="115"/>
      <c r="AP272" s="281"/>
      <c r="AQ272" s="280"/>
      <c r="AR272" s="280"/>
      <c r="AS272" s="280"/>
      <c r="AT272" s="280"/>
      <c r="AU272" s="280"/>
      <c r="AV272" s="280"/>
      <c r="AW272" s="280"/>
      <c r="AX272" s="280"/>
      <c r="AY272" s="280"/>
      <c r="AZ272" s="280"/>
      <c r="BA272" s="279"/>
      <c r="BB272"/>
      <c r="BC272" s="394" t="str">
        <f t="shared" si="149"/>
        <v>►</v>
      </c>
      <c r="BF272" s="394" t="str">
        <f t="shared" si="150"/>
        <v>►</v>
      </c>
      <c r="BI272" s="9">
        <v>1</v>
      </c>
      <c r="BJ272" s="1"/>
      <c r="BK272" s="1"/>
    </row>
    <row r="273" spans="1:63" s="564" customFormat="1" ht="21">
      <c r="A273" s="394" t="str">
        <f t="shared" si="147"/>
        <v>►</v>
      </c>
      <c r="B273" s="146" t="str">
        <f t="shared" si="153"/>
        <v>►</v>
      </c>
      <c r="C273" s="659" t="str">
        <f t="shared" si="153"/>
        <v>►</v>
      </c>
      <c r="D273" s="146" t="str">
        <f t="shared" si="153"/>
        <v>►</v>
      </c>
      <c r="E273" s="146" t="str">
        <f t="shared" si="153"/>
        <v>►</v>
      </c>
      <c r="F273" s="146" t="str">
        <f t="shared" si="153"/>
        <v>►</v>
      </c>
      <c r="G273" s="146" t="str">
        <f t="shared" si="153"/>
        <v>►</v>
      </c>
      <c r="H273"/>
      <c r="I273" s="145"/>
      <c r="J273" s="118"/>
      <c r="K273" s="118"/>
      <c r="L273" s="117"/>
      <c r="M273" s="116"/>
      <c r="N273" s="115"/>
      <c r="O273" s="281"/>
      <c r="P273" s="280"/>
      <c r="Q273" s="280"/>
      <c r="R273" s="280"/>
      <c r="S273" s="280"/>
      <c r="T273" s="280"/>
      <c r="U273" s="280"/>
      <c r="V273" s="280"/>
      <c r="W273" s="280"/>
      <c r="X273" s="280"/>
      <c r="Y273" s="280"/>
      <c r="Z273" s="279"/>
      <c r="AA273" s="660"/>
      <c r="AB273" s="394" t="str">
        <f t="shared" si="148"/>
        <v>►</v>
      </c>
      <c r="AC273" s="146" t="str">
        <f t="shared" si="154"/>
        <v>►</v>
      </c>
      <c r="AD273" s="659" t="str">
        <f t="shared" si="154"/>
        <v>►</v>
      </c>
      <c r="AE273" s="146" t="str">
        <f t="shared" si="154"/>
        <v>►</v>
      </c>
      <c r="AF273" s="146" t="str">
        <f t="shared" si="154"/>
        <v>►</v>
      </c>
      <c r="AG273" s="146" t="str">
        <f t="shared" si="154"/>
        <v>►</v>
      </c>
      <c r="AH273" s="146" t="str">
        <f t="shared" si="154"/>
        <v>►</v>
      </c>
      <c r="AI273" s="660"/>
      <c r="AJ273" s="145"/>
      <c r="AK273" s="118"/>
      <c r="AL273" s="118"/>
      <c r="AM273" s="117"/>
      <c r="AN273" s="116"/>
      <c r="AO273" s="115"/>
      <c r="AP273" s="281"/>
      <c r="AQ273" s="280"/>
      <c r="AR273" s="280"/>
      <c r="AS273" s="280"/>
      <c r="AT273" s="280"/>
      <c r="AU273" s="280"/>
      <c r="AV273" s="280"/>
      <c r="AW273" s="280"/>
      <c r="AX273" s="280"/>
      <c r="AY273" s="280"/>
      <c r="AZ273" s="280"/>
      <c r="BA273" s="279"/>
      <c r="BB273"/>
      <c r="BC273" s="394" t="str">
        <f t="shared" si="149"/>
        <v>►</v>
      </c>
      <c r="BF273" s="394" t="str">
        <f t="shared" si="150"/>
        <v>►</v>
      </c>
      <c r="BI273" s="9">
        <v>1</v>
      </c>
      <c r="BJ273" s="1"/>
      <c r="BK273" s="1"/>
    </row>
    <row r="274" spans="1:63" s="564" customFormat="1" ht="21">
      <c r="A274" s="394" t="str">
        <f t="shared" si="147"/>
        <v>►</v>
      </c>
      <c r="B274" s="146" t="str">
        <f t="shared" si="153"/>
        <v>►</v>
      </c>
      <c r="C274" s="659" t="str">
        <f t="shared" si="153"/>
        <v>►</v>
      </c>
      <c r="D274" s="146" t="str">
        <f t="shared" si="153"/>
        <v>►</v>
      </c>
      <c r="E274" s="146" t="str">
        <f t="shared" si="153"/>
        <v>►</v>
      </c>
      <c r="F274" s="146" t="str">
        <f t="shared" si="153"/>
        <v>►</v>
      </c>
      <c r="G274" s="146" t="str">
        <f t="shared" si="153"/>
        <v>►</v>
      </c>
      <c r="H274"/>
      <c r="I274" s="145"/>
      <c r="J274" s="118"/>
      <c r="K274" s="118"/>
      <c r="L274" s="117"/>
      <c r="M274" s="116"/>
      <c r="N274" s="115"/>
      <c r="O274" s="281"/>
      <c r="P274" s="280"/>
      <c r="Q274" s="280"/>
      <c r="R274" s="280"/>
      <c r="S274" s="280"/>
      <c r="T274" s="280"/>
      <c r="U274" s="280"/>
      <c r="V274" s="280"/>
      <c r="W274" s="280"/>
      <c r="X274" s="280"/>
      <c r="Y274" s="280"/>
      <c r="Z274" s="279"/>
      <c r="AA274" s="660"/>
      <c r="AB274" s="394" t="str">
        <f t="shared" si="148"/>
        <v>►</v>
      </c>
      <c r="AC274" s="146" t="str">
        <f t="shared" si="154"/>
        <v>►</v>
      </c>
      <c r="AD274" s="659" t="str">
        <f t="shared" si="154"/>
        <v>►</v>
      </c>
      <c r="AE274" s="146" t="str">
        <f t="shared" si="154"/>
        <v>►</v>
      </c>
      <c r="AF274" s="146" t="str">
        <f t="shared" si="154"/>
        <v>►</v>
      </c>
      <c r="AG274" s="146" t="str">
        <f t="shared" si="154"/>
        <v>►</v>
      </c>
      <c r="AH274" s="146" t="str">
        <f t="shared" si="154"/>
        <v>►</v>
      </c>
      <c r="AI274" s="660"/>
      <c r="AJ274" s="145"/>
      <c r="AK274" s="118"/>
      <c r="AL274" s="118"/>
      <c r="AM274" s="117"/>
      <c r="AN274" s="116"/>
      <c r="AO274" s="115"/>
      <c r="AP274" s="281"/>
      <c r="AQ274" s="280"/>
      <c r="AR274" s="280"/>
      <c r="AS274" s="280"/>
      <c r="AT274" s="280"/>
      <c r="AU274" s="280"/>
      <c r="AV274" s="280"/>
      <c r="AW274" s="280"/>
      <c r="AX274" s="280"/>
      <c r="AY274" s="280"/>
      <c r="AZ274" s="280"/>
      <c r="BA274" s="279"/>
      <c r="BB274"/>
      <c r="BC274" s="394" t="str">
        <f t="shared" si="149"/>
        <v>►</v>
      </c>
      <c r="BF274" s="394" t="str">
        <f t="shared" si="150"/>
        <v>►</v>
      </c>
      <c r="BI274" s="9">
        <v>1</v>
      </c>
      <c r="BJ274" s="1"/>
      <c r="BK274" s="1"/>
    </row>
    <row r="275" spans="1:63" s="564" customFormat="1" ht="21">
      <c r="A275" s="394" t="str">
        <f t="shared" si="147"/>
        <v>►</v>
      </c>
      <c r="B275" s="146" t="str">
        <f t="shared" si="153"/>
        <v>►</v>
      </c>
      <c r="C275" s="659" t="str">
        <f t="shared" si="153"/>
        <v>►</v>
      </c>
      <c r="D275" s="146" t="str">
        <f t="shared" si="153"/>
        <v>►</v>
      </c>
      <c r="E275" s="146" t="str">
        <f t="shared" si="153"/>
        <v>►</v>
      </c>
      <c r="F275" s="146" t="str">
        <f t="shared" si="153"/>
        <v>►</v>
      </c>
      <c r="G275" s="146" t="str">
        <f t="shared" si="153"/>
        <v>►</v>
      </c>
      <c r="H275"/>
      <c r="I275" s="145"/>
      <c r="J275" s="118"/>
      <c r="K275" s="118"/>
      <c r="L275" s="117"/>
      <c r="M275" s="116"/>
      <c r="N275" s="115"/>
      <c r="O275" s="281"/>
      <c r="P275" s="280"/>
      <c r="Q275" s="280"/>
      <c r="R275" s="280"/>
      <c r="S275" s="280"/>
      <c r="T275" s="280"/>
      <c r="U275" s="280"/>
      <c r="V275" s="280"/>
      <c r="W275" s="280"/>
      <c r="X275" s="280"/>
      <c r="Y275" s="280"/>
      <c r="Z275" s="279"/>
      <c r="AA275" s="660"/>
      <c r="AB275" s="394" t="str">
        <f t="shared" si="148"/>
        <v>►</v>
      </c>
      <c r="AC275" s="146" t="str">
        <f t="shared" si="154"/>
        <v>►</v>
      </c>
      <c r="AD275" s="659" t="str">
        <f t="shared" si="154"/>
        <v>►</v>
      </c>
      <c r="AE275" s="146" t="str">
        <f t="shared" si="154"/>
        <v>►</v>
      </c>
      <c r="AF275" s="146" t="str">
        <f t="shared" si="154"/>
        <v>►</v>
      </c>
      <c r="AG275" s="146" t="str">
        <f t="shared" si="154"/>
        <v>►</v>
      </c>
      <c r="AH275" s="146" t="str">
        <f t="shared" si="154"/>
        <v>►</v>
      </c>
      <c r="AI275" s="660"/>
      <c r="AJ275" s="145"/>
      <c r="AK275" s="118"/>
      <c r="AL275" s="118"/>
      <c r="AM275" s="117"/>
      <c r="AN275" s="116"/>
      <c r="AO275" s="115"/>
      <c r="AP275" s="281"/>
      <c r="AQ275" s="280"/>
      <c r="AR275" s="280"/>
      <c r="AS275" s="280"/>
      <c r="AT275" s="280"/>
      <c r="AU275" s="280"/>
      <c r="AV275" s="280"/>
      <c r="AW275" s="280"/>
      <c r="AX275" s="280"/>
      <c r="AY275" s="280"/>
      <c r="AZ275" s="280"/>
      <c r="BA275" s="279"/>
      <c r="BB275"/>
      <c r="BC275" s="394" t="str">
        <f t="shared" si="149"/>
        <v>►</v>
      </c>
      <c r="BF275" s="394" t="str">
        <f t="shared" si="150"/>
        <v>►</v>
      </c>
      <c r="BI275" s="9">
        <v>1</v>
      </c>
      <c r="BJ275" s="1"/>
      <c r="BK275" s="1"/>
    </row>
    <row r="276" spans="1:63" s="564" customFormat="1" ht="18.75">
      <c r="A276" s="394" t="str">
        <f t="shared" si="147"/>
        <v>►</v>
      </c>
      <c r="B276" s="146" t="str">
        <f t="shared" si="153"/>
        <v>►</v>
      </c>
      <c r="C276" s="659" t="str">
        <f t="shared" si="153"/>
        <v>►</v>
      </c>
      <c r="D276" s="146" t="str">
        <f t="shared" si="153"/>
        <v>►</v>
      </c>
      <c r="E276" s="146" t="str">
        <f t="shared" si="153"/>
        <v>►</v>
      </c>
      <c r="F276" s="146" t="str">
        <f t="shared" si="153"/>
        <v>►</v>
      </c>
      <c r="G276" s="146" t="str">
        <f t="shared" si="153"/>
        <v>►</v>
      </c>
      <c r="H276"/>
      <c r="I276" s="145"/>
      <c r="J276" s="118"/>
      <c r="K276" s="118"/>
      <c r="L276" s="117"/>
      <c r="M276" s="116"/>
      <c r="N276" s="115"/>
      <c r="O276" s="661"/>
      <c r="P276" s="277"/>
      <c r="Q276" s="277"/>
      <c r="R276" s="277"/>
      <c r="S276" s="277"/>
      <c r="T276" s="277"/>
      <c r="U276" s="277"/>
      <c r="V276" s="277"/>
      <c r="W276" s="277"/>
      <c r="X276" s="277"/>
      <c r="Y276" s="277"/>
      <c r="Z276" s="276"/>
      <c r="AA276" s="660"/>
      <c r="AB276" s="394" t="str">
        <f t="shared" si="148"/>
        <v>►</v>
      </c>
      <c r="AC276" s="146" t="str">
        <f t="shared" si="154"/>
        <v>►</v>
      </c>
      <c r="AD276" s="659" t="str">
        <f t="shared" si="154"/>
        <v>►</v>
      </c>
      <c r="AE276" s="146" t="str">
        <f t="shared" si="154"/>
        <v>►</v>
      </c>
      <c r="AF276" s="146" t="str">
        <f t="shared" si="154"/>
        <v>►</v>
      </c>
      <c r="AG276" s="146" t="str">
        <f t="shared" si="154"/>
        <v>►</v>
      </c>
      <c r="AH276" s="146" t="str">
        <f t="shared" si="154"/>
        <v>►</v>
      </c>
      <c r="AI276" s="660"/>
      <c r="AJ276" s="145"/>
      <c r="AK276" s="118"/>
      <c r="AL276" s="118"/>
      <c r="AM276" s="117"/>
      <c r="AN276" s="116"/>
      <c r="AO276" s="115"/>
      <c r="AP276" s="661"/>
      <c r="AQ276" s="277"/>
      <c r="AR276" s="277"/>
      <c r="AS276" s="277"/>
      <c r="AT276" s="277"/>
      <c r="AU276" s="277"/>
      <c r="AV276" s="277"/>
      <c r="AW276" s="277"/>
      <c r="AX276" s="277"/>
      <c r="AY276" s="277"/>
      <c r="AZ276" s="277"/>
      <c r="BA276" s="276"/>
      <c r="BB276"/>
      <c r="BC276" s="394" t="str">
        <f t="shared" si="149"/>
        <v>►</v>
      </c>
      <c r="BF276" s="394" t="str">
        <f t="shared" si="150"/>
        <v>►</v>
      </c>
      <c r="BI276" s="9">
        <v>1</v>
      </c>
      <c r="BJ276" s="1"/>
      <c r="BK276" s="1"/>
    </row>
    <row r="277" spans="1:63" s="564" customFormat="1" ht="18.75">
      <c r="A277" s="394" t="str">
        <f t="shared" si="147"/>
        <v>►</v>
      </c>
      <c r="B277" s="146" t="str">
        <f t="shared" si="153"/>
        <v>►</v>
      </c>
      <c r="C277" s="659" t="str">
        <f t="shared" si="153"/>
        <v>►</v>
      </c>
      <c r="D277" s="146" t="str">
        <f t="shared" si="153"/>
        <v>►</v>
      </c>
      <c r="E277" s="146" t="str">
        <f t="shared" si="153"/>
        <v>►</v>
      </c>
      <c r="F277" s="146" t="str">
        <f t="shared" si="153"/>
        <v>►</v>
      </c>
      <c r="G277" s="146" t="str">
        <f t="shared" si="153"/>
        <v>►</v>
      </c>
      <c r="H277"/>
      <c r="I277" s="145"/>
      <c r="J277" s="118"/>
      <c r="K277" s="118"/>
      <c r="L277" s="117"/>
      <c r="M277" s="116"/>
      <c r="N277" s="115"/>
      <c r="O277" s="661"/>
      <c r="P277" s="277"/>
      <c r="Q277" s="277"/>
      <c r="R277" s="277"/>
      <c r="S277" s="277"/>
      <c r="T277" s="277"/>
      <c r="U277" s="277"/>
      <c r="V277" s="277"/>
      <c r="W277" s="277"/>
      <c r="X277" s="277"/>
      <c r="Y277" s="277"/>
      <c r="Z277" s="276"/>
      <c r="AA277" s="660"/>
      <c r="AB277" s="394" t="str">
        <f t="shared" si="148"/>
        <v>►</v>
      </c>
      <c r="AC277" s="146" t="str">
        <f t="shared" si="154"/>
        <v>►</v>
      </c>
      <c r="AD277" s="659" t="str">
        <f t="shared" si="154"/>
        <v>►</v>
      </c>
      <c r="AE277" s="146" t="str">
        <f t="shared" si="154"/>
        <v>►</v>
      </c>
      <c r="AF277" s="146" t="str">
        <f t="shared" si="154"/>
        <v>►</v>
      </c>
      <c r="AG277" s="146" t="str">
        <f t="shared" si="154"/>
        <v>►</v>
      </c>
      <c r="AH277" s="146" t="str">
        <f t="shared" si="154"/>
        <v>►</v>
      </c>
      <c r="AI277" s="660"/>
      <c r="AJ277" s="145"/>
      <c r="AK277" s="118"/>
      <c r="AL277" s="118"/>
      <c r="AM277" s="117"/>
      <c r="AN277" s="116"/>
      <c r="AO277" s="115"/>
      <c r="AP277" s="661"/>
      <c r="AQ277" s="277"/>
      <c r="AR277" s="277"/>
      <c r="AS277" s="277"/>
      <c r="AT277" s="277"/>
      <c r="AU277" s="277"/>
      <c r="AV277" s="277"/>
      <c r="AW277" s="277"/>
      <c r="AX277" s="277"/>
      <c r="AY277" s="277"/>
      <c r="AZ277" s="277"/>
      <c r="BA277" s="276"/>
      <c r="BB277"/>
      <c r="BC277" s="394" t="str">
        <f t="shared" si="149"/>
        <v>►</v>
      </c>
      <c r="BF277" s="394" t="str">
        <f t="shared" si="150"/>
        <v>►</v>
      </c>
      <c r="BI277" s="9">
        <v>1</v>
      </c>
      <c r="BJ277" s="1"/>
      <c r="BK277" s="1"/>
    </row>
    <row r="278" spans="1:63" s="564" customFormat="1" ht="15.75">
      <c r="A278" s="394" t="str">
        <f t="shared" si="147"/>
        <v>►</v>
      </c>
      <c r="B278" s="146" t="str">
        <f t="shared" si="153"/>
        <v>►</v>
      </c>
      <c r="C278" s="659" t="str">
        <f t="shared" si="153"/>
        <v>►</v>
      </c>
      <c r="D278" s="146" t="str">
        <f t="shared" si="153"/>
        <v>►</v>
      </c>
      <c r="E278" s="146" t="str">
        <f t="shared" si="153"/>
        <v>►</v>
      </c>
      <c r="F278" s="146" t="str">
        <f t="shared" si="153"/>
        <v>►</v>
      </c>
      <c r="G278" s="146" t="str">
        <f t="shared" si="153"/>
        <v>►</v>
      </c>
      <c r="H278"/>
      <c r="I278" s="272"/>
      <c r="J278" s="118"/>
      <c r="K278" s="118"/>
      <c r="L278" s="117"/>
      <c r="M278" s="116"/>
      <c r="N278" s="115"/>
      <c r="O278" s="274"/>
      <c r="P278" s="121"/>
      <c r="Q278" s="121"/>
      <c r="R278" s="121"/>
      <c r="S278" s="121"/>
      <c r="T278" s="121"/>
      <c r="U278" s="121"/>
      <c r="V278" s="121"/>
      <c r="W278" s="121"/>
      <c r="X278" s="121"/>
      <c r="Y278" s="121"/>
      <c r="Z278" s="120"/>
      <c r="AA278" s="660"/>
      <c r="AB278" s="394" t="str">
        <f t="shared" si="148"/>
        <v>►</v>
      </c>
      <c r="AC278" s="146" t="str">
        <f t="shared" si="154"/>
        <v>►</v>
      </c>
      <c r="AD278" s="659" t="str">
        <f t="shared" si="154"/>
        <v>►</v>
      </c>
      <c r="AE278" s="146" t="str">
        <f t="shared" si="154"/>
        <v>►</v>
      </c>
      <c r="AF278" s="146" t="str">
        <f t="shared" si="154"/>
        <v>►</v>
      </c>
      <c r="AG278" s="146" t="str">
        <f t="shared" si="154"/>
        <v>►</v>
      </c>
      <c r="AH278" s="146" t="str">
        <f t="shared" si="154"/>
        <v>►</v>
      </c>
      <c r="AI278" s="660"/>
      <c r="AJ278" s="272"/>
      <c r="AK278" s="118"/>
      <c r="AL278" s="118"/>
      <c r="AM278" s="117"/>
      <c r="AN278" s="116"/>
      <c r="AO278" s="115"/>
      <c r="AP278" s="274"/>
      <c r="AQ278" s="121"/>
      <c r="AR278" s="121"/>
      <c r="AS278" s="121"/>
      <c r="AT278" s="121"/>
      <c r="AU278" s="121"/>
      <c r="AV278" s="121"/>
      <c r="AW278" s="121"/>
      <c r="AX278" s="121"/>
      <c r="AY278" s="121"/>
      <c r="AZ278" s="121"/>
      <c r="BA278" s="120"/>
      <c r="BB278"/>
      <c r="BC278" s="394" t="str">
        <f t="shared" si="149"/>
        <v>►</v>
      </c>
      <c r="BF278" s="394" t="str">
        <f t="shared" si="150"/>
        <v>►</v>
      </c>
      <c r="BI278" s="9">
        <v>1</v>
      </c>
      <c r="BJ278" s="1"/>
      <c r="BK278" s="1"/>
    </row>
    <row r="279" spans="1:63" s="564" customFormat="1" ht="15.75">
      <c r="A279" s="394" t="str">
        <f t="shared" si="147"/>
        <v>►</v>
      </c>
      <c r="B279" s="146" t="str">
        <f t="shared" si="153"/>
        <v>►</v>
      </c>
      <c r="C279" s="659" t="str">
        <f t="shared" si="153"/>
        <v>►</v>
      </c>
      <c r="D279" s="146" t="str">
        <f t="shared" si="153"/>
        <v>►</v>
      </c>
      <c r="E279" s="146" t="str">
        <f t="shared" si="153"/>
        <v>►</v>
      </c>
      <c r="F279" s="146" t="str">
        <f t="shared" si="153"/>
        <v>►</v>
      </c>
      <c r="G279" s="146" t="str">
        <f t="shared" si="153"/>
        <v>►</v>
      </c>
      <c r="H279"/>
      <c r="I279" s="272"/>
      <c r="J279" s="112"/>
      <c r="K279" s="112"/>
      <c r="L279" s="112"/>
      <c r="M279" s="112"/>
      <c r="N279" s="112"/>
      <c r="O279" s="112"/>
      <c r="P279" s="112"/>
      <c r="Q279" s="112"/>
      <c r="R279" s="112"/>
      <c r="S279" s="112"/>
      <c r="T279" s="112"/>
      <c r="U279" s="112"/>
      <c r="V279" s="112"/>
      <c r="W279" s="112"/>
      <c r="X279" s="112"/>
      <c r="Y279" s="112"/>
      <c r="Z279" s="114"/>
      <c r="AA279" s="660"/>
      <c r="AB279" s="394" t="str">
        <f t="shared" si="148"/>
        <v>►</v>
      </c>
      <c r="AC279" s="146" t="str">
        <f t="shared" si="154"/>
        <v>►</v>
      </c>
      <c r="AD279" s="659" t="str">
        <f t="shared" si="154"/>
        <v>►</v>
      </c>
      <c r="AE279" s="146" t="str">
        <f t="shared" si="154"/>
        <v>►</v>
      </c>
      <c r="AF279" s="146" t="str">
        <f t="shared" si="154"/>
        <v>►</v>
      </c>
      <c r="AG279" s="146" t="str">
        <f t="shared" si="154"/>
        <v>►</v>
      </c>
      <c r="AH279" s="146" t="str">
        <f t="shared" si="154"/>
        <v>►</v>
      </c>
      <c r="AI279" s="660"/>
      <c r="AJ279" s="272"/>
      <c r="AK279" s="112"/>
      <c r="AL279" s="112"/>
      <c r="AM279" s="112"/>
      <c r="AN279" s="112"/>
      <c r="AO279" s="112"/>
      <c r="AP279" s="112"/>
      <c r="AQ279" s="112"/>
      <c r="AR279" s="112"/>
      <c r="AS279" s="112"/>
      <c r="AT279" s="112"/>
      <c r="AU279" s="112"/>
      <c r="AV279" s="112"/>
      <c r="AW279" s="112"/>
      <c r="AX279" s="112"/>
      <c r="AY279" s="112"/>
      <c r="AZ279" s="112"/>
      <c r="BA279" s="114"/>
      <c r="BB279"/>
      <c r="BC279" s="394" t="str">
        <f t="shared" si="149"/>
        <v>►</v>
      </c>
      <c r="BF279" s="394" t="str">
        <f t="shared" si="150"/>
        <v>►</v>
      </c>
      <c r="BI279" s="9">
        <v>1</v>
      </c>
      <c r="BJ279" s="1"/>
      <c r="BK279" s="1"/>
    </row>
    <row r="280" spans="1:63" s="564" customFormat="1" ht="16.5" thickBot="1">
      <c r="A280" s="394" t="str">
        <f t="shared" si="147"/>
        <v>►</v>
      </c>
      <c r="B280" s="146" t="str">
        <f t="shared" si="153"/>
        <v>►</v>
      </c>
      <c r="C280" s="659" t="str">
        <f t="shared" si="153"/>
        <v>►</v>
      </c>
      <c r="D280" s="146" t="str">
        <f t="shared" si="153"/>
        <v>►</v>
      </c>
      <c r="E280" s="146" t="str">
        <f t="shared" si="153"/>
        <v>►</v>
      </c>
      <c r="F280" s="146" t="str">
        <f t="shared" si="153"/>
        <v>►</v>
      </c>
      <c r="G280" s="146" t="str">
        <f t="shared" si="153"/>
        <v>►</v>
      </c>
      <c r="H280"/>
      <c r="I280" s="271"/>
      <c r="J280" s="270"/>
      <c r="K280" s="270"/>
      <c r="L280" s="270"/>
      <c r="M280" s="270"/>
      <c r="N280" s="270"/>
      <c r="O280" s="270"/>
      <c r="P280" s="270"/>
      <c r="Q280" s="270"/>
      <c r="R280" s="270"/>
      <c r="S280" s="270"/>
      <c r="T280" s="270"/>
      <c r="U280" s="270"/>
      <c r="V280" s="270"/>
      <c r="W280" s="270"/>
      <c r="X280" s="270"/>
      <c r="Y280" s="270"/>
      <c r="Z280" s="269"/>
      <c r="AA280" s="660"/>
      <c r="AB280" s="394" t="str">
        <f t="shared" si="148"/>
        <v>►</v>
      </c>
      <c r="AC280" s="146" t="str">
        <f t="shared" si="154"/>
        <v>►</v>
      </c>
      <c r="AD280" s="659" t="str">
        <f t="shared" si="154"/>
        <v>►</v>
      </c>
      <c r="AE280" s="146" t="str">
        <f t="shared" si="154"/>
        <v>►</v>
      </c>
      <c r="AF280" s="146" t="str">
        <f t="shared" si="154"/>
        <v>►</v>
      </c>
      <c r="AG280" s="146" t="str">
        <f t="shared" si="154"/>
        <v>►</v>
      </c>
      <c r="AH280" s="146" t="str">
        <f t="shared" si="154"/>
        <v>►</v>
      </c>
      <c r="AI280" s="660"/>
      <c r="AJ280" s="271"/>
      <c r="AK280" s="270"/>
      <c r="AL280" s="270"/>
      <c r="AM280" s="270"/>
      <c r="AN280" s="270"/>
      <c r="AO280" s="270"/>
      <c r="AP280" s="270"/>
      <c r="AQ280" s="270"/>
      <c r="AR280" s="270"/>
      <c r="AS280" s="270"/>
      <c r="AT280" s="270"/>
      <c r="AU280" s="270"/>
      <c r="AV280" s="270"/>
      <c r="AW280" s="270"/>
      <c r="AX280" s="270"/>
      <c r="AY280" s="270"/>
      <c r="AZ280" s="270"/>
      <c r="BA280" s="269"/>
      <c r="BB280"/>
      <c r="BC280" s="394" t="str">
        <f t="shared" si="149"/>
        <v>►</v>
      </c>
      <c r="BF280" s="394" t="str">
        <f t="shared" si="150"/>
        <v>►</v>
      </c>
      <c r="BI280" s="9">
        <v>1</v>
      </c>
      <c r="BJ280" s="1"/>
      <c r="BK280" s="1"/>
    </row>
    <row r="281" spans="1:63" s="564" customFormat="1" ht="16.5" thickBot="1">
      <c r="A281" s="394" t="str">
        <f t="shared" si="147"/>
        <v>A</v>
      </c>
      <c r="B281" s="655" t="s">
        <v>933</v>
      </c>
      <c r="C281" s="655" t="s">
        <v>933</v>
      </c>
      <c r="D281" s="655" t="s">
        <v>933</v>
      </c>
      <c r="E281" s="655" t="s">
        <v>933</v>
      </c>
      <c r="F281" s="655" t="s">
        <v>933</v>
      </c>
      <c r="G281" s="655" t="s">
        <v>933</v>
      </c>
      <c r="H281"/>
      <c r="I281" s="658" t="s">
        <v>338</v>
      </c>
      <c r="J281" s="657" t="s">
        <v>933</v>
      </c>
      <c r="K281" s="657" t="s">
        <v>933</v>
      </c>
      <c r="L281" s="657" t="s">
        <v>933</v>
      </c>
      <c r="M281" s="657" t="s">
        <v>933</v>
      </c>
      <c r="N281" s="657" t="s">
        <v>933</v>
      </c>
      <c r="O281" s="657" t="s">
        <v>933</v>
      </c>
      <c r="P281" s="657" t="s">
        <v>933</v>
      </c>
      <c r="Q281" s="657" t="s">
        <v>933</v>
      </c>
      <c r="R281" s="657" t="s">
        <v>933</v>
      </c>
      <c r="S281" s="657" t="s">
        <v>933</v>
      </c>
      <c r="T281" s="657" t="s">
        <v>933</v>
      </c>
      <c r="U281" s="657" t="s">
        <v>933</v>
      </c>
      <c r="V281" s="657" t="s">
        <v>933</v>
      </c>
      <c r="W281" s="657" t="s">
        <v>933</v>
      </c>
      <c r="X281" s="657" t="s">
        <v>933</v>
      </c>
      <c r="Y281" s="657" t="s">
        <v>933</v>
      </c>
      <c r="Z281" s="657" t="s">
        <v>933</v>
      </c>
      <c r="AA281" s="660"/>
      <c r="AB281" s="394" t="str">
        <f t="shared" si="148"/>
        <v>A</v>
      </c>
      <c r="AC281" s="655" t="s">
        <v>933</v>
      </c>
      <c r="AD281" s="655" t="s">
        <v>933</v>
      </c>
      <c r="AE281" s="655" t="s">
        <v>933</v>
      </c>
      <c r="AF281" s="655" t="s">
        <v>933</v>
      </c>
      <c r="AG281" s="655" t="s">
        <v>933</v>
      </c>
      <c r="AH281" s="655" t="s">
        <v>933</v>
      </c>
      <c r="AI281" s="660"/>
      <c r="AJ281" s="832" t="s">
        <v>338</v>
      </c>
      <c r="AK281" s="833" t="s">
        <v>338</v>
      </c>
      <c r="AL281" s="833" t="s">
        <v>338</v>
      </c>
      <c r="AM281" s="833" t="s">
        <v>338</v>
      </c>
      <c r="AN281" s="833" t="s">
        <v>338</v>
      </c>
      <c r="AO281" s="834" t="s">
        <v>2028</v>
      </c>
      <c r="AP281" s="835"/>
      <c r="AQ281" s="835"/>
      <c r="AR281" s="835"/>
      <c r="AS281" s="835"/>
      <c r="AT281" s="835"/>
      <c r="AU281" s="835"/>
      <c r="AV281" s="835"/>
      <c r="AW281" s="835"/>
      <c r="AX281" s="835"/>
      <c r="AY281" s="835"/>
      <c r="AZ281" s="835"/>
      <c r="BA281" s="835"/>
      <c r="BB281"/>
      <c r="BC281" s="394" t="str">
        <f t="shared" si="149"/>
        <v>A</v>
      </c>
      <c r="BF281" s="394" t="str">
        <f t="shared" si="150"/>
        <v>A</v>
      </c>
      <c r="BI281" s="9">
        <v>1</v>
      </c>
      <c r="BJ281" s="1"/>
      <c r="BK281" s="1"/>
    </row>
    <row r="282" spans="1:63" s="564" customFormat="1" ht="28.5">
      <c r="A282" s="394" t="str">
        <f t="shared" si="147"/>
        <v>A</v>
      </c>
      <c r="B282" s="395">
        <f t="shared" ref="B282:B300" si="155">IF(A282="►","►",IF(A282="A",IF(AND(ISTEXT(J282),ISTEXT(J282)),J282,IF(ISTEXT(J282),J282,IF(ISBLANK(J282),J282,J282)))))</f>
        <v>0</v>
      </c>
      <c r="C282" s="687">
        <f t="shared" ref="C282:C300" si="156">IF(B282="►","►",IFERROR(LEFT(B282,SEARCH(".",B282)-1),0))</f>
        <v>0</v>
      </c>
      <c r="D282" s="395">
        <f t="shared" ref="D282:D300" si="157">IF(B282="►","►",IFERROR(MID(B282,SEARCH(".",B282)+1,SEARCH(".",B282,SEARCH(".",B282)+1)-SEARCH(".",B282)-1),0))</f>
        <v>0</v>
      </c>
      <c r="E282" s="395">
        <f t="shared" ref="E282:E300" si="158">IF(B282="►","►",IFERROR(MID(B282,SEARCH(".",B282,SEARCH(".",B282)+1)+1,SEARCH(".",B282,SEARCH(".",B282,SEARCH(".",B282)+1)+1)-SEARCH(".",B282,SEARCH(".",B282)+1)-1),0))</f>
        <v>0</v>
      </c>
      <c r="F282" s="395">
        <f t="shared" ref="F282:F300" si="159">IF(B282="►","►",IFERROR(MID(J282,SEARCH(".",B282,SEARCH(".",B282,SEARCH(".",B282)+1)+1)+1,SEARCH(".",B282,SEARCH(".",B282,SEARCH(".",B282,SEARCH(".",B282)+1)+1)+1)-SEARCH(".",B282,SEARCH(".",B282,SEARCH(".",B282)+1)+1)-1),0))</f>
        <v>0</v>
      </c>
      <c r="G282" s="395" t="str">
        <f t="shared" ref="G282:G300" si="160">IF(B282="►","►",IFERROR(MID(B282,SEARCH("♦",SUBSTITUTE(B282,".","♦",LEN(B282)-LEN(SUBSTITUTE(B282,".",""))))+1,999),""))</f>
        <v/>
      </c>
      <c r="H282"/>
      <c r="I282" s="257" t="s">
        <v>338</v>
      </c>
      <c r="J282" s="256">
        <f>J289</f>
        <v>0</v>
      </c>
      <c r="K282" s="256">
        <f>K289</f>
        <v>0</v>
      </c>
      <c r="L282" s="255">
        <f>L289</f>
        <v>0</v>
      </c>
      <c r="M282" s="254">
        <f>M289</f>
        <v>0</v>
      </c>
      <c r="N282" s="253">
        <f>N289</f>
        <v>0</v>
      </c>
      <c r="O282" s="686"/>
      <c r="P282" s="685"/>
      <c r="Q282" s="798" t="s">
        <v>1705</v>
      </c>
      <c r="R282" s="798"/>
      <c r="S282" s="798"/>
      <c r="T282" s="798"/>
      <c r="U282" s="798"/>
      <c r="V282" s="798"/>
      <c r="W282" s="798"/>
      <c r="X282" s="798"/>
      <c r="Y282" s="798"/>
      <c r="Z282" s="684"/>
      <c r="AA282" s="660"/>
      <c r="AB282" s="394" t="str">
        <f t="shared" si="148"/>
        <v>A</v>
      </c>
      <c r="AC282" s="395">
        <f t="shared" ref="AC282:AC300" si="161">IF(AB282="►","►",IF(AB282="A",IF(AND(ISTEXT(AK282),ISTEXT(AK282)),AK282,IF(ISTEXT(AK282),AK282,IF(ISBLANK(AK282),AK282,AK282)))))</f>
        <v>0</v>
      </c>
      <c r="AD282" s="687">
        <f t="shared" ref="AD282:AD300" si="162">IF(AC282="►","►",IFERROR(LEFT(AC282,SEARCH(".",AC282)-1),0))</f>
        <v>0</v>
      </c>
      <c r="AE282" s="395">
        <f t="shared" ref="AE282:AE300" si="163">IF(AC282="►","►",IFERROR(MID(AC282,SEARCH(".",AC282)+1,SEARCH(".",AC282,SEARCH(".",AC282)+1)-SEARCH(".",AC282)-1),0))</f>
        <v>0</v>
      </c>
      <c r="AF282" s="395">
        <f t="shared" ref="AF282:AF300" si="164">IF(AC282="►","►",IFERROR(MID(AC282,SEARCH(".",AC282,SEARCH(".",AC282)+1)+1,SEARCH(".",AC282,SEARCH(".",AC282,SEARCH(".",AC282)+1)+1)-SEARCH(".",AC282,SEARCH(".",AC282)+1)-1),0))</f>
        <v>0</v>
      </c>
      <c r="AG282" s="395">
        <f t="shared" ref="AG282:AG300" si="165">IF(AC282="►","►",IFERROR(MID(AK282,SEARCH(".",AC282,SEARCH(".",AC282,SEARCH(".",AC282)+1)+1)+1,SEARCH(".",AC282,SEARCH(".",AC282,SEARCH(".",AC282,SEARCH(".",AC282)+1)+1)+1)-SEARCH(".",AC282,SEARCH(".",AC282,SEARCH(".",AC282)+1)+1)-1),0))</f>
        <v>0</v>
      </c>
      <c r="AH282" s="395" t="str">
        <f t="shared" ref="AH282:AH300" si="166">IF(AC282="►","►",IFERROR(MID(AC282,SEARCH("♦",SUBSTITUTE(AC282,".","♦",LEN(AC282)-LEN(SUBSTITUTE(AC282,".",""))))+1,999),""))</f>
        <v/>
      </c>
      <c r="AI282" s="660"/>
      <c r="AJ282" s="257" t="s">
        <v>338</v>
      </c>
      <c r="AK282" s="256">
        <f>AK289</f>
        <v>0</v>
      </c>
      <c r="AL282" s="256">
        <f>AL289</f>
        <v>0</v>
      </c>
      <c r="AM282" s="255">
        <f>AM289</f>
        <v>0</v>
      </c>
      <c r="AN282" s="254">
        <f>AN289</f>
        <v>0</v>
      </c>
      <c r="AO282" s="253">
        <f>AO289</f>
        <v>0</v>
      </c>
      <c r="AP282" s="686"/>
      <c r="AQ282" s="685"/>
      <c r="AR282" s="798" t="s">
        <v>2037</v>
      </c>
      <c r="AS282" s="798"/>
      <c r="AT282" s="798"/>
      <c r="AU282" s="798"/>
      <c r="AV282" s="798"/>
      <c r="AW282" s="798"/>
      <c r="AX282" s="798"/>
      <c r="AY282" s="798"/>
      <c r="AZ282" s="798"/>
      <c r="BA282" s="684"/>
      <c r="BB282"/>
      <c r="BC282" s="394" t="str">
        <f t="shared" si="149"/>
        <v>A</v>
      </c>
      <c r="BF282" s="394" t="str">
        <f t="shared" si="150"/>
        <v>A</v>
      </c>
      <c r="BI282" s="9">
        <v>1</v>
      </c>
      <c r="BJ282" s="1"/>
      <c r="BK282" s="1"/>
    </row>
    <row r="283" spans="1:63" s="564" customFormat="1" ht="28.5">
      <c r="A283" s="394" t="str">
        <f t="shared" si="147"/>
        <v>►</v>
      </c>
      <c r="B283" s="146" t="str">
        <f t="shared" si="155"/>
        <v>►</v>
      </c>
      <c r="C283" s="659" t="str">
        <f t="shared" si="156"/>
        <v>►</v>
      </c>
      <c r="D283" s="146" t="str">
        <f t="shared" si="157"/>
        <v>►</v>
      </c>
      <c r="E283" s="146" t="str">
        <f t="shared" si="158"/>
        <v>►</v>
      </c>
      <c r="F283" s="146" t="str">
        <f t="shared" si="159"/>
        <v>►</v>
      </c>
      <c r="G283" s="146" t="str">
        <f t="shared" si="160"/>
        <v>►</v>
      </c>
      <c r="H283"/>
      <c r="I283" s="133"/>
      <c r="J283" s="203"/>
      <c r="K283" s="203"/>
      <c r="L283" s="202"/>
      <c r="M283" s="201"/>
      <c r="N283" s="200"/>
      <c r="O283" s="683"/>
      <c r="P283" s="682"/>
      <c r="Q283" s="799"/>
      <c r="R283" s="799"/>
      <c r="S283" s="799"/>
      <c r="T283" s="799"/>
      <c r="U283" s="799"/>
      <c r="V283" s="799"/>
      <c r="W283" s="799"/>
      <c r="X283" s="799"/>
      <c r="Y283" s="799"/>
      <c r="Z283" s="681"/>
      <c r="AA283" s="660"/>
      <c r="AB283" s="394" t="str">
        <f t="shared" si="148"/>
        <v>►</v>
      </c>
      <c r="AC283" s="146" t="str">
        <f t="shared" si="161"/>
        <v>►</v>
      </c>
      <c r="AD283" s="659" t="str">
        <f t="shared" si="162"/>
        <v>►</v>
      </c>
      <c r="AE283" s="146" t="str">
        <f t="shared" si="163"/>
        <v>►</v>
      </c>
      <c r="AF283" s="146" t="str">
        <f t="shared" si="164"/>
        <v>►</v>
      </c>
      <c r="AG283" s="146" t="str">
        <f t="shared" si="165"/>
        <v>►</v>
      </c>
      <c r="AH283" s="146" t="str">
        <f t="shared" si="166"/>
        <v>►</v>
      </c>
      <c r="AI283" s="660"/>
      <c r="AJ283" s="133"/>
      <c r="AK283" s="203"/>
      <c r="AL283" s="203"/>
      <c r="AM283" s="202"/>
      <c r="AN283" s="201"/>
      <c r="AO283" s="200"/>
      <c r="AP283" s="683"/>
      <c r="AQ283" s="682"/>
      <c r="AR283" s="799"/>
      <c r="AS283" s="799"/>
      <c r="AT283" s="799"/>
      <c r="AU283" s="799"/>
      <c r="AV283" s="799"/>
      <c r="AW283" s="799"/>
      <c r="AX283" s="799"/>
      <c r="AY283" s="799"/>
      <c r="AZ283" s="799"/>
      <c r="BA283" s="681"/>
      <c r="BB283"/>
      <c r="BC283" s="394" t="str">
        <f t="shared" si="149"/>
        <v>►</v>
      </c>
      <c r="BF283" s="394" t="str">
        <f t="shared" si="150"/>
        <v>►</v>
      </c>
      <c r="BI283" s="9">
        <v>1</v>
      </c>
      <c r="BJ283" s="1"/>
      <c r="BK283" s="1"/>
    </row>
    <row r="284" spans="1:63" s="564" customFormat="1" ht="15.75">
      <c r="A284" s="394" t="str">
        <f t="shared" si="147"/>
        <v>►</v>
      </c>
      <c r="B284" s="146" t="str">
        <f t="shared" si="155"/>
        <v>►</v>
      </c>
      <c r="C284" s="659" t="str">
        <f t="shared" si="156"/>
        <v>►</v>
      </c>
      <c r="D284" s="146" t="str">
        <f t="shared" si="157"/>
        <v>►</v>
      </c>
      <c r="E284" s="146" t="str">
        <f t="shared" si="158"/>
        <v>►</v>
      </c>
      <c r="F284" s="146" t="str">
        <f t="shared" si="159"/>
        <v>►</v>
      </c>
      <c r="G284" s="146" t="str">
        <f t="shared" si="160"/>
        <v>►</v>
      </c>
      <c r="H284"/>
      <c r="I284" s="133"/>
      <c r="J284" s="203"/>
      <c r="K284" s="203"/>
      <c r="L284" s="202"/>
      <c r="M284" s="201"/>
      <c r="N284" s="200"/>
      <c r="O284" s="680"/>
      <c r="P284" s="680"/>
      <c r="Q284" s="332"/>
      <c r="R284" s="331"/>
      <c r="S284" s="231"/>
      <c r="T284" s="231"/>
      <c r="U284" s="231"/>
      <c r="V284" s="231"/>
      <c r="W284" s="231"/>
      <c r="X284" s="231"/>
      <c r="Y284" s="231"/>
      <c r="Z284" s="230"/>
      <c r="AA284" s="660"/>
      <c r="AB284" s="394" t="str">
        <f t="shared" si="148"/>
        <v>►</v>
      </c>
      <c r="AC284" s="146" t="str">
        <f t="shared" si="161"/>
        <v>►</v>
      </c>
      <c r="AD284" s="659" t="str">
        <f t="shared" si="162"/>
        <v>►</v>
      </c>
      <c r="AE284" s="146" t="str">
        <f t="shared" si="163"/>
        <v>►</v>
      </c>
      <c r="AF284" s="146" t="str">
        <f t="shared" si="164"/>
        <v>►</v>
      </c>
      <c r="AG284" s="146" t="str">
        <f t="shared" si="165"/>
        <v>►</v>
      </c>
      <c r="AH284" s="146" t="str">
        <f t="shared" si="166"/>
        <v>►</v>
      </c>
      <c r="AI284" s="660"/>
      <c r="AJ284" s="133"/>
      <c r="AK284" s="203"/>
      <c r="AL284" s="203"/>
      <c r="AM284" s="202"/>
      <c r="AN284" s="201"/>
      <c r="AO284" s="200"/>
      <c r="AP284" s="680"/>
      <c r="AQ284" s="680"/>
      <c r="AR284" s="332"/>
      <c r="AS284" s="331"/>
      <c r="AT284" s="231"/>
      <c r="AU284" s="231"/>
      <c r="AV284" s="231"/>
      <c r="AW284" s="231"/>
      <c r="AX284" s="231"/>
      <c r="AY284" s="231"/>
      <c r="AZ284" s="231"/>
      <c r="BA284" s="230"/>
      <c r="BB284"/>
      <c r="BC284" s="394" t="str">
        <f t="shared" si="149"/>
        <v>►</v>
      </c>
      <c r="BF284" s="394" t="str">
        <f t="shared" si="150"/>
        <v>►</v>
      </c>
      <c r="BI284" s="9">
        <v>1</v>
      </c>
      <c r="BJ284" s="1"/>
      <c r="BK284" s="1"/>
    </row>
    <row r="285" spans="1:63" s="564" customFormat="1" ht="18.75">
      <c r="A285" s="394" t="str">
        <f t="shared" si="147"/>
        <v>►</v>
      </c>
      <c r="B285" s="146" t="str">
        <f t="shared" si="155"/>
        <v>►</v>
      </c>
      <c r="C285" s="659" t="str">
        <f t="shared" si="156"/>
        <v>►</v>
      </c>
      <c r="D285" s="146" t="str">
        <f t="shared" si="157"/>
        <v>►</v>
      </c>
      <c r="E285" s="146" t="str">
        <f t="shared" si="158"/>
        <v>►</v>
      </c>
      <c r="F285" s="146" t="str">
        <f t="shared" si="159"/>
        <v>►</v>
      </c>
      <c r="G285" s="146" t="str">
        <f t="shared" si="160"/>
        <v>►</v>
      </c>
      <c r="H285"/>
      <c r="I285" s="133"/>
      <c r="J285" s="203"/>
      <c r="K285" s="203"/>
      <c r="L285" s="202"/>
      <c r="M285" s="201"/>
      <c r="N285" s="200"/>
      <c r="O285" s="223"/>
      <c r="P285" s="329"/>
      <c r="Q285" s="318"/>
      <c r="R285" s="318"/>
      <c r="S285" s="318"/>
      <c r="T285" s="318"/>
      <c r="U285" s="210"/>
      <c r="V285" s="222"/>
      <c r="W285" s="679"/>
      <c r="X285" s="679"/>
      <c r="Y285" s="679"/>
      <c r="Z285" s="678"/>
      <c r="AA285" s="660"/>
      <c r="AB285" s="394" t="str">
        <f t="shared" si="148"/>
        <v>►</v>
      </c>
      <c r="AC285" s="146" t="str">
        <f t="shared" si="161"/>
        <v>►</v>
      </c>
      <c r="AD285" s="659" t="str">
        <f t="shared" si="162"/>
        <v>►</v>
      </c>
      <c r="AE285" s="146" t="str">
        <f t="shared" si="163"/>
        <v>►</v>
      </c>
      <c r="AF285" s="146" t="str">
        <f t="shared" si="164"/>
        <v>►</v>
      </c>
      <c r="AG285" s="146" t="str">
        <f t="shared" si="165"/>
        <v>►</v>
      </c>
      <c r="AH285" s="146" t="str">
        <f t="shared" si="166"/>
        <v>►</v>
      </c>
      <c r="AI285" s="660"/>
      <c r="AJ285" s="133"/>
      <c r="AK285" s="203"/>
      <c r="AL285" s="203"/>
      <c r="AM285" s="202"/>
      <c r="AN285" s="201"/>
      <c r="AO285" s="200"/>
      <c r="AP285" s="223"/>
      <c r="AQ285" s="329"/>
      <c r="AR285" s="318"/>
      <c r="AS285" s="318"/>
      <c r="AT285" s="318"/>
      <c r="AU285" s="318"/>
      <c r="AV285" s="210"/>
      <c r="AW285" s="222"/>
      <c r="AX285" s="679"/>
      <c r="AY285" s="679"/>
      <c r="AZ285" s="679"/>
      <c r="BA285" s="678"/>
      <c r="BB285"/>
      <c r="BC285" s="394" t="str">
        <f t="shared" si="149"/>
        <v>►</v>
      </c>
      <c r="BF285" s="394" t="str">
        <f t="shared" si="150"/>
        <v>►</v>
      </c>
      <c r="BI285" s="9">
        <v>1</v>
      </c>
      <c r="BJ285" s="1"/>
      <c r="BK285" s="1"/>
    </row>
    <row r="286" spans="1:63" s="564" customFormat="1" ht="18.75">
      <c r="A286" s="394" t="str">
        <f t="shared" si="147"/>
        <v>►</v>
      </c>
      <c r="B286" s="146" t="str">
        <f t="shared" si="155"/>
        <v>►</v>
      </c>
      <c r="C286" s="659" t="str">
        <f t="shared" si="156"/>
        <v>►</v>
      </c>
      <c r="D286" s="146" t="str">
        <f t="shared" si="157"/>
        <v>►</v>
      </c>
      <c r="E286" s="146" t="str">
        <f t="shared" si="158"/>
        <v>►</v>
      </c>
      <c r="F286" s="146" t="str">
        <f t="shared" si="159"/>
        <v>►</v>
      </c>
      <c r="G286" s="146" t="str">
        <f t="shared" si="160"/>
        <v>►</v>
      </c>
      <c r="H286"/>
      <c r="I286" s="133"/>
      <c r="J286" s="203"/>
      <c r="K286" s="203"/>
      <c r="L286" s="202"/>
      <c r="M286" s="201"/>
      <c r="N286" s="200"/>
      <c r="O286" s="215"/>
      <c r="P286" s="322"/>
      <c r="Q286" s="319"/>
      <c r="R286" s="319"/>
      <c r="S286" s="319"/>
      <c r="T286" s="319"/>
      <c r="U286" s="214"/>
      <c r="V286" s="28"/>
      <c r="W286" s="679"/>
      <c r="X286" s="679"/>
      <c r="Y286" s="679"/>
      <c r="Z286" s="678"/>
      <c r="AA286" s="660"/>
      <c r="AB286" s="394" t="str">
        <f t="shared" si="148"/>
        <v>►</v>
      </c>
      <c r="AC286" s="146" t="str">
        <f t="shared" si="161"/>
        <v>►</v>
      </c>
      <c r="AD286" s="659" t="str">
        <f t="shared" si="162"/>
        <v>►</v>
      </c>
      <c r="AE286" s="146" t="str">
        <f t="shared" si="163"/>
        <v>►</v>
      </c>
      <c r="AF286" s="146" t="str">
        <f t="shared" si="164"/>
        <v>►</v>
      </c>
      <c r="AG286" s="146" t="str">
        <f t="shared" si="165"/>
        <v>►</v>
      </c>
      <c r="AH286" s="146" t="str">
        <f t="shared" si="166"/>
        <v>►</v>
      </c>
      <c r="AI286" s="660"/>
      <c r="AJ286" s="133"/>
      <c r="AK286" s="203"/>
      <c r="AL286" s="203"/>
      <c r="AM286" s="202"/>
      <c r="AN286" s="201"/>
      <c r="AO286" s="200"/>
      <c r="AP286" s="215"/>
      <c r="AQ286" s="322"/>
      <c r="AR286" s="319"/>
      <c r="AS286" s="319"/>
      <c r="AT286" s="319"/>
      <c r="AU286" s="319"/>
      <c r="AV286" s="214"/>
      <c r="AW286" s="28"/>
      <c r="AX286" s="679"/>
      <c r="AY286" s="679"/>
      <c r="AZ286" s="679"/>
      <c r="BA286" s="678"/>
      <c r="BB286"/>
      <c r="BC286" s="394" t="str">
        <f t="shared" si="149"/>
        <v>►</v>
      </c>
      <c r="BF286" s="394" t="str">
        <f t="shared" si="150"/>
        <v>►</v>
      </c>
      <c r="BI286" s="9">
        <v>1</v>
      </c>
      <c r="BJ286" s="1"/>
      <c r="BK286" s="1"/>
    </row>
    <row r="287" spans="1:63" s="564" customFormat="1" ht="15.75">
      <c r="A287" s="394" t="str">
        <f t="shared" si="147"/>
        <v>►</v>
      </c>
      <c r="B287" s="146" t="str">
        <f t="shared" si="155"/>
        <v>►</v>
      </c>
      <c r="C287" s="659" t="str">
        <f t="shared" si="156"/>
        <v>►</v>
      </c>
      <c r="D287" s="146" t="str">
        <f t="shared" si="157"/>
        <v>►</v>
      </c>
      <c r="E287" s="146" t="str">
        <f t="shared" si="158"/>
        <v>►</v>
      </c>
      <c r="F287" s="146" t="str">
        <f t="shared" si="159"/>
        <v>►</v>
      </c>
      <c r="G287" s="146" t="str">
        <f t="shared" si="160"/>
        <v>►</v>
      </c>
      <c r="H287"/>
      <c r="I287" s="133"/>
      <c r="J287" s="203"/>
      <c r="K287" s="203"/>
      <c r="L287" s="202"/>
      <c r="M287" s="201"/>
      <c r="N287" s="200"/>
      <c r="O287" s="320"/>
      <c r="P287" s="319"/>
      <c r="Q287" s="318"/>
      <c r="R287" s="315"/>
      <c r="S287" s="198"/>
      <c r="T287" s="314"/>
      <c r="U287" s="197"/>
      <c r="V287" s="196"/>
      <c r="W287" s="677" t="str">
        <f>Q282</f>
        <v>POSTIT 9</v>
      </c>
      <c r="X287" s="677"/>
      <c r="Y287" s="677"/>
      <c r="Z287" s="676"/>
      <c r="AA287" s="660"/>
      <c r="AB287" s="394" t="str">
        <f t="shared" si="148"/>
        <v>►</v>
      </c>
      <c r="AC287" s="146" t="str">
        <f t="shared" si="161"/>
        <v>►</v>
      </c>
      <c r="AD287" s="659" t="str">
        <f t="shared" si="162"/>
        <v>►</v>
      </c>
      <c r="AE287" s="146" t="str">
        <f t="shared" si="163"/>
        <v>►</v>
      </c>
      <c r="AF287" s="146" t="str">
        <f t="shared" si="164"/>
        <v>►</v>
      </c>
      <c r="AG287" s="146" t="str">
        <f t="shared" si="165"/>
        <v>►</v>
      </c>
      <c r="AH287" s="146" t="str">
        <f t="shared" si="166"/>
        <v>►</v>
      </c>
      <c r="AI287" s="660"/>
      <c r="AJ287" s="133"/>
      <c r="AK287" s="203"/>
      <c r="AL287" s="203"/>
      <c r="AM287" s="202"/>
      <c r="AN287" s="201"/>
      <c r="AO287" s="200"/>
      <c r="AP287" s="320"/>
      <c r="AQ287" s="319"/>
      <c r="AR287" s="318"/>
      <c r="AS287" s="315"/>
      <c r="AT287" s="198"/>
      <c r="AU287" s="314"/>
      <c r="AV287" s="197"/>
      <c r="AW287" s="196"/>
      <c r="AX287" s="677" t="str">
        <f>AR282</f>
        <v>POSTIT 22</v>
      </c>
      <c r="AY287" s="677"/>
      <c r="AZ287" s="677"/>
      <c r="BA287" s="676"/>
      <c r="BB287"/>
      <c r="BC287" s="394" t="str">
        <f t="shared" si="149"/>
        <v>►</v>
      </c>
      <c r="BF287" s="394" t="str">
        <f t="shared" si="150"/>
        <v>►</v>
      </c>
      <c r="BI287" s="9">
        <v>1</v>
      </c>
      <c r="BJ287" s="1"/>
      <c r="BK287" s="1"/>
    </row>
    <row r="288" spans="1:63" s="564" customFormat="1" ht="15.75">
      <c r="A288" s="394" t="str">
        <f t="shared" si="147"/>
        <v>►</v>
      </c>
      <c r="B288" s="146" t="str">
        <f t="shared" si="155"/>
        <v>►</v>
      </c>
      <c r="C288" s="659" t="str">
        <f t="shared" si="156"/>
        <v>►</v>
      </c>
      <c r="D288" s="146" t="str">
        <f t="shared" si="157"/>
        <v>►</v>
      </c>
      <c r="E288" s="146" t="str">
        <f t="shared" si="158"/>
        <v>►</v>
      </c>
      <c r="F288" s="146" t="str">
        <f t="shared" si="159"/>
        <v>►</v>
      </c>
      <c r="G288" s="146" t="str">
        <f t="shared" si="160"/>
        <v>►</v>
      </c>
      <c r="H288"/>
      <c r="I288" s="133"/>
      <c r="J288" s="203"/>
      <c r="K288" s="203"/>
      <c r="L288" s="202"/>
      <c r="M288" s="201"/>
      <c r="N288" s="200"/>
      <c r="O288" s="199"/>
      <c r="P288" s="103"/>
      <c r="Q288" s="315"/>
      <c r="R288" s="315"/>
      <c r="S288" s="198"/>
      <c r="T288" s="314"/>
      <c r="U288" s="197"/>
      <c r="V288" s="196"/>
      <c r="W288" s="677"/>
      <c r="X288" s="677"/>
      <c r="Y288" s="677"/>
      <c r="Z288" s="676"/>
      <c r="AA288" s="660"/>
      <c r="AB288" s="394" t="str">
        <f t="shared" si="148"/>
        <v>►</v>
      </c>
      <c r="AC288" s="146" t="str">
        <f t="shared" si="161"/>
        <v>►</v>
      </c>
      <c r="AD288" s="659" t="str">
        <f t="shared" si="162"/>
        <v>►</v>
      </c>
      <c r="AE288" s="146" t="str">
        <f t="shared" si="163"/>
        <v>►</v>
      </c>
      <c r="AF288" s="146" t="str">
        <f t="shared" si="164"/>
        <v>►</v>
      </c>
      <c r="AG288" s="146" t="str">
        <f t="shared" si="165"/>
        <v>►</v>
      </c>
      <c r="AH288" s="146" t="str">
        <f t="shared" si="166"/>
        <v>►</v>
      </c>
      <c r="AI288" s="660"/>
      <c r="AJ288" s="133"/>
      <c r="AK288" s="203"/>
      <c r="AL288" s="203"/>
      <c r="AM288" s="202"/>
      <c r="AN288" s="201"/>
      <c r="AO288" s="200"/>
      <c r="AP288" s="199"/>
      <c r="AQ288" s="103"/>
      <c r="AR288" s="315"/>
      <c r="AS288" s="315"/>
      <c r="AT288" s="198"/>
      <c r="AU288" s="314"/>
      <c r="AV288" s="197"/>
      <c r="AW288" s="196"/>
      <c r="AX288" s="677"/>
      <c r="AY288" s="677"/>
      <c r="AZ288" s="677"/>
      <c r="BA288" s="676"/>
      <c r="BB288"/>
      <c r="BC288" s="394" t="str">
        <f t="shared" si="149"/>
        <v>►</v>
      </c>
      <c r="BF288" s="394" t="str">
        <f t="shared" si="150"/>
        <v>►</v>
      </c>
      <c r="BI288" s="9">
        <v>1</v>
      </c>
      <c r="BJ288" s="1"/>
      <c r="BK288" s="1"/>
    </row>
    <row r="289" spans="1:63" s="564" customFormat="1" ht="15.75">
      <c r="A289" s="394" t="str">
        <f t="shared" si="147"/>
        <v>►</v>
      </c>
      <c r="B289" s="146" t="str">
        <f t="shared" si="155"/>
        <v>►</v>
      </c>
      <c r="C289" s="659" t="str">
        <f t="shared" si="156"/>
        <v>►</v>
      </c>
      <c r="D289" s="146" t="str">
        <f t="shared" si="157"/>
        <v>►</v>
      </c>
      <c r="E289" s="146" t="str">
        <f t="shared" si="158"/>
        <v>►</v>
      </c>
      <c r="F289" s="146" t="str">
        <f t="shared" si="159"/>
        <v>►</v>
      </c>
      <c r="G289" s="146" t="str">
        <f t="shared" si="160"/>
        <v>►</v>
      </c>
      <c r="H289"/>
      <c r="I289" s="133"/>
      <c r="J289" s="189"/>
      <c r="K289" s="188"/>
      <c r="L289" s="187"/>
      <c r="M289" s="186"/>
      <c r="N289" s="185"/>
      <c r="O289" s="184"/>
      <c r="P289" s="183"/>
      <c r="Q289" s="183"/>
      <c r="R289" s="182"/>
      <c r="S289" s="182"/>
      <c r="T289" s="182"/>
      <c r="U289" s="182"/>
      <c r="V289" s="182"/>
      <c r="W289" s="182"/>
      <c r="X289" s="182"/>
      <c r="Y289" s="182"/>
      <c r="Z289" s="181"/>
      <c r="AA289" s="660"/>
      <c r="AB289" s="394" t="str">
        <f t="shared" si="148"/>
        <v>►</v>
      </c>
      <c r="AC289" s="146" t="str">
        <f t="shared" si="161"/>
        <v>►</v>
      </c>
      <c r="AD289" s="659" t="str">
        <f t="shared" si="162"/>
        <v>►</v>
      </c>
      <c r="AE289" s="146" t="str">
        <f t="shared" si="163"/>
        <v>►</v>
      </c>
      <c r="AF289" s="146" t="str">
        <f t="shared" si="164"/>
        <v>►</v>
      </c>
      <c r="AG289" s="146" t="str">
        <f t="shared" si="165"/>
        <v>►</v>
      </c>
      <c r="AH289" s="146" t="str">
        <f t="shared" si="166"/>
        <v>►</v>
      </c>
      <c r="AI289" s="660"/>
      <c r="AJ289" s="133"/>
      <c r="AK289" s="189"/>
      <c r="AL289" s="188"/>
      <c r="AM289" s="187"/>
      <c r="AN289" s="186"/>
      <c r="AO289" s="185"/>
      <c r="AP289" s="184"/>
      <c r="AQ289" s="183"/>
      <c r="AR289" s="183"/>
      <c r="AS289" s="182"/>
      <c r="AT289" s="182"/>
      <c r="AU289" s="182"/>
      <c r="AV289" s="182"/>
      <c r="AW289" s="182"/>
      <c r="AX289" s="182"/>
      <c r="AY289" s="182"/>
      <c r="AZ289" s="182"/>
      <c r="BA289" s="181"/>
      <c r="BB289"/>
      <c r="BC289" s="394" t="str">
        <f t="shared" si="149"/>
        <v>►</v>
      </c>
      <c r="BF289" s="394" t="str">
        <f t="shared" si="150"/>
        <v>►</v>
      </c>
      <c r="BI289" s="9">
        <v>1</v>
      </c>
      <c r="BJ289" s="1"/>
      <c r="BK289" s="1"/>
    </row>
    <row r="290" spans="1:63" s="564" customFormat="1" ht="15.75">
      <c r="A290" s="394" t="str">
        <f t="shared" si="147"/>
        <v>►</v>
      </c>
      <c r="B290" s="146" t="str">
        <f t="shared" si="155"/>
        <v>►</v>
      </c>
      <c r="C290" s="659" t="str">
        <f t="shared" si="156"/>
        <v>►</v>
      </c>
      <c r="D290" s="146" t="str">
        <f t="shared" si="157"/>
        <v>►</v>
      </c>
      <c r="E290" s="146" t="str">
        <f t="shared" si="158"/>
        <v>►</v>
      </c>
      <c r="F290" s="146" t="str">
        <f t="shared" si="159"/>
        <v>►</v>
      </c>
      <c r="G290" s="146" t="str">
        <f t="shared" si="160"/>
        <v>►</v>
      </c>
      <c r="H290"/>
      <c r="I290" s="133"/>
      <c r="J290" s="118"/>
      <c r="K290" s="118"/>
      <c r="L290" s="117"/>
      <c r="M290" s="116"/>
      <c r="N290" s="115"/>
      <c r="O290" s="675"/>
      <c r="P290" s="675"/>
      <c r="Q290" s="674"/>
      <c r="R290" s="176"/>
      <c r="S290" s="175"/>
      <c r="T290" s="673"/>
      <c r="U290" s="174"/>
      <c r="V290" s="672"/>
      <c r="W290" s="671"/>
      <c r="X290" s="670"/>
      <c r="Y290" s="669"/>
      <c r="Z290" s="173"/>
      <c r="AA290" s="660"/>
      <c r="AB290" s="394" t="str">
        <f t="shared" si="148"/>
        <v>►</v>
      </c>
      <c r="AC290" s="146" t="str">
        <f t="shared" si="161"/>
        <v>►</v>
      </c>
      <c r="AD290" s="659" t="str">
        <f t="shared" si="162"/>
        <v>►</v>
      </c>
      <c r="AE290" s="146" t="str">
        <f t="shared" si="163"/>
        <v>►</v>
      </c>
      <c r="AF290" s="146" t="str">
        <f t="shared" si="164"/>
        <v>►</v>
      </c>
      <c r="AG290" s="146" t="str">
        <f t="shared" si="165"/>
        <v>►</v>
      </c>
      <c r="AH290" s="146" t="str">
        <f t="shared" si="166"/>
        <v>►</v>
      </c>
      <c r="AI290" s="660"/>
      <c r="AJ290" s="133"/>
      <c r="AK290" s="118"/>
      <c r="AL290" s="118"/>
      <c r="AM290" s="117"/>
      <c r="AN290" s="116"/>
      <c r="AO290" s="115"/>
      <c r="AP290" s="675"/>
      <c r="AQ290" s="675"/>
      <c r="AR290" s="674"/>
      <c r="AS290" s="176"/>
      <c r="AT290" s="175"/>
      <c r="AU290" s="673"/>
      <c r="AV290" s="174"/>
      <c r="AW290" s="672"/>
      <c r="AX290" s="671"/>
      <c r="AY290" s="670"/>
      <c r="AZ290" s="669"/>
      <c r="BA290" s="173"/>
      <c r="BB290"/>
      <c r="BC290" s="394" t="str">
        <f t="shared" si="149"/>
        <v>►</v>
      </c>
      <c r="BF290" s="394" t="str">
        <f t="shared" si="150"/>
        <v>►</v>
      </c>
      <c r="BI290" s="9">
        <v>1</v>
      </c>
      <c r="BJ290" s="1"/>
      <c r="BK290" s="1"/>
    </row>
    <row r="291" spans="1:63" s="564" customFormat="1" ht="15.75">
      <c r="A291" s="394" t="str">
        <f t="shared" si="147"/>
        <v>►</v>
      </c>
      <c r="B291" s="146" t="str">
        <f t="shared" si="155"/>
        <v>►</v>
      </c>
      <c r="C291" s="659" t="str">
        <f t="shared" si="156"/>
        <v>►</v>
      </c>
      <c r="D291" s="146" t="str">
        <f t="shared" si="157"/>
        <v>►</v>
      </c>
      <c r="E291" s="146" t="str">
        <f t="shared" si="158"/>
        <v>►</v>
      </c>
      <c r="F291" s="146" t="str">
        <f t="shared" si="159"/>
        <v>►</v>
      </c>
      <c r="G291" s="146" t="str">
        <f t="shared" si="160"/>
        <v>►</v>
      </c>
      <c r="H291"/>
      <c r="I291" s="133"/>
      <c r="J291" s="118"/>
      <c r="K291" s="118"/>
      <c r="L291" s="117"/>
      <c r="M291" s="116"/>
      <c r="N291" s="115"/>
      <c r="O291" s="663"/>
      <c r="P291" s="663"/>
      <c r="Q291" s="662"/>
      <c r="R291" s="164"/>
      <c r="S291" s="163"/>
      <c r="T291" s="668"/>
      <c r="U291" s="162"/>
      <c r="V291" s="667"/>
      <c r="W291" s="666"/>
      <c r="X291" s="665"/>
      <c r="Y291" s="664"/>
      <c r="Z291" s="161"/>
      <c r="AA291" s="660"/>
      <c r="AB291" s="394" t="str">
        <f t="shared" si="148"/>
        <v>►</v>
      </c>
      <c r="AC291" s="146" t="str">
        <f t="shared" si="161"/>
        <v>►</v>
      </c>
      <c r="AD291" s="659" t="str">
        <f t="shared" si="162"/>
        <v>►</v>
      </c>
      <c r="AE291" s="146" t="str">
        <f t="shared" si="163"/>
        <v>►</v>
      </c>
      <c r="AF291" s="146" t="str">
        <f t="shared" si="164"/>
        <v>►</v>
      </c>
      <c r="AG291" s="146" t="str">
        <f t="shared" si="165"/>
        <v>►</v>
      </c>
      <c r="AH291" s="146" t="str">
        <f t="shared" si="166"/>
        <v>►</v>
      </c>
      <c r="AI291" s="660"/>
      <c r="AJ291" s="133"/>
      <c r="AK291" s="118"/>
      <c r="AL291" s="118"/>
      <c r="AM291" s="117"/>
      <c r="AN291" s="116"/>
      <c r="AO291" s="115"/>
      <c r="AP291" s="663"/>
      <c r="AQ291" s="663"/>
      <c r="AR291" s="662"/>
      <c r="AS291" s="164"/>
      <c r="AT291" s="163"/>
      <c r="AU291" s="668"/>
      <c r="AV291" s="162"/>
      <c r="AW291" s="667"/>
      <c r="AX291" s="666"/>
      <c r="AY291" s="665"/>
      <c r="AZ291" s="664"/>
      <c r="BA291" s="161"/>
      <c r="BB291"/>
      <c r="BC291" s="394" t="str">
        <f t="shared" si="149"/>
        <v>►</v>
      </c>
      <c r="BF291" s="394" t="str">
        <f t="shared" si="150"/>
        <v>►</v>
      </c>
      <c r="BI291" s="9">
        <v>1</v>
      </c>
      <c r="BJ291" s="1"/>
      <c r="BK291" s="1"/>
    </row>
    <row r="292" spans="1:63" s="564" customFormat="1" ht="21">
      <c r="A292" s="394" t="str">
        <f t="shared" si="147"/>
        <v>►</v>
      </c>
      <c r="B292" s="146" t="str">
        <f t="shared" si="155"/>
        <v>►</v>
      </c>
      <c r="C292" s="659" t="str">
        <f t="shared" si="156"/>
        <v>►</v>
      </c>
      <c r="D292" s="146" t="str">
        <f t="shared" si="157"/>
        <v>►</v>
      </c>
      <c r="E292" s="146" t="str">
        <f t="shared" si="158"/>
        <v>►</v>
      </c>
      <c r="F292" s="146" t="str">
        <f t="shared" si="159"/>
        <v>►</v>
      </c>
      <c r="G292" s="146" t="str">
        <f t="shared" si="160"/>
        <v>►</v>
      </c>
      <c r="H292"/>
      <c r="I292" s="133"/>
      <c r="J292" s="118"/>
      <c r="K292" s="118"/>
      <c r="L292" s="117"/>
      <c r="M292" s="116"/>
      <c r="N292" s="115"/>
      <c r="O292" s="663"/>
      <c r="P292" s="663"/>
      <c r="Q292" s="662"/>
      <c r="R292" s="144"/>
      <c r="S292" s="292"/>
      <c r="T292" s="291"/>
      <c r="U292" s="143"/>
      <c r="V292" s="290"/>
      <c r="W292" s="289"/>
      <c r="X292" s="288"/>
      <c r="Y292" s="287"/>
      <c r="Z292" s="286"/>
      <c r="AA292" s="660"/>
      <c r="AB292" s="394" t="str">
        <f t="shared" si="148"/>
        <v>►</v>
      </c>
      <c r="AC292" s="146" t="str">
        <f t="shared" si="161"/>
        <v>►</v>
      </c>
      <c r="AD292" s="659" t="str">
        <f t="shared" si="162"/>
        <v>►</v>
      </c>
      <c r="AE292" s="146" t="str">
        <f t="shared" si="163"/>
        <v>►</v>
      </c>
      <c r="AF292" s="146" t="str">
        <f t="shared" si="164"/>
        <v>►</v>
      </c>
      <c r="AG292" s="146" t="str">
        <f t="shared" si="165"/>
        <v>►</v>
      </c>
      <c r="AH292" s="146" t="str">
        <f t="shared" si="166"/>
        <v>►</v>
      </c>
      <c r="AI292" s="660"/>
      <c r="AJ292" s="133"/>
      <c r="AK292" s="118"/>
      <c r="AL292" s="118"/>
      <c r="AM292" s="117"/>
      <c r="AN292" s="116"/>
      <c r="AO292" s="115"/>
      <c r="AP292" s="663"/>
      <c r="AQ292" s="663"/>
      <c r="AR292" s="662"/>
      <c r="AS292" s="144"/>
      <c r="AT292" s="292"/>
      <c r="AU292" s="291"/>
      <c r="AV292" s="143"/>
      <c r="AW292" s="290"/>
      <c r="AX292" s="289"/>
      <c r="AY292" s="288"/>
      <c r="AZ292" s="287"/>
      <c r="BA292" s="286"/>
      <c r="BB292"/>
      <c r="BC292" s="394" t="str">
        <f t="shared" si="149"/>
        <v>►</v>
      </c>
      <c r="BF292" s="394" t="str">
        <f t="shared" si="150"/>
        <v>►</v>
      </c>
      <c r="BI292" s="9">
        <v>1</v>
      </c>
      <c r="BJ292" s="1"/>
      <c r="BK292" s="1"/>
    </row>
    <row r="293" spans="1:63" s="564" customFormat="1" ht="21">
      <c r="A293" s="394" t="str">
        <f t="shared" si="147"/>
        <v>►</v>
      </c>
      <c r="B293" s="146" t="str">
        <f t="shared" si="155"/>
        <v>►</v>
      </c>
      <c r="C293" s="659" t="str">
        <f t="shared" si="156"/>
        <v>►</v>
      </c>
      <c r="D293" s="146" t="str">
        <f t="shared" si="157"/>
        <v>►</v>
      </c>
      <c r="E293" s="146" t="str">
        <f t="shared" si="158"/>
        <v>►</v>
      </c>
      <c r="F293" s="146" t="str">
        <f t="shared" si="159"/>
        <v>►</v>
      </c>
      <c r="G293" s="146" t="str">
        <f t="shared" si="160"/>
        <v>►</v>
      </c>
      <c r="H293"/>
      <c r="I293" s="145"/>
      <c r="J293" s="118"/>
      <c r="K293" s="118"/>
      <c r="L293" s="117"/>
      <c r="M293" s="116"/>
      <c r="N293" s="115"/>
      <c r="O293" s="663"/>
      <c r="P293" s="663"/>
      <c r="Q293" s="662"/>
      <c r="R293" s="149"/>
      <c r="S293" s="292"/>
      <c r="T293" s="291"/>
      <c r="U293" s="143"/>
      <c r="V293" s="290"/>
      <c r="W293" s="289"/>
      <c r="X293" s="288"/>
      <c r="Y293" s="287"/>
      <c r="Z293" s="286"/>
      <c r="AA293" s="660"/>
      <c r="AB293" s="394" t="str">
        <f t="shared" si="148"/>
        <v>►</v>
      </c>
      <c r="AC293" s="146" t="str">
        <f t="shared" si="161"/>
        <v>►</v>
      </c>
      <c r="AD293" s="659" t="str">
        <f t="shared" si="162"/>
        <v>►</v>
      </c>
      <c r="AE293" s="146" t="str">
        <f t="shared" si="163"/>
        <v>►</v>
      </c>
      <c r="AF293" s="146" t="str">
        <f t="shared" si="164"/>
        <v>►</v>
      </c>
      <c r="AG293" s="146" t="str">
        <f t="shared" si="165"/>
        <v>►</v>
      </c>
      <c r="AH293" s="146" t="str">
        <f t="shared" si="166"/>
        <v>►</v>
      </c>
      <c r="AI293" s="660"/>
      <c r="AJ293" s="145"/>
      <c r="AK293" s="118"/>
      <c r="AL293" s="118"/>
      <c r="AM293" s="117"/>
      <c r="AN293" s="116"/>
      <c r="AO293" s="115"/>
      <c r="AP293" s="663"/>
      <c r="AQ293" s="663"/>
      <c r="AR293" s="662"/>
      <c r="AS293" s="149"/>
      <c r="AT293" s="292"/>
      <c r="AU293" s="291"/>
      <c r="AV293" s="143"/>
      <c r="AW293" s="290"/>
      <c r="AX293" s="289"/>
      <c r="AY293" s="288"/>
      <c r="AZ293" s="287"/>
      <c r="BA293" s="286"/>
      <c r="BB293"/>
      <c r="BC293" s="394" t="str">
        <f t="shared" si="149"/>
        <v>►</v>
      </c>
      <c r="BF293" s="394" t="str">
        <f t="shared" si="150"/>
        <v>►</v>
      </c>
      <c r="BI293" s="9">
        <v>1</v>
      </c>
      <c r="BJ293" s="1"/>
      <c r="BK293" s="1"/>
    </row>
    <row r="294" spans="1:63" s="564" customFormat="1" ht="21">
      <c r="A294" s="394" t="str">
        <f t="shared" si="147"/>
        <v>►</v>
      </c>
      <c r="B294" s="146" t="str">
        <f t="shared" si="155"/>
        <v>►</v>
      </c>
      <c r="C294" s="659" t="str">
        <f t="shared" si="156"/>
        <v>►</v>
      </c>
      <c r="D294" s="146" t="str">
        <f t="shared" si="157"/>
        <v>►</v>
      </c>
      <c r="E294" s="146" t="str">
        <f t="shared" si="158"/>
        <v>►</v>
      </c>
      <c r="F294" s="146" t="str">
        <f t="shared" si="159"/>
        <v>►</v>
      </c>
      <c r="G294" s="146" t="str">
        <f t="shared" si="160"/>
        <v>►</v>
      </c>
      <c r="H294"/>
      <c r="I294" s="145"/>
      <c r="J294" s="118"/>
      <c r="K294" s="118"/>
      <c r="L294" s="117"/>
      <c r="M294" s="116"/>
      <c r="N294" s="115"/>
      <c r="O294" s="663"/>
      <c r="P294" s="663"/>
      <c r="Q294" s="662"/>
      <c r="R294" s="144"/>
      <c r="S294" s="292"/>
      <c r="T294" s="291"/>
      <c r="U294" s="143"/>
      <c r="V294" s="290"/>
      <c r="W294" s="289"/>
      <c r="X294" s="288"/>
      <c r="Y294" s="287"/>
      <c r="Z294" s="294"/>
      <c r="AA294" s="660"/>
      <c r="AB294" s="394" t="str">
        <f t="shared" si="148"/>
        <v>►</v>
      </c>
      <c r="AC294" s="146" t="str">
        <f t="shared" si="161"/>
        <v>►</v>
      </c>
      <c r="AD294" s="659" t="str">
        <f t="shared" si="162"/>
        <v>►</v>
      </c>
      <c r="AE294" s="146" t="str">
        <f t="shared" si="163"/>
        <v>►</v>
      </c>
      <c r="AF294" s="146" t="str">
        <f t="shared" si="164"/>
        <v>►</v>
      </c>
      <c r="AG294" s="146" t="str">
        <f t="shared" si="165"/>
        <v>►</v>
      </c>
      <c r="AH294" s="146" t="str">
        <f t="shared" si="166"/>
        <v>►</v>
      </c>
      <c r="AI294" s="660"/>
      <c r="AJ294" s="145"/>
      <c r="AK294" s="118"/>
      <c r="AL294" s="118"/>
      <c r="AM294" s="117"/>
      <c r="AN294" s="116"/>
      <c r="AO294" s="115"/>
      <c r="AP294" s="663"/>
      <c r="AQ294" s="663"/>
      <c r="AR294" s="662"/>
      <c r="AS294" s="144"/>
      <c r="AT294" s="292"/>
      <c r="AU294" s="291"/>
      <c r="AV294" s="143"/>
      <c r="AW294" s="290"/>
      <c r="AX294" s="289"/>
      <c r="AY294" s="288"/>
      <c r="AZ294" s="287"/>
      <c r="BA294" s="294"/>
      <c r="BB294"/>
      <c r="BC294" s="394" t="str">
        <f t="shared" si="149"/>
        <v>►</v>
      </c>
      <c r="BF294" s="394" t="str">
        <f t="shared" si="150"/>
        <v>►</v>
      </c>
      <c r="BI294" s="9">
        <v>1</v>
      </c>
      <c r="BJ294" s="1"/>
      <c r="BK294" s="1"/>
    </row>
    <row r="295" spans="1:63" s="564" customFormat="1" ht="21">
      <c r="A295" s="394" t="str">
        <f t="shared" si="147"/>
        <v>►</v>
      </c>
      <c r="B295" s="146" t="str">
        <f t="shared" si="155"/>
        <v>►</v>
      </c>
      <c r="C295" s="659" t="str">
        <f t="shared" si="156"/>
        <v>►</v>
      </c>
      <c r="D295" s="146" t="str">
        <f t="shared" si="157"/>
        <v>►</v>
      </c>
      <c r="E295" s="146" t="str">
        <f t="shared" si="158"/>
        <v>►</v>
      </c>
      <c r="F295" s="146" t="str">
        <f t="shared" si="159"/>
        <v>►</v>
      </c>
      <c r="G295" s="146" t="str">
        <f t="shared" si="160"/>
        <v>►</v>
      </c>
      <c r="H295"/>
      <c r="I295" s="145"/>
      <c r="J295" s="118"/>
      <c r="K295" s="118"/>
      <c r="L295" s="117"/>
      <c r="M295" s="116"/>
      <c r="N295" s="115"/>
      <c r="O295" s="663"/>
      <c r="P295" s="663"/>
      <c r="Q295" s="662"/>
      <c r="R295" s="149"/>
      <c r="S295" s="292"/>
      <c r="T295" s="291"/>
      <c r="U295" s="143"/>
      <c r="V295" s="290"/>
      <c r="W295" s="289"/>
      <c r="X295" s="288"/>
      <c r="Y295" s="287"/>
      <c r="Z295" s="294"/>
      <c r="AA295" s="660"/>
      <c r="AB295" s="394" t="str">
        <f t="shared" si="148"/>
        <v>►</v>
      </c>
      <c r="AC295" s="146" t="str">
        <f t="shared" si="161"/>
        <v>►</v>
      </c>
      <c r="AD295" s="659" t="str">
        <f t="shared" si="162"/>
        <v>►</v>
      </c>
      <c r="AE295" s="146" t="str">
        <f t="shared" si="163"/>
        <v>►</v>
      </c>
      <c r="AF295" s="146" t="str">
        <f t="shared" si="164"/>
        <v>►</v>
      </c>
      <c r="AG295" s="146" t="str">
        <f t="shared" si="165"/>
        <v>►</v>
      </c>
      <c r="AH295" s="146" t="str">
        <f t="shared" si="166"/>
        <v>►</v>
      </c>
      <c r="AI295" s="660"/>
      <c r="AJ295" s="145"/>
      <c r="AK295" s="118"/>
      <c r="AL295" s="118"/>
      <c r="AM295" s="117"/>
      <c r="AN295" s="116"/>
      <c r="AO295" s="115"/>
      <c r="AP295" s="663"/>
      <c r="AQ295" s="663"/>
      <c r="AR295" s="662"/>
      <c r="AS295" s="149"/>
      <c r="AT295" s="292"/>
      <c r="AU295" s="291"/>
      <c r="AV295" s="143"/>
      <c r="AW295" s="290"/>
      <c r="AX295" s="289"/>
      <c r="AY295" s="288"/>
      <c r="AZ295" s="287"/>
      <c r="BA295" s="294"/>
      <c r="BB295"/>
      <c r="BC295" s="394" t="str">
        <f t="shared" si="149"/>
        <v>►</v>
      </c>
      <c r="BF295" s="394" t="str">
        <f t="shared" si="150"/>
        <v>►</v>
      </c>
      <c r="BI295" s="9">
        <v>1</v>
      </c>
      <c r="BJ295" s="1"/>
      <c r="BK295" s="1"/>
    </row>
    <row r="296" spans="1:63" s="564" customFormat="1" ht="21">
      <c r="A296" s="394" t="str">
        <f t="shared" si="147"/>
        <v>►</v>
      </c>
      <c r="B296" s="146" t="str">
        <f t="shared" si="155"/>
        <v>►</v>
      </c>
      <c r="C296" s="659" t="str">
        <f t="shared" si="156"/>
        <v>►</v>
      </c>
      <c r="D296" s="146" t="str">
        <f t="shared" si="157"/>
        <v>►</v>
      </c>
      <c r="E296" s="146" t="str">
        <f t="shared" si="158"/>
        <v>►</v>
      </c>
      <c r="F296" s="146" t="str">
        <f t="shared" si="159"/>
        <v>►</v>
      </c>
      <c r="G296" s="146" t="str">
        <f t="shared" si="160"/>
        <v>►</v>
      </c>
      <c r="H296"/>
      <c r="I296" s="145"/>
      <c r="J296" s="118"/>
      <c r="K296" s="118"/>
      <c r="L296" s="117"/>
      <c r="M296" s="116"/>
      <c r="N296" s="115"/>
      <c r="O296" s="663"/>
      <c r="P296" s="663"/>
      <c r="Q296" s="662"/>
      <c r="R296" s="144"/>
      <c r="S296" s="292"/>
      <c r="T296" s="291"/>
      <c r="U296" s="143"/>
      <c r="V296" s="290"/>
      <c r="W296" s="289"/>
      <c r="X296" s="288"/>
      <c r="Y296" s="287"/>
      <c r="Z296" s="286"/>
      <c r="AA296" s="660"/>
      <c r="AB296" s="394" t="str">
        <f t="shared" si="148"/>
        <v>►</v>
      </c>
      <c r="AC296" s="146" t="str">
        <f t="shared" si="161"/>
        <v>►</v>
      </c>
      <c r="AD296" s="659" t="str">
        <f t="shared" si="162"/>
        <v>►</v>
      </c>
      <c r="AE296" s="146" t="str">
        <f t="shared" si="163"/>
        <v>►</v>
      </c>
      <c r="AF296" s="146" t="str">
        <f t="shared" si="164"/>
        <v>►</v>
      </c>
      <c r="AG296" s="146" t="str">
        <f t="shared" si="165"/>
        <v>►</v>
      </c>
      <c r="AH296" s="146" t="str">
        <f t="shared" si="166"/>
        <v>►</v>
      </c>
      <c r="AI296" s="660"/>
      <c r="AJ296" s="145"/>
      <c r="AK296" s="118"/>
      <c r="AL296" s="118"/>
      <c r="AM296" s="117"/>
      <c r="AN296" s="116"/>
      <c r="AO296" s="115"/>
      <c r="AP296" s="663"/>
      <c r="AQ296" s="663"/>
      <c r="AR296" s="662"/>
      <c r="AS296" s="144"/>
      <c r="AT296" s="292"/>
      <c r="AU296" s="291"/>
      <c r="AV296" s="143"/>
      <c r="AW296" s="290"/>
      <c r="AX296" s="289"/>
      <c r="AY296" s="288"/>
      <c r="AZ296" s="287"/>
      <c r="BA296" s="286"/>
      <c r="BB296"/>
      <c r="BC296" s="394" t="str">
        <f t="shared" si="149"/>
        <v>►</v>
      </c>
      <c r="BF296" s="394" t="str">
        <f t="shared" si="150"/>
        <v>►</v>
      </c>
      <c r="BI296" s="9">
        <v>1</v>
      </c>
      <c r="BJ296" s="1"/>
      <c r="BK296" s="1"/>
    </row>
    <row r="297" spans="1:63" s="564" customFormat="1" ht="21">
      <c r="A297" s="394" t="str">
        <f t="shared" si="147"/>
        <v>►</v>
      </c>
      <c r="B297" s="146" t="str">
        <f t="shared" si="155"/>
        <v>►</v>
      </c>
      <c r="C297" s="659" t="str">
        <f t="shared" si="156"/>
        <v>►</v>
      </c>
      <c r="D297" s="146" t="str">
        <f t="shared" si="157"/>
        <v>►</v>
      </c>
      <c r="E297" s="146" t="str">
        <f t="shared" si="158"/>
        <v>►</v>
      </c>
      <c r="F297" s="146" t="str">
        <f t="shared" si="159"/>
        <v>►</v>
      </c>
      <c r="G297" s="146" t="str">
        <f t="shared" si="160"/>
        <v>►</v>
      </c>
      <c r="H297"/>
      <c r="I297" s="145"/>
      <c r="J297" s="118"/>
      <c r="K297" s="118"/>
      <c r="L297" s="117"/>
      <c r="M297" s="116"/>
      <c r="N297" s="115"/>
      <c r="O297" s="663"/>
      <c r="P297" s="663"/>
      <c r="Q297" s="662"/>
      <c r="R297" s="149"/>
      <c r="S297" s="292"/>
      <c r="T297" s="291"/>
      <c r="U297" s="143"/>
      <c r="V297" s="290"/>
      <c r="W297" s="289"/>
      <c r="X297" s="288"/>
      <c r="Y297" s="287"/>
      <c r="Z297" s="286"/>
      <c r="AA297" s="660"/>
      <c r="AB297" s="394" t="str">
        <f t="shared" si="148"/>
        <v>►</v>
      </c>
      <c r="AC297" s="146" t="str">
        <f t="shared" si="161"/>
        <v>►</v>
      </c>
      <c r="AD297" s="659" t="str">
        <f t="shared" si="162"/>
        <v>►</v>
      </c>
      <c r="AE297" s="146" t="str">
        <f t="shared" si="163"/>
        <v>►</v>
      </c>
      <c r="AF297" s="146" t="str">
        <f t="shared" si="164"/>
        <v>►</v>
      </c>
      <c r="AG297" s="146" t="str">
        <f t="shared" si="165"/>
        <v>►</v>
      </c>
      <c r="AH297" s="146" t="str">
        <f t="shared" si="166"/>
        <v>►</v>
      </c>
      <c r="AI297" s="660"/>
      <c r="AJ297" s="145"/>
      <c r="AK297" s="118"/>
      <c r="AL297" s="118"/>
      <c r="AM297" s="117"/>
      <c r="AN297" s="116"/>
      <c r="AO297" s="115"/>
      <c r="AP297" s="663"/>
      <c r="AQ297" s="663"/>
      <c r="AR297" s="662"/>
      <c r="AS297" s="149"/>
      <c r="AT297" s="292"/>
      <c r="AU297" s="291"/>
      <c r="AV297" s="143"/>
      <c r="AW297" s="290"/>
      <c r="AX297" s="289"/>
      <c r="AY297" s="288"/>
      <c r="AZ297" s="287"/>
      <c r="BA297" s="286"/>
      <c r="BB297"/>
      <c r="BC297" s="394" t="str">
        <f t="shared" si="149"/>
        <v>►</v>
      </c>
      <c r="BF297" s="394" t="str">
        <f t="shared" si="150"/>
        <v>►</v>
      </c>
      <c r="BI297" s="9">
        <v>1</v>
      </c>
      <c r="BJ297" s="1"/>
      <c r="BK297" s="1"/>
    </row>
    <row r="298" spans="1:63" s="564" customFormat="1" ht="21">
      <c r="A298" s="394" t="str">
        <f t="shared" si="147"/>
        <v>►</v>
      </c>
      <c r="B298" s="146" t="str">
        <f t="shared" si="155"/>
        <v>►</v>
      </c>
      <c r="C298" s="659" t="str">
        <f t="shared" si="156"/>
        <v>►</v>
      </c>
      <c r="D298" s="146" t="str">
        <f t="shared" si="157"/>
        <v>►</v>
      </c>
      <c r="E298" s="146" t="str">
        <f t="shared" si="158"/>
        <v>►</v>
      </c>
      <c r="F298" s="146" t="str">
        <f t="shared" si="159"/>
        <v>►</v>
      </c>
      <c r="G298" s="146" t="str">
        <f t="shared" si="160"/>
        <v>►</v>
      </c>
      <c r="H298"/>
      <c r="I298" s="145"/>
      <c r="J298" s="118"/>
      <c r="K298" s="118"/>
      <c r="L298" s="117"/>
      <c r="M298" s="116"/>
      <c r="N298" s="115"/>
      <c r="O298" s="663"/>
      <c r="P298" s="663"/>
      <c r="Q298" s="662"/>
      <c r="R298" s="144"/>
      <c r="S298" s="292"/>
      <c r="T298" s="291"/>
      <c r="U298" s="143"/>
      <c r="V298" s="290"/>
      <c r="W298" s="289"/>
      <c r="X298" s="288"/>
      <c r="Y298" s="287"/>
      <c r="Z298" s="286"/>
      <c r="AA298" s="660"/>
      <c r="AB298" s="394" t="str">
        <f t="shared" si="148"/>
        <v>►</v>
      </c>
      <c r="AC298" s="146" t="str">
        <f t="shared" si="161"/>
        <v>►</v>
      </c>
      <c r="AD298" s="659" t="str">
        <f t="shared" si="162"/>
        <v>►</v>
      </c>
      <c r="AE298" s="146" t="str">
        <f t="shared" si="163"/>
        <v>►</v>
      </c>
      <c r="AF298" s="146" t="str">
        <f t="shared" si="164"/>
        <v>►</v>
      </c>
      <c r="AG298" s="146" t="str">
        <f t="shared" si="165"/>
        <v>►</v>
      </c>
      <c r="AH298" s="146" t="str">
        <f t="shared" si="166"/>
        <v>►</v>
      </c>
      <c r="AI298" s="660"/>
      <c r="AJ298" s="145"/>
      <c r="AK298" s="118"/>
      <c r="AL298" s="118"/>
      <c r="AM298" s="117"/>
      <c r="AN298" s="116"/>
      <c r="AO298" s="115"/>
      <c r="AP298" s="663"/>
      <c r="AQ298" s="663"/>
      <c r="AR298" s="662"/>
      <c r="AS298" s="144"/>
      <c r="AT298" s="292"/>
      <c r="AU298" s="291"/>
      <c r="AV298" s="143"/>
      <c r="AW298" s="290"/>
      <c r="AX298" s="289"/>
      <c r="AY298" s="288"/>
      <c r="AZ298" s="287"/>
      <c r="BA298" s="286"/>
      <c r="BB298"/>
      <c r="BC298" s="394" t="str">
        <f t="shared" si="149"/>
        <v>►</v>
      </c>
      <c r="BF298" s="394" t="str">
        <f t="shared" si="150"/>
        <v>►</v>
      </c>
      <c r="BI298" s="9">
        <v>1</v>
      </c>
      <c r="BJ298" s="1"/>
      <c r="BK298" s="1"/>
    </row>
    <row r="299" spans="1:63" s="564" customFormat="1" ht="15.75">
      <c r="A299" s="394" t="str">
        <f t="shared" si="147"/>
        <v>►</v>
      </c>
      <c r="B299" s="146" t="str">
        <f t="shared" si="155"/>
        <v>►</v>
      </c>
      <c r="C299" s="659" t="str">
        <f t="shared" si="156"/>
        <v>►</v>
      </c>
      <c r="D299" s="146" t="str">
        <f t="shared" si="157"/>
        <v>►</v>
      </c>
      <c r="E299" s="146" t="str">
        <f t="shared" si="158"/>
        <v>►</v>
      </c>
      <c r="F299" s="146" t="str">
        <f t="shared" si="159"/>
        <v>►</v>
      </c>
      <c r="G299" s="146" t="str">
        <f t="shared" si="160"/>
        <v>►</v>
      </c>
      <c r="H299"/>
      <c r="I299" s="133"/>
      <c r="J299" s="118"/>
      <c r="K299" s="118"/>
      <c r="L299" s="117"/>
      <c r="M299" s="116"/>
      <c r="N299" s="115"/>
      <c r="O299" s="131"/>
      <c r="P299" s="131"/>
      <c r="Q299" s="131"/>
      <c r="R299" s="131"/>
      <c r="S299" s="131"/>
      <c r="T299" s="131"/>
      <c r="U299" s="131"/>
      <c r="V299" s="131"/>
      <c r="W299" s="131"/>
      <c r="X299" s="132"/>
      <c r="Y299" s="131"/>
      <c r="Z299" s="130"/>
      <c r="AA299" s="660"/>
      <c r="AB299" s="394" t="str">
        <f t="shared" si="148"/>
        <v>►</v>
      </c>
      <c r="AC299" s="146" t="str">
        <f t="shared" si="161"/>
        <v>►</v>
      </c>
      <c r="AD299" s="659" t="str">
        <f t="shared" si="162"/>
        <v>►</v>
      </c>
      <c r="AE299" s="146" t="str">
        <f t="shared" si="163"/>
        <v>►</v>
      </c>
      <c r="AF299" s="146" t="str">
        <f t="shared" si="164"/>
        <v>►</v>
      </c>
      <c r="AG299" s="146" t="str">
        <f t="shared" si="165"/>
        <v>►</v>
      </c>
      <c r="AH299" s="146" t="str">
        <f t="shared" si="166"/>
        <v>►</v>
      </c>
      <c r="AI299" s="660"/>
      <c r="AJ299" s="133"/>
      <c r="AK299" s="118"/>
      <c r="AL299" s="118"/>
      <c r="AM299" s="117"/>
      <c r="AN299" s="116"/>
      <c r="AO299" s="115"/>
      <c r="AP299" s="131"/>
      <c r="AQ299" s="131"/>
      <c r="AR299" s="131"/>
      <c r="AS299" s="131"/>
      <c r="AT299" s="131"/>
      <c r="AU299" s="131"/>
      <c r="AV299" s="131"/>
      <c r="AW299" s="131"/>
      <c r="AX299" s="131"/>
      <c r="AY299" s="132"/>
      <c r="AZ299" s="131"/>
      <c r="BA299" s="130"/>
      <c r="BB299"/>
      <c r="BC299" s="394" t="str">
        <f t="shared" si="149"/>
        <v>►</v>
      </c>
      <c r="BF299" s="394" t="str">
        <f t="shared" si="150"/>
        <v>►</v>
      </c>
      <c r="BI299" s="9">
        <v>1</v>
      </c>
      <c r="BJ299" s="1"/>
      <c r="BK299" s="1"/>
    </row>
    <row r="300" spans="1:63" s="564" customFormat="1" ht="21">
      <c r="A300" s="394" t="str">
        <f t="shared" si="147"/>
        <v>►</v>
      </c>
      <c r="B300" s="146" t="str">
        <f t="shared" si="155"/>
        <v>►</v>
      </c>
      <c r="C300" s="659" t="str">
        <f t="shared" si="156"/>
        <v>►</v>
      </c>
      <c r="D300" s="146" t="str">
        <f t="shared" si="157"/>
        <v>►</v>
      </c>
      <c r="E300" s="146" t="str">
        <f t="shared" si="158"/>
        <v>►</v>
      </c>
      <c r="F300" s="146" t="str">
        <f t="shared" si="159"/>
        <v>►</v>
      </c>
      <c r="G300" s="146" t="str">
        <f t="shared" si="160"/>
        <v>►</v>
      </c>
      <c r="H300"/>
      <c r="I300" s="145"/>
      <c r="J300" s="118"/>
      <c r="K300" s="118"/>
      <c r="L300" s="117"/>
      <c r="M300" s="116"/>
      <c r="N300" s="115"/>
      <c r="O300" s="284"/>
      <c r="P300" s="265"/>
      <c r="Q300" s="268"/>
      <c r="R300" s="268"/>
      <c r="S300" s="268"/>
      <c r="T300" s="268"/>
      <c r="U300" s="268"/>
      <c r="V300" s="268"/>
      <c r="W300" s="268"/>
      <c r="X300" s="268"/>
      <c r="Y300" s="268"/>
      <c r="Z300" s="283"/>
      <c r="AA300" s="660"/>
      <c r="AB300" s="394" t="str">
        <f t="shared" si="148"/>
        <v>►</v>
      </c>
      <c r="AC300" s="146" t="str">
        <f t="shared" si="161"/>
        <v>►</v>
      </c>
      <c r="AD300" s="659" t="str">
        <f t="shared" si="162"/>
        <v>►</v>
      </c>
      <c r="AE300" s="146" t="str">
        <f t="shared" si="163"/>
        <v>►</v>
      </c>
      <c r="AF300" s="146" t="str">
        <f t="shared" si="164"/>
        <v>►</v>
      </c>
      <c r="AG300" s="146" t="str">
        <f t="shared" si="165"/>
        <v>►</v>
      </c>
      <c r="AH300" s="146" t="str">
        <f t="shared" si="166"/>
        <v>►</v>
      </c>
      <c r="AI300" s="660"/>
      <c r="AJ300" s="145"/>
      <c r="AK300" s="118"/>
      <c r="AL300" s="118"/>
      <c r="AM300" s="117"/>
      <c r="AN300" s="116"/>
      <c r="AO300" s="115"/>
      <c r="AP300" s="284"/>
      <c r="AQ300" s="265"/>
      <c r="AR300" s="268"/>
      <c r="AS300" s="268"/>
      <c r="AT300" s="268"/>
      <c r="AU300" s="268"/>
      <c r="AV300" s="268"/>
      <c r="AW300" s="268"/>
      <c r="AX300" s="268"/>
      <c r="AY300" s="268"/>
      <c r="AZ300" s="268"/>
      <c r="BA300" s="283"/>
      <c r="BB300"/>
      <c r="BC300" s="394" t="str">
        <f t="shared" si="149"/>
        <v>►</v>
      </c>
      <c r="BF300" s="394" t="str">
        <f t="shared" si="150"/>
        <v>►</v>
      </c>
      <c r="BI300" s="9">
        <v>1</v>
      </c>
      <c r="BJ300" s="1"/>
      <c r="BK300" s="1"/>
    </row>
    <row r="301" spans="1:63" s="564" customFormat="1" ht="21">
      <c r="A301" s="394" t="str">
        <f t="shared" si="147"/>
        <v>►</v>
      </c>
      <c r="B301" s="146" t="str">
        <f t="shared" ref="B301:G301" si="167">B300</f>
        <v>►</v>
      </c>
      <c r="C301" s="659" t="str">
        <f t="shared" si="167"/>
        <v>►</v>
      </c>
      <c r="D301" s="146" t="str">
        <f t="shared" si="167"/>
        <v>►</v>
      </c>
      <c r="E301" s="146" t="str">
        <f t="shared" si="167"/>
        <v>►</v>
      </c>
      <c r="F301" s="146" t="str">
        <f t="shared" si="167"/>
        <v>►</v>
      </c>
      <c r="G301" s="146" t="str">
        <f t="shared" si="167"/>
        <v>►</v>
      </c>
      <c r="H301"/>
      <c r="I301" s="145"/>
      <c r="J301" s="118"/>
      <c r="K301" s="118"/>
      <c r="L301" s="117"/>
      <c r="M301" s="116"/>
      <c r="N301" s="115"/>
      <c r="O301" s="281"/>
      <c r="P301" s="280"/>
      <c r="Q301" s="280"/>
      <c r="R301" s="280"/>
      <c r="S301" s="280"/>
      <c r="T301" s="280"/>
      <c r="U301" s="280"/>
      <c r="V301" s="280"/>
      <c r="W301" s="280"/>
      <c r="X301" s="280"/>
      <c r="Y301" s="280"/>
      <c r="Z301" s="279"/>
      <c r="AA301" s="660"/>
      <c r="AB301" s="394" t="str">
        <f t="shared" si="148"/>
        <v>►</v>
      </c>
      <c r="AC301" s="146" t="str">
        <f t="shared" ref="AC301:AH301" si="168">AC300</f>
        <v>►</v>
      </c>
      <c r="AD301" s="659" t="str">
        <f t="shared" si="168"/>
        <v>►</v>
      </c>
      <c r="AE301" s="146" t="str">
        <f t="shared" si="168"/>
        <v>►</v>
      </c>
      <c r="AF301" s="146" t="str">
        <f t="shared" si="168"/>
        <v>►</v>
      </c>
      <c r="AG301" s="146" t="str">
        <f t="shared" si="168"/>
        <v>►</v>
      </c>
      <c r="AH301" s="146" t="str">
        <f t="shared" si="168"/>
        <v>►</v>
      </c>
      <c r="AI301" s="660"/>
      <c r="AJ301" s="145"/>
      <c r="AK301" s="118"/>
      <c r="AL301" s="118"/>
      <c r="AM301" s="117"/>
      <c r="AN301" s="116"/>
      <c r="AO301" s="115"/>
      <c r="AP301" s="281"/>
      <c r="AQ301" s="280"/>
      <c r="AR301" s="280"/>
      <c r="AS301" s="280"/>
      <c r="AT301" s="280"/>
      <c r="AU301" s="280"/>
      <c r="AV301" s="280"/>
      <c r="AW301" s="280"/>
      <c r="AX301" s="280"/>
      <c r="AY301" s="280"/>
      <c r="AZ301" s="280"/>
      <c r="BA301" s="279"/>
      <c r="BB301"/>
      <c r="BC301" s="394" t="str">
        <f t="shared" si="149"/>
        <v>►</v>
      </c>
      <c r="BF301" s="394" t="str">
        <f t="shared" si="150"/>
        <v>►</v>
      </c>
      <c r="BI301" s="9">
        <v>1</v>
      </c>
      <c r="BJ301" s="1"/>
      <c r="BK301" s="1"/>
    </row>
    <row r="302" spans="1:63" s="564" customFormat="1" ht="21">
      <c r="A302" s="394" t="str">
        <f t="shared" si="147"/>
        <v>►</v>
      </c>
      <c r="B302" s="146" t="str">
        <f t="shared" ref="B302:G314" si="169">B300</f>
        <v>►</v>
      </c>
      <c r="C302" s="659" t="str">
        <f t="shared" si="169"/>
        <v>►</v>
      </c>
      <c r="D302" s="146" t="str">
        <f t="shared" si="169"/>
        <v>►</v>
      </c>
      <c r="E302" s="146" t="str">
        <f t="shared" si="169"/>
        <v>►</v>
      </c>
      <c r="F302" s="146" t="str">
        <f t="shared" si="169"/>
        <v>►</v>
      </c>
      <c r="G302" s="146" t="str">
        <f t="shared" si="169"/>
        <v>►</v>
      </c>
      <c r="H302"/>
      <c r="I302" s="145"/>
      <c r="J302" s="118"/>
      <c r="K302" s="118"/>
      <c r="L302" s="117"/>
      <c r="M302" s="116"/>
      <c r="N302" s="115"/>
      <c r="O302" s="281"/>
      <c r="P302" s="280"/>
      <c r="Q302" s="280"/>
      <c r="R302" s="280"/>
      <c r="S302" s="280"/>
      <c r="T302" s="280"/>
      <c r="U302" s="280"/>
      <c r="V302" s="280"/>
      <c r="W302" s="280"/>
      <c r="X302" s="280"/>
      <c r="Y302" s="280"/>
      <c r="Z302" s="279"/>
      <c r="AA302" s="660"/>
      <c r="AB302" s="394" t="str">
        <f t="shared" si="148"/>
        <v>►</v>
      </c>
      <c r="AC302" s="146" t="str">
        <f t="shared" ref="AC302:AH314" si="170">AC300</f>
        <v>►</v>
      </c>
      <c r="AD302" s="659" t="str">
        <f t="shared" si="170"/>
        <v>►</v>
      </c>
      <c r="AE302" s="146" t="str">
        <f t="shared" si="170"/>
        <v>►</v>
      </c>
      <c r="AF302" s="146" t="str">
        <f t="shared" si="170"/>
        <v>►</v>
      </c>
      <c r="AG302" s="146" t="str">
        <f t="shared" si="170"/>
        <v>►</v>
      </c>
      <c r="AH302" s="146" t="str">
        <f t="shared" si="170"/>
        <v>►</v>
      </c>
      <c r="AI302" s="660"/>
      <c r="AJ302" s="145"/>
      <c r="AK302" s="118"/>
      <c r="AL302" s="118"/>
      <c r="AM302" s="117"/>
      <c r="AN302" s="116"/>
      <c r="AO302" s="115"/>
      <c r="AP302" s="281"/>
      <c r="AQ302" s="280"/>
      <c r="AR302" s="280"/>
      <c r="AS302" s="280"/>
      <c r="AT302" s="280"/>
      <c r="AU302" s="280"/>
      <c r="AV302" s="280"/>
      <c r="AW302" s="280"/>
      <c r="AX302" s="280"/>
      <c r="AY302" s="280"/>
      <c r="AZ302" s="280"/>
      <c r="BA302" s="279"/>
      <c r="BB302"/>
      <c r="BC302" s="394" t="str">
        <f t="shared" si="149"/>
        <v>►</v>
      </c>
      <c r="BF302" s="394" t="str">
        <f t="shared" si="150"/>
        <v>►</v>
      </c>
      <c r="BI302" s="9">
        <v>1</v>
      </c>
      <c r="BJ302" s="1"/>
      <c r="BK302" s="1"/>
    </row>
    <row r="303" spans="1:63" s="564" customFormat="1" ht="21">
      <c r="A303" s="394" t="str">
        <f t="shared" si="147"/>
        <v>►</v>
      </c>
      <c r="B303" s="146" t="str">
        <f t="shared" si="169"/>
        <v>►</v>
      </c>
      <c r="C303" s="659" t="str">
        <f t="shared" si="169"/>
        <v>►</v>
      </c>
      <c r="D303" s="146" t="str">
        <f t="shared" si="169"/>
        <v>►</v>
      </c>
      <c r="E303" s="146" t="str">
        <f t="shared" si="169"/>
        <v>►</v>
      </c>
      <c r="F303" s="146" t="str">
        <f t="shared" si="169"/>
        <v>►</v>
      </c>
      <c r="G303" s="146" t="str">
        <f t="shared" si="169"/>
        <v>►</v>
      </c>
      <c r="H303"/>
      <c r="I303" s="145"/>
      <c r="J303" s="118"/>
      <c r="K303" s="118"/>
      <c r="L303" s="117"/>
      <c r="M303" s="116"/>
      <c r="N303" s="115"/>
      <c r="O303" s="281"/>
      <c r="P303" s="280"/>
      <c r="Q303" s="280"/>
      <c r="R303" s="280"/>
      <c r="S303" s="280"/>
      <c r="T303" s="280"/>
      <c r="U303" s="280"/>
      <c r="V303" s="280"/>
      <c r="W303" s="280"/>
      <c r="X303" s="280"/>
      <c r="Y303" s="280"/>
      <c r="Z303" s="279"/>
      <c r="AA303" s="660"/>
      <c r="AB303" s="394" t="str">
        <f t="shared" si="148"/>
        <v>►</v>
      </c>
      <c r="AC303" s="146" t="str">
        <f t="shared" si="170"/>
        <v>►</v>
      </c>
      <c r="AD303" s="659" t="str">
        <f t="shared" si="170"/>
        <v>►</v>
      </c>
      <c r="AE303" s="146" t="str">
        <f t="shared" si="170"/>
        <v>►</v>
      </c>
      <c r="AF303" s="146" t="str">
        <f t="shared" si="170"/>
        <v>►</v>
      </c>
      <c r="AG303" s="146" t="str">
        <f t="shared" si="170"/>
        <v>►</v>
      </c>
      <c r="AH303" s="146" t="str">
        <f t="shared" si="170"/>
        <v>►</v>
      </c>
      <c r="AI303" s="660"/>
      <c r="AJ303" s="145"/>
      <c r="AK303" s="118"/>
      <c r="AL303" s="118"/>
      <c r="AM303" s="117"/>
      <c r="AN303" s="116"/>
      <c r="AO303" s="115"/>
      <c r="AP303" s="281"/>
      <c r="AQ303" s="280"/>
      <c r="AR303" s="280"/>
      <c r="AS303" s="280"/>
      <c r="AT303" s="280"/>
      <c r="AU303" s="280"/>
      <c r="AV303" s="280"/>
      <c r="AW303" s="280"/>
      <c r="AX303" s="280"/>
      <c r="AY303" s="280"/>
      <c r="AZ303" s="280"/>
      <c r="BA303" s="279"/>
      <c r="BB303"/>
      <c r="BC303" s="394" t="str">
        <f t="shared" si="149"/>
        <v>►</v>
      </c>
      <c r="BF303" s="394" t="str">
        <f t="shared" si="150"/>
        <v>►</v>
      </c>
      <c r="BI303" s="9">
        <v>1</v>
      </c>
      <c r="BJ303" s="1"/>
      <c r="BK303" s="1"/>
    </row>
    <row r="304" spans="1:63" s="564" customFormat="1" ht="21">
      <c r="A304" s="394" t="str">
        <f t="shared" si="147"/>
        <v>►</v>
      </c>
      <c r="B304" s="146" t="str">
        <f t="shared" si="169"/>
        <v>►</v>
      </c>
      <c r="C304" s="659" t="str">
        <f t="shared" si="169"/>
        <v>►</v>
      </c>
      <c r="D304" s="146" t="str">
        <f t="shared" si="169"/>
        <v>►</v>
      </c>
      <c r="E304" s="146" t="str">
        <f t="shared" si="169"/>
        <v>►</v>
      </c>
      <c r="F304" s="146" t="str">
        <f t="shared" si="169"/>
        <v>►</v>
      </c>
      <c r="G304" s="146" t="str">
        <f t="shared" si="169"/>
        <v>►</v>
      </c>
      <c r="H304"/>
      <c r="I304" s="145"/>
      <c r="J304" s="118"/>
      <c r="K304" s="118"/>
      <c r="L304" s="117"/>
      <c r="M304" s="116"/>
      <c r="N304" s="115"/>
      <c r="O304" s="281"/>
      <c r="P304" s="280"/>
      <c r="Q304" s="280"/>
      <c r="R304" s="280"/>
      <c r="S304" s="280"/>
      <c r="T304" s="280"/>
      <c r="U304" s="280"/>
      <c r="V304" s="280"/>
      <c r="W304" s="280"/>
      <c r="X304" s="280"/>
      <c r="Y304" s="280"/>
      <c r="Z304" s="279"/>
      <c r="AA304" s="660"/>
      <c r="AB304" s="394" t="str">
        <f t="shared" si="148"/>
        <v>►</v>
      </c>
      <c r="AC304" s="146" t="str">
        <f t="shared" si="170"/>
        <v>►</v>
      </c>
      <c r="AD304" s="659" t="str">
        <f t="shared" si="170"/>
        <v>►</v>
      </c>
      <c r="AE304" s="146" t="str">
        <f t="shared" si="170"/>
        <v>►</v>
      </c>
      <c r="AF304" s="146" t="str">
        <f t="shared" si="170"/>
        <v>►</v>
      </c>
      <c r="AG304" s="146" t="str">
        <f t="shared" si="170"/>
        <v>►</v>
      </c>
      <c r="AH304" s="146" t="str">
        <f t="shared" si="170"/>
        <v>►</v>
      </c>
      <c r="AI304" s="660"/>
      <c r="AJ304" s="145"/>
      <c r="AK304" s="118"/>
      <c r="AL304" s="118"/>
      <c r="AM304" s="117"/>
      <c r="AN304" s="116"/>
      <c r="AO304" s="115"/>
      <c r="AP304" s="281"/>
      <c r="AQ304" s="280"/>
      <c r="AR304" s="280"/>
      <c r="AS304" s="280"/>
      <c r="AT304" s="280"/>
      <c r="AU304" s="280"/>
      <c r="AV304" s="280"/>
      <c r="AW304" s="280"/>
      <c r="AX304" s="280"/>
      <c r="AY304" s="280"/>
      <c r="AZ304" s="280"/>
      <c r="BA304" s="279"/>
      <c r="BB304"/>
      <c r="BC304" s="394" t="str">
        <f t="shared" si="149"/>
        <v>►</v>
      </c>
      <c r="BF304" s="394" t="str">
        <f t="shared" si="150"/>
        <v>►</v>
      </c>
      <c r="BI304" s="9">
        <v>1</v>
      </c>
      <c r="BJ304" s="1"/>
      <c r="BK304" s="1"/>
    </row>
    <row r="305" spans="1:63" s="564" customFormat="1" ht="21">
      <c r="A305" s="394" t="str">
        <f t="shared" si="147"/>
        <v>►</v>
      </c>
      <c r="B305" s="146" t="str">
        <f t="shared" si="169"/>
        <v>►</v>
      </c>
      <c r="C305" s="659" t="str">
        <f t="shared" si="169"/>
        <v>►</v>
      </c>
      <c r="D305" s="146" t="str">
        <f t="shared" si="169"/>
        <v>►</v>
      </c>
      <c r="E305" s="146" t="str">
        <f t="shared" si="169"/>
        <v>►</v>
      </c>
      <c r="F305" s="146" t="str">
        <f t="shared" si="169"/>
        <v>►</v>
      </c>
      <c r="G305" s="146" t="str">
        <f t="shared" si="169"/>
        <v>►</v>
      </c>
      <c r="H305"/>
      <c r="I305" s="145"/>
      <c r="J305" s="118"/>
      <c r="K305" s="118"/>
      <c r="L305" s="117"/>
      <c r="M305" s="116"/>
      <c r="N305" s="115"/>
      <c r="O305" s="281"/>
      <c r="P305" s="280"/>
      <c r="Q305" s="280"/>
      <c r="R305" s="280"/>
      <c r="S305" s="280"/>
      <c r="T305" s="280"/>
      <c r="U305" s="280"/>
      <c r="V305" s="280"/>
      <c r="W305" s="280"/>
      <c r="X305" s="280"/>
      <c r="Y305" s="280"/>
      <c r="Z305" s="279"/>
      <c r="AA305" s="660"/>
      <c r="AB305" s="394" t="str">
        <f t="shared" si="148"/>
        <v>►</v>
      </c>
      <c r="AC305" s="146" t="str">
        <f t="shared" si="170"/>
        <v>►</v>
      </c>
      <c r="AD305" s="659" t="str">
        <f t="shared" si="170"/>
        <v>►</v>
      </c>
      <c r="AE305" s="146" t="str">
        <f t="shared" si="170"/>
        <v>►</v>
      </c>
      <c r="AF305" s="146" t="str">
        <f t="shared" si="170"/>
        <v>►</v>
      </c>
      <c r="AG305" s="146" t="str">
        <f t="shared" si="170"/>
        <v>►</v>
      </c>
      <c r="AH305" s="146" t="str">
        <f t="shared" si="170"/>
        <v>►</v>
      </c>
      <c r="AI305" s="660"/>
      <c r="AJ305" s="145"/>
      <c r="AK305" s="118"/>
      <c r="AL305" s="118"/>
      <c r="AM305" s="117"/>
      <c r="AN305" s="116"/>
      <c r="AO305" s="115"/>
      <c r="AP305" s="281"/>
      <c r="AQ305" s="280"/>
      <c r="AR305" s="280"/>
      <c r="AS305" s="280"/>
      <c r="AT305" s="280"/>
      <c r="AU305" s="280"/>
      <c r="AV305" s="280"/>
      <c r="AW305" s="280"/>
      <c r="AX305" s="280"/>
      <c r="AY305" s="280"/>
      <c r="AZ305" s="280"/>
      <c r="BA305" s="279"/>
      <c r="BB305"/>
      <c r="BC305" s="394" t="str">
        <f t="shared" si="149"/>
        <v>►</v>
      </c>
      <c r="BF305" s="394" t="str">
        <f t="shared" si="150"/>
        <v>►</v>
      </c>
      <c r="BI305" s="9">
        <v>1</v>
      </c>
      <c r="BJ305" s="1"/>
      <c r="BK305" s="1"/>
    </row>
    <row r="306" spans="1:63" s="564" customFormat="1" ht="21">
      <c r="A306" s="394" t="str">
        <f t="shared" si="147"/>
        <v>►</v>
      </c>
      <c r="B306" s="146" t="str">
        <f t="shared" si="169"/>
        <v>►</v>
      </c>
      <c r="C306" s="659" t="str">
        <f t="shared" si="169"/>
        <v>►</v>
      </c>
      <c r="D306" s="146" t="str">
        <f t="shared" si="169"/>
        <v>►</v>
      </c>
      <c r="E306" s="146" t="str">
        <f t="shared" si="169"/>
        <v>►</v>
      </c>
      <c r="F306" s="146" t="str">
        <f t="shared" si="169"/>
        <v>►</v>
      </c>
      <c r="G306" s="146" t="str">
        <f t="shared" si="169"/>
        <v>►</v>
      </c>
      <c r="H306"/>
      <c r="I306" s="145"/>
      <c r="J306" s="118"/>
      <c r="K306" s="118"/>
      <c r="L306" s="117"/>
      <c r="M306" s="116"/>
      <c r="N306" s="115"/>
      <c r="O306" s="281"/>
      <c r="P306" s="280"/>
      <c r="Q306" s="280"/>
      <c r="R306" s="280"/>
      <c r="S306" s="280"/>
      <c r="T306" s="280"/>
      <c r="U306" s="280"/>
      <c r="V306" s="280"/>
      <c r="W306" s="280"/>
      <c r="X306" s="280"/>
      <c r="Y306" s="280"/>
      <c r="Z306" s="279"/>
      <c r="AA306" s="660"/>
      <c r="AB306" s="394" t="str">
        <f t="shared" si="148"/>
        <v>►</v>
      </c>
      <c r="AC306" s="146" t="str">
        <f t="shared" si="170"/>
        <v>►</v>
      </c>
      <c r="AD306" s="659" t="str">
        <f t="shared" si="170"/>
        <v>►</v>
      </c>
      <c r="AE306" s="146" t="str">
        <f t="shared" si="170"/>
        <v>►</v>
      </c>
      <c r="AF306" s="146" t="str">
        <f t="shared" si="170"/>
        <v>►</v>
      </c>
      <c r="AG306" s="146" t="str">
        <f t="shared" si="170"/>
        <v>►</v>
      </c>
      <c r="AH306" s="146" t="str">
        <f t="shared" si="170"/>
        <v>►</v>
      </c>
      <c r="AI306" s="660"/>
      <c r="AJ306" s="145"/>
      <c r="AK306" s="118"/>
      <c r="AL306" s="118"/>
      <c r="AM306" s="117"/>
      <c r="AN306" s="116"/>
      <c r="AO306" s="115"/>
      <c r="AP306" s="281"/>
      <c r="AQ306" s="280"/>
      <c r="AR306" s="280"/>
      <c r="AS306" s="280"/>
      <c r="AT306" s="280"/>
      <c r="AU306" s="280"/>
      <c r="AV306" s="280"/>
      <c r="AW306" s="280"/>
      <c r="AX306" s="280"/>
      <c r="AY306" s="280"/>
      <c r="AZ306" s="280"/>
      <c r="BA306" s="279"/>
      <c r="BB306"/>
      <c r="BC306" s="394" t="str">
        <f t="shared" si="149"/>
        <v>►</v>
      </c>
      <c r="BF306" s="394" t="str">
        <f t="shared" si="150"/>
        <v>►</v>
      </c>
      <c r="BI306" s="9">
        <v>1</v>
      </c>
      <c r="BJ306" s="1"/>
      <c r="BK306" s="1"/>
    </row>
    <row r="307" spans="1:63" s="564" customFormat="1" ht="21">
      <c r="A307" s="394" t="str">
        <f t="shared" si="147"/>
        <v>►</v>
      </c>
      <c r="B307" s="146" t="str">
        <f t="shared" si="169"/>
        <v>►</v>
      </c>
      <c r="C307" s="659" t="str">
        <f t="shared" si="169"/>
        <v>►</v>
      </c>
      <c r="D307" s="146" t="str">
        <f t="shared" si="169"/>
        <v>►</v>
      </c>
      <c r="E307" s="146" t="str">
        <f t="shared" si="169"/>
        <v>►</v>
      </c>
      <c r="F307" s="146" t="str">
        <f t="shared" si="169"/>
        <v>►</v>
      </c>
      <c r="G307" s="146" t="str">
        <f t="shared" si="169"/>
        <v>►</v>
      </c>
      <c r="H307"/>
      <c r="I307" s="145"/>
      <c r="J307" s="118"/>
      <c r="K307" s="118"/>
      <c r="L307" s="117"/>
      <c r="M307" s="116"/>
      <c r="N307" s="115"/>
      <c r="O307" s="281"/>
      <c r="P307" s="280"/>
      <c r="Q307" s="280"/>
      <c r="R307" s="280"/>
      <c r="S307" s="280"/>
      <c r="T307" s="280"/>
      <c r="U307" s="280"/>
      <c r="V307" s="280"/>
      <c r="W307" s="280"/>
      <c r="X307" s="280"/>
      <c r="Y307" s="280"/>
      <c r="Z307" s="279"/>
      <c r="AA307" s="660"/>
      <c r="AB307" s="394" t="str">
        <f t="shared" si="148"/>
        <v>►</v>
      </c>
      <c r="AC307" s="146" t="str">
        <f t="shared" si="170"/>
        <v>►</v>
      </c>
      <c r="AD307" s="659" t="str">
        <f t="shared" si="170"/>
        <v>►</v>
      </c>
      <c r="AE307" s="146" t="str">
        <f t="shared" si="170"/>
        <v>►</v>
      </c>
      <c r="AF307" s="146" t="str">
        <f t="shared" si="170"/>
        <v>►</v>
      </c>
      <c r="AG307" s="146" t="str">
        <f t="shared" si="170"/>
        <v>►</v>
      </c>
      <c r="AH307" s="146" t="str">
        <f t="shared" si="170"/>
        <v>►</v>
      </c>
      <c r="AI307" s="660"/>
      <c r="AJ307" s="145"/>
      <c r="AK307" s="118"/>
      <c r="AL307" s="118"/>
      <c r="AM307" s="117"/>
      <c r="AN307" s="116"/>
      <c r="AO307" s="115"/>
      <c r="AP307" s="281"/>
      <c r="AQ307" s="280"/>
      <c r="AR307" s="280"/>
      <c r="AS307" s="280"/>
      <c r="AT307" s="280"/>
      <c r="AU307" s="280"/>
      <c r="AV307" s="280"/>
      <c r="AW307" s="280"/>
      <c r="AX307" s="280"/>
      <c r="AY307" s="280"/>
      <c r="AZ307" s="280"/>
      <c r="BA307" s="279"/>
      <c r="BB307"/>
      <c r="BC307" s="394" t="str">
        <f t="shared" si="149"/>
        <v>►</v>
      </c>
      <c r="BF307" s="394" t="str">
        <f t="shared" si="150"/>
        <v>►</v>
      </c>
      <c r="BI307" s="9">
        <v>1</v>
      </c>
      <c r="BJ307" s="1"/>
      <c r="BK307" s="1"/>
    </row>
    <row r="308" spans="1:63" s="564" customFormat="1" ht="21">
      <c r="A308" s="394" t="str">
        <f t="shared" si="147"/>
        <v>►</v>
      </c>
      <c r="B308" s="146" t="str">
        <f t="shared" si="169"/>
        <v>►</v>
      </c>
      <c r="C308" s="659" t="str">
        <f t="shared" si="169"/>
        <v>►</v>
      </c>
      <c r="D308" s="146" t="str">
        <f t="shared" si="169"/>
        <v>►</v>
      </c>
      <c r="E308" s="146" t="str">
        <f t="shared" si="169"/>
        <v>►</v>
      </c>
      <c r="F308" s="146" t="str">
        <f t="shared" si="169"/>
        <v>►</v>
      </c>
      <c r="G308" s="146" t="str">
        <f t="shared" si="169"/>
        <v>►</v>
      </c>
      <c r="H308"/>
      <c r="I308" s="145"/>
      <c r="J308" s="118"/>
      <c r="K308" s="118"/>
      <c r="L308" s="117"/>
      <c r="M308" s="116"/>
      <c r="N308" s="115"/>
      <c r="O308" s="281"/>
      <c r="P308" s="280"/>
      <c r="Q308" s="280"/>
      <c r="R308" s="280"/>
      <c r="S308" s="280"/>
      <c r="T308" s="280"/>
      <c r="U308" s="280"/>
      <c r="V308" s="280"/>
      <c r="W308" s="280"/>
      <c r="X308" s="280"/>
      <c r="Y308" s="280"/>
      <c r="Z308" s="279"/>
      <c r="AA308" s="660"/>
      <c r="AB308" s="394" t="str">
        <f t="shared" si="148"/>
        <v>►</v>
      </c>
      <c r="AC308" s="146" t="str">
        <f t="shared" si="170"/>
        <v>►</v>
      </c>
      <c r="AD308" s="659" t="str">
        <f t="shared" si="170"/>
        <v>►</v>
      </c>
      <c r="AE308" s="146" t="str">
        <f t="shared" si="170"/>
        <v>►</v>
      </c>
      <c r="AF308" s="146" t="str">
        <f t="shared" si="170"/>
        <v>►</v>
      </c>
      <c r="AG308" s="146" t="str">
        <f t="shared" si="170"/>
        <v>►</v>
      </c>
      <c r="AH308" s="146" t="str">
        <f t="shared" si="170"/>
        <v>►</v>
      </c>
      <c r="AI308" s="660"/>
      <c r="AJ308" s="145"/>
      <c r="AK308" s="118"/>
      <c r="AL308" s="118"/>
      <c r="AM308" s="117"/>
      <c r="AN308" s="116"/>
      <c r="AO308" s="115"/>
      <c r="AP308" s="281"/>
      <c r="AQ308" s="280"/>
      <c r="AR308" s="280"/>
      <c r="AS308" s="280"/>
      <c r="AT308" s="280"/>
      <c r="AU308" s="280"/>
      <c r="AV308" s="280"/>
      <c r="AW308" s="280"/>
      <c r="AX308" s="280"/>
      <c r="AY308" s="280"/>
      <c r="AZ308" s="280"/>
      <c r="BA308" s="279"/>
      <c r="BB308"/>
      <c r="BC308" s="394" t="str">
        <f t="shared" si="149"/>
        <v>►</v>
      </c>
      <c r="BF308" s="394" t="str">
        <f t="shared" si="150"/>
        <v>►</v>
      </c>
      <c r="BI308" s="9">
        <v>1</v>
      </c>
      <c r="BJ308" s="1"/>
      <c r="BK308" s="1"/>
    </row>
    <row r="309" spans="1:63" s="564" customFormat="1" ht="21">
      <c r="A309" s="394" t="str">
        <f t="shared" si="147"/>
        <v>►</v>
      </c>
      <c r="B309" s="146" t="str">
        <f t="shared" si="169"/>
        <v>►</v>
      </c>
      <c r="C309" s="659" t="str">
        <f t="shared" si="169"/>
        <v>►</v>
      </c>
      <c r="D309" s="146" t="str">
        <f t="shared" si="169"/>
        <v>►</v>
      </c>
      <c r="E309" s="146" t="str">
        <f t="shared" si="169"/>
        <v>►</v>
      </c>
      <c r="F309" s="146" t="str">
        <f t="shared" si="169"/>
        <v>►</v>
      </c>
      <c r="G309" s="146" t="str">
        <f t="shared" si="169"/>
        <v>►</v>
      </c>
      <c r="H309"/>
      <c r="I309" s="145"/>
      <c r="J309" s="118"/>
      <c r="K309" s="118"/>
      <c r="L309" s="117"/>
      <c r="M309" s="116"/>
      <c r="N309" s="115"/>
      <c r="O309" s="281"/>
      <c r="P309" s="280"/>
      <c r="Q309" s="280"/>
      <c r="R309" s="280"/>
      <c r="S309" s="280"/>
      <c r="T309" s="280"/>
      <c r="U309" s="280"/>
      <c r="V309" s="280"/>
      <c r="W309" s="280"/>
      <c r="X309" s="280"/>
      <c r="Y309" s="280"/>
      <c r="Z309" s="279"/>
      <c r="AA309" s="660"/>
      <c r="AB309" s="394" t="str">
        <f t="shared" si="148"/>
        <v>►</v>
      </c>
      <c r="AC309" s="146" t="str">
        <f t="shared" si="170"/>
        <v>►</v>
      </c>
      <c r="AD309" s="659" t="str">
        <f t="shared" si="170"/>
        <v>►</v>
      </c>
      <c r="AE309" s="146" t="str">
        <f t="shared" si="170"/>
        <v>►</v>
      </c>
      <c r="AF309" s="146" t="str">
        <f t="shared" si="170"/>
        <v>►</v>
      </c>
      <c r="AG309" s="146" t="str">
        <f t="shared" si="170"/>
        <v>►</v>
      </c>
      <c r="AH309" s="146" t="str">
        <f t="shared" si="170"/>
        <v>►</v>
      </c>
      <c r="AI309" s="660"/>
      <c r="AJ309" s="145"/>
      <c r="AK309" s="118"/>
      <c r="AL309" s="118"/>
      <c r="AM309" s="117"/>
      <c r="AN309" s="116"/>
      <c r="AO309" s="115"/>
      <c r="AP309" s="281"/>
      <c r="AQ309" s="280"/>
      <c r="AR309" s="280"/>
      <c r="AS309" s="280"/>
      <c r="AT309" s="280"/>
      <c r="AU309" s="280"/>
      <c r="AV309" s="280"/>
      <c r="AW309" s="280"/>
      <c r="AX309" s="280"/>
      <c r="AY309" s="280"/>
      <c r="AZ309" s="280"/>
      <c r="BA309" s="279"/>
      <c r="BB309"/>
      <c r="BC309" s="394" t="str">
        <f t="shared" si="149"/>
        <v>►</v>
      </c>
      <c r="BF309" s="394" t="str">
        <f t="shared" si="150"/>
        <v>►</v>
      </c>
      <c r="BI309" s="9">
        <v>1</v>
      </c>
      <c r="BJ309" s="1"/>
      <c r="BK309" s="1"/>
    </row>
    <row r="310" spans="1:63" s="564" customFormat="1" ht="18.75">
      <c r="A310" s="394" t="str">
        <f t="shared" si="147"/>
        <v>►</v>
      </c>
      <c r="B310" s="146" t="str">
        <f t="shared" si="169"/>
        <v>►</v>
      </c>
      <c r="C310" s="659" t="str">
        <f t="shared" si="169"/>
        <v>►</v>
      </c>
      <c r="D310" s="146" t="str">
        <f t="shared" si="169"/>
        <v>►</v>
      </c>
      <c r="E310" s="146" t="str">
        <f t="shared" si="169"/>
        <v>►</v>
      </c>
      <c r="F310" s="146" t="str">
        <f t="shared" si="169"/>
        <v>►</v>
      </c>
      <c r="G310" s="146" t="str">
        <f t="shared" si="169"/>
        <v>►</v>
      </c>
      <c r="H310"/>
      <c r="I310" s="145"/>
      <c r="J310" s="118"/>
      <c r="K310" s="118"/>
      <c r="L310" s="117"/>
      <c r="M310" s="116"/>
      <c r="N310" s="115"/>
      <c r="O310" s="661"/>
      <c r="P310" s="277"/>
      <c r="Q310" s="277"/>
      <c r="R310" s="277"/>
      <c r="S310" s="277"/>
      <c r="T310" s="277"/>
      <c r="U310" s="277"/>
      <c r="V310" s="277"/>
      <c r="W310" s="277"/>
      <c r="X310" s="277"/>
      <c r="Y310" s="277"/>
      <c r="Z310" s="276"/>
      <c r="AA310" s="660"/>
      <c r="AB310" s="394" t="str">
        <f t="shared" si="148"/>
        <v>►</v>
      </c>
      <c r="AC310" s="146" t="str">
        <f t="shared" si="170"/>
        <v>►</v>
      </c>
      <c r="AD310" s="659" t="str">
        <f t="shared" si="170"/>
        <v>►</v>
      </c>
      <c r="AE310" s="146" t="str">
        <f t="shared" si="170"/>
        <v>►</v>
      </c>
      <c r="AF310" s="146" t="str">
        <f t="shared" si="170"/>
        <v>►</v>
      </c>
      <c r="AG310" s="146" t="str">
        <f t="shared" si="170"/>
        <v>►</v>
      </c>
      <c r="AH310" s="146" t="str">
        <f t="shared" si="170"/>
        <v>►</v>
      </c>
      <c r="AI310" s="660"/>
      <c r="AJ310" s="145"/>
      <c r="AK310" s="118"/>
      <c r="AL310" s="118"/>
      <c r="AM310" s="117"/>
      <c r="AN310" s="116"/>
      <c r="AO310" s="115"/>
      <c r="AP310" s="661"/>
      <c r="AQ310" s="277"/>
      <c r="AR310" s="277"/>
      <c r="AS310" s="277"/>
      <c r="AT310" s="277"/>
      <c r="AU310" s="277"/>
      <c r="AV310" s="277"/>
      <c r="AW310" s="277"/>
      <c r="AX310" s="277"/>
      <c r="AY310" s="277"/>
      <c r="AZ310" s="277"/>
      <c r="BA310" s="276"/>
      <c r="BB310"/>
      <c r="BC310" s="394" t="str">
        <f t="shared" si="149"/>
        <v>►</v>
      </c>
      <c r="BF310" s="394" t="str">
        <f t="shared" si="150"/>
        <v>►</v>
      </c>
      <c r="BI310" s="9">
        <v>1</v>
      </c>
      <c r="BJ310" s="1"/>
      <c r="BK310" s="1"/>
    </row>
    <row r="311" spans="1:63" s="564" customFormat="1" ht="18.75">
      <c r="A311" s="394" t="str">
        <f t="shared" si="147"/>
        <v>►</v>
      </c>
      <c r="B311" s="146" t="str">
        <f t="shared" si="169"/>
        <v>►</v>
      </c>
      <c r="C311" s="659" t="str">
        <f t="shared" si="169"/>
        <v>►</v>
      </c>
      <c r="D311" s="146" t="str">
        <f t="shared" si="169"/>
        <v>►</v>
      </c>
      <c r="E311" s="146" t="str">
        <f t="shared" si="169"/>
        <v>►</v>
      </c>
      <c r="F311" s="146" t="str">
        <f t="shared" si="169"/>
        <v>►</v>
      </c>
      <c r="G311" s="146" t="str">
        <f t="shared" si="169"/>
        <v>►</v>
      </c>
      <c r="H311"/>
      <c r="I311" s="145"/>
      <c r="J311" s="118"/>
      <c r="K311" s="118"/>
      <c r="L311" s="117"/>
      <c r="M311" s="116"/>
      <c r="N311" s="115"/>
      <c r="O311" s="661"/>
      <c r="P311" s="277"/>
      <c r="Q311" s="277"/>
      <c r="R311" s="277"/>
      <c r="S311" s="277"/>
      <c r="T311" s="277"/>
      <c r="U311" s="277"/>
      <c r="V311" s="277"/>
      <c r="W311" s="277"/>
      <c r="X311" s="277"/>
      <c r="Y311" s="277"/>
      <c r="Z311" s="276"/>
      <c r="AA311" s="660"/>
      <c r="AB311" s="394" t="str">
        <f t="shared" si="148"/>
        <v>►</v>
      </c>
      <c r="AC311" s="146" t="str">
        <f t="shared" si="170"/>
        <v>►</v>
      </c>
      <c r="AD311" s="659" t="str">
        <f t="shared" si="170"/>
        <v>►</v>
      </c>
      <c r="AE311" s="146" t="str">
        <f t="shared" si="170"/>
        <v>►</v>
      </c>
      <c r="AF311" s="146" t="str">
        <f t="shared" si="170"/>
        <v>►</v>
      </c>
      <c r="AG311" s="146" t="str">
        <f t="shared" si="170"/>
        <v>►</v>
      </c>
      <c r="AH311" s="146" t="str">
        <f t="shared" si="170"/>
        <v>►</v>
      </c>
      <c r="AI311" s="660"/>
      <c r="AJ311" s="145"/>
      <c r="AK311" s="118"/>
      <c r="AL311" s="118"/>
      <c r="AM311" s="117"/>
      <c r="AN311" s="116"/>
      <c r="AO311" s="115"/>
      <c r="AP311" s="661"/>
      <c r="AQ311" s="277"/>
      <c r="AR311" s="277"/>
      <c r="AS311" s="277"/>
      <c r="AT311" s="277"/>
      <c r="AU311" s="277"/>
      <c r="AV311" s="277"/>
      <c r="AW311" s="277"/>
      <c r="AX311" s="277"/>
      <c r="AY311" s="277"/>
      <c r="AZ311" s="277"/>
      <c r="BA311" s="276"/>
      <c r="BB311"/>
      <c r="BC311" s="394" t="str">
        <f t="shared" si="149"/>
        <v>►</v>
      </c>
      <c r="BF311" s="394" t="str">
        <f t="shared" si="150"/>
        <v>►</v>
      </c>
      <c r="BI311" s="9">
        <v>1</v>
      </c>
      <c r="BJ311" s="1"/>
      <c r="BK311" s="1"/>
    </row>
    <row r="312" spans="1:63" s="564" customFormat="1" ht="15.75">
      <c r="A312" s="394" t="str">
        <f t="shared" si="147"/>
        <v>►</v>
      </c>
      <c r="B312" s="146" t="str">
        <f t="shared" si="169"/>
        <v>►</v>
      </c>
      <c r="C312" s="659" t="str">
        <f t="shared" si="169"/>
        <v>►</v>
      </c>
      <c r="D312" s="146" t="str">
        <f t="shared" si="169"/>
        <v>►</v>
      </c>
      <c r="E312" s="146" t="str">
        <f t="shared" si="169"/>
        <v>►</v>
      </c>
      <c r="F312" s="146" t="str">
        <f t="shared" si="169"/>
        <v>►</v>
      </c>
      <c r="G312" s="146" t="str">
        <f t="shared" si="169"/>
        <v>►</v>
      </c>
      <c r="H312"/>
      <c r="I312" s="272"/>
      <c r="J312" s="118"/>
      <c r="K312" s="118"/>
      <c r="L312" s="117"/>
      <c r="M312" s="116"/>
      <c r="N312" s="115"/>
      <c r="O312" s="274"/>
      <c r="P312" s="121"/>
      <c r="Q312" s="121"/>
      <c r="R312" s="121"/>
      <c r="S312" s="121"/>
      <c r="T312" s="121"/>
      <c r="U312" s="121"/>
      <c r="V312" s="121"/>
      <c r="W312" s="121"/>
      <c r="X312" s="121"/>
      <c r="Y312" s="121"/>
      <c r="Z312" s="120"/>
      <c r="AA312" s="660"/>
      <c r="AB312" s="394" t="str">
        <f t="shared" si="148"/>
        <v>►</v>
      </c>
      <c r="AC312" s="146" t="str">
        <f t="shared" si="170"/>
        <v>►</v>
      </c>
      <c r="AD312" s="659" t="str">
        <f t="shared" si="170"/>
        <v>►</v>
      </c>
      <c r="AE312" s="146" t="str">
        <f t="shared" si="170"/>
        <v>►</v>
      </c>
      <c r="AF312" s="146" t="str">
        <f t="shared" si="170"/>
        <v>►</v>
      </c>
      <c r="AG312" s="146" t="str">
        <f t="shared" si="170"/>
        <v>►</v>
      </c>
      <c r="AH312" s="146" t="str">
        <f t="shared" si="170"/>
        <v>►</v>
      </c>
      <c r="AI312" s="660"/>
      <c r="AJ312" s="272"/>
      <c r="AK312" s="118"/>
      <c r="AL312" s="118"/>
      <c r="AM312" s="117"/>
      <c r="AN312" s="116"/>
      <c r="AO312" s="115"/>
      <c r="AP312" s="274"/>
      <c r="AQ312" s="121"/>
      <c r="AR312" s="121"/>
      <c r="AS312" s="121"/>
      <c r="AT312" s="121"/>
      <c r="AU312" s="121"/>
      <c r="AV312" s="121"/>
      <c r="AW312" s="121"/>
      <c r="AX312" s="121"/>
      <c r="AY312" s="121"/>
      <c r="AZ312" s="121"/>
      <c r="BA312" s="120"/>
      <c r="BB312"/>
      <c r="BC312" s="394" t="str">
        <f t="shared" si="149"/>
        <v>►</v>
      </c>
      <c r="BF312" s="394" t="str">
        <f t="shared" si="150"/>
        <v>►</v>
      </c>
      <c r="BI312" s="9">
        <v>1</v>
      </c>
      <c r="BJ312" s="1"/>
      <c r="BK312" s="1"/>
    </row>
    <row r="313" spans="1:63" s="564" customFormat="1" ht="15.75">
      <c r="A313" s="394" t="str">
        <f t="shared" si="147"/>
        <v>►</v>
      </c>
      <c r="B313" s="146" t="str">
        <f t="shared" si="169"/>
        <v>►</v>
      </c>
      <c r="C313" s="659" t="str">
        <f t="shared" si="169"/>
        <v>►</v>
      </c>
      <c r="D313" s="146" t="str">
        <f t="shared" si="169"/>
        <v>►</v>
      </c>
      <c r="E313" s="146" t="str">
        <f t="shared" si="169"/>
        <v>►</v>
      </c>
      <c r="F313" s="146" t="str">
        <f t="shared" si="169"/>
        <v>►</v>
      </c>
      <c r="G313" s="146" t="str">
        <f t="shared" si="169"/>
        <v>►</v>
      </c>
      <c r="H313"/>
      <c r="I313" s="272"/>
      <c r="J313" s="112"/>
      <c r="K313" s="112"/>
      <c r="L313" s="112"/>
      <c r="M313" s="112"/>
      <c r="N313" s="112"/>
      <c r="O313" s="112"/>
      <c r="P313" s="112"/>
      <c r="Q313" s="112"/>
      <c r="R313" s="112"/>
      <c r="S313" s="112"/>
      <c r="T313" s="112"/>
      <c r="U313" s="112"/>
      <c r="V313" s="112"/>
      <c r="W313" s="112"/>
      <c r="X313" s="112"/>
      <c r="Y313" s="112"/>
      <c r="Z313" s="114"/>
      <c r="AA313" s="660"/>
      <c r="AB313" s="394" t="str">
        <f t="shared" si="148"/>
        <v>►</v>
      </c>
      <c r="AC313" s="146" t="str">
        <f t="shared" si="170"/>
        <v>►</v>
      </c>
      <c r="AD313" s="659" t="str">
        <f t="shared" si="170"/>
        <v>►</v>
      </c>
      <c r="AE313" s="146" t="str">
        <f t="shared" si="170"/>
        <v>►</v>
      </c>
      <c r="AF313" s="146" t="str">
        <f t="shared" si="170"/>
        <v>►</v>
      </c>
      <c r="AG313" s="146" t="str">
        <f t="shared" si="170"/>
        <v>►</v>
      </c>
      <c r="AH313" s="146" t="str">
        <f t="shared" si="170"/>
        <v>►</v>
      </c>
      <c r="AI313" s="660"/>
      <c r="AJ313" s="272"/>
      <c r="AK313" s="112"/>
      <c r="AL313" s="112"/>
      <c r="AM313" s="112"/>
      <c r="AN313" s="112"/>
      <c r="AO313" s="112"/>
      <c r="AP313" s="112"/>
      <c r="AQ313" s="112"/>
      <c r="AR313" s="112"/>
      <c r="AS313" s="112"/>
      <c r="AT313" s="112"/>
      <c r="AU313" s="112"/>
      <c r="AV313" s="112"/>
      <c r="AW313" s="112"/>
      <c r="AX313" s="112"/>
      <c r="AY313" s="112"/>
      <c r="AZ313" s="112"/>
      <c r="BA313" s="114"/>
      <c r="BB313"/>
      <c r="BC313" s="394" t="str">
        <f t="shared" si="149"/>
        <v>►</v>
      </c>
      <c r="BF313" s="394" t="str">
        <f t="shared" si="150"/>
        <v>►</v>
      </c>
      <c r="BI313" s="9">
        <v>1</v>
      </c>
      <c r="BJ313" s="1"/>
      <c r="BK313" s="1"/>
    </row>
    <row r="314" spans="1:63" s="564" customFormat="1" ht="16.5" thickBot="1">
      <c r="A314" s="394" t="str">
        <f t="shared" si="147"/>
        <v>►</v>
      </c>
      <c r="B314" s="146" t="str">
        <f t="shared" si="169"/>
        <v>►</v>
      </c>
      <c r="C314" s="659" t="str">
        <f t="shared" si="169"/>
        <v>►</v>
      </c>
      <c r="D314" s="146" t="str">
        <f t="shared" si="169"/>
        <v>►</v>
      </c>
      <c r="E314" s="146" t="str">
        <f t="shared" si="169"/>
        <v>►</v>
      </c>
      <c r="F314" s="146" t="str">
        <f t="shared" si="169"/>
        <v>►</v>
      </c>
      <c r="G314" s="146" t="str">
        <f t="shared" si="169"/>
        <v>►</v>
      </c>
      <c r="H314"/>
      <c r="I314" s="271"/>
      <c r="J314" s="270"/>
      <c r="K314" s="270"/>
      <c r="L314" s="270"/>
      <c r="M314" s="270"/>
      <c r="N314" s="270"/>
      <c r="O314" s="270"/>
      <c r="P314" s="270"/>
      <c r="Q314" s="270"/>
      <c r="R314" s="270"/>
      <c r="S314" s="270"/>
      <c r="T314" s="270"/>
      <c r="U314" s="270"/>
      <c r="V314" s="270"/>
      <c r="W314" s="270"/>
      <c r="X314" s="270"/>
      <c r="Y314" s="270"/>
      <c r="Z314" s="269"/>
      <c r="AA314" s="660"/>
      <c r="AB314" s="394" t="str">
        <f t="shared" si="148"/>
        <v>►</v>
      </c>
      <c r="AC314" s="146" t="str">
        <f t="shared" si="170"/>
        <v>►</v>
      </c>
      <c r="AD314" s="659" t="str">
        <f t="shared" si="170"/>
        <v>►</v>
      </c>
      <c r="AE314" s="146" t="str">
        <f t="shared" si="170"/>
        <v>►</v>
      </c>
      <c r="AF314" s="146" t="str">
        <f t="shared" si="170"/>
        <v>►</v>
      </c>
      <c r="AG314" s="146" t="str">
        <f t="shared" si="170"/>
        <v>►</v>
      </c>
      <c r="AH314" s="146" t="str">
        <f t="shared" si="170"/>
        <v>►</v>
      </c>
      <c r="AI314" s="660"/>
      <c r="AJ314" s="271"/>
      <c r="AK314" s="270"/>
      <c r="AL314" s="270"/>
      <c r="AM314" s="270"/>
      <c r="AN314" s="270"/>
      <c r="AO314" s="270"/>
      <c r="AP314" s="270"/>
      <c r="AQ314" s="270"/>
      <c r="AR314" s="270"/>
      <c r="AS314" s="270"/>
      <c r="AT314" s="270"/>
      <c r="AU314" s="270"/>
      <c r="AV314" s="270"/>
      <c r="AW314" s="270"/>
      <c r="AX314" s="270"/>
      <c r="AY314" s="270"/>
      <c r="AZ314" s="270"/>
      <c r="BA314" s="269"/>
      <c r="BB314"/>
      <c r="BC314" s="394" t="str">
        <f t="shared" si="149"/>
        <v>►</v>
      </c>
      <c r="BF314" s="394" t="str">
        <f t="shared" si="150"/>
        <v>►</v>
      </c>
      <c r="BI314" s="9">
        <v>1</v>
      </c>
      <c r="BJ314" s="1"/>
      <c r="BK314" s="1"/>
    </row>
    <row r="315" spans="1:63" s="564" customFormat="1" ht="16.5" thickBot="1">
      <c r="A315" s="394" t="str">
        <f t="shared" si="147"/>
        <v>A</v>
      </c>
      <c r="B315" s="655" t="s">
        <v>933</v>
      </c>
      <c r="C315" s="655" t="s">
        <v>933</v>
      </c>
      <c r="D315" s="655" t="s">
        <v>933</v>
      </c>
      <c r="E315" s="655" t="s">
        <v>933</v>
      </c>
      <c r="F315" s="655" t="s">
        <v>933</v>
      </c>
      <c r="G315" s="655" t="s">
        <v>933</v>
      </c>
      <c r="H315"/>
      <c r="I315" s="658" t="s">
        <v>338</v>
      </c>
      <c r="J315" s="657" t="s">
        <v>933</v>
      </c>
      <c r="K315" s="657" t="s">
        <v>933</v>
      </c>
      <c r="L315" s="657" t="s">
        <v>933</v>
      </c>
      <c r="M315" s="657" t="s">
        <v>933</v>
      </c>
      <c r="N315" s="657" t="s">
        <v>933</v>
      </c>
      <c r="O315" s="657" t="s">
        <v>933</v>
      </c>
      <c r="P315" s="657" t="s">
        <v>933</v>
      </c>
      <c r="Q315" s="657" t="s">
        <v>933</v>
      </c>
      <c r="R315" s="657" t="s">
        <v>933</v>
      </c>
      <c r="S315" s="657" t="s">
        <v>933</v>
      </c>
      <c r="T315" s="657" t="s">
        <v>933</v>
      </c>
      <c r="U315" s="657" t="s">
        <v>933</v>
      </c>
      <c r="V315" s="657" t="s">
        <v>933</v>
      </c>
      <c r="W315" s="657" t="s">
        <v>933</v>
      </c>
      <c r="X315" s="657" t="s">
        <v>933</v>
      </c>
      <c r="Y315" s="657" t="s">
        <v>933</v>
      </c>
      <c r="Z315" s="657" t="s">
        <v>933</v>
      </c>
      <c r="AA315" s="660"/>
      <c r="AB315" s="394" t="str">
        <f t="shared" si="148"/>
        <v>A</v>
      </c>
      <c r="AC315" s="655" t="s">
        <v>933</v>
      </c>
      <c r="AD315" s="655" t="s">
        <v>933</v>
      </c>
      <c r="AE315" s="655" t="s">
        <v>933</v>
      </c>
      <c r="AF315" s="655" t="s">
        <v>933</v>
      </c>
      <c r="AG315" s="655" t="s">
        <v>933</v>
      </c>
      <c r="AH315" s="655" t="s">
        <v>933</v>
      </c>
      <c r="AI315" s="660"/>
      <c r="AJ315" s="832" t="s">
        <v>338</v>
      </c>
      <c r="AK315" s="833" t="s">
        <v>338</v>
      </c>
      <c r="AL315" s="833" t="s">
        <v>338</v>
      </c>
      <c r="AM315" s="833" t="s">
        <v>338</v>
      </c>
      <c r="AN315" s="833" t="s">
        <v>338</v>
      </c>
      <c r="AO315" s="834" t="s">
        <v>2028</v>
      </c>
      <c r="AP315" s="835"/>
      <c r="AQ315" s="835"/>
      <c r="AR315" s="835"/>
      <c r="AS315" s="835"/>
      <c r="AT315" s="835"/>
      <c r="AU315" s="835"/>
      <c r="AV315" s="835"/>
      <c r="AW315" s="835"/>
      <c r="AX315" s="835"/>
      <c r="AY315" s="835"/>
      <c r="AZ315" s="835"/>
      <c r="BA315" s="835"/>
      <c r="BB315"/>
      <c r="BC315" s="394" t="str">
        <f t="shared" si="149"/>
        <v>A</v>
      </c>
      <c r="BF315" s="394" t="str">
        <f t="shared" si="150"/>
        <v>A</v>
      </c>
      <c r="BI315" s="9">
        <v>1</v>
      </c>
      <c r="BJ315" s="1"/>
      <c r="BK315" s="1"/>
    </row>
    <row r="316" spans="1:63" s="564" customFormat="1" ht="28.5">
      <c r="A316" s="394" t="str">
        <f t="shared" si="147"/>
        <v>A</v>
      </c>
      <c r="B316" s="395">
        <f t="shared" ref="B316:B334" si="171">IF(A316="►","►",IF(A316="A",IF(AND(ISTEXT(J316),ISTEXT(J316)),J316,IF(ISTEXT(J316),J316,IF(ISBLANK(J316),J316,J316)))))</f>
        <v>0</v>
      </c>
      <c r="C316" s="687">
        <f t="shared" ref="C316:C334" si="172">IF(B316="►","►",IFERROR(LEFT(B316,SEARCH(".",B316)-1),0))</f>
        <v>0</v>
      </c>
      <c r="D316" s="395">
        <f t="shared" ref="D316:D334" si="173">IF(B316="►","►",IFERROR(MID(B316,SEARCH(".",B316)+1,SEARCH(".",B316,SEARCH(".",B316)+1)-SEARCH(".",B316)-1),0))</f>
        <v>0</v>
      </c>
      <c r="E316" s="395">
        <f t="shared" ref="E316:E334" si="174">IF(B316="►","►",IFERROR(MID(B316,SEARCH(".",B316,SEARCH(".",B316)+1)+1,SEARCH(".",B316,SEARCH(".",B316,SEARCH(".",B316)+1)+1)-SEARCH(".",B316,SEARCH(".",B316)+1)-1),0))</f>
        <v>0</v>
      </c>
      <c r="F316" s="395">
        <f t="shared" ref="F316:F334" si="175">IF(B316="►","►",IFERROR(MID(J316,SEARCH(".",B316,SEARCH(".",B316,SEARCH(".",B316)+1)+1)+1,SEARCH(".",B316,SEARCH(".",B316,SEARCH(".",B316,SEARCH(".",B316)+1)+1)+1)-SEARCH(".",B316,SEARCH(".",B316,SEARCH(".",B316)+1)+1)-1),0))</f>
        <v>0</v>
      </c>
      <c r="G316" s="395" t="str">
        <f t="shared" ref="G316:G334" si="176">IF(B316="►","►",IFERROR(MID(B316,SEARCH("♦",SUBSTITUTE(B316,".","♦",LEN(B316)-LEN(SUBSTITUTE(B316,".",""))))+1,999),""))</f>
        <v/>
      </c>
      <c r="H316"/>
      <c r="I316" s="257" t="s">
        <v>338</v>
      </c>
      <c r="J316" s="256">
        <f>J323</f>
        <v>0</v>
      </c>
      <c r="K316" s="256">
        <f>K323</f>
        <v>0</v>
      </c>
      <c r="L316" s="255">
        <f>L323</f>
        <v>0</v>
      </c>
      <c r="M316" s="254">
        <f>M323</f>
        <v>0</v>
      </c>
      <c r="N316" s="253">
        <f>N323</f>
        <v>0</v>
      </c>
      <c r="O316" s="686"/>
      <c r="P316" s="685"/>
      <c r="Q316" s="798" t="s">
        <v>1706</v>
      </c>
      <c r="R316" s="798"/>
      <c r="S316" s="798"/>
      <c r="T316" s="798"/>
      <c r="U316" s="798"/>
      <c r="V316" s="798"/>
      <c r="W316" s="798"/>
      <c r="X316" s="798"/>
      <c r="Y316" s="798"/>
      <c r="Z316" s="684"/>
      <c r="AA316" s="660"/>
      <c r="AB316" s="394" t="str">
        <f t="shared" si="148"/>
        <v>A</v>
      </c>
      <c r="AC316" s="395">
        <f t="shared" ref="AC316:AC334" si="177">IF(AB316="►","►",IF(AB316="A",IF(AND(ISTEXT(AK316),ISTEXT(AK316)),AK316,IF(ISTEXT(AK316),AK316,IF(ISBLANK(AK316),AK316,AK316)))))</f>
        <v>0</v>
      </c>
      <c r="AD316" s="687">
        <f t="shared" ref="AD316:AD334" si="178">IF(AC316="►","►",IFERROR(LEFT(AC316,SEARCH(".",AC316)-1),0))</f>
        <v>0</v>
      </c>
      <c r="AE316" s="395">
        <f t="shared" ref="AE316:AE334" si="179">IF(AC316="►","►",IFERROR(MID(AC316,SEARCH(".",AC316)+1,SEARCH(".",AC316,SEARCH(".",AC316)+1)-SEARCH(".",AC316)-1),0))</f>
        <v>0</v>
      </c>
      <c r="AF316" s="395">
        <f t="shared" ref="AF316:AF334" si="180">IF(AC316="►","►",IFERROR(MID(AC316,SEARCH(".",AC316,SEARCH(".",AC316)+1)+1,SEARCH(".",AC316,SEARCH(".",AC316,SEARCH(".",AC316)+1)+1)-SEARCH(".",AC316,SEARCH(".",AC316)+1)-1),0))</f>
        <v>0</v>
      </c>
      <c r="AG316" s="395">
        <f t="shared" ref="AG316:AG334" si="181">IF(AC316="►","►",IFERROR(MID(AK316,SEARCH(".",AC316,SEARCH(".",AC316,SEARCH(".",AC316)+1)+1)+1,SEARCH(".",AC316,SEARCH(".",AC316,SEARCH(".",AC316,SEARCH(".",AC316)+1)+1)+1)-SEARCH(".",AC316,SEARCH(".",AC316,SEARCH(".",AC316)+1)+1)-1),0))</f>
        <v>0</v>
      </c>
      <c r="AH316" s="395" t="str">
        <f t="shared" ref="AH316:AH334" si="182">IF(AC316="►","►",IFERROR(MID(AC316,SEARCH("♦",SUBSTITUTE(AC316,".","♦",LEN(AC316)-LEN(SUBSTITUTE(AC316,".",""))))+1,999),""))</f>
        <v/>
      </c>
      <c r="AI316" s="660"/>
      <c r="AJ316" s="257" t="s">
        <v>338</v>
      </c>
      <c r="AK316" s="256">
        <f>AK323</f>
        <v>0</v>
      </c>
      <c r="AL316" s="256">
        <f>AL323</f>
        <v>0</v>
      </c>
      <c r="AM316" s="255">
        <f>AM323</f>
        <v>0</v>
      </c>
      <c r="AN316" s="254">
        <f>AN323</f>
        <v>0</v>
      </c>
      <c r="AO316" s="253">
        <f>AO323</f>
        <v>0</v>
      </c>
      <c r="AP316" s="686"/>
      <c r="AQ316" s="685"/>
      <c r="AR316" s="798" t="s">
        <v>2038</v>
      </c>
      <c r="AS316" s="798"/>
      <c r="AT316" s="798"/>
      <c r="AU316" s="798"/>
      <c r="AV316" s="798"/>
      <c r="AW316" s="798"/>
      <c r="AX316" s="798"/>
      <c r="AY316" s="798"/>
      <c r="AZ316" s="798"/>
      <c r="BA316" s="684"/>
      <c r="BB316"/>
      <c r="BC316" s="394" t="str">
        <f t="shared" si="149"/>
        <v>A</v>
      </c>
      <c r="BF316" s="394" t="str">
        <f t="shared" si="150"/>
        <v>A</v>
      </c>
      <c r="BI316" s="9">
        <v>1</v>
      </c>
      <c r="BJ316" s="1"/>
      <c r="BK316" s="1"/>
    </row>
    <row r="317" spans="1:63" s="564" customFormat="1" ht="28.5">
      <c r="A317" s="394" t="str">
        <f t="shared" si="147"/>
        <v>►</v>
      </c>
      <c r="B317" s="146" t="str">
        <f t="shared" si="171"/>
        <v>►</v>
      </c>
      <c r="C317" s="659" t="str">
        <f t="shared" si="172"/>
        <v>►</v>
      </c>
      <c r="D317" s="146" t="str">
        <f t="shared" si="173"/>
        <v>►</v>
      </c>
      <c r="E317" s="146" t="str">
        <f t="shared" si="174"/>
        <v>►</v>
      </c>
      <c r="F317" s="146" t="str">
        <f t="shared" si="175"/>
        <v>►</v>
      </c>
      <c r="G317" s="146" t="str">
        <f t="shared" si="176"/>
        <v>►</v>
      </c>
      <c r="H317"/>
      <c r="I317" s="133"/>
      <c r="J317" s="203"/>
      <c r="K317" s="203"/>
      <c r="L317" s="202"/>
      <c r="M317" s="201"/>
      <c r="N317" s="200"/>
      <c r="O317" s="683"/>
      <c r="P317" s="682"/>
      <c r="Q317" s="799"/>
      <c r="R317" s="799"/>
      <c r="S317" s="799"/>
      <c r="T317" s="799"/>
      <c r="U317" s="799"/>
      <c r="V317" s="799"/>
      <c r="W317" s="799"/>
      <c r="X317" s="799"/>
      <c r="Y317" s="799"/>
      <c r="Z317" s="681"/>
      <c r="AA317" s="660"/>
      <c r="AB317" s="394" t="str">
        <f t="shared" si="148"/>
        <v>►</v>
      </c>
      <c r="AC317" s="146" t="str">
        <f t="shared" si="177"/>
        <v>►</v>
      </c>
      <c r="AD317" s="659" t="str">
        <f t="shared" si="178"/>
        <v>►</v>
      </c>
      <c r="AE317" s="146" t="str">
        <f t="shared" si="179"/>
        <v>►</v>
      </c>
      <c r="AF317" s="146" t="str">
        <f t="shared" si="180"/>
        <v>►</v>
      </c>
      <c r="AG317" s="146" t="str">
        <f t="shared" si="181"/>
        <v>►</v>
      </c>
      <c r="AH317" s="146" t="str">
        <f t="shared" si="182"/>
        <v>►</v>
      </c>
      <c r="AI317" s="660"/>
      <c r="AJ317" s="133"/>
      <c r="AK317" s="203"/>
      <c r="AL317" s="203"/>
      <c r="AM317" s="202"/>
      <c r="AN317" s="201"/>
      <c r="AO317" s="200"/>
      <c r="AP317" s="683"/>
      <c r="AQ317" s="682"/>
      <c r="AR317" s="799"/>
      <c r="AS317" s="799"/>
      <c r="AT317" s="799"/>
      <c r="AU317" s="799"/>
      <c r="AV317" s="799"/>
      <c r="AW317" s="799"/>
      <c r="AX317" s="799"/>
      <c r="AY317" s="799"/>
      <c r="AZ317" s="799"/>
      <c r="BA317" s="681"/>
      <c r="BB317"/>
      <c r="BC317" s="394" t="str">
        <f t="shared" si="149"/>
        <v>►</v>
      </c>
      <c r="BF317" s="394" t="str">
        <f t="shared" si="150"/>
        <v>►</v>
      </c>
      <c r="BI317" s="9">
        <v>1</v>
      </c>
      <c r="BJ317" s="1"/>
      <c r="BK317" s="1"/>
    </row>
    <row r="318" spans="1:63" s="564" customFormat="1" ht="15.75">
      <c r="A318" s="394" t="str">
        <f t="shared" si="147"/>
        <v>►</v>
      </c>
      <c r="B318" s="146" t="str">
        <f t="shared" si="171"/>
        <v>►</v>
      </c>
      <c r="C318" s="659" t="str">
        <f t="shared" si="172"/>
        <v>►</v>
      </c>
      <c r="D318" s="146" t="str">
        <f t="shared" si="173"/>
        <v>►</v>
      </c>
      <c r="E318" s="146" t="str">
        <f t="shared" si="174"/>
        <v>►</v>
      </c>
      <c r="F318" s="146" t="str">
        <f t="shared" si="175"/>
        <v>►</v>
      </c>
      <c r="G318" s="146" t="str">
        <f t="shared" si="176"/>
        <v>►</v>
      </c>
      <c r="H318"/>
      <c r="I318" s="133"/>
      <c r="J318" s="203"/>
      <c r="K318" s="203"/>
      <c r="L318" s="202"/>
      <c r="M318" s="201"/>
      <c r="N318" s="200"/>
      <c r="O318" s="680"/>
      <c r="P318" s="680"/>
      <c r="Q318" s="332"/>
      <c r="R318" s="331"/>
      <c r="S318" s="231"/>
      <c r="T318" s="231"/>
      <c r="U318" s="231"/>
      <c r="V318" s="231"/>
      <c r="W318" s="231"/>
      <c r="X318" s="231"/>
      <c r="Y318" s="231"/>
      <c r="Z318" s="230"/>
      <c r="AA318" s="660"/>
      <c r="AB318" s="394" t="str">
        <f t="shared" si="148"/>
        <v>►</v>
      </c>
      <c r="AC318" s="146" t="str">
        <f t="shared" si="177"/>
        <v>►</v>
      </c>
      <c r="AD318" s="659" t="str">
        <f t="shared" si="178"/>
        <v>►</v>
      </c>
      <c r="AE318" s="146" t="str">
        <f t="shared" si="179"/>
        <v>►</v>
      </c>
      <c r="AF318" s="146" t="str">
        <f t="shared" si="180"/>
        <v>►</v>
      </c>
      <c r="AG318" s="146" t="str">
        <f t="shared" si="181"/>
        <v>►</v>
      </c>
      <c r="AH318" s="146" t="str">
        <f t="shared" si="182"/>
        <v>►</v>
      </c>
      <c r="AI318" s="660"/>
      <c r="AJ318" s="133"/>
      <c r="AK318" s="203"/>
      <c r="AL318" s="203"/>
      <c r="AM318" s="202"/>
      <c r="AN318" s="201"/>
      <c r="AO318" s="200"/>
      <c r="AP318" s="680"/>
      <c r="AQ318" s="680"/>
      <c r="AR318" s="332"/>
      <c r="AS318" s="331"/>
      <c r="AT318" s="231"/>
      <c r="AU318" s="231"/>
      <c r="AV318" s="231"/>
      <c r="AW318" s="231"/>
      <c r="AX318" s="231"/>
      <c r="AY318" s="231"/>
      <c r="AZ318" s="231"/>
      <c r="BA318" s="230"/>
      <c r="BB318"/>
      <c r="BC318" s="394" t="str">
        <f t="shared" si="149"/>
        <v>►</v>
      </c>
      <c r="BF318" s="394" t="str">
        <f t="shared" si="150"/>
        <v>►</v>
      </c>
      <c r="BI318" s="9">
        <v>1</v>
      </c>
      <c r="BJ318" s="1"/>
      <c r="BK318" s="1"/>
    </row>
    <row r="319" spans="1:63" s="564" customFormat="1" ht="18.75">
      <c r="A319" s="394" t="str">
        <f t="shared" si="147"/>
        <v>►</v>
      </c>
      <c r="B319" s="146" t="str">
        <f t="shared" si="171"/>
        <v>►</v>
      </c>
      <c r="C319" s="659" t="str">
        <f t="shared" si="172"/>
        <v>►</v>
      </c>
      <c r="D319" s="146" t="str">
        <f t="shared" si="173"/>
        <v>►</v>
      </c>
      <c r="E319" s="146" t="str">
        <f t="shared" si="174"/>
        <v>►</v>
      </c>
      <c r="F319" s="146" t="str">
        <f t="shared" si="175"/>
        <v>►</v>
      </c>
      <c r="G319" s="146" t="str">
        <f t="shared" si="176"/>
        <v>►</v>
      </c>
      <c r="H319"/>
      <c r="I319" s="133"/>
      <c r="J319" s="203"/>
      <c r="K319" s="203"/>
      <c r="L319" s="202"/>
      <c r="M319" s="201"/>
      <c r="N319" s="200"/>
      <c r="O319" s="223"/>
      <c r="P319" s="329"/>
      <c r="Q319" s="318"/>
      <c r="R319" s="318"/>
      <c r="S319" s="318"/>
      <c r="T319" s="318"/>
      <c r="U319" s="210"/>
      <c r="V319" s="222"/>
      <c r="W319" s="679"/>
      <c r="X319" s="679"/>
      <c r="Y319" s="679"/>
      <c r="Z319" s="678"/>
      <c r="AA319" s="660"/>
      <c r="AB319" s="394" t="str">
        <f t="shared" si="148"/>
        <v>►</v>
      </c>
      <c r="AC319" s="146" t="str">
        <f t="shared" si="177"/>
        <v>►</v>
      </c>
      <c r="AD319" s="659" t="str">
        <f t="shared" si="178"/>
        <v>►</v>
      </c>
      <c r="AE319" s="146" t="str">
        <f t="shared" si="179"/>
        <v>►</v>
      </c>
      <c r="AF319" s="146" t="str">
        <f t="shared" si="180"/>
        <v>►</v>
      </c>
      <c r="AG319" s="146" t="str">
        <f t="shared" si="181"/>
        <v>►</v>
      </c>
      <c r="AH319" s="146" t="str">
        <f t="shared" si="182"/>
        <v>►</v>
      </c>
      <c r="AI319" s="660"/>
      <c r="AJ319" s="133"/>
      <c r="AK319" s="203"/>
      <c r="AL319" s="203"/>
      <c r="AM319" s="202"/>
      <c r="AN319" s="201"/>
      <c r="AO319" s="200"/>
      <c r="AP319" s="223"/>
      <c r="AQ319" s="329"/>
      <c r="AR319" s="318"/>
      <c r="AS319" s="318"/>
      <c r="AT319" s="318"/>
      <c r="AU319" s="318"/>
      <c r="AV319" s="210"/>
      <c r="AW319" s="222"/>
      <c r="AX319" s="679"/>
      <c r="AY319" s="679"/>
      <c r="AZ319" s="679"/>
      <c r="BA319" s="678"/>
      <c r="BB319"/>
      <c r="BC319" s="394" t="str">
        <f t="shared" si="149"/>
        <v>►</v>
      </c>
      <c r="BF319" s="394" t="str">
        <f t="shared" si="150"/>
        <v>►</v>
      </c>
      <c r="BI319" s="9">
        <v>1</v>
      </c>
      <c r="BJ319" s="1"/>
      <c r="BK319" s="1"/>
    </row>
    <row r="320" spans="1:63" s="564" customFormat="1" ht="18.75">
      <c r="A320" s="394" t="str">
        <f t="shared" si="147"/>
        <v>►</v>
      </c>
      <c r="B320" s="146" t="str">
        <f t="shared" si="171"/>
        <v>►</v>
      </c>
      <c r="C320" s="659" t="str">
        <f t="shared" si="172"/>
        <v>►</v>
      </c>
      <c r="D320" s="146" t="str">
        <f t="shared" si="173"/>
        <v>►</v>
      </c>
      <c r="E320" s="146" t="str">
        <f t="shared" si="174"/>
        <v>►</v>
      </c>
      <c r="F320" s="146" t="str">
        <f t="shared" si="175"/>
        <v>►</v>
      </c>
      <c r="G320" s="146" t="str">
        <f t="shared" si="176"/>
        <v>►</v>
      </c>
      <c r="H320"/>
      <c r="I320" s="133"/>
      <c r="J320" s="203"/>
      <c r="K320" s="203"/>
      <c r="L320" s="202"/>
      <c r="M320" s="201"/>
      <c r="N320" s="200"/>
      <c r="O320" s="215"/>
      <c r="P320" s="322"/>
      <c r="Q320" s="319"/>
      <c r="R320" s="319"/>
      <c r="S320" s="319"/>
      <c r="T320" s="319"/>
      <c r="U320" s="214"/>
      <c r="V320" s="28"/>
      <c r="W320" s="679"/>
      <c r="X320" s="679"/>
      <c r="Y320" s="679"/>
      <c r="Z320" s="678"/>
      <c r="AA320" s="660"/>
      <c r="AB320" s="394" t="str">
        <f t="shared" si="148"/>
        <v>►</v>
      </c>
      <c r="AC320" s="146" t="str">
        <f t="shared" si="177"/>
        <v>►</v>
      </c>
      <c r="AD320" s="659" t="str">
        <f t="shared" si="178"/>
        <v>►</v>
      </c>
      <c r="AE320" s="146" t="str">
        <f t="shared" si="179"/>
        <v>►</v>
      </c>
      <c r="AF320" s="146" t="str">
        <f t="shared" si="180"/>
        <v>►</v>
      </c>
      <c r="AG320" s="146" t="str">
        <f t="shared" si="181"/>
        <v>►</v>
      </c>
      <c r="AH320" s="146" t="str">
        <f t="shared" si="182"/>
        <v>►</v>
      </c>
      <c r="AI320" s="660"/>
      <c r="AJ320" s="133"/>
      <c r="AK320" s="203"/>
      <c r="AL320" s="203"/>
      <c r="AM320" s="202"/>
      <c r="AN320" s="201"/>
      <c r="AO320" s="200"/>
      <c r="AP320" s="215"/>
      <c r="AQ320" s="322"/>
      <c r="AR320" s="319"/>
      <c r="AS320" s="319"/>
      <c r="AT320" s="319"/>
      <c r="AU320" s="319"/>
      <c r="AV320" s="214"/>
      <c r="AW320" s="28"/>
      <c r="AX320" s="679"/>
      <c r="AY320" s="679"/>
      <c r="AZ320" s="679"/>
      <c r="BA320" s="678"/>
      <c r="BB320"/>
      <c r="BC320" s="394" t="str">
        <f t="shared" si="149"/>
        <v>►</v>
      </c>
      <c r="BF320" s="394" t="str">
        <f t="shared" si="150"/>
        <v>►</v>
      </c>
      <c r="BI320" s="9">
        <v>1</v>
      </c>
      <c r="BJ320" s="1"/>
      <c r="BK320" s="1"/>
    </row>
    <row r="321" spans="1:63" s="564" customFormat="1" ht="15.75">
      <c r="A321" s="394" t="str">
        <f t="shared" si="147"/>
        <v>►</v>
      </c>
      <c r="B321" s="146" t="str">
        <f t="shared" si="171"/>
        <v>►</v>
      </c>
      <c r="C321" s="659" t="str">
        <f t="shared" si="172"/>
        <v>►</v>
      </c>
      <c r="D321" s="146" t="str">
        <f t="shared" si="173"/>
        <v>►</v>
      </c>
      <c r="E321" s="146" t="str">
        <f t="shared" si="174"/>
        <v>►</v>
      </c>
      <c r="F321" s="146" t="str">
        <f t="shared" si="175"/>
        <v>►</v>
      </c>
      <c r="G321" s="146" t="str">
        <f t="shared" si="176"/>
        <v>►</v>
      </c>
      <c r="H321"/>
      <c r="I321" s="133"/>
      <c r="J321" s="203"/>
      <c r="K321" s="203"/>
      <c r="L321" s="202"/>
      <c r="M321" s="201"/>
      <c r="N321" s="200"/>
      <c r="O321" s="320"/>
      <c r="P321" s="319"/>
      <c r="Q321" s="318"/>
      <c r="R321" s="315"/>
      <c r="S321" s="198"/>
      <c r="T321" s="314"/>
      <c r="U321" s="197"/>
      <c r="V321" s="196"/>
      <c r="W321" s="677" t="str">
        <f>Q316</f>
        <v>POSTIT 10</v>
      </c>
      <c r="X321" s="677"/>
      <c r="Y321" s="677"/>
      <c r="Z321" s="676"/>
      <c r="AA321" s="660"/>
      <c r="AB321" s="394" t="str">
        <f t="shared" si="148"/>
        <v>►</v>
      </c>
      <c r="AC321" s="146" t="str">
        <f t="shared" si="177"/>
        <v>►</v>
      </c>
      <c r="AD321" s="659" t="str">
        <f t="shared" si="178"/>
        <v>►</v>
      </c>
      <c r="AE321" s="146" t="str">
        <f t="shared" si="179"/>
        <v>►</v>
      </c>
      <c r="AF321" s="146" t="str">
        <f t="shared" si="180"/>
        <v>►</v>
      </c>
      <c r="AG321" s="146" t="str">
        <f t="shared" si="181"/>
        <v>►</v>
      </c>
      <c r="AH321" s="146" t="str">
        <f t="shared" si="182"/>
        <v>►</v>
      </c>
      <c r="AI321" s="660"/>
      <c r="AJ321" s="133"/>
      <c r="AK321" s="203"/>
      <c r="AL321" s="203"/>
      <c r="AM321" s="202"/>
      <c r="AN321" s="201"/>
      <c r="AO321" s="200"/>
      <c r="AP321" s="320"/>
      <c r="AQ321" s="319"/>
      <c r="AR321" s="318"/>
      <c r="AS321" s="315"/>
      <c r="AT321" s="198"/>
      <c r="AU321" s="314"/>
      <c r="AV321" s="197"/>
      <c r="AW321" s="196"/>
      <c r="AX321" s="677" t="str">
        <f>AR316</f>
        <v>POSTIT 23</v>
      </c>
      <c r="AY321" s="677"/>
      <c r="AZ321" s="677"/>
      <c r="BA321" s="676"/>
      <c r="BB321"/>
      <c r="BC321" s="394" t="str">
        <f t="shared" si="149"/>
        <v>►</v>
      </c>
      <c r="BF321" s="394" t="str">
        <f t="shared" si="150"/>
        <v>►</v>
      </c>
      <c r="BI321" s="9">
        <v>1</v>
      </c>
      <c r="BJ321" s="1"/>
      <c r="BK321" s="1"/>
    </row>
    <row r="322" spans="1:63" s="564" customFormat="1" ht="15.75">
      <c r="A322" s="394" t="str">
        <f t="shared" si="147"/>
        <v>►</v>
      </c>
      <c r="B322" s="146" t="str">
        <f t="shared" si="171"/>
        <v>►</v>
      </c>
      <c r="C322" s="659" t="str">
        <f t="shared" si="172"/>
        <v>►</v>
      </c>
      <c r="D322" s="146" t="str">
        <f t="shared" si="173"/>
        <v>►</v>
      </c>
      <c r="E322" s="146" t="str">
        <f t="shared" si="174"/>
        <v>►</v>
      </c>
      <c r="F322" s="146" t="str">
        <f t="shared" si="175"/>
        <v>►</v>
      </c>
      <c r="G322" s="146" t="str">
        <f t="shared" si="176"/>
        <v>►</v>
      </c>
      <c r="H322"/>
      <c r="I322" s="133"/>
      <c r="J322" s="203"/>
      <c r="K322" s="203"/>
      <c r="L322" s="202"/>
      <c r="M322" s="201"/>
      <c r="N322" s="200"/>
      <c r="O322" s="199"/>
      <c r="P322" s="103"/>
      <c r="Q322" s="315"/>
      <c r="R322" s="315"/>
      <c r="S322" s="198"/>
      <c r="T322" s="314"/>
      <c r="U322" s="197"/>
      <c r="V322" s="196"/>
      <c r="W322" s="677"/>
      <c r="X322" s="677"/>
      <c r="Y322" s="677"/>
      <c r="Z322" s="676"/>
      <c r="AA322" s="660"/>
      <c r="AB322" s="394" t="str">
        <f t="shared" si="148"/>
        <v>►</v>
      </c>
      <c r="AC322" s="146" t="str">
        <f t="shared" si="177"/>
        <v>►</v>
      </c>
      <c r="AD322" s="659" t="str">
        <f t="shared" si="178"/>
        <v>►</v>
      </c>
      <c r="AE322" s="146" t="str">
        <f t="shared" si="179"/>
        <v>►</v>
      </c>
      <c r="AF322" s="146" t="str">
        <f t="shared" si="180"/>
        <v>►</v>
      </c>
      <c r="AG322" s="146" t="str">
        <f t="shared" si="181"/>
        <v>►</v>
      </c>
      <c r="AH322" s="146" t="str">
        <f t="shared" si="182"/>
        <v>►</v>
      </c>
      <c r="AI322" s="660"/>
      <c r="AJ322" s="133"/>
      <c r="AK322" s="203"/>
      <c r="AL322" s="203"/>
      <c r="AM322" s="202"/>
      <c r="AN322" s="201"/>
      <c r="AO322" s="200"/>
      <c r="AP322" s="199"/>
      <c r="AQ322" s="103"/>
      <c r="AR322" s="315"/>
      <c r="AS322" s="315"/>
      <c r="AT322" s="198"/>
      <c r="AU322" s="314"/>
      <c r="AV322" s="197"/>
      <c r="AW322" s="196"/>
      <c r="AX322" s="677"/>
      <c r="AY322" s="677"/>
      <c r="AZ322" s="677"/>
      <c r="BA322" s="676"/>
      <c r="BB322"/>
      <c r="BC322" s="394" t="str">
        <f t="shared" si="149"/>
        <v>►</v>
      </c>
      <c r="BF322" s="394" t="str">
        <f t="shared" si="150"/>
        <v>►</v>
      </c>
      <c r="BI322" s="9">
        <v>1</v>
      </c>
      <c r="BJ322" s="1"/>
      <c r="BK322" s="1"/>
    </row>
    <row r="323" spans="1:63" s="564" customFormat="1" ht="15.75">
      <c r="A323" s="394" t="str">
        <f t="shared" si="147"/>
        <v>►</v>
      </c>
      <c r="B323" s="146" t="str">
        <f t="shared" si="171"/>
        <v>►</v>
      </c>
      <c r="C323" s="659" t="str">
        <f t="shared" si="172"/>
        <v>►</v>
      </c>
      <c r="D323" s="146" t="str">
        <f t="shared" si="173"/>
        <v>►</v>
      </c>
      <c r="E323" s="146" t="str">
        <f t="shared" si="174"/>
        <v>►</v>
      </c>
      <c r="F323" s="146" t="str">
        <f t="shared" si="175"/>
        <v>►</v>
      </c>
      <c r="G323" s="146" t="str">
        <f t="shared" si="176"/>
        <v>►</v>
      </c>
      <c r="H323"/>
      <c r="I323" s="133"/>
      <c r="J323" s="189"/>
      <c r="K323" s="188"/>
      <c r="L323" s="187"/>
      <c r="M323" s="186"/>
      <c r="N323" s="185"/>
      <c r="O323" s="184"/>
      <c r="P323" s="183"/>
      <c r="Q323" s="183"/>
      <c r="R323" s="182"/>
      <c r="S323" s="182"/>
      <c r="T323" s="182"/>
      <c r="U323" s="182"/>
      <c r="V323" s="182"/>
      <c r="W323" s="182"/>
      <c r="X323" s="182"/>
      <c r="Y323" s="182"/>
      <c r="Z323" s="181"/>
      <c r="AA323" s="660"/>
      <c r="AB323" s="394" t="str">
        <f t="shared" si="148"/>
        <v>►</v>
      </c>
      <c r="AC323" s="146" t="str">
        <f t="shared" si="177"/>
        <v>►</v>
      </c>
      <c r="AD323" s="659" t="str">
        <f t="shared" si="178"/>
        <v>►</v>
      </c>
      <c r="AE323" s="146" t="str">
        <f t="shared" si="179"/>
        <v>►</v>
      </c>
      <c r="AF323" s="146" t="str">
        <f t="shared" si="180"/>
        <v>►</v>
      </c>
      <c r="AG323" s="146" t="str">
        <f t="shared" si="181"/>
        <v>►</v>
      </c>
      <c r="AH323" s="146" t="str">
        <f t="shared" si="182"/>
        <v>►</v>
      </c>
      <c r="AI323" s="660"/>
      <c r="AJ323" s="133"/>
      <c r="AK323" s="189"/>
      <c r="AL323" s="188"/>
      <c r="AM323" s="187"/>
      <c r="AN323" s="186"/>
      <c r="AO323" s="185"/>
      <c r="AP323" s="184"/>
      <c r="AQ323" s="183"/>
      <c r="AR323" s="183"/>
      <c r="AS323" s="182"/>
      <c r="AT323" s="182"/>
      <c r="AU323" s="182"/>
      <c r="AV323" s="182"/>
      <c r="AW323" s="182"/>
      <c r="AX323" s="182"/>
      <c r="AY323" s="182"/>
      <c r="AZ323" s="182"/>
      <c r="BA323" s="181"/>
      <c r="BB323"/>
      <c r="BC323" s="394" t="str">
        <f t="shared" si="149"/>
        <v>►</v>
      </c>
      <c r="BF323" s="394" t="str">
        <f t="shared" si="150"/>
        <v>►</v>
      </c>
      <c r="BI323" s="9">
        <v>1</v>
      </c>
      <c r="BJ323" s="1"/>
      <c r="BK323" s="1"/>
    </row>
    <row r="324" spans="1:63" s="564" customFormat="1" ht="15.75">
      <c r="A324" s="394" t="str">
        <f t="shared" si="147"/>
        <v>►</v>
      </c>
      <c r="B324" s="146" t="str">
        <f t="shared" si="171"/>
        <v>►</v>
      </c>
      <c r="C324" s="659" t="str">
        <f t="shared" si="172"/>
        <v>►</v>
      </c>
      <c r="D324" s="146" t="str">
        <f t="shared" si="173"/>
        <v>►</v>
      </c>
      <c r="E324" s="146" t="str">
        <f t="shared" si="174"/>
        <v>►</v>
      </c>
      <c r="F324" s="146" t="str">
        <f t="shared" si="175"/>
        <v>►</v>
      </c>
      <c r="G324" s="146" t="str">
        <f t="shared" si="176"/>
        <v>►</v>
      </c>
      <c r="H324"/>
      <c r="I324" s="133"/>
      <c r="J324" s="118"/>
      <c r="K324" s="118"/>
      <c r="L324" s="117"/>
      <c r="M324" s="116"/>
      <c r="N324" s="115"/>
      <c r="O324" s="675"/>
      <c r="P324" s="675"/>
      <c r="Q324" s="674"/>
      <c r="R324" s="176"/>
      <c r="S324" s="175"/>
      <c r="T324" s="673"/>
      <c r="U324" s="174"/>
      <c r="V324" s="672"/>
      <c r="W324" s="671"/>
      <c r="X324" s="670"/>
      <c r="Y324" s="669"/>
      <c r="Z324" s="173"/>
      <c r="AA324" s="660"/>
      <c r="AB324" s="394" t="str">
        <f t="shared" si="148"/>
        <v>►</v>
      </c>
      <c r="AC324" s="146" t="str">
        <f t="shared" si="177"/>
        <v>►</v>
      </c>
      <c r="AD324" s="659" t="str">
        <f t="shared" si="178"/>
        <v>►</v>
      </c>
      <c r="AE324" s="146" t="str">
        <f t="shared" si="179"/>
        <v>►</v>
      </c>
      <c r="AF324" s="146" t="str">
        <f t="shared" si="180"/>
        <v>►</v>
      </c>
      <c r="AG324" s="146" t="str">
        <f t="shared" si="181"/>
        <v>►</v>
      </c>
      <c r="AH324" s="146" t="str">
        <f t="shared" si="182"/>
        <v>►</v>
      </c>
      <c r="AI324" s="660"/>
      <c r="AJ324" s="133"/>
      <c r="AK324" s="118"/>
      <c r="AL324" s="118"/>
      <c r="AM324" s="117"/>
      <c r="AN324" s="116"/>
      <c r="AO324" s="115"/>
      <c r="AP324" s="675"/>
      <c r="AQ324" s="675"/>
      <c r="AR324" s="674"/>
      <c r="AS324" s="176"/>
      <c r="AT324" s="175"/>
      <c r="AU324" s="673"/>
      <c r="AV324" s="174"/>
      <c r="AW324" s="672"/>
      <c r="AX324" s="671"/>
      <c r="AY324" s="670"/>
      <c r="AZ324" s="669"/>
      <c r="BA324" s="173"/>
      <c r="BB324"/>
      <c r="BC324" s="394" t="str">
        <f t="shared" si="149"/>
        <v>►</v>
      </c>
      <c r="BF324" s="394" t="str">
        <f t="shared" si="150"/>
        <v>►</v>
      </c>
      <c r="BI324" s="9">
        <v>1</v>
      </c>
      <c r="BJ324" s="1"/>
      <c r="BK324" s="1"/>
    </row>
    <row r="325" spans="1:63" s="564" customFormat="1" ht="15.75">
      <c r="A325" s="394" t="str">
        <f t="shared" si="147"/>
        <v>►</v>
      </c>
      <c r="B325" s="146" t="str">
        <f t="shared" si="171"/>
        <v>►</v>
      </c>
      <c r="C325" s="659" t="str">
        <f t="shared" si="172"/>
        <v>►</v>
      </c>
      <c r="D325" s="146" t="str">
        <f t="shared" si="173"/>
        <v>►</v>
      </c>
      <c r="E325" s="146" t="str">
        <f t="shared" si="174"/>
        <v>►</v>
      </c>
      <c r="F325" s="146" t="str">
        <f t="shared" si="175"/>
        <v>►</v>
      </c>
      <c r="G325" s="146" t="str">
        <f t="shared" si="176"/>
        <v>►</v>
      </c>
      <c r="H325"/>
      <c r="I325" s="133"/>
      <c r="J325" s="118"/>
      <c r="K325" s="118"/>
      <c r="L325" s="117"/>
      <c r="M325" s="116"/>
      <c r="N325" s="115"/>
      <c r="O325" s="663"/>
      <c r="P325" s="663"/>
      <c r="Q325" s="662"/>
      <c r="R325" s="164"/>
      <c r="S325" s="163"/>
      <c r="T325" s="668"/>
      <c r="U325" s="162"/>
      <c r="V325" s="667"/>
      <c r="W325" s="666"/>
      <c r="X325" s="665"/>
      <c r="Y325" s="664"/>
      <c r="Z325" s="161"/>
      <c r="AA325" s="660"/>
      <c r="AB325" s="394" t="str">
        <f t="shared" si="148"/>
        <v>►</v>
      </c>
      <c r="AC325" s="146" t="str">
        <f t="shared" si="177"/>
        <v>►</v>
      </c>
      <c r="AD325" s="659" t="str">
        <f t="shared" si="178"/>
        <v>►</v>
      </c>
      <c r="AE325" s="146" t="str">
        <f t="shared" si="179"/>
        <v>►</v>
      </c>
      <c r="AF325" s="146" t="str">
        <f t="shared" si="180"/>
        <v>►</v>
      </c>
      <c r="AG325" s="146" t="str">
        <f t="shared" si="181"/>
        <v>►</v>
      </c>
      <c r="AH325" s="146" t="str">
        <f t="shared" si="182"/>
        <v>►</v>
      </c>
      <c r="AI325" s="660"/>
      <c r="AJ325" s="133"/>
      <c r="AK325" s="118"/>
      <c r="AL325" s="118"/>
      <c r="AM325" s="117"/>
      <c r="AN325" s="116"/>
      <c r="AO325" s="115"/>
      <c r="AP325" s="663"/>
      <c r="AQ325" s="663"/>
      <c r="AR325" s="662"/>
      <c r="AS325" s="164"/>
      <c r="AT325" s="163"/>
      <c r="AU325" s="668"/>
      <c r="AV325" s="162"/>
      <c r="AW325" s="667"/>
      <c r="AX325" s="666"/>
      <c r="AY325" s="665"/>
      <c r="AZ325" s="664"/>
      <c r="BA325" s="161"/>
      <c r="BB325"/>
      <c r="BC325" s="394" t="str">
        <f t="shared" si="149"/>
        <v>►</v>
      </c>
      <c r="BF325" s="394" t="str">
        <f t="shared" si="150"/>
        <v>►</v>
      </c>
      <c r="BI325" s="9">
        <v>1</v>
      </c>
      <c r="BJ325" s="1"/>
      <c r="BK325" s="1"/>
    </row>
    <row r="326" spans="1:63" s="564" customFormat="1" ht="21">
      <c r="A326" s="394" t="str">
        <f t="shared" si="147"/>
        <v>►</v>
      </c>
      <c r="B326" s="146" t="str">
        <f t="shared" si="171"/>
        <v>►</v>
      </c>
      <c r="C326" s="659" t="str">
        <f t="shared" si="172"/>
        <v>►</v>
      </c>
      <c r="D326" s="146" t="str">
        <f t="shared" si="173"/>
        <v>►</v>
      </c>
      <c r="E326" s="146" t="str">
        <f t="shared" si="174"/>
        <v>►</v>
      </c>
      <c r="F326" s="146" t="str">
        <f t="shared" si="175"/>
        <v>►</v>
      </c>
      <c r="G326" s="146" t="str">
        <f t="shared" si="176"/>
        <v>►</v>
      </c>
      <c r="H326"/>
      <c r="I326" s="133"/>
      <c r="J326" s="118"/>
      <c r="K326" s="118"/>
      <c r="L326" s="117"/>
      <c r="M326" s="116"/>
      <c r="N326" s="115"/>
      <c r="O326" s="663"/>
      <c r="P326" s="663"/>
      <c r="Q326" s="662"/>
      <c r="R326" s="144"/>
      <c r="S326" s="292"/>
      <c r="T326" s="291"/>
      <c r="U326" s="143"/>
      <c r="V326" s="290"/>
      <c r="W326" s="289"/>
      <c r="X326" s="288"/>
      <c r="Y326" s="287"/>
      <c r="Z326" s="286"/>
      <c r="AA326" s="660"/>
      <c r="AB326" s="394" t="str">
        <f t="shared" si="148"/>
        <v>►</v>
      </c>
      <c r="AC326" s="146" t="str">
        <f t="shared" si="177"/>
        <v>►</v>
      </c>
      <c r="AD326" s="659" t="str">
        <f t="shared" si="178"/>
        <v>►</v>
      </c>
      <c r="AE326" s="146" t="str">
        <f t="shared" si="179"/>
        <v>►</v>
      </c>
      <c r="AF326" s="146" t="str">
        <f t="shared" si="180"/>
        <v>►</v>
      </c>
      <c r="AG326" s="146" t="str">
        <f t="shared" si="181"/>
        <v>►</v>
      </c>
      <c r="AH326" s="146" t="str">
        <f t="shared" si="182"/>
        <v>►</v>
      </c>
      <c r="AI326" s="660"/>
      <c r="AJ326" s="133"/>
      <c r="AK326" s="118"/>
      <c r="AL326" s="118"/>
      <c r="AM326" s="117"/>
      <c r="AN326" s="116"/>
      <c r="AO326" s="115"/>
      <c r="AP326" s="663"/>
      <c r="AQ326" s="663"/>
      <c r="AR326" s="662"/>
      <c r="AS326" s="144"/>
      <c r="AT326" s="292"/>
      <c r="AU326" s="291"/>
      <c r="AV326" s="143"/>
      <c r="AW326" s="290"/>
      <c r="AX326" s="289"/>
      <c r="AY326" s="288"/>
      <c r="AZ326" s="287"/>
      <c r="BA326" s="286"/>
      <c r="BB326"/>
      <c r="BC326" s="394" t="str">
        <f t="shared" si="149"/>
        <v>►</v>
      </c>
      <c r="BF326" s="394" t="str">
        <f t="shared" si="150"/>
        <v>►</v>
      </c>
      <c r="BI326" s="9">
        <v>1</v>
      </c>
      <c r="BJ326" s="1"/>
      <c r="BK326" s="1"/>
    </row>
    <row r="327" spans="1:63" s="564" customFormat="1" ht="21">
      <c r="A327" s="394" t="str">
        <f t="shared" si="147"/>
        <v>►</v>
      </c>
      <c r="B327" s="146" t="str">
        <f t="shared" si="171"/>
        <v>►</v>
      </c>
      <c r="C327" s="659" t="str">
        <f t="shared" si="172"/>
        <v>►</v>
      </c>
      <c r="D327" s="146" t="str">
        <f t="shared" si="173"/>
        <v>►</v>
      </c>
      <c r="E327" s="146" t="str">
        <f t="shared" si="174"/>
        <v>►</v>
      </c>
      <c r="F327" s="146" t="str">
        <f t="shared" si="175"/>
        <v>►</v>
      </c>
      <c r="G327" s="146" t="str">
        <f t="shared" si="176"/>
        <v>►</v>
      </c>
      <c r="H327"/>
      <c r="I327" s="145"/>
      <c r="J327" s="118"/>
      <c r="K327" s="118"/>
      <c r="L327" s="117"/>
      <c r="M327" s="116"/>
      <c r="N327" s="115"/>
      <c r="O327" s="663"/>
      <c r="P327" s="663"/>
      <c r="Q327" s="662"/>
      <c r="R327" s="149"/>
      <c r="S327" s="292"/>
      <c r="T327" s="291"/>
      <c r="U327" s="143"/>
      <c r="V327" s="290"/>
      <c r="W327" s="289"/>
      <c r="X327" s="288"/>
      <c r="Y327" s="287"/>
      <c r="Z327" s="286"/>
      <c r="AA327" s="660"/>
      <c r="AB327" s="394" t="str">
        <f t="shared" si="148"/>
        <v>►</v>
      </c>
      <c r="AC327" s="146" t="str">
        <f t="shared" si="177"/>
        <v>►</v>
      </c>
      <c r="AD327" s="659" t="str">
        <f t="shared" si="178"/>
        <v>►</v>
      </c>
      <c r="AE327" s="146" t="str">
        <f t="shared" si="179"/>
        <v>►</v>
      </c>
      <c r="AF327" s="146" t="str">
        <f t="shared" si="180"/>
        <v>►</v>
      </c>
      <c r="AG327" s="146" t="str">
        <f t="shared" si="181"/>
        <v>►</v>
      </c>
      <c r="AH327" s="146" t="str">
        <f t="shared" si="182"/>
        <v>►</v>
      </c>
      <c r="AI327" s="660"/>
      <c r="AJ327" s="145"/>
      <c r="AK327" s="118"/>
      <c r="AL327" s="118"/>
      <c r="AM327" s="117"/>
      <c r="AN327" s="116"/>
      <c r="AO327" s="115"/>
      <c r="AP327" s="663"/>
      <c r="AQ327" s="663"/>
      <c r="AR327" s="662"/>
      <c r="AS327" s="149"/>
      <c r="AT327" s="292"/>
      <c r="AU327" s="291"/>
      <c r="AV327" s="143"/>
      <c r="AW327" s="290"/>
      <c r="AX327" s="289"/>
      <c r="AY327" s="288"/>
      <c r="AZ327" s="287"/>
      <c r="BA327" s="286"/>
      <c r="BB327"/>
      <c r="BC327" s="394" t="str">
        <f t="shared" si="149"/>
        <v>►</v>
      </c>
      <c r="BF327" s="394" t="str">
        <f t="shared" si="150"/>
        <v>►</v>
      </c>
      <c r="BI327" s="9">
        <v>1</v>
      </c>
      <c r="BJ327" s="1"/>
      <c r="BK327" s="1"/>
    </row>
    <row r="328" spans="1:63" s="564" customFormat="1" ht="21">
      <c r="A328" s="394" t="str">
        <f t="shared" si="147"/>
        <v>►</v>
      </c>
      <c r="B328" s="146" t="str">
        <f t="shared" si="171"/>
        <v>►</v>
      </c>
      <c r="C328" s="659" t="str">
        <f t="shared" si="172"/>
        <v>►</v>
      </c>
      <c r="D328" s="146" t="str">
        <f t="shared" si="173"/>
        <v>►</v>
      </c>
      <c r="E328" s="146" t="str">
        <f t="shared" si="174"/>
        <v>►</v>
      </c>
      <c r="F328" s="146" t="str">
        <f t="shared" si="175"/>
        <v>►</v>
      </c>
      <c r="G328" s="146" t="str">
        <f t="shared" si="176"/>
        <v>►</v>
      </c>
      <c r="H328"/>
      <c r="I328" s="145"/>
      <c r="J328" s="118"/>
      <c r="K328" s="118"/>
      <c r="L328" s="117"/>
      <c r="M328" s="116"/>
      <c r="N328" s="115"/>
      <c r="O328" s="663"/>
      <c r="P328" s="663"/>
      <c r="Q328" s="662"/>
      <c r="R328" s="144"/>
      <c r="S328" s="292"/>
      <c r="T328" s="291"/>
      <c r="U328" s="143"/>
      <c r="V328" s="290"/>
      <c r="W328" s="289"/>
      <c r="X328" s="288"/>
      <c r="Y328" s="287"/>
      <c r="Z328" s="294"/>
      <c r="AA328" s="660"/>
      <c r="AB328" s="394" t="str">
        <f t="shared" si="148"/>
        <v>►</v>
      </c>
      <c r="AC328" s="146" t="str">
        <f t="shared" si="177"/>
        <v>►</v>
      </c>
      <c r="AD328" s="659" t="str">
        <f t="shared" si="178"/>
        <v>►</v>
      </c>
      <c r="AE328" s="146" t="str">
        <f t="shared" si="179"/>
        <v>►</v>
      </c>
      <c r="AF328" s="146" t="str">
        <f t="shared" si="180"/>
        <v>►</v>
      </c>
      <c r="AG328" s="146" t="str">
        <f t="shared" si="181"/>
        <v>►</v>
      </c>
      <c r="AH328" s="146" t="str">
        <f t="shared" si="182"/>
        <v>►</v>
      </c>
      <c r="AI328" s="660"/>
      <c r="AJ328" s="145"/>
      <c r="AK328" s="118"/>
      <c r="AL328" s="118"/>
      <c r="AM328" s="117"/>
      <c r="AN328" s="116"/>
      <c r="AO328" s="115"/>
      <c r="AP328" s="663"/>
      <c r="AQ328" s="663"/>
      <c r="AR328" s="662"/>
      <c r="AS328" s="144"/>
      <c r="AT328" s="292"/>
      <c r="AU328" s="291"/>
      <c r="AV328" s="143"/>
      <c r="AW328" s="290"/>
      <c r="AX328" s="289"/>
      <c r="AY328" s="288"/>
      <c r="AZ328" s="287"/>
      <c r="BA328" s="294"/>
      <c r="BB328"/>
      <c r="BC328" s="394" t="str">
        <f t="shared" si="149"/>
        <v>►</v>
      </c>
      <c r="BF328" s="394" t="str">
        <f t="shared" si="150"/>
        <v>►</v>
      </c>
      <c r="BI328" s="9">
        <v>1</v>
      </c>
      <c r="BJ328" s="1"/>
      <c r="BK328" s="1"/>
    </row>
    <row r="329" spans="1:63" s="564" customFormat="1" ht="21">
      <c r="A329" s="394" t="str">
        <f t="shared" si="147"/>
        <v>►</v>
      </c>
      <c r="B329" s="146" t="str">
        <f t="shared" si="171"/>
        <v>►</v>
      </c>
      <c r="C329" s="659" t="str">
        <f t="shared" si="172"/>
        <v>►</v>
      </c>
      <c r="D329" s="146" t="str">
        <f t="shared" si="173"/>
        <v>►</v>
      </c>
      <c r="E329" s="146" t="str">
        <f t="shared" si="174"/>
        <v>►</v>
      </c>
      <c r="F329" s="146" t="str">
        <f t="shared" si="175"/>
        <v>►</v>
      </c>
      <c r="G329" s="146" t="str">
        <f t="shared" si="176"/>
        <v>►</v>
      </c>
      <c r="H329"/>
      <c r="I329" s="145"/>
      <c r="J329" s="118"/>
      <c r="K329" s="118"/>
      <c r="L329" s="117"/>
      <c r="M329" s="116"/>
      <c r="N329" s="115"/>
      <c r="O329" s="663"/>
      <c r="P329" s="663"/>
      <c r="Q329" s="662"/>
      <c r="R329" s="149"/>
      <c r="S329" s="292"/>
      <c r="T329" s="291"/>
      <c r="U329" s="143"/>
      <c r="V329" s="290"/>
      <c r="W329" s="289"/>
      <c r="X329" s="288"/>
      <c r="Y329" s="287"/>
      <c r="Z329" s="294"/>
      <c r="AA329" s="660"/>
      <c r="AB329" s="394" t="str">
        <f t="shared" si="148"/>
        <v>►</v>
      </c>
      <c r="AC329" s="146" t="str">
        <f t="shared" si="177"/>
        <v>►</v>
      </c>
      <c r="AD329" s="659" t="str">
        <f t="shared" si="178"/>
        <v>►</v>
      </c>
      <c r="AE329" s="146" t="str">
        <f t="shared" si="179"/>
        <v>►</v>
      </c>
      <c r="AF329" s="146" t="str">
        <f t="shared" si="180"/>
        <v>►</v>
      </c>
      <c r="AG329" s="146" t="str">
        <f t="shared" si="181"/>
        <v>►</v>
      </c>
      <c r="AH329" s="146" t="str">
        <f t="shared" si="182"/>
        <v>►</v>
      </c>
      <c r="AI329" s="660"/>
      <c r="AJ329" s="145"/>
      <c r="AK329" s="118"/>
      <c r="AL329" s="118"/>
      <c r="AM329" s="117"/>
      <c r="AN329" s="116"/>
      <c r="AO329" s="115"/>
      <c r="AP329" s="663"/>
      <c r="AQ329" s="663"/>
      <c r="AR329" s="662"/>
      <c r="AS329" s="149"/>
      <c r="AT329" s="292"/>
      <c r="AU329" s="291"/>
      <c r="AV329" s="143"/>
      <c r="AW329" s="290"/>
      <c r="AX329" s="289"/>
      <c r="AY329" s="288"/>
      <c r="AZ329" s="287"/>
      <c r="BA329" s="294"/>
      <c r="BB329"/>
      <c r="BC329" s="394" t="str">
        <f t="shared" si="149"/>
        <v>►</v>
      </c>
      <c r="BF329" s="394" t="str">
        <f t="shared" si="150"/>
        <v>►</v>
      </c>
      <c r="BI329" s="9">
        <v>1</v>
      </c>
      <c r="BJ329" s="1"/>
      <c r="BK329" s="1"/>
    </row>
    <row r="330" spans="1:63" s="564" customFormat="1" ht="21">
      <c r="A330" s="394" t="str">
        <f t="shared" ref="A330:A393" si="183">IF(ISBLANK(I330),"►",I330)</f>
        <v>►</v>
      </c>
      <c r="B330" s="146" t="str">
        <f t="shared" si="171"/>
        <v>►</v>
      </c>
      <c r="C330" s="659" t="str">
        <f t="shared" si="172"/>
        <v>►</v>
      </c>
      <c r="D330" s="146" t="str">
        <f t="shared" si="173"/>
        <v>►</v>
      </c>
      <c r="E330" s="146" t="str">
        <f t="shared" si="174"/>
        <v>►</v>
      </c>
      <c r="F330" s="146" t="str">
        <f t="shared" si="175"/>
        <v>►</v>
      </c>
      <c r="G330" s="146" t="str">
        <f t="shared" si="176"/>
        <v>►</v>
      </c>
      <c r="H330"/>
      <c r="I330" s="145"/>
      <c r="J330" s="118"/>
      <c r="K330" s="118"/>
      <c r="L330" s="117"/>
      <c r="M330" s="116"/>
      <c r="N330" s="115"/>
      <c r="O330" s="663"/>
      <c r="P330" s="663"/>
      <c r="Q330" s="662"/>
      <c r="R330" s="144"/>
      <c r="S330" s="292"/>
      <c r="T330" s="291"/>
      <c r="U330" s="143"/>
      <c r="V330" s="290"/>
      <c r="W330" s="289"/>
      <c r="X330" s="288"/>
      <c r="Y330" s="287"/>
      <c r="Z330" s="286"/>
      <c r="AA330" s="660"/>
      <c r="AB330" s="394" t="str">
        <f t="shared" ref="AB330:AB393" si="184">IF(ISBLANK(AJ330),"►",AJ330)</f>
        <v>►</v>
      </c>
      <c r="AC330" s="146" t="str">
        <f t="shared" si="177"/>
        <v>►</v>
      </c>
      <c r="AD330" s="659" t="str">
        <f t="shared" si="178"/>
        <v>►</v>
      </c>
      <c r="AE330" s="146" t="str">
        <f t="shared" si="179"/>
        <v>►</v>
      </c>
      <c r="AF330" s="146" t="str">
        <f t="shared" si="180"/>
        <v>►</v>
      </c>
      <c r="AG330" s="146" t="str">
        <f t="shared" si="181"/>
        <v>►</v>
      </c>
      <c r="AH330" s="146" t="str">
        <f t="shared" si="182"/>
        <v>►</v>
      </c>
      <c r="AI330" s="660"/>
      <c r="AJ330" s="145"/>
      <c r="AK330" s="118"/>
      <c r="AL330" s="118"/>
      <c r="AM330" s="117"/>
      <c r="AN330" s="116"/>
      <c r="AO330" s="115"/>
      <c r="AP330" s="663"/>
      <c r="AQ330" s="663"/>
      <c r="AR330" s="662"/>
      <c r="AS330" s="144"/>
      <c r="AT330" s="292"/>
      <c r="AU330" s="291"/>
      <c r="AV330" s="143"/>
      <c r="AW330" s="290"/>
      <c r="AX330" s="289"/>
      <c r="AY330" s="288"/>
      <c r="AZ330" s="287"/>
      <c r="BA330" s="286"/>
      <c r="BB330"/>
      <c r="BC330" s="394" t="str">
        <f t="shared" ref="BC330:BC393" si="185">A330</f>
        <v>►</v>
      </c>
      <c r="BF330" s="394" t="str">
        <f t="shared" ref="BF330:BF393" si="186">AB330</f>
        <v>►</v>
      </c>
      <c r="BI330" s="9">
        <v>1</v>
      </c>
      <c r="BJ330" s="1"/>
      <c r="BK330" s="1"/>
    </row>
    <row r="331" spans="1:63" s="564" customFormat="1" ht="21">
      <c r="A331" s="394" t="str">
        <f t="shared" si="183"/>
        <v>►</v>
      </c>
      <c r="B331" s="146" t="str">
        <f t="shared" si="171"/>
        <v>►</v>
      </c>
      <c r="C331" s="659" t="str">
        <f t="shared" si="172"/>
        <v>►</v>
      </c>
      <c r="D331" s="146" t="str">
        <f t="shared" si="173"/>
        <v>►</v>
      </c>
      <c r="E331" s="146" t="str">
        <f t="shared" si="174"/>
        <v>►</v>
      </c>
      <c r="F331" s="146" t="str">
        <f t="shared" si="175"/>
        <v>►</v>
      </c>
      <c r="G331" s="146" t="str">
        <f t="shared" si="176"/>
        <v>►</v>
      </c>
      <c r="H331"/>
      <c r="I331" s="145"/>
      <c r="J331" s="118"/>
      <c r="K331" s="118"/>
      <c r="L331" s="117"/>
      <c r="M331" s="116"/>
      <c r="N331" s="115"/>
      <c r="O331" s="663"/>
      <c r="P331" s="663"/>
      <c r="Q331" s="662"/>
      <c r="R331" s="149"/>
      <c r="S331" s="292"/>
      <c r="T331" s="291"/>
      <c r="U331" s="143"/>
      <c r="V331" s="290"/>
      <c r="W331" s="289"/>
      <c r="X331" s="288"/>
      <c r="Y331" s="287"/>
      <c r="Z331" s="286"/>
      <c r="AA331" s="660"/>
      <c r="AB331" s="394" t="str">
        <f t="shared" si="184"/>
        <v>►</v>
      </c>
      <c r="AC331" s="146" t="str">
        <f t="shared" si="177"/>
        <v>►</v>
      </c>
      <c r="AD331" s="659" t="str">
        <f t="shared" si="178"/>
        <v>►</v>
      </c>
      <c r="AE331" s="146" t="str">
        <f t="shared" si="179"/>
        <v>►</v>
      </c>
      <c r="AF331" s="146" t="str">
        <f t="shared" si="180"/>
        <v>►</v>
      </c>
      <c r="AG331" s="146" t="str">
        <f t="shared" si="181"/>
        <v>►</v>
      </c>
      <c r="AH331" s="146" t="str">
        <f t="shared" si="182"/>
        <v>►</v>
      </c>
      <c r="AI331" s="660"/>
      <c r="AJ331" s="145"/>
      <c r="AK331" s="118"/>
      <c r="AL331" s="118"/>
      <c r="AM331" s="117"/>
      <c r="AN331" s="116"/>
      <c r="AO331" s="115"/>
      <c r="AP331" s="663"/>
      <c r="AQ331" s="663"/>
      <c r="AR331" s="662"/>
      <c r="AS331" s="149"/>
      <c r="AT331" s="292"/>
      <c r="AU331" s="291"/>
      <c r="AV331" s="143"/>
      <c r="AW331" s="290"/>
      <c r="AX331" s="289"/>
      <c r="AY331" s="288"/>
      <c r="AZ331" s="287"/>
      <c r="BA331" s="286"/>
      <c r="BB331"/>
      <c r="BC331" s="394" t="str">
        <f t="shared" si="185"/>
        <v>►</v>
      </c>
      <c r="BF331" s="394" t="str">
        <f t="shared" si="186"/>
        <v>►</v>
      </c>
      <c r="BI331" s="9">
        <v>1</v>
      </c>
      <c r="BJ331" s="1"/>
      <c r="BK331" s="1"/>
    </row>
    <row r="332" spans="1:63" s="564" customFormat="1" ht="21">
      <c r="A332" s="394" t="str">
        <f t="shared" si="183"/>
        <v>►</v>
      </c>
      <c r="B332" s="146" t="str">
        <f t="shared" si="171"/>
        <v>►</v>
      </c>
      <c r="C332" s="659" t="str">
        <f t="shared" si="172"/>
        <v>►</v>
      </c>
      <c r="D332" s="146" t="str">
        <f t="shared" si="173"/>
        <v>►</v>
      </c>
      <c r="E332" s="146" t="str">
        <f t="shared" si="174"/>
        <v>►</v>
      </c>
      <c r="F332" s="146" t="str">
        <f t="shared" si="175"/>
        <v>►</v>
      </c>
      <c r="G332" s="146" t="str">
        <f t="shared" si="176"/>
        <v>►</v>
      </c>
      <c r="H332"/>
      <c r="I332" s="145"/>
      <c r="J332" s="118"/>
      <c r="K332" s="118"/>
      <c r="L332" s="117"/>
      <c r="M332" s="116"/>
      <c r="N332" s="115"/>
      <c r="O332" s="663"/>
      <c r="P332" s="663"/>
      <c r="Q332" s="662"/>
      <c r="R332" s="144"/>
      <c r="S332" s="292"/>
      <c r="T332" s="291"/>
      <c r="U332" s="143"/>
      <c r="V332" s="290"/>
      <c r="W332" s="289"/>
      <c r="X332" s="288"/>
      <c r="Y332" s="287"/>
      <c r="Z332" s="286"/>
      <c r="AA332" s="660"/>
      <c r="AB332" s="394" t="str">
        <f t="shared" si="184"/>
        <v>►</v>
      </c>
      <c r="AC332" s="146" t="str">
        <f t="shared" si="177"/>
        <v>►</v>
      </c>
      <c r="AD332" s="659" t="str">
        <f t="shared" si="178"/>
        <v>►</v>
      </c>
      <c r="AE332" s="146" t="str">
        <f t="shared" si="179"/>
        <v>►</v>
      </c>
      <c r="AF332" s="146" t="str">
        <f t="shared" si="180"/>
        <v>►</v>
      </c>
      <c r="AG332" s="146" t="str">
        <f t="shared" si="181"/>
        <v>►</v>
      </c>
      <c r="AH332" s="146" t="str">
        <f t="shared" si="182"/>
        <v>►</v>
      </c>
      <c r="AI332" s="660"/>
      <c r="AJ332" s="145"/>
      <c r="AK332" s="118"/>
      <c r="AL332" s="118"/>
      <c r="AM332" s="117"/>
      <c r="AN332" s="116"/>
      <c r="AO332" s="115"/>
      <c r="AP332" s="663"/>
      <c r="AQ332" s="663"/>
      <c r="AR332" s="662"/>
      <c r="AS332" s="144"/>
      <c r="AT332" s="292"/>
      <c r="AU332" s="291"/>
      <c r="AV332" s="143"/>
      <c r="AW332" s="290"/>
      <c r="AX332" s="289"/>
      <c r="AY332" s="288"/>
      <c r="AZ332" s="287"/>
      <c r="BA332" s="286"/>
      <c r="BB332"/>
      <c r="BC332" s="394" t="str">
        <f t="shared" si="185"/>
        <v>►</v>
      </c>
      <c r="BF332" s="394" t="str">
        <f t="shared" si="186"/>
        <v>►</v>
      </c>
      <c r="BI332" s="9">
        <v>1</v>
      </c>
      <c r="BJ332" s="1"/>
      <c r="BK332" s="1"/>
    </row>
    <row r="333" spans="1:63" s="564" customFormat="1" ht="15.75">
      <c r="A333" s="394" t="str">
        <f t="shared" si="183"/>
        <v>►</v>
      </c>
      <c r="B333" s="146" t="str">
        <f t="shared" si="171"/>
        <v>►</v>
      </c>
      <c r="C333" s="659" t="str">
        <f t="shared" si="172"/>
        <v>►</v>
      </c>
      <c r="D333" s="146" t="str">
        <f t="shared" si="173"/>
        <v>►</v>
      </c>
      <c r="E333" s="146" t="str">
        <f t="shared" si="174"/>
        <v>►</v>
      </c>
      <c r="F333" s="146" t="str">
        <f t="shared" si="175"/>
        <v>►</v>
      </c>
      <c r="G333" s="146" t="str">
        <f t="shared" si="176"/>
        <v>►</v>
      </c>
      <c r="H333"/>
      <c r="I333" s="133"/>
      <c r="J333" s="118"/>
      <c r="K333" s="118"/>
      <c r="L333" s="117"/>
      <c r="M333" s="116"/>
      <c r="N333" s="115"/>
      <c r="O333" s="131"/>
      <c r="P333" s="131"/>
      <c r="Q333" s="131"/>
      <c r="R333" s="131"/>
      <c r="S333" s="131"/>
      <c r="T333" s="131"/>
      <c r="U333" s="131"/>
      <c r="V333" s="131"/>
      <c r="W333" s="131"/>
      <c r="X333" s="132"/>
      <c r="Y333" s="131"/>
      <c r="Z333" s="130"/>
      <c r="AA333" s="660"/>
      <c r="AB333" s="394" t="str">
        <f t="shared" si="184"/>
        <v>►</v>
      </c>
      <c r="AC333" s="146" t="str">
        <f t="shared" si="177"/>
        <v>►</v>
      </c>
      <c r="AD333" s="659" t="str">
        <f t="shared" si="178"/>
        <v>►</v>
      </c>
      <c r="AE333" s="146" t="str">
        <f t="shared" si="179"/>
        <v>►</v>
      </c>
      <c r="AF333" s="146" t="str">
        <f t="shared" si="180"/>
        <v>►</v>
      </c>
      <c r="AG333" s="146" t="str">
        <f t="shared" si="181"/>
        <v>►</v>
      </c>
      <c r="AH333" s="146" t="str">
        <f t="shared" si="182"/>
        <v>►</v>
      </c>
      <c r="AI333" s="660"/>
      <c r="AJ333" s="133"/>
      <c r="AK333" s="118"/>
      <c r="AL333" s="118"/>
      <c r="AM333" s="117"/>
      <c r="AN333" s="116"/>
      <c r="AO333" s="115"/>
      <c r="AP333" s="131"/>
      <c r="AQ333" s="131"/>
      <c r="AR333" s="131"/>
      <c r="AS333" s="131"/>
      <c r="AT333" s="131"/>
      <c r="AU333" s="131"/>
      <c r="AV333" s="131"/>
      <c r="AW333" s="131"/>
      <c r="AX333" s="131"/>
      <c r="AY333" s="132"/>
      <c r="AZ333" s="131"/>
      <c r="BA333" s="130"/>
      <c r="BB333"/>
      <c r="BC333" s="394" t="str">
        <f t="shared" si="185"/>
        <v>►</v>
      </c>
      <c r="BF333" s="394" t="str">
        <f t="shared" si="186"/>
        <v>►</v>
      </c>
      <c r="BI333" s="9">
        <v>1</v>
      </c>
      <c r="BJ333" s="1"/>
      <c r="BK333" s="1"/>
    </row>
    <row r="334" spans="1:63" s="564" customFormat="1" ht="21">
      <c r="A334" s="394" t="str">
        <f t="shared" si="183"/>
        <v>►</v>
      </c>
      <c r="B334" s="146" t="str">
        <f t="shared" si="171"/>
        <v>►</v>
      </c>
      <c r="C334" s="659" t="str">
        <f t="shared" si="172"/>
        <v>►</v>
      </c>
      <c r="D334" s="146" t="str">
        <f t="shared" si="173"/>
        <v>►</v>
      </c>
      <c r="E334" s="146" t="str">
        <f t="shared" si="174"/>
        <v>►</v>
      </c>
      <c r="F334" s="146" t="str">
        <f t="shared" si="175"/>
        <v>►</v>
      </c>
      <c r="G334" s="146" t="str">
        <f t="shared" si="176"/>
        <v>►</v>
      </c>
      <c r="H334"/>
      <c r="I334" s="145"/>
      <c r="J334" s="118"/>
      <c r="K334" s="118"/>
      <c r="L334" s="117"/>
      <c r="M334" s="116"/>
      <c r="N334" s="115"/>
      <c r="O334" s="284"/>
      <c r="P334" s="265"/>
      <c r="Q334" s="268"/>
      <c r="R334" s="268"/>
      <c r="S334" s="268"/>
      <c r="T334" s="268"/>
      <c r="U334" s="268"/>
      <c r="V334" s="268"/>
      <c r="W334" s="268"/>
      <c r="X334" s="268"/>
      <c r="Y334" s="268"/>
      <c r="Z334" s="283"/>
      <c r="AA334" s="660"/>
      <c r="AB334" s="394" t="str">
        <f t="shared" si="184"/>
        <v>►</v>
      </c>
      <c r="AC334" s="146" t="str">
        <f t="shared" si="177"/>
        <v>►</v>
      </c>
      <c r="AD334" s="659" t="str">
        <f t="shared" si="178"/>
        <v>►</v>
      </c>
      <c r="AE334" s="146" t="str">
        <f t="shared" si="179"/>
        <v>►</v>
      </c>
      <c r="AF334" s="146" t="str">
        <f t="shared" si="180"/>
        <v>►</v>
      </c>
      <c r="AG334" s="146" t="str">
        <f t="shared" si="181"/>
        <v>►</v>
      </c>
      <c r="AH334" s="146" t="str">
        <f t="shared" si="182"/>
        <v>►</v>
      </c>
      <c r="AI334" s="660"/>
      <c r="AJ334" s="145"/>
      <c r="AK334" s="118"/>
      <c r="AL334" s="118"/>
      <c r="AM334" s="117"/>
      <c r="AN334" s="116"/>
      <c r="AO334" s="115"/>
      <c r="AP334" s="284"/>
      <c r="AQ334" s="265"/>
      <c r="AR334" s="268"/>
      <c r="AS334" s="268"/>
      <c r="AT334" s="268"/>
      <c r="AU334" s="268"/>
      <c r="AV334" s="268"/>
      <c r="AW334" s="268"/>
      <c r="AX334" s="268"/>
      <c r="AY334" s="268"/>
      <c r="AZ334" s="268"/>
      <c r="BA334" s="283"/>
      <c r="BB334"/>
      <c r="BC334" s="394" t="str">
        <f t="shared" si="185"/>
        <v>►</v>
      </c>
      <c r="BF334" s="394" t="str">
        <f t="shared" si="186"/>
        <v>►</v>
      </c>
      <c r="BI334" s="9">
        <v>1</v>
      </c>
      <c r="BJ334" s="1"/>
      <c r="BK334" s="1"/>
    </row>
    <row r="335" spans="1:63" s="564" customFormat="1" ht="21">
      <c r="A335" s="394" t="str">
        <f t="shared" si="183"/>
        <v>►</v>
      </c>
      <c r="B335" s="146" t="str">
        <f t="shared" ref="B335:G335" si="187">B334</f>
        <v>►</v>
      </c>
      <c r="C335" s="659" t="str">
        <f t="shared" si="187"/>
        <v>►</v>
      </c>
      <c r="D335" s="146" t="str">
        <f t="shared" si="187"/>
        <v>►</v>
      </c>
      <c r="E335" s="146" t="str">
        <f t="shared" si="187"/>
        <v>►</v>
      </c>
      <c r="F335" s="146" t="str">
        <f t="shared" si="187"/>
        <v>►</v>
      </c>
      <c r="G335" s="146" t="str">
        <f t="shared" si="187"/>
        <v>►</v>
      </c>
      <c r="H335"/>
      <c r="I335" s="145"/>
      <c r="J335" s="118"/>
      <c r="K335" s="118"/>
      <c r="L335" s="117"/>
      <c r="M335" s="116"/>
      <c r="N335" s="115"/>
      <c r="O335" s="281"/>
      <c r="P335" s="280"/>
      <c r="Q335" s="280"/>
      <c r="R335" s="280"/>
      <c r="S335" s="280"/>
      <c r="T335" s="280"/>
      <c r="U335" s="280"/>
      <c r="V335" s="280"/>
      <c r="W335" s="280"/>
      <c r="X335" s="280"/>
      <c r="Y335" s="280"/>
      <c r="Z335" s="279"/>
      <c r="AA335" s="660"/>
      <c r="AB335" s="394" t="str">
        <f t="shared" si="184"/>
        <v>►</v>
      </c>
      <c r="AC335" s="146" t="str">
        <f t="shared" ref="AC335:AH335" si="188">AC334</f>
        <v>►</v>
      </c>
      <c r="AD335" s="659" t="str">
        <f t="shared" si="188"/>
        <v>►</v>
      </c>
      <c r="AE335" s="146" t="str">
        <f t="shared" si="188"/>
        <v>►</v>
      </c>
      <c r="AF335" s="146" t="str">
        <f t="shared" si="188"/>
        <v>►</v>
      </c>
      <c r="AG335" s="146" t="str">
        <f t="shared" si="188"/>
        <v>►</v>
      </c>
      <c r="AH335" s="146" t="str">
        <f t="shared" si="188"/>
        <v>►</v>
      </c>
      <c r="AI335" s="660"/>
      <c r="AJ335" s="145"/>
      <c r="AK335" s="118"/>
      <c r="AL335" s="118"/>
      <c r="AM335" s="117"/>
      <c r="AN335" s="116"/>
      <c r="AO335" s="115"/>
      <c r="AP335" s="281"/>
      <c r="AQ335" s="280"/>
      <c r="AR335" s="280"/>
      <c r="AS335" s="280"/>
      <c r="AT335" s="280"/>
      <c r="AU335" s="280"/>
      <c r="AV335" s="280"/>
      <c r="AW335" s="280"/>
      <c r="AX335" s="280"/>
      <c r="AY335" s="280"/>
      <c r="AZ335" s="280"/>
      <c r="BA335" s="279"/>
      <c r="BB335"/>
      <c r="BC335" s="394" t="str">
        <f t="shared" si="185"/>
        <v>►</v>
      </c>
      <c r="BF335" s="394" t="str">
        <f t="shared" si="186"/>
        <v>►</v>
      </c>
      <c r="BI335" s="9">
        <v>1</v>
      </c>
      <c r="BJ335" s="1"/>
      <c r="BK335" s="1"/>
    </row>
    <row r="336" spans="1:63" s="564" customFormat="1" ht="21">
      <c r="A336" s="394" t="str">
        <f t="shared" si="183"/>
        <v>►</v>
      </c>
      <c r="B336" s="146" t="str">
        <f t="shared" ref="B336:G348" si="189">B334</f>
        <v>►</v>
      </c>
      <c r="C336" s="659" t="str">
        <f t="shared" si="189"/>
        <v>►</v>
      </c>
      <c r="D336" s="146" t="str">
        <f t="shared" si="189"/>
        <v>►</v>
      </c>
      <c r="E336" s="146" t="str">
        <f t="shared" si="189"/>
        <v>►</v>
      </c>
      <c r="F336" s="146" t="str">
        <f t="shared" si="189"/>
        <v>►</v>
      </c>
      <c r="G336" s="146" t="str">
        <f t="shared" si="189"/>
        <v>►</v>
      </c>
      <c r="H336"/>
      <c r="I336" s="145"/>
      <c r="J336" s="118"/>
      <c r="K336" s="118"/>
      <c r="L336" s="117"/>
      <c r="M336" s="116"/>
      <c r="N336" s="115"/>
      <c r="O336" s="281"/>
      <c r="P336" s="280"/>
      <c r="Q336" s="280"/>
      <c r="R336" s="280"/>
      <c r="S336" s="280"/>
      <c r="T336" s="280"/>
      <c r="U336" s="280"/>
      <c r="V336" s="280"/>
      <c r="W336" s="280"/>
      <c r="X336" s="280"/>
      <c r="Y336" s="280"/>
      <c r="Z336" s="279"/>
      <c r="AA336" s="660"/>
      <c r="AB336" s="394" t="str">
        <f t="shared" si="184"/>
        <v>►</v>
      </c>
      <c r="AC336" s="146" t="str">
        <f t="shared" ref="AC336:AH348" si="190">AC334</f>
        <v>►</v>
      </c>
      <c r="AD336" s="659" t="str">
        <f t="shared" si="190"/>
        <v>►</v>
      </c>
      <c r="AE336" s="146" t="str">
        <f t="shared" si="190"/>
        <v>►</v>
      </c>
      <c r="AF336" s="146" t="str">
        <f t="shared" si="190"/>
        <v>►</v>
      </c>
      <c r="AG336" s="146" t="str">
        <f t="shared" si="190"/>
        <v>►</v>
      </c>
      <c r="AH336" s="146" t="str">
        <f t="shared" si="190"/>
        <v>►</v>
      </c>
      <c r="AI336" s="660"/>
      <c r="AJ336" s="145"/>
      <c r="AK336" s="118"/>
      <c r="AL336" s="118"/>
      <c r="AM336" s="117"/>
      <c r="AN336" s="116"/>
      <c r="AO336" s="115"/>
      <c r="AP336" s="281"/>
      <c r="AQ336" s="280"/>
      <c r="AR336" s="280"/>
      <c r="AS336" s="280"/>
      <c r="AT336" s="280"/>
      <c r="AU336" s="280"/>
      <c r="AV336" s="280"/>
      <c r="AW336" s="280"/>
      <c r="AX336" s="280"/>
      <c r="AY336" s="280"/>
      <c r="AZ336" s="280"/>
      <c r="BA336" s="279"/>
      <c r="BB336"/>
      <c r="BC336" s="394" t="str">
        <f t="shared" si="185"/>
        <v>►</v>
      </c>
      <c r="BF336" s="394" t="str">
        <f t="shared" si="186"/>
        <v>►</v>
      </c>
      <c r="BI336" s="9">
        <v>1</v>
      </c>
      <c r="BJ336" s="1"/>
      <c r="BK336" s="1"/>
    </row>
    <row r="337" spans="1:63" s="564" customFormat="1" ht="21">
      <c r="A337" s="394" t="str">
        <f t="shared" si="183"/>
        <v>►</v>
      </c>
      <c r="B337" s="146" t="str">
        <f t="shared" si="189"/>
        <v>►</v>
      </c>
      <c r="C337" s="659" t="str">
        <f t="shared" si="189"/>
        <v>►</v>
      </c>
      <c r="D337" s="146" t="str">
        <f t="shared" si="189"/>
        <v>►</v>
      </c>
      <c r="E337" s="146" t="str">
        <f t="shared" si="189"/>
        <v>►</v>
      </c>
      <c r="F337" s="146" t="str">
        <f t="shared" si="189"/>
        <v>►</v>
      </c>
      <c r="G337" s="146" t="str">
        <f t="shared" si="189"/>
        <v>►</v>
      </c>
      <c r="H337"/>
      <c r="I337" s="145"/>
      <c r="J337" s="118"/>
      <c r="K337" s="118"/>
      <c r="L337" s="117"/>
      <c r="M337" s="116"/>
      <c r="N337" s="115"/>
      <c r="O337" s="281"/>
      <c r="P337" s="280"/>
      <c r="Q337" s="280"/>
      <c r="R337" s="280"/>
      <c r="S337" s="280"/>
      <c r="T337" s="280"/>
      <c r="U337" s="280"/>
      <c r="V337" s="280"/>
      <c r="W337" s="280"/>
      <c r="X337" s="280"/>
      <c r="Y337" s="280"/>
      <c r="Z337" s="279"/>
      <c r="AA337" s="660"/>
      <c r="AB337" s="394" t="str">
        <f t="shared" si="184"/>
        <v>►</v>
      </c>
      <c r="AC337" s="146" t="str">
        <f t="shared" si="190"/>
        <v>►</v>
      </c>
      <c r="AD337" s="659" t="str">
        <f t="shared" si="190"/>
        <v>►</v>
      </c>
      <c r="AE337" s="146" t="str">
        <f t="shared" si="190"/>
        <v>►</v>
      </c>
      <c r="AF337" s="146" t="str">
        <f t="shared" si="190"/>
        <v>►</v>
      </c>
      <c r="AG337" s="146" t="str">
        <f t="shared" si="190"/>
        <v>►</v>
      </c>
      <c r="AH337" s="146" t="str">
        <f t="shared" si="190"/>
        <v>►</v>
      </c>
      <c r="AI337" s="660"/>
      <c r="AJ337" s="145"/>
      <c r="AK337" s="118"/>
      <c r="AL337" s="118"/>
      <c r="AM337" s="117"/>
      <c r="AN337" s="116"/>
      <c r="AO337" s="115"/>
      <c r="AP337" s="281"/>
      <c r="AQ337" s="280"/>
      <c r="AR337" s="280"/>
      <c r="AS337" s="280"/>
      <c r="AT337" s="280"/>
      <c r="AU337" s="280"/>
      <c r="AV337" s="280"/>
      <c r="AW337" s="280"/>
      <c r="AX337" s="280"/>
      <c r="AY337" s="280"/>
      <c r="AZ337" s="280"/>
      <c r="BA337" s="279"/>
      <c r="BB337"/>
      <c r="BC337" s="394" t="str">
        <f t="shared" si="185"/>
        <v>►</v>
      </c>
      <c r="BF337" s="394" t="str">
        <f t="shared" si="186"/>
        <v>►</v>
      </c>
      <c r="BI337" s="9">
        <v>1</v>
      </c>
      <c r="BJ337" s="1"/>
      <c r="BK337" s="1"/>
    </row>
    <row r="338" spans="1:63" s="564" customFormat="1" ht="21">
      <c r="A338" s="394" t="str">
        <f t="shared" si="183"/>
        <v>►</v>
      </c>
      <c r="B338" s="146" t="str">
        <f t="shared" si="189"/>
        <v>►</v>
      </c>
      <c r="C338" s="659" t="str">
        <f t="shared" si="189"/>
        <v>►</v>
      </c>
      <c r="D338" s="146" t="str">
        <f t="shared" si="189"/>
        <v>►</v>
      </c>
      <c r="E338" s="146" t="str">
        <f t="shared" si="189"/>
        <v>►</v>
      </c>
      <c r="F338" s="146" t="str">
        <f t="shared" si="189"/>
        <v>►</v>
      </c>
      <c r="G338" s="146" t="str">
        <f t="shared" si="189"/>
        <v>►</v>
      </c>
      <c r="H338"/>
      <c r="I338" s="145"/>
      <c r="J338" s="118"/>
      <c r="K338" s="118"/>
      <c r="L338" s="117"/>
      <c r="M338" s="116"/>
      <c r="N338" s="115"/>
      <c r="O338" s="281"/>
      <c r="P338" s="280"/>
      <c r="Q338" s="280"/>
      <c r="R338" s="280"/>
      <c r="S338" s="280"/>
      <c r="T338" s="280"/>
      <c r="U338" s="280"/>
      <c r="V338" s="280"/>
      <c r="W338" s="280"/>
      <c r="X338" s="280"/>
      <c r="Y338" s="280"/>
      <c r="Z338" s="279"/>
      <c r="AA338" s="660"/>
      <c r="AB338" s="394" t="str">
        <f t="shared" si="184"/>
        <v>►</v>
      </c>
      <c r="AC338" s="146" t="str">
        <f t="shared" si="190"/>
        <v>►</v>
      </c>
      <c r="AD338" s="659" t="str">
        <f t="shared" si="190"/>
        <v>►</v>
      </c>
      <c r="AE338" s="146" t="str">
        <f t="shared" si="190"/>
        <v>►</v>
      </c>
      <c r="AF338" s="146" t="str">
        <f t="shared" si="190"/>
        <v>►</v>
      </c>
      <c r="AG338" s="146" t="str">
        <f t="shared" si="190"/>
        <v>►</v>
      </c>
      <c r="AH338" s="146" t="str">
        <f t="shared" si="190"/>
        <v>►</v>
      </c>
      <c r="AI338" s="660"/>
      <c r="AJ338" s="145"/>
      <c r="AK338" s="118"/>
      <c r="AL338" s="118"/>
      <c r="AM338" s="117"/>
      <c r="AN338" s="116"/>
      <c r="AO338" s="115"/>
      <c r="AP338" s="281"/>
      <c r="AQ338" s="280"/>
      <c r="AR338" s="280"/>
      <c r="AS338" s="280"/>
      <c r="AT338" s="280"/>
      <c r="AU338" s="280"/>
      <c r="AV338" s="280"/>
      <c r="AW338" s="280"/>
      <c r="AX338" s="280"/>
      <c r="AY338" s="280"/>
      <c r="AZ338" s="280"/>
      <c r="BA338" s="279"/>
      <c r="BB338"/>
      <c r="BC338" s="394" t="str">
        <f t="shared" si="185"/>
        <v>►</v>
      </c>
      <c r="BF338" s="394" t="str">
        <f t="shared" si="186"/>
        <v>►</v>
      </c>
      <c r="BI338" s="9">
        <v>1</v>
      </c>
      <c r="BJ338" s="1"/>
      <c r="BK338" s="1"/>
    </row>
    <row r="339" spans="1:63" s="564" customFormat="1" ht="21">
      <c r="A339" s="394" t="str">
        <f t="shared" si="183"/>
        <v>►</v>
      </c>
      <c r="B339" s="146" t="str">
        <f t="shared" si="189"/>
        <v>►</v>
      </c>
      <c r="C339" s="659" t="str">
        <f t="shared" si="189"/>
        <v>►</v>
      </c>
      <c r="D339" s="146" t="str">
        <f t="shared" si="189"/>
        <v>►</v>
      </c>
      <c r="E339" s="146" t="str">
        <f t="shared" si="189"/>
        <v>►</v>
      </c>
      <c r="F339" s="146" t="str">
        <f t="shared" si="189"/>
        <v>►</v>
      </c>
      <c r="G339" s="146" t="str">
        <f t="shared" si="189"/>
        <v>►</v>
      </c>
      <c r="H339"/>
      <c r="I339" s="145"/>
      <c r="J339" s="118"/>
      <c r="K339" s="118"/>
      <c r="L339" s="117"/>
      <c r="M339" s="116"/>
      <c r="N339" s="115"/>
      <c r="O339" s="281"/>
      <c r="P339" s="280"/>
      <c r="Q339" s="280"/>
      <c r="R339" s="280"/>
      <c r="S339" s="280"/>
      <c r="T339" s="280"/>
      <c r="U339" s="280"/>
      <c r="V339" s="280"/>
      <c r="W339" s="280"/>
      <c r="X339" s="280"/>
      <c r="Y339" s="280"/>
      <c r="Z339" s="279"/>
      <c r="AA339" s="660"/>
      <c r="AB339" s="394" t="str">
        <f t="shared" si="184"/>
        <v>►</v>
      </c>
      <c r="AC339" s="146" t="str">
        <f t="shared" si="190"/>
        <v>►</v>
      </c>
      <c r="AD339" s="659" t="str">
        <f t="shared" si="190"/>
        <v>►</v>
      </c>
      <c r="AE339" s="146" t="str">
        <f t="shared" si="190"/>
        <v>►</v>
      </c>
      <c r="AF339" s="146" t="str">
        <f t="shared" si="190"/>
        <v>►</v>
      </c>
      <c r="AG339" s="146" t="str">
        <f t="shared" si="190"/>
        <v>►</v>
      </c>
      <c r="AH339" s="146" t="str">
        <f t="shared" si="190"/>
        <v>►</v>
      </c>
      <c r="AI339" s="660"/>
      <c r="AJ339" s="145"/>
      <c r="AK339" s="118"/>
      <c r="AL339" s="118"/>
      <c r="AM339" s="117"/>
      <c r="AN339" s="116"/>
      <c r="AO339" s="115"/>
      <c r="AP339" s="281"/>
      <c r="AQ339" s="280"/>
      <c r="AR339" s="280"/>
      <c r="AS339" s="280"/>
      <c r="AT339" s="280"/>
      <c r="AU339" s="280"/>
      <c r="AV339" s="280"/>
      <c r="AW339" s="280"/>
      <c r="AX339" s="280"/>
      <c r="AY339" s="280"/>
      <c r="AZ339" s="280"/>
      <c r="BA339" s="279"/>
      <c r="BB339"/>
      <c r="BC339" s="394" t="str">
        <f t="shared" si="185"/>
        <v>►</v>
      </c>
      <c r="BF339" s="394" t="str">
        <f t="shared" si="186"/>
        <v>►</v>
      </c>
      <c r="BI339" s="9">
        <v>1</v>
      </c>
      <c r="BJ339" s="1"/>
      <c r="BK339" s="1"/>
    </row>
    <row r="340" spans="1:63" s="564" customFormat="1" ht="21">
      <c r="A340" s="394" t="str">
        <f t="shared" si="183"/>
        <v>►</v>
      </c>
      <c r="B340" s="146" t="str">
        <f t="shared" si="189"/>
        <v>►</v>
      </c>
      <c r="C340" s="659" t="str">
        <f t="shared" si="189"/>
        <v>►</v>
      </c>
      <c r="D340" s="146" t="str">
        <f t="shared" si="189"/>
        <v>►</v>
      </c>
      <c r="E340" s="146" t="str">
        <f t="shared" si="189"/>
        <v>►</v>
      </c>
      <c r="F340" s="146" t="str">
        <f t="shared" si="189"/>
        <v>►</v>
      </c>
      <c r="G340" s="146" t="str">
        <f t="shared" si="189"/>
        <v>►</v>
      </c>
      <c r="H340"/>
      <c r="I340" s="145"/>
      <c r="J340" s="118"/>
      <c r="K340" s="118"/>
      <c r="L340" s="117"/>
      <c r="M340" s="116"/>
      <c r="N340" s="115"/>
      <c r="O340" s="281"/>
      <c r="P340" s="280"/>
      <c r="Q340" s="280"/>
      <c r="R340" s="280"/>
      <c r="S340" s="280"/>
      <c r="T340" s="280"/>
      <c r="U340" s="280"/>
      <c r="V340" s="280"/>
      <c r="W340" s="280"/>
      <c r="X340" s="280"/>
      <c r="Y340" s="280"/>
      <c r="Z340" s="279"/>
      <c r="AA340" s="660"/>
      <c r="AB340" s="394" t="str">
        <f t="shared" si="184"/>
        <v>►</v>
      </c>
      <c r="AC340" s="146" t="str">
        <f t="shared" si="190"/>
        <v>►</v>
      </c>
      <c r="AD340" s="659" t="str">
        <f t="shared" si="190"/>
        <v>►</v>
      </c>
      <c r="AE340" s="146" t="str">
        <f t="shared" si="190"/>
        <v>►</v>
      </c>
      <c r="AF340" s="146" t="str">
        <f t="shared" si="190"/>
        <v>►</v>
      </c>
      <c r="AG340" s="146" t="str">
        <f t="shared" si="190"/>
        <v>►</v>
      </c>
      <c r="AH340" s="146" t="str">
        <f t="shared" si="190"/>
        <v>►</v>
      </c>
      <c r="AI340" s="660"/>
      <c r="AJ340" s="145"/>
      <c r="AK340" s="118"/>
      <c r="AL340" s="118"/>
      <c r="AM340" s="117"/>
      <c r="AN340" s="116"/>
      <c r="AO340" s="115"/>
      <c r="AP340" s="281"/>
      <c r="AQ340" s="280"/>
      <c r="AR340" s="280"/>
      <c r="AS340" s="280"/>
      <c r="AT340" s="280"/>
      <c r="AU340" s="280"/>
      <c r="AV340" s="280"/>
      <c r="AW340" s="280"/>
      <c r="AX340" s="280"/>
      <c r="AY340" s="280"/>
      <c r="AZ340" s="280"/>
      <c r="BA340" s="279"/>
      <c r="BB340"/>
      <c r="BC340" s="394" t="str">
        <f t="shared" si="185"/>
        <v>►</v>
      </c>
      <c r="BF340" s="394" t="str">
        <f t="shared" si="186"/>
        <v>►</v>
      </c>
      <c r="BI340" s="9">
        <v>1</v>
      </c>
      <c r="BJ340" s="1"/>
      <c r="BK340" s="1"/>
    </row>
    <row r="341" spans="1:63" s="564" customFormat="1" ht="21">
      <c r="A341" s="394" t="str">
        <f t="shared" si="183"/>
        <v>►</v>
      </c>
      <c r="B341" s="146" t="str">
        <f t="shared" si="189"/>
        <v>►</v>
      </c>
      <c r="C341" s="659" t="str">
        <f t="shared" si="189"/>
        <v>►</v>
      </c>
      <c r="D341" s="146" t="str">
        <f t="shared" si="189"/>
        <v>►</v>
      </c>
      <c r="E341" s="146" t="str">
        <f t="shared" si="189"/>
        <v>►</v>
      </c>
      <c r="F341" s="146" t="str">
        <f t="shared" si="189"/>
        <v>►</v>
      </c>
      <c r="G341" s="146" t="str">
        <f t="shared" si="189"/>
        <v>►</v>
      </c>
      <c r="H341"/>
      <c r="I341" s="145"/>
      <c r="J341" s="118"/>
      <c r="K341" s="118"/>
      <c r="L341" s="117"/>
      <c r="M341" s="116"/>
      <c r="N341" s="115"/>
      <c r="O341" s="281"/>
      <c r="P341" s="280"/>
      <c r="Q341" s="280"/>
      <c r="R341" s="280"/>
      <c r="S341" s="280"/>
      <c r="T341" s="280"/>
      <c r="U341" s="280"/>
      <c r="V341" s="280"/>
      <c r="W341" s="280"/>
      <c r="X341" s="280"/>
      <c r="Y341" s="280"/>
      <c r="Z341" s="279"/>
      <c r="AA341" s="660"/>
      <c r="AB341" s="394" t="str">
        <f t="shared" si="184"/>
        <v>►</v>
      </c>
      <c r="AC341" s="146" t="str">
        <f t="shared" si="190"/>
        <v>►</v>
      </c>
      <c r="AD341" s="659" t="str">
        <f t="shared" si="190"/>
        <v>►</v>
      </c>
      <c r="AE341" s="146" t="str">
        <f t="shared" si="190"/>
        <v>►</v>
      </c>
      <c r="AF341" s="146" t="str">
        <f t="shared" si="190"/>
        <v>►</v>
      </c>
      <c r="AG341" s="146" t="str">
        <f t="shared" si="190"/>
        <v>►</v>
      </c>
      <c r="AH341" s="146" t="str">
        <f t="shared" si="190"/>
        <v>►</v>
      </c>
      <c r="AI341" s="660"/>
      <c r="AJ341" s="145"/>
      <c r="AK341" s="118"/>
      <c r="AL341" s="118"/>
      <c r="AM341" s="117"/>
      <c r="AN341" s="116"/>
      <c r="AO341" s="115"/>
      <c r="AP341" s="281"/>
      <c r="AQ341" s="280"/>
      <c r="AR341" s="280"/>
      <c r="AS341" s="280"/>
      <c r="AT341" s="280"/>
      <c r="AU341" s="280"/>
      <c r="AV341" s="280"/>
      <c r="AW341" s="280"/>
      <c r="AX341" s="280"/>
      <c r="AY341" s="280"/>
      <c r="AZ341" s="280"/>
      <c r="BA341" s="279"/>
      <c r="BB341"/>
      <c r="BC341" s="394" t="str">
        <f t="shared" si="185"/>
        <v>►</v>
      </c>
      <c r="BF341" s="394" t="str">
        <f t="shared" si="186"/>
        <v>►</v>
      </c>
      <c r="BI341" s="9">
        <v>1</v>
      </c>
      <c r="BJ341" s="1"/>
      <c r="BK341" s="1"/>
    </row>
    <row r="342" spans="1:63" s="564" customFormat="1" ht="21">
      <c r="A342" s="394" t="str">
        <f t="shared" si="183"/>
        <v>►</v>
      </c>
      <c r="B342" s="146" t="str">
        <f t="shared" si="189"/>
        <v>►</v>
      </c>
      <c r="C342" s="659" t="str">
        <f t="shared" si="189"/>
        <v>►</v>
      </c>
      <c r="D342" s="146" t="str">
        <f t="shared" si="189"/>
        <v>►</v>
      </c>
      <c r="E342" s="146" t="str">
        <f t="shared" si="189"/>
        <v>►</v>
      </c>
      <c r="F342" s="146" t="str">
        <f t="shared" si="189"/>
        <v>►</v>
      </c>
      <c r="G342" s="146" t="str">
        <f t="shared" si="189"/>
        <v>►</v>
      </c>
      <c r="H342"/>
      <c r="I342" s="145"/>
      <c r="J342" s="118"/>
      <c r="K342" s="118"/>
      <c r="L342" s="117"/>
      <c r="M342" s="116"/>
      <c r="N342" s="115"/>
      <c r="O342" s="281"/>
      <c r="P342" s="280"/>
      <c r="Q342" s="280"/>
      <c r="R342" s="280"/>
      <c r="S342" s="280"/>
      <c r="T342" s="280"/>
      <c r="U342" s="280"/>
      <c r="V342" s="280"/>
      <c r="W342" s="280"/>
      <c r="X342" s="280"/>
      <c r="Y342" s="280"/>
      <c r="Z342" s="279"/>
      <c r="AA342" s="660"/>
      <c r="AB342" s="394" t="str">
        <f t="shared" si="184"/>
        <v>►</v>
      </c>
      <c r="AC342" s="146" t="str">
        <f t="shared" si="190"/>
        <v>►</v>
      </c>
      <c r="AD342" s="659" t="str">
        <f t="shared" si="190"/>
        <v>►</v>
      </c>
      <c r="AE342" s="146" t="str">
        <f t="shared" si="190"/>
        <v>►</v>
      </c>
      <c r="AF342" s="146" t="str">
        <f t="shared" si="190"/>
        <v>►</v>
      </c>
      <c r="AG342" s="146" t="str">
        <f t="shared" si="190"/>
        <v>►</v>
      </c>
      <c r="AH342" s="146" t="str">
        <f t="shared" si="190"/>
        <v>►</v>
      </c>
      <c r="AI342" s="660"/>
      <c r="AJ342" s="145"/>
      <c r="AK342" s="118"/>
      <c r="AL342" s="118"/>
      <c r="AM342" s="117"/>
      <c r="AN342" s="116"/>
      <c r="AO342" s="115"/>
      <c r="AP342" s="281"/>
      <c r="AQ342" s="280"/>
      <c r="AR342" s="280"/>
      <c r="AS342" s="280"/>
      <c r="AT342" s="280"/>
      <c r="AU342" s="280"/>
      <c r="AV342" s="280"/>
      <c r="AW342" s="280"/>
      <c r="AX342" s="280"/>
      <c r="AY342" s="280"/>
      <c r="AZ342" s="280"/>
      <c r="BA342" s="279"/>
      <c r="BB342"/>
      <c r="BC342" s="394" t="str">
        <f t="shared" si="185"/>
        <v>►</v>
      </c>
      <c r="BF342" s="394" t="str">
        <f t="shared" si="186"/>
        <v>►</v>
      </c>
      <c r="BI342" s="9">
        <v>1</v>
      </c>
      <c r="BJ342" s="1"/>
      <c r="BK342" s="1"/>
    </row>
    <row r="343" spans="1:63" s="564" customFormat="1" ht="21">
      <c r="A343" s="394" t="str">
        <f t="shared" si="183"/>
        <v>►</v>
      </c>
      <c r="B343" s="146" t="str">
        <f t="shared" si="189"/>
        <v>►</v>
      </c>
      <c r="C343" s="659" t="str">
        <f t="shared" si="189"/>
        <v>►</v>
      </c>
      <c r="D343" s="146" t="str">
        <f t="shared" si="189"/>
        <v>►</v>
      </c>
      <c r="E343" s="146" t="str">
        <f t="shared" si="189"/>
        <v>►</v>
      </c>
      <c r="F343" s="146" t="str">
        <f t="shared" si="189"/>
        <v>►</v>
      </c>
      <c r="G343" s="146" t="str">
        <f t="shared" si="189"/>
        <v>►</v>
      </c>
      <c r="H343"/>
      <c r="I343" s="145"/>
      <c r="J343" s="118"/>
      <c r="K343" s="118"/>
      <c r="L343" s="117"/>
      <c r="M343" s="116"/>
      <c r="N343" s="115"/>
      <c r="O343" s="281"/>
      <c r="P343" s="280"/>
      <c r="Q343" s="280"/>
      <c r="R343" s="280"/>
      <c r="S343" s="280"/>
      <c r="T343" s="280"/>
      <c r="U343" s="280"/>
      <c r="V343" s="280"/>
      <c r="W343" s="280"/>
      <c r="X343" s="280"/>
      <c r="Y343" s="280"/>
      <c r="Z343" s="279"/>
      <c r="AA343" s="660"/>
      <c r="AB343" s="394" t="str">
        <f t="shared" si="184"/>
        <v>►</v>
      </c>
      <c r="AC343" s="146" t="str">
        <f t="shared" si="190"/>
        <v>►</v>
      </c>
      <c r="AD343" s="659" t="str">
        <f t="shared" si="190"/>
        <v>►</v>
      </c>
      <c r="AE343" s="146" t="str">
        <f t="shared" si="190"/>
        <v>►</v>
      </c>
      <c r="AF343" s="146" t="str">
        <f t="shared" si="190"/>
        <v>►</v>
      </c>
      <c r="AG343" s="146" t="str">
        <f t="shared" si="190"/>
        <v>►</v>
      </c>
      <c r="AH343" s="146" t="str">
        <f t="shared" si="190"/>
        <v>►</v>
      </c>
      <c r="AI343" s="660"/>
      <c r="AJ343" s="145"/>
      <c r="AK343" s="118"/>
      <c r="AL343" s="118"/>
      <c r="AM343" s="117"/>
      <c r="AN343" s="116"/>
      <c r="AO343" s="115"/>
      <c r="AP343" s="281"/>
      <c r="AQ343" s="280"/>
      <c r="AR343" s="280"/>
      <c r="AS343" s="280"/>
      <c r="AT343" s="280"/>
      <c r="AU343" s="280"/>
      <c r="AV343" s="280"/>
      <c r="AW343" s="280"/>
      <c r="AX343" s="280"/>
      <c r="AY343" s="280"/>
      <c r="AZ343" s="280"/>
      <c r="BA343" s="279"/>
      <c r="BB343"/>
      <c r="BC343" s="394" t="str">
        <f t="shared" si="185"/>
        <v>►</v>
      </c>
      <c r="BF343" s="394" t="str">
        <f t="shared" si="186"/>
        <v>►</v>
      </c>
      <c r="BI343" s="9">
        <v>1</v>
      </c>
      <c r="BJ343" s="1"/>
      <c r="BK343" s="1"/>
    </row>
    <row r="344" spans="1:63" s="564" customFormat="1" ht="18.75">
      <c r="A344" s="394" t="str">
        <f t="shared" si="183"/>
        <v>►</v>
      </c>
      <c r="B344" s="146" t="str">
        <f t="shared" si="189"/>
        <v>►</v>
      </c>
      <c r="C344" s="659" t="str">
        <f t="shared" si="189"/>
        <v>►</v>
      </c>
      <c r="D344" s="146" t="str">
        <f t="shared" si="189"/>
        <v>►</v>
      </c>
      <c r="E344" s="146" t="str">
        <f t="shared" si="189"/>
        <v>►</v>
      </c>
      <c r="F344" s="146" t="str">
        <f t="shared" si="189"/>
        <v>►</v>
      </c>
      <c r="G344" s="146" t="str">
        <f t="shared" si="189"/>
        <v>►</v>
      </c>
      <c r="H344"/>
      <c r="I344" s="145"/>
      <c r="J344" s="118"/>
      <c r="K344" s="118"/>
      <c r="L344" s="117"/>
      <c r="M344" s="116"/>
      <c r="N344" s="115"/>
      <c r="O344" s="661"/>
      <c r="P344" s="277"/>
      <c r="Q344" s="277"/>
      <c r="R344" s="277"/>
      <c r="S344" s="277"/>
      <c r="T344" s="277"/>
      <c r="U344" s="277"/>
      <c r="V344" s="277"/>
      <c r="W344" s="277"/>
      <c r="X344" s="277"/>
      <c r="Y344" s="277"/>
      <c r="Z344" s="276"/>
      <c r="AA344" s="660"/>
      <c r="AB344" s="394" t="str">
        <f t="shared" si="184"/>
        <v>►</v>
      </c>
      <c r="AC344" s="146" t="str">
        <f t="shared" si="190"/>
        <v>►</v>
      </c>
      <c r="AD344" s="659" t="str">
        <f t="shared" si="190"/>
        <v>►</v>
      </c>
      <c r="AE344" s="146" t="str">
        <f t="shared" si="190"/>
        <v>►</v>
      </c>
      <c r="AF344" s="146" t="str">
        <f t="shared" si="190"/>
        <v>►</v>
      </c>
      <c r="AG344" s="146" t="str">
        <f t="shared" si="190"/>
        <v>►</v>
      </c>
      <c r="AH344" s="146" t="str">
        <f t="shared" si="190"/>
        <v>►</v>
      </c>
      <c r="AI344" s="660"/>
      <c r="AJ344" s="145"/>
      <c r="AK344" s="118"/>
      <c r="AL344" s="118"/>
      <c r="AM344" s="117"/>
      <c r="AN344" s="116"/>
      <c r="AO344" s="115"/>
      <c r="AP344" s="661"/>
      <c r="AQ344" s="277"/>
      <c r="AR344" s="277"/>
      <c r="AS344" s="277"/>
      <c r="AT344" s="277"/>
      <c r="AU344" s="277"/>
      <c r="AV344" s="277"/>
      <c r="AW344" s="277"/>
      <c r="AX344" s="277"/>
      <c r="AY344" s="277"/>
      <c r="AZ344" s="277"/>
      <c r="BA344" s="276"/>
      <c r="BB344"/>
      <c r="BC344" s="394" t="str">
        <f t="shared" si="185"/>
        <v>►</v>
      </c>
      <c r="BF344" s="394" t="str">
        <f t="shared" si="186"/>
        <v>►</v>
      </c>
      <c r="BI344" s="9">
        <v>1</v>
      </c>
      <c r="BJ344" s="1"/>
      <c r="BK344" s="1"/>
    </row>
    <row r="345" spans="1:63" s="564" customFormat="1" ht="18.75">
      <c r="A345" s="394" t="str">
        <f t="shared" si="183"/>
        <v>►</v>
      </c>
      <c r="B345" s="146" t="str">
        <f t="shared" si="189"/>
        <v>►</v>
      </c>
      <c r="C345" s="659" t="str">
        <f t="shared" si="189"/>
        <v>►</v>
      </c>
      <c r="D345" s="146" t="str">
        <f t="shared" si="189"/>
        <v>►</v>
      </c>
      <c r="E345" s="146" t="str">
        <f t="shared" si="189"/>
        <v>►</v>
      </c>
      <c r="F345" s="146" t="str">
        <f t="shared" si="189"/>
        <v>►</v>
      </c>
      <c r="G345" s="146" t="str">
        <f t="shared" si="189"/>
        <v>►</v>
      </c>
      <c r="H345"/>
      <c r="I345" s="145"/>
      <c r="J345" s="118"/>
      <c r="K345" s="118"/>
      <c r="L345" s="117"/>
      <c r="M345" s="116"/>
      <c r="N345" s="115"/>
      <c r="O345" s="661"/>
      <c r="P345" s="277"/>
      <c r="Q345" s="277"/>
      <c r="R345" s="277"/>
      <c r="S345" s="277"/>
      <c r="T345" s="277"/>
      <c r="U345" s="277"/>
      <c r="V345" s="277"/>
      <c r="W345" s="277"/>
      <c r="X345" s="277"/>
      <c r="Y345" s="277"/>
      <c r="Z345" s="276"/>
      <c r="AA345" s="660"/>
      <c r="AB345" s="394" t="str">
        <f t="shared" si="184"/>
        <v>►</v>
      </c>
      <c r="AC345" s="146" t="str">
        <f t="shared" si="190"/>
        <v>►</v>
      </c>
      <c r="AD345" s="659" t="str">
        <f t="shared" si="190"/>
        <v>►</v>
      </c>
      <c r="AE345" s="146" t="str">
        <f t="shared" si="190"/>
        <v>►</v>
      </c>
      <c r="AF345" s="146" t="str">
        <f t="shared" si="190"/>
        <v>►</v>
      </c>
      <c r="AG345" s="146" t="str">
        <f t="shared" si="190"/>
        <v>►</v>
      </c>
      <c r="AH345" s="146" t="str">
        <f t="shared" si="190"/>
        <v>►</v>
      </c>
      <c r="AI345" s="660"/>
      <c r="AJ345" s="145"/>
      <c r="AK345" s="118"/>
      <c r="AL345" s="118"/>
      <c r="AM345" s="117"/>
      <c r="AN345" s="116"/>
      <c r="AO345" s="115"/>
      <c r="AP345" s="661"/>
      <c r="AQ345" s="277"/>
      <c r="AR345" s="277"/>
      <c r="AS345" s="277"/>
      <c r="AT345" s="277"/>
      <c r="AU345" s="277"/>
      <c r="AV345" s="277"/>
      <c r="AW345" s="277"/>
      <c r="AX345" s="277"/>
      <c r="AY345" s="277"/>
      <c r="AZ345" s="277"/>
      <c r="BA345" s="276"/>
      <c r="BB345"/>
      <c r="BC345" s="394" t="str">
        <f t="shared" si="185"/>
        <v>►</v>
      </c>
      <c r="BF345" s="394" t="str">
        <f t="shared" si="186"/>
        <v>►</v>
      </c>
      <c r="BI345" s="9">
        <v>1</v>
      </c>
      <c r="BJ345" s="1"/>
      <c r="BK345" s="1"/>
    </row>
    <row r="346" spans="1:63" s="564" customFormat="1" ht="15.75">
      <c r="A346" s="394" t="str">
        <f t="shared" si="183"/>
        <v>►</v>
      </c>
      <c r="B346" s="146" t="str">
        <f t="shared" si="189"/>
        <v>►</v>
      </c>
      <c r="C346" s="659" t="str">
        <f t="shared" si="189"/>
        <v>►</v>
      </c>
      <c r="D346" s="146" t="str">
        <f t="shared" si="189"/>
        <v>►</v>
      </c>
      <c r="E346" s="146" t="str">
        <f t="shared" si="189"/>
        <v>►</v>
      </c>
      <c r="F346" s="146" t="str">
        <f t="shared" si="189"/>
        <v>►</v>
      </c>
      <c r="G346" s="146" t="str">
        <f t="shared" si="189"/>
        <v>►</v>
      </c>
      <c r="H346"/>
      <c r="I346" s="272"/>
      <c r="J346" s="118"/>
      <c r="K346" s="118"/>
      <c r="L346" s="117"/>
      <c r="M346" s="116"/>
      <c r="N346" s="115"/>
      <c r="O346" s="274"/>
      <c r="P346" s="121"/>
      <c r="Q346" s="121"/>
      <c r="R346" s="121"/>
      <c r="S346" s="121"/>
      <c r="T346" s="121"/>
      <c r="U346" s="121"/>
      <c r="V346" s="121"/>
      <c r="W346" s="121"/>
      <c r="X346" s="121"/>
      <c r="Y346" s="121"/>
      <c r="Z346" s="120"/>
      <c r="AA346" s="660"/>
      <c r="AB346" s="394" t="str">
        <f t="shared" si="184"/>
        <v>►</v>
      </c>
      <c r="AC346" s="146" t="str">
        <f t="shared" si="190"/>
        <v>►</v>
      </c>
      <c r="AD346" s="659" t="str">
        <f t="shared" si="190"/>
        <v>►</v>
      </c>
      <c r="AE346" s="146" t="str">
        <f t="shared" si="190"/>
        <v>►</v>
      </c>
      <c r="AF346" s="146" t="str">
        <f t="shared" si="190"/>
        <v>►</v>
      </c>
      <c r="AG346" s="146" t="str">
        <f t="shared" si="190"/>
        <v>►</v>
      </c>
      <c r="AH346" s="146" t="str">
        <f t="shared" si="190"/>
        <v>►</v>
      </c>
      <c r="AI346" s="660"/>
      <c r="AJ346" s="272"/>
      <c r="AK346" s="118"/>
      <c r="AL346" s="118"/>
      <c r="AM346" s="117"/>
      <c r="AN346" s="116"/>
      <c r="AO346" s="115"/>
      <c r="AP346" s="274"/>
      <c r="AQ346" s="121"/>
      <c r="AR346" s="121"/>
      <c r="AS346" s="121"/>
      <c r="AT346" s="121"/>
      <c r="AU346" s="121"/>
      <c r="AV346" s="121"/>
      <c r="AW346" s="121"/>
      <c r="AX346" s="121"/>
      <c r="AY346" s="121"/>
      <c r="AZ346" s="121"/>
      <c r="BA346" s="120"/>
      <c r="BB346"/>
      <c r="BC346" s="394" t="str">
        <f t="shared" si="185"/>
        <v>►</v>
      </c>
      <c r="BF346" s="394" t="str">
        <f t="shared" si="186"/>
        <v>►</v>
      </c>
      <c r="BI346" s="9">
        <v>1</v>
      </c>
      <c r="BJ346" s="1"/>
      <c r="BK346" s="1"/>
    </row>
    <row r="347" spans="1:63" s="564" customFormat="1" ht="15.75">
      <c r="A347" s="394" t="str">
        <f t="shared" si="183"/>
        <v>►</v>
      </c>
      <c r="B347" s="146" t="str">
        <f t="shared" si="189"/>
        <v>►</v>
      </c>
      <c r="C347" s="659" t="str">
        <f t="shared" si="189"/>
        <v>►</v>
      </c>
      <c r="D347" s="146" t="str">
        <f t="shared" si="189"/>
        <v>►</v>
      </c>
      <c r="E347" s="146" t="str">
        <f t="shared" si="189"/>
        <v>►</v>
      </c>
      <c r="F347" s="146" t="str">
        <f t="shared" si="189"/>
        <v>►</v>
      </c>
      <c r="G347" s="146" t="str">
        <f t="shared" si="189"/>
        <v>►</v>
      </c>
      <c r="H347"/>
      <c r="I347" s="272"/>
      <c r="J347" s="112"/>
      <c r="K347" s="112"/>
      <c r="L347" s="112"/>
      <c r="M347" s="112"/>
      <c r="N347" s="112"/>
      <c r="O347" s="112"/>
      <c r="P347" s="112"/>
      <c r="Q347" s="112"/>
      <c r="R347" s="112"/>
      <c r="S347" s="112"/>
      <c r="T347" s="112"/>
      <c r="U347" s="112"/>
      <c r="V347" s="112"/>
      <c r="W347" s="112"/>
      <c r="X347" s="112"/>
      <c r="Y347" s="112"/>
      <c r="Z347" s="114"/>
      <c r="AA347" s="660"/>
      <c r="AB347" s="394" t="str">
        <f t="shared" si="184"/>
        <v>►</v>
      </c>
      <c r="AC347" s="146" t="str">
        <f t="shared" si="190"/>
        <v>►</v>
      </c>
      <c r="AD347" s="659" t="str">
        <f t="shared" si="190"/>
        <v>►</v>
      </c>
      <c r="AE347" s="146" t="str">
        <f t="shared" si="190"/>
        <v>►</v>
      </c>
      <c r="AF347" s="146" t="str">
        <f t="shared" si="190"/>
        <v>►</v>
      </c>
      <c r="AG347" s="146" t="str">
        <f t="shared" si="190"/>
        <v>►</v>
      </c>
      <c r="AH347" s="146" t="str">
        <f t="shared" si="190"/>
        <v>►</v>
      </c>
      <c r="AI347" s="660"/>
      <c r="AJ347" s="272"/>
      <c r="AK347" s="112"/>
      <c r="AL347" s="112"/>
      <c r="AM347" s="112"/>
      <c r="AN347" s="112"/>
      <c r="AO347" s="112"/>
      <c r="AP347" s="112"/>
      <c r="AQ347" s="112"/>
      <c r="AR347" s="112"/>
      <c r="AS347" s="112"/>
      <c r="AT347" s="112"/>
      <c r="AU347" s="112"/>
      <c r="AV347" s="112"/>
      <c r="AW347" s="112"/>
      <c r="AX347" s="112"/>
      <c r="AY347" s="112"/>
      <c r="AZ347" s="112"/>
      <c r="BA347" s="114"/>
      <c r="BB347"/>
      <c r="BC347" s="394" t="str">
        <f t="shared" si="185"/>
        <v>►</v>
      </c>
      <c r="BF347" s="394" t="str">
        <f t="shared" si="186"/>
        <v>►</v>
      </c>
      <c r="BI347" s="9">
        <v>1</v>
      </c>
      <c r="BJ347" s="1"/>
      <c r="BK347" s="1"/>
    </row>
    <row r="348" spans="1:63" s="564" customFormat="1" ht="16.5" thickBot="1">
      <c r="A348" s="394" t="str">
        <f t="shared" si="183"/>
        <v>►</v>
      </c>
      <c r="B348" s="146" t="str">
        <f t="shared" si="189"/>
        <v>►</v>
      </c>
      <c r="C348" s="659" t="str">
        <f t="shared" si="189"/>
        <v>►</v>
      </c>
      <c r="D348" s="146" t="str">
        <f t="shared" si="189"/>
        <v>►</v>
      </c>
      <c r="E348" s="146" t="str">
        <f t="shared" si="189"/>
        <v>►</v>
      </c>
      <c r="F348" s="146" t="str">
        <f t="shared" si="189"/>
        <v>►</v>
      </c>
      <c r="G348" s="146" t="str">
        <f t="shared" si="189"/>
        <v>►</v>
      </c>
      <c r="H348"/>
      <c r="I348" s="271"/>
      <c r="J348" s="270"/>
      <c r="K348" s="270"/>
      <c r="L348" s="270"/>
      <c r="M348" s="270"/>
      <c r="N348" s="270"/>
      <c r="O348" s="270"/>
      <c r="P348" s="270"/>
      <c r="Q348" s="270"/>
      <c r="R348" s="270"/>
      <c r="S348" s="270"/>
      <c r="T348" s="270"/>
      <c r="U348" s="270"/>
      <c r="V348" s="270"/>
      <c r="W348" s="270"/>
      <c r="X348" s="270"/>
      <c r="Y348" s="270"/>
      <c r="Z348" s="269"/>
      <c r="AA348" s="660"/>
      <c r="AB348" s="394" t="str">
        <f t="shared" si="184"/>
        <v>►</v>
      </c>
      <c r="AC348" s="146" t="str">
        <f t="shared" si="190"/>
        <v>►</v>
      </c>
      <c r="AD348" s="659" t="str">
        <f t="shared" si="190"/>
        <v>►</v>
      </c>
      <c r="AE348" s="146" t="str">
        <f t="shared" si="190"/>
        <v>►</v>
      </c>
      <c r="AF348" s="146" t="str">
        <f t="shared" si="190"/>
        <v>►</v>
      </c>
      <c r="AG348" s="146" t="str">
        <f t="shared" si="190"/>
        <v>►</v>
      </c>
      <c r="AH348" s="146" t="str">
        <f t="shared" si="190"/>
        <v>►</v>
      </c>
      <c r="AI348" s="660"/>
      <c r="AJ348" s="271"/>
      <c r="AK348" s="270"/>
      <c r="AL348" s="270"/>
      <c r="AM348" s="270"/>
      <c r="AN348" s="270"/>
      <c r="AO348" s="270"/>
      <c r="AP348" s="270"/>
      <c r="AQ348" s="270"/>
      <c r="AR348" s="270"/>
      <c r="AS348" s="270"/>
      <c r="AT348" s="270"/>
      <c r="AU348" s="270"/>
      <c r="AV348" s="270"/>
      <c r="AW348" s="270"/>
      <c r="AX348" s="270"/>
      <c r="AY348" s="270"/>
      <c r="AZ348" s="270"/>
      <c r="BA348" s="269"/>
      <c r="BB348"/>
      <c r="BC348" s="394" t="str">
        <f t="shared" si="185"/>
        <v>►</v>
      </c>
      <c r="BF348" s="394" t="str">
        <f t="shared" si="186"/>
        <v>►</v>
      </c>
      <c r="BI348" s="9">
        <v>1</v>
      </c>
      <c r="BJ348" s="1"/>
      <c r="BK348" s="1"/>
    </row>
    <row r="349" spans="1:63" s="564" customFormat="1" ht="16.5" thickBot="1">
      <c r="A349" s="394" t="str">
        <f t="shared" si="183"/>
        <v>A</v>
      </c>
      <c r="B349" s="655" t="s">
        <v>933</v>
      </c>
      <c r="C349" s="655" t="s">
        <v>933</v>
      </c>
      <c r="D349" s="655" t="s">
        <v>933</v>
      </c>
      <c r="E349" s="655" t="s">
        <v>933</v>
      </c>
      <c r="F349" s="655" t="s">
        <v>933</v>
      </c>
      <c r="G349" s="655" t="s">
        <v>933</v>
      </c>
      <c r="H349"/>
      <c r="I349" s="658" t="s">
        <v>338</v>
      </c>
      <c r="J349" s="657" t="s">
        <v>933</v>
      </c>
      <c r="K349" s="657" t="s">
        <v>933</v>
      </c>
      <c r="L349" s="657" t="s">
        <v>933</v>
      </c>
      <c r="M349" s="657" t="s">
        <v>933</v>
      </c>
      <c r="N349" s="657" t="s">
        <v>933</v>
      </c>
      <c r="O349" s="657" t="s">
        <v>933</v>
      </c>
      <c r="P349" s="657" t="s">
        <v>933</v>
      </c>
      <c r="Q349" s="657" t="s">
        <v>933</v>
      </c>
      <c r="R349" s="657" t="s">
        <v>933</v>
      </c>
      <c r="S349" s="657" t="s">
        <v>933</v>
      </c>
      <c r="T349" s="657" t="s">
        <v>933</v>
      </c>
      <c r="U349" s="657" t="s">
        <v>933</v>
      </c>
      <c r="V349" s="657" t="s">
        <v>933</v>
      </c>
      <c r="W349" s="657" t="s">
        <v>933</v>
      </c>
      <c r="X349" s="657" t="s">
        <v>933</v>
      </c>
      <c r="Y349" s="657" t="s">
        <v>933</v>
      </c>
      <c r="Z349" s="657" t="s">
        <v>933</v>
      </c>
      <c r="AA349" s="660"/>
      <c r="AB349" s="394" t="str">
        <f t="shared" si="184"/>
        <v>A</v>
      </c>
      <c r="AC349" s="655" t="s">
        <v>933</v>
      </c>
      <c r="AD349" s="655" t="s">
        <v>933</v>
      </c>
      <c r="AE349" s="655" t="s">
        <v>933</v>
      </c>
      <c r="AF349" s="655" t="s">
        <v>933</v>
      </c>
      <c r="AG349" s="655" t="s">
        <v>933</v>
      </c>
      <c r="AH349" s="655" t="s">
        <v>933</v>
      </c>
      <c r="AI349" s="660"/>
      <c r="AJ349" s="832" t="s">
        <v>338</v>
      </c>
      <c r="AK349" s="833" t="s">
        <v>338</v>
      </c>
      <c r="AL349" s="833" t="s">
        <v>338</v>
      </c>
      <c r="AM349" s="833" t="s">
        <v>338</v>
      </c>
      <c r="AN349" s="833" t="s">
        <v>338</v>
      </c>
      <c r="AO349" s="834" t="s">
        <v>2028</v>
      </c>
      <c r="AP349" s="835"/>
      <c r="AQ349" s="835"/>
      <c r="AR349" s="835"/>
      <c r="AS349" s="835"/>
      <c r="AT349" s="835"/>
      <c r="AU349" s="835"/>
      <c r="AV349" s="835"/>
      <c r="AW349" s="835"/>
      <c r="AX349" s="835"/>
      <c r="AY349" s="835"/>
      <c r="AZ349" s="835"/>
      <c r="BA349" s="835"/>
      <c r="BB349"/>
      <c r="BC349" s="394" t="str">
        <f t="shared" si="185"/>
        <v>A</v>
      </c>
      <c r="BF349" s="394" t="str">
        <f t="shared" si="186"/>
        <v>A</v>
      </c>
      <c r="BI349" s="9">
        <v>1</v>
      </c>
      <c r="BJ349" s="1"/>
      <c r="BK349" s="1"/>
    </row>
    <row r="350" spans="1:63" s="564" customFormat="1" ht="28.5">
      <c r="A350" s="394" t="str">
        <f t="shared" si="183"/>
        <v>A</v>
      </c>
      <c r="B350" s="395">
        <f t="shared" ref="B350:B368" si="191">IF(A350="►","►",IF(A350="A",IF(AND(ISTEXT(J350),ISTEXT(J350)),J350,IF(ISTEXT(J350),J350,IF(ISBLANK(J350),J350,J350)))))</f>
        <v>0</v>
      </c>
      <c r="C350" s="687">
        <f t="shared" ref="C350:C368" si="192">IF(B350="►","►",IFERROR(LEFT(B350,SEARCH(".",B350)-1),0))</f>
        <v>0</v>
      </c>
      <c r="D350" s="395">
        <f t="shared" ref="D350:D368" si="193">IF(B350="►","►",IFERROR(MID(B350,SEARCH(".",B350)+1,SEARCH(".",B350,SEARCH(".",B350)+1)-SEARCH(".",B350)-1),0))</f>
        <v>0</v>
      </c>
      <c r="E350" s="395">
        <f t="shared" ref="E350:E368" si="194">IF(B350="►","►",IFERROR(MID(B350,SEARCH(".",B350,SEARCH(".",B350)+1)+1,SEARCH(".",B350,SEARCH(".",B350,SEARCH(".",B350)+1)+1)-SEARCH(".",B350,SEARCH(".",B350)+1)-1),0))</f>
        <v>0</v>
      </c>
      <c r="F350" s="395">
        <f t="shared" ref="F350:F368" si="195">IF(B350="►","►",IFERROR(MID(J350,SEARCH(".",B350,SEARCH(".",B350,SEARCH(".",B350)+1)+1)+1,SEARCH(".",B350,SEARCH(".",B350,SEARCH(".",B350,SEARCH(".",B350)+1)+1)+1)-SEARCH(".",B350,SEARCH(".",B350,SEARCH(".",B350)+1)+1)-1),0))</f>
        <v>0</v>
      </c>
      <c r="G350" s="395" t="str">
        <f t="shared" ref="G350:G368" si="196">IF(B350="►","►",IFERROR(MID(B350,SEARCH("♦",SUBSTITUTE(B350,".","♦",LEN(B350)-LEN(SUBSTITUTE(B350,".",""))))+1,999),""))</f>
        <v/>
      </c>
      <c r="H350"/>
      <c r="I350" s="257" t="s">
        <v>338</v>
      </c>
      <c r="J350" s="256">
        <f>J357</f>
        <v>0</v>
      </c>
      <c r="K350" s="256">
        <f>K357</f>
        <v>0</v>
      </c>
      <c r="L350" s="255">
        <f>L357</f>
        <v>0</v>
      </c>
      <c r="M350" s="254">
        <f>M357</f>
        <v>0</v>
      </c>
      <c r="N350" s="253">
        <f>N357</f>
        <v>0</v>
      </c>
      <c r="O350" s="686"/>
      <c r="P350" s="685"/>
      <c r="Q350" s="798" t="s">
        <v>2016</v>
      </c>
      <c r="R350" s="798"/>
      <c r="S350" s="798"/>
      <c r="T350" s="798"/>
      <c r="U350" s="798"/>
      <c r="V350" s="798"/>
      <c r="W350" s="798"/>
      <c r="X350" s="798"/>
      <c r="Y350" s="798"/>
      <c r="Z350" s="684"/>
      <c r="AA350" s="660"/>
      <c r="AB350" s="394" t="str">
        <f t="shared" si="184"/>
        <v>A</v>
      </c>
      <c r="AC350" s="395">
        <f t="shared" ref="AC350:AC368" si="197">IF(AB350="►","►",IF(AB350="A",IF(AND(ISTEXT(AK350),ISTEXT(AK350)),AK350,IF(ISTEXT(AK350),AK350,IF(ISBLANK(AK350),AK350,AK350)))))</f>
        <v>0</v>
      </c>
      <c r="AD350" s="687">
        <f t="shared" ref="AD350:AD368" si="198">IF(AC350="►","►",IFERROR(LEFT(AC350,SEARCH(".",AC350)-1),0))</f>
        <v>0</v>
      </c>
      <c r="AE350" s="395">
        <f t="shared" ref="AE350:AE368" si="199">IF(AC350="►","►",IFERROR(MID(AC350,SEARCH(".",AC350)+1,SEARCH(".",AC350,SEARCH(".",AC350)+1)-SEARCH(".",AC350)-1),0))</f>
        <v>0</v>
      </c>
      <c r="AF350" s="395">
        <f t="shared" ref="AF350:AF368" si="200">IF(AC350="►","►",IFERROR(MID(AC350,SEARCH(".",AC350,SEARCH(".",AC350)+1)+1,SEARCH(".",AC350,SEARCH(".",AC350,SEARCH(".",AC350)+1)+1)-SEARCH(".",AC350,SEARCH(".",AC350)+1)-1),0))</f>
        <v>0</v>
      </c>
      <c r="AG350" s="395">
        <f t="shared" ref="AG350:AG368" si="201">IF(AC350="►","►",IFERROR(MID(AK350,SEARCH(".",AC350,SEARCH(".",AC350,SEARCH(".",AC350)+1)+1)+1,SEARCH(".",AC350,SEARCH(".",AC350,SEARCH(".",AC350,SEARCH(".",AC350)+1)+1)+1)-SEARCH(".",AC350,SEARCH(".",AC350,SEARCH(".",AC350)+1)+1)-1),0))</f>
        <v>0</v>
      </c>
      <c r="AH350" s="395" t="str">
        <f t="shared" ref="AH350:AH368" si="202">IF(AC350="►","►",IFERROR(MID(AC350,SEARCH("♦",SUBSTITUTE(AC350,".","♦",LEN(AC350)-LEN(SUBSTITUTE(AC350,".",""))))+1,999),""))</f>
        <v/>
      </c>
      <c r="AI350" s="660"/>
      <c r="AJ350" s="257" t="s">
        <v>338</v>
      </c>
      <c r="AK350" s="256">
        <f>AK357</f>
        <v>0</v>
      </c>
      <c r="AL350" s="256">
        <f>AL357</f>
        <v>0</v>
      </c>
      <c r="AM350" s="255">
        <f>AM357</f>
        <v>0</v>
      </c>
      <c r="AN350" s="254">
        <f>AN357</f>
        <v>0</v>
      </c>
      <c r="AO350" s="253">
        <f>AO357</f>
        <v>0</v>
      </c>
      <c r="AP350" s="686"/>
      <c r="AQ350" s="685"/>
      <c r="AR350" s="798" t="s">
        <v>2040</v>
      </c>
      <c r="AS350" s="798"/>
      <c r="AT350" s="798"/>
      <c r="AU350" s="798"/>
      <c r="AV350" s="798"/>
      <c r="AW350" s="798"/>
      <c r="AX350" s="798"/>
      <c r="AY350" s="798"/>
      <c r="AZ350" s="798"/>
      <c r="BA350" s="684"/>
      <c r="BB350"/>
      <c r="BC350" s="394" t="str">
        <f t="shared" si="185"/>
        <v>A</v>
      </c>
      <c r="BF350" s="394" t="str">
        <f t="shared" si="186"/>
        <v>A</v>
      </c>
      <c r="BI350" s="9">
        <v>1</v>
      </c>
      <c r="BJ350" s="1"/>
      <c r="BK350" s="1"/>
    </row>
    <row r="351" spans="1:63" s="564" customFormat="1" ht="28.5">
      <c r="A351" s="394" t="str">
        <f t="shared" si="183"/>
        <v>►</v>
      </c>
      <c r="B351" s="146" t="str">
        <f t="shared" si="191"/>
        <v>►</v>
      </c>
      <c r="C351" s="659" t="str">
        <f t="shared" si="192"/>
        <v>►</v>
      </c>
      <c r="D351" s="146" t="str">
        <f t="shared" si="193"/>
        <v>►</v>
      </c>
      <c r="E351" s="146" t="str">
        <f t="shared" si="194"/>
        <v>►</v>
      </c>
      <c r="F351" s="146" t="str">
        <f t="shared" si="195"/>
        <v>►</v>
      </c>
      <c r="G351" s="146" t="str">
        <f t="shared" si="196"/>
        <v>►</v>
      </c>
      <c r="H351"/>
      <c r="I351" s="133"/>
      <c r="J351" s="203"/>
      <c r="K351" s="203"/>
      <c r="L351" s="202"/>
      <c r="M351" s="201"/>
      <c r="N351" s="200"/>
      <c r="O351" s="683"/>
      <c r="P351" s="682"/>
      <c r="Q351" s="799"/>
      <c r="R351" s="799"/>
      <c r="S351" s="799"/>
      <c r="T351" s="799"/>
      <c r="U351" s="799"/>
      <c r="V351" s="799"/>
      <c r="W351" s="799"/>
      <c r="X351" s="799"/>
      <c r="Y351" s="799"/>
      <c r="Z351" s="681"/>
      <c r="AA351" s="660"/>
      <c r="AB351" s="394" t="str">
        <f t="shared" si="184"/>
        <v>►</v>
      </c>
      <c r="AC351" s="146" t="str">
        <f t="shared" si="197"/>
        <v>►</v>
      </c>
      <c r="AD351" s="659" t="str">
        <f t="shared" si="198"/>
        <v>►</v>
      </c>
      <c r="AE351" s="146" t="str">
        <f t="shared" si="199"/>
        <v>►</v>
      </c>
      <c r="AF351" s="146" t="str">
        <f t="shared" si="200"/>
        <v>►</v>
      </c>
      <c r="AG351" s="146" t="str">
        <f t="shared" si="201"/>
        <v>►</v>
      </c>
      <c r="AH351" s="146" t="str">
        <f t="shared" si="202"/>
        <v>►</v>
      </c>
      <c r="AI351" s="660"/>
      <c r="AJ351" s="133"/>
      <c r="AK351" s="203"/>
      <c r="AL351" s="203"/>
      <c r="AM351" s="202"/>
      <c r="AN351" s="201"/>
      <c r="AO351" s="200"/>
      <c r="AP351" s="683"/>
      <c r="AQ351" s="682"/>
      <c r="AR351" s="799"/>
      <c r="AS351" s="799"/>
      <c r="AT351" s="799"/>
      <c r="AU351" s="799"/>
      <c r="AV351" s="799"/>
      <c r="AW351" s="799"/>
      <c r="AX351" s="799"/>
      <c r="AY351" s="799"/>
      <c r="AZ351" s="799"/>
      <c r="BA351" s="681"/>
      <c r="BB351"/>
      <c r="BC351" s="394" t="str">
        <f t="shared" si="185"/>
        <v>►</v>
      </c>
      <c r="BF351" s="394" t="str">
        <f t="shared" si="186"/>
        <v>►</v>
      </c>
      <c r="BI351" s="9">
        <v>1</v>
      </c>
      <c r="BJ351" s="1"/>
      <c r="BK351" s="1"/>
    </row>
    <row r="352" spans="1:63" s="564" customFormat="1" ht="15.75">
      <c r="A352" s="394" t="str">
        <f t="shared" si="183"/>
        <v>►</v>
      </c>
      <c r="B352" s="146" t="str">
        <f t="shared" si="191"/>
        <v>►</v>
      </c>
      <c r="C352" s="659" t="str">
        <f t="shared" si="192"/>
        <v>►</v>
      </c>
      <c r="D352" s="146" t="str">
        <f t="shared" si="193"/>
        <v>►</v>
      </c>
      <c r="E352" s="146" t="str">
        <f t="shared" si="194"/>
        <v>►</v>
      </c>
      <c r="F352" s="146" t="str">
        <f t="shared" si="195"/>
        <v>►</v>
      </c>
      <c r="G352" s="146" t="str">
        <f t="shared" si="196"/>
        <v>►</v>
      </c>
      <c r="H352"/>
      <c r="I352" s="133"/>
      <c r="J352" s="203"/>
      <c r="K352" s="203"/>
      <c r="L352" s="202"/>
      <c r="M352" s="201"/>
      <c r="N352" s="200"/>
      <c r="O352" s="680"/>
      <c r="P352" s="680"/>
      <c r="Q352" s="332"/>
      <c r="R352" s="331"/>
      <c r="S352" s="231"/>
      <c r="T352" s="231"/>
      <c r="U352" s="231"/>
      <c r="V352" s="231"/>
      <c r="W352" s="231"/>
      <c r="X352" s="231"/>
      <c r="Y352" s="231"/>
      <c r="Z352" s="230"/>
      <c r="AA352" s="660"/>
      <c r="AB352" s="394" t="str">
        <f t="shared" si="184"/>
        <v>►</v>
      </c>
      <c r="AC352" s="146" t="str">
        <f t="shared" si="197"/>
        <v>►</v>
      </c>
      <c r="AD352" s="659" t="str">
        <f t="shared" si="198"/>
        <v>►</v>
      </c>
      <c r="AE352" s="146" t="str">
        <f t="shared" si="199"/>
        <v>►</v>
      </c>
      <c r="AF352" s="146" t="str">
        <f t="shared" si="200"/>
        <v>►</v>
      </c>
      <c r="AG352" s="146" t="str">
        <f t="shared" si="201"/>
        <v>►</v>
      </c>
      <c r="AH352" s="146" t="str">
        <f t="shared" si="202"/>
        <v>►</v>
      </c>
      <c r="AI352" s="660"/>
      <c r="AJ352" s="133"/>
      <c r="AK352" s="203"/>
      <c r="AL352" s="203"/>
      <c r="AM352" s="202"/>
      <c r="AN352" s="201"/>
      <c r="AO352" s="200"/>
      <c r="AP352" s="680"/>
      <c r="AQ352" s="680"/>
      <c r="AR352" s="332"/>
      <c r="AS352" s="331"/>
      <c r="AT352" s="231"/>
      <c r="AU352" s="231"/>
      <c r="AV352" s="231"/>
      <c r="AW352" s="231"/>
      <c r="AX352" s="231"/>
      <c r="AY352" s="231"/>
      <c r="AZ352" s="231"/>
      <c r="BA352" s="230"/>
      <c r="BB352"/>
      <c r="BC352" s="394" t="str">
        <f t="shared" si="185"/>
        <v>►</v>
      </c>
      <c r="BF352" s="394" t="str">
        <f t="shared" si="186"/>
        <v>►</v>
      </c>
      <c r="BI352" s="9">
        <v>1</v>
      </c>
      <c r="BJ352" s="1"/>
      <c r="BK352" s="1"/>
    </row>
    <row r="353" spans="1:63" s="564" customFormat="1" ht="18.75">
      <c r="A353" s="394" t="str">
        <f t="shared" si="183"/>
        <v>►</v>
      </c>
      <c r="B353" s="146" t="str">
        <f t="shared" si="191"/>
        <v>►</v>
      </c>
      <c r="C353" s="659" t="str">
        <f t="shared" si="192"/>
        <v>►</v>
      </c>
      <c r="D353" s="146" t="str">
        <f t="shared" si="193"/>
        <v>►</v>
      </c>
      <c r="E353" s="146" t="str">
        <f t="shared" si="194"/>
        <v>►</v>
      </c>
      <c r="F353" s="146" t="str">
        <f t="shared" si="195"/>
        <v>►</v>
      </c>
      <c r="G353" s="146" t="str">
        <f t="shared" si="196"/>
        <v>►</v>
      </c>
      <c r="H353"/>
      <c r="I353" s="133"/>
      <c r="J353" s="203"/>
      <c r="K353" s="203"/>
      <c r="L353" s="202"/>
      <c r="M353" s="201"/>
      <c r="N353" s="200"/>
      <c r="O353" s="223"/>
      <c r="P353" s="329"/>
      <c r="Q353" s="318"/>
      <c r="R353" s="318"/>
      <c r="S353" s="318"/>
      <c r="T353" s="318"/>
      <c r="U353" s="210"/>
      <c r="V353" s="222"/>
      <c r="W353" s="679"/>
      <c r="X353" s="679"/>
      <c r="Y353" s="679"/>
      <c r="Z353" s="678"/>
      <c r="AA353" s="660"/>
      <c r="AB353" s="394" t="str">
        <f t="shared" si="184"/>
        <v>►</v>
      </c>
      <c r="AC353" s="146" t="str">
        <f t="shared" si="197"/>
        <v>►</v>
      </c>
      <c r="AD353" s="659" t="str">
        <f t="shared" si="198"/>
        <v>►</v>
      </c>
      <c r="AE353" s="146" t="str">
        <f t="shared" si="199"/>
        <v>►</v>
      </c>
      <c r="AF353" s="146" t="str">
        <f t="shared" si="200"/>
        <v>►</v>
      </c>
      <c r="AG353" s="146" t="str">
        <f t="shared" si="201"/>
        <v>►</v>
      </c>
      <c r="AH353" s="146" t="str">
        <f t="shared" si="202"/>
        <v>►</v>
      </c>
      <c r="AI353" s="660"/>
      <c r="AJ353" s="133"/>
      <c r="AK353" s="203"/>
      <c r="AL353" s="203"/>
      <c r="AM353" s="202"/>
      <c r="AN353" s="201"/>
      <c r="AO353" s="200"/>
      <c r="AP353" s="223"/>
      <c r="AQ353" s="329"/>
      <c r="AR353" s="318"/>
      <c r="AS353" s="318"/>
      <c r="AT353" s="318"/>
      <c r="AU353" s="318"/>
      <c r="AV353" s="210"/>
      <c r="AW353" s="222"/>
      <c r="AX353" s="679"/>
      <c r="AY353" s="679"/>
      <c r="AZ353" s="679"/>
      <c r="BA353" s="678"/>
      <c r="BB353"/>
      <c r="BC353" s="394" t="str">
        <f t="shared" si="185"/>
        <v>►</v>
      </c>
      <c r="BF353" s="394" t="str">
        <f t="shared" si="186"/>
        <v>►</v>
      </c>
      <c r="BI353" s="9">
        <v>1</v>
      </c>
    </row>
    <row r="354" spans="1:63" s="564" customFormat="1" ht="18.75">
      <c r="A354" s="394" t="str">
        <f t="shared" si="183"/>
        <v>►</v>
      </c>
      <c r="B354" s="146" t="str">
        <f t="shared" si="191"/>
        <v>►</v>
      </c>
      <c r="C354" s="659" t="str">
        <f t="shared" si="192"/>
        <v>►</v>
      </c>
      <c r="D354" s="146" t="str">
        <f t="shared" si="193"/>
        <v>►</v>
      </c>
      <c r="E354" s="146" t="str">
        <f t="shared" si="194"/>
        <v>►</v>
      </c>
      <c r="F354" s="146" t="str">
        <f t="shared" si="195"/>
        <v>►</v>
      </c>
      <c r="G354" s="146" t="str">
        <f t="shared" si="196"/>
        <v>►</v>
      </c>
      <c r="H354"/>
      <c r="I354" s="133"/>
      <c r="J354" s="203"/>
      <c r="K354" s="203"/>
      <c r="L354" s="202"/>
      <c r="M354" s="201"/>
      <c r="N354" s="200"/>
      <c r="O354" s="215"/>
      <c r="P354" s="322"/>
      <c r="Q354" s="319"/>
      <c r="R354" s="319"/>
      <c r="S354" s="319"/>
      <c r="T354" s="319"/>
      <c r="U354" s="214"/>
      <c r="V354" s="28"/>
      <c r="W354" s="679"/>
      <c r="X354" s="679"/>
      <c r="Y354" s="679"/>
      <c r="Z354" s="678"/>
      <c r="AA354" s="660"/>
      <c r="AB354" s="394" t="str">
        <f t="shared" si="184"/>
        <v>►</v>
      </c>
      <c r="AC354" s="146" t="str">
        <f t="shared" si="197"/>
        <v>►</v>
      </c>
      <c r="AD354" s="659" t="str">
        <f t="shared" si="198"/>
        <v>►</v>
      </c>
      <c r="AE354" s="146" t="str">
        <f t="shared" si="199"/>
        <v>►</v>
      </c>
      <c r="AF354" s="146" t="str">
        <f t="shared" si="200"/>
        <v>►</v>
      </c>
      <c r="AG354" s="146" t="str">
        <f t="shared" si="201"/>
        <v>►</v>
      </c>
      <c r="AH354" s="146" t="str">
        <f t="shared" si="202"/>
        <v>►</v>
      </c>
      <c r="AI354" s="660"/>
      <c r="AJ354" s="133"/>
      <c r="AK354" s="203"/>
      <c r="AL354" s="203"/>
      <c r="AM354" s="202"/>
      <c r="AN354" s="201"/>
      <c r="AO354" s="200"/>
      <c r="AP354" s="215"/>
      <c r="AQ354" s="322"/>
      <c r="AR354" s="319"/>
      <c r="AS354" s="319"/>
      <c r="AT354" s="319"/>
      <c r="AU354" s="319"/>
      <c r="AV354" s="214"/>
      <c r="AW354" s="28"/>
      <c r="AX354" s="679"/>
      <c r="AY354" s="679"/>
      <c r="AZ354" s="679"/>
      <c r="BA354" s="678"/>
      <c r="BB354"/>
      <c r="BC354" s="394" t="str">
        <f t="shared" si="185"/>
        <v>►</v>
      </c>
      <c r="BF354" s="394" t="str">
        <f t="shared" si="186"/>
        <v>►</v>
      </c>
      <c r="BI354" s="9">
        <v>1</v>
      </c>
    </row>
    <row r="355" spans="1:63" s="564" customFormat="1" ht="15.75">
      <c r="A355" s="394" t="str">
        <f t="shared" si="183"/>
        <v>►</v>
      </c>
      <c r="B355" s="146" t="str">
        <f t="shared" si="191"/>
        <v>►</v>
      </c>
      <c r="C355" s="659" t="str">
        <f t="shared" si="192"/>
        <v>►</v>
      </c>
      <c r="D355" s="146" t="str">
        <f t="shared" si="193"/>
        <v>►</v>
      </c>
      <c r="E355" s="146" t="str">
        <f t="shared" si="194"/>
        <v>►</v>
      </c>
      <c r="F355" s="146" t="str">
        <f t="shared" si="195"/>
        <v>►</v>
      </c>
      <c r="G355" s="146" t="str">
        <f t="shared" si="196"/>
        <v>►</v>
      </c>
      <c r="H355"/>
      <c r="I355" s="133"/>
      <c r="J355" s="203"/>
      <c r="K355" s="203"/>
      <c r="L355" s="202"/>
      <c r="M355" s="201"/>
      <c r="N355" s="200"/>
      <c r="O355" s="320"/>
      <c r="P355" s="319"/>
      <c r="Q355" s="318"/>
      <c r="R355" s="315"/>
      <c r="S355" s="198"/>
      <c r="T355" s="314"/>
      <c r="U355" s="197"/>
      <c r="V355" s="196"/>
      <c r="W355" s="677" t="str">
        <f>Q350</f>
        <v>POSTIT 11</v>
      </c>
      <c r="X355" s="677"/>
      <c r="Y355" s="677"/>
      <c r="Z355" s="676"/>
      <c r="AA355" s="660"/>
      <c r="AB355" s="394" t="str">
        <f t="shared" si="184"/>
        <v>►</v>
      </c>
      <c r="AC355" s="146" t="str">
        <f t="shared" si="197"/>
        <v>►</v>
      </c>
      <c r="AD355" s="659" t="str">
        <f t="shared" si="198"/>
        <v>►</v>
      </c>
      <c r="AE355" s="146" t="str">
        <f t="shared" si="199"/>
        <v>►</v>
      </c>
      <c r="AF355" s="146" t="str">
        <f t="shared" si="200"/>
        <v>►</v>
      </c>
      <c r="AG355" s="146" t="str">
        <f t="shared" si="201"/>
        <v>►</v>
      </c>
      <c r="AH355" s="146" t="str">
        <f t="shared" si="202"/>
        <v>►</v>
      </c>
      <c r="AI355" s="660"/>
      <c r="AJ355" s="133"/>
      <c r="AK355" s="203"/>
      <c r="AL355" s="203"/>
      <c r="AM355" s="202"/>
      <c r="AN355" s="201"/>
      <c r="AO355" s="200"/>
      <c r="AP355" s="320"/>
      <c r="AQ355" s="319"/>
      <c r="AR355" s="318"/>
      <c r="AS355" s="315"/>
      <c r="AT355" s="198"/>
      <c r="AU355" s="314"/>
      <c r="AV355" s="197"/>
      <c r="AW355" s="196"/>
      <c r="AX355" s="677" t="str">
        <f>AR350</f>
        <v>POSTIT 24</v>
      </c>
      <c r="AY355" s="677"/>
      <c r="AZ355" s="677"/>
      <c r="BA355" s="676"/>
      <c r="BB355"/>
      <c r="BC355" s="394" t="str">
        <f t="shared" si="185"/>
        <v>►</v>
      </c>
      <c r="BF355" s="394" t="str">
        <f t="shared" si="186"/>
        <v>►</v>
      </c>
      <c r="BI355" s="9">
        <v>1</v>
      </c>
      <c r="BJ355" s="1"/>
      <c r="BK355" s="1"/>
    </row>
    <row r="356" spans="1:63" s="564" customFormat="1" ht="15.75">
      <c r="A356" s="394" t="str">
        <f t="shared" si="183"/>
        <v>►</v>
      </c>
      <c r="B356" s="146" t="str">
        <f t="shared" si="191"/>
        <v>►</v>
      </c>
      <c r="C356" s="659" t="str">
        <f t="shared" si="192"/>
        <v>►</v>
      </c>
      <c r="D356" s="146" t="str">
        <f t="shared" si="193"/>
        <v>►</v>
      </c>
      <c r="E356" s="146" t="str">
        <f t="shared" si="194"/>
        <v>►</v>
      </c>
      <c r="F356" s="146" t="str">
        <f t="shared" si="195"/>
        <v>►</v>
      </c>
      <c r="G356" s="146" t="str">
        <f t="shared" si="196"/>
        <v>►</v>
      </c>
      <c r="H356"/>
      <c r="I356" s="133"/>
      <c r="J356" s="203"/>
      <c r="K356" s="203"/>
      <c r="L356" s="202"/>
      <c r="M356" s="201"/>
      <c r="N356" s="200"/>
      <c r="O356" s="199"/>
      <c r="P356" s="103"/>
      <c r="Q356" s="315"/>
      <c r="R356" s="315"/>
      <c r="S356" s="198"/>
      <c r="T356" s="314"/>
      <c r="U356" s="197"/>
      <c r="V356" s="196"/>
      <c r="W356" s="677"/>
      <c r="X356" s="677"/>
      <c r="Y356" s="677"/>
      <c r="Z356" s="676"/>
      <c r="AA356" s="660"/>
      <c r="AB356" s="394" t="str">
        <f t="shared" si="184"/>
        <v>►</v>
      </c>
      <c r="AC356" s="146" t="str">
        <f t="shared" si="197"/>
        <v>►</v>
      </c>
      <c r="AD356" s="659" t="str">
        <f t="shared" si="198"/>
        <v>►</v>
      </c>
      <c r="AE356" s="146" t="str">
        <f t="shared" si="199"/>
        <v>►</v>
      </c>
      <c r="AF356" s="146" t="str">
        <f t="shared" si="200"/>
        <v>►</v>
      </c>
      <c r="AG356" s="146" t="str">
        <f t="shared" si="201"/>
        <v>►</v>
      </c>
      <c r="AH356" s="146" t="str">
        <f t="shared" si="202"/>
        <v>►</v>
      </c>
      <c r="AI356" s="660"/>
      <c r="AJ356" s="133"/>
      <c r="AK356" s="203"/>
      <c r="AL356" s="203"/>
      <c r="AM356" s="202"/>
      <c r="AN356" s="201"/>
      <c r="AO356" s="200"/>
      <c r="AP356" s="199"/>
      <c r="AQ356" s="103"/>
      <c r="AR356" s="315"/>
      <c r="AS356" s="315"/>
      <c r="AT356" s="198"/>
      <c r="AU356" s="314"/>
      <c r="AV356" s="197"/>
      <c r="AW356" s="196"/>
      <c r="AX356" s="677"/>
      <c r="AY356" s="677"/>
      <c r="AZ356" s="677"/>
      <c r="BA356" s="676"/>
      <c r="BB356"/>
      <c r="BC356" s="394" t="str">
        <f t="shared" si="185"/>
        <v>►</v>
      </c>
      <c r="BF356" s="394" t="str">
        <f t="shared" si="186"/>
        <v>►</v>
      </c>
      <c r="BI356" s="9">
        <v>1</v>
      </c>
      <c r="BJ356" s="1"/>
      <c r="BK356" s="1"/>
    </row>
    <row r="357" spans="1:63" s="564" customFormat="1" ht="15.75">
      <c r="A357" s="394" t="str">
        <f t="shared" si="183"/>
        <v>►</v>
      </c>
      <c r="B357" s="146" t="str">
        <f t="shared" si="191"/>
        <v>►</v>
      </c>
      <c r="C357" s="659" t="str">
        <f t="shared" si="192"/>
        <v>►</v>
      </c>
      <c r="D357" s="146" t="str">
        <f t="shared" si="193"/>
        <v>►</v>
      </c>
      <c r="E357" s="146" t="str">
        <f t="shared" si="194"/>
        <v>►</v>
      </c>
      <c r="F357" s="146" t="str">
        <f t="shared" si="195"/>
        <v>►</v>
      </c>
      <c r="G357" s="146" t="str">
        <f t="shared" si="196"/>
        <v>►</v>
      </c>
      <c r="H357"/>
      <c r="I357" s="133"/>
      <c r="J357" s="189"/>
      <c r="K357" s="188"/>
      <c r="L357" s="187"/>
      <c r="M357" s="186"/>
      <c r="N357" s="185"/>
      <c r="O357" s="184"/>
      <c r="P357" s="183"/>
      <c r="Q357" s="183"/>
      <c r="R357" s="182"/>
      <c r="S357" s="182"/>
      <c r="T357" s="182"/>
      <c r="U357" s="182"/>
      <c r="V357" s="182"/>
      <c r="W357" s="182"/>
      <c r="X357" s="182"/>
      <c r="Y357" s="182"/>
      <c r="Z357" s="181"/>
      <c r="AA357" s="660"/>
      <c r="AB357" s="394" t="str">
        <f t="shared" si="184"/>
        <v>►</v>
      </c>
      <c r="AC357" s="146" t="str">
        <f t="shared" si="197"/>
        <v>►</v>
      </c>
      <c r="AD357" s="659" t="str">
        <f t="shared" si="198"/>
        <v>►</v>
      </c>
      <c r="AE357" s="146" t="str">
        <f t="shared" si="199"/>
        <v>►</v>
      </c>
      <c r="AF357" s="146" t="str">
        <f t="shared" si="200"/>
        <v>►</v>
      </c>
      <c r="AG357" s="146" t="str">
        <f t="shared" si="201"/>
        <v>►</v>
      </c>
      <c r="AH357" s="146" t="str">
        <f t="shared" si="202"/>
        <v>►</v>
      </c>
      <c r="AI357" s="660"/>
      <c r="AJ357" s="133"/>
      <c r="AK357" s="189"/>
      <c r="AL357" s="188"/>
      <c r="AM357" s="187"/>
      <c r="AN357" s="186"/>
      <c r="AO357" s="185"/>
      <c r="AP357" s="184"/>
      <c r="AQ357" s="183"/>
      <c r="AR357" s="183"/>
      <c r="AS357" s="182"/>
      <c r="AT357" s="182"/>
      <c r="AU357" s="182"/>
      <c r="AV357" s="182"/>
      <c r="AW357" s="182"/>
      <c r="AX357" s="182"/>
      <c r="AY357" s="182"/>
      <c r="AZ357" s="182"/>
      <c r="BA357" s="181"/>
      <c r="BB357"/>
      <c r="BC357" s="394" t="str">
        <f t="shared" si="185"/>
        <v>►</v>
      </c>
      <c r="BF357" s="394" t="str">
        <f t="shared" si="186"/>
        <v>►</v>
      </c>
      <c r="BI357" s="9">
        <v>1</v>
      </c>
      <c r="BJ357" s="1"/>
      <c r="BK357" s="1"/>
    </row>
    <row r="358" spans="1:63" s="564" customFormat="1" ht="15.75">
      <c r="A358" s="394" t="str">
        <f t="shared" si="183"/>
        <v>►</v>
      </c>
      <c r="B358" s="146" t="str">
        <f t="shared" si="191"/>
        <v>►</v>
      </c>
      <c r="C358" s="659" t="str">
        <f t="shared" si="192"/>
        <v>►</v>
      </c>
      <c r="D358" s="146" t="str">
        <f t="shared" si="193"/>
        <v>►</v>
      </c>
      <c r="E358" s="146" t="str">
        <f t="shared" si="194"/>
        <v>►</v>
      </c>
      <c r="F358" s="146" t="str">
        <f t="shared" si="195"/>
        <v>►</v>
      </c>
      <c r="G358" s="146" t="str">
        <f t="shared" si="196"/>
        <v>►</v>
      </c>
      <c r="H358"/>
      <c r="I358" s="133"/>
      <c r="J358" s="118"/>
      <c r="K358" s="118"/>
      <c r="L358" s="117"/>
      <c r="M358" s="116"/>
      <c r="N358" s="115"/>
      <c r="O358" s="675"/>
      <c r="P358" s="675"/>
      <c r="Q358" s="674"/>
      <c r="R358" s="176"/>
      <c r="S358" s="175"/>
      <c r="T358" s="673"/>
      <c r="U358" s="174"/>
      <c r="V358" s="672"/>
      <c r="W358" s="671"/>
      <c r="X358" s="670"/>
      <c r="Y358" s="669"/>
      <c r="Z358" s="173"/>
      <c r="AA358" s="660"/>
      <c r="AB358" s="394" t="str">
        <f t="shared" si="184"/>
        <v>►</v>
      </c>
      <c r="AC358" s="146" t="str">
        <f t="shared" si="197"/>
        <v>►</v>
      </c>
      <c r="AD358" s="659" t="str">
        <f t="shared" si="198"/>
        <v>►</v>
      </c>
      <c r="AE358" s="146" t="str">
        <f t="shared" si="199"/>
        <v>►</v>
      </c>
      <c r="AF358" s="146" t="str">
        <f t="shared" si="200"/>
        <v>►</v>
      </c>
      <c r="AG358" s="146" t="str">
        <f t="shared" si="201"/>
        <v>►</v>
      </c>
      <c r="AH358" s="146" t="str">
        <f t="shared" si="202"/>
        <v>►</v>
      </c>
      <c r="AI358" s="660"/>
      <c r="AJ358" s="133"/>
      <c r="AK358" s="118"/>
      <c r="AL358" s="118"/>
      <c r="AM358" s="117"/>
      <c r="AN358" s="116"/>
      <c r="AO358" s="115"/>
      <c r="AP358" s="675"/>
      <c r="AQ358" s="675"/>
      <c r="AR358" s="674"/>
      <c r="AS358" s="176"/>
      <c r="AT358" s="175"/>
      <c r="AU358" s="673"/>
      <c r="AV358" s="174"/>
      <c r="AW358" s="672"/>
      <c r="AX358" s="671"/>
      <c r="AY358" s="670"/>
      <c r="AZ358" s="669"/>
      <c r="BA358" s="173"/>
      <c r="BB358"/>
      <c r="BC358" s="394" t="str">
        <f t="shared" si="185"/>
        <v>►</v>
      </c>
      <c r="BF358" s="394" t="str">
        <f t="shared" si="186"/>
        <v>►</v>
      </c>
      <c r="BI358" s="9">
        <v>1</v>
      </c>
      <c r="BJ358" s="1"/>
      <c r="BK358" s="1"/>
    </row>
    <row r="359" spans="1:63" s="564" customFormat="1" ht="15.75">
      <c r="A359" s="394" t="str">
        <f t="shared" si="183"/>
        <v>►</v>
      </c>
      <c r="B359" s="146" t="str">
        <f t="shared" si="191"/>
        <v>►</v>
      </c>
      <c r="C359" s="659" t="str">
        <f t="shared" si="192"/>
        <v>►</v>
      </c>
      <c r="D359" s="146" t="str">
        <f t="shared" si="193"/>
        <v>►</v>
      </c>
      <c r="E359" s="146" t="str">
        <f t="shared" si="194"/>
        <v>►</v>
      </c>
      <c r="F359" s="146" t="str">
        <f t="shared" si="195"/>
        <v>►</v>
      </c>
      <c r="G359" s="146" t="str">
        <f t="shared" si="196"/>
        <v>►</v>
      </c>
      <c r="H359"/>
      <c r="I359" s="133"/>
      <c r="J359" s="118"/>
      <c r="K359" s="118"/>
      <c r="L359" s="117"/>
      <c r="M359" s="116"/>
      <c r="N359" s="115"/>
      <c r="O359" s="663"/>
      <c r="P359" s="663"/>
      <c r="Q359" s="662"/>
      <c r="R359" s="164"/>
      <c r="S359" s="163"/>
      <c r="T359" s="668"/>
      <c r="U359" s="162"/>
      <c r="V359" s="667"/>
      <c r="W359" s="666"/>
      <c r="X359" s="665"/>
      <c r="Y359" s="664"/>
      <c r="Z359" s="161"/>
      <c r="AA359" s="660"/>
      <c r="AB359" s="394" t="str">
        <f t="shared" si="184"/>
        <v>►</v>
      </c>
      <c r="AC359" s="146" t="str">
        <f t="shared" si="197"/>
        <v>►</v>
      </c>
      <c r="AD359" s="659" t="str">
        <f t="shared" si="198"/>
        <v>►</v>
      </c>
      <c r="AE359" s="146" t="str">
        <f t="shared" si="199"/>
        <v>►</v>
      </c>
      <c r="AF359" s="146" t="str">
        <f t="shared" si="200"/>
        <v>►</v>
      </c>
      <c r="AG359" s="146" t="str">
        <f t="shared" si="201"/>
        <v>►</v>
      </c>
      <c r="AH359" s="146" t="str">
        <f t="shared" si="202"/>
        <v>►</v>
      </c>
      <c r="AI359" s="660"/>
      <c r="AJ359" s="133"/>
      <c r="AK359" s="118"/>
      <c r="AL359" s="118"/>
      <c r="AM359" s="117"/>
      <c r="AN359" s="116"/>
      <c r="AO359" s="115"/>
      <c r="AP359" s="663"/>
      <c r="AQ359" s="663"/>
      <c r="AR359" s="662"/>
      <c r="AS359" s="164"/>
      <c r="AT359" s="163"/>
      <c r="AU359" s="668"/>
      <c r="AV359" s="162"/>
      <c r="AW359" s="667"/>
      <c r="AX359" s="666"/>
      <c r="AY359" s="665"/>
      <c r="AZ359" s="664"/>
      <c r="BA359" s="161"/>
      <c r="BB359"/>
      <c r="BC359" s="394" t="str">
        <f t="shared" si="185"/>
        <v>►</v>
      </c>
      <c r="BF359" s="394" t="str">
        <f t="shared" si="186"/>
        <v>►</v>
      </c>
      <c r="BI359" s="9">
        <v>1</v>
      </c>
      <c r="BJ359" s="1"/>
      <c r="BK359" s="1"/>
    </row>
    <row r="360" spans="1:63" s="564" customFormat="1" ht="21">
      <c r="A360" s="394" t="str">
        <f t="shared" si="183"/>
        <v>►</v>
      </c>
      <c r="B360" s="146" t="str">
        <f t="shared" si="191"/>
        <v>►</v>
      </c>
      <c r="C360" s="659" t="str">
        <f t="shared" si="192"/>
        <v>►</v>
      </c>
      <c r="D360" s="146" t="str">
        <f t="shared" si="193"/>
        <v>►</v>
      </c>
      <c r="E360" s="146" t="str">
        <f t="shared" si="194"/>
        <v>►</v>
      </c>
      <c r="F360" s="146" t="str">
        <f t="shared" si="195"/>
        <v>►</v>
      </c>
      <c r="G360" s="146" t="str">
        <f t="shared" si="196"/>
        <v>►</v>
      </c>
      <c r="H360"/>
      <c r="I360" s="133"/>
      <c r="J360" s="118"/>
      <c r="K360" s="118"/>
      <c r="L360" s="117"/>
      <c r="M360" s="116"/>
      <c r="N360" s="115"/>
      <c r="O360" s="663"/>
      <c r="P360" s="663"/>
      <c r="Q360" s="662"/>
      <c r="R360" s="144"/>
      <c r="S360" s="292"/>
      <c r="T360" s="291"/>
      <c r="U360" s="143"/>
      <c r="V360" s="290"/>
      <c r="W360" s="289"/>
      <c r="X360" s="288"/>
      <c r="Y360" s="287"/>
      <c r="Z360" s="286"/>
      <c r="AA360" s="660"/>
      <c r="AB360" s="394" t="str">
        <f t="shared" si="184"/>
        <v>►</v>
      </c>
      <c r="AC360" s="146" t="str">
        <f t="shared" si="197"/>
        <v>►</v>
      </c>
      <c r="AD360" s="659" t="str">
        <f t="shared" si="198"/>
        <v>►</v>
      </c>
      <c r="AE360" s="146" t="str">
        <f t="shared" si="199"/>
        <v>►</v>
      </c>
      <c r="AF360" s="146" t="str">
        <f t="shared" si="200"/>
        <v>►</v>
      </c>
      <c r="AG360" s="146" t="str">
        <f t="shared" si="201"/>
        <v>►</v>
      </c>
      <c r="AH360" s="146" t="str">
        <f t="shared" si="202"/>
        <v>►</v>
      </c>
      <c r="AI360" s="660"/>
      <c r="AJ360" s="133"/>
      <c r="AK360" s="118"/>
      <c r="AL360" s="118"/>
      <c r="AM360" s="117"/>
      <c r="AN360" s="116"/>
      <c r="AO360" s="115"/>
      <c r="AP360" s="663"/>
      <c r="AQ360" s="663"/>
      <c r="AR360" s="662"/>
      <c r="AS360" s="144"/>
      <c r="AT360" s="292"/>
      <c r="AU360" s="291"/>
      <c r="AV360" s="143"/>
      <c r="AW360" s="290"/>
      <c r="AX360" s="289"/>
      <c r="AY360" s="288"/>
      <c r="AZ360" s="287"/>
      <c r="BA360" s="286"/>
      <c r="BB360"/>
      <c r="BC360" s="394" t="str">
        <f t="shared" si="185"/>
        <v>►</v>
      </c>
      <c r="BF360" s="394" t="str">
        <f t="shared" si="186"/>
        <v>►</v>
      </c>
      <c r="BI360" s="9">
        <v>1</v>
      </c>
      <c r="BJ360" s="1"/>
      <c r="BK360" s="1"/>
    </row>
    <row r="361" spans="1:63" s="564" customFormat="1" ht="21">
      <c r="A361" s="394" t="str">
        <f t="shared" si="183"/>
        <v>►</v>
      </c>
      <c r="B361" s="146" t="str">
        <f t="shared" si="191"/>
        <v>►</v>
      </c>
      <c r="C361" s="659" t="str">
        <f t="shared" si="192"/>
        <v>►</v>
      </c>
      <c r="D361" s="146" t="str">
        <f t="shared" si="193"/>
        <v>►</v>
      </c>
      <c r="E361" s="146" t="str">
        <f t="shared" si="194"/>
        <v>►</v>
      </c>
      <c r="F361" s="146" t="str">
        <f t="shared" si="195"/>
        <v>►</v>
      </c>
      <c r="G361" s="146" t="str">
        <f t="shared" si="196"/>
        <v>►</v>
      </c>
      <c r="H361"/>
      <c r="I361" s="145"/>
      <c r="J361" s="118"/>
      <c r="K361" s="118"/>
      <c r="L361" s="117"/>
      <c r="M361" s="116"/>
      <c r="N361" s="115"/>
      <c r="O361" s="663"/>
      <c r="P361" s="663"/>
      <c r="Q361" s="662"/>
      <c r="R361" s="149"/>
      <c r="S361" s="292"/>
      <c r="T361" s="291"/>
      <c r="U361" s="143"/>
      <c r="V361" s="290"/>
      <c r="W361" s="289"/>
      <c r="X361" s="288"/>
      <c r="Y361" s="287"/>
      <c r="Z361" s="286"/>
      <c r="AA361" s="660"/>
      <c r="AB361" s="394" t="str">
        <f t="shared" si="184"/>
        <v>►</v>
      </c>
      <c r="AC361" s="146" t="str">
        <f t="shared" si="197"/>
        <v>►</v>
      </c>
      <c r="AD361" s="659" t="str">
        <f t="shared" si="198"/>
        <v>►</v>
      </c>
      <c r="AE361" s="146" t="str">
        <f t="shared" si="199"/>
        <v>►</v>
      </c>
      <c r="AF361" s="146" t="str">
        <f t="shared" si="200"/>
        <v>►</v>
      </c>
      <c r="AG361" s="146" t="str">
        <f t="shared" si="201"/>
        <v>►</v>
      </c>
      <c r="AH361" s="146" t="str">
        <f t="shared" si="202"/>
        <v>►</v>
      </c>
      <c r="AI361" s="660"/>
      <c r="AJ361" s="145"/>
      <c r="AK361" s="118"/>
      <c r="AL361" s="118"/>
      <c r="AM361" s="117"/>
      <c r="AN361" s="116"/>
      <c r="AO361" s="115"/>
      <c r="AP361" s="663"/>
      <c r="AQ361" s="663"/>
      <c r="AR361" s="662"/>
      <c r="AS361" s="149"/>
      <c r="AT361" s="292"/>
      <c r="AU361" s="291"/>
      <c r="AV361" s="143"/>
      <c r="AW361" s="290"/>
      <c r="AX361" s="289"/>
      <c r="AY361" s="288"/>
      <c r="AZ361" s="287"/>
      <c r="BA361" s="286"/>
      <c r="BB361"/>
      <c r="BC361" s="394" t="str">
        <f t="shared" si="185"/>
        <v>►</v>
      </c>
      <c r="BF361" s="394" t="str">
        <f t="shared" si="186"/>
        <v>►</v>
      </c>
      <c r="BI361" s="9">
        <v>1</v>
      </c>
      <c r="BJ361" s="1"/>
      <c r="BK361" s="1"/>
    </row>
    <row r="362" spans="1:63" s="564" customFormat="1" ht="21">
      <c r="A362" s="394" t="str">
        <f t="shared" si="183"/>
        <v>►</v>
      </c>
      <c r="B362" s="146" t="str">
        <f t="shared" si="191"/>
        <v>►</v>
      </c>
      <c r="C362" s="659" t="str">
        <f t="shared" si="192"/>
        <v>►</v>
      </c>
      <c r="D362" s="146" t="str">
        <f t="shared" si="193"/>
        <v>►</v>
      </c>
      <c r="E362" s="146" t="str">
        <f t="shared" si="194"/>
        <v>►</v>
      </c>
      <c r="F362" s="146" t="str">
        <f t="shared" si="195"/>
        <v>►</v>
      </c>
      <c r="G362" s="146" t="str">
        <f t="shared" si="196"/>
        <v>►</v>
      </c>
      <c r="H362"/>
      <c r="I362" s="145"/>
      <c r="J362" s="118"/>
      <c r="K362" s="118"/>
      <c r="L362" s="117"/>
      <c r="M362" s="116"/>
      <c r="N362" s="115"/>
      <c r="O362" s="663"/>
      <c r="P362" s="663"/>
      <c r="Q362" s="662"/>
      <c r="R362" s="144"/>
      <c r="S362" s="292"/>
      <c r="T362" s="291"/>
      <c r="U362" s="143"/>
      <c r="V362" s="290"/>
      <c r="W362" s="289"/>
      <c r="X362" s="288"/>
      <c r="Y362" s="287"/>
      <c r="Z362" s="294"/>
      <c r="AA362" s="660"/>
      <c r="AB362" s="394" t="str">
        <f t="shared" si="184"/>
        <v>►</v>
      </c>
      <c r="AC362" s="146" t="str">
        <f t="shared" si="197"/>
        <v>►</v>
      </c>
      <c r="AD362" s="659" t="str">
        <f t="shared" si="198"/>
        <v>►</v>
      </c>
      <c r="AE362" s="146" t="str">
        <f t="shared" si="199"/>
        <v>►</v>
      </c>
      <c r="AF362" s="146" t="str">
        <f t="shared" si="200"/>
        <v>►</v>
      </c>
      <c r="AG362" s="146" t="str">
        <f t="shared" si="201"/>
        <v>►</v>
      </c>
      <c r="AH362" s="146" t="str">
        <f t="shared" si="202"/>
        <v>►</v>
      </c>
      <c r="AI362" s="660"/>
      <c r="AJ362" s="145"/>
      <c r="AK362" s="118"/>
      <c r="AL362" s="118"/>
      <c r="AM362" s="117"/>
      <c r="AN362" s="116"/>
      <c r="AO362" s="115"/>
      <c r="AP362" s="663"/>
      <c r="AQ362" s="663"/>
      <c r="AR362" s="662"/>
      <c r="AS362" s="144"/>
      <c r="AT362" s="292"/>
      <c r="AU362" s="291"/>
      <c r="AV362" s="143"/>
      <c r="AW362" s="290"/>
      <c r="AX362" s="289"/>
      <c r="AY362" s="288"/>
      <c r="AZ362" s="287"/>
      <c r="BA362" s="294"/>
      <c r="BB362"/>
      <c r="BC362" s="394" t="str">
        <f t="shared" si="185"/>
        <v>►</v>
      </c>
      <c r="BF362" s="394" t="str">
        <f t="shared" si="186"/>
        <v>►</v>
      </c>
      <c r="BI362" s="9">
        <v>1</v>
      </c>
      <c r="BJ362" s="1"/>
      <c r="BK362" s="1"/>
    </row>
    <row r="363" spans="1:63" s="564" customFormat="1" ht="21">
      <c r="A363" s="394" t="str">
        <f t="shared" si="183"/>
        <v>►</v>
      </c>
      <c r="B363" s="146" t="str">
        <f t="shared" si="191"/>
        <v>►</v>
      </c>
      <c r="C363" s="659" t="str">
        <f t="shared" si="192"/>
        <v>►</v>
      </c>
      <c r="D363" s="146" t="str">
        <f t="shared" si="193"/>
        <v>►</v>
      </c>
      <c r="E363" s="146" t="str">
        <f t="shared" si="194"/>
        <v>►</v>
      </c>
      <c r="F363" s="146" t="str">
        <f t="shared" si="195"/>
        <v>►</v>
      </c>
      <c r="G363" s="146" t="str">
        <f t="shared" si="196"/>
        <v>►</v>
      </c>
      <c r="H363"/>
      <c r="I363" s="145"/>
      <c r="J363" s="118"/>
      <c r="K363" s="118"/>
      <c r="L363" s="117"/>
      <c r="M363" s="116"/>
      <c r="N363" s="115"/>
      <c r="O363" s="663"/>
      <c r="P363" s="663"/>
      <c r="Q363" s="662"/>
      <c r="R363" s="149"/>
      <c r="S363" s="292"/>
      <c r="T363" s="291"/>
      <c r="U363" s="143"/>
      <c r="V363" s="290"/>
      <c r="W363" s="289"/>
      <c r="X363" s="288"/>
      <c r="Y363" s="287"/>
      <c r="Z363" s="294"/>
      <c r="AA363" s="660"/>
      <c r="AB363" s="394" t="str">
        <f t="shared" si="184"/>
        <v>►</v>
      </c>
      <c r="AC363" s="146" t="str">
        <f t="shared" si="197"/>
        <v>►</v>
      </c>
      <c r="AD363" s="659" t="str">
        <f t="shared" si="198"/>
        <v>►</v>
      </c>
      <c r="AE363" s="146" t="str">
        <f t="shared" si="199"/>
        <v>►</v>
      </c>
      <c r="AF363" s="146" t="str">
        <f t="shared" si="200"/>
        <v>►</v>
      </c>
      <c r="AG363" s="146" t="str">
        <f t="shared" si="201"/>
        <v>►</v>
      </c>
      <c r="AH363" s="146" t="str">
        <f t="shared" si="202"/>
        <v>►</v>
      </c>
      <c r="AI363" s="660"/>
      <c r="AJ363" s="145"/>
      <c r="AK363" s="118"/>
      <c r="AL363" s="118"/>
      <c r="AM363" s="117"/>
      <c r="AN363" s="116"/>
      <c r="AO363" s="115"/>
      <c r="AP363" s="663"/>
      <c r="AQ363" s="663"/>
      <c r="AR363" s="662"/>
      <c r="AS363" s="149"/>
      <c r="AT363" s="292"/>
      <c r="AU363" s="291"/>
      <c r="AV363" s="143"/>
      <c r="AW363" s="290"/>
      <c r="AX363" s="289"/>
      <c r="AY363" s="288"/>
      <c r="AZ363" s="287"/>
      <c r="BA363" s="294"/>
      <c r="BB363"/>
      <c r="BC363" s="394" t="str">
        <f t="shared" si="185"/>
        <v>►</v>
      </c>
      <c r="BF363" s="394" t="str">
        <f t="shared" si="186"/>
        <v>►</v>
      </c>
      <c r="BI363" s="9">
        <v>1</v>
      </c>
      <c r="BJ363" s="1"/>
      <c r="BK363" s="1"/>
    </row>
    <row r="364" spans="1:63" s="564" customFormat="1" ht="21">
      <c r="A364" s="394" t="str">
        <f t="shared" si="183"/>
        <v>►</v>
      </c>
      <c r="B364" s="146" t="str">
        <f t="shared" si="191"/>
        <v>►</v>
      </c>
      <c r="C364" s="659" t="str">
        <f t="shared" si="192"/>
        <v>►</v>
      </c>
      <c r="D364" s="146" t="str">
        <f t="shared" si="193"/>
        <v>►</v>
      </c>
      <c r="E364" s="146" t="str">
        <f t="shared" si="194"/>
        <v>►</v>
      </c>
      <c r="F364" s="146" t="str">
        <f t="shared" si="195"/>
        <v>►</v>
      </c>
      <c r="G364" s="146" t="str">
        <f t="shared" si="196"/>
        <v>►</v>
      </c>
      <c r="H364"/>
      <c r="I364" s="145"/>
      <c r="J364" s="118"/>
      <c r="K364" s="118"/>
      <c r="L364" s="117"/>
      <c r="M364" s="116"/>
      <c r="N364" s="115"/>
      <c r="O364" s="663"/>
      <c r="P364" s="663"/>
      <c r="Q364" s="662"/>
      <c r="R364" s="144"/>
      <c r="S364" s="292"/>
      <c r="T364" s="291"/>
      <c r="U364" s="143"/>
      <c r="V364" s="290"/>
      <c r="W364" s="289"/>
      <c r="X364" s="288"/>
      <c r="Y364" s="287"/>
      <c r="Z364" s="286"/>
      <c r="AA364" s="660"/>
      <c r="AB364" s="394" t="str">
        <f t="shared" si="184"/>
        <v>►</v>
      </c>
      <c r="AC364" s="146" t="str">
        <f t="shared" si="197"/>
        <v>►</v>
      </c>
      <c r="AD364" s="659" t="str">
        <f t="shared" si="198"/>
        <v>►</v>
      </c>
      <c r="AE364" s="146" t="str">
        <f t="shared" si="199"/>
        <v>►</v>
      </c>
      <c r="AF364" s="146" t="str">
        <f t="shared" si="200"/>
        <v>►</v>
      </c>
      <c r="AG364" s="146" t="str">
        <f t="shared" si="201"/>
        <v>►</v>
      </c>
      <c r="AH364" s="146" t="str">
        <f t="shared" si="202"/>
        <v>►</v>
      </c>
      <c r="AI364" s="660"/>
      <c r="AJ364" s="145"/>
      <c r="AK364" s="118"/>
      <c r="AL364" s="118"/>
      <c r="AM364" s="117"/>
      <c r="AN364" s="116"/>
      <c r="AO364" s="115"/>
      <c r="AP364" s="663"/>
      <c r="AQ364" s="663"/>
      <c r="AR364" s="662"/>
      <c r="AS364" s="144"/>
      <c r="AT364" s="292"/>
      <c r="AU364" s="291"/>
      <c r="AV364" s="143"/>
      <c r="AW364" s="290"/>
      <c r="AX364" s="289"/>
      <c r="AY364" s="288"/>
      <c r="AZ364" s="287"/>
      <c r="BA364" s="286"/>
      <c r="BB364"/>
      <c r="BC364" s="394" t="str">
        <f t="shared" si="185"/>
        <v>►</v>
      </c>
      <c r="BF364" s="394" t="str">
        <f t="shared" si="186"/>
        <v>►</v>
      </c>
      <c r="BI364" s="9">
        <v>1</v>
      </c>
      <c r="BJ364" s="1"/>
      <c r="BK364" s="1"/>
    </row>
    <row r="365" spans="1:63" s="564" customFormat="1" ht="21">
      <c r="A365" s="394" t="str">
        <f t="shared" si="183"/>
        <v>►</v>
      </c>
      <c r="B365" s="146" t="str">
        <f t="shared" si="191"/>
        <v>►</v>
      </c>
      <c r="C365" s="659" t="str">
        <f t="shared" si="192"/>
        <v>►</v>
      </c>
      <c r="D365" s="146" t="str">
        <f t="shared" si="193"/>
        <v>►</v>
      </c>
      <c r="E365" s="146" t="str">
        <f t="shared" si="194"/>
        <v>►</v>
      </c>
      <c r="F365" s="146" t="str">
        <f t="shared" si="195"/>
        <v>►</v>
      </c>
      <c r="G365" s="146" t="str">
        <f t="shared" si="196"/>
        <v>►</v>
      </c>
      <c r="H365"/>
      <c r="I365" s="145"/>
      <c r="J365" s="118"/>
      <c r="K365" s="118"/>
      <c r="L365" s="117"/>
      <c r="M365" s="116"/>
      <c r="N365" s="115"/>
      <c r="O365" s="663"/>
      <c r="P365" s="663"/>
      <c r="Q365" s="662"/>
      <c r="R365" s="149"/>
      <c r="S365" s="292"/>
      <c r="T365" s="291"/>
      <c r="U365" s="143"/>
      <c r="V365" s="290"/>
      <c r="W365" s="289"/>
      <c r="X365" s="288"/>
      <c r="Y365" s="287"/>
      <c r="Z365" s="286"/>
      <c r="AA365" s="660"/>
      <c r="AB365" s="394" t="str">
        <f t="shared" si="184"/>
        <v>►</v>
      </c>
      <c r="AC365" s="146" t="str">
        <f t="shared" si="197"/>
        <v>►</v>
      </c>
      <c r="AD365" s="659" t="str">
        <f t="shared" si="198"/>
        <v>►</v>
      </c>
      <c r="AE365" s="146" t="str">
        <f t="shared" si="199"/>
        <v>►</v>
      </c>
      <c r="AF365" s="146" t="str">
        <f t="shared" si="200"/>
        <v>►</v>
      </c>
      <c r="AG365" s="146" t="str">
        <f t="shared" si="201"/>
        <v>►</v>
      </c>
      <c r="AH365" s="146" t="str">
        <f t="shared" si="202"/>
        <v>►</v>
      </c>
      <c r="AI365" s="660"/>
      <c r="AJ365" s="145"/>
      <c r="AK365" s="118"/>
      <c r="AL365" s="118"/>
      <c r="AM365" s="117"/>
      <c r="AN365" s="116"/>
      <c r="AO365" s="115"/>
      <c r="AP365" s="663"/>
      <c r="AQ365" s="663"/>
      <c r="AR365" s="662"/>
      <c r="AS365" s="149"/>
      <c r="AT365" s="292"/>
      <c r="AU365" s="291"/>
      <c r="AV365" s="143"/>
      <c r="AW365" s="290"/>
      <c r="AX365" s="289"/>
      <c r="AY365" s="288"/>
      <c r="AZ365" s="287"/>
      <c r="BA365" s="286"/>
      <c r="BB365"/>
      <c r="BC365" s="394" t="str">
        <f t="shared" si="185"/>
        <v>►</v>
      </c>
      <c r="BF365" s="394" t="str">
        <f t="shared" si="186"/>
        <v>►</v>
      </c>
      <c r="BI365" s="9">
        <v>1</v>
      </c>
      <c r="BJ365" s="1"/>
      <c r="BK365" s="1"/>
    </row>
    <row r="366" spans="1:63" s="564" customFormat="1" ht="21">
      <c r="A366" s="394" t="str">
        <f t="shared" si="183"/>
        <v>►</v>
      </c>
      <c r="B366" s="146" t="str">
        <f t="shared" si="191"/>
        <v>►</v>
      </c>
      <c r="C366" s="659" t="str">
        <f t="shared" si="192"/>
        <v>►</v>
      </c>
      <c r="D366" s="146" t="str">
        <f t="shared" si="193"/>
        <v>►</v>
      </c>
      <c r="E366" s="146" t="str">
        <f t="shared" si="194"/>
        <v>►</v>
      </c>
      <c r="F366" s="146" t="str">
        <f t="shared" si="195"/>
        <v>►</v>
      </c>
      <c r="G366" s="146" t="str">
        <f t="shared" si="196"/>
        <v>►</v>
      </c>
      <c r="H366"/>
      <c r="I366" s="145"/>
      <c r="J366" s="118"/>
      <c r="K366" s="118"/>
      <c r="L366" s="117"/>
      <c r="M366" s="116"/>
      <c r="N366" s="115"/>
      <c r="O366" s="663"/>
      <c r="P366" s="663"/>
      <c r="Q366" s="662"/>
      <c r="R366" s="144"/>
      <c r="S366" s="292"/>
      <c r="T366" s="291"/>
      <c r="U366" s="143"/>
      <c r="V366" s="290"/>
      <c r="W366" s="289"/>
      <c r="X366" s="288"/>
      <c r="Y366" s="287"/>
      <c r="Z366" s="286"/>
      <c r="AA366" s="660"/>
      <c r="AB366" s="394" t="str">
        <f t="shared" si="184"/>
        <v>►</v>
      </c>
      <c r="AC366" s="146" t="str">
        <f t="shared" si="197"/>
        <v>►</v>
      </c>
      <c r="AD366" s="659" t="str">
        <f t="shared" si="198"/>
        <v>►</v>
      </c>
      <c r="AE366" s="146" t="str">
        <f t="shared" si="199"/>
        <v>►</v>
      </c>
      <c r="AF366" s="146" t="str">
        <f t="shared" si="200"/>
        <v>►</v>
      </c>
      <c r="AG366" s="146" t="str">
        <f t="shared" si="201"/>
        <v>►</v>
      </c>
      <c r="AH366" s="146" t="str">
        <f t="shared" si="202"/>
        <v>►</v>
      </c>
      <c r="AI366" s="660"/>
      <c r="AJ366" s="145"/>
      <c r="AK366" s="118"/>
      <c r="AL366" s="118"/>
      <c r="AM366" s="117"/>
      <c r="AN366" s="116"/>
      <c r="AO366" s="115"/>
      <c r="AP366" s="663"/>
      <c r="AQ366" s="663"/>
      <c r="AR366" s="662"/>
      <c r="AS366" s="144"/>
      <c r="AT366" s="292"/>
      <c r="AU366" s="291"/>
      <c r="AV366" s="143"/>
      <c r="AW366" s="290"/>
      <c r="AX366" s="289"/>
      <c r="AY366" s="288"/>
      <c r="AZ366" s="287"/>
      <c r="BA366" s="286"/>
      <c r="BB366"/>
      <c r="BC366" s="394" t="str">
        <f t="shared" si="185"/>
        <v>►</v>
      </c>
      <c r="BF366" s="394" t="str">
        <f t="shared" si="186"/>
        <v>►</v>
      </c>
      <c r="BI366" s="9">
        <v>1</v>
      </c>
      <c r="BJ366" s="1"/>
      <c r="BK366" s="1"/>
    </row>
    <row r="367" spans="1:63" s="564" customFormat="1" ht="15.75">
      <c r="A367" s="394" t="str">
        <f t="shared" si="183"/>
        <v>►</v>
      </c>
      <c r="B367" s="146" t="str">
        <f t="shared" si="191"/>
        <v>►</v>
      </c>
      <c r="C367" s="659" t="str">
        <f t="shared" si="192"/>
        <v>►</v>
      </c>
      <c r="D367" s="146" t="str">
        <f t="shared" si="193"/>
        <v>►</v>
      </c>
      <c r="E367" s="146" t="str">
        <f t="shared" si="194"/>
        <v>►</v>
      </c>
      <c r="F367" s="146" t="str">
        <f t="shared" si="195"/>
        <v>►</v>
      </c>
      <c r="G367" s="146" t="str">
        <f t="shared" si="196"/>
        <v>►</v>
      </c>
      <c r="H367"/>
      <c r="I367" s="133"/>
      <c r="J367" s="118"/>
      <c r="K367" s="118"/>
      <c r="L367" s="117"/>
      <c r="M367" s="116"/>
      <c r="N367" s="115"/>
      <c r="O367" s="131"/>
      <c r="P367" s="131"/>
      <c r="Q367" s="131"/>
      <c r="R367" s="131"/>
      <c r="S367" s="131"/>
      <c r="T367" s="131"/>
      <c r="U367" s="131"/>
      <c r="V367" s="131"/>
      <c r="W367" s="131"/>
      <c r="X367" s="132"/>
      <c r="Y367" s="131"/>
      <c r="Z367" s="130"/>
      <c r="AA367" s="660"/>
      <c r="AB367" s="394" t="str">
        <f t="shared" si="184"/>
        <v>►</v>
      </c>
      <c r="AC367" s="146" t="str">
        <f t="shared" si="197"/>
        <v>►</v>
      </c>
      <c r="AD367" s="659" t="str">
        <f t="shared" si="198"/>
        <v>►</v>
      </c>
      <c r="AE367" s="146" t="str">
        <f t="shared" si="199"/>
        <v>►</v>
      </c>
      <c r="AF367" s="146" t="str">
        <f t="shared" si="200"/>
        <v>►</v>
      </c>
      <c r="AG367" s="146" t="str">
        <f t="shared" si="201"/>
        <v>►</v>
      </c>
      <c r="AH367" s="146" t="str">
        <f t="shared" si="202"/>
        <v>►</v>
      </c>
      <c r="AI367" s="660"/>
      <c r="AJ367" s="133"/>
      <c r="AK367" s="118"/>
      <c r="AL367" s="118"/>
      <c r="AM367" s="117"/>
      <c r="AN367" s="116"/>
      <c r="AO367" s="115"/>
      <c r="AP367" s="131"/>
      <c r="AQ367" s="131"/>
      <c r="AR367" s="131"/>
      <c r="AS367" s="131"/>
      <c r="AT367" s="131"/>
      <c r="AU367" s="131"/>
      <c r="AV367" s="131"/>
      <c r="AW367" s="131"/>
      <c r="AX367" s="131"/>
      <c r="AY367" s="132"/>
      <c r="AZ367" s="131"/>
      <c r="BA367" s="130"/>
      <c r="BB367"/>
      <c r="BC367" s="394" t="str">
        <f t="shared" si="185"/>
        <v>►</v>
      </c>
      <c r="BF367" s="394" t="str">
        <f t="shared" si="186"/>
        <v>►</v>
      </c>
      <c r="BI367" s="9">
        <v>1</v>
      </c>
      <c r="BJ367" s="1"/>
      <c r="BK367" s="1"/>
    </row>
    <row r="368" spans="1:63" s="564" customFormat="1" ht="21">
      <c r="A368" s="394" t="str">
        <f t="shared" si="183"/>
        <v>►</v>
      </c>
      <c r="B368" s="146" t="str">
        <f t="shared" si="191"/>
        <v>►</v>
      </c>
      <c r="C368" s="659" t="str">
        <f t="shared" si="192"/>
        <v>►</v>
      </c>
      <c r="D368" s="146" t="str">
        <f t="shared" si="193"/>
        <v>►</v>
      </c>
      <c r="E368" s="146" t="str">
        <f t="shared" si="194"/>
        <v>►</v>
      </c>
      <c r="F368" s="146" t="str">
        <f t="shared" si="195"/>
        <v>►</v>
      </c>
      <c r="G368" s="146" t="str">
        <f t="shared" si="196"/>
        <v>►</v>
      </c>
      <c r="H368"/>
      <c r="I368" s="145"/>
      <c r="J368" s="118"/>
      <c r="K368" s="118"/>
      <c r="L368" s="117"/>
      <c r="M368" s="116"/>
      <c r="N368" s="115"/>
      <c r="O368" s="284"/>
      <c r="P368" s="265"/>
      <c r="Q368" s="268"/>
      <c r="R368" s="268"/>
      <c r="S368" s="268"/>
      <c r="T368" s="268"/>
      <c r="U368" s="268"/>
      <c r="V368" s="268"/>
      <c r="W368" s="268"/>
      <c r="X368" s="268"/>
      <c r="Y368" s="268"/>
      <c r="Z368" s="283"/>
      <c r="AA368" s="660"/>
      <c r="AB368" s="394" t="str">
        <f t="shared" si="184"/>
        <v>►</v>
      </c>
      <c r="AC368" s="146" t="str">
        <f t="shared" si="197"/>
        <v>►</v>
      </c>
      <c r="AD368" s="659" t="str">
        <f t="shared" si="198"/>
        <v>►</v>
      </c>
      <c r="AE368" s="146" t="str">
        <f t="shared" si="199"/>
        <v>►</v>
      </c>
      <c r="AF368" s="146" t="str">
        <f t="shared" si="200"/>
        <v>►</v>
      </c>
      <c r="AG368" s="146" t="str">
        <f t="shared" si="201"/>
        <v>►</v>
      </c>
      <c r="AH368" s="146" t="str">
        <f t="shared" si="202"/>
        <v>►</v>
      </c>
      <c r="AI368" s="660"/>
      <c r="AJ368" s="145"/>
      <c r="AK368" s="118"/>
      <c r="AL368" s="118"/>
      <c r="AM368" s="117"/>
      <c r="AN368" s="116"/>
      <c r="AO368" s="115"/>
      <c r="AP368" s="284"/>
      <c r="AQ368" s="265"/>
      <c r="AR368" s="268"/>
      <c r="AS368" s="268"/>
      <c r="AT368" s="268"/>
      <c r="AU368" s="268"/>
      <c r="AV368" s="268"/>
      <c r="AW368" s="268"/>
      <c r="AX368" s="268"/>
      <c r="AY368" s="268"/>
      <c r="AZ368" s="268"/>
      <c r="BA368" s="283"/>
      <c r="BB368"/>
      <c r="BC368" s="394" t="str">
        <f t="shared" si="185"/>
        <v>►</v>
      </c>
      <c r="BF368" s="394" t="str">
        <f t="shared" si="186"/>
        <v>►</v>
      </c>
      <c r="BI368" s="9">
        <v>1</v>
      </c>
      <c r="BJ368" s="1"/>
      <c r="BK368" s="1"/>
    </row>
    <row r="369" spans="1:63" s="564" customFormat="1" ht="21">
      <c r="A369" s="394" t="str">
        <f t="shared" si="183"/>
        <v>►</v>
      </c>
      <c r="B369" s="146" t="str">
        <f t="shared" ref="B369:G369" si="203">B368</f>
        <v>►</v>
      </c>
      <c r="C369" s="659" t="str">
        <f t="shared" si="203"/>
        <v>►</v>
      </c>
      <c r="D369" s="146" t="str">
        <f t="shared" si="203"/>
        <v>►</v>
      </c>
      <c r="E369" s="146" t="str">
        <f t="shared" si="203"/>
        <v>►</v>
      </c>
      <c r="F369" s="146" t="str">
        <f t="shared" si="203"/>
        <v>►</v>
      </c>
      <c r="G369" s="146" t="str">
        <f t="shared" si="203"/>
        <v>►</v>
      </c>
      <c r="H369"/>
      <c r="I369" s="145"/>
      <c r="J369" s="118"/>
      <c r="K369" s="118"/>
      <c r="L369" s="117"/>
      <c r="M369" s="116"/>
      <c r="N369" s="115"/>
      <c r="O369" s="281"/>
      <c r="P369" s="280"/>
      <c r="Q369" s="280"/>
      <c r="R369" s="280"/>
      <c r="S369" s="280"/>
      <c r="T369" s="280"/>
      <c r="U369" s="280"/>
      <c r="V369" s="280"/>
      <c r="W369" s="280"/>
      <c r="X369" s="280"/>
      <c r="Y369" s="280"/>
      <c r="Z369" s="279"/>
      <c r="AA369" s="660"/>
      <c r="AB369" s="394" t="str">
        <f t="shared" si="184"/>
        <v>►</v>
      </c>
      <c r="AC369" s="146" t="str">
        <f t="shared" ref="AC369:AH369" si="204">AC368</f>
        <v>►</v>
      </c>
      <c r="AD369" s="659" t="str">
        <f t="shared" si="204"/>
        <v>►</v>
      </c>
      <c r="AE369" s="146" t="str">
        <f t="shared" si="204"/>
        <v>►</v>
      </c>
      <c r="AF369" s="146" t="str">
        <f t="shared" si="204"/>
        <v>►</v>
      </c>
      <c r="AG369" s="146" t="str">
        <f t="shared" si="204"/>
        <v>►</v>
      </c>
      <c r="AH369" s="146" t="str">
        <f t="shared" si="204"/>
        <v>►</v>
      </c>
      <c r="AI369" s="660"/>
      <c r="AJ369" s="145"/>
      <c r="AK369" s="118"/>
      <c r="AL369" s="118"/>
      <c r="AM369" s="117"/>
      <c r="AN369" s="116"/>
      <c r="AO369" s="115"/>
      <c r="AP369" s="281"/>
      <c r="AQ369" s="280"/>
      <c r="AR369" s="280"/>
      <c r="AS369" s="280"/>
      <c r="AT369" s="280"/>
      <c r="AU369" s="280"/>
      <c r="AV369" s="280"/>
      <c r="AW369" s="280"/>
      <c r="AX369" s="280"/>
      <c r="AY369" s="280"/>
      <c r="AZ369" s="280"/>
      <c r="BA369" s="279"/>
      <c r="BB369"/>
      <c r="BC369" s="394" t="str">
        <f t="shared" si="185"/>
        <v>►</v>
      </c>
      <c r="BF369" s="394" t="str">
        <f t="shared" si="186"/>
        <v>►</v>
      </c>
      <c r="BI369" s="9">
        <v>1</v>
      </c>
      <c r="BJ369" s="1"/>
      <c r="BK369" s="1"/>
    </row>
    <row r="370" spans="1:63" s="564" customFormat="1" ht="21">
      <c r="A370" s="394" t="str">
        <f t="shared" si="183"/>
        <v>►</v>
      </c>
      <c r="B370" s="146" t="str">
        <f t="shared" ref="B370:G382" si="205">B368</f>
        <v>►</v>
      </c>
      <c r="C370" s="659" t="str">
        <f t="shared" si="205"/>
        <v>►</v>
      </c>
      <c r="D370" s="146" t="str">
        <f t="shared" si="205"/>
        <v>►</v>
      </c>
      <c r="E370" s="146" t="str">
        <f t="shared" si="205"/>
        <v>►</v>
      </c>
      <c r="F370" s="146" t="str">
        <f t="shared" si="205"/>
        <v>►</v>
      </c>
      <c r="G370" s="146" t="str">
        <f t="shared" si="205"/>
        <v>►</v>
      </c>
      <c r="H370"/>
      <c r="I370" s="145"/>
      <c r="J370" s="118"/>
      <c r="K370" s="118"/>
      <c r="L370" s="117"/>
      <c r="M370" s="116"/>
      <c r="N370" s="115"/>
      <c r="O370" s="281"/>
      <c r="P370" s="280"/>
      <c r="Q370" s="280"/>
      <c r="R370" s="280"/>
      <c r="S370" s="280"/>
      <c r="T370" s="280"/>
      <c r="U370" s="280"/>
      <c r="V370" s="280"/>
      <c r="W370" s="280"/>
      <c r="X370" s="280"/>
      <c r="Y370" s="280"/>
      <c r="Z370" s="279"/>
      <c r="AA370" s="660"/>
      <c r="AB370" s="394" t="str">
        <f t="shared" si="184"/>
        <v>►</v>
      </c>
      <c r="AC370" s="146" t="str">
        <f t="shared" ref="AC370:AH382" si="206">AC368</f>
        <v>►</v>
      </c>
      <c r="AD370" s="659" t="str">
        <f t="shared" si="206"/>
        <v>►</v>
      </c>
      <c r="AE370" s="146" t="str">
        <f t="shared" si="206"/>
        <v>►</v>
      </c>
      <c r="AF370" s="146" t="str">
        <f t="shared" si="206"/>
        <v>►</v>
      </c>
      <c r="AG370" s="146" t="str">
        <f t="shared" si="206"/>
        <v>►</v>
      </c>
      <c r="AH370" s="146" t="str">
        <f t="shared" si="206"/>
        <v>►</v>
      </c>
      <c r="AI370" s="660"/>
      <c r="AJ370" s="145"/>
      <c r="AK370" s="118"/>
      <c r="AL370" s="118"/>
      <c r="AM370" s="117"/>
      <c r="AN370" s="116"/>
      <c r="AO370" s="115"/>
      <c r="AP370" s="281"/>
      <c r="AQ370" s="280"/>
      <c r="AR370" s="280"/>
      <c r="AS370" s="280"/>
      <c r="AT370" s="280"/>
      <c r="AU370" s="280"/>
      <c r="AV370" s="280"/>
      <c r="AW370" s="280"/>
      <c r="AX370" s="280"/>
      <c r="AY370" s="280"/>
      <c r="AZ370" s="280"/>
      <c r="BA370" s="279"/>
      <c r="BB370"/>
      <c r="BC370" s="394" t="str">
        <f t="shared" si="185"/>
        <v>►</v>
      </c>
      <c r="BF370" s="394" t="str">
        <f t="shared" si="186"/>
        <v>►</v>
      </c>
      <c r="BI370" s="9">
        <v>1</v>
      </c>
      <c r="BJ370" s="1"/>
      <c r="BK370" s="1"/>
    </row>
    <row r="371" spans="1:63" s="564" customFormat="1" ht="21">
      <c r="A371" s="394" t="str">
        <f t="shared" si="183"/>
        <v>►</v>
      </c>
      <c r="B371" s="146" t="str">
        <f t="shared" si="205"/>
        <v>►</v>
      </c>
      <c r="C371" s="659" t="str">
        <f t="shared" si="205"/>
        <v>►</v>
      </c>
      <c r="D371" s="146" t="str">
        <f t="shared" si="205"/>
        <v>►</v>
      </c>
      <c r="E371" s="146" t="str">
        <f t="shared" si="205"/>
        <v>►</v>
      </c>
      <c r="F371" s="146" t="str">
        <f t="shared" si="205"/>
        <v>►</v>
      </c>
      <c r="G371" s="146" t="str">
        <f t="shared" si="205"/>
        <v>►</v>
      </c>
      <c r="H371"/>
      <c r="I371" s="145"/>
      <c r="J371" s="118"/>
      <c r="K371" s="118"/>
      <c r="L371" s="117"/>
      <c r="M371" s="116"/>
      <c r="N371" s="115"/>
      <c r="O371" s="281"/>
      <c r="P371" s="280"/>
      <c r="Q371" s="280"/>
      <c r="R371" s="280"/>
      <c r="S371" s="280"/>
      <c r="T371" s="280"/>
      <c r="U371" s="280"/>
      <c r="V371" s="280"/>
      <c r="W371" s="280"/>
      <c r="X371" s="280"/>
      <c r="Y371" s="280"/>
      <c r="Z371" s="279"/>
      <c r="AA371" s="660"/>
      <c r="AB371" s="394" t="str">
        <f t="shared" si="184"/>
        <v>►</v>
      </c>
      <c r="AC371" s="146" t="str">
        <f t="shared" si="206"/>
        <v>►</v>
      </c>
      <c r="AD371" s="659" t="str">
        <f t="shared" si="206"/>
        <v>►</v>
      </c>
      <c r="AE371" s="146" t="str">
        <f t="shared" si="206"/>
        <v>►</v>
      </c>
      <c r="AF371" s="146" t="str">
        <f t="shared" si="206"/>
        <v>►</v>
      </c>
      <c r="AG371" s="146" t="str">
        <f t="shared" si="206"/>
        <v>►</v>
      </c>
      <c r="AH371" s="146" t="str">
        <f t="shared" si="206"/>
        <v>►</v>
      </c>
      <c r="AI371" s="660"/>
      <c r="AJ371" s="145"/>
      <c r="AK371" s="118"/>
      <c r="AL371" s="118"/>
      <c r="AM371" s="117"/>
      <c r="AN371" s="116"/>
      <c r="AO371" s="115"/>
      <c r="AP371" s="281"/>
      <c r="AQ371" s="280"/>
      <c r="AR371" s="280"/>
      <c r="AS371" s="280"/>
      <c r="AT371" s="280"/>
      <c r="AU371" s="280"/>
      <c r="AV371" s="280"/>
      <c r="AW371" s="280"/>
      <c r="AX371" s="280"/>
      <c r="AY371" s="280"/>
      <c r="AZ371" s="280"/>
      <c r="BA371" s="279"/>
      <c r="BB371"/>
      <c r="BC371" s="394" t="str">
        <f t="shared" si="185"/>
        <v>►</v>
      </c>
      <c r="BF371" s="394" t="str">
        <f t="shared" si="186"/>
        <v>►</v>
      </c>
      <c r="BI371" s="9">
        <v>1</v>
      </c>
      <c r="BJ371" s="1"/>
      <c r="BK371" s="1"/>
    </row>
    <row r="372" spans="1:63" s="564" customFormat="1" ht="21">
      <c r="A372" s="394" t="str">
        <f t="shared" si="183"/>
        <v>►</v>
      </c>
      <c r="B372" s="146" t="str">
        <f t="shared" si="205"/>
        <v>►</v>
      </c>
      <c r="C372" s="659" t="str">
        <f t="shared" si="205"/>
        <v>►</v>
      </c>
      <c r="D372" s="146" t="str">
        <f t="shared" si="205"/>
        <v>►</v>
      </c>
      <c r="E372" s="146" t="str">
        <f t="shared" si="205"/>
        <v>►</v>
      </c>
      <c r="F372" s="146" t="str">
        <f t="shared" si="205"/>
        <v>►</v>
      </c>
      <c r="G372" s="146" t="str">
        <f t="shared" si="205"/>
        <v>►</v>
      </c>
      <c r="H372"/>
      <c r="I372" s="145"/>
      <c r="J372" s="118"/>
      <c r="K372" s="118"/>
      <c r="L372" s="117"/>
      <c r="M372" s="116"/>
      <c r="N372" s="115"/>
      <c r="O372" s="281"/>
      <c r="P372" s="280"/>
      <c r="Q372" s="280"/>
      <c r="R372" s="280"/>
      <c r="S372" s="280"/>
      <c r="T372" s="280"/>
      <c r="U372" s="280"/>
      <c r="V372" s="280"/>
      <c r="W372" s="280"/>
      <c r="X372" s="280"/>
      <c r="Y372" s="280"/>
      <c r="Z372" s="279"/>
      <c r="AA372" s="660"/>
      <c r="AB372" s="394" t="str">
        <f t="shared" si="184"/>
        <v>►</v>
      </c>
      <c r="AC372" s="146" t="str">
        <f t="shared" si="206"/>
        <v>►</v>
      </c>
      <c r="AD372" s="659" t="str">
        <f t="shared" si="206"/>
        <v>►</v>
      </c>
      <c r="AE372" s="146" t="str">
        <f t="shared" si="206"/>
        <v>►</v>
      </c>
      <c r="AF372" s="146" t="str">
        <f t="shared" si="206"/>
        <v>►</v>
      </c>
      <c r="AG372" s="146" t="str">
        <f t="shared" si="206"/>
        <v>►</v>
      </c>
      <c r="AH372" s="146" t="str">
        <f t="shared" si="206"/>
        <v>►</v>
      </c>
      <c r="AI372" s="660"/>
      <c r="AJ372" s="145"/>
      <c r="AK372" s="118"/>
      <c r="AL372" s="118"/>
      <c r="AM372" s="117"/>
      <c r="AN372" s="116"/>
      <c r="AO372" s="115"/>
      <c r="AP372" s="281"/>
      <c r="AQ372" s="280"/>
      <c r="AR372" s="280"/>
      <c r="AS372" s="280"/>
      <c r="AT372" s="280"/>
      <c r="AU372" s="280"/>
      <c r="AV372" s="280"/>
      <c r="AW372" s="280"/>
      <c r="AX372" s="280"/>
      <c r="AY372" s="280"/>
      <c r="AZ372" s="280"/>
      <c r="BA372" s="279"/>
      <c r="BB372"/>
      <c r="BC372" s="394" t="str">
        <f t="shared" si="185"/>
        <v>►</v>
      </c>
      <c r="BF372" s="394" t="str">
        <f t="shared" si="186"/>
        <v>►</v>
      </c>
      <c r="BI372" s="9">
        <v>1</v>
      </c>
      <c r="BJ372" s="1"/>
      <c r="BK372" s="1"/>
    </row>
    <row r="373" spans="1:63" s="564" customFormat="1" ht="21">
      <c r="A373" s="394" t="str">
        <f t="shared" si="183"/>
        <v>►</v>
      </c>
      <c r="B373" s="146" t="str">
        <f t="shared" si="205"/>
        <v>►</v>
      </c>
      <c r="C373" s="659" t="str">
        <f t="shared" si="205"/>
        <v>►</v>
      </c>
      <c r="D373" s="146" t="str">
        <f t="shared" si="205"/>
        <v>►</v>
      </c>
      <c r="E373" s="146" t="str">
        <f t="shared" si="205"/>
        <v>►</v>
      </c>
      <c r="F373" s="146" t="str">
        <f t="shared" si="205"/>
        <v>►</v>
      </c>
      <c r="G373" s="146" t="str">
        <f t="shared" si="205"/>
        <v>►</v>
      </c>
      <c r="H373"/>
      <c r="I373" s="145"/>
      <c r="J373" s="118"/>
      <c r="K373" s="118"/>
      <c r="L373" s="117"/>
      <c r="M373" s="116"/>
      <c r="N373" s="115"/>
      <c r="O373" s="281"/>
      <c r="P373" s="280"/>
      <c r="Q373" s="280"/>
      <c r="R373" s="280"/>
      <c r="S373" s="280"/>
      <c r="T373" s="280"/>
      <c r="U373" s="280"/>
      <c r="V373" s="280"/>
      <c r="W373" s="280"/>
      <c r="X373" s="280"/>
      <c r="Y373" s="280"/>
      <c r="Z373" s="279"/>
      <c r="AA373" s="660"/>
      <c r="AB373" s="394" t="str">
        <f t="shared" si="184"/>
        <v>►</v>
      </c>
      <c r="AC373" s="146" t="str">
        <f t="shared" si="206"/>
        <v>►</v>
      </c>
      <c r="AD373" s="659" t="str">
        <f t="shared" si="206"/>
        <v>►</v>
      </c>
      <c r="AE373" s="146" t="str">
        <f t="shared" si="206"/>
        <v>►</v>
      </c>
      <c r="AF373" s="146" t="str">
        <f t="shared" si="206"/>
        <v>►</v>
      </c>
      <c r="AG373" s="146" t="str">
        <f t="shared" si="206"/>
        <v>►</v>
      </c>
      <c r="AH373" s="146" t="str">
        <f t="shared" si="206"/>
        <v>►</v>
      </c>
      <c r="AI373" s="660"/>
      <c r="AJ373" s="145"/>
      <c r="AK373" s="118"/>
      <c r="AL373" s="118"/>
      <c r="AM373" s="117"/>
      <c r="AN373" s="116"/>
      <c r="AO373" s="115"/>
      <c r="AP373" s="281"/>
      <c r="AQ373" s="280"/>
      <c r="AR373" s="280"/>
      <c r="AS373" s="280"/>
      <c r="AT373" s="280"/>
      <c r="AU373" s="280"/>
      <c r="AV373" s="280"/>
      <c r="AW373" s="280"/>
      <c r="AX373" s="280"/>
      <c r="AY373" s="280"/>
      <c r="AZ373" s="280"/>
      <c r="BA373" s="279"/>
      <c r="BB373"/>
      <c r="BC373" s="394" t="str">
        <f t="shared" si="185"/>
        <v>►</v>
      </c>
      <c r="BF373" s="394" t="str">
        <f t="shared" si="186"/>
        <v>►</v>
      </c>
      <c r="BI373" s="9">
        <v>1</v>
      </c>
      <c r="BJ373" s="1"/>
      <c r="BK373" s="1"/>
    </row>
    <row r="374" spans="1:63" s="564" customFormat="1" ht="21">
      <c r="A374" s="394" t="str">
        <f t="shared" si="183"/>
        <v>►</v>
      </c>
      <c r="B374" s="146" t="str">
        <f t="shared" si="205"/>
        <v>►</v>
      </c>
      <c r="C374" s="659" t="str">
        <f t="shared" si="205"/>
        <v>►</v>
      </c>
      <c r="D374" s="146" t="str">
        <f t="shared" si="205"/>
        <v>►</v>
      </c>
      <c r="E374" s="146" t="str">
        <f t="shared" si="205"/>
        <v>►</v>
      </c>
      <c r="F374" s="146" t="str">
        <f t="shared" si="205"/>
        <v>►</v>
      </c>
      <c r="G374" s="146" t="str">
        <f t="shared" si="205"/>
        <v>►</v>
      </c>
      <c r="H374"/>
      <c r="I374" s="145"/>
      <c r="J374" s="118"/>
      <c r="K374" s="118"/>
      <c r="L374" s="117"/>
      <c r="M374" s="116"/>
      <c r="N374" s="115"/>
      <c r="O374" s="281"/>
      <c r="P374" s="280"/>
      <c r="Q374" s="280"/>
      <c r="R374" s="280"/>
      <c r="S374" s="280"/>
      <c r="T374" s="280"/>
      <c r="U374" s="280"/>
      <c r="V374" s="280"/>
      <c r="W374" s="280"/>
      <c r="X374" s="280"/>
      <c r="Y374" s="280"/>
      <c r="Z374" s="279"/>
      <c r="AA374" s="660"/>
      <c r="AB374" s="394" t="str">
        <f t="shared" si="184"/>
        <v>►</v>
      </c>
      <c r="AC374" s="146" t="str">
        <f t="shared" si="206"/>
        <v>►</v>
      </c>
      <c r="AD374" s="659" t="str">
        <f t="shared" si="206"/>
        <v>►</v>
      </c>
      <c r="AE374" s="146" t="str">
        <f t="shared" si="206"/>
        <v>►</v>
      </c>
      <c r="AF374" s="146" t="str">
        <f t="shared" si="206"/>
        <v>►</v>
      </c>
      <c r="AG374" s="146" t="str">
        <f t="shared" si="206"/>
        <v>►</v>
      </c>
      <c r="AH374" s="146" t="str">
        <f t="shared" si="206"/>
        <v>►</v>
      </c>
      <c r="AI374" s="660"/>
      <c r="AJ374" s="145"/>
      <c r="AK374" s="118"/>
      <c r="AL374" s="118"/>
      <c r="AM374" s="117"/>
      <c r="AN374" s="116"/>
      <c r="AO374" s="115"/>
      <c r="AP374" s="281"/>
      <c r="AQ374" s="280"/>
      <c r="AR374" s="280"/>
      <c r="AS374" s="280"/>
      <c r="AT374" s="280"/>
      <c r="AU374" s="280"/>
      <c r="AV374" s="280"/>
      <c r="AW374" s="280"/>
      <c r="AX374" s="280"/>
      <c r="AY374" s="280"/>
      <c r="AZ374" s="280"/>
      <c r="BA374" s="279"/>
      <c r="BB374"/>
      <c r="BC374" s="394" t="str">
        <f t="shared" si="185"/>
        <v>►</v>
      </c>
      <c r="BF374" s="394" t="str">
        <f t="shared" si="186"/>
        <v>►</v>
      </c>
      <c r="BI374" s="9">
        <v>1</v>
      </c>
      <c r="BJ374" s="1"/>
      <c r="BK374" s="1"/>
    </row>
    <row r="375" spans="1:63" s="564" customFormat="1" ht="21">
      <c r="A375" s="394" t="str">
        <f t="shared" si="183"/>
        <v>►</v>
      </c>
      <c r="B375" s="146" t="str">
        <f t="shared" si="205"/>
        <v>►</v>
      </c>
      <c r="C375" s="659" t="str">
        <f t="shared" si="205"/>
        <v>►</v>
      </c>
      <c r="D375" s="146" t="str">
        <f t="shared" si="205"/>
        <v>►</v>
      </c>
      <c r="E375" s="146" t="str">
        <f t="shared" si="205"/>
        <v>►</v>
      </c>
      <c r="F375" s="146" t="str">
        <f t="shared" si="205"/>
        <v>►</v>
      </c>
      <c r="G375" s="146" t="str">
        <f t="shared" si="205"/>
        <v>►</v>
      </c>
      <c r="H375"/>
      <c r="I375" s="145"/>
      <c r="J375" s="118"/>
      <c r="K375" s="118"/>
      <c r="L375" s="117"/>
      <c r="M375" s="116"/>
      <c r="N375" s="115"/>
      <c r="O375" s="281"/>
      <c r="P375" s="280"/>
      <c r="Q375" s="280"/>
      <c r="R375" s="280"/>
      <c r="S375" s="280"/>
      <c r="T375" s="280"/>
      <c r="U375" s="280"/>
      <c r="V375" s="280"/>
      <c r="W375" s="280"/>
      <c r="X375" s="280"/>
      <c r="Y375" s="280"/>
      <c r="Z375" s="279"/>
      <c r="AA375" s="660"/>
      <c r="AB375" s="394" t="str">
        <f t="shared" si="184"/>
        <v>►</v>
      </c>
      <c r="AC375" s="146" t="str">
        <f t="shared" si="206"/>
        <v>►</v>
      </c>
      <c r="AD375" s="659" t="str">
        <f t="shared" si="206"/>
        <v>►</v>
      </c>
      <c r="AE375" s="146" t="str">
        <f t="shared" si="206"/>
        <v>►</v>
      </c>
      <c r="AF375" s="146" t="str">
        <f t="shared" si="206"/>
        <v>►</v>
      </c>
      <c r="AG375" s="146" t="str">
        <f t="shared" si="206"/>
        <v>►</v>
      </c>
      <c r="AH375" s="146" t="str">
        <f t="shared" si="206"/>
        <v>►</v>
      </c>
      <c r="AI375" s="660"/>
      <c r="AJ375" s="145"/>
      <c r="AK375" s="118"/>
      <c r="AL375" s="118"/>
      <c r="AM375" s="117"/>
      <c r="AN375" s="116"/>
      <c r="AO375" s="115"/>
      <c r="AP375" s="281"/>
      <c r="AQ375" s="280"/>
      <c r="AR375" s="280"/>
      <c r="AS375" s="280"/>
      <c r="AT375" s="280"/>
      <c r="AU375" s="280"/>
      <c r="AV375" s="280"/>
      <c r="AW375" s="280"/>
      <c r="AX375" s="280"/>
      <c r="AY375" s="280"/>
      <c r="AZ375" s="280"/>
      <c r="BA375" s="279"/>
      <c r="BB375"/>
      <c r="BC375" s="394" t="str">
        <f t="shared" si="185"/>
        <v>►</v>
      </c>
      <c r="BF375" s="394" t="str">
        <f t="shared" si="186"/>
        <v>►</v>
      </c>
      <c r="BI375" s="9">
        <v>1</v>
      </c>
      <c r="BJ375" s="1"/>
      <c r="BK375" s="1"/>
    </row>
    <row r="376" spans="1:63" s="564" customFormat="1" ht="21">
      <c r="A376" s="394" t="str">
        <f t="shared" si="183"/>
        <v>►</v>
      </c>
      <c r="B376" s="146" t="str">
        <f t="shared" si="205"/>
        <v>►</v>
      </c>
      <c r="C376" s="659" t="str">
        <f t="shared" si="205"/>
        <v>►</v>
      </c>
      <c r="D376" s="146" t="str">
        <f t="shared" si="205"/>
        <v>►</v>
      </c>
      <c r="E376" s="146" t="str">
        <f t="shared" si="205"/>
        <v>►</v>
      </c>
      <c r="F376" s="146" t="str">
        <f t="shared" si="205"/>
        <v>►</v>
      </c>
      <c r="G376" s="146" t="str">
        <f t="shared" si="205"/>
        <v>►</v>
      </c>
      <c r="H376"/>
      <c r="I376" s="145"/>
      <c r="J376" s="118"/>
      <c r="K376" s="118"/>
      <c r="L376" s="117"/>
      <c r="M376" s="116"/>
      <c r="N376" s="115"/>
      <c r="O376" s="281"/>
      <c r="P376" s="280"/>
      <c r="Q376" s="280"/>
      <c r="R376" s="280"/>
      <c r="S376" s="280"/>
      <c r="T376" s="280"/>
      <c r="U376" s="280"/>
      <c r="V376" s="280"/>
      <c r="W376" s="280"/>
      <c r="X376" s="280"/>
      <c r="Y376" s="280"/>
      <c r="Z376" s="279"/>
      <c r="AA376" s="660"/>
      <c r="AB376" s="394" t="str">
        <f t="shared" si="184"/>
        <v>►</v>
      </c>
      <c r="AC376" s="146" t="str">
        <f t="shared" si="206"/>
        <v>►</v>
      </c>
      <c r="AD376" s="659" t="str">
        <f t="shared" si="206"/>
        <v>►</v>
      </c>
      <c r="AE376" s="146" t="str">
        <f t="shared" si="206"/>
        <v>►</v>
      </c>
      <c r="AF376" s="146" t="str">
        <f t="shared" si="206"/>
        <v>►</v>
      </c>
      <c r="AG376" s="146" t="str">
        <f t="shared" si="206"/>
        <v>►</v>
      </c>
      <c r="AH376" s="146" t="str">
        <f t="shared" si="206"/>
        <v>►</v>
      </c>
      <c r="AI376" s="660"/>
      <c r="AJ376" s="145"/>
      <c r="AK376" s="118"/>
      <c r="AL376" s="118"/>
      <c r="AM376" s="117"/>
      <c r="AN376" s="116"/>
      <c r="AO376" s="115"/>
      <c r="AP376" s="281"/>
      <c r="AQ376" s="280"/>
      <c r="AR376" s="280"/>
      <c r="AS376" s="280"/>
      <c r="AT376" s="280"/>
      <c r="AU376" s="280"/>
      <c r="AV376" s="280"/>
      <c r="AW376" s="280"/>
      <c r="AX376" s="280"/>
      <c r="AY376" s="280"/>
      <c r="AZ376" s="280"/>
      <c r="BA376" s="279"/>
      <c r="BB376"/>
      <c r="BC376" s="394" t="str">
        <f t="shared" si="185"/>
        <v>►</v>
      </c>
      <c r="BF376" s="394" t="str">
        <f t="shared" si="186"/>
        <v>►</v>
      </c>
      <c r="BI376" s="9">
        <v>1</v>
      </c>
      <c r="BJ376" s="1"/>
      <c r="BK376" s="1"/>
    </row>
    <row r="377" spans="1:63" s="564" customFormat="1" ht="21">
      <c r="A377" s="394" t="str">
        <f t="shared" si="183"/>
        <v>►</v>
      </c>
      <c r="B377" s="146" t="str">
        <f t="shared" si="205"/>
        <v>►</v>
      </c>
      <c r="C377" s="659" t="str">
        <f t="shared" si="205"/>
        <v>►</v>
      </c>
      <c r="D377" s="146" t="str">
        <f t="shared" si="205"/>
        <v>►</v>
      </c>
      <c r="E377" s="146" t="str">
        <f t="shared" si="205"/>
        <v>►</v>
      </c>
      <c r="F377" s="146" t="str">
        <f t="shared" si="205"/>
        <v>►</v>
      </c>
      <c r="G377" s="146" t="str">
        <f t="shared" si="205"/>
        <v>►</v>
      </c>
      <c r="H377"/>
      <c r="I377" s="145"/>
      <c r="J377" s="118"/>
      <c r="K377" s="118"/>
      <c r="L377" s="117"/>
      <c r="M377" s="116"/>
      <c r="N377" s="115"/>
      <c r="O377" s="281"/>
      <c r="P377" s="280"/>
      <c r="Q377" s="280"/>
      <c r="R377" s="280"/>
      <c r="S377" s="280"/>
      <c r="T377" s="280"/>
      <c r="U377" s="280"/>
      <c r="V377" s="280"/>
      <c r="W377" s="280"/>
      <c r="X377" s="280"/>
      <c r="Y377" s="280"/>
      <c r="Z377" s="279"/>
      <c r="AA377" s="660"/>
      <c r="AB377" s="394" t="str">
        <f t="shared" si="184"/>
        <v>►</v>
      </c>
      <c r="AC377" s="146" t="str">
        <f t="shared" si="206"/>
        <v>►</v>
      </c>
      <c r="AD377" s="659" t="str">
        <f t="shared" si="206"/>
        <v>►</v>
      </c>
      <c r="AE377" s="146" t="str">
        <f t="shared" si="206"/>
        <v>►</v>
      </c>
      <c r="AF377" s="146" t="str">
        <f t="shared" si="206"/>
        <v>►</v>
      </c>
      <c r="AG377" s="146" t="str">
        <f t="shared" si="206"/>
        <v>►</v>
      </c>
      <c r="AH377" s="146" t="str">
        <f t="shared" si="206"/>
        <v>►</v>
      </c>
      <c r="AI377" s="660"/>
      <c r="AJ377" s="145"/>
      <c r="AK377" s="118"/>
      <c r="AL377" s="118"/>
      <c r="AM377" s="117"/>
      <c r="AN377" s="116"/>
      <c r="AO377" s="115"/>
      <c r="AP377" s="281"/>
      <c r="AQ377" s="280"/>
      <c r="AR377" s="280"/>
      <c r="AS377" s="280"/>
      <c r="AT377" s="280"/>
      <c r="AU377" s="280"/>
      <c r="AV377" s="280"/>
      <c r="AW377" s="280"/>
      <c r="AX377" s="280"/>
      <c r="AY377" s="280"/>
      <c r="AZ377" s="280"/>
      <c r="BA377" s="279"/>
      <c r="BB377"/>
      <c r="BC377" s="394" t="str">
        <f t="shared" si="185"/>
        <v>►</v>
      </c>
      <c r="BF377" s="394" t="str">
        <f t="shared" si="186"/>
        <v>►</v>
      </c>
      <c r="BI377" s="9">
        <v>1</v>
      </c>
      <c r="BJ377" s="1"/>
      <c r="BK377" s="1"/>
    </row>
    <row r="378" spans="1:63" s="564" customFormat="1" ht="18.75">
      <c r="A378" s="394" t="str">
        <f t="shared" si="183"/>
        <v>►</v>
      </c>
      <c r="B378" s="146" t="str">
        <f t="shared" si="205"/>
        <v>►</v>
      </c>
      <c r="C378" s="659" t="str">
        <f t="shared" si="205"/>
        <v>►</v>
      </c>
      <c r="D378" s="146" t="str">
        <f t="shared" si="205"/>
        <v>►</v>
      </c>
      <c r="E378" s="146" t="str">
        <f t="shared" si="205"/>
        <v>►</v>
      </c>
      <c r="F378" s="146" t="str">
        <f t="shared" si="205"/>
        <v>►</v>
      </c>
      <c r="G378" s="146" t="str">
        <f t="shared" si="205"/>
        <v>►</v>
      </c>
      <c r="H378"/>
      <c r="I378" s="145"/>
      <c r="J378" s="118"/>
      <c r="K378" s="118"/>
      <c r="L378" s="117"/>
      <c r="M378" s="116"/>
      <c r="N378" s="115"/>
      <c r="O378" s="661"/>
      <c r="P378" s="277"/>
      <c r="Q378" s="277"/>
      <c r="R378" s="277"/>
      <c r="S378" s="277"/>
      <c r="T378" s="277"/>
      <c r="U378" s="277"/>
      <c r="V378" s="277"/>
      <c r="W378" s="277"/>
      <c r="X378" s="277"/>
      <c r="Y378" s="277"/>
      <c r="Z378" s="276"/>
      <c r="AA378" s="660"/>
      <c r="AB378" s="394" t="str">
        <f t="shared" si="184"/>
        <v>►</v>
      </c>
      <c r="AC378" s="146" t="str">
        <f t="shared" si="206"/>
        <v>►</v>
      </c>
      <c r="AD378" s="659" t="str">
        <f t="shared" si="206"/>
        <v>►</v>
      </c>
      <c r="AE378" s="146" t="str">
        <f t="shared" si="206"/>
        <v>►</v>
      </c>
      <c r="AF378" s="146" t="str">
        <f t="shared" si="206"/>
        <v>►</v>
      </c>
      <c r="AG378" s="146" t="str">
        <f t="shared" si="206"/>
        <v>►</v>
      </c>
      <c r="AH378" s="146" t="str">
        <f t="shared" si="206"/>
        <v>►</v>
      </c>
      <c r="AI378" s="660"/>
      <c r="AJ378" s="145"/>
      <c r="AK378" s="118"/>
      <c r="AL378" s="118"/>
      <c r="AM378" s="117"/>
      <c r="AN378" s="116"/>
      <c r="AO378" s="115"/>
      <c r="AP378" s="661"/>
      <c r="AQ378" s="277"/>
      <c r="AR378" s="277"/>
      <c r="AS378" s="277"/>
      <c r="AT378" s="277"/>
      <c r="AU378" s="277"/>
      <c r="AV378" s="277"/>
      <c r="AW378" s="277"/>
      <c r="AX378" s="277"/>
      <c r="AY378" s="277"/>
      <c r="AZ378" s="277"/>
      <c r="BA378" s="276"/>
      <c r="BB378"/>
      <c r="BC378" s="394" t="str">
        <f t="shared" si="185"/>
        <v>►</v>
      </c>
      <c r="BF378" s="394" t="str">
        <f t="shared" si="186"/>
        <v>►</v>
      </c>
      <c r="BI378" s="9">
        <v>1</v>
      </c>
      <c r="BJ378" s="1"/>
      <c r="BK378" s="1"/>
    </row>
    <row r="379" spans="1:63" s="564" customFormat="1" ht="18.75">
      <c r="A379" s="394" t="str">
        <f t="shared" si="183"/>
        <v>►</v>
      </c>
      <c r="B379" s="146" t="str">
        <f t="shared" si="205"/>
        <v>►</v>
      </c>
      <c r="C379" s="659" t="str">
        <f t="shared" si="205"/>
        <v>►</v>
      </c>
      <c r="D379" s="146" t="str">
        <f t="shared" si="205"/>
        <v>►</v>
      </c>
      <c r="E379" s="146" t="str">
        <f t="shared" si="205"/>
        <v>►</v>
      </c>
      <c r="F379" s="146" t="str">
        <f t="shared" si="205"/>
        <v>►</v>
      </c>
      <c r="G379" s="146" t="str">
        <f t="shared" si="205"/>
        <v>►</v>
      </c>
      <c r="H379"/>
      <c r="I379" s="145"/>
      <c r="J379" s="118"/>
      <c r="K379" s="118"/>
      <c r="L379" s="117"/>
      <c r="M379" s="116"/>
      <c r="N379" s="115"/>
      <c r="O379" s="661"/>
      <c r="P379" s="277"/>
      <c r="Q379" s="277"/>
      <c r="R379" s="277"/>
      <c r="S379" s="277"/>
      <c r="T379" s="277"/>
      <c r="U379" s="277"/>
      <c r="V379" s="277"/>
      <c r="W379" s="277"/>
      <c r="X379" s="277"/>
      <c r="Y379" s="277"/>
      <c r="Z379" s="276"/>
      <c r="AA379" s="660"/>
      <c r="AB379" s="394" t="str">
        <f t="shared" si="184"/>
        <v>►</v>
      </c>
      <c r="AC379" s="146" t="str">
        <f t="shared" si="206"/>
        <v>►</v>
      </c>
      <c r="AD379" s="659" t="str">
        <f t="shared" si="206"/>
        <v>►</v>
      </c>
      <c r="AE379" s="146" t="str">
        <f t="shared" si="206"/>
        <v>►</v>
      </c>
      <c r="AF379" s="146" t="str">
        <f t="shared" si="206"/>
        <v>►</v>
      </c>
      <c r="AG379" s="146" t="str">
        <f t="shared" si="206"/>
        <v>►</v>
      </c>
      <c r="AH379" s="146" t="str">
        <f t="shared" si="206"/>
        <v>►</v>
      </c>
      <c r="AI379" s="660"/>
      <c r="AJ379" s="145"/>
      <c r="AK379" s="118"/>
      <c r="AL379" s="118"/>
      <c r="AM379" s="117"/>
      <c r="AN379" s="116"/>
      <c r="AO379" s="115"/>
      <c r="AP379" s="661"/>
      <c r="AQ379" s="277"/>
      <c r="AR379" s="277"/>
      <c r="AS379" s="277"/>
      <c r="AT379" s="277"/>
      <c r="AU379" s="277"/>
      <c r="AV379" s="277"/>
      <c r="AW379" s="277"/>
      <c r="AX379" s="277"/>
      <c r="AY379" s="277"/>
      <c r="AZ379" s="277"/>
      <c r="BA379" s="276"/>
      <c r="BB379"/>
      <c r="BC379" s="394" t="str">
        <f t="shared" si="185"/>
        <v>►</v>
      </c>
      <c r="BF379" s="394" t="str">
        <f t="shared" si="186"/>
        <v>►</v>
      </c>
      <c r="BI379" s="9">
        <v>1</v>
      </c>
      <c r="BJ379" s="1"/>
      <c r="BK379" s="1"/>
    </row>
    <row r="380" spans="1:63" s="564" customFormat="1" ht="15.75">
      <c r="A380" s="394" t="str">
        <f t="shared" si="183"/>
        <v>►</v>
      </c>
      <c r="B380" s="146" t="str">
        <f t="shared" si="205"/>
        <v>►</v>
      </c>
      <c r="C380" s="659" t="str">
        <f t="shared" si="205"/>
        <v>►</v>
      </c>
      <c r="D380" s="146" t="str">
        <f t="shared" si="205"/>
        <v>►</v>
      </c>
      <c r="E380" s="146" t="str">
        <f t="shared" si="205"/>
        <v>►</v>
      </c>
      <c r="F380" s="146" t="str">
        <f t="shared" si="205"/>
        <v>►</v>
      </c>
      <c r="G380" s="146" t="str">
        <f t="shared" si="205"/>
        <v>►</v>
      </c>
      <c r="H380"/>
      <c r="I380" s="272"/>
      <c r="J380" s="118"/>
      <c r="K380" s="118"/>
      <c r="L380" s="117"/>
      <c r="M380" s="116"/>
      <c r="N380" s="115"/>
      <c r="O380" s="274"/>
      <c r="P380" s="121"/>
      <c r="Q380" s="121"/>
      <c r="R380" s="121"/>
      <c r="S380" s="121"/>
      <c r="T380" s="121"/>
      <c r="U380" s="121"/>
      <c r="V380" s="121"/>
      <c r="W380" s="121"/>
      <c r="X380" s="121"/>
      <c r="Y380" s="121"/>
      <c r="Z380" s="120"/>
      <c r="AA380" s="660"/>
      <c r="AB380" s="394" t="str">
        <f t="shared" si="184"/>
        <v>►</v>
      </c>
      <c r="AC380" s="146" t="str">
        <f t="shared" si="206"/>
        <v>►</v>
      </c>
      <c r="AD380" s="659" t="str">
        <f t="shared" si="206"/>
        <v>►</v>
      </c>
      <c r="AE380" s="146" t="str">
        <f t="shared" si="206"/>
        <v>►</v>
      </c>
      <c r="AF380" s="146" t="str">
        <f t="shared" si="206"/>
        <v>►</v>
      </c>
      <c r="AG380" s="146" t="str">
        <f t="shared" si="206"/>
        <v>►</v>
      </c>
      <c r="AH380" s="146" t="str">
        <f t="shared" si="206"/>
        <v>►</v>
      </c>
      <c r="AI380" s="660"/>
      <c r="AJ380" s="272"/>
      <c r="AK380" s="118"/>
      <c r="AL380" s="118"/>
      <c r="AM380" s="117"/>
      <c r="AN380" s="116"/>
      <c r="AO380" s="115"/>
      <c r="AP380" s="274"/>
      <c r="AQ380" s="121"/>
      <c r="AR380" s="121"/>
      <c r="AS380" s="121"/>
      <c r="AT380" s="121"/>
      <c r="AU380" s="121"/>
      <c r="AV380" s="121"/>
      <c r="AW380" s="121"/>
      <c r="AX380" s="121"/>
      <c r="AY380" s="121"/>
      <c r="AZ380" s="121"/>
      <c r="BA380" s="120"/>
      <c r="BB380"/>
      <c r="BC380" s="394" t="str">
        <f t="shared" si="185"/>
        <v>►</v>
      </c>
      <c r="BF380" s="394" t="str">
        <f t="shared" si="186"/>
        <v>►</v>
      </c>
      <c r="BI380" s="9">
        <v>1</v>
      </c>
      <c r="BJ380" s="1"/>
      <c r="BK380" s="1"/>
    </row>
    <row r="381" spans="1:63" s="564" customFormat="1" ht="15.75">
      <c r="A381" s="394" t="str">
        <f t="shared" si="183"/>
        <v>►</v>
      </c>
      <c r="B381" s="146" t="str">
        <f t="shared" si="205"/>
        <v>►</v>
      </c>
      <c r="C381" s="659" t="str">
        <f t="shared" si="205"/>
        <v>►</v>
      </c>
      <c r="D381" s="146" t="str">
        <f t="shared" si="205"/>
        <v>►</v>
      </c>
      <c r="E381" s="146" t="str">
        <f t="shared" si="205"/>
        <v>►</v>
      </c>
      <c r="F381" s="146" t="str">
        <f t="shared" si="205"/>
        <v>►</v>
      </c>
      <c r="G381" s="146" t="str">
        <f t="shared" si="205"/>
        <v>►</v>
      </c>
      <c r="H381"/>
      <c r="I381" s="272"/>
      <c r="J381" s="112"/>
      <c r="K381" s="112"/>
      <c r="L381" s="112"/>
      <c r="M381" s="112"/>
      <c r="N381" s="112"/>
      <c r="O381" s="112"/>
      <c r="P381" s="112"/>
      <c r="Q381" s="112"/>
      <c r="R381" s="112"/>
      <c r="S381" s="112"/>
      <c r="T381" s="112"/>
      <c r="U381" s="112"/>
      <c r="V381" s="112"/>
      <c r="W381" s="112"/>
      <c r="X381" s="112"/>
      <c r="Y381" s="112"/>
      <c r="Z381" s="114"/>
      <c r="AA381" s="660"/>
      <c r="AB381" s="394" t="str">
        <f t="shared" si="184"/>
        <v>►</v>
      </c>
      <c r="AC381" s="146" t="str">
        <f t="shared" si="206"/>
        <v>►</v>
      </c>
      <c r="AD381" s="659" t="str">
        <f t="shared" si="206"/>
        <v>►</v>
      </c>
      <c r="AE381" s="146" t="str">
        <f t="shared" si="206"/>
        <v>►</v>
      </c>
      <c r="AF381" s="146" t="str">
        <f t="shared" si="206"/>
        <v>►</v>
      </c>
      <c r="AG381" s="146" t="str">
        <f t="shared" si="206"/>
        <v>►</v>
      </c>
      <c r="AH381" s="146" t="str">
        <f t="shared" si="206"/>
        <v>►</v>
      </c>
      <c r="AI381" s="660"/>
      <c r="AJ381" s="272"/>
      <c r="AK381" s="112"/>
      <c r="AL381" s="112"/>
      <c r="AM381" s="112"/>
      <c r="AN381" s="112"/>
      <c r="AO381" s="112"/>
      <c r="AP381" s="112"/>
      <c r="AQ381" s="112"/>
      <c r="AR381" s="112"/>
      <c r="AS381" s="112"/>
      <c r="AT381" s="112"/>
      <c r="AU381" s="112"/>
      <c r="AV381" s="112"/>
      <c r="AW381" s="112"/>
      <c r="AX381" s="112"/>
      <c r="AY381" s="112"/>
      <c r="AZ381" s="112"/>
      <c r="BA381" s="114"/>
      <c r="BB381"/>
      <c r="BC381" s="394" t="str">
        <f t="shared" si="185"/>
        <v>►</v>
      </c>
      <c r="BF381" s="394" t="str">
        <f t="shared" si="186"/>
        <v>►</v>
      </c>
      <c r="BI381" s="9">
        <v>1</v>
      </c>
      <c r="BJ381" s="1"/>
      <c r="BK381" s="1"/>
    </row>
    <row r="382" spans="1:63" s="564" customFormat="1" ht="16.5" thickBot="1">
      <c r="A382" s="394" t="str">
        <f t="shared" si="183"/>
        <v>►</v>
      </c>
      <c r="B382" s="146" t="str">
        <f t="shared" si="205"/>
        <v>►</v>
      </c>
      <c r="C382" s="659" t="str">
        <f t="shared" si="205"/>
        <v>►</v>
      </c>
      <c r="D382" s="146" t="str">
        <f t="shared" si="205"/>
        <v>►</v>
      </c>
      <c r="E382" s="146" t="str">
        <f t="shared" si="205"/>
        <v>►</v>
      </c>
      <c r="F382" s="146" t="str">
        <f t="shared" si="205"/>
        <v>►</v>
      </c>
      <c r="G382" s="146" t="str">
        <f t="shared" si="205"/>
        <v>►</v>
      </c>
      <c r="H382"/>
      <c r="I382" s="271"/>
      <c r="J382" s="270"/>
      <c r="K382" s="270"/>
      <c r="L382" s="270"/>
      <c r="M382" s="270"/>
      <c r="N382" s="270"/>
      <c r="O382" s="270"/>
      <c r="P382" s="270"/>
      <c r="Q382" s="270"/>
      <c r="R382" s="270"/>
      <c r="S382" s="270"/>
      <c r="T382" s="270"/>
      <c r="U382" s="270"/>
      <c r="V382" s="270"/>
      <c r="W382" s="270"/>
      <c r="X382" s="270"/>
      <c r="Y382" s="270"/>
      <c r="Z382" s="269"/>
      <c r="AA382" s="660"/>
      <c r="AB382" s="394" t="str">
        <f t="shared" si="184"/>
        <v>►</v>
      </c>
      <c r="AC382" s="146" t="str">
        <f t="shared" si="206"/>
        <v>►</v>
      </c>
      <c r="AD382" s="659" t="str">
        <f t="shared" si="206"/>
        <v>►</v>
      </c>
      <c r="AE382" s="146" t="str">
        <f t="shared" si="206"/>
        <v>►</v>
      </c>
      <c r="AF382" s="146" t="str">
        <f t="shared" si="206"/>
        <v>►</v>
      </c>
      <c r="AG382" s="146" t="str">
        <f t="shared" si="206"/>
        <v>►</v>
      </c>
      <c r="AH382" s="146" t="str">
        <f t="shared" si="206"/>
        <v>►</v>
      </c>
      <c r="AI382" s="660"/>
      <c r="AJ382" s="271"/>
      <c r="AK382" s="270"/>
      <c r="AL382" s="270"/>
      <c r="AM382" s="270"/>
      <c r="AN382" s="270"/>
      <c r="AO382" s="270"/>
      <c r="AP382" s="270"/>
      <c r="AQ382" s="270"/>
      <c r="AR382" s="270"/>
      <c r="AS382" s="270"/>
      <c r="AT382" s="270"/>
      <c r="AU382" s="270"/>
      <c r="AV382" s="270"/>
      <c r="AW382" s="270"/>
      <c r="AX382" s="270"/>
      <c r="AY382" s="270"/>
      <c r="AZ382" s="270"/>
      <c r="BA382" s="269"/>
      <c r="BB382"/>
      <c r="BC382" s="394" t="str">
        <f t="shared" si="185"/>
        <v>►</v>
      </c>
      <c r="BF382" s="394" t="str">
        <f t="shared" si="186"/>
        <v>►</v>
      </c>
      <c r="BI382" s="9">
        <v>1</v>
      </c>
      <c r="BJ382" s="1"/>
      <c r="BK382" s="1"/>
    </row>
    <row r="383" spans="1:63" s="564" customFormat="1" ht="16.5" thickBot="1">
      <c r="A383" s="394" t="str">
        <f t="shared" si="183"/>
        <v>A</v>
      </c>
      <c r="B383" s="655" t="s">
        <v>933</v>
      </c>
      <c r="C383" s="655" t="s">
        <v>933</v>
      </c>
      <c r="D383" s="655" t="s">
        <v>933</v>
      </c>
      <c r="E383" s="655" t="s">
        <v>933</v>
      </c>
      <c r="F383" s="655" t="s">
        <v>933</v>
      </c>
      <c r="G383" s="655" t="s">
        <v>933</v>
      </c>
      <c r="H383"/>
      <c r="I383" s="658" t="s">
        <v>338</v>
      </c>
      <c r="J383" s="657" t="s">
        <v>933</v>
      </c>
      <c r="K383" s="657" t="s">
        <v>933</v>
      </c>
      <c r="L383" s="657" t="s">
        <v>933</v>
      </c>
      <c r="M383" s="657" t="s">
        <v>933</v>
      </c>
      <c r="N383" s="657" t="s">
        <v>933</v>
      </c>
      <c r="O383" s="657" t="s">
        <v>933</v>
      </c>
      <c r="P383" s="657" t="s">
        <v>933</v>
      </c>
      <c r="Q383" s="657" t="s">
        <v>933</v>
      </c>
      <c r="R383" s="657" t="s">
        <v>933</v>
      </c>
      <c r="S383" s="657" t="s">
        <v>933</v>
      </c>
      <c r="T383" s="657" t="s">
        <v>933</v>
      </c>
      <c r="U383" s="657" t="s">
        <v>933</v>
      </c>
      <c r="V383" s="657" t="s">
        <v>933</v>
      </c>
      <c r="W383" s="657" t="s">
        <v>933</v>
      </c>
      <c r="X383" s="657" t="s">
        <v>933</v>
      </c>
      <c r="Y383" s="657" t="s">
        <v>933</v>
      </c>
      <c r="Z383" s="657" t="s">
        <v>933</v>
      </c>
      <c r="AA383" s="660"/>
      <c r="AB383" s="394" t="str">
        <f t="shared" si="184"/>
        <v>A</v>
      </c>
      <c r="AC383" s="655" t="s">
        <v>933</v>
      </c>
      <c r="AD383" s="655" t="s">
        <v>933</v>
      </c>
      <c r="AE383" s="655" t="s">
        <v>933</v>
      </c>
      <c r="AF383" s="655" t="s">
        <v>933</v>
      </c>
      <c r="AG383" s="655" t="s">
        <v>933</v>
      </c>
      <c r="AH383" s="655" t="s">
        <v>933</v>
      </c>
      <c r="AI383" s="660"/>
      <c r="AJ383" s="832" t="s">
        <v>338</v>
      </c>
      <c r="AK383" s="833" t="s">
        <v>338</v>
      </c>
      <c r="AL383" s="833" t="s">
        <v>338</v>
      </c>
      <c r="AM383" s="833" t="s">
        <v>338</v>
      </c>
      <c r="AN383" s="833" t="s">
        <v>338</v>
      </c>
      <c r="AO383" s="834" t="s">
        <v>2028</v>
      </c>
      <c r="AP383" s="835"/>
      <c r="AQ383" s="835"/>
      <c r="AR383" s="835"/>
      <c r="AS383" s="835"/>
      <c r="AT383" s="835"/>
      <c r="AU383" s="835"/>
      <c r="AV383" s="835"/>
      <c r="AW383" s="835"/>
      <c r="AX383" s="835"/>
      <c r="AY383" s="835"/>
      <c r="AZ383" s="835"/>
      <c r="BA383" s="835"/>
      <c r="BB383"/>
      <c r="BC383" s="394" t="str">
        <f t="shared" si="185"/>
        <v>A</v>
      </c>
      <c r="BF383" s="394" t="str">
        <f t="shared" si="186"/>
        <v>A</v>
      </c>
      <c r="BI383" s="9">
        <v>1</v>
      </c>
      <c r="BJ383" s="1"/>
      <c r="BK383" s="1"/>
    </row>
    <row r="384" spans="1:63" s="564" customFormat="1" ht="28.5">
      <c r="A384" s="394" t="str">
        <f t="shared" si="183"/>
        <v>A</v>
      </c>
      <c r="B384" s="395">
        <f t="shared" ref="B384:B402" si="207">IF(A384="►","►",IF(A384="A",IF(AND(ISTEXT(J384),ISTEXT(J384)),J384,IF(ISTEXT(J384),J384,IF(ISBLANK(J384),J384,J384)))))</f>
        <v>0</v>
      </c>
      <c r="C384" s="687">
        <f t="shared" ref="C384:C402" si="208">IF(B384="►","►",IFERROR(LEFT(B384,SEARCH(".",B384)-1),0))</f>
        <v>0</v>
      </c>
      <c r="D384" s="395">
        <f t="shared" ref="D384:D402" si="209">IF(B384="►","►",IFERROR(MID(B384,SEARCH(".",B384)+1,SEARCH(".",B384,SEARCH(".",B384)+1)-SEARCH(".",B384)-1),0))</f>
        <v>0</v>
      </c>
      <c r="E384" s="395">
        <f t="shared" ref="E384:E402" si="210">IF(B384="►","►",IFERROR(MID(B384,SEARCH(".",B384,SEARCH(".",B384)+1)+1,SEARCH(".",B384,SEARCH(".",B384,SEARCH(".",B384)+1)+1)-SEARCH(".",B384,SEARCH(".",B384)+1)-1),0))</f>
        <v>0</v>
      </c>
      <c r="F384" s="395">
        <f t="shared" ref="F384:F402" si="211">IF(B384="►","►",IFERROR(MID(J384,SEARCH(".",B384,SEARCH(".",B384,SEARCH(".",B384)+1)+1)+1,SEARCH(".",B384,SEARCH(".",B384,SEARCH(".",B384,SEARCH(".",B384)+1)+1)+1)-SEARCH(".",B384,SEARCH(".",B384,SEARCH(".",B384)+1)+1)-1),0))</f>
        <v>0</v>
      </c>
      <c r="G384" s="395" t="str">
        <f t="shared" ref="G384:G402" si="212">IF(B384="►","►",IFERROR(MID(B384,SEARCH("♦",SUBSTITUTE(B384,".","♦",LEN(B384)-LEN(SUBSTITUTE(B384,".",""))))+1,999),""))</f>
        <v/>
      </c>
      <c r="H384"/>
      <c r="I384" s="257" t="s">
        <v>338</v>
      </c>
      <c r="J384" s="256">
        <f>J391</f>
        <v>0</v>
      </c>
      <c r="K384" s="256">
        <f>K391</f>
        <v>0</v>
      </c>
      <c r="L384" s="255">
        <f>L391</f>
        <v>0</v>
      </c>
      <c r="M384" s="254">
        <f>M391</f>
        <v>0</v>
      </c>
      <c r="N384" s="253">
        <f>N391</f>
        <v>0</v>
      </c>
      <c r="O384" s="686"/>
      <c r="P384" s="685"/>
      <c r="Q384" s="798" t="s">
        <v>2017</v>
      </c>
      <c r="R384" s="798"/>
      <c r="S384" s="798"/>
      <c r="T384" s="798"/>
      <c r="U384" s="798"/>
      <c r="V384" s="798"/>
      <c r="W384" s="798"/>
      <c r="X384" s="798"/>
      <c r="Y384" s="798"/>
      <c r="Z384" s="684"/>
      <c r="AA384" s="660"/>
      <c r="AB384" s="394" t="str">
        <f t="shared" si="184"/>
        <v>A</v>
      </c>
      <c r="AC384" s="395">
        <f t="shared" ref="AC384:AC402" si="213">IF(AB384="►","►",IF(AB384="A",IF(AND(ISTEXT(AK384),ISTEXT(AK384)),AK384,IF(ISTEXT(AK384),AK384,IF(ISBLANK(AK384),AK384,AK384)))))</f>
        <v>0</v>
      </c>
      <c r="AD384" s="687">
        <f t="shared" ref="AD384:AD402" si="214">IF(AC384="►","►",IFERROR(LEFT(AC384,SEARCH(".",AC384)-1),0))</f>
        <v>0</v>
      </c>
      <c r="AE384" s="395">
        <f t="shared" ref="AE384:AE402" si="215">IF(AC384="►","►",IFERROR(MID(AC384,SEARCH(".",AC384)+1,SEARCH(".",AC384,SEARCH(".",AC384)+1)-SEARCH(".",AC384)-1),0))</f>
        <v>0</v>
      </c>
      <c r="AF384" s="395">
        <f t="shared" ref="AF384:AF402" si="216">IF(AC384="►","►",IFERROR(MID(AC384,SEARCH(".",AC384,SEARCH(".",AC384)+1)+1,SEARCH(".",AC384,SEARCH(".",AC384,SEARCH(".",AC384)+1)+1)-SEARCH(".",AC384,SEARCH(".",AC384)+1)-1),0))</f>
        <v>0</v>
      </c>
      <c r="AG384" s="395">
        <f t="shared" ref="AG384:AG402" si="217">IF(AC384="►","►",IFERROR(MID(AK384,SEARCH(".",AC384,SEARCH(".",AC384,SEARCH(".",AC384)+1)+1)+1,SEARCH(".",AC384,SEARCH(".",AC384,SEARCH(".",AC384,SEARCH(".",AC384)+1)+1)+1)-SEARCH(".",AC384,SEARCH(".",AC384,SEARCH(".",AC384)+1)+1)-1),0))</f>
        <v>0</v>
      </c>
      <c r="AH384" s="395" t="str">
        <f t="shared" ref="AH384:AH402" si="218">IF(AC384="►","►",IFERROR(MID(AC384,SEARCH("♦",SUBSTITUTE(AC384,".","♦",LEN(AC384)-LEN(SUBSTITUTE(AC384,".",""))))+1,999),""))</f>
        <v/>
      </c>
      <c r="AI384" s="660"/>
      <c r="AJ384" s="257" t="s">
        <v>338</v>
      </c>
      <c r="AK384" s="256">
        <f>AK391</f>
        <v>0</v>
      </c>
      <c r="AL384" s="256">
        <f>AL391</f>
        <v>0</v>
      </c>
      <c r="AM384" s="255">
        <f>AM391</f>
        <v>0</v>
      </c>
      <c r="AN384" s="254">
        <f>AN391</f>
        <v>0</v>
      </c>
      <c r="AO384" s="253">
        <f>AO391</f>
        <v>0</v>
      </c>
      <c r="AP384" s="686"/>
      <c r="AQ384" s="685"/>
      <c r="AR384" s="798" t="s">
        <v>2039</v>
      </c>
      <c r="AS384" s="798"/>
      <c r="AT384" s="798"/>
      <c r="AU384" s="798"/>
      <c r="AV384" s="798"/>
      <c r="AW384" s="798"/>
      <c r="AX384" s="798"/>
      <c r="AY384" s="798"/>
      <c r="AZ384" s="798"/>
      <c r="BA384" s="684"/>
      <c r="BB384"/>
      <c r="BC384" s="394" t="str">
        <f t="shared" si="185"/>
        <v>A</v>
      </c>
      <c r="BF384" s="394" t="str">
        <f t="shared" si="186"/>
        <v>A</v>
      </c>
      <c r="BI384" s="9">
        <v>1</v>
      </c>
      <c r="BJ384" s="1"/>
      <c r="BK384" s="1"/>
    </row>
    <row r="385" spans="1:63" s="564" customFormat="1" ht="28.5">
      <c r="A385" s="394" t="str">
        <f t="shared" si="183"/>
        <v>►</v>
      </c>
      <c r="B385" s="146" t="str">
        <f t="shared" si="207"/>
        <v>►</v>
      </c>
      <c r="C385" s="659" t="str">
        <f t="shared" si="208"/>
        <v>►</v>
      </c>
      <c r="D385" s="146" t="str">
        <f t="shared" si="209"/>
        <v>►</v>
      </c>
      <c r="E385" s="146" t="str">
        <f t="shared" si="210"/>
        <v>►</v>
      </c>
      <c r="F385" s="146" t="str">
        <f t="shared" si="211"/>
        <v>►</v>
      </c>
      <c r="G385" s="146" t="str">
        <f t="shared" si="212"/>
        <v>►</v>
      </c>
      <c r="H385"/>
      <c r="I385" s="133"/>
      <c r="J385" s="203"/>
      <c r="K385" s="203"/>
      <c r="L385" s="202"/>
      <c r="M385" s="201"/>
      <c r="N385" s="200"/>
      <c r="O385" s="683"/>
      <c r="P385" s="682"/>
      <c r="Q385" s="799"/>
      <c r="R385" s="799"/>
      <c r="S385" s="799"/>
      <c r="T385" s="799"/>
      <c r="U385" s="799"/>
      <c r="V385" s="799"/>
      <c r="W385" s="799"/>
      <c r="X385" s="799"/>
      <c r="Y385" s="799"/>
      <c r="Z385" s="681"/>
      <c r="AA385" s="660"/>
      <c r="AB385" s="394" t="str">
        <f t="shared" si="184"/>
        <v>►</v>
      </c>
      <c r="AC385" s="146" t="str">
        <f t="shared" si="213"/>
        <v>►</v>
      </c>
      <c r="AD385" s="659" t="str">
        <f t="shared" si="214"/>
        <v>►</v>
      </c>
      <c r="AE385" s="146" t="str">
        <f t="shared" si="215"/>
        <v>►</v>
      </c>
      <c r="AF385" s="146" t="str">
        <f t="shared" si="216"/>
        <v>►</v>
      </c>
      <c r="AG385" s="146" t="str">
        <f t="shared" si="217"/>
        <v>►</v>
      </c>
      <c r="AH385" s="146" t="str">
        <f t="shared" si="218"/>
        <v>►</v>
      </c>
      <c r="AI385" s="660"/>
      <c r="AJ385" s="133"/>
      <c r="AK385" s="203"/>
      <c r="AL385" s="203"/>
      <c r="AM385" s="202"/>
      <c r="AN385" s="201"/>
      <c r="AO385" s="200"/>
      <c r="AP385" s="683"/>
      <c r="AQ385" s="682"/>
      <c r="AR385" s="799"/>
      <c r="AS385" s="799"/>
      <c r="AT385" s="799"/>
      <c r="AU385" s="799"/>
      <c r="AV385" s="799"/>
      <c r="AW385" s="799"/>
      <c r="AX385" s="799"/>
      <c r="AY385" s="799"/>
      <c r="AZ385" s="799"/>
      <c r="BA385" s="681"/>
      <c r="BB385"/>
      <c r="BC385" s="394" t="str">
        <f t="shared" si="185"/>
        <v>►</v>
      </c>
      <c r="BF385" s="394" t="str">
        <f t="shared" si="186"/>
        <v>►</v>
      </c>
      <c r="BI385" s="9">
        <v>1</v>
      </c>
      <c r="BJ385" s="1"/>
      <c r="BK385" s="1"/>
    </row>
    <row r="386" spans="1:63" s="564" customFormat="1" ht="15.75">
      <c r="A386" s="394" t="str">
        <f t="shared" si="183"/>
        <v>►</v>
      </c>
      <c r="B386" s="146" t="str">
        <f t="shared" si="207"/>
        <v>►</v>
      </c>
      <c r="C386" s="659" t="str">
        <f t="shared" si="208"/>
        <v>►</v>
      </c>
      <c r="D386" s="146" t="str">
        <f t="shared" si="209"/>
        <v>►</v>
      </c>
      <c r="E386" s="146" t="str">
        <f t="shared" si="210"/>
        <v>►</v>
      </c>
      <c r="F386" s="146" t="str">
        <f t="shared" si="211"/>
        <v>►</v>
      </c>
      <c r="G386" s="146" t="str">
        <f t="shared" si="212"/>
        <v>►</v>
      </c>
      <c r="H386"/>
      <c r="I386" s="133"/>
      <c r="J386" s="203"/>
      <c r="K386" s="203"/>
      <c r="L386" s="202"/>
      <c r="M386" s="201"/>
      <c r="N386" s="200"/>
      <c r="O386" s="680"/>
      <c r="P386" s="680"/>
      <c r="Q386" s="332"/>
      <c r="R386" s="331"/>
      <c r="S386" s="231"/>
      <c r="T386" s="231"/>
      <c r="U386" s="231"/>
      <c r="V386" s="231"/>
      <c r="W386" s="231"/>
      <c r="X386" s="231"/>
      <c r="Y386" s="231"/>
      <c r="Z386" s="230"/>
      <c r="AA386" s="660"/>
      <c r="AB386" s="394" t="str">
        <f t="shared" si="184"/>
        <v>►</v>
      </c>
      <c r="AC386" s="146" t="str">
        <f t="shared" si="213"/>
        <v>►</v>
      </c>
      <c r="AD386" s="659" t="str">
        <f t="shared" si="214"/>
        <v>►</v>
      </c>
      <c r="AE386" s="146" t="str">
        <f t="shared" si="215"/>
        <v>►</v>
      </c>
      <c r="AF386" s="146" t="str">
        <f t="shared" si="216"/>
        <v>►</v>
      </c>
      <c r="AG386" s="146" t="str">
        <f t="shared" si="217"/>
        <v>►</v>
      </c>
      <c r="AH386" s="146" t="str">
        <f t="shared" si="218"/>
        <v>►</v>
      </c>
      <c r="AI386" s="660"/>
      <c r="AJ386" s="133"/>
      <c r="AK386" s="203"/>
      <c r="AL386" s="203"/>
      <c r="AM386" s="202"/>
      <c r="AN386" s="201"/>
      <c r="AO386" s="200"/>
      <c r="AP386" s="680"/>
      <c r="AQ386" s="680"/>
      <c r="AR386" s="332"/>
      <c r="AS386" s="331"/>
      <c r="AT386" s="231"/>
      <c r="AU386" s="231"/>
      <c r="AV386" s="231"/>
      <c r="AW386" s="231"/>
      <c r="AX386" s="231"/>
      <c r="AY386" s="231"/>
      <c r="AZ386" s="231"/>
      <c r="BA386" s="230"/>
      <c r="BB386"/>
      <c r="BC386" s="394" t="str">
        <f t="shared" si="185"/>
        <v>►</v>
      </c>
      <c r="BF386" s="394" t="str">
        <f t="shared" si="186"/>
        <v>►</v>
      </c>
      <c r="BI386" s="9">
        <v>1</v>
      </c>
      <c r="BJ386" s="1"/>
      <c r="BK386" s="1"/>
    </row>
    <row r="387" spans="1:63" s="564" customFormat="1" ht="18.75">
      <c r="A387" s="394" t="str">
        <f t="shared" si="183"/>
        <v>►</v>
      </c>
      <c r="B387" s="146" t="str">
        <f t="shared" si="207"/>
        <v>►</v>
      </c>
      <c r="C387" s="659" t="str">
        <f t="shared" si="208"/>
        <v>►</v>
      </c>
      <c r="D387" s="146" t="str">
        <f t="shared" si="209"/>
        <v>►</v>
      </c>
      <c r="E387" s="146" t="str">
        <f t="shared" si="210"/>
        <v>►</v>
      </c>
      <c r="F387" s="146" t="str">
        <f t="shared" si="211"/>
        <v>►</v>
      </c>
      <c r="G387" s="146" t="str">
        <f t="shared" si="212"/>
        <v>►</v>
      </c>
      <c r="H387"/>
      <c r="I387" s="133"/>
      <c r="J387" s="203"/>
      <c r="K387" s="203"/>
      <c r="L387" s="202"/>
      <c r="M387" s="201"/>
      <c r="N387" s="200"/>
      <c r="O387" s="223"/>
      <c r="P387" s="329"/>
      <c r="Q387" s="318"/>
      <c r="R387" s="318"/>
      <c r="S387" s="318"/>
      <c r="T387" s="318"/>
      <c r="U387" s="210"/>
      <c r="V387" s="222"/>
      <c r="W387" s="679"/>
      <c r="X387" s="679"/>
      <c r="Y387" s="679"/>
      <c r="Z387" s="678"/>
      <c r="AA387" s="660"/>
      <c r="AB387" s="394" t="str">
        <f t="shared" si="184"/>
        <v>►</v>
      </c>
      <c r="AC387" s="146" t="str">
        <f t="shared" si="213"/>
        <v>►</v>
      </c>
      <c r="AD387" s="659" t="str">
        <f t="shared" si="214"/>
        <v>►</v>
      </c>
      <c r="AE387" s="146" t="str">
        <f t="shared" si="215"/>
        <v>►</v>
      </c>
      <c r="AF387" s="146" t="str">
        <f t="shared" si="216"/>
        <v>►</v>
      </c>
      <c r="AG387" s="146" t="str">
        <f t="shared" si="217"/>
        <v>►</v>
      </c>
      <c r="AH387" s="146" t="str">
        <f t="shared" si="218"/>
        <v>►</v>
      </c>
      <c r="AI387" s="660"/>
      <c r="AJ387" s="133"/>
      <c r="AK387" s="203"/>
      <c r="AL387" s="203"/>
      <c r="AM387" s="202"/>
      <c r="AN387" s="201"/>
      <c r="AO387" s="200"/>
      <c r="AP387" s="223"/>
      <c r="AQ387" s="329"/>
      <c r="AR387" s="318"/>
      <c r="AS387" s="318"/>
      <c r="AT387" s="318"/>
      <c r="AU387" s="318"/>
      <c r="AV387" s="210"/>
      <c r="AW387" s="222"/>
      <c r="AX387" s="679"/>
      <c r="AY387" s="679"/>
      <c r="AZ387" s="679"/>
      <c r="BA387" s="678"/>
      <c r="BB387"/>
      <c r="BC387" s="394" t="str">
        <f t="shared" si="185"/>
        <v>►</v>
      </c>
      <c r="BF387" s="394" t="str">
        <f t="shared" si="186"/>
        <v>►</v>
      </c>
      <c r="BI387" s="9">
        <v>1</v>
      </c>
      <c r="BJ387" s="1"/>
      <c r="BK387" s="1"/>
    </row>
    <row r="388" spans="1:63" s="564" customFormat="1" ht="18.75">
      <c r="A388" s="394" t="str">
        <f t="shared" si="183"/>
        <v>►</v>
      </c>
      <c r="B388" s="146" t="str">
        <f t="shared" si="207"/>
        <v>►</v>
      </c>
      <c r="C388" s="659" t="str">
        <f t="shared" si="208"/>
        <v>►</v>
      </c>
      <c r="D388" s="146" t="str">
        <f t="shared" si="209"/>
        <v>►</v>
      </c>
      <c r="E388" s="146" t="str">
        <f t="shared" si="210"/>
        <v>►</v>
      </c>
      <c r="F388" s="146" t="str">
        <f t="shared" si="211"/>
        <v>►</v>
      </c>
      <c r="G388" s="146" t="str">
        <f t="shared" si="212"/>
        <v>►</v>
      </c>
      <c r="H388"/>
      <c r="I388" s="133"/>
      <c r="J388" s="203"/>
      <c r="K388" s="203"/>
      <c r="L388" s="202"/>
      <c r="M388" s="201"/>
      <c r="N388" s="200"/>
      <c r="O388" s="215"/>
      <c r="P388" s="322"/>
      <c r="Q388" s="319"/>
      <c r="R388" s="319"/>
      <c r="S388" s="319"/>
      <c r="T388" s="319"/>
      <c r="U388" s="214"/>
      <c r="V388" s="28"/>
      <c r="W388" s="679"/>
      <c r="X388" s="679"/>
      <c r="Y388" s="679"/>
      <c r="Z388" s="678"/>
      <c r="AA388" s="660"/>
      <c r="AB388" s="394" t="str">
        <f t="shared" si="184"/>
        <v>►</v>
      </c>
      <c r="AC388" s="146" t="str">
        <f t="shared" si="213"/>
        <v>►</v>
      </c>
      <c r="AD388" s="659" t="str">
        <f t="shared" si="214"/>
        <v>►</v>
      </c>
      <c r="AE388" s="146" t="str">
        <f t="shared" si="215"/>
        <v>►</v>
      </c>
      <c r="AF388" s="146" t="str">
        <f t="shared" si="216"/>
        <v>►</v>
      </c>
      <c r="AG388" s="146" t="str">
        <f t="shared" si="217"/>
        <v>►</v>
      </c>
      <c r="AH388" s="146" t="str">
        <f t="shared" si="218"/>
        <v>►</v>
      </c>
      <c r="AI388" s="660"/>
      <c r="AJ388" s="133"/>
      <c r="AK388" s="203"/>
      <c r="AL388" s="203"/>
      <c r="AM388" s="202"/>
      <c r="AN388" s="201"/>
      <c r="AO388" s="200"/>
      <c r="AP388" s="215"/>
      <c r="AQ388" s="322"/>
      <c r="AR388" s="319"/>
      <c r="AS388" s="319"/>
      <c r="AT388" s="319"/>
      <c r="AU388" s="319"/>
      <c r="AV388" s="214"/>
      <c r="AW388" s="28"/>
      <c r="AX388" s="679"/>
      <c r="AY388" s="679"/>
      <c r="AZ388" s="679"/>
      <c r="BA388" s="678"/>
      <c r="BB388"/>
      <c r="BC388" s="394" t="str">
        <f t="shared" si="185"/>
        <v>►</v>
      </c>
      <c r="BF388" s="394" t="str">
        <f t="shared" si="186"/>
        <v>►</v>
      </c>
      <c r="BI388" s="9">
        <v>1</v>
      </c>
      <c r="BJ388" s="1"/>
      <c r="BK388" s="1"/>
    </row>
    <row r="389" spans="1:63" s="564" customFormat="1" ht="15.75">
      <c r="A389" s="394" t="str">
        <f t="shared" si="183"/>
        <v>►</v>
      </c>
      <c r="B389" s="146" t="str">
        <f t="shared" si="207"/>
        <v>►</v>
      </c>
      <c r="C389" s="659" t="str">
        <f t="shared" si="208"/>
        <v>►</v>
      </c>
      <c r="D389" s="146" t="str">
        <f t="shared" si="209"/>
        <v>►</v>
      </c>
      <c r="E389" s="146" t="str">
        <f t="shared" si="210"/>
        <v>►</v>
      </c>
      <c r="F389" s="146" t="str">
        <f t="shared" si="211"/>
        <v>►</v>
      </c>
      <c r="G389" s="146" t="str">
        <f t="shared" si="212"/>
        <v>►</v>
      </c>
      <c r="H389"/>
      <c r="I389" s="133"/>
      <c r="J389" s="203"/>
      <c r="K389" s="203"/>
      <c r="L389" s="202"/>
      <c r="M389" s="201"/>
      <c r="N389" s="200"/>
      <c r="O389" s="320"/>
      <c r="P389" s="319"/>
      <c r="Q389" s="318"/>
      <c r="R389" s="315"/>
      <c r="S389" s="198"/>
      <c r="T389" s="314"/>
      <c r="U389" s="197"/>
      <c r="V389" s="196"/>
      <c r="W389" s="677" t="str">
        <f>Q384</f>
        <v>POSTIT 12</v>
      </c>
      <c r="X389" s="677"/>
      <c r="Y389" s="677"/>
      <c r="Z389" s="676"/>
      <c r="AA389" s="660"/>
      <c r="AB389" s="394" t="str">
        <f t="shared" si="184"/>
        <v>►</v>
      </c>
      <c r="AC389" s="146" t="str">
        <f t="shared" si="213"/>
        <v>►</v>
      </c>
      <c r="AD389" s="659" t="str">
        <f t="shared" si="214"/>
        <v>►</v>
      </c>
      <c r="AE389" s="146" t="str">
        <f t="shared" si="215"/>
        <v>►</v>
      </c>
      <c r="AF389" s="146" t="str">
        <f t="shared" si="216"/>
        <v>►</v>
      </c>
      <c r="AG389" s="146" t="str">
        <f t="shared" si="217"/>
        <v>►</v>
      </c>
      <c r="AH389" s="146" t="str">
        <f t="shared" si="218"/>
        <v>►</v>
      </c>
      <c r="AI389" s="660"/>
      <c r="AJ389" s="133"/>
      <c r="AK389" s="203"/>
      <c r="AL389" s="203"/>
      <c r="AM389" s="202"/>
      <c r="AN389" s="201"/>
      <c r="AO389" s="200"/>
      <c r="AP389" s="320"/>
      <c r="AQ389" s="319"/>
      <c r="AR389" s="318"/>
      <c r="AS389" s="315"/>
      <c r="AT389" s="198"/>
      <c r="AU389" s="314"/>
      <c r="AV389" s="197"/>
      <c r="AW389" s="196"/>
      <c r="AX389" s="677" t="str">
        <f>AR384</f>
        <v>POSTIT 25</v>
      </c>
      <c r="AY389" s="677"/>
      <c r="AZ389" s="677"/>
      <c r="BA389" s="676"/>
      <c r="BB389"/>
      <c r="BC389" s="394" t="str">
        <f t="shared" si="185"/>
        <v>►</v>
      </c>
      <c r="BF389" s="394" t="str">
        <f t="shared" si="186"/>
        <v>►</v>
      </c>
      <c r="BI389" s="9">
        <v>1</v>
      </c>
      <c r="BJ389" s="1"/>
      <c r="BK389" s="1"/>
    </row>
    <row r="390" spans="1:63" s="564" customFormat="1" ht="15.75">
      <c r="A390" s="394" t="str">
        <f t="shared" si="183"/>
        <v>►</v>
      </c>
      <c r="B390" s="146" t="str">
        <f t="shared" si="207"/>
        <v>►</v>
      </c>
      <c r="C390" s="659" t="str">
        <f t="shared" si="208"/>
        <v>►</v>
      </c>
      <c r="D390" s="146" t="str">
        <f t="shared" si="209"/>
        <v>►</v>
      </c>
      <c r="E390" s="146" t="str">
        <f t="shared" si="210"/>
        <v>►</v>
      </c>
      <c r="F390" s="146" t="str">
        <f t="shared" si="211"/>
        <v>►</v>
      </c>
      <c r="G390" s="146" t="str">
        <f t="shared" si="212"/>
        <v>►</v>
      </c>
      <c r="H390"/>
      <c r="I390" s="133"/>
      <c r="J390" s="203"/>
      <c r="K390" s="203"/>
      <c r="L390" s="202"/>
      <c r="M390" s="201"/>
      <c r="N390" s="200"/>
      <c r="O390" s="199"/>
      <c r="P390" s="103"/>
      <c r="Q390" s="315"/>
      <c r="R390" s="315"/>
      <c r="S390" s="198"/>
      <c r="T390" s="314"/>
      <c r="U390" s="197"/>
      <c r="V390" s="196"/>
      <c r="W390" s="677"/>
      <c r="X390" s="677"/>
      <c r="Y390" s="677"/>
      <c r="Z390" s="676"/>
      <c r="AA390" s="660"/>
      <c r="AB390" s="394" t="str">
        <f t="shared" si="184"/>
        <v>►</v>
      </c>
      <c r="AC390" s="146" t="str">
        <f t="shared" si="213"/>
        <v>►</v>
      </c>
      <c r="AD390" s="659" t="str">
        <f t="shared" si="214"/>
        <v>►</v>
      </c>
      <c r="AE390" s="146" t="str">
        <f t="shared" si="215"/>
        <v>►</v>
      </c>
      <c r="AF390" s="146" t="str">
        <f t="shared" si="216"/>
        <v>►</v>
      </c>
      <c r="AG390" s="146" t="str">
        <f t="shared" si="217"/>
        <v>►</v>
      </c>
      <c r="AH390" s="146" t="str">
        <f t="shared" si="218"/>
        <v>►</v>
      </c>
      <c r="AI390" s="660"/>
      <c r="AJ390" s="133"/>
      <c r="AK390" s="203"/>
      <c r="AL390" s="203"/>
      <c r="AM390" s="202"/>
      <c r="AN390" s="201"/>
      <c r="AO390" s="200"/>
      <c r="AP390" s="199"/>
      <c r="AQ390" s="103"/>
      <c r="AR390" s="315"/>
      <c r="AS390" s="315"/>
      <c r="AT390" s="198"/>
      <c r="AU390" s="314"/>
      <c r="AV390" s="197"/>
      <c r="AW390" s="196"/>
      <c r="AX390" s="677"/>
      <c r="AY390" s="677"/>
      <c r="AZ390" s="677"/>
      <c r="BA390" s="676"/>
      <c r="BB390"/>
      <c r="BC390" s="394" t="str">
        <f t="shared" si="185"/>
        <v>►</v>
      </c>
      <c r="BF390" s="394" t="str">
        <f t="shared" si="186"/>
        <v>►</v>
      </c>
      <c r="BI390" s="9">
        <v>1</v>
      </c>
      <c r="BJ390" s="1"/>
      <c r="BK390" s="1"/>
    </row>
    <row r="391" spans="1:63" s="564" customFormat="1" ht="15.75">
      <c r="A391" s="394" t="str">
        <f t="shared" si="183"/>
        <v>►</v>
      </c>
      <c r="B391" s="146" t="str">
        <f t="shared" si="207"/>
        <v>►</v>
      </c>
      <c r="C391" s="659" t="str">
        <f t="shared" si="208"/>
        <v>►</v>
      </c>
      <c r="D391" s="146" t="str">
        <f t="shared" si="209"/>
        <v>►</v>
      </c>
      <c r="E391" s="146" t="str">
        <f t="shared" si="210"/>
        <v>►</v>
      </c>
      <c r="F391" s="146" t="str">
        <f t="shared" si="211"/>
        <v>►</v>
      </c>
      <c r="G391" s="146" t="str">
        <f t="shared" si="212"/>
        <v>►</v>
      </c>
      <c r="H391"/>
      <c r="I391" s="133"/>
      <c r="J391" s="189"/>
      <c r="K391" s="188"/>
      <c r="L391" s="187"/>
      <c r="M391" s="186"/>
      <c r="N391" s="185"/>
      <c r="O391" s="184"/>
      <c r="P391" s="183"/>
      <c r="Q391" s="183"/>
      <c r="R391" s="182"/>
      <c r="S391" s="182"/>
      <c r="T391" s="182"/>
      <c r="U391" s="182"/>
      <c r="V391" s="182"/>
      <c r="W391" s="182"/>
      <c r="X391" s="182"/>
      <c r="Y391" s="182"/>
      <c r="Z391" s="181"/>
      <c r="AA391" s="660"/>
      <c r="AB391" s="394" t="str">
        <f t="shared" si="184"/>
        <v>►</v>
      </c>
      <c r="AC391" s="146" t="str">
        <f t="shared" si="213"/>
        <v>►</v>
      </c>
      <c r="AD391" s="659" t="str">
        <f t="shared" si="214"/>
        <v>►</v>
      </c>
      <c r="AE391" s="146" t="str">
        <f t="shared" si="215"/>
        <v>►</v>
      </c>
      <c r="AF391" s="146" t="str">
        <f t="shared" si="216"/>
        <v>►</v>
      </c>
      <c r="AG391" s="146" t="str">
        <f t="shared" si="217"/>
        <v>►</v>
      </c>
      <c r="AH391" s="146" t="str">
        <f t="shared" si="218"/>
        <v>►</v>
      </c>
      <c r="AI391" s="660"/>
      <c r="AJ391" s="133"/>
      <c r="AK391" s="189"/>
      <c r="AL391" s="188"/>
      <c r="AM391" s="187"/>
      <c r="AN391" s="186"/>
      <c r="AO391" s="185"/>
      <c r="AP391" s="184"/>
      <c r="AQ391" s="183"/>
      <c r="AR391" s="183"/>
      <c r="AS391" s="182"/>
      <c r="AT391" s="182"/>
      <c r="AU391" s="182"/>
      <c r="AV391" s="182"/>
      <c r="AW391" s="182"/>
      <c r="AX391" s="182"/>
      <c r="AY391" s="182"/>
      <c r="AZ391" s="182"/>
      <c r="BA391" s="181"/>
      <c r="BB391"/>
      <c r="BC391" s="394" t="str">
        <f t="shared" si="185"/>
        <v>►</v>
      </c>
      <c r="BF391" s="394" t="str">
        <f t="shared" si="186"/>
        <v>►</v>
      </c>
      <c r="BI391" s="9">
        <v>1</v>
      </c>
      <c r="BJ391" s="1"/>
      <c r="BK391" s="1"/>
    </row>
    <row r="392" spans="1:63" s="564" customFormat="1" ht="15.75">
      <c r="A392" s="394" t="str">
        <f t="shared" si="183"/>
        <v>►</v>
      </c>
      <c r="B392" s="146" t="str">
        <f t="shared" si="207"/>
        <v>►</v>
      </c>
      <c r="C392" s="659" t="str">
        <f t="shared" si="208"/>
        <v>►</v>
      </c>
      <c r="D392" s="146" t="str">
        <f t="shared" si="209"/>
        <v>►</v>
      </c>
      <c r="E392" s="146" t="str">
        <f t="shared" si="210"/>
        <v>►</v>
      </c>
      <c r="F392" s="146" t="str">
        <f t="shared" si="211"/>
        <v>►</v>
      </c>
      <c r="G392" s="146" t="str">
        <f t="shared" si="212"/>
        <v>►</v>
      </c>
      <c r="H392"/>
      <c r="I392" s="133"/>
      <c r="J392" s="118"/>
      <c r="K392" s="118"/>
      <c r="L392" s="117"/>
      <c r="M392" s="116"/>
      <c r="N392" s="115"/>
      <c r="O392" s="675"/>
      <c r="P392" s="675"/>
      <c r="Q392" s="674"/>
      <c r="R392" s="176"/>
      <c r="S392" s="175"/>
      <c r="T392" s="673"/>
      <c r="U392" s="174"/>
      <c r="V392" s="672"/>
      <c r="W392" s="671"/>
      <c r="X392" s="670"/>
      <c r="Y392" s="669"/>
      <c r="Z392" s="173"/>
      <c r="AA392" s="660"/>
      <c r="AB392" s="394" t="str">
        <f t="shared" si="184"/>
        <v>►</v>
      </c>
      <c r="AC392" s="146" t="str">
        <f t="shared" si="213"/>
        <v>►</v>
      </c>
      <c r="AD392" s="659" t="str">
        <f t="shared" si="214"/>
        <v>►</v>
      </c>
      <c r="AE392" s="146" t="str">
        <f t="shared" si="215"/>
        <v>►</v>
      </c>
      <c r="AF392" s="146" t="str">
        <f t="shared" si="216"/>
        <v>►</v>
      </c>
      <c r="AG392" s="146" t="str">
        <f t="shared" si="217"/>
        <v>►</v>
      </c>
      <c r="AH392" s="146" t="str">
        <f t="shared" si="218"/>
        <v>►</v>
      </c>
      <c r="AI392" s="660"/>
      <c r="AJ392" s="133"/>
      <c r="AK392" s="118"/>
      <c r="AL392" s="118"/>
      <c r="AM392" s="117"/>
      <c r="AN392" s="116"/>
      <c r="AO392" s="115"/>
      <c r="AP392" s="675"/>
      <c r="AQ392" s="675"/>
      <c r="AR392" s="674"/>
      <c r="AS392" s="176"/>
      <c r="AT392" s="175"/>
      <c r="AU392" s="673"/>
      <c r="AV392" s="174"/>
      <c r="AW392" s="672"/>
      <c r="AX392" s="671"/>
      <c r="AY392" s="670"/>
      <c r="AZ392" s="669"/>
      <c r="BA392" s="173"/>
      <c r="BB392"/>
      <c r="BC392" s="394" t="str">
        <f t="shared" si="185"/>
        <v>►</v>
      </c>
      <c r="BF392" s="394" t="str">
        <f t="shared" si="186"/>
        <v>►</v>
      </c>
      <c r="BI392" s="9">
        <v>1</v>
      </c>
      <c r="BJ392" s="1"/>
      <c r="BK392" s="1"/>
    </row>
    <row r="393" spans="1:63" s="564" customFormat="1" ht="15.75">
      <c r="A393" s="394" t="str">
        <f t="shared" si="183"/>
        <v>►</v>
      </c>
      <c r="B393" s="146" t="str">
        <f t="shared" si="207"/>
        <v>►</v>
      </c>
      <c r="C393" s="659" t="str">
        <f t="shared" si="208"/>
        <v>►</v>
      </c>
      <c r="D393" s="146" t="str">
        <f t="shared" si="209"/>
        <v>►</v>
      </c>
      <c r="E393" s="146" t="str">
        <f t="shared" si="210"/>
        <v>►</v>
      </c>
      <c r="F393" s="146" t="str">
        <f t="shared" si="211"/>
        <v>►</v>
      </c>
      <c r="G393" s="146" t="str">
        <f t="shared" si="212"/>
        <v>►</v>
      </c>
      <c r="H393"/>
      <c r="I393" s="133"/>
      <c r="J393" s="118"/>
      <c r="K393" s="118"/>
      <c r="L393" s="117"/>
      <c r="M393" s="116"/>
      <c r="N393" s="115"/>
      <c r="O393" s="663"/>
      <c r="P393" s="663"/>
      <c r="Q393" s="662"/>
      <c r="R393" s="164"/>
      <c r="S393" s="163"/>
      <c r="T393" s="668"/>
      <c r="U393" s="162"/>
      <c r="V393" s="667"/>
      <c r="W393" s="666"/>
      <c r="X393" s="665"/>
      <c r="Y393" s="664"/>
      <c r="Z393" s="161"/>
      <c r="AA393" s="660"/>
      <c r="AB393" s="394" t="str">
        <f t="shared" si="184"/>
        <v>►</v>
      </c>
      <c r="AC393" s="146" t="str">
        <f t="shared" si="213"/>
        <v>►</v>
      </c>
      <c r="AD393" s="659" t="str">
        <f t="shared" si="214"/>
        <v>►</v>
      </c>
      <c r="AE393" s="146" t="str">
        <f t="shared" si="215"/>
        <v>►</v>
      </c>
      <c r="AF393" s="146" t="str">
        <f t="shared" si="216"/>
        <v>►</v>
      </c>
      <c r="AG393" s="146" t="str">
        <f t="shared" si="217"/>
        <v>►</v>
      </c>
      <c r="AH393" s="146" t="str">
        <f t="shared" si="218"/>
        <v>►</v>
      </c>
      <c r="AI393" s="660"/>
      <c r="AJ393" s="133"/>
      <c r="AK393" s="118"/>
      <c r="AL393" s="118"/>
      <c r="AM393" s="117"/>
      <c r="AN393" s="116"/>
      <c r="AO393" s="115"/>
      <c r="AP393" s="663"/>
      <c r="AQ393" s="663"/>
      <c r="AR393" s="662"/>
      <c r="AS393" s="164"/>
      <c r="AT393" s="163"/>
      <c r="AU393" s="668"/>
      <c r="AV393" s="162"/>
      <c r="AW393" s="667"/>
      <c r="AX393" s="666"/>
      <c r="AY393" s="665"/>
      <c r="AZ393" s="664"/>
      <c r="BA393" s="161"/>
      <c r="BB393"/>
      <c r="BC393" s="394" t="str">
        <f t="shared" si="185"/>
        <v>►</v>
      </c>
      <c r="BF393" s="394" t="str">
        <f t="shared" si="186"/>
        <v>►</v>
      </c>
      <c r="BI393" s="9">
        <v>1</v>
      </c>
      <c r="BJ393" s="1"/>
      <c r="BK393" s="1"/>
    </row>
    <row r="394" spans="1:63" s="564" customFormat="1" ht="21">
      <c r="A394" s="394" t="str">
        <f t="shared" ref="A394:A450" si="219">IF(ISBLANK(I394),"►",I394)</f>
        <v>►</v>
      </c>
      <c r="B394" s="146" t="str">
        <f t="shared" si="207"/>
        <v>►</v>
      </c>
      <c r="C394" s="659" t="str">
        <f t="shared" si="208"/>
        <v>►</v>
      </c>
      <c r="D394" s="146" t="str">
        <f t="shared" si="209"/>
        <v>►</v>
      </c>
      <c r="E394" s="146" t="str">
        <f t="shared" si="210"/>
        <v>►</v>
      </c>
      <c r="F394" s="146" t="str">
        <f t="shared" si="211"/>
        <v>►</v>
      </c>
      <c r="G394" s="146" t="str">
        <f t="shared" si="212"/>
        <v>►</v>
      </c>
      <c r="H394"/>
      <c r="I394" s="133"/>
      <c r="J394" s="118"/>
      <c r="K394" s="118"/>
      <c r="L394" s="117"/>
      <c r="M394" s="116"/>
      <c r="N394" s="115"/>
      <c r="O394" s="663"/>
      <c r="P394" s="663"/>
      <c r="Q394" s="662"/>
      <c r="R394" s="144"/>
      <c r="S394" s="292"/>
      <c r="T394" s="291"/>
      <c r="U394" s="143"/>
      <c r="V394" s="290"/>
      <c r="W394" s="289"/>
      <c r="X394" s="288"/>
      <c r="Y394" s="287"/>
      <c r="Z394" s="286"/>
      <c r="AA394" s="660"/>
      <c r="AB394" s="394" t="str">
        <f t="shared" ref="AB394:AB450" si="220">IF(ISBLANK(AJ394),"►",AJ394)</f>
        <v>►</v>
      </c>
      <c r="AC394" s="146" t="str">
        <f t="shared" si="213"/>
        <v>►</v>
      </c>
      <c r="AD394" s="659" t="str">
        <f t="shared" si="214"/>
        <v>►</v>
      </c>
      <c r="AE394" s="146" t="str">
        <f t="shared" si="215"/>
        <v>►</v>
      </c>
      <c r="AF394" s="146" t="str">
        <f t="shared" si="216"/>
        <v>►</v>
      </c>
      <c r="AG394" s="146" t="str">
        <f t="shared" si="217"/>
        <v>►</v>
      </c>
      <c r="AH394" s="146" t="str">
        <f t="shared" si="218"/>
        <v>►</v>
      </c>
      <c r="AI394" s="660"/>
      <c r="AJ394" s="133"/>
      <c r="AK394" s="118"/>
      <c r="AL394" s="118"/>
      <c r="AM394" s="117"/>
      <c r="AN394" s="116"/>
      <c r="AO394" s="115"/>
      <c r="AP394" s="663"/>
      <c r="AQ394" s="663"/>
      <c r="AR394" s="662"/>
      <c r="AS394" s="144"/>
      <c r="AT394" s="292"/>
      <c r="AU394" s="291"/>
      <c r="AV394" s="143"/>
      <c r="AW394" s="290"/>
      <c r="AX394" s="289"/>
      <c r="AY394" s="288"/>
      <c r="AZ394" s="287"/>
      <c r="BA394" s="286"/>
      <c r="BB394"/>
      <c r="BC394" s="394" t="str">
        <f t="shared" ref="BC394:BC450" si="221">A394</f>
        <v>►</v>
      </c>
      <c r="BF394" s="394" t="str">
        <f t="shared" ref="BF394:BF450" si="222">AB394</f>
        <v>►</v>
      </c>
      <c r="BI394" s="9">
        <v>1</v>
      </c>
      <c r="BJ394" s="1"/>
      <c r="BK394" s="1"/>
    </row>
    <row r="395" spans="1:63" s="564" customFormat="1" ht="21">
      <c r="A395" s="394" t="str">
        <f t="shared" si="219"/>
        <v>►</v>
      </c>
      <c r="B395" s="146" t="str">
        <f t="shared" si="207"/>
        <v>►</v>
      </c>
      <c r="C395" s="659" t="str">
        <f t="shared" si="208"/>
        <v>►</v>
      </c>
      <c r="D395" s="146" t="str">
        <f t="shared" si="209"/>
        <v>►</v>
      </c>
      <c r="E395" s="146" t="str">
        <f t="shared" si="210"/>
        <v>►</v>
      </c>
      <c r="F395" s="146" t="str">
        <f t="shared" si="211"/>
        <v>►</v>
      </c>
      <c r="G395" s="146" t="str">
        <f t="shared" si="212"/>
        <v>►</v>
      </c>
      <c r="H395"/>
      <c r="I395" s="145"/>
      <c r="J395" s="118"/>
      <c r="K395" s="118"/>
      <c r="L395" s="117"/>
      <c r="M395" s="116"/>
      <c r="N395" s="115"/>
      <c r="O395" s="663"/>
      <c r="P395" s="663"/>
      <c r="Q395" s="662"/>
      <c r="R395" s="149"/>
      <c r="S395" s="292"/>
      <c r="T395" s="291"/>
      <c r="U395" s="143"/>
      <c r="V395" s="290"/>
      <c r="W395" s="289"/>
      <c r="X395" s="288"/>
      <c r="Y395" s="287"/>
      <c r="Z395" s="286"/>
      <c r="AA395" s="660"/>
      <c r="AB395" s="394" t="str">
        <f t="shared" si="220"/>
        <v>►</v>
      </c>
      <c r="AC395" s="146" t="str">
        <f t="shared" si="213"/>
        <v>►</v>
      </c>
      <c r="AD395" s="659" t="str">
        <f t="shared" si="214"/>
        <v>►</v>
      </c>
      <c r="AE395" s="146" t="str">
        <f t="shared" si="215"/>
        <v>►</v>
      </c>
      <c r="AF395" s="146" t="str">
        <f t="shared" si="216"/>
        <v>►</v>
      </c>
      <c r="AG395" s="146" t="str">
        <f t="shared" si="217"/>
        <v>►</v>
      </c>
      <c r="AH395" s="146" t="str">
        <f t="shared" si="218"/>
        <v>►</v>
      </c>
      <c r="AI395" s="660"/>
      <c r="AJ395" s="145"/>
      <c r="AK395" s="118"/>
      <c r="AL395" s="118"/>
      <c r="AM395" s="117"/>
      <c r="AN395" s="116"/>
      <c r="AO395" s="115"/>
      <c r="AP395" s="663"/>
      <c r="AQ395" s="663"/>
      <c r="AR395" s="662"/>
      <c r="AS395" s="149"/>
      <c r="AT395" s="292"/>
      <c r="AU395" s="291"/>
      <c r="AV395" s="143"/>
      <c r="AW395" s="290"/>
      <c r="AX395" s="289"/>
      <c r="AY395" s="288"/>
      <c r="AZ395" s="287"/>
      <c r="BA395" s="286"/>
      <c r="BB395"/>
      <c r="BC395" s="394" t="str">
        <f t="shared" si="221"/>
        <v>►</v>
      </c>
      <c r="BF395" s="394" t="str">
        <f t="shared" si="222"/>
        <v>►</v>
      </c>
      <c r="BI395" s="9">
        <v>1</v>
      </c>
      <c r="BJ395" s="1"/>
      <c r="BK395" s="1"/>
    </row>
    <row r="396" spans="1:63" s="564" customFormat="1" ht="21">
      <c r="A396" s="394" t="str">
        <f t="shared" si="219"/>
        <v>►</v>
      </c>
      <c r="B396" s="146" t="str">
        <f t="shared" si="207"/>
        <v>►</v>
      </c>
      <c r="C396" s="659" t="str">
        <f t="shared" si="208"/>
        <v>►</v>
      </c>
      <c r="D396" s="146" t="str">
        <f t="shared" si="209"/>
        <v>►</v>
      </c>
      <c r="E396" s="146" t="str">
        <f t="shared" si="210"/>
        <v>►</v>
      </c>
      <c r="F396" s="146" t="str">
        <f t="shared" si="211"/>
        <v>►</v>
      </c>
      <c r="G396" s="146" t="str">
        <f t="shared" si="212"/>
        <v>►</v>
      </c>
      <c r="H396"/>
      <c r="I396" s="145"/>
      <c r="J396" s="118"/>
      <c r="K396" s="118"/>
      <c r="L396" s="117"/>
      <c r="M396" s="116"/>
      <c r="N396" s="115"/>
      <c r="O396" s="663"/>
      <c r="P396" s="663"/>
      <c r="Q396" s="662"/>
      <c r="R396" s="144"/>
      <c r="S396" s="292"/>
      <c r="T396" s="291"/>
      <c r="U396" s="143"/>
      <c r="V396" s="290"/>
      <c r="W396" s="289"/>
      <c r="X396" s="288"/>
      <c r="Y396" s="287"/>
      <c r="Z396" s="294"/>
      <c r="AA396" s="660"/>
      <c r="AB396" s="394" t="str">
        <f t="shared" si="220"/>
        <v>►</v>
      </c>
      <c r="AC396" s="146" t="str">
        <f t="shared" si="213"/>
        <v>►</v>
      </c>
      <c r="AD396" s="659" t="str">
        <f t="shared" si="214"/>
        <v>►</v>
      </c>
      <c r="AE396" s="146" t="str">
        <f t="shared" si="215"/>
        <v>►</v>
      </c>
      <c r="AF396" s="146" t="str">
        <f t="shared" si="216"/>
        <v>►</v>
      </c>
      <c r="AG396" s="146" t="str">
        <f t="shared" si="217"/>
        <v>►</v>
      </c>
      <c r="AH396" s="146" t="str">
        <f t="shared" si="218"/>
        <v>►</v>
      </c>
      <c r="AI396" s="660"/>
      <c r="AJ396" s="145"/>
      <c r="AK396" s="118"/>
      <c r="AL396" s="118"/>
      <c r="AM396" s="117"/>
      <c r="AN396" s="116"/>
      <c r="AO396" s="115"/>
      <c r="AP396" s="663"/>
      <c r="AQ396" s="663"/>
      <c r="AR396" s="662"/>
      <c r="AS396" s="144"/>
      <c r="AT396" s="292"/>
      <c r="AU396" s="291"/>
      <c r="AV396" s="143"/>
      <c r="AW396" s="290"/>
      <c r="AX396" s="289"/>
      <c r="AY396" s="288"/>
      <c r="AZ396" s="287"/>
      <c r="BA396" s="294"/>
      <c r="BB396"/>
      <c r="BC396" s="394" t="str">
        <f t="shared" si="221"/>
        <v>►</v>
      </c>
      <c r="BF396" s="394" t="str">
        <f t="shared" si="222"/>
        <v>►</v>
      </c>
      <c r="BI396" s="9">
        <v>1</v>
      </c>
      <c r="BJ396" s="1"/>
      <c r="BK396" s="1"/>
    </row>
    <row r="397" spans="1:63" s="564" customFormat="1" ht="21">
      <c r="A397" s="394" t="str">
        <f t="shared" si="219"/>
        <v>►</v>
      </c>
      <c r="B397" s="146" t="str">
        <f t="shared" si="207"/>
        <v>►</v>
      </c>
      <c r="C397" s="659" t="str">
        <f t="shared" si="208"/>
        <v>►</v>
      </c>
      <c r="D397" s="146" t="str">
        <f t="shared" si="209"/>
        <v>►</v>
      </c>
      <c r="E397" s="146" t="str">
        <f t="shared" si="210"/>
        <v>►</v>
      </c>
      <c r="F397" s="146" t="str">
        <f t="shared" si="211"/>
        <v>►</v>
      </c>
      <c r="G397" s="146" t="str">
        <f t="shared" si="212"/>
        <v>►</v>
      </c>
      <c r="H397"/>
      <c r="I397" s="145"/>
      <c r="J397" s="118"/>
      <c r="K397" s="118"/>
      <c r="L397" s="117"/>
      <c r="M397" s="116"/>
      <c r="N397" s="115"/>
      <c r="O397" s="663"/>
      <c r="P397" s="663"/>
      <c r="Q397" s="662"/>
      <c r="R397" s="149"/>
      <c r="S397" s="292"/>
      <c r="T397" s="291"/>
      <c r="U397" s="143"/>
      <c r="V397" s="290"/>
      <c r="W397" s="289"/>
      <c r="X397" s="288"/>
      <c r="Y397" s="287"/>
      <c r="Z397" s="294"/>
      <c r="AA397" s="660"/>
      <c r="AB397" s="394" t="str">
        <f t="shared" si="220"/>
        <v>►</v>
      </c>
      <c r="AC397" s="146" t="str">
        <f t="shared" si="213"/>
        <v>►</v>
      </c>
      <c r="AD397" s="659" t="str">
        <f t="shared" si="214"/>
        <v>►</v>
      </c>
      <c r="AE397" s="146" t="str">
        <f t="shared" si="215"/>
        <v>►</v>
      </c>
      <c r="AF397" s="146" t="str">
        <f t="shared" si="216"/>
        <v>►</v>
      </c>
      <c r="AG397" s="146" t="str">
        <f t="shared" si="217"/>
        <v>►</v>
      </c>
      <c r="AH397" s="146" t="str">
        <f t="shared" si="218"/>
        <v>►</v>
      </c>
      <c r="AI397" s="660"/>
      <c r="AJ397" s="145"/>
      <c r="AK397" s="118"/>
      <c r="AL397" s="118"/>
      <c r="AM397" s="117"/>
      <c r="AN397" s="116"/>
      <c r="AO397" s="115"/>
      <c r="AP397" s="663"/>
      <c r="AQ397" s="663"/>
      <c r="AR397" s="662"/>
      <c r="AS397" s="149"/>
      <c r="AT397" s="292"/>
      <c r="AU397" s="291"/>
      <c r="AV397" s="143"/>
      <c r="AW397" s="290"/>
      <c r="AX397" s="289"/>
      <c r="AY397" s="288"/>
      <c r="AZ397" s="287"/>
      <c r="BA397" s="294"/>
      <c r="BB397"/>
      <c r="BC397" s="394" t="str">
        <f t="shared" si="221"/>
        <v>►</v>
      </c>
      <c r="BF397" s="394" t="str">
        <f t="shared" si="222"/>
        <v>►</v>
      </c>
      <c r="BI397" s="9">
        <v>1</v>
      </c>
      <c r="BJ397" s="1"/>
      <c r="BK397" s="1"/>
    </row>
    <row r="398" spans="1:63" s="564" customFormat="1" ht="21">
      <c r="A398" s="394" t="str">
        <f t="shared" si="219"/>
        <v>►</v>
      </c>
      <c r="B398" s="146" t="str">
        <f t="shared" si="207"/>
        <v>►</v>
      </c>
      <c r="C398" s="659" t="str">
        <f t="shared" si="208"/>
        <v>►</v>
      </c>
      <c r="D398" s="146" t="str">
        <f t="shared" si="209"/>
        <v>►</v>
      </c>
      <c r="E398" s="146" t="str">
        <f t="shared" si="210"/>
        <v>►</v>
      </c>
      <c r="F398" s="146" t="str">
        <f t="shared" si="211"/>
        <v>►</v>
      </c>
      <c r="G398" s="146" t="str">
        <f t="shared" si="212"/>
        <v>►</v>
      </c>
      <c r="H398"/>
      <c r="I398" s="145"/>
      <c r="J398" s="118"/>
      <c r="K398" s="118"/>
      <c r="L398" s="117"/>
      <c r="M398" s="116"/>
      <c r="N398" s="115"/>
      <c r="O398" s="663"/>
      <c r="P398" s="663"/>
      <c r="Q398" s="662"/>
      <c r="R398" s="144"/>
      <c r="S398" s="292"/>
      <c r="T398" s="291"/>
      <c r="U398" s="143"/>
      <c r="V398" s="290"/>
      <c r="W398" s="289"/>
      <c r="X398" s="288"/>
      <c r="Y398" s="287"/>
      <c r="Z398" s="286"/>
      <c r="AA398" s="660"/>
      <c r="AB398" s="394" t="str">
        <f t="shared" si="220"/>
        <v>►</v>
      </c>
      <c r="AC398" s="146" t="str">
        <f t="shared" si="213"/>
        <v>►</v>
      </c>
      <c r="AD398" s="659" t="str">
        <f t="shared" si="214"/>
        <v>►</v>
      </c>
      <c r="AE398" s="146" t="str">
        <f t="shared" si="215"/>
        <v>►</v>
      </c>
      <c r="AF398" s="146" t="str">
        <f t="shared" si="216"/>
        <v>►</v>
      </c>
      <c r="AG398" s="146" t="str">
        <f t="shared" si="217"/>
        <v>►</v>
      </c>
      <c r="AH398" s="146" t="str">
        <f t="shared" si="218"/>
        <v>►</v>
      </c>
      <c r="AI398" s="660"/>
      <c r="AJ398" s="145"/>
      <c r="AK398" s="118"/>
      <c r="AL398" s="118"/>
      <c r="AM398" s="117"/>
      <c r="AN398" s="116"/>
      <c r="AO398" s="115"/>
      <c r="AP398" s="663"/>
      <c r="AQ398" s="663"/>
      <c r="AR398" s="662"/>
      <c r="AS398" s="144"/>
      <c r="AT398" s="292"/>
      <c r="AU398" s="291"/>
      <c r="AV398" s="143"/>
      <c r="AW398" s="290"/>
      <c r="AX398" s="289"/>
      <c r="AY398" s="288"/>
      <c r="AZ398" s="287"/>
      <c r="BA398" s="286"/>
      <c r="BB398"/>
      <c r="BC398" s="394" t="str">
        <f t="shared" si="221"/>
        <v>►</v>
      </c>
      <c r="BF398" s="394" t="str">
        <f t="shared" si="222"/>
        <v>►</v>
      </c>
      <c r="BI398" s="9">
        <v>1</v>
      </c>
      <c r="BJ398" s="1"/>
      <c r="BK398" s="1"/>
    </row>
    <row r="399" spans="1:63" s="564" customFormat="1" ht="21">
      <c r="A399" s="394" t="str">
        <f t="shared" si="219"/>
        <v>►</v>
      </c>
      <c r="B399" s="146" t="str">
        <f t="shared" si="207"/>
        <v>►</v>
      </c>
      <c r="C399" s="659" t="str">
        <f t="shared" si="208"/>
        <v>►</v>
      </c>
      <c r="D399" s="146" t="str">
        <f t="shared" si="209"/>
        <v>►</v>
      </c>
      <c r="E399" s="146" t="str">
        <f t="shared" si="210"/>
        <v>►</v>
      </c>
      <c r="F399" s="146" t="str">
        <f t="shared" si="211"/>
        <v>►</v>
      </c>
      <c r="G399" s="146" t="str">
        <f t="shared" si="212"/>
        <v>►</v>
      </c>
      <c r="H399"/>
      <c r="I399" s="145"/>
      <c r="J399" s="118"/>
      <c r="K399" s="118"/>
      <c r="L399" s="117"/>
      <c r="M399" s="116"/>
      <c r="N399" s="115"/>
      <c r="O399" s="663"/>
      <c r="P399" s="663"/>
      <c r="Q399" s="662"/>
      <c r="R399" s="149"/>
      <c r="S399" s="292"/>
      <c r="T399" s="291"/>
      <c r="U399" s="143"/>
      <c r="V399" s="290"/>
      <c r="W399" s="289"/>
      <c r="X399" s="288"/>
      <c r="Y399" s="287"/>
      <c r="Z399" s="286"/>
      <c r="AA399" s="660"/>
      <c r="AB399" s="394" t="str">
        <f t="shared" si="220"/>
        <v>►</v>
      </c>
      <c r="AC399" s="146" t="str">
        <f t="shared" si="213"/>
        <v>►</v>
      </c>
      <c r="AD399" s="659" t="str">
        <f t="shared" si="214"/>
        <v>►</v>
      </c>
      <c r="AE399" s="146" t="str">
        <f t="shared" si="215"/>
        <v>►</v>
      </c>
      <c r="AF399" s="146" t="str">
        <f t="shared" si="216"/>
        <v>►</v>
      </c>
      <c r="AG399" s="146" t="str">
        <f t="shared" si="217"/>
        <v>►</v>
      </c>
      <c r="AH399" s="146" t="str">
        <f t="shared" si="218"/>
        <v>►</v>
      </c>
      <c r="AI399" s="660"/>
      <c r="AJ399" s="145"/>
      <c r="AK399" s="118"/>
      <c r="AL399" s="118"/>
      <c r="AM399" s="117"/>
      <c r="AN399" s="116"/>
      <c r="AO399" s="115"/>
      <c r="AP399" s="663"/>
      <c r="AQ399" s="663"/>
      <c r="AR399" s="662"/>
      <c r="AS399" s="149"/>
      <c r="AT399" s="292"/>
      <c r="AU399" s="291"/>
      <c r="AV399" s="143"/>
      <c r="AW399" s="290"/>
      <c r="AX399" s="289"/>
      <c r="AY399" s="288"/>
      <c r="AZ399" s="287"/>
      <c r="BA399" s="286"/>
      <c r="BB399"/>
      <c r="BC399" s="394" t="str">
        <f t="shared" si="221"/>
        <v>►</v>
      </c>
      <c r="BF399" s="394" t="str">
        <f t="shared" si="222"/>
        <v>►</v>
      </c>
      <c r="BI399" s="9">
        <v>1</v>
      </c>
      <c r="BJ399" s="1"/>
      <c r="BK399" s="1"/>
    </row>
    <row r="400" spans="1:63" s="564" customFormat="1" ht="21">
      <c r="A400" s="394" t="str">
        <f t="shared" si="219"/>
        <v>►</v>
      </c>
      <c r="B400" s="146" t="str">
        <f t="shared" si="207"/>
        <v>►</v>
      </c>
      <c r="C400" s="659" t="str">
        <f t="shared" si="208"/>
        <v>►</v>
      </c>
      <c r="D400" s="146" t="str">
        <f t="shared" si="209"/>
        <v>►</v>
      </c>
      <c r="E400" s="146" t="str">
        <f t="shared" si="210"/>
        <v>►</v>
      </c>
      <c r="F400" s="146" t="str">
        <f t="shared" si="211"/>
        <v>►</v>
      </c>
      <c r="G400" s="146" t="str">
        <f t="shared" si="212"/>
        <v>►</v>
      </c>
      <c r="H400"/>
      <c r="I400" s="145"/>
      <c r="J400" s="118"/>
      <c r="K400" s="118"/>
      <c r="L400" s="117"/>
      <c r="M400" s="116"/>
      <c r="N400" s="115"/>
      <c r="O400" s="663"/>
      <c r="P400" s="663"/>
      <c r="Q400" s="662"/>
      <c r="R400" s="144"/>
      <c r="S400" s="292"/>
      <c r="T400" s="291"/>
      <c r="U400" s="143"/>
      <c r="V400" s="290"/>
      <c r="W400" s="289"/>
      <c r="X400" s="288"/>
      <c r="Y400" s="287"/>
      <c r="Z400" s="286"/>
      <c r="AA400" s="660"/>
      <c r="AB400" s="394" t="str">
        <f t="shared" si="220"/>
        <v>►</v>
      </c>
      <c r="AC400" s="146" t="str">
        <f t="shared" si="213"/>
        <v>►</v>
      </c>
      <c r="AD400" s="659" t="str">
        <f t="shared" si="214"/>
        <v>►</v>
      </c>
      <c r="AE400" s="146" t="str">
        <f t="shared" si="215"/>
        <v>►</v>
      </c>
      <c r="AF400" s="146" t="str">
        <f t="shared" si="216"/>
        <v>►</v>
      </c>
      <c r="AG400" s="146" t="str">
        <f t="shared" si="217"/>
        <v>►</v>
      </c>
      <c r="AH400" s="146" t="str">
        <f t="shared" si="218"/>
        <v>►</v>
      </c>
      <c r="AI400" s="660"/>
      <c r="AJ400" s="145"/>
      <c r="AK400" s="118"/>
      <c r="AL400" s="118"/>
      <c r="AM400" s="117"/>
      <c r="AN400" s="116"/>
      <c r="AO400" s="115"/>
      <c r="AP400" s="663"/>
      <c r="AQ400" s="663"/>
      <c r="AR400" s="662"/>
      <c r="AS400" s="144"/>
      <c r="AT400" s="292"/>
      <c r="AU400" s="291"/>
      <c r="AV400" s="143"/>
      <c r="AW400" s="290"/>
      <c r="AX400" s="289"/>
      <c r="AY400" s="288"/>
      <c r="AZ400" s="287"/>
      <c r="BA400" s="286"/>
      <c r="BB400"/>
      <c r="BC400" s="394" t="str">
        <f t="shared" si="221"/>
        <v>►</v>
      </c>
      <c r="BF400" s="394" t="str">
        <f t="shared" si="222"/>
        <v>►</v>
      </c>
      <c r="BI400" s="9">
        <v>1</v>
      </c>
      <c r="BJ400" s="1"/>
      <c r="BK400" s="1"/>
    </row>
    <row r="401" spans="1:63" s="564" customFormat="1" ht="15.75">
      <c r="A401" s="394" t="str">
        <f t="shared" si="219"/>
        <v>►</v>
      </c>
      <c r="B401" s="146" t="str">
        <f t="shared" si="207"/>
        <v>►</v>
      </c>
      <c r="C401" s="659" t="str">
        <f t="shared" si="208"/>
        <v>►</v>
      </c>
      <c r="D401" s="146" t="str">
        <f t="shared" si="209"/>
        <v>►</v>
      </c>
      <c r="E401" s="146" t="str">
        <f t="shared" si="210"/>
        <v>►</v>
      </c>
      <c r="F401" s="146" t="str">
        <f t="shared" si="211"/>
        <v>►</v>
      </c>
      <c r="G401" s="146" t="str">
        <f t="shared" si="212"/>
        <v>►</v>
      </c>
      <c r="H401"/>
      <c r="I401" s="133"/>
      <c r="J401" s="118"/>
      <c r="K401" s="118"/>
      <c r="L401" s="117"/>
      <c r="M401" s="116"/>
      <c r="N401" s="115"/>
      <c r="O401" s="131"/>
      <c r="P401" s="131"/>
      <c r="Q401" s="131"/>
      <c r="R401" s="131"/>
      <c r="S401" s="131"/>
      <c r="T401" s="131"/>
      <c r="U401" s="131"/>
      <c r="V401" s="131"/>
      <c r="W401" s="131"/>
      <c r="X401" s="132"/>
      <c r="Y401" s="131"/>
      <c r="Z401" s="130"/>
      <c r="AA401" s="660"/>
      <c r="AB401" s="394" t="str">
        <f t="shared" si="220"/>
        <v>►</v>
      </c>
      <c r="AC401" s="146" t="str">
        <f t="shared" si="213"/>
        <v>►</v>
      </c>
      <c r="AD401" s="659" t="str">
        <f t="shared" si="214"/>
        <v>►</v>
      </c>
      <c r="AE401" s="146" t="str">
        <f t="shared" si="215"/>
        <v>►</v>
      </c>
      <c r="AF401" s="146" t="str">
        <f t="shared" si="216"/>
        <v>►</v>
      </c>
      <c r="AG401" s="146" t="str">
        <f t="shared" si="217"/>
        <v>►</v>
      </c>
      <c r="AH401" s="146" t="str">
        <f t="shared" si="218"/>
        <v>►</v>
      </c>
      <c r="AI401" s="660"/>
      <c r="AJ401" s="133"/>
      <c r="AK401" s="118"/>
      <c r="AL401" s="118"/>
      <c r="AM401" s="117"/>
      <c r="AN401" s="116"/>
      <c r="AO401" s="115"/>
      <c r="AP401" s="131"/>
      <c r="AQ401" s="131"/>
      <c r="AR401" s="131"/>
      <c r="AS401" s="131"/>
      <c r="AT401" s="131"/>
      <c r="AU401" s="131"/>
      <c r="AV401" s="131"/>
      <c r="AW401" s="131"/>
      <c r="AX401" s="131"/>
      <c r="AY401" s="132"/>
      <c r="AZ401" s="131"/>
      <c r="BA401" s="130"/>
      <c r="BB401"/>
      <c r="BC401" s="394" t="str">
        <f t="shared" si="221"/>
        <v>►</v>
      </c>
      <c r="BF401" s="394" t="str">
        <f t="shared" si="222"/>
        <v>►</v>
      </c>
      <c r="BI401" s="9">
        <v>1</v>
      </c>
      <c r="BJ401" s="1"/>
      <c r="BK401" s="1"/>
    </row>
    <row r="402" spans="1:63" s="564" customFormat="1" ht="21">
      <c r="A402" s="394" t="str">
        <f t="shared" si="219"/>
        <v>►</v>
      </c>
      <c r="B402" s="146" t="str">
        <f t="shared" si="207"/>
        <v>►</v>
      </c>
      <c r="C402" s="659" t="str">
        <f t="shared" si="208"/>
        <v>►</v>
      </c>
      <c r="D402" s="146" t="str">
        <f t="shared" si="209"/>
        <v>►</v>
      </c>
      <c r="E402" s="146" t="str">
        <f t="shared" si="210"/>
        <v>►</v>
      </c>
      <c r="F402" s="146" t="str">
        <f t="shared" si="211"/>
        <v>►</v>
      </c>
      <c r="G402" s="146" t="str">
        <f t="shared" si="212"/>
        <v>►</v>
      </c>
      <c r="H402"/>
      <c r="I402" s="145"/>
      <c r="J402" s="118"/>
      <c r="K402" s="118"/>
      <c r="L402" s="117"/>
      <c r="M402" s="116"/>
      <c r="N402" s="115"/>
      <c r="O402" s="284"/>
      <c r="P402" s="265"/>
      <c r="Q402" s="268"/>
      <c r="R402" s="268"/>
      <c r="S402" s="268"/>
      <c r="T402" s="268"/>
      <c r="U402" s="268"/>
      <c r="V402" s="268"/>
      <c r="W402" s="268"/>
      <c r="X402" s="268"/>
      <c r="Y402" s="268"/>
      <c r="Z402" s="283"/>
      <c r="AA402" s="660"/>
      <c r="AB402" s="394" t="str">
        <f t="shared" si="220"/>
        <v>►</v>
      </c>
      <c r="AC402" s="146" t="str">
        <f t="shared" si="213"/>
        <v>►</v>
      </c>
      <c r="AD402" s="659" t="str">
        <f t="shared" si="214"/>
        <v>►</v>
      </c>
      <c r="AE402" s="146" t="str">
        <f t="shared" si="215"/>
        <v>►</v>
      </c>
      <c r="AF402" s="146" t="str">
        <f t="shared" si="216"/>
        <v>►</v>
      </c>
      <c r="AG402" s="146" t="str">
        <f t="shared" si="217"/>
        <v>►</v>
      </c>
      <c r="AH402" s="146" t="str">
        <f t="shared" si="218"/>
        <v>►</v>
      </c>
      <c r="AI402" s="660"/>
      <c r="AJ402" s="145"/>
      <c r="AK402" s="118"/>
      <c r="AL402" s="118"/>
      <c r="AM402" s="117"/>
      <c r="AN402" s="116"/>
      <c r="AO402" s="115"/>
      <c r="AP402" s="284"/>
      <c r="AQ402" s="265"/>
      <c r="AR402" s="268"/>
      <c r="AS402" s="268"/>
      <c r="AT402" s="268"/>
      <c r="AU402" s="268"/>
      <c r="AV402" s="268"/>
      <c r="AW402" s="268"/>
      <c r="AX402" s="268"/>
      <c r="AY402" s="268"/>
      <c r="AZ402" s="268"/>
      <c r="BA402" s="283"/>
      <c r="BB402"/>
      <c r="BC402" s="394" t="str">
        <f t="shared" si="221"/>
        <v>►</v>
      </c>
      <c r="BF402" s="394" t="str">
        <f t="shared" si="222"/>
        <v>►</v>
      </c>
      <c r="BI402" s="9">
        <v>1</v>
      </c>
      <c r="BJ402" s="1"/>
      <c r="BK402" s="1"/>
    </row>
    <row r="403" spans="1:63" s="564" customFormat="1" ht="21">
      <c r="A403" s="394" t="str">
        <f t="shared" si="219"/>
        <v>►</v>
      </c>
      <c r="B403" s="146" t="str">
        <f t="shared" ref="B403:G403" si="223">B402</f>
        <v>►</v>
      </c>
      <c r="C403" s="659" t="str">
        <f t="shared" si="223"/>
        <v>►</v>
      </c>
      <c r="D403" s="146" t="str">
        <f t="shared" si="223"/>
        <v>►</v>
      </c>
      <c r="E403" s="146" t="str">
        <f t="shared" si="223"/>
        <v>►</v>
      </c>
      <c r="F403" s="146" t="str">
        <f t="shared" si="223"/>
        <v>►</v>
      </c>
      <c r="G403" s="146" t="str">
        <f t="shared" si="223"/>
        <v>►</v>
      </c>
      <c r="H403"/>
      <c r="I403" s="145"/>
      <c r="J403" s="118"/>
      <c r="K403" s="118"/>
      <c r="L403" s="117"/>
      <c r="M403" s="116"/>
      <c r="N403" s="115"/>
      <c r="O403" s="281"/>
      <c r="P403" s="280"/>
      <c r="Q403" s="280"/>
      <c r="R403" s="280"/>
      <c r="S403" s="280"/>
      <c r="T403" s="280"/>
      <c r="U403" s="280"/>
      <c r="V403" s="280"/>
      <c r="W403" s="280"/>
      <c r="X403" s="280"/>
      <c r="Y403" s="280"/>
      <c r="Z403" s="279"/>
      <c r="AA403" s="660"/>
      <c r="AB403" s="394" t="str">
        <f t="shared" si="220"/>
        <v>►</v>
      </c>
      <c r="AC403" s="146" t="str">
        <f t="shared" ref="AC403:AH403" si="224">AC402</f>
        <v>►</v>
      </c>
      <c r="AD403" s="659" t="str">
        <f t="shared" si="224"/>
        <v>►</v>
      </c>
      <c r="AE403" s="146" t="str">
        <f t="shared" si="224"/>
        <v>►</v>
      </c>
      <c r="AF403" s="146" t="str">
        <f t="shared" si="224"/>
        <v>►</v>
      </c>
      <c r="AG403" s="146" t="str">
        <f t="shared" si="224"/>
        <v>►</v>
      </c>
      <c r="AH403" s="146" t="str">
        <f t="shared" si="224"/>
        <v>►</v>
      </c>
      <c r="AI403" s="660"/>
      <c r="AJ403" s="145"/>
      <c r="AK403" s="118"/>
      <c r="AL403" s="118"/>
      <c r="AM403" s="117"/>
      <c r="AN403" s="116"/>
      <c r="AO403" s="115"/>
      <c r="AP403" s="281"/>
      <c r="AQ403" s="280"/>
      <c r="AR403" s="280"/>
      <c r="AS403" s="280"/>
      <c r="AT403" s="280"/>
      <c r="AU403" s="280"/>
      <c r="AV403" s="280"/>
      <c r="AW403" s="280"/>
      <c r="AX403" s="280"/>
      <c r="AY403" s="280"/>
      <c r="AZ403" s="280"/>
      <c r="BA403" s="279"/>
      <c r="BB403"/>
      <c r="BC403" s="394" t="str">
        <f t="shared" si="221"/>
        <v>►</v>
      </c>
      <c r="BF403" s="394" t="str">
        <f t="shared" si="222"/>
        <v>►</v>
      </c>
      <c r="BI403" s="9">
        <v>1</v>
      </c>
      <c r="BJ403" s="1"/>
      <c r="BK403" s="1"/>
    </row>
    <row r="404" spans="1:63" s="564" customFormat="1" ht="21">
      <c r="A404" s="394" t="str">
        <f t="shared" si="219"/>
        <v>►</v>
      </c>
      <c r="B404" s="146" t="str">
        <f t="shared" ref="B404:G416" si="225">B402</f>
        <v>►</v>
      </c>
      <c r="C404" s="659" t="str">
        <f t="shared" si="225"/>
        <v>►</v>
      </c>
      <c r="D404" s="146" t="str">
        <f t="shared" si="225"/>
        <v>►</v>
      </c>
      <c r="E404" s="146" t="str">
        <f t="shared" si="225"/>
        <v>►</v>
      </c>
      <c r="F404" s="146" t="str">
        <f t="shared" si="225"/>
        <v>►</v>
      </c>
      <c r="G404" s="146" t="str">
        <f t="shared" si="225"/>
        <v>►</v>
      </c>
      <c r="H404"/>
      <c r="I404" s="145"/>
      <c r="J404" s="118"/>
      <c r="K404" s="118"/>
      <c r="L404" s="117"/>
      <c r="M404" s="116"/>
      <c r="N404" s="115"/>
      <c r="O404" s="281"/>
      <c r="P404" s="280"/>
      <c r="Q404" s="280"/>
      <c r="R404" s="280"/>
      <c r="S404" s="280"/>
      <c r="T404" s="280"/>
      <c r="U404" s="280"/>
      <c r="V404" s="280"/>
      <c r="W404" s="280"/>
      <c r="X404" s="280"/>
      <c r="Y404" s="280"/>
      <c r="Z404" s="279"/>
      <c r="AA404" s="660"/>
      <c r="AB404" s="394" t="str">
        <f t="shared" si="220"/>
        <v>►</v>
      </c>
      <c r="AC404" s="146" t="str">
        <f t="shared" ref="AC404:AH416" si="226">AC402</f>
        <v>►</v>
      </c>
      <c r="AD404" s="659" t="str">
        <f t="shared" si="226"/>
        <v>►</v>
      </c>
      <c r="AE404" s="146" t="str">
        <f t="shared" si="226"/>
        <v>►</v>
      </c>
      <c r="AF404" s="146" t="str">
        <f t="shared" si="226"/>
        <v>►</v>
      </c>
      <c r="AG404" s="146" t="str">
        <f t="shared" si="226"/>
        <v>►</v>
      </c>
      <c r="AH404" s="146" t="str">
        <f t="shared" si="226"/>
        <v>►</v>
      </c>
      <c r="AI404" s="660"/>
      <c r="AJ404" s="145"/>
      <c r="AK404" s="118"/>
      <c r="AL404" s="118"/>
      <c r="AM404" s="117"/>
      <c r="AN404" s="116"/>
      <c r="AO404" s="115"/>
      <c r="AP404" s="281"/>
      <c r="AQ404" s="280"/>
      <c r="AR404" s="280"/>
      <c r="AS404" s="280"/>
      <c r="AT404" s="280"/>
      <c r="AU404" s="280"/>
      <c r="AV404" s="280"/>
      <c r="AW404" s="280"/>
      <c r="AX404" s="280"/>
      <c r="AY404" s="280"/>
      <c r="AZ404" s="280"/>
      <c r="BA404" s="279"/>
      <c r="BB404"/>
      <c r="BC404" s="394" t="str">
        <f t="shared" si="221"/>
        <v>►</v>
      </c>
      <c r="BF404" s="394" t="str">
        <f t="shared" si="222"/>
        <v>►</v>
      </c>
      <c r="BI404" s="9">
        <v>1</v>
      </c>
      <c r="BJ404" s="1"/>
      <c r="BK404" s="1"/>
    </row>
    <row r="405" spans="1:63" s="564" customFormat="1" ht="21">
      <c r="A405" s="394" t="str">
        <f t="shared" si="219"/>
        <v>►</v>
      </c>
      <c r="B405" s="146" t="str">
        <f t="shared" si="225"/>
        <v>►</v>
      </c>
      <c r="C405" s="659" t="str">
        <f t="shared" si="225"/>
        <v>►</v>
      </c>
      <c r="D405" s="146" t="str">
        <f t="shared" si="225"/>
        <v>►</v>
      </c>
      <c r="E405" s="146" t="str">
        <f t="shared" si="225"/>
        <v>►</v>
      </c>
      <c r="F405" s="146" t="str">
        <f t="shared" si="225"/>
        <v>►</v>
      </c>
      <c r="G405" s="146" t="str">
        <f t="shared" si="225"/>
        <v>►</v>
      </c>
      <c r="H405"/>
      <c r="I405" s="145"/>
      <c r="J405" s="118"/>
      <c r="K405" s="118"/>
      <c r="L405" s="117"/>
      <c r="M405" s="116"/>
      <c r="N405" s="115"/>
      <c r="O405" s="281"/>
      <c r="P405" s="280"/>
      <c r="Q405" s="280"/>
      <c r="R405" s="280"/>
      <c r="S405" s="280"/>
      <c r="T405" s="280"/>
      <c r="U405" s="280"/>
      <c r="V405" s="280"/>
      <c r="W405" s="280"/>
      <c r="X405" s="280"/>
      <c r="Y405" s="280"/>
      <c r="Z405" s="279"/>
      <c r="AA405" s="660"/>
      <c r="AB405" s="394" t="str">
        <f t="shared" si="220"/>
        <v>►</v>
      </c>
      <c r="AC405" s="146" t="str">
        <f t="shared" si="226"/>
        <v>►</v>
      </c>
      <c r="AD405" s="659" t="str">
        <f t="shared" si="226"/>
        <v>►</v>
      </c>
      <c r="AE405" s="146" t="str">
        <f t="shared" si="226"/>
        <v>►</v>
      </c>
      <c r="AF405" s="146" t="str">
        <f t="shared" si="226"/>
        <v>►</v>
      </c>
      <c r="AG405" s="146" t="str">
        <f t="shared" si="226"/>
        <v>►</v>
      </c>
      <c r="AH405" s="146" t="str">
        <f t="shared" si="226"/>
        <v>►</v>
      </c>
      <c r="AI405" s="660"/>
      <c r="AJ405" s="145"/>
      <c r="AK405" s="118"/>
      <c r="AL405" s="118"/>
      <c r="AM405" s="117"/>
      <c r="AN405" s="116"/>
      <c r="AO405" s="115"/>
      <c r="AP405" s="281"/>
      <c r="AQ405" s="280"/>
      <c r="AR405" s="280"/>
      <c r="AS405" s="280"/>
      <c r="AT405" s="280"/>
      <c r="AU405" s="280"/>
      <c r="AV405" s="280"/>
      <c r="AW405" s="280"/>
      <c r="AX405" s="280"/>
      <c r="AY405" s="280"/>
      <c r="AZ405" s="280"/>
      <c r="BA405" s="279"/>
      <c r="BB405"/>
      <c r="BC405" s="394" t="str">
        <f t="shared" si="221"/>
        <v>►</v>
      </c>
      <c r="BF405" s="394" t="str">
        <f t="shared" si="222"/>
        <v>►</v>
      </c>
      <c r="BI405" s="9">
        <v>1</v>
      </c>
      <c r="BJ405" s="1"/>
      <c r="BK405" s="1"/>
    </row>
    <row r="406" spans="1:63" s="564" customFormat="1" ht="21">
      <c r="A406" s="394" t="str">
        <f t="shared" si="219"/>
        <v>►</v>
      </c>
      <c r="B406" s="146" t="str">
        <f t="shared" si="225"/>
        <v>►</v>
      </c>
      <c r="C406" s="659" t="str">
        <f t="shared" si="225"/>
        <v>►</v>
      </c>
      <c r="D406" s="146" t="str">
        <f t="shared" si="225"/>
        <v>►</v>
      </c>
      <c r="E406" s="146" t="str">
        <f t="shared" si="225"/>
        <v>►</v>
      </c>
      <c r="F406" s="146" t="str">
        <f t="shared" si="225"/>
        <v>►</v>
      </c>
      <c r="G406" s="146" t="str">
        <f t="shared" si="225"/>
        <v>►</v>
      </c>
      <c r="H406"/>
      <c r="I406" s="145"/>
      <c r="J406" s="118"/>
      <c r="K406" s="118"/>
      <c r="L406" s="117"/>
      <c r="M406" s="116"/>
      <c r="N406" s="115"/>
      <c r="O406" s="281"/>
      <c r="P406" s="280"/>
      <c r="Q406" s="280"/>
      <c r="R406" s="280"/>
      <c r="S406" s="280"/>
      <c r="T406" s="280"/>
      <c r="U406" s="280"/>
      <c r="V406" s="280"/>
      <c r="W406" s="280"/>
      <c r="X406" s="280"/>
      <c r="Y406" s="280"/>
      <c r="Z406" s="279"/>
      <c r="AA406" s="660"/>
      <c r="AB406" s="394" t="str">
        <f t="shared" si="220"/>
        <v>►</v>
      </c>
      <c r="AC406" s="146" t="str">
        <f t="shared" si="226"/>
        <v>►</v>
      </c>
      <c r="AD406" s="659" t="str">
        <f t="shared" si="226"/>
        <v>►</v>
      </c>
      <c r="AE406" s="146" t="str">
        <f t="shared" si="226"/>
        <v>►</v>
      </c>
      <c r="AF406" s="146" t="str">
        <f t="shared" si="226"/>
        <v>►</v>
      </c>
      <c r="AG406" s="146" t="str">
        <f t="shared" si="226"/>
        <v>►</v>
      </c>
      <c r="AH406" s="146" t="str">
        <f t="shared" si="226"/>
        <v>►</v>
      </c>
      <c r="AI406" s="660"/>
      <c r="AJ406" s="145"/>
      <c r="AK406" s="118"/>
      <c r="AL406" s="118"/>
      <c r="AM406" s="117"/>
      <c r="AN406" s="116"/>
      <c r="AO406" s="115"/>
      <c r="AP406" s="281"/>
      <c r="AQ406" s="280"/>
      <c r="AR406" s="280"/>
      <c r="AS406" s="280"/>
      <c r="AT406" s="280"/>
      <c r="AU406" s="280"/>
      <c r="AV406" s="280"/>
      <c r="AW406" s="280"/>
      <c r="AX406" s="280"/>
      <c r="AY406" s="280"/>
      <c r="AZ406" s="280"/>
      <c r="BA406" s="279"/>
      <c r="BB406"/>
      <c r="BC406" s="394" t="str">
        <f t="shared" si="221"/>
        <v>►</v>
      </c>
      <c r="BF406" s="394" t="str">
        <f t="shared" si="222"/>
        <v>►</v>
      </c>
      <c r="BI406" s="9">
        <v>1</v>
      </c>
      <c r="BJ406" s="1"/>
      <c r="BK406" s="1"/>
    </row>
    <row r="407" spans="1:63" s="564" customFormat="1" ht="21">
      <c r="A407" s="394" t="str">
        <f t="shared" si="219"/>
        <v>►</v>
      </c>
      <c r="B407" s="146" t="str">
        <f t="shared" si="225"/>
        <v>►</v>
      </c>
      <c r="C407" s="659" t="str">
        <f t="shared" si="225"/>
        <v>►</v>
      </c>
      <c r="D407" s="146" t="str">
        <f t="shared" si="225"/>
        <v>►</v>
      </c>
      <c r="E407" s="146" t="str">
        <f t="shared" si="225"/>
        <v>►</v>
      </c>
      <c r="F407" s="146" t="str">
        <f t="shared" si="225"/>
        <v>►</v>
      </c>
      <c r="G407" s="146" t="str">
        <f t="shared" si="225"/>
        <v>►</v>
      </c>
      <c r="H407"/>
      <c r="I407" s="145"/>
      <c r="J407" s="118"/>
      <c r="K407" s="118"/>
      <c r="L407" s="117"/>
      <c r="M407" s="116"/>
      <c r="N407" s="115"/>
      <c r="O407" s="281"/>
      <c r="P407" s="280"/>
      <c r="Q407" s="280"/>
      <c r="R407" s="280"/>
      <c r="S407" s="280"/>
      <c r="T407" s="280"/>
      <c r="U407" s="280"/>
      <c r="V407" s="280"/>
      <c r="W407" s="280"/>
      <c r="X407" s="280"/>
      <c r="Y407" s="280"/>
      <c r="Z407" s="279"/>
      <c r="AA407" s="660"/>
      <c r="AB407" s="394" t="str">
        <f t="shared" si="220"/>
        <v>►</v>
      </c>
      <c r="AC407" s="146" t="str">
        <f t="shared" si="226"/>
        <v>►</v>
      </c>
      <c r="AD407" s="659" t="str">
        <f t="shared" si="226"/>
        <v>►</v>
      </c>
      <c r="AE407" s="146" t="str">
        <f t="shared" si="226"/>
        <v>►</v>
      </c>
      <c r="AF407" s="146" t="str">
        <f t="shared" si="226"/>
        <v>►</v>
      </c>
      <c r="AG407" s="146" t="str">
        <f t="shared" si="226"/>
        <v>►</v>
      </c>
      <c r="AH407" s="146" t="str">
        <f t="shared" si="226"/>
        <v>►</v>
      </c>
      <c r="AI407" s="660"/>
      <c r="AJ407" s="145"/>
      <c r="AK407" s="118"/>
      <c r="AL407" s="118"/>
      <c r="AM407" s="117"/>
      <c r="AN407" s="116"/>
      <c r="AO407" s="115"/>
      <c r="AP407" s="281"/>
      <c r="AQ407" s="280"/>
      <c r="AR407" s="280"/>
      <c r="AS407" s="280"/>
      <c r="AT407" s="280"/>
      <c r="AU407" s="280"/>
      <c r="AV407" s="280"/>
      <c r="AW407" s="280"/>
      <c r="AX407" s="280"/>
      <c r="AY407" s="280"/>
      <c r="AZ407" s="280"/>
      <c r="BA407" s="279"/>
      <c r="BB407"/>
      <c r="BC407" s="394" t="str">
        <f t="shared" si="221"/>
        <v>►</v>
      </c>
      <c r="BF407" s="394" t="str">
        <f t="shared" si="222"/>
        <v>►</v>
      </c>
      <c r="BI407" s="9">
        <v>1</v>
      </c>
      <c r="BJ407" s="1"/>
      <c r="BK407" s="1"/>
    </row>
    <row r="408" spans="1:63" s="564" customFormat="1" ht="21">
      <c r="A408" s="394" t="str">
        <f t="shared" si="219"/>
        <v>►</v>
      </c>
      <c r="B408" s="146" t="str">
        <f t="shared" si="225"/>
        <v>►</v>
      </c>
      <c r="C408" s="659" t="str">
        <f t="shared" si="225"/>
        <v>►</v>
      </c>
      <c r="D408" s="146" t="str">
        <f t="shared" si="225"/>
        <v>►</v>
      </c>
      <c r="E408" s="146" t="str">
        <f t="shared" si="225"/>
        <v>►</v>
      </c>
      <c r="F408" s="146" t="str">
        <f t="shared" si="225"/>
        <v>►</v>
      </c>
      <c r="G408" s="146" t="str">
        <f t="shared" si="225"/>
        <v>►</v>
      </c>
      <c r="H408"/>
      <c r="I408" s="145"/>
      <c r="J408" s="118"/>
      <c r="K408" s="118"/>
      <c r="L408" s="117"/>
      <c r="M408" s="116"/>
      <c r="N408" s="115"/>
      <c r="O408" s="281"/>
      <c r="P408" s="280"/>
      <c r="Q408" s="280"/>
      <c r="R408" s="280"/>
      <c r="S408" s="280"/>
      <c r="T408" s="280"/>
      <c r="U408" s="280"/>
      <c r="V408" s="280"/>
      <c r="W408" s="280"/>
      <c r="X408" s="280"/>
      <c r="Y408" s="280"/>
      <c r="Z408" s="279"/>
      <c r="AA408" s="660"/>
      <c r="AB408" s="394" t="str">
        <f t="shared" si="220"/>
        <v>►</v>
      </c>
      <c r="AC408" s="146" t="str">
        <f t="shared" si="226"/>
        <v>►</v>
      </c>
      <c r="AD408" s="659" t="str">
        <f t="shared" si="226"/>
        <v>►</v>
      </c>
      <c r="AE408" s="146" t="str">
        <f t="shared" si="226"/>
        <v>►</v>
      </c>
      <c r="AF408" s="146" t="str">
        <f t="shared" si="226"/>
        <v>►</v>
      </c>
      <c r="AG408" s="146" t="str">
        <f t="shared" si="226"/>
        <v>►</v>
      </c>
      <c r="AH408" s="146" t="str">
        <f t="shared" si="226"/>
        <v>►</v>
      </c>
      <c r="AI408" s="660"/>
      <c r="AJ408" s="145"/>
      <c r="AK408" s="118"/>
      <c r="AL408" s="118"/>
      <c r="AM408" s="117"/>
      <c r="AN408" s="116"/>
      <c r="AO408" s="115"/>
      <c r="AP408" s="281"/>
      <c r="AQ408" s="280"/>
      <c r="AR408" s="280"/>
      <c r="AS408" s="280"/>
      <c r="AT408" s="280"/>
      <c r="AU408" s="280"/>
      <c r="AV408" s="280"/>
      <c r="AW408" s="280"/>
      <c r="AX408" s="280"/>
      <c r="AY408" s="280"/>
      <c r="AZ408" s="280"/>
      <c r="BA408" s="279"/>
      <c r="BB408"/>
      <c r="BC408" s="394" t="str">
        <f t="shared" si="221"/>
        <v>►</v>
      </c>
      <c r="BF408" s="394" t="str">
        <f t="shared" si="222"/>
        <v>►</v>
      </c>
      <c r="BI408" s="9">
        <v>1</v>
      </c>
      <c r="BJ408" s="1"/>
      <c r="BK408" s="1"/>
    </row>
    <row r="409" spans="1:63" s="564" customFormat="1" ht="21">
      <c r="A409" s="394" t="str">
        <f t="shared" si="219"/>
        <v>►</v>
      </c>
      <c r="B409" s="146" t="str">
        <f t="shared" si="225"/>
        <v>►</v>
      </c>
      <c r="C409" s="659" t="str">
        <f t="shared" si="225"/>
        <v>►</v>
      </c>
      <c r="D409" s="146" t="str">
        <f t="shared" si="225"/>
        <v>►</v>
      </c>
      <c r="E409" s="146" t="str">
        <f t="shared" si="225"/>
        <v>►</v>
      </c>
      <c r="F409" s="146" t="str">
        <f t="shared" si="225"/>
        <v>►</v>
      </c>
      <c r="G409" s="146" t="str">
        <f t="shared" si="225"/>
        <v>►</v>
      </c>
      <c r="H409"/>
      <c r="I409" s="145"/>
      <c r="J409" s="118"/>
      <c r="K409" s="118"/>
      <c r="L409" s="117"/>
      <c r="M409" s="116"/>
      <c r="N409" s="115"/>
      <c r="O409" s="281"/>
      <c r="P409" s="280"/>
      <c r="Q409" s="280"/>
      <c r="R409" s="280"/>
      <c r="S409" s="280"/>
      <c r="T409" s="280"/>
      <c r="U409" s="280"/>
      <c r="V409" s="280"/>
      <c r="W409" s="280"/>
      <c r="X409" s="280"/>
      <c r="Y409" s="280"/>
      <c r="Z409" s="279"/>
      <c r="AA409" s="660"/>
      <c r="AB409" s="394" t="str">
        <f t="shared" si="220"/>
        <v>►</v>
      </c>
      <c r="AC409" s="146" t="str">
        <f t="shared" si="226"/>
        <v>►</v>
      </c>
      <c r="AD409" s="659" t="str">
        <f t="shared" si="226"/>
        <v>►</v>
      </c>
      <c r="AE409" s="146" t="str">
        <f t="shared" si="226"/>
        <v>►</v>
      </c>
      <c r="AF409" s="146" t="str">
        <f t="shared" si="226"/>
        <v>►</v>
      </c>
      <c r="AG409" s="146" t="str">
        <f t="shared" si="226"/>
        <v>►</v>
      </c>
      <c r="AH409" s="146" t="str">
        <f t="shared" si="226"/>
        <v>►</v>
      </c>
      <c r="AI409" s="660"/>
      <c r="AJ409" s="145"/>
      <c r="AK409" s="118"/>
      <c r="AL409" s="118"/>
      <c r="AM409" s="117"/>
      <c r="AN409" s="116"/>
      <c r="AO409" s="115"/>
      <c r="AP409" s="281"/>
      <c r="AQ409" s="280"/>
      <c r="AR409" s="280"/>
      <c r="AS409" s="280"/>
      <c r="AT409" s="280"/>
      <c r="AU409" s="280"/>
      <c r="AV409" s="280"/>
      <c r="AW409" s="280"/>
      <c r="AX409" s="280"/>
      <c r="AY409" s="280"/>
      <c r="AZ409" s="280"/>
      <c r="BA409" s="279"/>
      <c r="BB409"/>
      <c r="BC409" s="394" t="str">
        <f t="shared" si="221"/>
        <v>►</v>
      </c>
      <c r="BF409" s="394" t="str">
        <f t="shared" si="222"/>
        <v>►</v>
      </c>
      <c r="BI409" s="9">
        <v>1</v>
      </c>
      <c r="BJ409" s="1"/>
      <c r="BK409" s="1"/>
    </row>
    <row r="410" spans="1:63" s="564" customFormat="1" ht="21">
      <c r="A410" s="394" t="str">
        <f t="shared" si="219"/>
        <v>►</v>
      </c>
      <c r="B410" s="146" t="str">
        <f t="shared" si="225"/>
        <v>►</v>
      </c>
      <c r="C410" s="659" t="str">
        <f t="shared" si="225"/>
        <v>►</v>
      </c>
      <c r="D410" s="146" t="str">
        <f t="shared" si="225"/>
        <v>►</v>
      </c>
      <c r="E410" s="146" t="str">
        <f t="shared" si="225"/>
        <v>►</v>
      </c>
      <c r="F410" s="146" t="str">
        <f t="shared" si="225"/>
        <v>►</v>
      </c>
      <c r="G410" s="146" t="str">
        <f t="shared" si="225"/>
        <v>►</v>
      </c>
      <c r="H410"/>
      <c r="I410" s="145"/>
      <c r="J410" s="118"/>
      <c r="K410" s="118"/>
      <c r="L410" s="117"/>
      <c r="M410" s="116"/>
      <c r="N410" s="115"/>
      <c r="O410" s="281"/>
      <c r="P410" s="280"/>
      <c r="Q410" s="280"/>
      <c r="R410" s="280"/>
      <c r="S410" s="280"/>
      <c r="T410" s="280"/>
      <c r="U410" s="280"/>
      <c r="V410" s="280"/>
      <c r="W410" s="280"/>
      <c r="X410" s="280"/>
      <c r="Y410" s="280"/>
      <c r="Z410" s="279"/>
      <c r="AA410" s="660"/>
      <c r="AB410" s="394" t="str">
        <f t="shared" si="220"/>
        <v>►</v>
      </c>
      <c r="AC410" s="146" t="str">
        <f t="shared" si="226"/>
        <v>►</v>
      </c>
      <c r="AD410" s="659" t="str">
        <f t="shared" si="226"/>
        <v>►</v>
      </c>
      <c r="AE410" s="146" t="str">
        <f t="shared" si="226"/>
        <v>►</v>
      </c>
      <c r="AF410" s="146" t="str">
        <f t="shared" si="226"/>
        <v>►</v>
      </c>
      <c r="AG410" s="146" t="str">
        <f t="shared" si="226"/>
        <v>►</v>
      </c>
      <c r="AH410" s="146" t="str">
        <f t="shared" si="226"/>
        <v>►</v>
      </c>
      <c r="AI410" s="660"/>
      <c r="AJ410" s="145"/>
      <c r="AK410" s="118"/>
      <c r="AL410" s="118"/>
      <c r="AM410" s="117"/>
      <c r="AN410" s="116"/>
      <c r="AO410" s="115"/>
      <c r="AP410" s="281"/>
      <c r="AQ410" s="280"/>
      <c r="AR410" s="280"/>
      <c r="AS410" s="280"/>
      <c r="AT410" s="280"/>
      <c r="AU410" s="280"/>
      <c r="AV410" s="280"/>
      <c r="AW410" s="280"/>
      <c r="AX410" s="280"/>
      <c r="AY410" s="280"/>
      <c r="AZ410" s="280"/>
      <c r="BA410" s="279"/>
      <c r="BB410"/>
      <c r="BC410" s="394" t="str">
        <f t="shared" si="221"/>
        <v>►</v>
      </c>
      <c r="BF410" s="394" t="str">
        <f t="shared" si="222"/>
        <v>►</v>
      </c>
      <c r="BI410" s="9">
        <v>1</v>
      </c>
      <c r="BJ410" s="1"/>
      <c r="BK410" s="1"/>
    </row>
    <row r="411" spans="1:63" s="564" customFormat="1" ht="21">
      <c r="A411" s="394" t="str">
        <f t="shared" si="219"/>
        <v>►</v>
      </c>
      <c r="B411" s="146" t="str">
        <f t="shared" si="225"/>
        <v>►</v>
      </c>
      <c r="C411" s="659" t="str">
        <f t="shared" si="225"/>
        <v>►</v>
      </c>
      <c r="D411" s="146" t="str">
        <f t="shared" si="225"/>
        <v>►</v>
      </c>
      <c r="E411" s="146" t="str">
        <f t="shared" si="225"/>
        <v>►</v>
      </c>
      <c r="F411" s="146" t="str">
        <f t="shared" si="225"/>
        <v>►</v>
      </c>
      <c r="G411" s="146" t="str">
        <f t="shared" si="225"/>
        <v>►</v>
      </c>
      <c r="H411"/>
      <c r="I411" s="145"/>
      <c r="J411" s="118"/>
      <c r="K411" s="118"/>
      <c r="L411" s="117"/>
      <c r="M411" s="116"/>
      <c r="N411" s="115"/>
      <c r="O411" s="281"/>
      <c r="P411" s="280"/>
      <c r="Q411" s="280"/>
      <c r="R411" s="280"/>
      <c r="S411" s="280"/>
      <c r="T411" s="280"/>
      <c r="U411" s="280"/>
      <c r="V411" s="280"/>
      <c r="W411" s="280"/>
      <c r="X411" s="280"/>
      <c r="Y411" s="280"/>
      <c r="Z411" s="279"/>
      <c r="AA411" s="660"/>
      <c r="AB411" s="394" t="str">
        <f t="shared" si="220"/>
        <v>►</v>
      </c>
      <c r="AC411" s="146" t="str">
        <f t="shared" si="226"/>
        <v>►</v>
      </c>
      <c r="AD411" s="659" t="str">
        <f t="shared" si="226"/>
        <v>►</v>
      </c>
      <c r="AE411" s="146" t="str">
        <f t="shared" si="226"/>
        <v>►</v>
      </c>
      <c r="AF411" s="146" t="str">
        <f t="shared" si="226"/>
        <v>►</v>
      </c>
      <c r="AG411" s="146" t="str">
        <f t="shared" si="226"/>
        <v>►</v>
      </c>
      <c r="AH411" s="146" t="str">
        <f t="shared" si="226"/>
        <v>►</v>
      </c>
      <c r="AI411" s="660"/>
      <c r="AJ411" s="145"/>
      <c r="AK411" s="118"/>
      <c r="AL411" s="118"/>
      <c r="AM411" s="117"/>
      <c r="AN411" s="116"/>
      <c r="AO411" s="115"/>
      <c r="AP411" s="281"/>
      <c r="AQ411" s="280"/>
      <c r="AR411" s="280"/>
      <c r="AS411" s="280"/>
      <c r="AT411" s="280"/>
      <c r="AU411" s="280"/>
      <c r="AV411" s="280"/>
      <c r="AW411" s="280"/>
      <c r="AX411" s="280"/>
      <c r="AY411" s="280"/>
      <c r="AZ411" s="280"/>
      <c r="BA411" s="279"/>
      <c r="BB411"/>
      <c r="BC411" s="394" t="str">
        <f t="shared" si="221"/>
        <v>►</v>
      </c>
      <c r="BF411" s="394" t="str">
        <f t="shared" si="222"/>
        <v>►</v>
      </c>
      <c r="BI411" s="9">
        <v>1</v>
      </c>
      <c r="BJ411" s="1"/>
      <c r="BK411" s="1"/>
    </row>
    <row r="412" spans="1:63" s="564" customFormat="1" ht="18.75">
      <c r="A412" s="394" t="str">
        <f t="shared" si="219"/>
        <v>►</v>
      </c>
      <c r="B412" s="146" t="str">
        <f t="shared" si="225"/>
        <v>►</v>
      </c>
      <c r="C412" s="659" t="str">
        <f t="shared" si="225"/>
        <v>►</v>
      </c>
      <c r="D412" s="146" t="str">
        <f t="shared" si="225"/>
        <v>►</v>
      </c>
      <c r="E412" s="146" t="str">
        <f t="shared" si="225"/>
        <v>►</v>
      </c>
      <c r="F412" s="146" t="str">
        <f t="shared" si="225"/>
        <v>►</v>
      </c>
      <c r="G412" s="146" t="str">
        <f t="shared" si="225"/>
        <v>►</v>
      </c>
      <c r="H412"/>
      <c r="I412" s="145"/>
      <c r="J412" s="118"/>
      <c r="K412" s="118"/>
      <c r="L412" s="117"/>
      <c r="M412" s="116"/>
      <c r="N412" s="115"/>
      <c r="O412" s="661"/>
      <c r="P412" s="277"/>
      <c r="Q412" s="277"/>
      <c r="R412" s="277"/>
      <c r="S412" s="277"/>
      <c r="T412" s="277"/>
      <c r="U412" s="277"/>
      <c r="V412" s="277"/>
      <c r="W412" s="277"/>
      <c r="X412" s="277"/>
      <c r="Y412" s="277"/>
      <c r="Z412" s="276"/>
      <c r="AA412" s="660"/>
      <c r="AB412" s="394" t="str">
        <f t="shared" si="220"/>
        <v>►</v>
      </c>
      <c r="AC412" s="146" t="str">
        <f t="shared" si="226"/>
        <v>►</v>
      </c>
      <c r="AD412" s="659" t="str">
        <f t="shared" si="226"/>
        <v>►</v>
      </c>
      <c r="AE412" s="146" t="str">
        <f t="shared" si="226"/>
        <v>►</v>
      </c>
      <c r="AF412" s="146" t="str">
        <f t="shared" si="226"/>
        <v>►</v>
      </c>
      <c r="AG412" s="146" t="str">
        <f t="shared" si="226"/>
        <v>►</v>
      </c>
      <c r="AH412" s="146" t="str">
        <f t="shared" si="226"/>
        <v>►</v>
      </c>
      <c r="AI412" s="660"/>
      <c r="AJ412" s="145"/>
      <c r="AK412" s="118"/>
      <c r="AL412" s="118"/>
      <c r="AM412" s="117"/>
      <c r="AN412" s="116"/>
      <c r="AO412" s="115"/>
      <c r="AP412" s="661"/>
      <c r="AQ412" s="277"/>
      <c r="AR412" s="277"/>
      <c r="AS412" s="277"/>
      <c r="AT412" s="277"/>
      <c r="AU412" s="277"/>
      <c r="AV412" s="277"/>
      <c r="AW412" s="277"/>
      <c r="AX412" s="277"/>
      <c r="AY412" s="277"/>
      <c r="AZ412" s="277"/>
      <c r="BA412" s="276"/>
      <c r="BB412"/>
      <c r="BC412" s="394" t="str">
        <f t="shared" si="221"/>
        <v>►</v>
      </c>
      <c r="BF412" s="394" t="str">
        <f t="shared" si="222"/>
        <v>►</v>
      </c>
      <c r="BI412" s="9">
        <v>1</v>
      </c>
      <c r="BJ412" s="1"/>
      <c r="BK412" s="1"/>
    </row>
    <row r="413" spans="1:63" s="564" customFormat="1" ht="18.75">
      <c r="A413" s="394" t="str">
        <f t="shared" si="219"/>
        <v>►</v>
      </c>
      <c r="B413" s="146" t="str">
        <f t="shared" si="225"/>
        <v>►</v>
      </c>
      <c r="C413" s="659" t="str">
        <f t="shared" si="225"/>
        <v>►</v>
      </c>
      <c r="D413" s="146" t="str">
        <f t="shared" si="225"/>
        <v>►</v>
      </c>
      <c r="E413" s="146" t="str">
        <f t="shared" si="225"/>
        <v>►</v>
      </c>
      <c r="F413" s="146" t="str">
        <f t="shared" si="225"/>
        <v>►</v>
      </c>
      <c r="G413" s="146" t="str">
        <f t="shared" si="225"/>
        <v>►</v>
      </c>
      <c r="H413"/>
      <c r="I413" s="145"/>
      <c r="J413" s="118"/>
      <c r="K413" s="118"/>
      <c r="L413" s="117"/>
      <c r="M413" s="116"/>
      <c r="N413" s="115"/>
      <c r="O413" s="661"/>
      <c r="P413" s="277"/>
      <c r="Q413" s="277"/>
      <c r="R413" s="277"/>
      <c r="S413" s="277"/>
      <c r="T413" s="277"/>
      <c r="U413" s="277"/>
      <c r="V413" s="277"/>
      <c r="W413" s="277"/>
      <c r="X413" s="277"/>
      <c r="Y413" s="277"/>
      <c r="Z413" s="276"/>
      <c r="AA413" s="660"/>
      <c r="AB413" s="394" t="str">
        <f t="shared" si="220"/>
        <v>►</v>
      </c>
      <c r="AC413" s="146" t="str">
        <f t="shared" si="226"/>
        <v>►</v>
      </c>
      <c r="AD413" s="659" t="str">
        <f t="shared" si="226"/>
        <v>►</v>
      </c>
      <c r="AE413" s="146" t="str">
        <f t="shared" si="226"/>
        <v>►</v>
      </c>
      <c r="AF413" s="146" t="str">
        <f t="shared" si="226"/>
        <v>►</v>
      </c>
      <c r="AG413" s="146" t="str">
        <f t="shared" si="226"/>
        <v>►</v>
      </c>
      <c r="AH413" s="146" t="str">
        <f t="shared" si="226"/>
        <v>►</v>
      </c>
      <c r="AI413" s="660"/>
      <c r="AJ413" s="145"/>
      <c r="AK413" s="118"/>
      <c r="AL413" s="118"/>
      <c r="AM413" s="117"/>
      <c r="AN413" s="116"/>
      <c r="AO413" s="115"/>
      <c r="AP413" s="661"/>
      <c r="AQ413" s="277"/>
      <c r="AR413" s="277"/>
      <c r="AS413" s="277"/>
      <c r="AT413" s="277"/>
      <c r="AU413" s="277"/>
      <c r="AV413" s="277"/>
      <c r="AW413" s="277"/>
      <c r="AX413" s="277"/>
      <c r="AY413" s="277"/>
      <c r="AZ413" s="277"/>
      <c r="BA413" s="276"/>
      <c r="BB413"/>
      <c r="BC413" s="394" t="str">
        <f t="shared" si="221"/>
        <v>►</v>
      </c>
      <c r="BF413" s="394" t="str">
        <f t="shared" si="222"/>
        <v>►</v>
      </c>
      <c r="BI413" s="9">
        <v>1</v>
      </c>
      <c r="BJ413" s="1"/>
      <c r="BK413" s="1"/>
    </row>
    <row r="414" spans="1:63" s="564" customFormat="1" ht="15.75">
      <c r="A414" s="394" t="str">
        <f t="shared" si="219"/>
        <v>►</v>
      </c>
      <c r="B414" s="146" t="str">
        <f t="shared" si="225"/>
        <v>►</v>
      </c>
      <c r="C414" s="659" t="str">
        <f t="shared" si="225"/>
        <v>►</v>
      </c>
      <c r="D414" s="146" t="str">
        <f t="shared" si="225"/>
        <v>►</v>
      </c>
      <c r="E414" s="146" t="str">
        <f t="shared" si="225"/>
        <v>►</v>
      </c>
      <c r="F414" s="146" t="str">
        <f t="shared" si="225"/>
        <v>►</v>
      </c>
      <c r="G414" s="146" t="str">
        <f t="shared" si="225"/>
        <v>►</v>
      </c>
      <c r="H414"/>
      <c r="I414" s="272"/>
      <c r="J414" s="118"/>
      <c r="K414" s="118"/>
      <c r="L414" s="117"/>
      <c r="M414" s="116"/>
      <c r="N414" s="115"/>
      <c r="O414" s="274"/>
      <c r="P414" s="121"/>
      <c r="Q414" s="121"/>
      <c r="R414" s="121"/>
      <c r="S414" s="121"/>
      <c r="T414" s="121"/>
      <c r="U414" s="121"/>
      <c r="V414" s="121"/>
      <c r="W414" s="121"/>
      <c r="X414" s="121"/>
      <c r="Y414" s="121"/>
      <c r="Z414" s="120"/>
      <c r="AA414" s="660"/>
      <c r="AB414" s="394" t="str">
        <f t="shared" si="220"/>
        <v>►</v>
      </c>
      <c r="AC414" s="146" t="str">
        <f t="shared" si="226"/>
        <v>►</v>
      </c>
      <c r="AD414" s="659" t="str">
        <f t="shared" si="226"/>
        <v>►</v>
      </c>
      <c r="AE414" s="146" t="str">
        <f t="shared" si="226"/>
        <v>►</v>
      </c>
      <c r="AF414" s="146" t="str">
        <f t="shared" si="226"/>
        <v>►</v>
      </c>
      <c r="AG414" s="146" t="str">
        <f t="shared" si="226"/>
        <v>►</v>
      </c>
      <c r="AH414" s="146" t="str">
        <f t="shared" si="226"/>
        <v>►</v>
      </c>
      <c r="AI414" s="660"/>
      <c r="AJ414" s="272"/>
      <c r="AK414" s="118"/>
      <c r="AL414" s="118"/>
      <c r="AM414" s="117"/>
      <c r="AN414" s="116"/>
      <c r="AO414" s="115"/>
      <c r="AP414" s="274"/>
      <c r="AQ414" s="121"/>
      <c r="AR414" s="121"/>
      <c r="AS414" s="121"/>
      <c r="AT414" s="121"/>
      <c r="AU414" s="121"/>
      <c r="AV414" s="121"/>
      <c r="AW414" s="121"/>
      <c r="AX414" s="121"/>
      <c r="AY414" s="121"/>
      <c r="AZ414" s="121"/>
      <c r="BA414" s="120"/>
      <c r="BB414"/>
      <c r="BC414" s="394" t="str">
        <f t="shared" si="221"/>
        <v>►</v>
      </c>
      <c r="BF414" s="394" t="str">
        <f t="shared" si="222"/>
        <v>►</v>
      </c>
      <c r="BI414" s="9">
        <v>1</v>
      </c>
      <c r="BJ414" s="1"/>
      <c r="BK414" s="1"/>
    </row>
    <row r="415" spans="1:63" s="564" customFormat="1" ht="15.75">
      <c r="A415" s="394" t="str">
        <f t="shared" si="219"/>
        <v>►</v>
      </c>
      <c r="B415" s="146" t="str">
        <f t="shared" si="225"/>
        <v>►</v>
      </c>
      <c r="C415" s="659" t="str">
        <f t="shared" si="225"/>
        <v>►</v>
      </c>
      <c r="D415" s="146" t="str">
        <f t="shared" si="225"/>
        <v>►</v>
      </c>
      <c r="E415" s="146" t="str">
        <f t="shared" si="225"/>
        <v>►</v>
      </c>
      <c r="F415" s="146" t="str">
        <f t="shared" si="225"/>
        <v>►</v>
      </c>
      <c r="G415" s="146" t="str">
        <f t="shared" si="225"/>
        <v>►</v>
      </c>
      <c r="H415"/>
      <c r="I415" s="272"/>
      <c r="J415" s="112"/>
      <c r="K415" s="112"/>
      <c r="L415" s="112"/>
      <c r="M415" s="112"/>
      <c r="N415" s="112"/>
      <c r="O415" s="112"/>
      <c r="P415" s="112"/>
      <c r="Q415" s="112"/>
      <c r="R415" s="112"/>
      <c r="S415" s="112"/>
      <c r="T415" s="112"/>
      <c r="U415" s="112"/>
      <c r="V415" s="112"/>
      <c r="W415" s="112"/>
      <c r="X415" s="112"/>
      <c r="Y415" s="112"/>
      <c r="Z415" s="114"/>
      <c r="AA415" s="660"/>
      <c r="AB415" s="394" t="str">
        <f t="shared" si="220"/>
        <v>►</v>
      </c>
      <c r="AC415" s="146" t="str">
        <f t="shared" si="226"/>
        <v>►</v>
      </c>
      <c r="AD415" s="659" t="str">
        <f t="shared" si="226"/>
        <v>►</v>
      </c>
      <c r="AE415" s="146" t="str">
        <f t="shared" si="226"/>
        <v>►</v>
      </c>
      <c r="AF415" s="146" t="str">
        <f t="shared" si="226"/>
        <v>►</v>
      </c>
      <c r="AG415" s="146" t="str">
        <f t="shared" si="226"/>
        <v>►</v>
      </c>
      <c r="AH415" s="146" t="str">
        <f t="shared" si="226"/>
        <v>►</v>
      </c>
      <c r="AI415" s="660"/>
      <c r="AJ415" s="272"/>
      <c r="AK415" s="112"/>
      <c r="AL415" s="112"/>
      <c r="AM415" s="112"/>
      <c r="AN415" s="112"/>
      <c r="AO415" s="112"/>
      <c r="AP415" s="112"/>
      <c r="AQ415" s="112"/>
      <c r="AR415" s="112"/>
      <c r="AS415" s="112"/>
      <c r="AT415" s="112"/>
      <c r="AU415" s="112"/>
      <c r="AV415" s="112"/>
      <c r="AW415" s="112"/>
      <c r="AX415" s="112"/>
      <c r="AY415" s="112"/>
      <c r="AZ415" s="112"/>
      <c r="BA415" s="114"/>
      <c r="BB415"/>
      <c r="BC415" s="394" t="str">
        <f t="shared" si="221"/>
        <v>►</v>
      </c>
      <c r="BF415" s="394" t="str">
        <f t="shared" si="222"/>
        <v>►</v>
      </c>
      <c r="BI415" s="9">
        <v>1</v>
      </c>
      <c r="BJ415" s="1"/>
      <c r="BK415" s="1"/>
    </row>
    <row r="416" spans="1:63" s="564" customFormat="1" ht="16.5" thickBot="1">
      <c r="A416" s="394" t="str">
        <f t="shared" si="219"/>
        <v>►</v>
      </c>
      <c r="B416" s="146" t="str">
        <f t="shared" si="225"/>
        <v>►</v>
      </c>
      <c r="C416" s="659" t="str">
        <f t="shared" si="225"/>
        <v>►</v>
      </c>
      <c r="D416" s="146" t="str">
        <f t="shared" si="225"/>
        <v>►</v>
      </c>
      <c r="E416" s="146" t="str">
        <f t="shared" si="225"/>
        <v>►</v>
      </c>
      <c r="F416" s="146" t="str">
        <f t="shared" si="225"/>
        <v>►</v>
      </c>
      <c r="G416" s="146" t="str">
        <f t="shared" si="225"/>
        <v>►</v>
      </c>
      <c r="H416"/>
      <c r="I416" s="271"/>
      <c r="J416" s="270"/>
      <c r="K416" s="270"/>
      <c r="L416" s="270"/>
      <c r="M416" s="270"/>
      <c r="N416" s="270"/>
      <c r="O416" s="270"/>
      <c r="P416" s="270"/>
      <c r="Q416" s="270"/>
      <c r="R416" s="270"/>
      <c r="S416" s="270"/>
      <c r="T416" s="270"/>
      <c r="U416" s="270"/>
      <c r="V416" s="270"/>
      <c r="W416" s="270"/>
      <c r="X416" s="270"/>
      <c r="Y416" s="270"/>
      <c r="Z416" s="269"/>
      <c r="AA416" s="660"/>
      <c r="AB416" s="394" t="str">
        <f t="shared" si="220"/>
        <v>►</v>
      </c>
      <c r="AC416" s="146" t="str">
        <f t="shared" si="226"/>
        <v>►</v>
      </c>
      <c r="AD416" s="659" t="str">
        <f t="shared" si="226"/>
        <v>►</v>
      </c>
      <c r="AE416" s="146" t="str">
        <f t="shared" si="226"/>
        <v>►</v>
      </c>
      <c r="AF416" s="146" t="str">
        <f t="shared" si="226"/>
        <v>►</v>
      </c>
      <c r="AG416" s="146" t="str">
        <f t="shared" si="226"/>
        <v>►</v>
      </c>
      <c r="AH416" s="146" t="str">
        <f t="shared" si="226"/>
        <v>►</v>
      </c>
      <c r="AI416" s="660"/>
      <c r="AJ416" s="271"/>
      <c r="AK416" s="270"/>
      <c r="AL416" s="270"/>
      <c r="AM416" s="270"/>
      <c r="AN416" s="270"/>
      <c r="AO416" s="270"/>
      <c r="AP416" s="270"/>
      <c r="AQ416" s="270"/>
      <c r="AR416" s="270"/>
      <c r="AS416" s="270"/>
      <c r="AT416" s="270"/>
      <c r="AU416" s="270"/>
      <c r="AV416" s="270"/>
      <c r="AW416" s="270"/>
      <c r="AX416" s="270"/>
      <c r="AY416" s="270"/>
      <c r="AZ416" s="270"/>
      <c r="BA416" s="269"/>
      <c r="BB416"/>
      <c r="BC416" s="394" t="str">
        <f t="shared" si="221"/>
        <v>►</v>
      </c>
      <c r="BF416" s="394" t="str">
        <f t="shared" si="222"/>
        <v>►</v>
      </c>
      <c r="BI416" s="9">
        <v>1</v>
      </c>
      <c r="BJ416" s="1"/>
      <c r="BK416" s="1"/>
    </row>
    <row r="417" spans="1:63" s="564" customFormat="1" ht="16.5" thickBot="1">
      <c r="A417" s="394" t="str">
        <f t="shared" si="219"/>
        <v>A</v>
      </c>
      <c r="B417" s="655" t="s">
        <v>933</v>
      </c>
      <c r="C417" s="655" t="s">
        <v>933</v>
      </c>
      <c r="D417" s="655" t="s">
        <v>933</v>
      </c>
      <c r="E417" s="655" t="s">
        <v>933</v>
      </c>
      <c r="F417" s="655" t="s">
        <v>933</v>
      </c>
      <c r="G417" s="655" t="s">
        <v>933</v>
      </c>
      <c r="H417"/>
      <c r="I417" s="658" t="s">
        <v>338</v>
      </c>
      <c r="J417" s="657" t="s">
        <v>933</v>
      </c>
      <c r="K417" s="657" t="s">
        <v>933</v>
      </c>
      <c r="L417" s="657" t="s">
        <v>933</v>
      </c>
      <c r="M417" s="657" t="s">
        <v>933</v>
      </c>
      <c r="N417" s="657" t="s">
        <v>933</v>
      </c>
      <c r="O417" s="657" t="s">
        <v>933</v>
      </c>
      <c r="P417" s="657" t="s">
        <v>933</v>
      </c>
      <c r="Q417" s="657" t="s">
        <v>933</v>
      </c>
      <c r="R417" s="657" t="s">
        <v>933</v>
      </c>
      <c r="S417" s="657" t="s">
        <v>933</v>
      </c>
      <c r="T417" s="657" t="s">
        <v>933</v>
      </c>
      <c r="U417" s="657" t="s">
        <v>933</v>
      </c>
      <c r="V417" s="657" t="s">
        <v>933</v>
      </c>
      <c r="W417" s="657" t="s">
        <v>933</v>
      </c>
      <c r="X417" s="657" t="s">
        <v>933</v>
      </c>
      <c r="Y417" s="657" t="s">
        <v>933</v>
      </c>
      <c r="Z417" s="657" t="s">
        <v>933</v>
      </c>
      <c r="AA417" s="660"/>
      <c r="AB417" s="394" t="str">
        <f t="shared" si="220"/>
        <v>A</v>
      </c>
      <c r="AC417" s="655" t="s">
        <v>933</v>
      </c>
      <c r="AD417" s="655" t="s">
        <v>933</v>
      </c>
      <c r="AE417" s="655" t="s">
        <v>933</v>
      </c>
      <c r="AF417" s="655" t="s">
        <v>933</v>
      </c>
      <c r="AG417" s="655" t="s">
        <v>933</v>
      </c>
      <c r="AH417" s="655" t="s">
        <v>933</v>
      </c>
      <c r="AI417" s="660"/>
      <c r="AJ417" s="832" t="s">
        <v>338</v>
      </c>
      <c r="AK417" s="833" t="s">
        <v>338</v>
      </c>
      <c r="AL417" s="833" t="s">
        <v>338</v>
      </c>
      <c r="AM417" s="833" t="s">
        <v>338</v>
      </c>
      <c r="AN417" s="833" t="s">
        <v>338</v>
      </c>
      <c r="AO417" s="834" t="s">
        <v>2028</v>
      </c>
      <c r="AP417" s="835"/>
      <c r="AQ417" s="835"/>
      <c r="AR417" s="835"/>
      <c r="AS417" s="835"/>
      <c r="AT417" s="835"/>
      <c r="AU417" s="835"/>
      <c r="AV417" s="835"/>
      <c r="AW417" s="835"/>
      <c r="AX417" s="835"/>
      <c r="AY417" s="835"/>
      <c r="AZ417" s="835"/>
      <c r="BA417" s="835"/>
      <c r="BB417"/>
      <c r="BC417" s="394" t="str">
        <f t="shared" si="221"/>
        <v>A</v>
      </c>
      <c r="BF417" s="394" t="str">
        <f t="shared" si="222"/>
        <v>A</v>
      </c>
      <c r="BI417" s="9">
        <v>1</v>
      </c>
      <c r="BJ417" s="1"/>
      <c r="BK417" s="1"/>
    </row>
    <row r="418" spans="1:63" s="564" customFormat="1" ht="28.5">
      <c r="A418" s="394" t="str">
        <f t="shared" si="219"/>
        <v>A</v>
      </c>
      <c r="B418" s="395">
        <f t="shared" ref="B418:B436" si="227">IF(A418="►","►",IF(A418="A",IF(AND(ISTEXT(J418),ISTEXT(J418)),J418,IF(ISTEXT(J418),J418,IF(ISBLANK(J418),J418,J418)))))</f>
        <v>0</v>
      </c>
      <c r="C418" s="687">
        <f t="shared" ref="C418:C436" si="228">IF(B418="►","►",IFERROR(LEFT(B418,SEARCH(".",B418)-1),0))</f>
        <v>0</v>
      </c>
      <c r="D418" s="395">
        <f t="shared" ref="D418:D436" si="229">IF(B418="►","►",IFERROR(MID(B418,SEARCH(".",B418)+1,SEARCH(".",B418,SEARCH(".",B418)+1)-SEARCH(".",B418)-1),0))</f>
        <v>0</v>
      </c>
      <c r="E418" s="395">
        <f t="shared" ref="E418:E436" si="230">IF(B418="►","►",IFERROR(MID(B418,SEARCH(".",B418,SEARCH(".",B418)+1)+1,SEARCH(".",B418,SEARCH(".",B418,SEARCH(".",B418)+1)+1)-SEARCH(".",B418,SEARCH(".",B418)+1)-1),0))</f>
        <v>0</v>
      </c>
      <c r="F418" s="395">
        <f t="shared" ref="F418:F436" si="231">IF(B418="►","►",IFERROR(MID(J418,SEARCH(".",B418,SEARCH(".",B418,SEARCH(".",B418)+1)+1)+1,SEARCH(".",B418,SEARCH(".",B418,SEARCH(".",B418,SEARCH(".",B418)+1)+1)+1)-SEARCH(".",B418,SEARCH(".",B418,SEARCH(".",B418)+1)+1)-1),0))</f>
        <v>0</v>
      </c>
      <c r="G418" s="395" t="str">
        <f t="shared" ref="G418:G436" si="232">IF(B418="►","►",IFERROR(MID(B418,SEARCH("♦",SUBSTITUTE(B418,".","♦",LEN(B418)-LEN(SUBSTITUTE(B418,".",""))))+1,999),""))</f>
        <v/>
      </c>
      <c r="H418"/>
      <c r="I418" s="257" t="s">
        <v>338</v>
      </c>
      <c r="J418" s="256">
        <f>J425</f>
        <v>0</v>
      </c>
      <c r="K418" s="256">
        <f>K425</f>
        <v>0</v>
      </c>
      <c r="L418" s="255">
        <f>L425</f>
        <v>0</v>
      </c>
      <c r="M418" s="254">
        <f>M425</f>
        <v>0</v>
      </c>
      <c r="N418" s="253">
        <f>N425</f>
        <v>0</v>
      </c>
      <c r="O418" s="686"/>
      <c r="P418" s="685"/>
      <c r="Q418" s="798" t="s">
        <v>2018</v>
      </c>
      <c r="R418" s="798"/>
      <c r="S418" s="798"/>
      <c r="T418" s="798"/>
      <c r="U418" s="798"/>
      <c r="V418" s="798"/>
      <c r="W418" s="798"/>
      <c r="X418" s="798"/>
      <c r="Y418" s="798"/>
      <c r="Z418" s="684"/>
      <c r="AA418" s="660"/>
      <c r="AB418" s="394" t="str">
        <f t="shared" si="220"/>
        <v>A</v>
      </c>
      <c r="AC418" s="395">
        <f t="shared" ref="AC418:AC436" si="233">IF(AB418="►","►",IF(AB418="A",IF(AND(ISTEXT(AK418),ISTEXT(AK418)),AK418,IF(ISTEXT(AK418),AK418,IF(ISBLANK(AK418),AK418,AK418)))))</f>
        <v>0</v>
      </c>
      <c r="AD418" s="687">
        <f t="shared" ref="AD418:AD436" si="234">IF(AC418="►","►",IFERROR(LEFT(AC418,SEARCH(".",AC418)-1),0))</f>
        <v>0</v>
      </c>
      <c r="AE418" s="395">
        <f t="shared" ref="AE418:AE436" si="235">IF(AC418="►","►",IFERROR(MID(AC418,SEARCH(".",AC418)+1,SEARCH(".",AC418,SEARCH(".",AC418)+1)-SEARCH(".",AC418)-1),0))</f>
        <v>0</v>
      </c>
      <c r="AF418" s="395">
        <f t="shared" ref="AF418:AF436" si="236">IF(AC418="►","►",IFERROR(MID(AC418,SEARCH(".",AC418,SEARCH(".",AC418)+1)+1,SEARCH(".",AC418,SEARCH(".",AC418,SEARCH(".",AC418)+1)+1)-SEARCH(".",AC418,SEARCH(".",AC418)+1)-1),0))</f>
        <v>0</v>
      </c>
      <c r="AG418" s="395">
        <f t="shared" ref="AG418:AG436" si="237">IF(AC418="►","►",IFERROR(MID(AK418,SEARCH(".",AC418,SEARCH(".",AC418,SEARCH(".",AC418)+1)+1)+1,SEARCH(".",AC418,SEARCH(".",AC418,SEARCH(".",AC418,SEARCH(".",AC418)+1)+1)+1)-SEARCH(".",AC418,SEARCH(".",AC418,SEARCH(".",AC418)+1)+1)-1),0))</f>
        <v>0</v>
      </c>
      <c r="AH418" s="395" t="str">
        <f t="shared" ref="AH418:AH436" si="238">IF(AC418="►","►",IFERROR(MID(AC418,SEARCH("♦",SUBSTITUTE(AC418,".","♦",LEN(AC418)-LEN(SUBSTITUTE(AC418,".",""))))+1,999),""))</f>
        <v/>
      </c>
      <c r="AI418" s="660"/>
      <c r="AJ418" s="257" t="s">
        <v>338</v>
      </c>
      <c r="AK418" s="256">
        <f>AK425</f>
        <v>0</v>
      </c>
      <c r="AL418" s="256">
        <f>AL425</f>
        <v>0</v>
      </c>
      <c r="AM418" s="255">
        <f>AM425</f>
        <v>0</v>
      </c>
      <c r="AN418" s="254">
        <f>AN425</f>
        <v>0</v>
      </c>
      <c r="AO418" s="253">
        <f>AO425</f>
        <v>0</v>
      </c>
      <c r="AP418" s="686"/>
      <c r="AQ418" s="685"/>
      <c r="AR418" s="798" t="s">
        <v>2041</v>
      </c>
      <c r="AS418" s="798"/>
      <c r="AT418" s="798"/>
      <c r="AU418" s="798"/>
      <c r="AV418" s="798"/>
      <c r="AW418" s="798"/>
      <c r="AX418" s="798"/>
      <c r="AY418" s="798"/>
      <c r="AZ418" s="798"/>
      <c r="BA418" s="684"/>
      <c r="BB418"/>
      <c r="BC418" s="394" t="str">
        <f t="shared" si="221"/>
        <v>A</v>
      </c>
      <c r="BF418" s="394" t="str">
        <f t="shared" si="222"/>
        <v>A</v>
      </c>
      <c r="BI418" s="9">
        <v>1</v>
      </c>
      <c r="BJ418" s="1"/>
      <c r="BK418" s="1"/>
    </row>
    <row r="419" spans="1:63" s="564" customFormat="1" ht="28.5">
      <c r="A419" s="394" t="str">
        <f t="shared" si="219"/>
        <v>►</v>
      </c>
      <c r="B419" s="146" t="str">
        <f t="shared" si="227"/>
        <v>►</v>
      </c>
      <c r="C419" s="659" t="str">
        <f t="shared" si="228"/>
        <v>►</v>
      </c>
      <c r="D419" s="146" t="str">
        <f t="shared" si="229"/>
        <v>►</v>
      </c>
      <c r="E419" s="146" t="str">
        <f t="shared" si="230"/>
        <v>►</v>
      </c>
      <c r="F419" s="146" t="str">
        <f t="shared" si="231"/>
        <v>►</v>
      </c>
      <c r="G419" s="146" t="str">
        <f t="shared" si="232"/>
        <v>►</v>
      </c>
      <c r="H419"/>
      <c r="I419" s="133"/>
      <c r="J419" s="203"/>
      <c r="K419" s="203"/>
      <c r="L419" s="202"/>
      <c r="M419" s="201"/>
      <c r="N419" s="200"/>
      <c r="O419" s="683"/>
      <c r="P419" s="682"/>
      <c r="Q419" s="799"/>
      <c r="R419" s="799"/>
      <c r="S419" s="799"/>
      <c r="T419" s="799"/>
      <c r="U419" s="799"/>
      <c r="V419" s="799"/>
      <c r="W419" s="799"/>
      <c r="X419" s="799"/>
      <c r="Y419" s="799"/>
      <c r="Z419" s="681"/>
      <c r="AA419" s="660"/>
      <c r="AB419" s="394" t="str">
        <f t="shared" si="220"/>
        <v>►</v>
      </c>
      <c r="AC419" s="146" t="str">
        <f t="shared" si="233"/>
        <v>►</v>
      </c>
      <c r="AD419" s="659" t="str">
        <f t="shared" si="234"/>
        <v>►</v>
      </c>
      <c r="AE419" s="146" t="str">
        <f t="shared" si="235"/>
        <v>►</v>
      </c>
      <c r="AF419" s="146" t="str">
        <f t="shared" si="236"/>
        <v>►</v>
      </c>
      <c r="AG419" s="146" t="str">
        <f t="shared" si="237"/>
        <v>►</v>
      </c>
      <c r="AH419" s="146" t="str">
        <f t="shared" si="238"/>
        <v>►</v>
      </c>
      <c r="AI419" s="660"/>
      <c r="AJ419" s="133"/>
      <c r="AK419" s="203"/>
      <c r="AL419" s="203"/>
      <c r="AM419" s="202"/>
      <c r="AN419" s="201"/>
      <c r="AO419" s="200"/>
      <c r="AP419" s="683"/>
      <c r="AQ419" s="682"/>
      <c r="AR419" s="799"/>
      <c r="AS419" s="799"/>
      <c r="AT419" s="799"/>
      <c r="AU419" s="799"/>
      <c r="AV419" s="799"/>
      <c r="AW419" s="799"/>
      <c r="AX419" s="799"/>
      <c r="AY419" s="799"/>
      <c r="AZ419" s="799"/>
      <c r="BA419" s="681"/>
      <c r="BB419"/>
      <c r="BC419" s="394" t="str">
        <f t="shared" si="221"/>
        <v>►</v>
      </c>
      <c r="BF419" s="394" t="str">
        <f t="shared" si="222"/>
        <v>►</v>
      </c>
      <c r="BI419" s="9">
        <v>1</v>
      </c>
      <c r="BJ419" s="1"/>
      <c r="BK419" s="1"/>
    </row>
    <row r="420" spans="1:63" s="564" customFormat="1" ht="15.75">
      <c r="A420" s="394" t="str">
        <f t="shared" si="219"/>
        <v>►</v>
      </c>
      <c r="B420" s="146" t="str">
        <f t="shared" si="227"/>
        <v>►</v>
      </c>
      <c r="C420" s="659" t="str">
        <f t="shared" si="228"/>
        <v>►</v>
      </c>
      <c r="D420" s="146" t="str">
        <f t="shared" si="229"/>
        <v>►</v>
      </c>
      <c r="E420" s="146" t="str">
        <f t="shared" si="230"/>
        <v>►</v>
      </c>
      <c r="F420" s="146" t="str">
        <f t="shared" si="231"/>
        <v>►</v>
      </c>
      <c r="G420" s="146" t="str">
        <f t="shared" si="232"/>
        <v>►</v>
      </c>
      <c r="H420"/>
      <c r="I420" s="133"/>
      <c r="J420" s="203"/>
      <c r="K420" s="203"/>
      <c r="L420" s="202"/>
      <c r="M420" s="201"/>
      <c r="N420" s="200"/>
      <c r="O420" s="680"/>
      <c r="P420" s="680"/>
      <c r="Q420" s="332"/>
      <c r="R420" s="331"/>
      <c r="S420" s="231"/>
      <c r="T420" s="231"/>
      <c r="U420" s="231"/>
      <c r="V420" s="231"/>
      <c r="W420" s="231"/>
      <c r="X420" s="231"/>
      <c r="Y420" s="231"/>
      <c r="Z420" s="230"/>
      <c r="AA420" s="660"/>
      <c r="AB420" s="394" t="str">
        <f t="shared" si="220"/>
        <v>►</v>
      </c>
      <c r="AC420" s="146" t="str">
        <f t="shared" si="233"/>
        <v>►</v>
      </c>
      <c r="AD420" s="659" t="str">
        <f t="shared" si="234"/>
        <v>►</v>
      </c>
      <c r="AE420" s="146" t="str">
        <f t="shared" si="235"/>
        <v>►</v>
      </c>
      <c r="AF420" s="146" t="str">
        <f t="shared" si="236"/>
        <v>►</v>
      </c>
      <c r="AG420" s="146" t="str">
        <f t="shared" si="237"/>
        <v>►</v>
      </c>
      <c r="AH420" s="146" t="str">
        <f t="shared" si="238"/>
        <v>►</v>
      </c>
      <c r="AI420" s="660"/>
      <c r="AJ420" s="133"/>
      <c r="AK420" s="203"/>
      <c r="AL420" s="203"/>
      <c r="AM420" s="202"/>
      <c r="AN420" s="201"/>
      <c r="AO420" s="200"/>
      <c r="AP420" s="680"/>
      <c r="AQ420" s="680"/>
      <c r="AR420" s="332"/>
      <c r="AS420" s="331"/>
      <c r="AT420" s="231"/>
      <c r="AU420" s="231"/>
      <c r="AV420" s="231"/>
      <c r="AW420" s="231"/>
      <c r="AX420" s="231"/>
      <c r="AY420" s="231"/>
      <c r="AZ420" s="231"/>
      <c r="BA420" s="230"/>
      <c r="BB420"/>
      <c r="BC420" s="394" t="str">
        <f t="shared" si="221"/>
        <v>►</v>
      </c>
      <c r="BF420" s="394" t="str">
        <f t="shared" si="222"/>
        <v>►</v>
      </c>
      <c r="BI420" s="9">
        <v>1</v>
      </c>
      <c r="BJ420" s="1"/>
      <c r="BK420" s="1"/>
    </row>
    <row r="421" spans="1:63" s="564" customFormat="1" ht="18.75">
      <c r="A421" s="394" t="str">
        <f t="shared" si="219"/>
        <v>►</v>
      </c>
      <c r="B421" s="146" t="str">
        <f t="shared" si="227"/>
        <v>►</v>
      </c>
      <c r="C421" s="659" t="str">
        <f t="shared" si="228"/>
        <v>►</v>
      </c>
      <c r="D421" s="146" t="str">
        <f t="shared" si="229"/>
        <v>►</v>
      </c>
      <c r="E421" s="146" t="str">
        <f t="shared" si="230"/>
        <v>►</v>
      </c>
      <c r="F421" s="146" t="str">
        <f t="shared" si="231"/>
        <v>►</v>
      </c>
      <c r="G421" s="146" t="str">
        <f t="shared" si="232"/>
        <v>►</v>
      </c>
      <c r="H421"/>
      <c r="I421" s="133"/>
      <c r="J421" s="203"/>
      <c r="K421" s="203"/>
      <c r="L421" s="202"/>
      <c r="M421" s="201"/>
      <c r="N421" s="200"/>
      <c r="O421" s="223"/>
      <c r="P421" s="329"/>
      <c r="Q421" s="318"/>
      <c r="R421" s="318"/>
      <c r="S421" s="318"/>
      <c r="T421" s="318"/>
      <c r="U421" s="210"/>
      <c r="V421" s="222"/>
      <c r="W421" s="679"/>
      <c r="X421" s="679"/>
      <c r="Y421" s="679"/>
      <c r="Z421" s="678"/>
      <c r="AA421" s="660"/>
      <c r="AB421" s="394" t="str">
        <f t="shared" si="220"/>
        <v>►</v>
      </c>
      <c r="AC421" s="146" t="str">
        <f t="shared" si="233"/>
        <v>►</v>
      </c>
      <c r="AD421" s="659" t="str">
        <f t="shared" si="234"/>
        <v>►</v>
      </c>
      <c r="AE421" s="146" t="str">
        <f t="shared" si="235"/>
        <v>►</v>
      </c>
      <c r="AF421" s="146" t="str">
        <f t="shared" si="236"/>
        <v>►</v>
      </c>
      <c r="AG421" s="146" t="str">
        <f t="shared" si="237"/>
        <v>►</v>
      </c>
      <c r="AH421" s="146" t="str">
        <f t="shared" si="238"/>
        <v>►</v>
      </c>
      <c r="AI421" s="660"/>
      <c r="AJ421" s="133"/>
      <c r="AK421" s="203"/>
      <c r="AL421" s="203"/>
      <c r="AM421" s="202"/>
      <c r="AN421" s="201"/>
      <c r="AO421" s="200"/>
      <c r="AP421" s="223"/>
      <c r="AQ421" s="329"/>
      <c r="AR421" s="318"/>
      <c r="AS421" s="318"/>
      <c r="AT421" s="318"/>
      <c r="AU421" s="318"/>
      <c r="AV421" s="210"/>
      <c r="AW421" s="222"/>
      <c r="AX421" s="679"/>
      <c r="AY421" s="679"/>
      <c r="AZ421" s="679"/>
      <c r="BA421" s="678"/>
      <c r="BB421"/>
      <c r="BC421" s="394" t="str">
        <f t="shared" si="221"/>
        <v>►</v>
      </c>
      <c r="BF421" s="394" t="str">
        <f t="shared" si="222"/>
        <v>►</v>
      </c>
      <c r="BI421" s="9">
        <v>1</v>
      </c>
      <c r="BJ421" s="1"/>
      <c r="BK421" s="1"/>
    </row>
    <row r="422" spans="1:63" s="564" customFormat="1" ht="18.75">
      <c r="A422" s="394" t="str">
        <f t="shared" si="219"/>
        <v>►</v>
      </c>
      <c r="B422" s="146" t="str">
        <f t="shared" si="227"/>
        <v>►</v>
      </c>
      <c r="C422" s="659" t="str">
        <f t="shared" si="228"/>
        <v>►</v>
      </c>
      <c r="D422" s="146" t="str">
        <f t="shared" si="229"/>
        <v>►</v>
      </c>
      <c r="E422" s="146" t="str">
        <f t="shared" si="230"/>
        <v>►</v>
      </c>
      <c r="F422" s="146" t="str">
        <f t="shared" si="231"/>
        <v>►</v>
      </c>
      <c r="G422" s="146" t="str">
        <f t="shared" si="232"/>
        <v>►</v>
      </c>
      <c r="H422"/>
      <c r="I422" s="133"/>
      <c r="J422" s="203"/>
      <c r="K422" s="203"/>
      <c r="L422" s="202"/>
      <c r="M422" s="201"/>
      <c r="N422" s="200"/>
      <c r="O422" s="215"/>
      <c r="P422" s="322"/>
      <c r="Q422" s="319"/>
      <c r="R422" s="319"/>
      <c r="S422" s="319"/>
      <c r="T422" s="319"/>
      <c r="U422" s="214"/>
      <c r="V422" s="28"/>
      <c r="W422" s="679"/>
      <c r="X422" s="679"/>
      <c r="Y422" s="679"/>
      <c r="Z422" s="678"/>
      <c r="AA422" s="660"/>
      <c r="AB422" s="394" t="str">
        <f t="shared" si="220"/>
        <v>►</v>
      </c>
      <c r="AC422" s="146" t="str">
        <f t="shared" si="233"/>
        <v>►</v>
      </c>
      <c r="AD422" s="659" t="str">
        <f t="shared" si="234"/>
        <v>►</v>
      </c>
      <c r="AE422" s="146" t="str">
        <f t="shared" si="235"/>
        <v>►</v>
      </c>
      <c r="AF422" s="146" t="str">
        <f t="shared" si="236"/>
        <v>►</v>
      </c>
      <c r="AG422" s="146" t="str">
        <f t="shared" si="237"/>
        <v>►</v>
      </c>
      <c r="AH422" s="146" t="str">
        <f t="shared" si="238"/>
        <v>►</v>
      </c>
      <c r="AI422" s="660"/>
      <c r="AJ422" s="133"/>
      <c r="AK422" s="203"/>
      <c r="AL422" s="203"/>
      <c r="AM422" s="202"/>
      <c r="AN422" s="201"/>
      <c r="AO422" s="200"/>
      <c r="AP422" s="215"/>
      <c r="AQ422" s="322"/>
      <c r="AR422" s="319"/>
      <c r="AS422" s="319"/>
      <c r="AT422" s="319"/>
      <c r="AU422" s="319"/>
      <c r="AV422" s="214"/>
      <c r="AW422" s="28"/>
      <c r="AX422" s="679"/>
      <c r="AY422" s="679"/>
      <c r="AZ422" s="679"/>
      <c r="BA422" s="678"/>
      <c r="BB422"/>
      <c r="BC422" s="394" t="str">
        <f t="shared" si="221"/>
        <v>►</v>
      </c>
      <c r="BF422" s="394" t="str">
        <f t="shared" si="222"/>
        <v>►</v>
      </c>
      <c r="BI422" s="9">
        <v>1</v>
      </c>
      <c r="BJ422" s="1"/>
      <c r="BK422" s="1"/>
    </row>
    <row r="423" spans="1:63" s="564" customFormat="1" ht="15.75">
      <c r="A423" s="394" t="str">
        <f t="shared" si="219"/>
        <v>►</v>
      </c>
      <c r="B423" s="146" t="str">
        <f t="shared" si="227"/>
        <v>►</v>
      </c>
      <c r="C423" s="659" t="str">
        <f t="shared" si="228"/>
        <v>►</v>
      </c>
      <c r="D423" s="146" t="str">
        <f t="shared" si="229"/>
        <v>►</v>
      </c>
      <c r="E423" s="146" t="str">
        <f t="shared" si="230"/>
        <v>►</v>
      </c>
      <c r="F423" s="146" t="str">
        <f t="shared" si="231"/>
        <v>►</v>
      </c>
      <c r="G423" s="146" t="str">
        <f t="shared" si="232"/>
        <v>►</v>
      </c>
      <c r="H423"/>
      <c r="I423" s="133"/>
      <c r="J423" s="203"/>
      <c r="K423" s="203"/>
      <c r="L423" s="202"/>
      <c r="M423" s="201"/>
      <c r="N423" s="200"/>
      <c r="O423" s="320"/>
      <c r="P423" s="319"/>
      <c r="Q423" s="318"/>
      <c r="R423" s="315"/>
      <c r="S423" s="198"/>
      <c r="T423" s="314"/>
      <c r="U423" s="197"/>
      <c r="V423" s="196"/>
      <c r="W423" s="677" t="str">
        <f>Q418</f>
        <v>POSTIT 13</v>
      </c>
      <c r="X423" s="677"/>
      <c r="Y423" s="677"/>
      <c r="Z423" s="676"/>
      <c r="AA423" s="660"/>
      <c r="AB423" s="394" t="str">
        <f t="shared" si="220"/>
        <v>►</v>
      </c>
      <c r="AC423" s="146" t="str">
        <f t="shared" si="233"/>
        <v>►</v>
      </c>
      <c r="AD423" s="659" t="str">
        <f t="shared" si="234"/>
        <v>►</v>
      </c>
      <c r="AE423" s="146" t="str">
        <f t="shared" si="235"/>
        <v>►</v>
      </c>
      <c r="AF423" s="146" t="str">
        <f t="shared" si="236"/>
        <v>►</v>
      </c>
      <c r="AG423" s="146" t="str">
        <f t="shared" si="237"/>
        <v>►</v>
      </c>
      <c r="AH423" s="146" t="str">
        <f t="shared" si="238"/>
        <v>►</v>
      </c>
      <c r="AI423" s="660"/>
      <c r="AJ423" s="133"/>
      <c r="AK423" s="203"/>
      <c r="AL423" s="203"/>
      <c r="AM423" s="202"/>
      <c r="AN423" s="201"/>
      <c r="AO423" s="200"/>
      <c r="AP423" s="320"/>
      <c r="AQ423" s="319"/>
      <c r="AR423" s="318"/>
      <c r="AS423" s="315"/>
      <c r="AT423" s="198"/>
      <c r="AU423" s="314"/>
      <c r="AV423" s="197"/>
      <c r="AW423" s="196"/>
      <c r="AX423" s="677" t="str">
        <f>AR418</f>
        <v>POSTIT 26</v>
      </c>
      <c r="AY423" s="677"/>
      <c r="AZ423" s="677"/>
      <c r="BA423" s="676"/>
      <c r="BB423"/>
      <c r="BC423" s="394" t="str">
        <f t="shared" si="221"/>
        <v>►</v>
      </c>
      <c r="BF423" s="394" t="str">
        <f t="shared" si="222"/>
        <v>►</v>
      </c>
      <c r="BI423" s="9">
        <v>1</v>
      </c>
      <c r="BJ423" s="1"/>
      <c r="BK423" s="1"/>
    </row>
    <row r="424" spans="1:63" s="564" customFormat="1" ht="15.75">
      <c r="A424" s="394" t="str">
        <f t="shared" si="219"/>
        <v>►</v>
      </c>
      <c r="B424" s="146" t="str">
        <f t="shared" si="227"/>
        <v>►</v>
      </c>
      <c r="C424" s="659" t="str">
        <f t="shared" si="228"/>
        <v>►</v>
      </c>
      <c r="D424" s="146" t="str">
        <f t="shared" si="229"/>
        <v>►</v>
      </c>
      <c r="E424" s="146" t="str">
        <f t="shared" si="230"/>
        <v>►</v>
      </c>
      <c r="F424" s="146" t="str">
        <f t="shared" si="231"/>
        <v>►</v>
      </c>
      <c r="G424" s="146" t="str">
        <f t="shared" si="232"/>
        <v>►</v>
      </c>
      <c r="H424"/>
      <c r="I424" s="133"/>
      <c r="J424" s="203"/>
      <c r="K424" s="203"/>
      <c r="L424" s="202"/>
      <c r="M424" s="201"/>
      <c r="N424" s="200"/>
      <c r="O424" s="199"/>
      <c r="P424" s="103"/>
      <c r="Q424" s="315"/>
      <c r="R424" s="315"/>
      <c r="S424" s="198"/>
      <c r="T424" s="314"/>
      <c r="U424" s="197"/>
      <c r="V424" s="196"/>
      <c r="W424" s="677"/>
      <c r="X424" s="677"/>
      <c r="Y424" s="677"/>
      <c r="Z424" s="676"/>
      <c r="AA424" s="660"/>
      <c r="AB424" s="394" t="str">
        <f t="shared" si="220"/>
        <v>►</v>
      </c>
      <c r="AC424" s="146" t="str">
        <f t="shared" si="233"/>
        <v>►</v>
      </c>
      <c r="AD424" s="659" t="str">
        <f t="shared" si="234"/>
        <v>►</v>
      </c>
      <c r="AE424" s="146" t="str">
        <f t="shared" si="235"/>
        <v>►</v>
      </c>
      <c r="AF424" s="146" t="str">
        <f t="shared" si="236"/>
        <v>►</v>
      </c>
      <c r="AG424" s="146" t="str">
        <f t="shared" si="237"/>
        <v>►</v>
      </c>
      <c r="AH424" s="146" t="str">
        <f t="shared" si="238"/>
        <v>►</v>
      </c>
      <c r="AI424" s="660"/>
      <c r="AJ424" s="133"/>
      <c r="AK424" s="203"/>
      <c r="AL424" s="203"/>
      <c r="AM424" s="202"/>
      <c r="AN424" s="201"/>
      <c r="AO424" s="200"/>
      <c r="AP424" s="199"/>
      <c r="AQ424" s="103"/>
      <c r="AR424" s="315"/>
      <c r="AS424" s="315"/>
      <c r="AT424" s="198"/>
      <c r="AU424" s="314"/>
      <c r="AV424" s="197"/>
      <c r="AW424" s="196"/>
      <c r="AX424" s="677"/>
      <c r="AY424" s="677"/>
      <c r="AZ424" s="677"/>
      <c r="BA424" s="676"/>
      <c r="BB424"/>
      <c r="BC424" s="394" t="str">
        <f t="shared" si="221"/>
        <v>►</v>
      </c>
      <c r="BF424" s="394" t="str">
        <f t="shared" si="222"/>
        <v>►</v>
      </c>
      <c r="BI424" s="9">
        <v>1</v>
      </c>
      <c r="BJ424" s="1"/>
      <c r="BK424" s="1"/>
    </row>
    <row r="425" spans="1:63" s="564" customFormat="1" ht="15.75">
      <c r="A425" s="394" t="str">
        <f t="shared" si="219"/>
        <v>►</v>
      </c>
      <c r="B425" s="146" t="str">
        <f t="shared" si="227"/>
        <v>►</v>
      </c>
      <c r="C425" s="659" t="str">
        <f t="shared" si="228"/>
        <v>►</v>
      </c>
      <c r="D425" s="146" t="str">
        <f t="shared" si="229"/>
        <v>►</v>
      </c>
      <c r="E425" s="146" t="str">
        <f t="shared" si="230"/>
        <v>►</v>
      </c>
      <c r="F425" s="146" t="str">
        <f t="shared" si="231"/>
        <v>►</v>
      </c>
      <c r="G425" s="146" t="str">
        <f t="shared" si="232"/>
        <v>►</v>
      </c>
      <c r="H425"/>
      <c r="I425" s="133"/>
      <c r="J425" s="189"/>
      <c r="K425" s="188"/>
      <c r="L425" s="187"/>
      <c r="M425" s="186"/>
      <c r="N425" s="185"/>
      <c r="O425" s="184"/>
      <c r="P425" s="183"/>
      <c r="Q425" s="183"/>
      <c r="R425" s="182"/>
      <c r="S425" s="182"/>
      <c r="T425" s="182"/>
      <c r="U425" s="182"/>
      <c r="V425" s="182"/>
      <c r="W425" s="182"/>
      <c r="X425" s="182"/>
      <c r="Y425" s="182"/>
      <c r="Z425" s="181"/>
      <c r="AA425" s="660"/>
      <c r="AB425" s="394" t="str">
        <f t="shared" si="220"/>
        <v>►</v>
      </c>
      <c r="AC425" s="146" t="str">
        <f t="shared" si="233"/>
        <v>►</v>
      </c>
      <c r="AD425" s="659" t="str">
        <f t="shared" si="234"/>
        <v>►</v>
      </c>
      <c r="AE425" s="146" t="str">
        <f t="shared" si="235"/>
        <v>►</v>
      </c>
      <c r="AF425" s="146" t="str">
        <f t="shared" si="236"/>
        <v>►</v>
      </c>
      <c r="AG425" s="146" t="str">
        <f t="shared" si="237"/>
        <v>►</v>
      </c>
      <c r="AH425" s="146" t="str">
        <f t="shared" si="238"/>
        <v>►</v>
      </c>
      <c r="AI425" s="660"/>
      <c r="AJ425" s="133"/>
      <c r="AK425" s="189"/>
      <c r="AL425" s="188"/>
      <c r="AM425" s="187"/>
      <c r="AN425" s="186"/>
      <c r="AO425" s="185"/>
      <c r="AP425" s="184"/>
      <c r="AQ425" s="183"/>
      <c r="AR425" s="183"/>
      <c r="AS425" s="182"/>
      <c r="AT425" s="182"/>
      <c r="AU425" s="182"/>
      <c r="AV425" s="182"/>
      <c r="AW425" s="182"/>
      <c r="AX425" s="182"/>
      <c r="AY425" s="182"/>
      <c r="AZ425" s="182"/>
      <c r="BA425" s="181"/>
      <c r="BB425"/>
      <c r="BC425" s="394" t="str">
        <f t="shared" si="221"/>
        <v>►</v>
      </c>
      <c r="BF425" s="394" t="str">
        <f t="shared" si="222"/>
        <v>►</v>
      </c>
      <c r="BI425" s="9">
        <v>1</v>
      </c>
      <c r="BJ425" s="1"/>
      <c r="BK425" s="1"/>
    </row>
    <row r="426" spans="1:63" s="564" customFormat="1" ht="15.75">
      <c r="A426" s="394" t="str">
        <f t="shared" si="219"/>
        <v>►</v>
      </c>
      <c r="B426" s="146" t="str">
        <f t="shared" si="227"/>
        <v>►</v>
      </c>
      <c r="C426" s="659" t="str">
        <f t="shared" si="228"/>
        <v>►</v>
      </c>
      <c r="D426" s="146" t="str">
        <f t="shared" si="229"/>
        <v>►</v>
      </c>
      <c r="E426" s="146" t="str">
        <f t="shared" si="230"/>
        <v>►</v>
      </c>
      <c r="F426" s="146" t="str">
        <f t="shared" si="231"/>
        <v>►</v>
      </c>
      <c r="G426" s="146" t="str">
        <f t="shared" si="232"/>
        <v>►</v>
      </c>
      <c r="H426"/>
      <c r="I426" s="133"/>
      <c r="J426" s="118"/>
      <c r="K426" s="118"/>
      <c r="L426" s="117"/>
      <c r="M426" s="116"/>
      <c r="N426" s="115"/>
      <c r="O426" s="675"/>
      <c r="P426" s="675"/>
      <c r="Q426" s="674"/>
      <c r="R426" s="176"/>
      <c r="S426" s="175"/>
      <c r="T426" s="673"/>
      <c r="U426" s="174"/>
      <c r="V426" s="672"/>
      <c r="W426" s="671"/>
      <c r="X426" s="670"/>
      <c r="Y426" s="669"/>
      <c r="Z426" s="173"/>
      <c r="AA426" s="660"/>
      <c r="AB426" s="394" t="str">
        <f t="shared" si="220"/>
        <v>►</v>
      </c>
      <c r="AC426" s="146" t="str">
        <f t="shared" si="233"/>
        <v>►</v>
      </c>
      <c r="AD426" s="659" t="str">
        <f t="shared" si="234"/>
        <v>►</v>
      </c>
      <c r="AE426" s="146" t="str">
        <f t="shared" si="235"/>
        <v>►</v>
      </c>
      <c r="AF426" s="146" t="str">
        <f t="shared" si="236"/>
        <v>►</v>
      </c>
      <c r="AG426" s="146" t="str">
        <f t="shared" si="237"/>
        <v>►</v>
      </c>
      <c r="AH426" s="146" t="str">
        <f t="shared" si="238"/>
        <v>►</v>
      </c>
      <c r="AI426" s="660"/>
      <c r="AJ426" s="133"/>
      <c r="AK426" s="118"/>
      <c r="AL426" s="118"/>
      <c r="AM426" s="117"/>
      <c r="AN426" s="116"/>
      <c r="AO426" s="115"/>
      <c r="AP426" s="675"/>
      <c r="AQ426" s="675"/>
      <c r="AR426" s="674"/>
      <c r="AS426" s="176"/>
      <c r="AT426" s="175"/>
      <c r="AU426" s="673"/>
      <c r="AV426" s="174"/>
      <c r="AW426" s="672"/>
      <c r="AX426" s="671"/>
      <c r="AY426" s="670"/>
      <c r="AZ426" s="669"/>
      <c r="BA426" s="173"/>
      <c r="BB426"/>
      <c r="BC426" s="394" t="str">
        <f t="shared" si="221"/>
        <v>►</v>
      </c>
      <c r="BF426" s="394" t="str">
        <f t="shared" si="222"/>
        <v>►</v>
      </c>
      <c r="BI426" s="9">
        <v>1</v>
      </c>
      <c r="BJ426" s="1"/>
      <c r="BK426" s="1"/>
    </row>
    <row r="427" spans="1:63" s="564" customFormat="1" ht="15.75">
      <c r="A427" s="394" t="str">
        <f t="shared" si="219"/>
        <v>►</v>
      </c>
      <c r="B427" s="146" t="str">
        <f t="shared" si="227"/>
        <v>►</v>
      </c>
      <c r="C427" s="659" t="str">
        <f t="shared" si="228"/>
        <v>►</v>
      </c>
      <c r="D427" s="146" t="str">
        <f t="shared" si="229"/>
        <v>►</v>
      </c>
      <c r="E427" s="146" t="str">
        <f t="shared" si="230"/>
        <v>►</v>
      </c>
      <c r="F427" s="146" t="str">
        <f t="shared" si="231"/>
        <v>►</v>
      </c>
      <c r="G427" s="146" t="str">
        <f t="shared" si="232"/>
        <v>►</v>
      </c>
      <c r="H427"/>
      <c r="I427" s="133"/>
      <c r="J427" s="118"/>
      <c r="K427" s="118"/>
      <c r="L427" s="117"/>
      <c r="M427" s="116"/>
      <c r="N427" s="115"/>
      <c r="O427" s="663"/>
      <c r="P427" s="663"/>
      <c r="Q427" s="662"/>
      <c r="R427" s="164"/>
      <c r="S427" s="163"/>
      <c r="T427" s="668"/>
      <c r="U427" s="162"/>
      <c r="V427" s="667"/>
      <c r="W427" s="666"/>
      <c r="X427" s="665"/>
      <c r="Y427" s="664"/>
      <c r="Z427" s="161"/>
      <c r="AA427" s="660"/>
      <c r="AB427" s="394" t="str">
        <f t="shared" si="220"/>
        <v>►</v>
      </c>
      <c r="AC427" s="146" t="str">
        <f t="shared" si="233"/>
        <v>►</v>
      </c>
      <c r="AD427" s="659" t="str">
        <f t="shared" si="234"/>
        <v>►</v>
      </c>
      <c r="AE427" s="146" t="str">
        <f t="shared" si="235"/>
        <v>►</v>
      </c>
      <c r="AF427" s="146" t="str">
        <f t="shared" si="236"/>
        <v>►</v>
      </c>
      <c r="AG427" s="146" t="str">
        <f t="shared" si="237"/>
        <v>►</v>
      </c>
      <c r="AH427" s="146" t="str">
        <f t="shared" si="238"/>
        <v>►</v>
      </c>
      <c r="AI427" s="660"/>
      <c r="AJ427" s="133"/>
      <c r="AK427" s="118"/>
      <c r="AL427" s="118"/>
      <c r="AM427" s="117"/>
      <c r="AN427" s="116"/>
      <c r="AO427" s="115"/>
      <c r="AP427" s="663"/>
      <c r="AQ427" s="663"/>
      <c r="AR427" s="662"/>
      <c r="AS427" s="164"/>
      <c r="AT427" s="163"/>
      <c r="AU427" s="668"/>
      <c r="AV427" s="162"/>
      <c r="AW427" s="667"/>
      <c r="AX427" s="666"/>
      <c r="AY427" s="665"/>
      <c r="AZ427" s="664"/>
      <c r="BA427" s="161"/>
      <c r="BB427"/>
      <c r="BC427" s="394" t="str">
        <f t="shared" si="221"/>
        <v>►</v>
      </c>
      <c r="BF427" s="394" t="str">
        <f t="shared" si="222"/>
        <v>►</v>
      </c>
      <c r="BI427" s="9">
        <v>1</v>
      </c>
      <c r="BJ427" s="1"/>
      <c r="BK427" s="1"/>
    </row>
    <row r="428" spans="1:63" s="564" customFormat="1" ht="21">
      <c r="A428" s="394" t="str">
        <f t="shared" si="219"/>
        <v>►</v>
      </c>
      <c r="B428" s="146" t="str">
        <f t="shared" si="227"/>
        <v>►</v>
      </c>
      <c r="C428" s="659" t="str">
        <f t="shared" si="228"/>
        <v>►</v>
      </c>
      <c r="D428" s="146" t="str">
        <f t="shared" si="229"/>
        <v>►</v>
      </c>
      <c r="E428" s="146" t="str">
        <f t="shared" si="230"/>
        <v>►</v>
      </c>
      <c r="F428" s="146" t="str">
        <f t="shared" si="231"/>
        <v>►</v>
      </c>
      <c r="G428" s="146" t="str">
        <f t="shared" si="232"/>
        <v>►</v>
      </c>
      <c r="H428"/>
      <c r="I428" s="133"/>
      <c r="J428" s="118"/>
      <c r="K428" s="118"/>
      <c r="L428" s="117"/>
      <c r="M428" s="116"/>
      <c r="N428" s="115"/>
      <c r="O428" s="663"/>
      <c r="P428" s="663"/>
      <c r="Q428" s="662"/>
      <c r="R428" s="144"/>
      <c r="S428" s="292"/>
      <c r="T428" s="291"/>
      <c r="U428" s="143"/>
      <c r="V428" s="290"/>
      <c r="W428" s="289"/>
      <c r="X428" s="288"/>
      <c r="Y428" s="287"/>
      <c r="Z428" s="286"/>
      <c r="AA428" s="660"/>
      <c r="AB428" s="394" t="str">
        <f t="shared" si="220"/>
        <v>►</v>
      </c>
      <c r="AC428" s="146" t="str">
        <f t="shared" si="233"/>
        <v>►</v>
      </c>
      <c r="AD428" s="659" t="str">
        <f t="shared" si="234"/>
        <v>►</v>
      </c>
      <c r="AE428" s="146" t="str">
        <f t="shared" si="235"/>
        <v>►</v>
      </c>
      <c r="AF428" s="146" t="str">
        <f t="shared" si="236"/>
        <v>►</v>
      </c>
      <c r="AG428" s="146" t="str">
        <f t="shared" si="237"/>
        <v>►</v>
      </c>
      <c r="AH428" s="146" t="str">
        <f t="shared" si="238"/>
        <v>►</v>
      </c>
      <c r="AI428" s="660"/>
      <c r="AJ428" s="133"/>
      <c r="AK428" s="118"/>
      <c r="AL428" s="118"/>
      <c r="AM428" s="117"/>
      <c r="AN428" s="116"/>
      <c r="AO428" s="115"/>
      <c r="AP428" s="663"/>
      <c r="AQ428" s="663"/>
      <c r="AR428" s="662"/>
      <c r="AS428" s="144"/>
      <c r="AT428" s="292"/>
      <c r="AU428" s="291"/>
      <c r="AV428" s="143"/>
      <c r="AW428" s="290"/>
      <c r="AX428" s="289"/>
      <c r="AY428" s="288"/>
      <c r="AZ428" s="287"/>
      <c r="BA428" s="286"/>
      <c r="BB428"/>
      <c r="BC428" s="394" t="str">
        <f t="shared" si="221"/>
        <v>►</v>
      </c>
      <c r="BF428" s="394" t="str">
        <f t="shared" si="222"/>
        <v>►</v>
      </c>
      <c r="BI428" s="9">
        <v>1</v>
      </c>
      <c r="BJ428" s="1"/>
      <c r="BK428" s="1"/>
    </row>
    <row r="429" spans="1:63" s="564" customFormat="1" ht="21">
      <c r="A429" s="394" t="str">
        <f t="shared" si="219"/>
        <v>►</v>
      </c>
      <c r="B429" s="146" t="str">
        <f t="shared" si="227"/>
        <v>►</v>
      </c>
      <c r="C429" s="659" t="str">
        <f t="shared" si="228"/>
        <v>►</v>
      </c>
      <c r="D429" s="146" t="str">
        <f t="shared" si="229"/>
        <v>►</v>
      </c>
      <c r="E429" s="146" t="str">
        <f t="shared" si="230"/>
        <v>►</v>
      </c>
      <c r="F429" s="146" t="str">
        <f t="shared" si="231"/>
        <v>►</v>
      </c>
      <c r="G429" s="146" t="str">
        <f t="shared" si="232"/>
        <v>►</v>
      </c>
      <c r="H429"/>
      <c r="I429" s="145"/>
      <c r="J429" s="118"/>
      <c r="K429" s="118"/>
      <c r="L429" s="117"/>
      <c r="M429" s="116"/>
      <c r="N429" s="115"/>
      <c r="O429" s="663"/>
      <c r="P429" s="663"/>
      <c r="Q429" s="662"/>
      <c r="R429" s="149"/>
      <c r="S429" s="292"/>
      <c r="T429" s="291"/>
      <c r="U429" s="143"/>
      <c r="V429" s="290"/>
      <c r="W429" s="289"/>
      <c r="X429" s="288"/>
      <c r="Y429" s="287"/>
      <c r="Z429" s="286"/>
      <c r="AA429" s="660"/>
      <c r="AB429" s="394" t="str">
        <f t="shared" si="220"/>
        <v>►</v>
      </c>
      <c r="AC429" s="146" t="str">
        <f t="shared" si="233"/>
        <v>►</v>
      </c>
      <c r="AD429" s="659" t="str">
        <f t="shared" si="234"/>
        <v>►</v>
      </c>
      <c r="AE429" s="146" t="str">
        <f t="shared" si="235"/>
        <v>►</v>
      </c>
      <c r="AF429" s="146" t="str">
        <f t="shared" si="236"/>
        <v>►</v>
      </c>
      <c r="AG429" s="146" t="str">
        <f t="shared" si="237"/>
        <v>►</v>
      </c>
      <c r="AH429" s="146" t="str">
        <f t="shared" si="238"/>
        <v>►</v>
      </c>
      <c r="AI429" s="660"/>
      <c r="AJ429" s="145"/>
      <c r="AK429" s="118"/>
      <c r="AL429" s="118"/>
      <c r="AM429" s="117"/>
      <c r="AN429" s="116"/>
      <c r="AO429" s="115"/>
      <c r="AP429" s="663"/>
      <c r="AQ429" s="663"/>
      <c r="AR429" s="662"/>
      <c r="AS429" s="149"/>
      <c r="AT429" s="292"/>
      <c r="AU429" s="291"/>
      <c r="AV429" s="143"/>
      <c r="AW429" s="290"/>
      <c r="AX429" s="289"/>
      <c r="AY429" s="288"/>
      <c r="AZ429" s="287"/>
      <c r="BA429" s="286"/>
      <c r="BB429"/>
      <c r="BC429" s="394" t="str">
        <f t="shared" si="221"/>
        <v>►</v>
      </c>
      <c r="BF429" s="394" t="str">
        <f t="shared" si="222"/>
        <v>►</v>
      </c>
      <c r="BI429" s="9">
        <v>1</v>
      </c>
      <c r="BJ429" s="1"/>
      <c r="BK429" s="1"/>
    </row>
    <row r="430" spans="1:63" s="564" customFormat="1" ht="21">
      <c r="A430" s="394" t="str">
        <f t="shared" si="219"/>
        <v>►</v>
      </c>
      <c r="B430" s="146" t="str">
        <f t="shared" si="227"/>
        <v>►</v>
      </c>
      <c r="C430" s="659" t="str">
        <f t="shared" si="228"/>
        <v>►</v>
      </c>
      <c r="D430" s="146" t="str">
        <f t="shared" si="229"/>
        <v>►</v>
      </c>
      <c r="E430" s="146" t="str">
        <f t="shared" si="230"/>
        <v>►</v>
      </c>
      <c r="F430" s="146" t="str">
        <f t="shared" si="231"/>
        <v>►</v>
      </c>
      <c r="G430" s="146" t="str">
        <f t="shared" si="232"/>
        <v>►</v>
      </c>
      <c r="H430"/>
      <c r="I430" s="145"/>
      <c r="J430" s="118"/>
      <c r="K430" s="118"/>
      <c r="L430" s="117"/>
      <c r="M430" s="116"/>
      <c r="N430" s="115"/>
      <c r="O430" s="663"/>
      <c r="P430" s="663"/>
      <c r="Q430" s="662"/>
      <c r="R430" s="144"/>
      <c r="S430" s="292"/>
      <c r="T430" s="291"/>
      <c r="U430" s="143"/>
      <c r="V430" s="290"/>
      <c r="W430" s="289"/>
      <c r="X430" s="288"/>
      <c r="Y430" s="287"/>
      <c r="Z430" s="294"/>
      <c r="AA430" s="660"/>
      <c r="AB430" s="394" t="str">
        <f t="shared" si="220"/>
        <v>►</v>
      </c>
      <c r="AC430" s="146" t="str">
        <f t="shared" si="233"/>
        <v>►</v>
      </c>
      <c r="AD430" s="659" t="str">
        <f t="shared" si="234"/>
        <v>►</v>
      </c>
      <c r="AE430" s="146" t="str">
        <f t="shared" si="235"/>
        <v>►</v>
      </c>
      <c r="AF430" s="146" t="str">
        <f t="shared" si="236"/>
        <v>►</v>
      </c>
      <c r="AG430" s="146" t="str">
        <f t="shared" si="237"/>
        <v>►</v>
      </c>
      <c r="AH430" s="146" t="str">
        <f t="shared" si="238"/>
        <v>►</v>
      </c>
      <c r="AI430" s="660"/>
      <c r="AJ430" s="145"/>
      <c r="AK430" s="118"/>
      <c r="AL430" s="118"/>
      <c r="AM430" s="117"/>
      <c r="AN430" s="116"/>
      <c r="AO430" s="115"/>
      <c r="AP430" s="663"/>
      <c r="AQ430" s="663"/>
      <c r="AR430" s="662"/>
      <c r="AS430" s="144"/>
      <c r="AT430" s="292"/>
      <c r="AU430" s="291"/>
      <c r="AV430" s="143"/>
      <c r="AW430" s="290"/>
      <c r="AX430" s="289"/>
      <c r="AY430" s="288"/>
      <c r="AZ430" s="287"/>
      <c r="BA430" s="294"/>
      <c r="BB430"/>
      <c r="BC430" s="394" t="str">
        <f t="shared" si="221"/>
        <v>►</v>
      </c>
      <c r="BF430" s="394" t="str">
        <f t="shared" si="222"/>
        <v>►</v>
      </c>
      <c r="BI430" s="9">
        <v>1</v>
      </c>
      <c r="BJ430" s="1"/>
      <c r="BK430" s="1"/>
    </row>
    <row r="431" spans="1:63" s="564" customFormat="1" ht="21">
      <c r="A431" s="394" t="str">
        <f t="shared" si="219"/>
        <v>►</v>
      </c>
      <c r="B431" s="146" t="str">
        <f t="shared" si="227"/>
        <v>►</v>
      </c>
      <c r="C431" s="659" t="str">
        <f t="shared" si="228"/>
        <v>►</v>
      </c>
      <c r="D431" s="146" t="str">
        <f t="shared" si="229"/>
        <v>►</v>
      </c>
      <c r="E431" s="146" t="str">
        <f t="shared" si="230"/>
        <v>►</v>
      </c>
      <c r="F431" s="146" t="str">
        <f t="shared" si="231"/>
        <v>►</v>
      </c>
      <c r="G431" s="146" t="str">
        <f t="shared" si="232"/>
        <v>►</v>
      </c>
      <c r="H431"/>
      <c r="I431" s="145"/>
      <c r="J431" s="118"/>
      <c r="K431" s="118"/>
      <c r="L431" s="117"/>
      <c r="M431" s="116"/>
      <c r="N431" s="115"/>
      <c r="O431" s="663"/>
      <c r="P431" s="663"/>
      <c r="Q431" s="662"/>
      <c r="R431" s="149"/>
      <c r="S431" s="292"/>
      <c r="T431" s="291"/>
      <c r="U431" s="143"/>
      <c r="V431" s="290"/>
      <c r="W431" s="289"/>
      <c r="X431" s="288"/>
      <c r="Y431" s="287"/>
      <c r="Z431" s="294"/>
      <c r="AA431" s="660"/>
      <c r="AB431" s="394" t="str">
        <f t="shared" si="220"/>
        <v>►</v>
      </c>
      <c r="AC431" s="146" t="str">
        <f t="shared" si="233"/>
        <v>►</v>
      </c>
      <c r="AD431" s="659" t="str">
        <f t="shared" si="234"/>
        <v>►</v>
      </c>
      <c r="AE431" s="146" t="str">
        <f t="shared" si="235"/>
        <v>►</v>
      </c>
      <c r="AF431" s="146" t="str">
        <f t="shared" si="236"/>
        <v>►</v>
      </c>
      <c r="AG431" s="146" t="str">
        <f t="shared" si="237"/>
        <v>►</v>
      </c>
      <c r="AH431" s="146" t="str">
        <f t="shared" si="238"/>
        <v>►</v>
      </c>
      <c r="AI431" s="660"/>
      <c r="AJ431" s="145"/>
      <c r="AK431" s="118"/>
      <c r="AL431" s="118"/>
      <c r="AM431" s="117"/>
      <c r="AN431" s="116"/>
      <c r="AO431" s="115"/>
      <c r="AP431" s="663"/>
      <c r="AQ431" s="663"/>
      <c r="AR431" s="662"/>
      <c r="AS431" s="149"/>
      <c r="AT431" s="292"/>
      <c r="AU431" s="291"/>
      <c r="AV431" s="143"/>
      <c r="AW431" s="290"/>
      <c r="AX431" s="289"/>
      <c r="AY431" s="288"/>
      <c r="AZ431" s="287"/>
      <c r="BA431" s="294"/>
      <c r="BB431"/>
      <c r="BC431" s="394" t="str">
        <f t="shared" si="221"/>
        <v>►</v>
      </c>
      <c r="BF431" s="394" t="str">
        <f t="shared" si="222"/>
        <v>►</v>
      </c>
      <c r="BI431" s="9">
        <v>1</v>
      </c>
      <c r="BJ431" s="1"/>
      <c r="BK431" s="1"/>
    </row>
    <row r="432" spans="1:63" s="564" customFormat="1" ht="21">
      <c r="A432" s="394" t="str">
        <f t="shared" si="219"/>
        <v>►</v>
      </c>
      <c r="B432" s="146" t="str">
        <f t="shared" si="227"/>
        <v>►</v>
      </c>
      <c r="C432" s="659" t="str">
        <f t="shared" si="228"/>
        <v>►</v>
      </c>
      <c r="D432" s="146" t="str">
        <f t="shared" si="229"/>
        <v>►</v>
      </c>
      <c r="E432" s="146" t="str">
        <f t="shared" si="230"/>
        <v>►</v>
      </c>
      <c r="F432" s="146" t="str">
        <f t="shared" si="231"/>
        <v>►</v>
      </c>
      <c r="G432" s="146" t="str">
        <f t="shared" si="232"/>
        <v>►</v>
      </c>
      <c r="H432"/>
      <c r="I432" s="145"/>
      <c r="J432" s="118"/>
      <c r="K432" s="118"/>
      <c r="L432" s="117"/>
      <c r="M432" s="116"/>
      <c r="N432" s="115"/>
      <c r="O432" s="663"/>
      <c r="P432" s="663"/>
      <c r="Q432" s="662"/>
      <c r="R432" s="144"/>
      <c r="S432" s="292"/>
      <c r="T432" s="291"/>
      <c r="U432" s="143"/>
      <c r="V432" s="290"/>
      <c r="W432" s="289"/>
      <c r="X432" s="288"/>
      <c r="Y432" s="287"/>
      <c r="Z432" s="286"/>
      <c r="AA432" s="660"/>
      <c r="AB432" s="394" t="str">
        <f t="shared" si="220"/>
        <v>►</v>
      </c>
      <c r="AC432" s="146" t="str">
        <f t="shared" si="233"/>
        <v>►</v>
      </c>
      <c r="AD432" s="659" t="str">
        <f t="shared" si="234"/>
        <v>►</v>
      </c>
      <c r="AE432" s="146" t="str">
        <f t="shared" si="235"/>
        <v>►</v>
      </c>
      <c r="AF432" s="146" t="str">
        <f t="shared" si="236"/>
        <v>►</v>
      </c>
      <c r="AG432" s="146" t="str">
        <f t="shared" si="237"/>
        <v>►</v>
      </c>
      <c r="AH432" s="146" t="str">
        <f t="shared" si="238"/>
        <v>►</v>
      </c>
      <c r="AI432" s="660"/>
      <c r="AJ432" s="145"/>
      <c r="AK432" s="118"/>
      <c r="AL432" s="118"/>
      <c r="AM432" s="117"/>
      <c r="AN432" s="116"/>
      <c r="AO432" s="115"/>
      <c r="AP432" s="663"/>
      <c r="AQ432" s="663"/>
      <c r="AR432" s="662"/>
      <c r="AS432" s="144"/>
      <c r="AT432" s="292"/>
      <c r="AU432" s="291"/>
      <c r="AV432" s="143"/>
      <c r="AW432" s="290"/>
      <c r="AX432" s="289"/>
      <c r="AY432" s="288"/>
      <c r="AZ432" s="287"/>
      <c r="BA432" s="286"/>
      <c r="BB432"/>
      <c r="BC432" s="394" t="str">
        <f t="shared" si="221"/>
        <v>►</v>
      </c>
      <c r="BF432" s="394" t="str">
        <f t="shared" si="222"/>
        <v>►</v>
      </c>
      <c r="BI432" s="9">
        <v>1</v>
      </c>
      <c r="BJ432" s="1"/>
      <c r="BK432" s="1"/>
    </row>
    <row r="433" spans="1:63" s="564" customFormat="1" ht="21">
      <c r="A433" s="394" t="str">
        <f t="shared" si="219"/>
        <v>►</v>
      </c>
      <c r="B433" s="146" t="str">
        <f t="shared" si="227"/>
        <v>►</v>
      </c>
      <c r="C433" s="659" t="str">
        <f t="shared" si="228"/>
        <v>►</v>
      </c>
      <c r="D433" s="146" t="str">
        <f t="shared" si="229"/>
        <v>►</v>
      </c>
      <c r="E433" s="146" t="str">
        <f t="shared" si="230"/>
        <v>►</v>
      </c>
      <c r="F433" s="146" t="str">
        <f t="shared" si="231"/>
        <v>►</v>
      </c>
      <c r="G433" s="146" t="str">
        <f t="shared" si="232"/>
        <v>►</v>
      </c>
      <c r="H433"/>
      <c r="I433" s="145"/>
      <c r="J433" s="118"/>
      <c r="K433" s="118"/>
      <c r="L433" s="117"/>
      <c r="M433" s="116"/>
      <c r="N433" s="115"/>
      <c r="O433" s="663"/>
      <c r="P433" s="663"/>
      <c r="Q433" s="662"/>
      <c r="R433" s="149"/>
      <c r="S433" s="292"/>
      <c r="T433" s="291"/>
      <c r="U433" s="143"/>
      <c r="V433" s="290"/>
      <c r="W433" s="289"/>
      <c r="X433" s="288"/>
      <c r="Y433" s="287"/>
      <c r="Z433" s="286"/>
      <c r="AA433" s="660"/>
      <c r="AB433" s="394" t="str">
        <f t="shared" si="220"/>
        <v>►</v>
      </c>
      <c r="AC433" s="146" t="str">
        <f t="shared" si="233"/>
        <v>►</v>
      </c>
      <c r="AD433" s="659" t="str">
        <f t="shared" si="234"/>
        <v>►</v>
      </c>
      <c r="AE433" s="146" t="str">
        <f t="shared" si="235"/>
        <v>►</v>
      </c>
      <c r="AF433" s="146" t="str">
        <f t="shared" si="236"/>
        <v>►</v>
      </c>
      <c r="AG433" s="146" t="str">
        <f t="shared" si="237"/>
        <v>►</v>
      </c>
      <c r="AH433" s="146" t="str">
        <f t="shared" si="238"/>
        <v>►</v>
      </c>
      <c r="AI433" s="660"/>
      <c r="AJ433" s="145"/>
      <c r="AK433" s="118"/>
      <c r="AL433" s="118"/>
      <c r="AM433" s="117"/>
      <c r="AN433" s="116"/>
      <c r="AO433" s="115"/>
      <c r="AP433" s="663"/>
      <c r="AQ433" s="663"/>
      <c r="AR433" s="662"/>
      <c r="AS433" s="149"/>
      <c r="AT433" s="292"/>
      <c r="AU433" s="291"/>
      <c r="AV433" s="143"/>
      <c r="AW433" s="290"/>
      <c r="AX433" s="289"/>
      <c r="AY433" s="288"/>
      <c r="AZ433" s="287"/>
      <c r="BA433" s="286"/>
      <c r="BB433"/>
      <c r="BC433" s="394" t="str">
        <f t="shared" si="221"/>
        <v>►</v>
      </c>
      <c r="BF433" s="394" t="str">
        <f t="shared" si="222"/>
        <v>►</v>
      </c>
      <c r="BI433" s="9">
        <v>1</v>
      </c>
      <c r="BJ433" s="1"/>
      <c r="BK433" s="1"/>
    </row>
    <row r="434" spans="1:63" s="564" customFormat="1" ht="21">
      <c r="A434" s="394" t="str">
        <f t="shared" si="219"/>
        <v>►</v>
      </c>
      <c r="B434" s="146" t="str">
        <f t="shared" si="227"/>
        <v>►</v>
      </c>
      <c r="C434" s="659" t="str">
        <f t="shared" si="228"/>
        <v>►</v>
      </c>
      <c r="D434" s="146" t="str">
        <f t="shared" si="229"/>
        <v>►</v>
      </c>
      <c r="E434" s="146" t="str">
        <f t="shared" si="230"/>
        <v>►</v>
      </c>
      <c r="F434" s="146" t="str">
        <f t="shared" si="231"/>
        <v>►</v>
      </c>
      <c r="G434" s="146" t="str">
        <f t="shared" si="232"/>
        <v>►</v>
      </c>
      <c r="H434"/>
      <c r="I434" s="145"/>
      <c r="J434" s="118"/>
      <c r="K434" s="118"/>
      <c r="L434" s="117"/>
      <c r="M434" s="116"/>
      <c r="N434" s="115"/>
      <c r="O434" s="663"/>
      <c r="P434" s="663"/>
      <c r="Q434" s="662"/>
      <c r="R434" s="144"/>
      <c r="S434" s="292"/>
      <c r="T434" s="291"/>
      <c r="U434" s="143"/>
      <c r="V434" s="290"/>
      <c r="W434" s="289"/>
      <c r="X434" s="288"/>
      <c r="Y434" s="287"/>
      <c r="Z434" s="286"/>
      <c r="AA434" s="660"/>
      <c r="AB434" s="394" t="str">
        <f t="shared" si="220"/>
        <v>►</v>
      </c>
      <c r="AC434" s="146" t="str">
        <f t="shared" si="233"/>
        <v>►</v>
      </c>
      <c r="AD434" s="659" t="str">
        <f t="shared" si="234"/>
        <v>►</v>
      </c>
      <c r="AE434" s="146" t="str">
        <f t="shared" si="235"/>
        <v>►</v>
      </c>
      <c r="AF434" s="146" t="str">
        <f t="shared" si="236"/>
        <v>►</v>
      </c>
      <c r="AG434" s="146" t="str">
        <f t="shared" si="237"/>
        <v>►</v>
      </c>
      <c r="AH434" s="146" t="str">
        <f t="shared" si="238"/>
        <v>►</v>
      </c>
      <c r="AI434" s="660"/>
      <c r="AJ434" s="145"/>
      <c r="AK434" s="118"/>
      <c r="AL434" s="118"/>
      <c r="AM434" s="117"/>
      <c r="AN434" s="116"/>
      <c r="AO434" s="115"/>
      <c r="AP434" s="663"/>
      <c r="AQ434" s="663"/>
      <c r="AR434" s="662"/>
      <c r="AS434" s="144"/>
      <c r="AT434" s="292"/>
      <c r="AU434" s="291"/>
      <c r="AV434" s="143"/>
      <c r="AW434" s="290"/>
      <c r="AX434" s="289"/>
      <c r="AY434" s="288"/>
      <c r="AZ434" s="287"/>
      <c r="BA434" s="286"/>
      <c r="BB434"/>
      <c r="BC434" s="394" t="str">
        <f t="shared" si="221"/>
        <v>►</v>
      </c>
      <c r="BF434" s="394" t="str">
        <f t="shared" si="222"/>
        <v>►</v>
      </c>
      <c r="BI434" s="9">
        <v>1</v>
      </c>
      <c r="BJ434" s="1"/>
      <c r="BK434" s="1"/>
    </row>
    <row r="435" spans="1:63" s="564" customFormat="1" ht="15.75">
      <c r="A435" s="394" t="str">
        <f t="shared" si="219"/>
        <v>►</v>
      </c>
      <c r="B435" s="146" t="str">
        <f t="shared" si="227"/>
        <v>►</v>
      </c>
      <c r="C435" s="659" t="str">
        <f t="shared" si="228"/>
        <v>►</v>
      </c>
      <c r="D435" s="146" t="str">
        <f t="shared" si="229"/>
        <v>►</v>
      </c>
      <c r="E435" s="146" t="str">
        <f t="shared" si="230"/>
        <v>►</v>
      </c>
      <c r="F435" s="146" t="str">
        <f t="shared" si="231"/>
        <v>►</v>
      </c>
      <c r="G435" s="146" t="str">
        <f t="shared" si="232"/>
        <v>►</v>
      </c>
      <c r="H435"/>
      <c r="I435" s="133"/>
      <c r="J435" s="118"/>
      <c r="K435" s="118"/>
      <c r="L435" s="117"/>
      <c r="M435" s="116"/>
      <c r="N435" s="115"/>
      <c r="O435" s="131"/>
      <c r="P435" s="131"/>
      <c r="Q435" s="131"/>
      <c r="R435" s="131"/>
      <c r="S435" s="131"/>
      <c r="T435" s="131"/>
      <c r="U435" s="131"/>
      <c r="V435" s="131"/>
      <c r="W435" s="131"/>
      <c r="X435" s="132"/>
      <c r="Y435" s="131"/>
      <c r="Z435" s="130"/>
      <c r="AA435" s="660"/>
      <c r="AB435" s="394" t="str">
        <f t="shared" si="220"/>
        <v>►</v>
      </c>
      <c r="AC435" s="146" t="str">
        <f t="shared" si="233"/>
        <v>►</v>
      </c>
      <c r="AD435" s="659" t="str">
        <f t="shared" si="234"/>
        <v>►</v>
      </c>
      <c r="AE435" s="146" t="str">
        <f t="shared" si="235"/>
        <v>►</v>
      </c>
      <c r="AF435" s="146" t="str">
        <f t="shared" si="236"/>
        <v>►</v>
      </c>
      <c r="AG435" s="146" t="str">
        <f t="shared" si="237"/>
        <v>►</v>
      </c>
      <c r="AH435" s="146" t="str">
        <f t="shared" si="238"/>
        <v>►</v>
      </c>
      <c r="AI435" s="660"/>
      <c r="AJ435" s="133"/>
      <c r="AK435" s="118"/>
      <c r="AL435" s="118"/>
      <c r="AM435" s="117"/>
      <c r="AN435" s="116"/>
      <c r="AO435" s="115"/>
      <c r="AP435" s="131"/>
      <c r="AQ435" s="131"/>
      <c r="AR435" s="131"/>
      <c r="AS435" s="131"/>
      <c r="AT435" s="131"/>
      <c r="AU435" s="131"/>
      <c r="AV435" s="131"/>
      <c r="AW435" s="131"/>
      <c r="AX435" s="131"/>
      <c r="AY435" s="132"/>
      <c r="AZ435" s="131"/>
      <c r="BA435" s="130"/>
      <c r="BB435"/>
      <c r="BC435" s="394" t="str">
        <f t="shared" si="221"/>
        <v>►</v>
      </c>
      <c r="BF435" s="394" t="str">
        <f t="shared" si="222"/>
        <v>►</v>
      </c>
      <c r="BI435" s="9">
        <v>1</v>
      </c>
      <c r="BJ435" s="1"/>
      <c r="BK435" s="1"/>
    </row>
    <row r="436" spans="1:63" s="564" customFormat="1" ht="21">
      <c r="A436" s="394" t="str">
        <f t="shared" si="219"/>
        <v>►</v>
      </c>
      <c r="B436" s="146" t="str">
        <f t="shared" si="227"/>
        <v>►</v>
      </c>
      <c r="C436" s="659" t="str">
        <f t="shared" si="228"/>
        <v>►</v>
      </c>
      <c r="D436" s="146" t="str">
        <f t="shared" si="229"/>
        <v>►</v>
      </c>
      <c r="E436" s="146" t="str">
        <f t="shared" si="230"/>
        <v>►</v>
      </c>
      <c r="F436" s="146" t="str">
        <f t="shared" si="231"/>
        <v>►</v>
      </c>
      <c r="G436" s="146" t="str">
        <f t="shared" si="232"/>
        <v>►</v>
      </c>
      <c r="H436"/>
      <c r="I436" s="145"/>
      <c r="J436" s="118"/>
      <c r="K436" s="118"/>
      <c r="L436" s="117"/>
      <c r="M436" s="116"/>
      <c r="N436" s="115"/>
      <c r="O436" s="284"/>
      <c r="P436" s="265"/>
      <c r="Q436" s="268"/>
      <c r="R436" s="268"/>
      <c r="S436" s="268"/>
      <c r="T436" s="268"/>
      <c r="U436" s="268"/>
      <c r="V436" s="268"/>
      <c r="W436" s="268"/>
      <c r="X436" s="268"/>
      <c r="Y436" s="268"/>
      <c r="Z436" s="283"/>
      <c r="AA436" s="660"/>
      <c r="AB436" s="394" t="str">
        <f t="shared" si="220"/>
        <v>►</v>
      </c>
      <c r="AC436" s="146" t="str">
        <f t="shared" si="233"/>
        <v>►</v>
      </c>
      <c r="AD436" s="659" t="str">
        <f t="shared" si="234"/>
        <v>►</v>
      </c>
      <c r="AE436" s="146" t="str">
        <f t="shared" si="235"/>
        <v>►</v>
      </c>
      <c r="AF436" s="146" t="str">
        <f t="shared" si="236"/>
        <v>►</v>
      </c>
      <c r="AG436" s="146" t="str">
        <f t="shared" si="237"/>
        <v>►</v>
      </c>
      <c r="AH436" s="146" t="str">
        <f t="shared" si="238"/>
        <v>►</v>
      </c>
      <c r="AI436" s="660"/>
      <c r="AJ436" s="145"/>
      <c r="AK436" s="118"/>
      <c r="AL436" s="118"/>
      <c r="AM436" s="117"/>
      <c r="AN436" s="116"/>
      <c r="AO436" s="115"/>
      <c r="AP436" s="284"/>
      <c r="AQ436" s="265"/>
      <c r="AR436" s="268"/>
      <c r="AS436" s="268"/>
      <c r="AT436" s="268"/>
      <c r="AU436" s="268"/>
      <c r="AV436" s="268"/>
      <c r="AW436" s="268"/>
      <c r="AX436" s="268"/>
      <c r="AY436" s="268"/>
      <c r="AZ436" s="268"/>
      <c r="BA436" s="283"/>
      <c r="BB436"/>
      <c r="BC436" s="394" t="str">
        <f t="shared" si="221"/>
        <v>►</v>
      </c>
      <c r="BF436" s="394" t="str">
        <f t="shared" si="222"/>
        <v>►</v>
      </c>
      <c r="BI436" s="9">
        <v>1</v>
      </c>
      <c r="BJ436" s="1"/>
      <c r="BK436" s="1"/>
    </row>
    <row r="437" spans="1:63" s="564" customFormat="1" ht="21">
      <c r="A437" s="394" t="str">
        <f t="shared" si="219"/>
        <v>►</v>
      </c>
      <c r="B437" s="146" t="str">
        <f t="shared" ref="B437:G437" si="239">B436</f>
        <v>►</v>
      </c>
      <c r="C437" s="659" t="str">
        <f t="shared" si="239"/>
        <v>►</v>
      </c>
      <c r="D437" s="146" t="str">
        <f t="shared" si="239"/>
        <v>►</v>
      </c>
      <c r="E437" s="146" t="str">
        <f t="shared" si="239"/>
        <v>►</v>
      </c>
      <c r="F437" s="146" t="str">
        <f t="shared" si="239"/>
        <v>►</v>
      </c>
      <c r="G437" s="146" t="str">
        <f t="shared" si="239"/>
        <v>►</v>
      </c>
      <c r="H437"/>
      <c r="I437" s="145"/>
      <c r="J437" s="118"/>
      <c r="K437" s="118"/>
      <c r="L437" s="117"/>
      <c r="M437" s="116"/>
      <c r="N437" s="115"/>
      <c r="O437" s="281"/>
      <c r="P437" s="280"/>
      <c r="Q437" s="280"/>
      <c r="R437" s="280"/>
      <c r="S437" s="280"/>
      <c r="T437" s="280"/>
      <c r="U437" s="280"/>
      <c r="V437" s="280"/>
      <c r="W437" s="280"/>
      <c r="X437" s="280"/>
      <c r="Y437" s="280"/>
      <c r="Z437" s="279"/>
      <c r="AA437" s="660"/>
      <c r="AB437" s="394" t="str">
        <f t="shared" si="220"/>
        <v>►</v>
      </c>
      <c r="AC437" s="146" t="str">
        <f t="shared" ref="AC437:AH437" si="240">AC436</f>
        <v>►</v>
      </c>
      <c r="AD437" s="659" t="str">
        <f t="shared" si="240"/>
        <v>►</v>
      </c>
      <c r="AE437" s="146" t="str">
        <f t="shared" si="240"/>
        <v>►</v>
      </c>
      <c r="AF437" s="146" t="str">
        <f t="shared" si="240"/>
        <v>►</v>
      </c>
      <c r="AG437" s="146" t="str">
        <f t="shared" si="240"/>
        <v>►</v>
      </c>
      <c r="AH437" s="146" t="str">
        <f t="shared" si="240"/>
        <v>►</v>
      </c>
      <c r="AI437" s="660"/>
      <c r="AJ437" s="145"/>
      <c r="AK437" s="118"/>
      <c r="AL437" s="118"/>
      <c r="AM437" s="117"/>
      <c r="AN437" s="116"/>
      <c r="AO437" s="115"/>
      <c r="AP437" s="281"/>
      <c r="AQ437" s="280"/>
      <c r="AR437" s="280"/>
      <c r="AS437" s="280"/>
      <c r="AT437" s="280"/>
      <c r="AU437" s="280"/>
      <c r="AV437" s="280"/>
      <c r="AW437" s="280"/>
      <c r="AX437" s="280"/>
      <c r="AY437" s="280"/>
      <c r="AZ437" s="280"/>
      <c r="BA437" s="279"/>
      <c r="BB437"/>
      <c r="BC437" s="394" t="str">
        <f t="shared" si="221"/>
        <v>►</v>
      </c>
      <c r="BF437" s="394" t="str">
        <f t="shared" si="222"/>
        <v>►</v>
      </c>
      <c r="BI437" s="9">
        <v>1</v>
      </c>
      <c r="BJ437" s="1"/>
      <c r="BK437" s="1"/>
    </row>
    <row r="438" spans="1:63" s="564" customFormat="1" ht="21">
      <c r="A438" s="394" t="str">
        <f t="shared" si="219"/>
        <v>►</v>
      </c>
      <c r="B438" s="146" t="str">
        <f t="shared" ref="B438:G450" si="241">B436</f>
        <v>►</v>
      </c>
      <c r="C438" s="659" t="str">
        <f t="shared" si="241"/>
        <v>►</v>
      </c>
      <c r="D438" s="146" t="str">
        <f t="shared" si="241"/>
        <v>►</v>
      </c>
      <c r="E438" s="146" t="str">
        <f t="shared" si="241"/>
        <v>►</v>
      </c>
      <c r="F438" s="146" t="str">
        <f t="shared" si="241"/>
        <v>►</v>
      </c>
      <c r="G438" s="146" t="str">
        <f t="shared" si="241"/>
        <v>►</v>
      </c>
      <c r="H438"/>
      <c r="I438" s="145"/>
      <c r="J438" s="118"/>
      <c r="K438" s="118"/>
      <c r="L438" s="117"/>
      <c r="M438" s="116"/>
      <c r="N438" s="115"/>
      <c r="O438" s="281"/>
      <c r="P438" s="280"/>
      <c r="Q438" s="280"/>
      <c r="R438" s="280"/>
      <c r="S438" s="280"/>
      <c r="T438" s="280"/>
      <c r="U438" s="280"/>
      <c r="V438" s="280"/>
      <c r="W438" s="280"/>
      <c r="X438" s="280"/>
      <c r="Y438" s="280"/>
      <c r="Z438" s="279"/>
      <c r="AA438" s="660"/>
      <c r="AB438" s="394" t="str">
        <f t="shared" si="220"/>
        <v>►</v>
      </c>
      <c r="AC438" s="146" t="str">
        <f t="shared" ref="AC438:AH450" si="242">AC436</f>
        <v>►</v>
      </c>
      <c r="AD438" s="659" t="str">
        <f t="shared" si="242"/>
        <v>►</v>
      </c>
      <c r="AE438" s="146" t="str">
        <f t="shared" si="242"/>
        <v>►</v>
      </c>
      <c r="AF438" s="146" t="str">
        <f t="shared" si="242"/>
        <v>►</v>
      </c>
      <c r="AG438" s="146" t="str">
        <f t="shared" si="242"/>
        <v>►</v>
      </c>
      <c r="AH438" s="146" t="str">
        <f t="shared" si="242"/>
        <v>►</v>
      </c>
      <c r="AI438" s="660"/>
      <c r="AJ438" s="145"/>
      <c r="AK438" s="118"/>
      <c r="AL438" s="118"/>
      <c r="AM438" s="117"/>
      <c r="AN438" s="116"/>
      <c r="AO438" s="115"/>
      <c r="AP438" s="281"/>
      <c r="AQ438" s="280"/>
      <c r="AR438" s="280"/>
      <c r="AS438" s="280"/>
      <c r="AT438" s="280"/>
      <c r="AU438" s="280"/>
      <c r="AV438" s="280"/>
      <c r="AW438" s="280"/>
      <c r="AX438" s="280"/>
      <c r="AY438" s="280"/>
      <c r="AZ438" s="280"/>
      <c r="BA438" s="279"/>
      <c r="BB438"/>
      <c r="BC438" s="394" t="str">
        <f t="shared" si="221"/>
        <v>►</v>
      </c>
      <c r="BF438" s="394" t="str">
        <f t="shared" si="222"/>
        <v>►</v>
      </c>
      <c r="BI438" s="9">
        <v>1</v>
      </c>
      <c r="BJ438" s="1"/>
      <c r="BK438" s="1"/>
    </row>
    <row r="439" spans="1:63" s="564" customFormat="1" ht="21">
      <c r="A439" s="394" t="str">
        <f t="shared" si="219"/>
        <v>►</v>
      </c>
      <c r="B439" s="146" t="str">
        <f t="shared" si="241"/>
        <v>►</v>
      </c>
      <c r="C439" s="659" t="str">
        <f t="shared" si="241"/>
        <v>►</v>
      </c>
      <c r="D439" s="146" t="str">
        <f t="shared" si="241"/>
        <v>►</v>
      </c>
      <c r="E439" s="146" t="str">
        <f t="shared" si="241"/>
        <v>►</v>
      </c>
      <c r="F439" s="146" t="str">
        <f t="shared" si="241"/>
        <v>►</v>
      </c>
      <c r="G439" s="146" t="str">
        <f t="shared" si="241"/>
        <v>►</v>
      </c>
      <c r="H439"/>
      <c r="I439" s="145"/>
      <c r="J439" s="118"/>
      <c r="K439" s="118"/>
      <c r="L439" s="117"/>
      <c r="M439" s="116"/>
      <c r="N439" s="115"/>
      <c r="O439" s="281"/>
      <c r="P439" s="280"/>
      <c r="Q439" s="280"/>
      <c r="R439" s="280"/>
      <c r="S439" s="280"/>
      <c r="T439" s="280"/>
      <c r="U439" s="280"/>
      <c r="V439" s="280"/>
      <c r="W439" s="280"/>
      <c r="X439" s="280"/>
      <c r="Y439" s="280"/>
      <c r="Z439" s="279"/>
      <c r="AA439" s="660"/>
      <c r="AB439" s="394" t="str">
        <f t="shared" si="220"/>
        <v>►</v>
      </c>
      <c r="AC439" s="146" t="str">
        <f t="shared" si="242"/>
        <v>►</v>
      </c>
      <c r="AD439" s="659" t="str">
        <f t="shared" si="242"/>
        <v>►</v>
      </c>
      <c r="AE439" s="146" t="str">
        <f t="shared" si="242"/>
        <v>►</v>
      </c>
      <c r="AF439" s="146" t="str">
        <f t="shared" si="242"/>
        <v>►</v>
      </c>
      <c r="AG439" s="146" t="str">
        <f t="shared" si="242"/>
        <v>►</v>
      </c>
      <c r="AH439" s="146" t="str">
        <f t="shared" si="242"/>
        <v>►</v>
      </c>
      <c r="AI439" s="660"/>
      <c r="AJ439" s="145"/>
      <c r="AK439" s="118"/>
      <c r="AL439" s="118"/>
      <c r="AM439" s="117"/>
      <c r="AN439" s="116"/>
      <c r="AO439" s="115"/>
      <c r="AP439" s="281"/>
      <c r="AQ439" s="280"/>
      <c r="AR439" s="280"/>
      <c r="AS439" s="280"/>
      <c r="AT439" s="280"/>
      <c r="AU439" s="280"/>
      <c r="AV439" s="280"/>
      <c r="AW439" s="280"/>
      <c r="AX439" s="280"/>
      <c r="AY439" s="280"/>
      <c r="AZ439" s="280"/>
      <c r="BA439" s="279"/>
      <c r="BB439"/>
      <c r="BC439" s="394" t="str">
        <f t="shared" si="221"/>
        <v>►</v>
      </c>
      <c r="BF439" s="394" t="str">
        <f t="shared" si="222"/>
        <v>►</v>
      </c>
      <c r="BI439" s="9">
        <v>1</v>
      </c>
      <c r="BJ439" s="1"/>
      <c r="BK439" s="1"/>
    </row>
    <row r="440" spans="1:63" s="564" customFormat="1" ht="21">
      <c r="A440" s="394" t="str">
        <f t="shared" si="219"/>
        <v>►</v>
      </c>
      <c r="B440" s="146" t="str">
        <f t="shared" si="241"/>
        <v>►</v>
      </c>
      <c r="C440" s="659" t="str">
        <f t="shared" si="241"/>
        <v>►</v>
      </c>
      <c r="D440" s="146" t="str">
        <f t="shared" si="241"/>
        <v>►</v>
      </c>
      <c r="E440" s="146" t="str">
        <f t="shared" si="241"/>
        <v>►</v>
      </c>
      <c r="F440" s="146" t="str">
        <f t="shared" si="241"/>
        <v>►</v>
      </c>
      <c r="G440" s="146" t="str">
        <f t="shared" si="241"/>
        <v>►</v>
      </c>
      <c r="H440"/>
      <c r="I440" s="145"/>
      <c r="J440" s="118"/>
      <c r="K440" s="118"/>
      <c r="L440" s="117"/>
      <c r="M440" s="116"/>
      <c r="N440" s="115"/>
      <c r="O440" s="281"/>
      <c r="P440" s="280"/>
      <c r="Q440" s="280"/>
      <c r="R440" s="280"/>
      <c r="S440" s="280"/>
      <c r="T440" s="280"/>
      <c r="U440" s="280"/>
      <c r="V440" s="280"/>
      <c r="W440" s="280"/>
      <c r="X440" s="280"/>
      <c r="Y440" s="280"/>
      <c r="Z440" s="279"/>
      <c r="AA440" s="660"/>
      <c r="AB440" s="394" t="str">
        <f t="shared" si="220"/>
        <v>►</v>
      </c>
      <c r="AC440" s="146" t="str">
        <f t="shared" si="242"/>
        <v>►</v>
      </c>
      <c r="AD440" s="659" t="str">
        <f t="shared" si="242"/>
        <v>►</v>
      </c>
      <c r="AE440" s="146" t="str">
        <f t="shared" si="242"/>
        <v>►</v>
      </c>
      <c r="AF440" s="146" t="str">
        <f t="shared" si="242"/>
        <v>►</v>
      </c>
      <c r="AG440" s="146" t="str">
        <f t="shared" si="242"/>
        <v>►</v>
      </c>
      <c r="AH440" s="146" t="str">
        <f t="shared" si="242"/>
        <v>►</v>
      </c>
      <c r="AI440" s="660"/>
      <c r="AJ440" s="145"/>
      <c r="AK440" s="118"/>
      <c r="AL440" s="118"/>
      <c r="AM440" s="117"/>
      <c r="AN440" s="116"/>
      <c r="AO440" s="115"/>
      <c r="AP440" s="281"/>
      <c r="AQ440" s="280"/>
      <c r="AR440" s="280"/>
      <c r="AS440" s="280"/>
      <c r="AT440" s="280"/>
      <c r="AU440" s="280"/>
      <c r="AV440" s="280"/>
      <c r="AW440" s="280"/>
      <c r="AX440" s="280"/>
      <c r="AY440" s="280"/>
      <c r="AZ440" s="280"/>
      <c r="BA440" s="279"/>
      <c r="BB440"/>
      <c r="BC440" s="394" t="str">
        <f t="shared" si="221"/>
        <v>►</v>
      </c>
      <c r="BF440" s="394" t="str">
        <f t="shared" si="222"/>
        <v>►</v>
      </c>
      <c r="BI440" s="9">
        <v>1</v>
      </c>
      <c r="BJ440" s="1"/>
      <c r="BK440" s="1"/>
    </row>
    <row r="441" spans="1:63" s="564" customFormat="1" ht="21">
      <c r="A441" s="394" t="str">
        <f t="shared" si="219"/>
        <v>►</v>
      </c>
      <c r="B441" s="146" t="str">
        <f t="shared" si="241"/>
        <v>►</v>
      </c>
      <c r="C441" s="659" t="str">
        <f t="shared" si="241"/>
        <v>►</v>
      </c>
      <c r="D441" s="146" t="str">
        <f t="shared" si="241"/>
        <v>►</v>
      </c>
      <c r="E441" s="146" t="str">
        <f t="shared" si="241"/>
        <v>►</v>
      </c>
      <c r="F441" s="146" t="str">
        <f t="shared" si="241"/>
        <v>►</v>
      </c>
      <c r="G441" s="146" t="str">
        <f t="shared" si="241"/>
        <v>►</v>
      </c>
      <c r="H441"/>
      <c r="I441" s="145"/>
      <c r="J441" s="118"/>
      <c r="K441" s="118"/>
      <c r="L441" s="117"/>
      <c r="M441" s="116"/>
      <c r="N441" s="115"/>
      <c r="O441" s="281"/>
      <c r="P441" s="280"/>
      <c r="Q441" s="280"/>
      <c r="R441" s="280"/>
      <c r="S441" s="280"/>
      <c r="T441" s="280"/>
      <c r="U441" s="280"/>
      <c r="V441" s="280"/>
      <c r="W441" s="280"/>
      <c r="X441" s="280"/>
      <c r="Y441" s="280"/>
      <c r="Z441" s="279"/>
      <c r="AA441" s="660"/>
      <c r="AB441" s="394" t="str">
        <f t="shared" si="220"/>
        <v>►</v>
      </c>
      <c r="AC441" s="146" t="str">
        <f t="shared" si="242"/>
        <v>►</v>
      </c>
      <c r="AD441" s="659" t="str">
        <f t="shared" si="242"/>
        <v>►</v>
      </c>
      <c r="AE441" s="146" t="str">
        <f t="shared" si="242"/>
        <v>►</v>
      </c>
      <c r="AF441" s="146" t="str">
        <f t="shared" si="242"/>
        <v>►</v>
      </c>
      <c r="AG441" s="146" t="str">
        <f t="shared" si="242"/>
        <v>►</v>
      </c>
      <c r="AH441" s="146" t="str">
        <f t="shared" si="242"/>
        <v>►</v>
      </c>
      <c r="AI441" s="660"/>
      <c r="AJ441" s="145"/>
      <c r="AK441" s="118"/>
      <c r="AL441" s="118"/>
      <c r="AM441" s="117"/>
      <c r="AN441" s="116"/>
      <c r="AO441" s="115"/>
      <c r="AP441" s="281"/>
      <c r="AQ441" s="280"/>
      <c r="AR441" s="280"/>
      <c r="AS441" s="280"/>
      <c r="AT441" s="280"/>
      <c r="AU441" s="280"/>
      <c r="AV441" s="280"/>
      <c r="AW441" s="280"/>
      <c r="AX441" s="280"/>
      <c r="AY441" s="280"/>
      <c r="AZ441" s="280"/>
      <c r="BA441" s="279"/>
      <c r="BB441"/>
      <c r="BC441" s="394" t="str">
        <f t="shared" si="221"/>
        <v>►</v>
      </c>
      <c r="BF441" s="394" t="str">
        <f t="shared" si="222"/>
        <v>►</v>
      </c>
      <c r="BI441" s="9">
        <v>1</v>
      </c>
      <c r="BJ441" s="1"/>
      <c r="BK441" s="1"/>
    </row>
    <row r="442" spans="1:63" s="564" customFormat="1" ht="21">
      <c r="A442" s="394" t="str">
        <f t="shared" si="219"/>
        <v>►</v>
      </c>
      <c r="B442" s="146" t="str">
        <f t="shared" si="241"/>
        <v>►</v>
      </c>
      <c r="C442" s="659" t="str">
        <f t="shared" si="241"/>
        <v>►</v>
      </c>
      <c r="D442" s="146" t="str">
        <f t="shared" si="241"/>
        <v>►</v>
      </c>
      <c r="E442" s="146" t="str">
        <f t="shared" si="241"/>
        <v>►</v>
      </c>
      <c r="F442" s="146" t="str">
        <f t="shared" si="241"/>
        <v>►</v>
      </c>
      <c r="G442" s="146" t="str">
        <f t="shared" si="241"/>
        <v>►</v>
      </c>
      <c r="H442"/>
      <c r="I442" s="145"/>
      <c r="J442" s="118"/>
      <c r="K442" s="118"/>
      <c r="L442" s="117"/>
      <c r="M442" s="116"/>
      <c r="N442" s="115"/>
      <c r="O442" s="281"/>
      <c r="P442" s="280"/>
      <c r="Q442" s="280"/>
      <c r="R442" s="280"/>
      <c r="S442" s="280"/>
      <c r="T442" s="280"/>
      <c r="U442" s="280"/>
      <c r="V442" s="280"/>
      <c r="W442" s="280"/>
      <c r="X442" s="280"/>
      <c r="Y442" s="280"/>
      <c r="Z442" s="279"/>
      <c r="AA442" s="660"/>
      <c r="AB442" s="394" t="str">
        <f t="shared" si="220"/>
        <v>►</v>
      </c>
      <c r="AC442" s="146" t="str">
        <f t="shared" si="242"/>
        <v>►</v>
      </c>
      <c r="AD442" s="659" t="str">
        <f t="shared" si="242"/>
        <v>►</v>
      </c>
      <c r="AE442" s="146" t="str">
        <f t="shared" si="242"/>
        <v>►</v>
      </c>
      <c r="AF442" s="146" t="str">
        <f t="shared" si="242"/>
        <v>►</v>
      </c>
      <c r="AG442" s="146" t="str">
        <f t="shared" si="242"/>
        <v>►</v>
      </c>
      <c r="AH442" s="146" t="str">
        <f t="shared" si="242"/>
        <v>►</v>
      </c>
      <c r="AI442" s="660"/>
      <c r="AJ442" s="145"/>
      <c r="AK442" s="118"/>
      <c r="AL442" s="118"/>
      <c r="AM442" s="117"/>
      <c r="AN442" s="116"/>
      <c r="AO442" s="115"/>
      <c r="AP442" s="281"/>
      <c r="AQ442" s="280"/>
      <c r="AR442" s="280"/>
      <c r="AS442" s="280"/>
      <c r="AT442" s="280"/>
      <c r="AU442" s="280"/>
      <c r="AV442" s="280"/>
      <c r="AW442" s="280"/>
      <c r="AX442" s="280"/>
      <c r="AY442" s="280"/>
      <c r="AZ442" s="280"/>
      <c r="BA442" s="279"/>
      <c r="BB442"/>
      <c r="BC442" s="394" t="str">
        <f t="shared" si="221"/>
        <v>►</v>
      </c>
      <c r="BF442" s="394" t="str">
        <f t="shared" si="222"/>
        <v>►</v>
      </c>
      <c r="BI442" s="9">
        <v>1</v>
      </c>
      <c r="BJ442" s="1"/>
      <c r="BK442" s="1"/>
    </row>
    <row r="443" spans="1:63" s="564" customFormat="1" ht="21">
      <c r="A443" s="394" t="str">
        <f t="shared" si="219"/>
        <v>►</v>
      </c>
      <c r="B443" s="146" t="str">
        <f t="shared" si="241"/>
        <v>►</v>
      </c>
      <c r="C443" s="659" t="str">
        <f t="shared" si="241"/>
        <v>►</v>
      </c>
      <c r="D443" s="146" t="str">
        <f t="shared" si="241"/>
        <v>►</v>
      </c>
      <c r="E443" s="146" t="str">
        <f t="shared" si="241"/>
        <v>►</v>
      </c>
      <c r="F443" s="146" t="str">
        <f t="shared" si="241"/>
        <v>►</v>
      </c>
      <c r="G443" s="146" t="str">
        <f t="shared" si="241"/>
        <v>►</v>
      </c>
      <c r="H443"/>
      <c r="I443" s="145"/>
      <c r="J443" s="118"/>
      <c r="K443" s="118"/>
      <c r="L443" s="117"/>
      <c r="M443" s="116"/>
      <c r="N443" s="115"/>
      <c r="O443" s="281"/>
      <c r="P443" s="280"/>
      <c r="Q443" s="280"/>
      <c r="R443" s="280"/>
      <c r="S443" s="280"/>
      <c r="T443" s="280"/>
      <c r="U443" s="280"/>
      <c r="V443" s="280"/>
      <c r="W443" s="280"/>
      <c r="X443" s="280"/>
      <c r="Y443" s="280"/>
      <c r="Z443" s="279"/>
      <c r="AA443" s="660"/>
      <c r="AB443" s="394" t="str">
        <f t="shared" si="220"/>
        <v>►</v>
      </c>
      <c r="AC443" s="146" t="str">
        <f t="shared" si="242"/>
        <v>►</v>
      </c>
      <c r="AD443" s="659" t="str">
        <f t="shared" si="242"/>
        <v>►</v>
      </c>
      <c r="AE443" s="146" t="str">
        <f t="shared" si="242"/>
        <v>►</v>
      </c>
      <c r="AF443" s="146" t="str">
        <f t="shared" si="242"/>
        <v>►</v>
      </c>
      <c r="AG443" s="146" t="str">
        <f t="shared" si="242"/>
        <v>►</v>
      </c>
      <c r="AH443" s="146" t="str">
        <f t="shared" si="242"/>
        <v>►</v>
      </c>
      <c r="AI443" s="660"/>
      <c r="AJ443" s="145"/>
      <c r="AK443" s="118"/>
      <c r="AL443" s="118"/>
      <c r="AM443" s="117"/>
      <c r="AN443" s="116"/>
      <c r="AO443" s="115"/>
      <c r="AP443" s="281"/>
      <c r="AQ443" s="280"/>
      <c r="AR443" s="280"/>
      <c r="AS443" s="280"/>
      <c r="AT443" s="280"/>
      <c r="AU443" s="280"/>
      <c r="AV443" s="280"/>
      <c r="AW443" s="280"/>
      <c r="AX443" s="280"/>
      <c r="AY443" s="280"/>
      <c r="AZ443" s="280"/>
      <c r="BA443" s="279"/>
      <c r="BB443"/>
      <c r="BC443" s="394" t="str">
        <f t="shared" si="221"/>
        <v>►</v>
      </c>
      <c r="BF443" s="394" t="str">
        <f t="shared" si="222"/>
        <v>►</v>
      </c>
      <c r="BI443" s="9">
        <v>1</v>
      </c>
      <c r="BJ443" s="1"/>
      <c r="BK443" s="1"/>
    </row>
    <row r="444" spans="1:63" s="564" customFormat="1" ht="21">
      <c r="A444" s="394" t="str">
        <f t="shared" si="219"/>
        <v>►</v>
      </c>
      <c r="B444" s="146" t="str">
        <f t="shared" si="241"/>
        <v>►</v>
      </c>
      <c r="C444" s="659" t="str">
        <f t="shared" si="241"/>
        <v>►</v>
      </c>
      <c r="D444" s="146" t="str">
        <f t="shared" si="241"/>
        <v>►</v>
      </c>
      <c r="E444" s="146" t="str">
        <f t="shared" si="241"/>
        <v>►</v>
      </c>
      <c r="F444" s="146" t="str">
        <f t="shared" si="241"/>
        <v>►</v>
      </c>
      <c r="G444" s="146" t="str">
        <f t="shared" si="241"/>
        <v>►</v>
      </c>
      <c r="H444"/>
      <c r="I444" s="145"/>
      <c r="J444" s="118"/>
      <c r="K444" s="118"/>
      <c r="L444" s="117"/>
      <c r="M444" s="116"/>
      <c r="N444" s="115"/>
      <c r="O444" s="281"/>
      <c r="P444" s="280"/>
      <c r="Q444" s="280"/>
      <c r="R444" s="280"/>
      <c r="S444" s="280"/>
      <c r="T444" s="280"/>
      <c r="U444" s="280"/>
      <c r="V444" s="280"/>
      <c r="W444" s="280"/>
      <c r="X444" s="280"/>
      <c r="Y444" s="280"/>
      <c r="Z444" s="279"/>
      <c r="AA444" s="660"/>
      <c r="AB444" s="394" t="str">
        <f t="shared" si="220"/>
        <v>►</v>
      </c>
      <c r="AC444" s="146" t="str">
        <f t="shared" si="242"/>
        <v>►</v>
      </c>
      <c r="AD444" s="659" t="str">
        <f t="shared" si="242"/>
        <v>►</v>
      </c>
      <c r="AE444" s="146" t="str">
        <f t="shared" si="242"/>
        <v>►</v>
      </c>
      <c r="AF444" s="146" t="str">
        <f t="shared" si="242"/>
        <v>►</v>
      </c>
      <c r="AG444" s="146" t="str">
        <f t="shared" si="242"/>
        <v>►</v>
      </c>
      <c r="AH444" s="146" t="str">
        <f t="shared" si="242"/>
        <v>►</v>
      </c>
      <c r="AI444" s="660"/>
      <c r="AJ444" s="145"/>
      <c r="AK444" s="118"/>
      <c r="AL444" s="118"/>
      <c r="AM444" s="117"/>
      <c r="AN444" s="116"/>
      <c r="AO444" s="115"/>
      <c r="AP444" s="281"/>
      <c r="AQ444" s="280"/>
      <c r="AR444" s="280"/>
      <c r="AS444" s="280"/>
      <c r="AT444" s="280"/>
      <c r="AU444" s="280"/>
      <c r="AV444" s="280"/>
      <c r="AW444" s="280"/>
      <c r="AX444" s="280"/>
      <c r="AY444" s="280"/>
      <c r="AZ444" s="280"/>
      <c r="BA444" s="279"/>
      <c r="BB444"/>
      <c r="BC444" s="394" t="str">
        <f t="shared" si="221"/>
        <v>►</v>
      </c>
      <c r="BF444" s="394" t="str">
        <f t="shared" si="222"/>
        <v>►</v>
      </c>
      <c r="BI444" s="9">
        <v>1</v>
      </c>
      <c r="BJ444" s="1"/>
      <c r="BK444" s="1"/>
    </row>
    <row r="445" spans="1:63" s="564" customFormat="1" ht="21">
      <c r="A445" s="394" t="str">
        <f t="shared" si="219"/>
        <v>►</v>
      </c>
      <c r="B445" s="146" t="str">
        <f t="shared" si="241"/>
        <v>►</v>
      </c>
      <c r="C445" s="659" t="str">
        <f t="shared" si="241"/>
        <v>►</v>
      </c>
      <c r="D445" s="146" t="str">
        <f t="shared" si="241"/>
        <v>►</v>
      </c>
      <c r="E445" s="146" t="str">
        <f t="shared" si="241"/>
        <v>►</v>
      </c>
      <c r="F445" s="146" t="str">
        <f t="shared" si="241"/>
        <v>►</v>
      </c>
      <c r="G445" s="146" t="str">
        <f t="shared" si="241"/>
        <v>►</v>
      </c>
      <c r="H445"/>
      <c r="I445" s="145"/>
      <c r="J445" s="118"/>
      <c r="K445" s="118"/>
      <c r="L445" s="117"/>
      <c r="M445" s="116"/>
      <c r="N445" s="115"/>
      <c r="O445" s="281"/>
      <c r="P445" s="280"/>
      <c r="Q445" s="280"/>
      <c r="R445" s="280"/>
      <c r="S445" s="280"/>
      <c r="T445" s="280"/>
      <c r="U445" s="280"/>
      <c r="V445" s="280"/>
      <c r="W445" s="280"/>
      <c r="X445" s="280"/>
      <c r="Y445" s="280"/>
      <c r="Z445" s="279"/>
      <c r="AA445" s="660"/>
      <c r="AB445" s="394" t="str">
        <f t="shared" si="220"/>
        <v>►</v>
      </c>
      <c r="AC445" s="146" t="str">
        <f t="shared" si="242"/>
        <v>►</v>
      </c>
      <c r="AD445" s="659" t="str">
        <f t="shared" si="242"/>
        <v>►</v>
      </c>
      <c r="AE445" s="146" t="str">
        <f t="shared" si="242"/>
        <v>►</v>
      </c>
      <c r="AF445" s="146" t="str">
        <f t="shared" si="242"/>
        <v>►</v>
      </c>
      <c r="AG445" s="146" t="str">
        <f t="shared" si="242"/>
        <v>►</v>
      </c>
      <c r="AH445" s="146" t="str">
        <f t="shared" si="242"/>
        <v>►</v>
      </c>
      <c r="AI445" s="660"/>
      <c r="AJ445" s="145"/>
      <c r="AK445" s="118"/>
      <c r="AL445" s="118"/>
      <c r="AM445" s="117"/>
      <c r="AN445" s="116"/>
      <c r="AO445" s="115"/>
      <c r="AP445" s="281"/>
      <c r="AQ445" s="280"/>
      <c r="AR445" s="280"/>
      <c r="AS445" s="280"/>
      <c r="AT445" s="280"/>
      <c r="AU445" s="280"/>
      <c r="AV445" s="280"/>
      <c r="AW445" s="280"/>
      <c r="AX445" s="280"/>
      <c r="AY445" s="280"/>
      <c r="AZ445" s="280"/>
      <c r="BA445" s="279"/>
      <c r="BB445"/>
      <c r="BC445" s="394" t="str">
        <f t="shared" si="221"/>
        <v>►</v>
      </c>
      <c r="BF445" s="394" t="str">
        <f t="shared" si="222"/>
        <v>►</v>
      </c>
      <c r="BI445" s="9">
        <v>1</v>
      </c>
      <c r="BJ445" s="1"/>
      <c r="BK445" s="1"/>
    </row>
    <row r="446" spans="1:63" s="564" customFormat="1" ht="18.75">
      <c r="A446" s="394" t="str">
        <f t="shared" si="219"/>
        <v>►</v>
      </c>
      <c r="B446" s="146" t="str">
        <f t="shared" si="241"/>
        <v>►</v>
      </c>
      <c r="C446" s="659" t="str">
        <f t="shared" si="241"/>
        <v>►</v>
      </c>
      <c r="D446" s="146" t="str">
        <f t="shared" si="241"/>
        <v>►</v>
      </c>
      <c r="E446" s="146" t="str">
        <f t="shared" si="241"/>
        <v>►</v>
      </c>
      <c r="F446" s="146" t="str">
        <f t="shared" si="241"/>
        <v>►</v>
      </c>
      <c r="G446" s="146" t="str">
        <f t="shared" si="241"/>
        <v>►</v>
      </c>
      <c r="H446"/>
      <c r="I446" s="145"/>
      <c r="J446" s="118"/>
      <c r="K446" s="118"/>
      <c r="L446" s="117"/>
      <c r="M446" s="116"/>
      <c r="N446" s="115"/>
      <c r="O446" s="661"/>
      <c r="P446" s="277"/>
      <c r="Q446" s="277"/>
      <c r="R446" s="277"/>
      <c r="S446" s="277"/>
      <c r="T446" s="277"/>
      <c r="U446" s="277"/>
      <c r="V446" s="277"/>
      <c r="W446" s="277"/>
      <c r="X446" s="277"/>
      <c r="Y446" s="277"/>
      <c r="Z446" s="276"/>
      <c r="AA446" s="660"/>
      <c r="AB446" s="394" t="str">
        <f t="shared" si="220"/>
        <v>►</v>
      </c>
      <c r="AC446" s="146" t="str">
        <f t="shared" si="242"/>
        <v>►</v>
      </c>
      <c r="AD446" s="659" t="str">
        <f t="shared" si="242"/>
        <v>►</v>
      </c>
      <c r="AE446" s="146" t="str">
        <f t="shared" si="242"/>
        <v>►</v>
      </c>
      <c r="AF446" s="146" t="str">
        <f t="shared" si="242"/>
        <v>►</v>
      </c>
      <c r="AG446" s="146" t="str">
        <f t="shared" si="242"/>
        <v>►</v>
      </c>
      <c r="AH446" s="146" t="str">
        <f t="shared" si="242"/>
        <v>►</v>
      </c>
      <c r="AI446" s="660"/>
      <c r="AJ446" s="145"/>
      <c r="AK446" s="118"/>
      <c r="AL446" s="118"/>
      <c r="AM446" s="117"/>
      <c r="AN446" s="116"/>
      <c r="AO446" s="115"/>
      <c r="AP446" s="661"/>
      <c r="AQ446" s="277"/>
      <c r="AR446" s="277"/>
      <c r="AS446" s="277"/>
      <c r="AT446" s="277"/>
      <c r="AU446" s="277"/>
      <c r="AV446" s="277"/>
      <c r="AW446" s="277"/>
      <c r="AX446" s="277"/>
      <c r="AY446" s="277"/>
      <c r="AZ446" s="277"/>
      <c r="BA446" s="276"/>
      <c r="BB446"/>
      <c r="BC446" s="394" t="str">
        <f t="shared" si="221"/>
        <v>►</v>
      </c>
      <c r="BF446" s="394" t="str">
        <f t="shared" si="222"/>
        <v>►</v>
      </c>
      <c r="BI446" s="9">
        <v>1</v>
      </c>
      <c r="BJ446" s="1"/>
      <c r="BK446" s="1"/>
    </row>
    <row r="447" spans="1:63" s="564" customFormat="1" ht="18.75">
      <c r="A447" s="394" t="str">
        <f t="shared" si="219"/>
        <v>►</v>
      </c>
      <c r="B447" s="146" t="str">
        <f t="shared" si="241"/>
        <v>►</v>
      </c>
      <c r="C447" s="659" t="str">
        <f t="shared" si="241"/>
        <v>►</v>
      </c>
      <c r="D447" s="146" t="str">
        <f t="shared" si="241"/>
        <v>►</v>
      </c>
      <c r="E447" s="146" t="str">
        <f t="shared" si="241"/>
        <v>►</v>
      </c>
      <c r="F447" s="146" t="str">
        <f t="shared" si="241"/>
        <v>►</v>
      </c>
      <c r="G447" s="146" t="str">
        <f t="shared" si="241"/>
        <v>►</v>
      </c>
      <c r="H447"/>
      <c r="I447" s="145"/>
      <c r="J447" s="118"/>
      <c r="K447" s="118"/>
      <c r="L447" s="117"/>
      <c r="M447" s="116"/>
      <c r="N447" s="115"/>
      <c r="O447" s="661"/>
      <c r="P447" s="277"/>
      <c r="Q447" s="277"/>
      <c r="R447" s="277"/>
      <c r="S447" s="277"/>
      <c r="T447" s="277"/>
      <c r="U447" s="277"/>
      <c r="V447" s="277"/>
      <c r="W447" s="277"/>
      <c r="X447" s="277"/>
      <c r="Y447" s="277"/>
      <c r="Z447" s="276"/>
      <c r="AA447" s="660"/>
      <c r="AB447" s="394" t="str">
        <f t="shared" si="220"/>
        <v>►</v>
      </c>
      <c r="AC447" s="146" t="str">
        <f t="shared" si="242"/>
        <v>►</v>
      </c>
      <c r="AD447" s="659" t="str">
        <f t="shared" si="242"/>
        <v>►</v>
      </c>
      <c r="AE447" s="146" t="str">
        <f t="shared" si="242"/>
        <v>►</v>
      </c>
      <c r="AF447" s="146" t="str">
        <f t="shared" si="242"/>
        <v>►</v>
      </c>
      <c r="AG447" s="146" t="str">
        <f t="shared" si="242"/>
        <v>►</v>
      </c>
      <c r="AH447" s="146" t="str">
        <f t="shared" si="242"/>
        <v>►</v>
      </c>
      <c r="AI447" s="660"/>
      <c r="AJ447" s="145"/>
      <c r="AK447" s="118"/>
      <c r="AL447" s="118"/>
      <c r="AM447" s="117"/>
      <c r="AN447" s="116"/>
      <c r="AO447" s="115"/>
      <c r="AP447" s="661"/>
      <c r="AQ447" s="277"/>
      <c r="AR447" s="277"/>
      <c r="AS447" s="277"/>
      <c r="AT447" s="277"/>
      <c r="AU447" s="277"/>
      <c r="AV447" s="277"/>
      <c r="AW447" s="277"/>
      <c r="AX447" s="277"/>
      <c r="AY447" s="277"/>
      <c r="AZ447" s="277"/>
      <c r="BA447" s="276"/>
      <c r="BB447"/>
      <c r="BC447" s="394" t="str">
        <f t="shared" si="221"/>
        <v>►</v>
      </c>
      <c r="BF447" s="394" t="str">
        <f t="shared" si="222"/>
        <v>►</v>
      </c>
      <c r="BI447" s="9">
        <v>1</v>
      </c>
      <c r="BJ447" s="1"/>
      <c r="BK447" s="1"/>
    </row>
    <row r="448" spans="1:63" s="564" customFormat="1" ht="15.75">
      <c r="A448" s="394" t="str">
        <f t="shared" si="219"/>
        <v>►</v>
      </c>
      <c r="B448" s="146" t="str">
        <f t="shared" si="241"/>
        <v>►</v>
      </c>
      <c r="C448" s="659" t="str">
        <f t="shared" si="241"/>
        <v>►</v>
      </c>
      <c r="D448" s="146" t="str">
        <f t="shared" si="241"/>
        <v>►</v>
      </c>
      <c r="E448" s="146" t="str">
        <f t="shared" si="241"/>
        <v>►</v>
      </c>
      <c r="F448" s="146" t="str">
        <f t="shared" si="241"/>
        <v>►</v>
      </c>
      <c r="G448" s="146" t="str">
        <f t="shared" si="241"/>
        <v>►</v>
      </c>
      <c r="H448"/>
      <c r="I448" s="272"/>
      <c r="J448" s="118"/>
      <c r="K448" s="118"/>
      <c r="L448" s="117"/>
      <c r="M448" s="116"/>
      <c r="N448" s="115"/>
      <c r="O448" s="274"/>
      <c r="P448" s="121"/>
      <c r="Q448" s="121"/>
      <c r="R448" s="121"/>
      <c r="S448" s="121"/>
      <c r="T448" s="121"/>
      <c r="U448" s="121"/>
      <c r="V448" s="121"/>
      <c r="W448" s="121"/>
      <c r="X448" s="121"/>
      <c r="Y448" s="121"/>
      <c r="Z448" s="120"/>
      <c r="AA448" s="660"/>
      <c r="AB448" s="394" t="str">
        <f t="shared" si="220"/>
        <v>►</v>
      </c>
      <c r="AC448" s="146" t="str">
        <f t="shared" si="242"/>
        <v>►</v>
      </c>
      <c r="AD448" s="659" t="str">
        <f t="shared" si="242"/>
        <v>►</v>
      </c>
      <c r="AE448" s="146" t="str">
        <f t="shared" si="242"/>
        <v>►</v>
      </c>
      <c r="AF448" s="146" t="str">
        <f t="shared" si="242"/>
        <v>►</v>
      </c>
      <c r="AG448" s="146" t="str">
        <f t="shared" si="242"/>
        <v>►</v>
      </c>
      <c r="AH448" s="146" t="str">
        <f t="shared" si="242"/>
        <v>►</v>
      </c>
      <c r="AI448" s="660"/>
      <c r="AJ448" s="272"/>
      <c r="AK448" s="118"/>
      <c r="AL448" s="118"/>
      <c r="AM448" s="117"/>
      <c r="AN448" s="116"/>
      <c r="AO448" s="115"/>
      <c r="AP448" s="274"/>
      <c r="AQ448" s="121"/>
      <c r="AR448" s="121"/>
      <c r="AS448" s="121"/>
      <c r="AT448" s="121"/>
      <c r="AU448" s="121"/>
      <c r="AV448" s="121"/>
      <c r="AW448" s="121"/>
      <c r="AX448" s="121"/>
      <c r="AY448" s="121"/>
      <c r="AZ448" s="121"/>
      <c r="BA448" s="120"/>
      <c r="BB448"/>
      <c r="BC448" s="394" t="str">
        <f t="shared" si="221"/>
        <v>►</v>
      </c>
      <c r="BF448" s="394" t="str">
        <f t="shared" si="222"/>
        <v>►</v>
      </c>
      <c r="BI448" s="9">
        <v>1</v>
      </c>
      <c r="BJ448" s="1"/>
      <c r="BK448" s="1"/>
    </row>
    <row r="449" spans="1:63" ht="15.75">
      <c r="A449" s="394" t="str">
        <f t="shared" si="219"/>
        <v>►</v>
      </c>
      <c r="B449" s="146" t="str">
        <f t="shared" si="241"/>
        <v>►</v>
      </c>
      <c r="C449" s="659" t="str">
        <f t="shared" si="241"/>
        <v>►</v>
      </c>
      <c r="D449" s="146" t="str">
        <f t="shared" si="241"/>
        <v>►</v>
      </c>
      <c r="E449" s="146" t="str">
        <f t="shared" si="241"/>
        <v>►</v>
      </c>
      <c r="F449" s="146" t="str">
        <f t="shared" si="241"/>
        <v>►</v>
      </c>
      <c r="G449" s="146" t="str">
        <f t="shared" si="241"/>
        <v>►</v>
      </c>
      <c r="I449" s="272"/>
      <c r="J449" s="112"/>
      <c r="K449" s="112"/>
      <c r="L449" s="112"/>
      <c r="M449" s="112"/>
      <c r="N449" s="112"/>
      <c r="O449" s="112"/>
      <c r="P449" s="112"/>
      <c r="Q449" s="112"/>
      <c r="R449" s="112"/>
      <c r="S449" s="112"/>
      <c r="T449" s="112"/>
      <c r="U449" s="112"/>
      <c r="V449" s="112"/>
      <c r="W449" s="112"/>
      <c r="X449" s="112"/>
      <c r="Y449" s="112"/>
      <c r="Z449" s="114"/>
      <c r="AB449" s="394" t="str">
        <f t="shared" si="220"/>
        <v>►</v>
      </c>
      <c r="AC449" s="146" t="str">
        <f t="shared" si="242"/>
        <v>►</v>
      </c>
      <c r="AD449" s="659" t="str">
        <f t="shared" si="242"/>
        <v>►</v>
      </c>
      <c r="AE449" s="146" t="str">
        <f t="shared" si="242"/>
        <v>►</v>
      </c>
      <c r="AF449" s="146" t="str">
        <f t="shared" si="242"/>
        <v>►</v>
      </c>
      <c r="AG449" s="146" t="str">
        <f t="shared" si="242"/>
        <v>►</v>
      </c>
      <c r="AH449" s="146" t="str">
        <f t="shared" si="242"/>
        <v>►</v>
      </c>
      <c r="AJ449" s="272"/>
      <c r="AK449" s="112"/>
      <c r="AL449" s="112"/>
      <c r="AM449" s="112"/>
      <c r="AN449" s="112"/>
      <c r="AO449" s="112"/>
      <c r="AP449" s="112"/>
      <c r="AQ449" s="112"/>
      <c r="AR449" s="112"/>
      <c r="AS449" s="112"/>
      <c r="AT449" s="112"/>
      <c r="AU449" s="112"/>
      <c r="AV449" s="112"/>
      <c r="AW449" s="112"/>
      <c r="AX449" s="112"/>
      <c r="AY449" s="112"/>
      <c r="AZ449" s="112"/>
      <c r="BA449" s="114"/>
      <c r="BC449" s="394" t="str">
        <f t="shared" si="221"/>
        <v>►</v>
      </c>
      <c r="BF449" s="394" t="str">
        <f t="shared" si="222"/>
        <v>►</v>
      </c>
      <c r="BI449" s="9">
        <v>1</v>
      </c>
    </row>
    <row r="450" spans="1:63" ht="16.5" thickBot="1">
      <c r="A450" s="394" t="str">
        <f t="shared" si="219"/>
        <v>►</v>
      </c>
      <c r="B450" s="146" t="str">
        <f t="shared" si="241"/>
        <v>►</v>
      </c>
      <c r="C450" s="659" t="str">
        <f t="shared" si="241"/>
        <v>►</v>
      </c>
      <c r="D450" s="146" t="str">
        <f t="shared" si="241"/>
        <v>►</v>
      </c>
      <c r="E450" s="146" t="str">
        <f t="shared" si="241"/>
        <v>►</v>
      </c>
      <c r="F450" s="146" t="str">
        <f t="shared" si="241"/>
        <v>►</v>
      </c>
      <c r="G450" s="146" t="str">
        <f t="shared" si="241"/>
        <v>►</v>
      </c>
      <c r="I450" s="271"/>
      <c r="J450" s="270"/>
      <c r="K450" s="270"/>
      <c r="L450" s="270"/>
      <c r="M450" s="270"/>
      <c r="N450" s="270"/>
      <c r="O450" s="270"/>
      <c r="P450" s="270"/>
      <c r="Q450" s="270"/>
      <c r="R450" s="270"/>
      <c r="S450" s="270"/>
      <c r="T450" s="270"/>
      <c r="U450" s="270"/>
      <c r="V450" s="270"/>
      <c r="W450" s="270"/>
      <c r="X450" s="270"/>
      <c r="Y450" s="270"/>
      <c r="Z450" s="269"/>
      <c r="AB450" s="394" t="str">
        <f t="shared" si="220"/>
        <v>►</v>
      </c>
      <c r="AC450" s="146" t="str">
        <f t="shared" si="242"/>
        <v>►</v>
      </c>
      <c r="AD450" s="659" t="str">
        <f t="shared" si="242"/>
        <v>►</v>
      </c>
      <c r="AE450" s="146" t="str">
        <f t="shared" si="242"/>
        <v>►</v>
      </c>
      <c r="AF450" s="146" t="str">
        <f t="shared" si="242"/>
        <v>►</v>
      </c>
      <c r="AG450" s="146" t="str">
        <f t="shared" si="242"/>
        <v>►</v>
      </c>
      <c r="AH450" s="146" t="str">
        <f t="shared" si="242"/>
        <v>►</v>
      </c>
      <c r="AJ450" s="271"/>
      <c r="AK450" s="270"/>
      <c r="AL450" s="270"/>
      <c r="AM450" s="270"/>
      <c r="AN450" s="270"/>
      <c r="AO450" s="270"/>
      <c r="AP450" s="270"/>
      <c r="AQ450" s="270"/>
      <c r="AR450" s="270"/>
      <c r="AS450" s="270"/>
      <c r="AT450" s="270"/>
      <c r="AU450" s="270"/>
      <c r="AV450" s="270"/>
      <c r="AW450" s="270"/>
      <c r="AX450" s="270"/>
      <c r="AY450" s="270"/>
      <c r="AZ450" s="270"/>
      <c r="BA450" s="269"/>
      <c r="BC450" s="394" t="str">
        <f t="shared" si="221"/>
        <v>►</v>
      </c>
      <c r="BF450" s="394" t="str">
        <f t="shared" si="222"/>
        <v>►</v>
      </c>
      <c r="BI450" s="9">
        <v>1</v>
      </c>
    </row>
    <row r="451" spans="1:63" ht="16.5" thickBot="1">
      <c r="A451" s="656" t="s">
        <v>394</v>
      </c>
      <c r="B451" s="655" t="s">
        <v>933</v>
      </c>
      <c r="C451" s="655" t="s">
        <v>933</v>
      </c>
      <c r="D451" s="655" t="s">
        <v>933</v>
      </c>
      <c r="E451" s="655" t="s">
        <v>933</v>
      </c>
      <c r="F451" s="655" t="s">
        <v>933</v>
      </c>
      <c r="G451" s="655" t="s">
        <v>933</v>
      </c>
      <c r="I451" s="658" t="s">
        <v>338</v>
      </c>
      <c r="J451" s="657" t="s">
        <v>933</v>
      </c>
      <c r="K451" s="657" t="s">
        <v>933</v>
      </c>
      <c r="L451" s="657" t="s">
        <v>933</v>
      </c>
      <c r="M451" s="657" t="s">
        <v>933</v>
      </c>
      <c r="N451" s="657" t="s">
        <v>933</v>
      </c>
      <c r="O451" s="657" t="s">
        <v>933</v>
      </c>
      <c r="P451" s="657" t="s">
        <v>933</v>
      </c>
      <c r="Q451" s="657" t="s">
        <v>933</v>
      </c>
      <c r="R451" s="657" t="s">
        <v>933</v>
      </c>
      <c r="S451" s="657" t="s">
        <v>933</v>
      </c>
      <c r="T451" s="657" t="s">
        <v>933</v>
      </c>
      <c r="U451" s="657" t="s">
        <v>933</v>
      </c>
      <c r="V451" s="657" t="s">
        <v>933</v>
      </c>
      <c r="W451" s="657" t="s">
        <v>933</v>
      </c>
      <c r="X451" s="657" t="s">
        <v>933</v>
      </c>
      <c r="Y451" s="657" t="s">
        <v>933</v>
      </c>
      <c r="Z451" s="657" t="s">
        <v>933</v>
      </c>
      <c r="AB451" s="656" t="s">
        <v>394</v>
      </c>
      <c r="AC451" s="655" t="s">
        <v>933</v>
      </c>
      <c r="AD451" s="655" t="s">
        <v>933</v>
      </c>
      <c r="AE451" s="655" t="s">
        <v>933</v>
      </c>
      <c r="AF451" s="655" t="s">
        <v>933</v>
      </c>
      <c r="AG451" s="655" t="s">
        <v>933</v>
      </c>
      <c r="AH451" s="655" t="s">
        <v>933</v>
      </c>
      <c r="AJ451" s="832" t="s">
        <v>338</v>
      </c>
      <c r="AK451" s="833" t="s">
        <v>338</v>
      </c>
      <c r="AL451" s="833" t="s">
        <v>338</v>
      </c>
      <c r="AM451" s="833" t="s">
        <v>338</v>
      </c>
      <c r="AN451" s="833" t="s">
        <v>338</v>
      </c>
      <c r="AO451" s="834" t="s">
        <v>2028</v>
      </c>
      <c r="AP451" s="835"/>
      <c r="AQ451" s="835"/>
      <c r="AR451" s="835"/>
      <c r="AS451" s="835"/>
      <c r="AT451" s="835"/>
      <c r="AU451" s="835"/>
      <c r="AV451" s="835"/>
      <c r="AW451" s="835"/>
      <c r="AX451" s="835"/>
      <c r="AY451" s="835"/>
      <c r="AZ451" s="835"/>
      <c r="BA451" s="835"/>
      <c r="BI451" s="489" t="s">
        <v>663</v>
      </c>
    </row>
    <row r="452" spans="1:63">
      <c r="A452" s="9">
        <v>1</v>
      </c>
      <c r="B452" s="9">
        <v>1</v>
      </c>
      <c r="C452" s="9">
        <v>1</v>
      </c>
      <c r="D452" s="9">
        <v>1</v>
      </c>
      <c r="E452" s="9">
        <v>1</v>
      </c>
      <c r="F452" s="9">
        <v>1</v>
      </c>
      <c r="G452" s="9">
        <v>1</v>
      </c>
      <c r="H452" s="9">
        <v>1</v>
      </c>
      <c r="I452" s="9">
        <v>1</v>
      </c>
      <c r="J452" s="9">
        <v>1</v>
      </c>
      <c r="K452" s="9">
        <v>1</v>
      </c>
      <c r="L452" s="9">
        <v>1</v>
      </c>
      <c r="M452" s="9">
        <v>1</v>
      </c>
      <c r="N452" s="9">
        <v>1</v>
      </c>
      <c r="O452" s="9">
        <v>1</v>
      </c>
      <c r="P452" s="9">
        <v>1</v>
      </c>
      <c r="Q452" s="9">
        <v>1</v>
      </c>
      <c r="R452" s="9">
        <v>1</v>
      </c>
      <c r="S452" s="9">
        <v>1</v>
      </c>
      <c r="T452" s="9">
        <v>1</v>
      </c>
      <c r="U452" s="9">
        <v>1</v>
      </c>
      <c r="V452" s="9">
        <v>1</v>
      </c>
      <c r="W452" s="9">
        <v>1</v>
      </c>
      <c r="X452" s="9">
        <v>1</v>
      </c>
      <c r="Y452" s="9">
        <v>1</v>
      </c>
      <c r="Z452" s="9">
        <v>1</v>
      </c>
      <c r="AA452" s="9">
        <v>1</v>
      </c>
      <c r="AB452" s="9">
        <v>1</v>
      </c>
      <c r="AC452" s="9">
        <v>1</v>
      </c>
      <c r="AD452" s="9">
        <v>1</v>
      </c>
      <c r="AE452" s="9">
        <v>1</v>
      </c>
      <c r="AF452" s="9">
        <v>1</v>
      </c>
      <c r="AG452" s="9">
        <v>1</v>
      </c>
      <c r="AH452" s="9">
        <v>1</v>
      </c>
      <c r="AI452" s="9">
        <v>1</v>
      </c>
      <c r="AJ452" s="9">
        <v>1</v>
      </c>
      <c r="AK452" s="9">
        <v>1</v>
      </c>
      <c r="AL452" s="9">
        <v>1</v>
      </c>
      <c r="AM452" s="9">
        <v>1</v>
      </c>
      <c r="AN452" s="9">
        <v>1</v>
      </c>
      <c r="AO452" s="9">
        <v>1</v>
      </c>
      <c r="AP452" s="9">
        <v>1</v>
      </c>
      <c r="AQ452" s="9">
        <v>1</v>
      </c>
      <c r="AR452" s="9">
        <v>1</v>
      </c>
      <c r="AS452" s="9">
        <v>1</v>
      </c>
      <c r="AT452" s="9">
        <v>1</v>
      </c>
      <c r="AU452" s="9">
        <v>1</v>
      </c>
      <c r="AV452" s="9">
        <v>1</v>
      </c>
      <c r="AW452" s="9">
        <v>1</v>
      </c>
      <c r="AX452" s="9">
        <v>1</v>
      </c>
      <c r="AY452" s="9">
        <v>1</v>
      </c>
      <c r="AZ452" s="9">
        <v>1</v>
      </c>
      <c r="BA452" s="9">
        <v>1</v>
      </c>
      <c r="BB452" s="9">
        <v>1</v>
      </c>
      <c r="BC452" s="9">
        <v>1</v>
      </c>
      <c r="BD452" s="9">
        <v>1</v>
      </c>
      <c r="BE452" s="9">
        <v>1</v>
      </c>
      <c r="BF452" s="9">
        <v>1</v>
      </c>
      <c r="BG452" s="9">
        <v>1</v>
      </c>
      <c r="BH452" s="9">
        <v>1</v>
      </c>
      <c r="BI452" s="8" t="str">
        <f>ADDRESS(ROW(),COLUMN(),4)</f>
        <v>BI452</v>
      </c>
      <c r="BJ452" s="7"/>
      <c r="BK452" s="6" t="str">
        <f>ADDRESS(ROW(),COLUMN(),4)</f>
        <v>BK452</v>
      </c>
    </row>
  </sheetData>
  <autoFilter ref="A9:G451" xr:uid="{D5B42C46-DAA9-4376-9A9E-88246AC61B6A}"/>
  <mergeCells count="12">
    <mergeCell ref="I2:AZ3"/>
    <mergeCell ref="BA2:BA5"/>
    <mergeCell ref="BD32:BD35"/>
    <mergeCell ref="BD42:BD45"/>
    <mergeCell ref="BD59:BD61"/>
    <mergeCell ref="BD18:BD21"/>
    <mergeCell ref="BD26:BD28"/>
    <mergeCell ref="BG18:BG21"/>
    <mergeCell ref="BG26:BG28"/>
    <mergeCell ref="BG32:BG35"/>
    <mergeCell ref="BG42:BG45"/>
    <mergeCell ref="BG59:BG61"/>
  </mergeCells>
  <hyperlinks>
    <hyperlink ref="B6" r:id="rId1" xr:uid="{3785D998-51CB-469C-8A5A-E853854970B5}"/>
    <hyperlink ref="BD55" r:id="rId2" xr:uid="{4F00F24B-6131-409E-96C2-18A28D04B3BF}"/>
    <hyperlink ref="BD57" r:id="rId3" xr:uid="{2D52CE5A-B878-4346-ADDB-4C4D4F15DD81}"/>
    <hyperlink ref="BD68" r:id="rId4" xr:uid="{2864F2F3-B5DC-4455-A93D-560A52471CE4}"/>
    <hyperlink ref="BD65" r:id="rId5" xr:uid="{FB74B108-7956-455C-A2E4-3883B0AF63B3}"/>
    <hyperlink ref="BD71" r:id="rId6" xr:uid="{39259D58-D826-49ED-981D-370B40B1AC18}"/>
    <hyperlink ref="BD52" r:id="rId7" xr:uid="{82917817-53C8-4D1A-B21D-FFDDD2C87CC4}"/>
    <hyperlink ref="BG55" r:id="rId8" xr:uid="{87E7AF91-7CA0-4595-B490-85F01C3F10D8}"/>
    <hyperlink ref="BG57" r:id="rId9" xr:uid="{E0D9B826-AF85-4A5F-80C5-9F893308003E}"/>
    <hyperlink ref="BG68" r:id="rId10" xr:uid="{74F49585-8039-4FA5-8613-D154524E40F6}"/>
    <hyperlink ref="BG65" r:id="rId11" xr:uid="{4B1B0C08-769C-4670-9265-BD6DB305AF75}"/>
    <hyperlink ref="BG71" r:id="rId12" xr:uid="{D1D8D9E7-10B8-430A-93AE-CC00BE3ED031}"/>
    <hyperlink ref="BG52" r:id="rId13" xr:uid="{5DD1A6B2-47BF-4A8B-8099-6DD38612C2A5}"/>
  </hyperlinks>
  <pageMargins left="0.7" right="0.7" top="0.75" bottom="0.75" header="0.3" footer="0.3"/>
  <drawing r:id="rId1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43886-8841-4213-B970-081454F82D3C}">
  <dimension ref="A1:BK452"/>
  <sheetViews>
    <sheetView zoomScaleNormal="100" workbookViewId="0">
      <selection activeCell="B8" sqref="B8"/>
    </sheetView>
  </sheetViews>
  <sheetFormatPr baseColWidth="10" defaultRowHeight="15"/>
  <cols>
    <col min="1" max="1" width="4.42578125" style="1" customWidth="1"/>
    <col min="2" max="2" width="20.85546875" style="5" customWidth="1"/>
    <col min="3" max="3" width="4.5703125" style="5" customWidth="1"/>
    <col min="4" max="4" width="16.42578125" style="5" customWidth="1"/>
    <col min="5" max="5" width="8.85546875" style="5" customWidth="1"/>
    <col min="6" max="6" width="10.85546875" style="5" customWidth="1"/>
    <col min="7" max="7" width="12.42578125" style="1" customWidth="1"/>
    <col min="8" max="8" width="2.85546875" customWidth="1"/>
    <col min="9" max="9" width="4.28515625" customWidth="1"/>
    <col min="10" max="14" width="2.7109375" customWidth="1"/>
    <col min="15" max="15" width="10.7109375" customWidth="1"/>
    <col min="16" max="16" width="12.7109375" customWidth="1"/>
    <col min="17" max="17" width="10.7109375" customWidth="1"/>
    <col min="18" max="18" width="3.7109375" customWidth="1"/>
    <col min="19" max="20" width="11.7109375" customWidth="1"/>
    <col min="21" max="21" width="4.7109375" customWidth="1"/>
    <col min="22" max="24" width="11.7109375" customWidth="1"/>
    <col min="25" max="25" width="9.7109375" customWidth="1"/>
    <col min="26" max="26" width="40.7109375" customWidth="1"/>
    <col min="27" max="27" width="6" customWidth="1"/>
    <col min="28" max="28" width="4.42578125" style="1" customWidth="1"/>
    <col min="29" max="29" width="20.85546875" style="5" customWidth="1"/>
    <col min="30" max="30" width="4.5703125" style="5" customWidth="1"/>
    <col min="31" max="31" width="16.42578125" style="5" customWidth="1"/>
    <col min="32" max="32" width="8.85546875" style="5" customWidth="1"/>
    <col min="33" max="33" width="10.85546875" style="5" customWidth="1"/>
    <col min="34" max="34" width="12.42578125" style="1" customWidth="1"/>
    <col min="35" max="35" width="6.140625" customWidth="1"/>
    <col min="36" max="36" width="5.42578125" customWidth="1"/>
    <col min="37" max="41" width="2.7109375" customWidth="1"/>
    <col min="42" max="42" width="10.7109375" customWidth="1"/>
    <col min="43" max="43" width="12.7109375" customWidth="1"/>
    <col min="44" max="44" width="10.7109375" customWidth="1"/>
    <col min="45" max="45" width="3.7109375" customWidth="1"/>
    <col min="46" max="47" width="11.7109375" customWidth="1"/>
    <col min="48" max="48" width="4.7109375" customWidth="1"/>
    <col min="49" max="51" width="11.7109375" customWidth="1"/>
    <col min="52" max="52" width="9.7109375" customWidth="1"/>
    <col min="53" max="53" width="40.7109375" customWidth="1"/>
    <col min="55" max="55" width="5.5703125" style="10" customWidth="1"/>
    <col min="56" max="56" width="41.7109375" style="564" customWidth="1"/>
    <col min="58" max="58" width="5.5703125" style="10" customWidth="1"/>
    <col min="59" max="59" width="41.7109375" style="564" customWidth="1"/>
    <col min="61" max="61" width="8.140625" style="1" customWidth="1"/>
    <col min="62" max="62" width="11.42578125" style="1"/>
    <col min="63" max="63" width="42.28515625" style="1" customWidth="1"/>
  </cols>
  <sheetData>
    <row r="1" spans="1:63" ht="19.5" customHeight="1" thickBot="1">
      <c r="A1" s="360" t="s">
        <v>587</v>
      </c>
      <c r="B1" s="360" t="str">
        <f t="shared" ref="B1:G1" si="0">SUBSTITUTE(ADDRESS(1,COLUMN(),4),"1","")</f>
        <v>B</v>
      </c>
      <c r="C1" s="360" t="str">
        <f t="shared" si="0"/>
        <v>C</v>
      </c>
      <c r="D1" s="360" t="str">
        <f t="shared" si="0"/>
        <v>D</v>
      </c>
      <c r="E1" s="360" t="str">
        <f t="shared" si="0"/>
        <v>E</v>
      </c>
      <c r="F1" s="360" t="str">
        <f t="shared" si="0"/>
        <v>F</v>
      </c>
      <c r="G1" s="360" t="str">
        <f t="shared" si="0"/>
        <v>G</v>
      </c>
      <c r="I1" s="352">
        <f t="shared" ref="I1:Z1" ca="1" si="1">CELL("largeur",I1)</f>
        <v>4</v>
      </c>
      <c r="J1" s="352">
        <f t="shared" ca="1" si="1"/>
        <v>2</v>
      </c>
      <c r="K1" s="352">
        <f t="shared" ca="1" si="1"/>
        <v>2</v>
      </c>
      <c r="L1" s="352">
        <f t="shared" ca="1" si="1"/>
        <v>2</v>
      </c>
      <c r="M1" s="352">
        <f t="shared" ca="1" si="1"/>
        <v>2</v>
      </c>
      <c r="N1" s="352">
        <f t="shared" ca="1" si="1"/>
        <v>2</v>
      </c>
      <c r="O1" s="352">
        <f t="shared" ca="1" si="1"/>
        <v>10</v>
      </c>
      <c r="P1" s="352">
        <f t="shared" ca="1" si="1"/>
        <v>12</v>
      </c>
      <c r="Q1" s="352">
        <f t="shared" ca="1" si="1"/>
        <v>10</v>
      </c>
      <c r="R1" s="352">
        <f t="shared" ca="1" si="1"/>
        <v>3</v>
      </c>
      <c r="S1" s="352">
        <f t="shared" ca="1" si="1"/>
        <v>11</v>
      </c>
      <c r="T1" s="352">
        <f t="shared" ca="1" si="1"/>
        <v>11</v>
      </c>
      <c r="U1" s="352">
        <f t="shared" ca="1" si="1"/>
        <v>4</v>
      </c>
      <c r="V1" s="352">
        <f t="shared" ca="1" si="1"/>
        <v>11</v>
      </c>
      <c r="W1" s="352">
        <f t="shared" ca="1" si="1"/>
        <v>11</v>
      </c>
      <c r="X1" s="352">
        <f t="shared" ca="1" si="1"/>
        <v>11</v>
      </c>
      <c r="Y1" s="352">
        <f t="shared" ca="1" si="1"/>
        <v>9</v>
      </c>
      <c r="Z1" s="352">
        <f t="shared" ca="1" si="1"/>
        <v>40</v>
      </c>
      <c r="AA1" s="704">
        <v>1</v>
      </c>
      <c r="AB1" s="360" t="s">
        <v>587</v>
      </c>
      <c r="AC1" s="360" t="str">
        <f t="shared" ref="AC1:AH1" si="2">SUBSTITUTE(ADDRESS(1,COLUMN(),4),"1","")</f>
        <v>AC</v>
      </c>
      <c r="AD1" s="360" t="str">
        <f t="shared" si="2"/>
        <v>AD</v>
      </c>
      <c r="AE1" s="360" t="str">
        <f t="shared" si="2"/>
        <v>AE</v>
      </c>
      <c r="AF1" s="360" t="str">
        <f t="shared" si="2"/>
        <v>AF</v>
      </c>
      <c r="AG1" s="360" t="str">
        <f t="shared" si="2"/>
        <v>AG</v>
      </c>
      <c r="AH1" s="360" t="str">
        <f t="shared" si="2"/>
        <v>AH</v>
      </c>
      <c r="AI1" s="704"/>
      <c r="AJ1" s="352">
        <f t="shared" ref="AJ1:BA1" ca="1" si="3">CELL("largeur",AJ1)</f>
        <v>5</v>
      </c>
      <c r="AK1" s="352">
        <f t="shared" ca="1" si="3"/>
        <v>2</v>
      </c>
      <c r="AL1" s="352">
        <f t="shared" ca="1" si="3"/>
        <v>2</v>
      </c>
      <c r="AM1" s="352">
        <f t="shared" ca="1" si="3"/>
        <v>2</v>
      </c>
      <c r="AN1" s="352">
        <f t="shared" ca="1" si="3"/>
        <v>2</v>
      </c>
      <c r="AO1" s="352">
        <f t="shared" ca="1" si="3"/>
        <v>2</v>
      </c>
      <c r="AP1" s="352">
        <f t="shared" ca="1" si="3"/>
        <v>10</v>
      </c>
      <c r="AQ1" s="352">
        <f t="shared" ca="1" si="3"/>
        <v>12</v>
      </c>
      <c r="AR1" s="352">
        <f t="shared" ca="1" si="3"/>
        <v>10</v>
      </c>
      <c r="AS1" s="352">
        <f t="shared" ca="1" si="3"/>
        <v>3</v>
      </c>
      <c r="AT1" s="352">
        <f t="shared" ca="1" si="3"/>
        <v>11</v>
      </c>
      <c r="AU1" s="352">
        <f t="shared" ca="1" si="3"/>
        <v>11</v>
      </c>
      <c r="AV1" s="352">
        <f t="shared" ca="1" si="3"/>
        <v>4</v>
      </c>
      <c r="AW1" s="352">
        <f t="shared" ca="1" si="3"/>
        <v>11</v>
      </c>
      <c r="AX1" s="703">
        <f t="shared" ca="1" si="3"/>
        <v>11</v>
      </c>
      <c r="AY1" s="352">
        <f t="shared" ca="1" si="3"/>
        <v>11</v>
      </c>
      <c r="AZ1" s="352">
        <f t="shared" ca="1" si="3"/>
        <v>9</v>
      </c>
      <c r="BA1" s="352">
        <f t="shared" ca="1" si="3"/>
        <v>40</v>
      </c>
      <c r="BC1" s="564"/>
      <c r="BF1" s="564"/>
      <c r="BI1" s="9">
        <v>1</v>
      </c>
      <c r="BJ1" s="356" t="str">
        <f>SUBSTITUTE(ADDRESS(1,COLUMN(),4),"1","")</f>
        <v>BJ</v>
      </c>
      <c r="BK1" s="355" t="str">
        <f>SUBSTITUTE(ADDRESS(1,COLUMN(),4),"1","")</f>
        <v>BK</v>
      </c>
    </row>
    <row r="2" spans="1:63" s="348" customFormat="1" ht="15" customHeight="1">
      <c r="A2" s="20"/>
      <c r="B2" s="362">
        <v>20</v>
      </c>
      <c r="C2" s="362">
        <v>4</v>
      </c>
      <c r="D2" s="362">
        <v>16</v>
      </c>
      <c r="E2" s="362">
        <v>8</v>
      </c>
      <c r="F2" s="362">
        <v>10</v>
      </c>
      <c r="G2" s="362">
        <v>12</v>
      </c>
      <c r="I2" s="1748" t="s">
        <v>2042</v>
      </c>
      <c r="J2" s="1749"/>
      <c r="K2" s="1749"/>
      <c r="L2" s="1749"/>
      <c r="M2" s="1749"/>
      <c r="N2" s="1749"/>
      <c r="O2" s="1749"/>
      <c r="P2" s="1749"/>
      <c r="Q2" s="1749"/>
      <c r="R2" s="1749"/>
      <c r="S2" s="1749"/>
      <c r="T2" s="1749"/>
      <c r="U2" s="1749"/>
      <c r="V2" s="1749"/>
      <c r="W2" s="1749"/>
      <c r="X2" s="1749"/>
      <c r="Y2" s="1749"/>
      <c r="Z2" s="1749"/>
      <c r="AA2" s="1749"/>
      <c r="AB2" s="1749"/>
      <c r="AC2" s="1749"/>
      <c r="AD2" s="1749"/>
      <c r="AE2" s="1749"/>
      <c r="AF2" s="1749"/>
      <c r="AG2" s="1749"/>
      <c r="AH2" s="1749"/>
      <c r="AI2" s="1749"/>
      <c r="AJ2" s="1749"/>
      <c r="AK2" s="1749"/>
      <c r="AL2" s="1749"/>
      <c r="AM2" s="1749"/>
      <c r="AN2" s="1749"/>
      <c r="AO2" s="1749"/>
      <c r="AP2" s="1749"/>
      <c r="AQ2" s="1749"/>
      <c r="AR2" s="1749"/>
      <c r="AS2" s="1749"/>
      <c r="AT2" s="1749"/>
      <c r="AU2" s="1749"/>
      <c r="AV2" s="1749"/>
      <c r="AW2" s="1749"/>
      <c r="AX2" s="1749"/>
      <c r="AY2" s="1749"/>
      <c r="AZ2" s="1749"/>
      <c r="BA2" s="1752" t="s">
        <v>982</v>
      </c>
      <c r="BI2" s="9">
        <v>1</v>
      </c>
      <c r="BJ2" s="830" t="s">
        <v>2011</v>
      </c>
      <c r="BK2" s="351"/>
    </row>
    <row r="3" spans="1:63" ht="15" customHeight="1">
      <c r="A3" s="348"/>
      <c r="B3" s="363">
        <f t="shared" ref="B3:G3" ca="1" si="4">CELL("largeur",B3)</f>
        <v>20</v>
      </c>
      <c r="C3" s="363">
        <f t="shared" ca="1" si="4"/>
        <v>4</v>
      </c>
      <c r="D3" s="363">
        <f t="shared" ca="1" si="4"/>
        <v>16</v>
      </c>
      <c r="E3" s="363">
        <f t="shared" ca="1" si="4"/>
        <v>8</v>
      </c>
      <c r="F3" s="363">
        <f t="shared" ca="1" si="4"/>
        <v>10</v>
      </c>
      <c r="G3" s="363">
        <f t="shared" ca="1" si="4"/>
        <v>12</v>
      </c>
      <c r="I3" s="1750"/>
      <c r="J3" s="1751"/>
      <c r="K3" s="1751"/>
      <c r="L3" s="1751"/>
      <c r="M3" s="1751"/>
      <c r="N3" s="1751"/>
      <c r="O3" s="1751"/>
      <c r="P3" s="1751"/>
      <c r="Q3" s="1751"/>
      <c r="R3" s="1751"/>
      <c r="S3" s="1751"/>
      <c r="T3" s="1751"/>
      <c r="U3" s="1751"/>
      <c r="V3" s="1751"/>
      <c r="W3" s="1751"/>
      <c r="X3" s="1751"/>
      <c r="Y3" s="1751"/>
      <c r="Z3" s="1751"/>
      <c r="AA3" s="1751"/>
      <c r="AB3" s="1751"/>
      <c r="AC3" s="1751"/>
      <c r="AD3" s="1751"/>
      <c r="AE3" s="1751"/>
      <c r="AF3" s="1751"/>
      <c r="AG3" s="1751"/>
      <c r="AH3" s="1751"/>
      <c r="AI3" s="1751"/>
      <c r="AJ3" s="1751"/>
      <c r="AK3" s="1751"/>
      <c r="AL3" s="1751"/>
      <c r="AM3" s="1751"/>
      <c r="AN3" s="1751"/>
      <c r="AO3" s="1751"/>
      <c r="AP3" s="1751"/>
      <c r="AQ3" s="1751"/>
      <c r="AR3" s="1751"/>
      <c r="AS3" s="1751"/>
      <c r="AT3" s="1751"/>
      <c r="AU3" s="1751"/>
      <c r="AV3" s="1751"/>
      <c r="AW3" s="1751"/>
      <c r="AX3" s="1751"/>
      <c r="AY3" s="1751"/>
      <c r="AZ3" s="1751"/>
      <c r="BA3" s="1552"/>
      <c r="BC3" s="565"/>
      <c r="BD3" s="566" t="s">
        <v>765</v>
      </c>
      <c r="BF3" s="565"/>
      <c r="BG3" s="566" t="s">
        <v>765</v>
      </c>
      <c r="BI3" s="9">
        <v>1</v>
      </c>
      <c r="BJ3" s="342" cm="1">
        <f t="array" aca="1" ref="BJ3" ca="1">COUNTA(A1:BI452+COUNTBLANK(A1:BI452))</f>
        <v>27572</v>
      </c>
      <c r="BK3" s="831" t="str">
        <f>"cellules entre -cells -celdas"&amp;" " &amp;A1&amp;" et  "&amp;BI452</f>
        <v>cellules entre -cells -celdas A1 et  BI452</v>
      </c>
    </row>
    <row r="4" spans="1:63" ht="21" customHeight="1">
      <c r="A4" s="11"/>
      <c r="B4" s="373" t="s">
        <v>937</v>
      </c>
      <c r="C4" s="339"/>
      <c r="D4" s="339"/>
      <c r="E4" s="339"/>
      <c r="F4" s="339"/>
      <c r="G4" s="20"/>
      <c r="I4" s="700" t="s">
        <v>2019</v>
      </c>
      <c r="J4" s="699"/>
      <c r="K4" s="699"/>
      <c r="L4" s="699"/>
      <c r="M4" s="699"/>
      <c r="N4" s="699"/>
      <c r="O4" s="699"/>
      <c r="P4" s="699"/>
      <c r="Q4" s="699"/>
      <c r="R4" s="699"/>
      <c r="S4" s="699"/>
      <c r="T4" s="699"/>
      <c r="U4" s="699"/>
      <c r="V4" s="702"/>
      <c r="W4" s="702"/>
      <c r="X4" s="702"/>
      <c r="Y4" s="702"/>
      <c r="Z4" s="702"/>
      <c r="AA4" s="702"/>
      <c r="AB4" s="702"/>
      <c r="AC4" s="702"/>
      <c r="AD4" s="702"/>
      <c r="AE4" s="702"/>
      <c r="AF4" s="702"/>
      <c r="AG4" s="702"/>
      <c r="AH4" s="702"/>
      <c r="AI4" s="702"/>
      <c r="AJ4" s="702"/>
      <c r="AK4" s="702"/>
      <c r="AL4" s="702"/>
      <c r="AM4" s="702"/>
      <c r="AN4" s="702"/>
      <c r="AO4" s="702"/>
      <c r="AP4" s="702"/>
      <c r="AQ4" s="702"/>
      <c r="AR4" s="702"/>
      <c r="AS4" s="702"/>
      <c r="AT4" s="702"/>
      <c r="AU4" s="702"/>
      <c r="AV4" s="702"/>
      <c r="AW4" s="702"/>
      <c r="AX4" s="702"/>
      <c r="AY4" s="702"/>
      <c r="AZ4" s="701" t="s">
        <v>2026</v>
      </c>
      <c r="BA4" s="1552"/>
      <c r="BC4" s="565"/>
      <c r="BD4" s="567" t="str">
        <f>BD8-SUBTOTAL(103,BC10:BC450)&amp;" "&amp;"Lignes masquées"</f>
        <v>0 Lignes masquées</v>
      </c>
      <c r="BF4" s="565"/>
      <c r="BG4" s="567" t="str">
        <f>BG8-SUBTOTAL(103,BF10:BF450)&amp;" "&amp;"Lignes masquées"</f>
        <v>0 Lignes masquées</v>
      </c>
      <c r="BI4" s="9">
        <v>1</v>
      </c>
      <c r="BJ4" s="342">
        <f ca="1">COUNTA(A1:BI452)</f>
        <v>8328</v>
      </c>
      <c r="BK4" s="831" t="s">
        <v>2012</v>
      </c>
    </row>
    <row r="5" spans="1:63" ht="21.75" customHeight="1" thickBot="1">
      <c r="A5" s="11"/>
      <c r="B5" s="373" t="s">
        <v>600</v>
      </c>
      <c r="C5" s="339"/>
      <c r="D5" s="339"/>
      <c r="E5" s="339"/>
      <c r="F5" s="339"/>
      <c r="G5" s="20"/>
      <c r="I5" s="700"/>
      <c r="J5" s="699"/>
      <c r="K5" s="699"/>
      <c r="L5" s="699"/>
      <c r="M5" s="699"/>
      <c r="N5" s="699"/>
      <c r="O5" s="699"/>
      <c r="P5" s="699"/>
      <c r="Q5" s="699"/>
      <c r="R5" s="699"/>
      <c r="S5" s="699"/>
      <c r="T5" s="699"/>
      <c r="U5" s="699"/>
      <c r="V5" s="698"/>
      <c r="W5" s="705" t="s">
        <v>939</v>
      </c>
      <c r="X5" s="698" t="str">
        <f>BA2</f>
        <v>M</v>
      </c>
      <c r="Y5" s="698" t="s">
        <v>2020</v>
      </c>
      <c r="Z5" s="698"/>
      <c r="AA5" s="698"/>
      <c r="AB5" s="698"/>
      <c r="AC5" s="698"/>
      <c r="AD5" s="698"/>
      <c r="AE5" s="698"/>
      <c r="AF5" s="698"/>
      <c r="AG5" s="698"/>
      <c r="AH5" s="698"/>
      <c r="AI5" s="698"/>
      <c r="AJ5" s="698"/>
      <c r="AK5" s="698"/>
      <c r="AL5" s="698"/>
      <c r="AM5" s="698"/>
      <c r="AN5" s="698"/>
      <c r="AO5" s="698"/>
      <c r="AP5" s="698"/>
      <c r="AQ5" s="698"/>
      <c r="AR5" s="698"/>
      <c r="AS5" s="698"/>
      <c r="AT5" s="698"/>
      <c r="AU5" s="698"/>
      <c r="AV5" s="705"/>
      <c r="AW5" s="698"/>
      <c r="AX5" s="698"/>
      <c r="AY5" s="698"/>
      <c r="AZ5" s="705" t="s">
        <v>2027</v>
      </c>
      <c r="BA5" s="1554"/>
      <c r="BC5" s="565"/>
      <c r="BD5" s="568" t="str">
        <f>COUNTIF(BC10:BC450,"A")&amp;" "&amp;"Lignes"&amp;" "&amp;"A"</f>
        <v>25 Lignes A</v>
      </c>
      <c r="BF5" s="565"/>
      <c r="BG5" s="568" t="str">
        <f>COUNTIF(BF10:BF450,"A")&amp;" "&amp;"Lignes"&amp;" "&amp;"A"</f>
        <v>25 Lignes A</v>
      </c>
      <c r="BI5" s="9">
        <v>1</v>
      </c>
      <c r="BJ5" s="342">
        <f ca="1">COUNTBLANK(A1:BI452)</f>
        <v>19270</v>
      </c>
      <c r="BK5" s="831" t="s">
        <v>2013</v>
      </c>
    </row>
    <row r="6" spans="1:63" ht="27" customHeight="1">
      <c r="A6" s="11"/>
      <c r="B6" s="378" t="s">
        <v>603</v>
      </c>
      <c r="C6" s="339"/>
      <c r="D6" s="339"/>
      <c r="E6" s="339"/>
      <c r="F6" s="339"/>
      <c r="G6" s="20"/>
      <c r="I6" s="697"/>
      <c r="J6" s="697"/>
      <c r="K6" s="697"/>
      <c r="L6" s="697"/>
      <c r="M6" s="697"/>
      <c r="N6" s="696" t="s">
        <v>581</v>
      </c>
      <c r="O6" s="695" t="str">
        <f ca="1">CELL("nomfichier")</f>
        <v>D:\Données\1.UPRT\0-UPRT.fait\1-UPRT.FR-SITE-WEB\ff-fiches-fabrications\ff.fiches.fabrication.2023\ffr.restaurant.2023\[ff.BAR.FICHE.TRILINGUE.05.01.2026.xlsx]Notice.utilisateur</v>
      </c>
      <c r="P6" s="694"/>
      <c r="Q6" s="694"/>
      <c r="R6" s="694"/>
      <c r="S6" s="694"/>
      <c r="T6" s="694"/>
      <c r="U6" s="694"/>
      <c r="V6" s="694"/>
      <c r="W6" s="694"/>
      <c r="X6" s="694"/>
      <c r="Y6" s="694"/>
      <c r="Z6" s="694"/>
      <c r="AA6" s="694"/>
      <c r="AB6" s="694"/>
      <c r="AC6" s="360" t="str">
        <f t="shared" ref="AC6:AH6" si="5">SUBSTITUTE(ADDRESS(1,COLUMN(),4),"1","")</f>
        <v>AC</v>
      </c>
      <c r="AD6" s="360" t="str">
        <f t="shared" si="5"/>
        <v>AD</v>
      </c>
      <c r="AE6" s="360" t="str">
        <f t="shared" si="5"/>
        <v>AE</v>
      </c>
      <c r="AF6" s="360" t="str">
        <f t="shared" si="5"/>
        <v>AF</v>
      </c>
      <c r="AG6" s="360" t="str">
        <f t="shared" si="5"/>
        <v>AG</v>
      </c>
      <c r="AH6" s="360" t="str">
        <f t="shared" si="5"/>
        <v>AH</v>
      </c>
      <c r="AI6" s="694"/>
      <c r="AJ6" s="694"/>
      <c r="AK6" s="694"/>
      <c r="AL6" s="694"/>
      <c r="AM6" s="694"/>
      <c r="AN6" s="694"/>
      <c r="AO6" s="694"/>
      <c r="AP6" s="383" t="s">
        <v>935</v>
      </c>
      <c r="AQ6" s="694"/>
      <c r="AR6" s="694"/>
      <c r="AS6" s="694"/>
      <c r="AT6" s="694"/>
      <c r="AU6" s="694"/>
      <c r="AV6" s="694"/>
      <c r="AW6" s="694"/>
      <c r="AX6" s="694"/>
      <c r="AY6" s="694"/>
      <c r="AZ6" s="694"/>
      <c r="BA6" s="694"/>
      <c r="BC6" s="565"/>
      <c r="BD6" s="568" t="str">
        <f>COUNTIF(BC10:BC450,"►")&amp;" "&amp;"Lignes"&amp;" "&amp;"►"</f>
        <v>416 Lignes ►</v>
      </c>
      <c r="BF6" s="565"/>
      <c r="BG6" s="568" t="str">
        <f>COUNTIF(BF10:BF450,"►")&amp;" "&amp;"Lignes"&amp;" "&amp;"►"</f>
        <v>416 Lignes ►</v>
      </c>
      <c r="BI6" s="9">
        <v>1</v>
      </c>
      <c r="BJ6" s="342">
        <f>SUM(BI1:BI450)+2</f>
        <v>452</v>
      </c>
      <c r="BK6" s="831" t="s">
        <v>2014</v>
      </c>
    </row>
    <row r="7" spans="1:63" ht="20.25" customHeight="1">
      <c r="A7" s="11"/>
      <c r="B7" s="339" t="s">
        <v>605</v>
      </c>
      <c r="C7" s="339"/>
      <c r="D7" s="339"/>
      <c r="E7" s="339"/>
      <c r="F7" s="339"/>
      <c r="G7" s="20"/>
      <c r="I7" s="693" t="s">
        <v>2021</v>
      </c>
      <c r="J7" s="693"/>
      <c r="K7" s="693"/>
      <c r="L7" s="693"/>
      <c r="M7" s="693"/>
      <c r="N7" s="693"/>
      <c r="O7" s="693"/>
      <c r="P7" s="693"/>
      <c r="Q7" s="693"/>
      <c r="R7" s="693"/>
      <c r="S7" s="693"/>
      <c r="T7" s="693"/>
      <c r="U7" s="693"/>
      <c r="V7" s="344"/>
      <c r="W7" s="344"/>
      <c r="X7" s="688"/>
      <c r="Y7" s="688"/>
      <c r="Z7" s="688"/>
      <c r="AA7" s="688"/>
      <c r="AB7" s="688"/>
      <c r="AC7" s="362">
        <v>20</v>
      </c>
      <c r="AD7" s="362">
        <v>4</v>
      </c>
      <c r="AE7" s="362">
        <v>16</v>
      </c>
      <c r="AF7" s="362">
        <v>8</v>
      </c>
      <c r="AG7" s="362">
        <v>10</v>
      </c>
      <c r="AH7" s="362">
        <v>12</v>
      </c>
      <c r="AI7" s="688"/>
      <c r="AJ7" s="688"/>
      <c r="AK7" s="688"/>
      <c r="AL7" s="688"/>
      <c r="AM7" s="688"/>
      <c r="AN7" s="688"/>
      <c r="AO7" s="688"/>
      <c r="AP7" s="383" t="s">
        <v>2023</v>
      </c>
      <c r="AQ7" s="688"/>
      <c r="AR7" s="688"/>
      <c r="AS7" s="688"/>
      <c r="AT7" s="688"/>
      <c r="AU7" s="688"/>
      <c r="AV7" s="688"/>
      <c r="AW7" s="688"/>
      <c r="AX7" s="688"/>
      <c r="AY7" s="688"/>
      <c r="AZ7" s="688"/>
      <c r="BA7" s="688"/>
      <c r="BC7" s="565"/>
      <c r="BD7" s="568" t="str">
        <f>COUNTIF(BC10:BC450,0) &amp; " Lignes 0"</f>
        <v>0 Lignes 0</v>
      </c>
      <c r="BF7" s="565"/>
      <c r="BG7" s="568" t="str">
        <f>COUNTIF(BF10:BF450,0) &amp; " Lignes 0"</f>
        <v>0 Lignes 0</v>
      </c>
      <c r="BI7" s="9">
        <v>1</v>
      </c>
      <c r="BJ7" s="342">
        <f>SUM(A452:BH452)+1</f>
        <v>61</v>
      </c>
      <c r="BK7" s="831" t="s">
        <v>2015</v>
      </c>
    </row>
    <row r="8" spans="1:63" ht="18" customHeight="1">
      <c r="A8" s="11"/>
      <c r="B8" s="1492" t="s">
        <v>3879</v>
      </c>
      <c r="C8" s="339"/>
      <c r="D8" s="339"/>
      <c r="E8" s="339"/>
      <c r="F8" s="339"/>
      <c r="G8" s="20"/>
      <c r="I8" s="692" t="s">
        <v>2022</v>
      </c>
      <c r="J8" s="692"/>
      <c r="K8" s="692"/>
      <c r="L8" s="692"/>
      <c r="M8" s="692"/>
      <c r="N8" s="692"/>
      <c r="O8" s="692"/>
      <c r="P8" s="692"/>
      <c r="Q8" s="692"/>
      <c r="R8" s="692"/>
      <c r="S8" s="692"/>
      <c r="T8" s="692"/>
      <c r="U8" s="692"/>
      <c r="V8" s="344"/>
      <c r="W8" s="344"/>
      <c r="X8" s="688"/>
      <c r="Y8" s="688"/>
      <c r="Z8" s="688"/>
      <c r="AA8" s="688"/>
      <c r="AB8" s="688"/>
      <c r="AC8" s="363">
        <f t="shared" ref="AC8:AH8" ca="1" si="6">CELL("largeur",AC8)</f>
        <v>20</v>
      </c>
      <c r="AD8" s="363">
        <f t="shared" ca="1" si="6"/>
        <v>4</v>
      </c>
      <c r="AE8" s="363">
        <f t="shared" ca="1" si="6"/>
        <v>16</v>
      </c>
      <c r="AF8" s="363">
        <f t="shared" ca="1" si="6"/>
        <v>8</v>
      </c>
      <c r="AG8" s="363">
        <f t="shared" ca="1" si="6"/>
        <v>10</v>
      </c>
      <c r="AH8" s="363">
        <f t="shared" ca="1" si="6"/>
        <v>12</v>
      </c>
      <c r="AI8" s="688"/>
      <c r="AJ8" s="688"/>
      <c r="AK8" s="688"/>
      <c r="AL8" s="688"/>
      <c r="AM8" s="688"/>
      <c r="AN8" s="691"/>
      <c r="AO8" s="688"/>
      <c r="AP8" s="690" t="s">
        <v>2024</v>
      </c>
      <c r="AQ8" s="688"/>
      <c r="AR8" s="688"/>
      <c r="AS8" s="688"/>
      <c r="AT8" s="688"/>
      <c r="AU8" s="688"/>
      <c r="AV8" s="688"/>
      <c r="AW8" s="688"/>
      <c r="AX8" s="688"/>
      <c r="AY8" s="688"/>
      <c r="AZ8" s="688"/>
      <c r="BA8" s="688"/>
      <c r="BC8" s="565"/>
      <c r="BD8" s="569">
        <f>ROWS(BC10:BC450)</f>
        <v>441</v>
      </c>
      <c r="BF8" s="565"/>
      <c r="BG8" s="569">
        <f>ROWS(BF10:BF450)</f>
        <v>441</v>
      </c>
      <c r="BI8" s="9">
        <v>1</v>
      </c>
      <c r="BJ8"/>
      <c r="BK8"/>
    </row>
    <row r="9" spans="1:63" ht="13.5" customHeight="1" thickBot="1">
      <c r="A9" s="386"/>
      <c r="B9" s="387"/>
      <c r="C9" s="388"/>
      <c r="D9" s="389"/>
      <c r="E9" s="390"/>
      <c r="F9" s="391"/>
      <c r="G9" s="392"/>
      <c r="I9" s="689"/>
      <c r="J9" s="689"/>
      <c r="K9" s="689"/>
      <c r="L9" s="689"/>
      <c r="M9" s="689"/>
      <c r="N9" s="689"/>
      <c r="O9" s="689"/>
      <c r="P9" s="689"/>
      <c r="Q9" s="689"/>
      <c r="R9" s="689"/>
      <c r="S9" s="689"/>
      <c r="T9" s="689"/>
      <c r="U9" s="689"/>
      <c r="V9" s="344"/>
      <c r="W9" s="344"/>
      <c r="X9" s="688"/>
      <c r="Y9" s="688"/>
      <c r="Z9" s="688"/>
      <c r="AA9" s="660"/>
      <c r="AB9" s="386"/>
      <c r="AC9" s="387"/>
      <c r="AD9" s="388"/>
      <c r="AE9" s="389"/>
      <c r="AF9" s="390"/>
      <c r="AG9" s="391"/>
      <c r="AH9" s="392"/>
      <c r="AI9" s="660"/>
      <c r="AJ9" s="688"/>
      <c r="AK9" s="688"/>
      <c r="AL9" s="688"/>
      <c r="AM9" s="688"/>
      <c r="AN9" s="688"/>
      <c r="AO9" s="688"/>
      <c r="AP9" s="690" t="s">
        <v>2025</v>
      </c>
      <c r="AQ9" s="383"/>
      <c r="AR9" s="383"/>
      <c r="AS9" s="688"/>
      <c r="AT9" s="688"/>
      <c r="AU9" s="688"/>
      <c r="AV9" s="688"/>
      <c r="AW9" s="688"/>
      <c r="AX9" s="688"/>
      <c r="AY9" s="688"/>
      <c r="AZ9" s="688"/>
      <c r="BA9" s="688"/>
      <c r="BC9"/>
      <c r="BD9"/>
      <c r="BF9"/>
      <c r="BG9"/>
      <c r="BI9" s="9">
        <v>1</v>
      </c>
    </row>
    <row r="10" spans="1:63" ht="27" customHeight="1">
      <c r="A10" s="394" t="str">
        <f t="shared" ref="A10:A73" si="7">IF(ISBLANK(I10),"►",I10)</f>
        <v>A</v>
      </c>
      <c r="B10" s="395">
        <f t="shared" ref="B10:B28" si="8">IF(A10="►","►",IF(A10="A",IF(AND(ISTEXT(J10),ISTEXT(J10)),J10,IF(ISTEXT(J10),J10,IF(ISBLANK(J10),J10,J10)))))</f>
        <v>0</v>
      </c>
      <c r="C10" s="687">
        <f t="shared" ref="C10:C28" si="9">IF(B10="►","►",IFERROR(LEFT(B10,SEARCH(".",B10)-1),0))</f>
        <v>0</v>
      </c>
      <c r="D10" s="395">
        <f t="shared" ref="D10:D28" si="10">IF(B10="►","►",IFERROR(MID(B10,SEARCH(".",B10)+1,SEARCH(".",B10,SEARCH(".",B10)+1)-SEARCH(".",B10)-1),0))</f>
        <v>0</v>
      </c>
      <c r="E10" s="395">
        <f t="shared" ref="E10:E28" si="11">IF(B10="►","►",IFERROR(MID(B10,SEARCH(".",B10,SEARCH(".",B10)+1)+1,SEARCH(".",B10,SEARCH(".",B10,SEARCH(".",B10)+1)+1)-SEARCH(".",B10,SEARCH(".",B10)+1)-1),0))</f>
        <v>0</v>
      </c>
      <c r="F10" s="395">
        <f t="shared" ref="F10:F28" si="12">IF(B10="►","►",IFERROR(MID(J10,SEARCH(".",B10,SEARCH(".",B10,SEARCH(".",B10)+1)+1)+1,SEARCH(".",B10,SEARCH(".",B10,SEARCH(".",B10,SEARCH(".",B10)+1)+1)+1)-SEARCH(".",B10,SEARCH(".",B10,SEARCH(".",B10)+1)+1)-1),0))</f>
        <v>0</v>
      </c>
      <c r="G10" s="395" t="str">
        <f t="shared" ref="G10:G28" si="13">IF(B10="►","►",IFERROR(MID(B10,SEARCH("♦",SUBSTITUTE(B10,".","♦",LEN(B10)-LEN(SUBSTITUTE(B10,".",""))))+1,999),""))</f>
        <v/>
      </c>
      <c r="I10" s="257" t="s">
        <v>338</v>
      </c>
      <c r="J10" s="256">
        <f>J17</f>
        <v>0</v>
      </c>
      <c r="K10" s="256">
        <f>K17</f>
        <v>0</v>
      </c>
      <c r="L10" s="255">
        <f>L17</f>
        <v>0</v>
      </c>
      <c r="M10" s="254">
        <f>M17</f>
        <v>0</v>
      </c>
      <c r="N10" s="253">
        <f>N17</f>
        <v>0</v>
      </c>
      <c r="O10" s="686"/>
      <c r="P10" s="685"/>
      <c r="Q10" s="798" t="s">
        <v>1697</v>
      </c>
      <c r="R10" s="798"/>
      <c r="S10" s="798"/>
      <c r="T10" s="798"/>
      <c r="U10" s="798"/>
      <c r="V10" s="798"/>
      <c r="W10" s="798"/>
      <c r="X10" s="798"/>
      <c r="Y10" s="798"/>
      <c r="Z10" s="684"/>
      <c r="AA10" s="660"/>
      <c r="AB10" s="394" t="str">
        <f t="shared" ref="AB10:AB73" si="14">IF(ISBLANK(AJ10),"►",AJ10)</f>
        <v>A</v>
      </c>
      <c r="AC10" s="395">
        <f t="shared" ref="AC10:AC28" si="15">IF(AB10="►","►",IF(AB10="A",IF(AND(ISTEXT(AK10),ISTEXT(AK10)),AK10,IF(ISTEXT(AK10),AK10,IF(ISBLANK(AK10),AK10,AK10)))))</f>
        <v>0</v>
      </c>
      <c r="AD10" s="687">
        <f t="shared" ref="AD10:AD28" si="16">IF(AC10="►","►",IFERROR(LEFT(AC10,SEARCH(".",AC10)-1),0))</f>
        <v>0</v>
      </c>
      <c r="AE10" s="395">
        <f t="shared" ref="AE10:AE28" si="17">IF(AC10="►","►",IFERROR(MID(AC10,SEARCH(".",AC10)+1,SEARCH(".",AC10,SEARCH(".",AC10)+1)-SEARCH(".",AC10)-1),0))</f>
        <v>0</v>
      </c>
      <c r="AF10" s="395">
        <f t="shared" ref="AF10:AF28" si="18">IF(AC10="►","►",IFERROR(MID(AC10,SEARCH(".",AC10,SEARCH(".",AC10)+1)+1,SEARCH(".",AC10,SEARCH(".",AC10,SEARCH(".",AC10)+1)+1)-SEARCH(".",AC10,SEARCH(".",AC10)+1)-1),0))</f>
        <v>0</v>
      </c>
      <c r="AG10" s="395">
        <f t="shared" ref="AG10:AG28" si="19">IF(AC10="►","►",IFERROR(MID(AK10,SEARCH(".",AC10,SEARCH(".",AC10,SEARCH(".",AC10)+1)+1)+1,SEARCH(".",AC10,SEARCH(".",AC10,SEARCH(".",AC10,SEARCH(".",AC10)+1)+1)+1)-SEARCH(".",AC10,SEARCH(".",AC10,SEARCH(".",AC10)+1)+1)-1),0))</f>
        <v>0</v>
      </c>
      <c r="AH10" s="395" t="str">
        <f t="shared" ref="AH10:AH28" si="20">IF(AC10="►","►",IFERROR(MID(AC10,SEARCH("♦",SUBSTITUTE(AC10,".","♦",LEN(AC10)-LEN(SUBSTITUTE(AC10,".",""))))+1,999),""))</f>
        <v/>
      </c>
      <c r="AI10" s="660"/>
      <c r="AJ10" s="257" t="s">
        <v>338</v>
      </c>
      <c r="AK10" s="256">
        <f>AK17</f>
        <v>0</v>
      </c>
      <c r="AL10" s="256">
        <f>AL17</f>
        <v>0</v>
      </c>
      <c r="AM10" s="255">
        <f>AM17</f>
        <v>0</v>
      </c>
      <c r="AN10" s="254">
        <f>AN17</f>
        <v>0</v>
      </c>
      <c r="AO10" s="253">
        <f>AO17</f>
        <v>0</v>
      </c>
      <c r="AP10" s="686"/>
      <c r="AQ10" s="685"/>
      <c r="AR10" s="798" t="s">
        <v>2029</v>
      </c>
      <c r="AS10" s="798"/>
      <c r="AT10" s="798"/>
      <c r="AU10" s="798"/>
      <c r="AV10" s="798"/>
      <c r="AW10" s="798"/>
      <c r="AX10" s="798"/>
      <c r="AY10" s="798"/>
      <c r="AZ10" s="798"/>
      <c r="BA10" s="684"/>
      <c r="BC10" s="727" t="str">
        <f t="shared" ref="BC10:BC73" si="21">A10</f>
        <v>A</v>
      </c>
      <c r="BD10" s="570" t="s">
        <v>394</v>
      </c>
      <c r="BF10" s="727" t="str">
        <f t="shared" ref="BF10:BF73" si="22">AB10</f>
        <v>A</v>
      </c>
      <c r="BG10" s="570" t="s">
        <v>394</v>
      </c>
      <c r="BI10" s="9">
        <v>1</v>
      </c>
    </row>
    <row r="11" spans="1:63" ht="15.75" customHeight="1">
      <c r="A11" s="394" t="str">
        <f t="shared" si="7"/>
        <v>►</v>
      </c>
      <c r="B11" s="146" t="str">
        <f t="shared" si="8"/>
        <v>►</v>
      </c>
      <c r="C11" s="659" t="str">
        <f t="shared" si="9"/>
        <v>►</v>
      </c>
      <c r="D11" s="146" t="str">
        <f t="shared" si="10"/>
        <v>►</v>
      </c>
      <c r="E11" s="146" t="str">
        <f t="shared" si="11"/>
        <v>►</v>
      </c>
      <c r="F11" s="146" t="str">
        <f t="shared" si="12"/>
        <v>►</v>
      </c>
      <c r="G11" s="146" t="str">
        <f t="shared" si="13"/>
        <v>►</v>
      </c>
      <c r="I11" s="133"/>
      <c r="J11" s="203"/>
      <c r="K11" s="203"/>
      <c r="L11" s="202"/>
      <c r="M11" s="201"/>
      <c r="N11" s="200"/>
      <c r="O11" s="683"/>
      <c r="P11" s="682"/>
      <c r="Q11" s="799"/>
      <c r="R11" s="799"/>
      <c r="S11" s="799"/>
      <c r="T11" s="799"/>
      <c r="U11" s="799"/>
      <c r="V11" s="799"/>
      <c r="W11" s="799"/>
      <c r="X11" s="799"/>
      <c r="Y11" s="799"/>
      <c r="Z11" s="681"/>
      <c r="AA11" s="660"/>
      <c r="AB11" s="394" t="str">
        <f t="shared" si="14"/>
        <v>►</v>
      </c>
      <c r="AC11" s="146" t="str">
        <f t="shared" si="15"/>
        <v>►</v>
      </c>
      <c r="AD11" s="659" t="str">
        <f t="shared" si="16"/>
        <v>►</v>
      </c>
      <c r="AE11" s="146" t="str">
        <f t="shared" si="17"/>
        <v>►</v>
      </c>
      <c r="AF11" s="146" t="str">
        <f t="shared" si="18"/>
        <v>►</v>
      </c>
      <c r="AG11" s="146" t="str">
        <f t="shared" si="19"/>
        <v>►</v>
      </c>
      <c r="AH11" s="146" t="str">
        <f t="shared" si="20"/>
        <v>►</v>
      </c>
      <c r="AI11" s="660"/>
      <c r="AJ11" s="133"/>
      <c r="AK11" s="203"/>
      <c r="AL11" s="203"/>
      <c r="AM11" s="202"/>
      <c r="AN11" s="201"/>
      <c r="AO11" s="200"/>
      <c r="AP11" s="683"/>
      <c r="AQ11" s="682"/>
      <c r="AR11" s="799"/>
      <c r="AS11" s="799"/>
      <c r="AT11" s="799"/>
      <c r="AU11" s="799"/>
      <c r="AV11" s="799"/>
      <c r="AW11" s="799"/>
      <c r="AX11" s="799"/>
      <c r="AY11" s="799"/>
      <c r="AZ11" s="799"/>
      <c r="BA11" s="681"/>
      <c r="BC11" s="394" t="str">
        <f t="shared" si="21"/>
        <v>►</v>
      </c>
      <c r="BD11" s="571"/>
      <c r="BF11" s="394" t="str">
        <f t="shared" si="22"/>
        <v>►</v>
      </c>
      <c r="BG11" s="571"/>
      <c r="BI11" s="9">
        <v>1</v>
      </c>
    </row>
    <row r="12" spans="1:63" ht="15.75">
      <c r="A12" s="394" t="str">
        <f t="shared" si="7"/>
        <v>►</v>
      </c>
      <c r="B12" s="146" t="str">
        <f t="shared" si="8"/>
        <v>►</v>
      </c>
      <c r="C12" s="659" t="str">
        <f t="shared" si="9"/>
        <v>►</v>
      </c>
      <c r="D12" s="146" t="str">
        <f t="shared" si="10"/>
        <v>►</v>
      </c>
      <c r="E12" s="146" t="str">
        <f t="shared" si="11"/>
        <v>►</v>
      </c>
      <c r="F12" s="146" t="str">
        <f t="shared" si="12"/>
        <v>►</v>
      </c>
      <c r="G12" s="146" t="str">
        <f t="shared" si="13"/>
        <v>►</v>
      </c>
      <c r="I12" s="133"/>
      <c r="J12" s="203"/>
      <c r="K12" s="203"/>
      <c r="L12" s="202"/>
      <c r="M12" s="201"/>
      <c r="N12" s="200"/>
      <c r="O12" s="680"/>
      <c r="P12" s="680"/>
      <c r="Q12" s="332"/>
      <c r="R12" s="331"/>
      <c r="S12" s="231"/>
      <c r="T12" s="231"/>
      <c r="U12" s="231"/>
      <c r="V12" s="231"/>
      <c r="W12" s="231"/>
      <c r="X12" s="231"/>
      <c r="Y12" s="231"/>
      <c r="Z12" s="230"/>
      <c r="AA12" s="660"/>
      <c r="AB12" s="394" t="str">
        <f t="shared" si="14"/>
        <v>►</v>
      </c>
      <c r="AC12" s="146" t="str">
        <f t="shared" si="15"/>
        <v>►</v>
      </c>
      <c r="AD12" s="659" t="str">
        <f t="shared" si="16"/>
        <v>►</v>
      </c>
      <c r="AE12" s="146" t="str">
        <f t="shared" si="17"/>
        <v>►</v>
      </c>
      <c r="AF12" s="146" t="str">
        <f t="shared" si="18"/>
        <v>►</v>
      </c>
      <c r="AG12" s="146" t="str">
        <f t="shared" si="19"/>
        <v>►</v>
      </c>
      <c r="AH12" s="146" t="str">
        <f t="shared" si="20"/>
        <v>►</v>
      </c>
      <c r="AI12" s="660"/>
      <c r="AJ12" s="133"/>
      <c r="AK12" s="203"/>
      <c r="AL12" s="203"/>
      <c r="AM12" s="202"/>
      <c r="AN12" s="201"/>
      <c r="AO12" s="200"/>
      <c r="AP12" s="680"/>
      <c r="AQ12" s="680"/>
      <c r="AR12" s="332"/>
      <c r="AS12" s="331"/>
      <c r="AT12" s="231"/>
      <c r="AU12" s="231"/>
      <c r="AV12" s="231"/>
      <c r="AW12" s="231"/>
      <c r="AX12" s="231"/>
      <c r="AY12" s="231"/>
      <c r="AZ12" s="231"/>
      <c r="BA12" s="230"/>
      <c r="BC12" s="394" t="str">
        <f t="shared" si="21"/>
        <v>►</v>
      </c>
      <c r="BD12" s="571" t="s">
        <v>590</v>
      </c>
      <c r="BF12" s="394" t="str">
        <f t="shared" si="22"/>
        <v>►</v>
      </c>
      <c r="BG12" s="571" t="s">
        <v>590</v>
      </c>
      <c r="BI12" s="9">
        <v>1</v>
      </c>
    </row>
    <row r="13" spans="1:63" ht="15.75" customHeight="1">
      <c r="A13" s="394" t="str">
        <f t="shared" si="7"/>
        <v>►</v>
      </c>
      <c r="B13" s="146" t="str">
        <f t="shared" si="8"/>
        <v>►</v>
      </c>
      <c r="C13" s="659" t="str">
        <f t="shared" si="9"/>
        <v>►</v>
      </c>
      <c r="D13" s="146" t="str">
        <f t="shared" si="10"/>
        <v>►</v>
      </c>
      <c r="E13" s="146" t="str">
        <f t="shared" si="11"/>
        <v>►</v>
      </c>
      <c r="F13" s="146" t="str">
        <f t="shared" si="12"/>
        <v>►</v>
      </c>
      <c r="G13" s="146" t="str">
        <f t="shared" si="13"/>
        <v>►</v>
      </c>
      <c r="I13" s="133"/>
      <c r="J13" s="203"/>
      <c r="K13" s="203"/>
      <c r="L13" s="202"/>
      <c r="M13" s="201"/>
      <c r="N13" s="200"/>
      <c r="O13" s="223"/>
      <c r="P13" s="329"/>
      <c r="Q13" s="318"/>
      <c r="R13" s="318"/>
      <c r="S13" s="318"/>
      <c r="T13" s="318"/>
      <c r="U13" s="210"/>
      <c r="V13" s="222"/>
      <c r="W13" s="679"/>
      <c r="X13" s="679"/>
      <c r="Y13" s="679"/>
      <c r="Z13" s="678"/>
      <c r="AA13" s="660"/>
      <c r="AB13" s="394" t="str">
        <f t="shared" si="14"/>
        <v>►</v>
      </c>
      <c r="AC13" s="146" t="str">
        <f t="shared" si="15"/>
        <v>►</v>
      </c>
      <c r="AD13" s="659" t="str">
        <f t="shared" si="16"/>
        <v>►</v>
      </c>
      <c r="AE13" s="146" t="str">
        <f t="shared" si="17"/>
        <v>►</v>
      </c>
      <c r="AF13" s="146" t="str">
        <f t="shared" si="18"/>
        <v>►</v>
      </c>
      <c r="AG13" s="146" t="str">
        <f t="shared" si="19"/>
        <v>►</v>
      </c>
      <c r="AH13" s="146" t="str">
        <f t="shared" si="20"/>
        <v>►</v>
      </c>
      <c r="AI13" s="660"/>
      <c r="AJ13" s="133"/>
      <c r="AK13" s="203"/>
      <c r="AL13" s="203"/>
      <c r="AM13" s="202"/>
      <c r="AN13" s="201"/>
      <c r="AO13" s="200"/>
      <c r="AP13" s="223"/>
      <c r="AQ13" s="329"/>
      <c r="AR13" s="318"/>
      <c r="AS13" s="318"/>
      <c r="AT13" s="318"/>
      <c r="AU13" s="318"/>
      <c r="AV13" s="210"/>
      <c r="AW13" s="222"/>
      <c r="AX13" s="679"/>
      <c r="AY13" s="679"/>
      <c r="AZ13" s="679"/>
      <c r="BA13" s="678"/>
      <c r="BC13" s="394" t="str">
        <f t="shared" si="21"/>
        <v>►</v>
      </c>
      <c r="BD13" s="572" t="s">
        <v>934</v>
      </c>
      <c r="BF13" s="394" t="str">
        <f t="shared" si="22"/>
        <v>►</v>
      </c>
      <c r="BG13" s="572" t="s">
        <v>934</v>
      </c>
      <c r="BI13" s="9">
        <v>1</v>
      </c>
    </row>
    <row r="14" spans="1:63" ht="15.75" customHeight="1">
      <c r="A14" s="394" t="str">
        <f t="shared" si="7"/>
        <v>►</v>
      </c>
      <c r="B14" s="146" t="str">
        <f t="shared" si="8"/>
        <v>►</v>
      </c>
      <c r="C14" s="659" t="str">
        <f t="shared" si="9"/>
        <v>►</v>
      </c>
      <c r="D14" s="146" t="str">
        <f t="shared" si="10"/>
        <v>►</v>
      </c>
      <c r="E14" s="146" t="str">
        <f t="shared" si="11"/>
        <v>►</v>
      </c>
      <c r="F14" s="146" t="str">
        <f t="shared" si="12"/>
        <v>►</v>
      </c>
      <c r="G14" s="146" t="str">
        <f t="shared" si="13"/>
        <v>►</v>
      </c>
      <c r="I14" s="133"/>
      <c r="J14" s="203"/>
      <c r="K14" s="203"/>
      <c r="L14" s="202"/>
      <c r="M14" s="201"/>
      <c r="N14" s="200"/>
      <c r="O14" s="215"/>
      <c r="P14" s="322"/>
      <c r="Q14" s="319"/>
      <c r="R14" s="319"/>
      <c r="S14" s="319"/>
      <c r="T14" s="319"/>
      <c r="U14" s="214"/>
      <c r="V14" s="28"/>
      <c r="W14" s="679"/>
      <c r="X14" s="679"/>
      <c r="Y14" s="679"/>
      <c r="Z14" s="678"/>
      <c r="AA14" s="660"/>
      <c r="AB14" s="394" t="str">
        <f t="shared" si="14"/>
        <v>►</v>
      </c>
      <c r="AC14" s="146" t="str">
        <f t="shared" si="15"/>
        <v>►</v>
      </c>
      <c r="AD14" s="659" t="str">
        <f t="shared" si="16"/>
        <v>►</v>
      </c>
      <c r="AE14" s="146" t="str">
        <f t="shared" si="17"/>
        <v>►</v>
      </c>
      <c r="AF14" s="146" t="str">
        <f t="shared" si="18"/>
        <v>►</v>
      </c>
      <c r="AG14" s="146" t="str">
        <f t="shared" si="19"/>
        <v>►</v>
      </c>
      <c r="AH14" s="146" t="str">
        <f t="shared" si="20"/>
        <v>►</v>
      </c>
      <c r="AI14" s="660"/>
      <c r="AJ14" s="133"/>
      <c r="AK14" s="203"/>
      <c r="AL14" s="203"/>
      <c r="AM14" s="202"/>
      <c r="AN14" s="201"/>
      <c r="AO14" s="200"/>
      <c r="AP14" s="215"/>
      <c r="AQ14" s="322"/>
      <c r="AR14" s="319"/>
      <c r="AS14" s="319"/>
      <c r="AT14" s="319"/>
      <c r="AU14" s="319"/>
      <c r="AV14" s="214"/>
      <c r="AW14" s="28"/>
      <c r="AX14" s="679"/>
      <c r="AY14" s="679"/>
      <c r="AZ14" s="679"/>
      <c r="BA14" s="678"/>
      <c r="BC14" s="394" t="str">
        <f t="shared" si="21"/>
        <v>►</v>
      </c>
      <c r="BD14" s="573" t="s">
        <v>980</v>
      </c>
      <c r="BF14" s="394" t="str">
        <f t="shared" si="22"/>
        <v>►</v>
      </c>
      <c r="BG14" s="573" t="s">
        <v>981</v>
      </c>
      <c r="BI14" s="9">
        <v>1</v>
      </c>
    </row>
    <row r="15" spans="1:63" ht="22.5" customHeight="1">
      <c r="A15" s="394" t="str">
        <f t="shared" si="7"/>
        <v>►</v>
      </c>
      <c r="B15" s="146" t="str">
        <f t="shared" si="8"/>
        <v>►</v>
      </c>
      <c r="C15" s="659" t="str">
        <f t="shared" si="9"/>
        <v>►</v>
      </c>
      <c r="D15" s="146" t="str">
        <f t="shared" si="10"/>
        <v>►</v>
      </c>
      <c r="E15" s="146" t="str">
        <f t="shared" si="11"/>
        <v>►</v>
      </c>
      <c r="F15" s="146" t="str">
        <f t="shared" si="12"/>
        <v>►</v>
      </c>
      <c r="G15" s="146" t="str">
        <f t="shared" si="13"/>
        <v>►</v>
      </c>
      <c r="I15" s="133"/>
      <c r="J15" s="203"/>
      <c r="K15" s="203"/>
      <c r="L15" s="202"/>
      <c r="M15" s="201"/>
      <c r="N15" s="200"/>
      <c r="O15" s="320"/>
      <c r="P15" s="319"/>
      <c r="Q15" s="318"/>
      <c r="R15" s="315"/>
      <c r="S15" s="198"/>
      <c r="T15" s="314"/>
      <c r="U15" s="197"/>
      <c r="V15" s="196"/>
      <c r="W15" s="677" t="str">
        <f>Q10</f>
        <v>POSTIT 1</v>
      </c>
      <c r="X15" s="677"/>
      <c r="Y15" s="677"/>
      <c r="Z15" s="676"/>
      <c r="AA15" s="660"/>
      <c r="AB15" s="394" t="str">
        <f t="shared" si="14"/>
        <v>►</v>
      </c>
      <c r="AC15" s="146" t="str">
        <f t="shared" si="15"/>
        <v>►</v>
      </c>
      <c r="AD15" s="659" t="str">
        <f t="shared" si="16"/>
        <v>►</v>
      </c>
      <c r="AE15" s="146" t="str">
        <f t="shared" si="17"/>
        <v>►</v>
      </c>
      <c r="AF15" s="146" t="str">
        <f t="shared" si="18"/>
        <v>►</v>
      </c>
      <c r="AG15" s="146" t="str">
        <f t="shared" si="19"/>
        <v>►</v>
      </c>
      <c r="AH15" s="146" t="str">
        <f t="shared" si="20"/>
        <v>►</v>
      </c>
      <c r="AI15" s="660"/>
      <c r="AJ15" s="133"/>
      <c r="AK15" s="203"/>
      <c r="AL15" s="203"/>
      <c r="AM15" s="202"/>
      <c r="AN15" s="201"/>
      <c r="AO15" s="200"/>
      <c r="AP15" s="320"/>
      <c r="AQ15" s="319"/>
      <c r="AR15" s="318"/>
      <c r="AS15" s="315"/>
      <c r="AT15" s="198"/>
      <c r="AU15" s="314"/>
      <c r="AV15" s="197"/>
      <c r="AW15" s="196"/>
      <c r="AX15" s="677" t="str">
        <f>AR10</f>
        <v>POSTIT 14</v>
      </c>
      <c r="AY15" s="677"/>
      <c r="AZ15" s="677"/>
      <c r="BA15" s="676"/>
      <c r="BC15" s="394" t="str">
        <f t="shared" si="21"/>
        <v>►</v>
      </c>
      <c r="BD15" s="571" t="s">
        <v>594</v>
      </c>
      <c r="BF15" s="394" t="str">
        <f t="shared" si="22"/>
        <v>►</v>
      </c>
      <c r="BG15" s="571" t="s">
        <v>594</v>
      </c>
      <c r="BI15" s="9">
        <v>1</v>
      </c>
    </row>
    <row r="16" spans="1:63" ht="15.75" customHeight="1">
      <c r="A16" s="394" t="str">
        <f t="shared" si="7"/>
        <v>►</v>
      </c>
      <c r="B16" s="146" t="str">
        <f t="shared" si="8"/>
        <v>►</v>
      </c>
      <c r="C16" s="659" t="str">
        <f t="shared" si="9"/>
        <v>►</v>
      </c>
      <c r="D16" s="146" t="str">
        <f t="shared" si="10"/>
        <v>►</v>
      </c>
      <c r="E16" s="146" t="str">
        <f t="shared" si="11"/>
        <v>►</v>
      </c>
      <c r="F16" s="146" t="str">
        <f t="shared" si="12"/>
        <v>►</v>
      </c>
      <c r="G16" s="146" t="str">
        <f t="shared" si="13"/>
        <v>►</v>
      </c>
      <c r="I16" s="133"/>
      <c r="J16" s="203"/>
      <c r="K16" s="203"/>
      <c r="L16" s="202"/>
      <c r="M16" s="201"/>
      <c r="N16" s="200"/>
      <c r="O16" s="199"/>
      <c r="P16" s="103"/>
      <c r="Q16" s="315"/>
      <c r="R16" s="315"/>
      <c r="S16" s="198"/>
      <c r="T16" s="314"/>
      <c r="U16" s="197"/>
      <c r="V16" s="196"/>
      <c r="W16" s="677"/>
      <c r="X16" s="677"/>
      <c r="Y16" s="677"/>
      <c r="Z16" s="676"/>
      <c r="AA16" s="660"/>
      <c r="AB16" s="394" t="str">
        <f t="shared" si="14"/>
        <v>►</v>
      </c>
      <c r="AC16" s="146" t="str">
        <f t="shared" si="15"/>
        <v>►</v>
      </c>
      <c r="AD16" s="659" t="str">
        <f t="shared" si="16"/>
        <v>►</v>
      </c>
      <c r="AE16" s="146" t="str">
        <f t="shared" si="17"/>
        <v>►</v>
      </c>
      <c r="AF16" s="146" t="str">
        <f t="shared" si="18"/>
        <v>►</v>
      </c>
      <c r="AG16" s="146" t="str">
        <f t="shared" si="19"/>
        <v>►</v>
      </c>
      <c r="AH16" s="146" t="str">
        <f t="shared" si="20"/>
        <v>►</v>
      </c>
      <c r="AI16" s="660"/>
      <c r="AJ16" s="133"/>
      <c r="AK16" s="203"/>
      <c r="AL16" s="203"/>
      <c r="AM16" s="202"/>
      <c r="AN16" s="201"/>
      <c r="AO16" s="200"/>
      <c r="AP16" s="199"/>
      <c r="AQ16" s="103"/>
      <c r="AR16" s="315"/>
      <c r="AS16" s="315"/>
      <c r="AT16" s="198"/>
      <c r="AU16" s="314"/>
      <c r="AV16" s="197"/>
      <c r="AW16" s="196"/>
      <c r="AX16" s="677"/>
      <c r="AY16" s="677"/>
      <c r="AZ16" s="677"/>
      <c r="BA16" s="676"/>
      <c r="BC16" s="394" t="str">
        <f t="shared" si="21"/>
        <v>►</v>
      </c>
      <c r="BD16" s="571" t="s">
        <v>597</v>
      </c>
      <c r="BF16" s="394" t="str">
        <f t="shared" si="22"/>
        <v>►</v>
      </c>
      <c r="BG16" s="571" t="s">
        <v>597</v>
      </c>
      <c r="BI16" s="9">
        <v>1</v>
      </c>
    </row>
    <row r="17" spans="1:61" ht="15.75" customHeight="1">
      <c r="A17" s="394" t="str">
        <f t="shared" si="7"/>
        <v>►</v>
      </c>
      <c r="B17" s="146" t="str">
        <f t="shared" si="8"/>
        <v>►</v>
      </c>
      <c r="C17" s="659" t="str">
        <f t="shared" si="9"/>
        <v>►</v>
      </c>
      <c r="D17" s="146" t="str">
        <f t="shared" si="10"/>
        <v>►</v>
      </c>
      <c r="E17" s="146" t="str">
        <f t="shared" si="11"/>
        <v>►</v>
      </c>
      <c r="F17" s="146" t="str">
        <f t="shared" si="12"/>
        <v>►</v>
      </c>
      <c r="G17" s="146" t="str">
        <f t="shared" si="13"/>
        <v>►</v>
      </c>
      <c r="I17" s="133"/>
      <c r="J17" s="189"/>
      <c r="K17" s="188"/>
      <c r="L17" s="187"/>
      <c r="M17" s="186"/>
      <c r="N17" s="185"/>
      <c r="O17" s="184"/>
      <c r="P17" s="183"/>
      <c r="Q17" s="183"/>
      <c r="R17" s="182"/>
      <c r="S17" s="182"/>
      <c r="T17" s="182"/>
      <c r="U17" s="182"/>
      <c r="V17" s="182"/>
      <c r="W17" s="182"/>
      <c r="X17" s="182"/>
      <c r="Y17" s="182"/>
      <c r="Z17" s="181"/>
      <c r="AA17" s="660"/>
      <c r="AB17" s="394" t="str">
        <f t="shared" si="14"/>
        <v>►</v>
      </c>
      <c r="AC17" s="146" t="str">
        <f t="shared" si="15"/>
        <v>►</v>
      </c>
      <c r="AD17" s="659" t="str">
        <f t="shared" si="16"/>
        <v>►</v>
      </c>
      <c r="AE17" s="146" t="str">
        <f t="shared" si="17"/>
        <v>►</v>
      </c>
      <c r="AF17" s="146" t="str">
        <f t="shared" si="18"/>
        <v>►</v>
      </c>
      <c r="AG17" s="146" t="str">
        <f t="shared" si="19"/>
        <v>►</v>
      </c>
      <c r="AH17" s="146" t="str">
        <f t="shared" si="20"/>
        <v>►</v>
      </c>
      <c r="AI17" s="660"/>
      <c r="AJ17" s="133"/>
      <c r="AK17" s="189"/>
      <c r="AL17" s="188"/>
      <c r="AM17" s="187"/>
      <c r="AN17" s="186"/>
      <c r="AO17" s="185"/>
      <c r="AP17" s="184"/>
      <c r="AQ17" s="183"/>
      <c r="AR17" s="183"/>
      <c r="AS17" s="182"/>
      <c r="AT17" s="182"/>
      <c r="AU17" s="182"/>
      <c r="AV17" s="182"/>
      <c r="AW17" s="182"/>
      <c r="AX17" s="182"/>
      <c r="AY17" s="182"/>
      <c r="AZ17" s="182"/>
      <c r="BA17" s="181"/>
      <c r="BC17" s="394" t="str">
        <f t="shared" si="21"/>
        <v>►</v>
      </c>
      <c r="BD17" s="571"/>
      <c r="BF17" s="394" t="str">
        <f t="shared" si="22"/>
        <v>►</v>
      </c>
      <c r="BG17" s="571"/>
      <c r="BI17" s="9">
        <v>1</v>
      </c>
    </row>
    <row r="18" spans="1:61" ht="15.75" customHeight="1">
      <c r="A18" s="394" t="str">
        <f t="shared" si="7"/>
        <v>►</v>
      </c>
      <c r="B18" s="146" t="str">
        <f t="shared" si="8"/>
        <v>►</v>
      </c>
      <c r="C18" s="659" t="str">
        <f t="shared" si="9"/>
        <v>►</v>
      </c>
      <c r="D18" s="146" t="str">
        <f t="shared" si="10"/>
        <v>►</v>
      </c>
      <c r="E18" s="146" t="str">
        <f t="shared" si="11"/>
        <v>►</v>
      </c>
      <c r="F18" s="146" t="str">
        <f t="shared" si="12"/>
        <v>►</v>
      </c>
      <c r="G18" s="146" t="str">
        <f t="shared" si="13"/>
        <v>►</v>
      </c>
      <c r="I18" s="133"/>
      <c r="J18" s="118"/>
      <c r="K18" s="118"/>
      <c r="L18" s="117"/>
      <c r="M18" s="116"/>
      <c r="N18" s="115"/>
      <c r="O18" s="675"/>
      <c r="P18" s="675"/>
      <c r="Q18" s="674"/>
      <c r="R18" s="176"/>
      <c r="S18" s="175"/>
      <c r="T18" s="673"/>
      <c r="U18" s="174"/>
      <c r="V18" s="672"/>
      <c r="W18" s="671"/>
      <c r="X18" s="670"/>
      <c r="Y18" s="669"/>
      <c r="Z18" s="173"/>
      <c r="AA18" s="660"/>
      <c r="AB18" s="394" t="str">
        <f t="shared" si="14"/>
        <v>►</v>
      </c>
      <c r="AC18" s="146" t="str">
        <f t="shared" si="15"/>
        <v>►</v>
      </c>
      <c r="AD18" s="659" t="str">
        <f t="shared" si="16"/>
        <v>►</v>
      </c>
      <c r="AE18" s="146" t="str">
        <f t="shared" si="17"/>
        <v>►</v>
      </c>
      <c r="AF18" s="146" t="str">
        <f t="shared" si="18"/>
        <v>►</v>
      </c>
      <c r="AG18" s="146" t="str">
        <f t="shared" si="19"/>
        <v>►</v>
      </c>
      <c r="AH18" s="146" t="str">
        <f t="shared" si="20"/>
        <v>►</v>
      </c>
      <c r="AI18" s="660"/>
      <c r="AJ18" s="133"/>
      <c r="AK18" s="118"/>
      <c r="AL18" s="118"/>
      <c r="AM18" s="117"/>
      <c r="AN18" s="116"/>
      <c r="AO18" s="115"/>
      <c r="AP18" s="675"/>
      <c r="AQ18" s="675"/>
      <c r="AR18" s="674"/>
      <c r="AS18" s="176"/>
      <c r="AT18" s="175"/>
      <c r="AU18" s="673"/>
      <c r="AV18" s="174"/>
      <c r="AW18" s="672"/>
      <c r="AX18" s="671"/>
      <c r="AY18" s="670"/>
      <c r="AZ18" s="669"/>
      <c r="BA18" s="173"/>
      <c r="BC18" s="394" t="str">
        <f t="shared" si="21"/>
        <v>►</v>
      </c>
      <c r="BD18" s="1739" t="s">
        <v>766</v>
      </c>
      <c r="BF18" s="394" t="str">
        <f t="shared" si="22"/>
        <v>►</v>
      </c>
      <c r="BG18" s="1739" t="s">
        <v>766</v>
      </c>
      <c r="BI18" s="9">
        <v>1</v>
      </c>
    </row>
    <row r="19" spans="1:61" ht="15.75" customHeight="1">
      <c r="A19" s="394" t="str">
        <f t="shared" si="7"/>
        <v>►</v>
      </c>
      <c r="B19" s="146" t="str">
        <f t="shared" si="8"/>
        <v>►</v>
      </c>
      <c r="C19" s="659" t="str">
        <f t="shared" si="9"/>
        <v>►</v>
      </c>
      <c r="D19" s="146" t="str">
        <f t="shared" si="10"/>
        <v>►</v>
      </c>
      <c r="E19" s="146" t="str">
        <f t="shared" si="11"/>
        <v>►</v>
      </c>
      <c r="F19" s="146" t="str">
        <f t="shared" si="12"/>
        <v>►</v>
      </c>
      <c r="G19" s="146" t="str">
        <f t="shared" si="13"/>
        <v>►</v>
      </c>
      <c r="I19" s="133"/>
      <c r="J19" s="118"/>
      <c r="K19" s="118"/>
      <c r="L19" s="117"/>
      <c r="M19" s="116"/>
      <c r="N19" s="115"/>
      <c r="O19" s="663"/>
      <c r="P19" s="663"/>
      <c r="Q19" s="662"/>
      <c r="R19" s="164"/>
      <c r="S19" s="163"/>
      <c r="T19" s="668"/>
      <c r="U19" s="162"/>
      <c r="V19" s="667"/>
      <c r="W19" s="666"/>
      <c r="X19" s="665"/>
      <c r="Y19" s="664"/>
      <c r="Z19" s="161"/>
      <c r="AA19" s="660"/>
      <c r="AB19" s="394" t="str">
        <f t="shared" si="14"/>
        <v>►</v>
      </c>
      <c r="AC19" s="146" t="str">
        <f t="shared" si="15"/>
        <v>►</v>
      </c>
      <c r="AD19" s="659" t="str">
        <f t="shared" si="16"/>
        <v>►</v>
      </c>
      <c r="AE19" s="146" t="str">
        <f t="shared" si="17"/>
        <v>►</v>
      </c>
      <c r="AF19" s="146" t="str">
        <f t="shared" si="18"/>
        <v>►</v>
      </c>
      <c r="AG19" s="146" t="str">
        <f t="shared" si="19"/>
        <v>►</v>
      </c>
      <c r="AH19" s="146" t="str">
        <f t="shared" si="20"/>
        <v>►</v>
      </c>
      <c r="AI19" s="660"/>
      <c r="AJ19" s="133"/>
      <c r="AK19" s="118"/>
      <c r="AL19" s="118"/>
      <c r="AM19" s="117"/>
      <c r="AN19" s="116"/>
      <c r="AO19" s="115"/>
      <c r="AP19" s="663"/>
      <c r="AQ19" s="663"/>
      <c r="AR19" s="662"/>
      <c r="AS19" s="164"/>
      <c r="AT19" s="163"/>
      <c r="AU19" s="668"/>
      <c r="AV19" s="162"/>
      <c r="AW19" s="667"/>
      <c r="AX19" s="666"/>
      <c r="AY19" s="665"/>
      <c r="AZ19" s="664"/>
      <c r="BA19" s="161"/>
      <c r="BC19" s="394" t="str">
        <f t="shared" si="21"/>
        <v>►</v>
      </c>
      <c r="BD19" s="1739"/>
      <c r="BF19" s="394" t="str">
        <f t="shared" si="22"/>
        <v>►</v>
      </c>
      <c r="BG19" s="1739"/>
      <c r="BI19" s="9">
        <v>1</v>
      </c>
    </row>
    <row r="20" spans="1:61" ht="17.25" customHeight="1">
      <c r="A20" s="394" t="str">
        <f t="shared" si="7"/>
        <v>►</v>
      </c>
      <c r="B20" s="146" t="str">
        <f t="shared" si="8"/>
        <v>►</v>
      </c>
      <c r="C20" s="659" t="str">
        <f t="shared" si="9"/>
        <v>►</v>
      </c>
      <c r="D20" s="146" t="str">
        <f t="shared" si="10"/>
        <v>►</v>
      </c>
      <c r="E20" s="146" t="str">
        <f t="shared" si="11"/>
        <v>►</v>
      </c>
      <c r="F20" s="146" t="str">
        <f t="shared" si="12"/>
        <v>►</v>
      </c>
      <c r="G20" s="146" t="str">
        <f t="shared" si="13"/>
        <v>►</v>
      </c>
      <c r="I20" s="133"/>
      <c r="J20" s="118"/>
      <c r="K20" s="118"/>
      <c r="L20" s="117"/>
      <c r="M20" s="116"/>
      <c r="N20" s="115"/>
      <c r="O20" s="663"/>
      <c r="P20" s="663"/>
      <c r="Q20" s="662"/>
      <c r="R20" s="144"/>
      <c r="S20" s="292"/>
      <c r="T20" s="291"/>
      <c r="U20" s="143"/>
      <c r="V20" s="290"/>
      <c r="W20" s="289"/>
      <c r="X20" s="288"/>
      <c r="Y20" s="287"/>
      <c r="Z20" s="286"/>
      <c r="AA20" s="660"/>
      <c r="AB20" s="394" t="str">
        <f t="shared" si="14"/>
        <v>►</v>
      </c>
      <c r="AC20" s="146" t="str">
        <f t="shared" si="15"/>
        <v>►</v>
      </c>
      <c r="AD20" s="659" t="str">
        <f t="shared" si="16"/>
        <v>►</v>
      </c>
      <c r="AE20" s="146" t="str">
        <f t="shared" si="17"/>
        <v>►</v>
      </c>
      <c r="AF20" s="146" t="str">
        <f t="shared" si="18"/>
        <v>►</v>
      </c>
      <c r="AG20" s="146" t="str">
        <f t="shared" si="19"/>
        <v>►</v>
      </c>
      <c r="AH20" s="146" t="str">
        <f t="shared" si="20"/>
        <v>►</v>
      </c>
      <c r="AI20" s="660"/>
      <c r="AJ20" s="133"/>
      <c r="AK20" s="118"/>
      <c r="AL20" s="118"/>
      <c r="AM20" s="117"/>
      <c r="AN20" s="116"/>
      <c r="AO20" s="115"/>
      <c r="AP20" s="663"/>
      <c r="AQ20" s="663"/>
      <c r="AR20" s="662"/>
      <c r="AS20" s="144"/>
      <c r="AT20" s="292"/>
      <c r="AU20" s="291"/>
      <c r="AV20" s="143"/>
      <c r="AW20" s="290"/>
      <c r="AX20" s="289"/>
      <c r="AY20" s="288"/>
      <c r="AZ20" s="287"/>
      <c r="BA20" s="286"/>
      <c r="BC20" s="394" t="str">
        <f t="shared" si="21"/>
        <v>►</v>
      </c>
      <c r="BD20" s="1739"/>
      <c r="BF20" s="394" t="str">
        <f t="shared" si="22"/>
        <v>►</v>
      </c>
      <c r="BG20" s="1739"/>
      <c r="BI20" s="9">
        <v>1</v>
      </c>
    </row>
    <row r="21" spans="1:61" ht="17.25" customHeight="1">
      <c r="A21" s="394" t="str">
        <f t="shared" si="7"/>
        <v>►</v>
      </c>
      <c r="B21" s="146" t="str">
        <f t="shared" si="8"/>
        <v>►</v>
      </c>
      <c r="C21" s="659" t="str">
        <f t="shared" si="9"/>
        <v>►</v>
      </c>
      <c r="D21" s="146" t="str">
        <f t="shared" si="10"/>
        <v>►</v>
      </c>
      <c r="E21" s="146" t="str">
        <f t="shared" si="11"/>
        <v>►</v>
      </c>
      <c r="F21" s="146" t="str">
        <f t="shared" si="12"/>
        <v>►</v>
      </c>
      <c r="G21" s="146" t="str">
        <f t="shared" si="13"/>
        <v>►</v>
      </c>
      <c r="I21" s="145"/>
      <c r="J21" s="118"/>
      <c r="K21" s="118"/>
      <c r="L21" s="117"/>
      <c r="M21" s="116"/>
      <c r="N21" s="115"/>
      <c r="O21" s="663"/>
      <c r="P21" s="663"/>
      <c r="Q21" s="662"/>
      <c r="R21" s="149"/>
      <c r="S21" s="292"/>
      <c r="T21" s="291"/>
      <c r="U21" s="143"/>
      <c r="V21" s="290"/>
      <c r="W21" s="289"/>
      <c r="X21" s="288"/>
      <c r="Y21" s="287"/>
      <c r="Z21" s="286"/>
      <c r="AA21" s="660"/>
      <c r="AB21" s="394" t="str">
        <f t="shared" si="14"/>
        <v>►</v>
      </c>
      <c r="AC21" s="146" t="str">
        <f t="shared" si="15"/>
        <v>►</v>
      </c>
      <c r="AD21" s="659" t="str">
        <f t="shared" si="16"/>
        <v>►</v>
      </c>
      <c r="AE21" s="146" t="str">
        <f t="shared" si="17"/>
        <v>►</v>
      </c>
      <c r="AF21" s="146" t="str">
        <f t="shared" si="18"/>
        <v>►</v>
      </c>
      <c r="AG21" s="146" t="str">
        <f t="shared" si="19"/>
        <v>►</v>
      </c>
      <c r="AH21" s="146" t="str">
        <f t="shared" si="20"/>
        <v>►</v>
      </c>
      <c r="AI21" s="660"/>
      <c r="AJ21" s="145"/>
      <c r="AK21" s="118"/>
      <c r="AL21" s="118"/>
      <c r="AM21" s="117"/>
      <c r="AN21" s="116"/>
      <c r="AO21" s="115"/>
      <c r="AP21" s="663"/>
      <c r="AQ21" s="663"/>
      <c r="AR21" s="662"/>
      <c r="AS21" s="149"/>
      <c r="AT21" s="292"/>
      <c r="AU21" s="291"/>
      <c r="AV21" s="143"/>
      <c r="AW21" s="290"/>
      <c r="AX21" s="289"/>
      <c r="AY21" s="288"/>
      <c r="AZ21" s="287"/>
      <c r="BA21" s="286"/>
      <c r="BC21" s="394" t="str">
        <f t="shared" si="21"/>
        <v>►</v>
      </c>
      <c r="BD21" s="1739"/>
      <c r="BF21" s="394" t="str">
        <f t="shared" si="22"/>
        <v>►</v>
      </c>
      <c r="BG21" s="1739"/>
      <c r="BI21" s="9">
        <v>1</v>
      </c>
    </row>
    <row r="22" spans="1:61" ht="17.25" customHeight="1">
      <c r="A22" s="394" t="str">
        <f t="shared" si="7"/>
        <v>►</v>
      </c>
      <c r="B22" s="146" t="str">
        <f t="shared" si="8"/>
        <v>►</v>
      </c>
      <c r="C22" s="659" t="str">
        <f t="shared" si="9"/>
        <v>►</v>
      </c>
      <c r="D22" s="146" t="str">
        <f t="shared" si="10"/>
        <v>►</v>
      </c>
      <c r="E22" s="146" t="str">
        <f t="shared" si="11"/>
        <v>►</v>
      </c>
      <c r="F22" s="146" t="str">
        <f t="shared" si="12"/>
        <v>►</v>
      </c>
      <c r="G22" s="146" t="str">
        <f t="shared" si="13"/>
        <v>►</v>
      </c>
      <c r="I22" s="145"/>
      <c r="J22" s="118"/>
      <c r="K22" s="118"/>
      <c r="L22" s="117"/>
      <c r="M22" s="116"/>
      <c r="N22" s="115"/>
      <c r="O22" s="663"/>
      <c r="P22" s="663"/>
      <c r="Q22" s="662"/>
      <c r="R22" s="144"/>
      <c r="S22" s="292"/>
      <c r="T22" s="291"/>
      <c r="U22" s="143"/>
      <c r="V22" s="290"/>
      <c r="W22" s="289"/>
      <c r="X22" s="288"/>
      <c r="Y22" s="287"/>
      <c r="Z22" s="294"/>
      <c r="AA22" s="660"/>
      <c r="AB22" s="394" t="str">
        <f t="shared" si="14"/>
        <v>►</v>
      </c>
      <c r="AC22" s="146" t="str">
        <f t="shared" si="15"/>
        <v>►</v>
      </c>
      <c r="AD22" s="659" t="str">
        <f t="shared" si="16"/>
        <v>►</v>
      </c>
      <c r="AE22" s="146" t="str">
        <f t="shared" si="17"/>
        <v>►</v>
      </c>
      <c r="AF22" s="146" t="str">
        <f t="shared" si="18"/>
        <v>►</v>
      </c>
      <c r="AG22" s="146" t="str">
        <f t="shared" si="19"/>
        <v>►</v>
      </c>
      <c r="AH22" s="146" t="str">
        <f t="shared" si="20"/>
        <v>►</v>
      </c>
      <c r="AI22" s="660"/>
      <c r="AJ22" s="145"/>
      <c r="AK22" s="118"/>
      <c r="AL22" s="118"/>
      <c r="AM22" s="117"/>
      <c r="AN22" s="116"/>
      <c r="AO22" s="115"/>
      <c r="AP22" s="663"/>
      <c r="AQ22" s="663"/>
      <c r="AR22" s="662"/>
      <c r="AS22" s="144"/>
      <c r="AT22" s="292"/>
      <c r="AU22" s="291"/>
      <c r="AV22" s="143"/>
      <c r="AW22" s="290"/>
      <c r="AX22" s="289"/>
      <c r="AY22" s="288"/>
      <c r="AZ22" s="287"/>
      <c r="BA22" s="294"/>
      <c r="BC22" s="394" t="str">
        <f t="shared" si="21"/>
        <v>►</v>
      </c>
      <c r="BD22" s="574">
        <v>1</v>
      </c>
      <c r="BF22" s="394" t="str">
        <f t="shared" si="22"/>
        <v>►</v>
      </c>
      <c r="BG22" s="574">
        <v>1</v>
      </c>
      <c r="BI22" s="9">
        <v>1</v>
      </c>
    </row>
    <row r="23" spans="1:61" ht="17.25" customHeight="1">
      <c r="A23" s="394" t="str">
        <f t="shared" si="7"/>
        <v>►</v>
      </c>
      <c r="B23" s="146" t="str">
        <f t="shared" si="8"/>
        <v>►</v>
      </c>
      <c r="C23" s="659" t="str">
        <f t="shared" si="9"/>
        <v>►</v>
      </c>
      <c r="D23" s="146" t="str">
        <f t="shared" si="10"/>
        <v>►</v>
      </c>
      <c r="E23" s="146" t="str">
        <f t="shared" si="11"/>
        <v>►</v>
      </c>
      <c r="F23" s="146" t="str">
        <f t="shared" si="12"/>
        <v>►</v>
      </c>
      <c r="G23" s="146" t="str">
        <f t="shared" si="13"/>
        <v>►</v>
      </c>
      <c r="I23" s="145"/>
      <c r="J23" s="118"/>
      <c r="K23" s="118"/>
      <c r="L23" s="117"/>
      <c r="M23" s="116"/>
      <c r="N23" s="115"/>
      <c r="O23" s="663"/>
      <c r="P23" s="663"/>
      <c r="Q23" s="662"/>
      <c r="R23" s="149"/>
      <c r="S23" s="292"/>
      <c r="T23" s="291"/>
      <c r="U23" s="143"/>
      <c r="V23" s="290"/>
      <c r="W23" s="289"/>
      <c r="X23" s="288"/>
      <c r="Y23" s="287"/>
      <c r="Z23" s="294"/>
      <c r="AA23" s="660"/>
      <c r="AB23" s="394" t="str">
        <f t="shared" si="14"/>
        <v>►</v>
      </c>
      <c r="AC23" s="146" t="str">
        <f t="shared" si="15"/>
        <v>►</v>
      </c>
      <c r="AD23" s="659" t="str">
        <f t="shared" si="16"/>
        <v>►</v>
      </c>
      <c r="AE23" s="146" t="str">
        <f t="shared" si="17"/>
        <v>►</v>
      </c>
      <c r="AF23" s="146" t="str">
        <f t="shared" si="18"/>
        <v>►</v>
      </c>
      <c r="AG23" s="146" t="str">
        <f t="shared" si="19"/>
        <v>►</v>
      </c>
      <c r="AH23" s="146" t="str">
        <f t="shared" si="20"/>
        <v>►</v>
      </c>
      <c r="AI23" s="660"/>
      <c r="AJ23" s="145"/>
      <c r="AK23" s="118"/>
      <c r="AL23" s="118"/>
      <c r="AM23" s="117"/>
      <c r="AN23" s="116"/>
      <c r="AO23" s="115"/>
      <c r="AP23" s="663"/>
      <c r="AQ23" s="663"/>
      <c r="AR23" s="662"/>
      <c r="AS23" s="149"/>
      <c r="AT23" s="292"/>
      <c r="AU23" s="291"/>
      <c r="AV23" s="143"/>
      <c r="AW23" s="290"/>
      <c r="AX23" s="289"/>
      <c r="AY23" s="288"/>
      <c r="AZ23" s="287"/>
      <c r="BA23" s="294"/>
      <c r="BC23" s="394" t="str">
        <f t="shared" si="21"/>
        <v>►</v>
      </c>
      <c r="BD23" s="574">
        <v>1</v>
      </c>
      <c r="BF23" s="394" t="str">
        <f t="shared" si="22"/>
        <v>►</v>
      </c>
      <c r="BG23" s="574">
        <v>1</v>
      </c>
      <c r="BI23" s="9">
        <v>1</v>
      </c>
    </row>
    <row r="24" spans="1:61" ht="17.25" customHeight="1">
      <c r="A24" s="394" t="str">
        <f t="shared" si="7"/>
        <v>►</v>
      </c>
      <c r="B24" s="146" t="str">
        <f t="shared" si="8"/>
        <v>►</v>
      </c>
      <c r="C24" s="659" t="str">
        <f t="shared" si="9"/>
        <v>►</v>
      </c>
      <c r="D24" s="146" t="str">
        <f t="shared" si="10"/>
        <v>►</v>
      </c>
      <c r="E24" s="146" t="str">
        <f t="shared" si="11"/>
        <v>►</v>
      </c>
      <c r="F24" s="146" t="str">
        <f t="shared" si="12"/>
        <v>►</v>
      </c>
      <c r="G24" s="146" t="str">
        <f t="shared" si="13"/>
        <v>►</v>
      </c>
      <c r="I24" s="145"/>
      <c r="J24" s="118"/>
      <c r="K24" s="118"/>
      <c r="L24" s="117"/>
      <c r="M24" s="116"/>
      <c r="N24" s="115"/>
      <c r="O24" s="663"/>
      <c r="P24" s="663"/>
      <c r="Q24" s="662"/>
      <c r="R24" s="144"/>
      <c r="S24" s="292"/>
      <c r="T24" s="291"/>
      <c r="U24" s="143"/>
      <c r="V24" s="290"/>
      <c r="W24" s="289"/>
      <c r="X24" s="288"/>
      <c r="Y24" s="287"/>
      <c r="Z24" s="286"/>
      <c r="AA24" s="660"/>
      <c r="AB24" s="394" t="str">
        <f t="shared" si="14"/>
        <v>►</v>
      </c>
      <c r="AC24" s="146" t="str">
        <f t="shared" si="15"/>
        <v>►</v>
      </c>
      <c r="AD24" s="659" t="str">
        <f t="shared" si="16"/>
        <v>►</v>
      </c>
      <c r="AE24" s="146" t="str">
        <f t="shared" si="17"/>
        <v>►</v>
      </c>
      <c r="AF24" s="146" t="str">
        <f t="shared" si="18"/>
        <v>►</v>
      </c>
      <c r="AG24" s="146" t="str">
        <f t="shared" si="19"/>
        <v>►</v>
      </c>
      <c r="AH24" s="146" t="str">
        <f t="shared" si="20"/>
        <v>►</v>
      </c>
      <c r="AI24" s="660"/>
      <c r="AJ24" s="145"/>
      <c r="AK24" s="118"/>
      <c r="AL24" s="118"/>
      <c r="AM24" s="117"/>
      <c r="AN24" s="116"/>
      <c r="AO24" s="115"/>
      <c r="AP24" s="663"/>
      <c r="AQ24" s="663"/>
      <c r="AR24" s="662"/>
      <c r="AS24" s="144"/>
      <c r="AT24" s="292"/>
      <c r="AU24" s="291"/>
      <c r="AV24" s="143"/>
      <c r="AW24" s="290"/>
      <c r="AX24" s="289"/>
      <c r="AY24" s="288"/>
      <c r="AZ24" s="287"/>
      <c r="BA24" s="286"/>
      <c r="BC24" s="394" t="str">
        <f t="shared" si="21"/>
        <v>►</v>
      </c>
      <c r="BD24" s="574">
        <v>1</v>
      </c>
      <c r="BF24" s="394" t="str">
        <f t="shared" si="22"/>
        <v>►</v>
      </c>
      <c r="BG24" s="574">
        <v>1</v>
      </c>
      <c r="BI24" s="9">
        <v>1</v>
      </c>
    </row>
    <row r="25" spans="1:61" ht="17.25" customHeight="1">
      <c r="A25" s="394" t="str">
        <f t="shared" si="7"/>
        <v>►</v>
      </c>
      <c r="B25" s="146" t="str">
        <f t="shared" si="8"/>
        <v>►</v>
      </c>
      <c r="C25" s="659" t="str">
        <f t="shared" si="9"/>
        <v>►</v>
      </c>
      <c r="D25" s="146" t="str">
        <f t="shared" si="10"/>
        <v>►</v>
      </c>
      <c r="E25" s="146" t="str">
        <f t="shared" si="11"/>
        <v>►</v>
      </c>
      <c r="F25" s="146" t="str">
        <f t="shared" si="12"/>
        <v>►</v>
      </c>
      <c r="G25" s="146" t="str">
        <f t="shared" si="13"/>
        <v>►</v>
      </c>
      <c r="I25" s="145"/>
      <c r="J25" s="118"/>
      <c r="K25" s="118"/>
      <c r="L25" s="117"/>
      <c r="M25" s="116"/>
      <c r="N25" s="115"/>
      <c r="O25" s="663"/>
      <c r="P25" s="663"/>
      <c r="Q25" s="662"/>
      <c r="R25" s="149"/>
      <c r="S25" s="292"/>
      <c r="T25" s="291"/>
      <c r="U25" s="143"/>
      <c r="V25" s="290"/>
      <c r="W25" s="289"/>
      <c r="X25" s="288"/>
      <c r="Y25" s="287"/>
      <c r="Z25" s="286"/>
      <c r="AA25" s="660"/>
      <c r="AB25" s="394" t="str">
        <f t="shared" si="14"/>
        <v>►</v>
      </c>
      <c r="AC25" s="146" t="str">
        <f t="shared" si="15"/>
        <v>►</v>
      </c>
      <c r="AD25" s="659" t="str">
        <f t="shared" si="16"/>
        <v>►</v>
      </c>
      <c r="AE25" s="146" t="str">
        <f t="shared" si="17"/>
        <v>►</v>
      </c>
      <c r="AF25" s="146" t="str">
        <f t="shared" si="18"/>
        <v>►</v>
      </c>
      <c r="AG25" s="146" t="str">
        <f t="shared" si="19"/>
        <v>►</v>
      </c>
      <c r="AH25" s="146" t="str">
        <f t="shared" si="20"/>
        <v>►</v>
      </c>
      <c r="AI25" s="660"/>
      <c r="AJ25" s="145"/>
      <c r="AK25" s="118"/>
      <c r="AL25" s="118"/>
      <c r="AM25" s="117"/>
      <c r="AN25" s="116"/>
      <c r="AO25" s="115"/>
      <c r="AP25" s="663"/>
      <c r="AQ25" s="663"/>
      <c r="AR25" s="662"/>
      <c r="AS25" s="149"/>
      <c r="AT25" s="292"/>
      <c r="AU25" s="291"/>
      <c r="AV25" s="143"/>
      <c r="AW25" s="290"/>
      <c r="AX25" s="289"/>
      <c r="AY25" s="288"/>
      <c r="AZ25" s="287"/>
      <c r="BA25" s="286"/>
      <c r="BC25" s="394" t="str">
        <f t="shared" si="21"/>
        <v>►</v>
      </c>
      <c r="BD25" s="574">
        <v>1</v>
      </c>
      <c r="BF25" s="394" t="str">
        <f t="shared" si="22"/>
        <v>►</v>
      </c>
      <c r="BG25" s="574">
        <v>1</v>
      </c>
      <c r="BI25" s="9">
        <v>1</v>
      </c>
    </row>
    <row r="26" spans="1:61" ht="17.25" customHeight="1">
      <c r="A26" s="394" t="str">
        <f t="shared" si="7"/>
        <v>►</v>
      </c>
      <c r="B26" s="146" t="str">
        <f t="shared" si="8"/>
        <v>►</v>
      </c>
      <c r="C26" s="659" t="str">
        <f t="shared" si="9"/>
        <v>►</v>
      </c>
      <c r="D26" s="146" t="str">
        <f t="shared" si="10"/>
        <v>►</v>
      </c>
      <c r="E26" s="146" t="str">
        <f t="shared" si="11"/>
        <v>►</v>
      </c>
      <c r="F26" s="146" t="str">
        <f t="shared" si="12"/>
        <v>►</v>
      </c>
      <c r="G26" s="146" t="str">
        <f t="shared" si="13"/>
        <v>►</v>
      </c>
      <c r="I26" s="145"/>
      <c r="J26" s="118"/>
      <c r="K26" s="118"/>
      <c r="L26" s="117"/>
      <c r="M26" s="116"/>
      <c r="N26" s="115"/>
      <c r="O26" s="663"/>
      <c r="P26" s="663"/>
      <c r="Q26" s="662"/>
      <c r="R26" s="144"/>
      <c r="S26" s="292"/>
      <c r="T26" s="291"/>
      <c r="U26" s="143"/>
      <c r="V26" s="290"/>
      <c r="W26" s="289"/>
      <c r="X26" s="288"/>
      <c r="Y26" s="287"/>
      <c r="Z26" s="286"/>
      <c r="AA26" s="660"/>
      <c r="AB26" s="394" t="str">
        <f t="shared" si="14"/>
        <v>►</v>
      </c>
      <c r="AC26" s="146" t="str">
        <f t="shared" si="15"/>
        <v>►</v>
      </c>
      <c r="AD26" s="659" t="str">
        <f t="shared" si="16"/>
        <v>►</v>
      </c>
      <c r="AE26" s="146" t="str">
        <f t="shared" si="17"/>
        <v>►</v>
      </c>
      <c r="AF26" s="146" t="str">
        <f t="shared" si="18"/>
        <v>►</v>
      </c>
      <c r="AG26" s="146" t="str">
        <f t="shared" si="19"/>
        <v>►</v>
      </c>
      <c r="AH26" s="146" t="str">
        <f t="shared" si="20"/>
        <v>►</v>
      </c>
      <c r="AI26" s="660"/>
      <c r="AJ26" s="145"/>
      <c r="AK26" s="118"/>
      <c r="AL26" s="118"/>
      <c r="AM26" s="117"/>
      <c r="AN26" s="116"/>
      <c r="AO26" s="115"/>
      <c r="AP26" s="663"/>
      <c r="AQ26" s="663"/>
      <c r="AR26" s="662"/>
      <c r="AS26" s="144"/>
      <c r="AT26" s="292"/>
      <c r="AU26" s="291"/>
      <c r="AV26" s="143"/>
      <c r="AW26" s="290"/>
      <c r="AX26" s="289"/>
      <c r="AY26" s="288"/>
      <c r="AZ26" s="287"/>
      <c r="BA26" s="286"/>
      <c r="BC26" s="394" t="str">
        <f t="shared" si="21"/>
        <v>►</v>
      </c>
      <c r="BD26" s="1739" t="s">
        <v>767</v>
      </c>
      <c r="BF26" s="394" t="str">
        <f t="shared" si="22"/>
        <v>►</v>
      </c>
      <c r="BG26" s="1739" t="s">
        <v>767</v>
      </c>
      <c r="BI26" s="9">
        <v>1</v>
      </c>
    </row>
    <row r="27" spans="1:61" ht="15.75" customHeight="1">
      <c r="A27" s="394" t="str">
        <f t="shared" si="7"/>
        <v>►</v>
      </c>
      <c r="B27" s="146" t="str">
        <f t="shared" si="8"/>
        <v>►</v>
      </c>
      <c r="C27" s="659" t="str">
        <f t="shared" si="9"/>
        <v>►</v>
      </c>
      <c r="D27" s="146" t="str">
        <f t="shared" si="10"/>
        <v>►</v>
      </c>
      <c r="E27" s="146" t="str">
        <f t="shared" si="11"/>
        <v>►</v>
      </c>
      <c r="F27" s="146" t="str">
        <f t="shared" si="12"/>
        <v>►</v>
      </c>
      <c r="G27" s="146" t="str">
        <f t="shared" si="13"/>
        <v>►</v>
      </c>
      <c r="I27" s="133"/>
      <c r="J27" s="118"/>
      <c r="K27" s="118"/>
      <c r="L27" s="117"/>
      <c r="M27" s="116"/>
      <c r="N27" s="115"/>
      <c r="O27" s="131"/>
      <c r="P27" s="131"/>
      <c r="Q27" s="131"/>
      <c r="R27" s="131"/>
      <c r="S27" s="131"/>
      <c r="T27" s="131"/>
      <c r="U27" s="131"/>
      <c r="V27" s="131"/>
      <c r="W27" s="131"/>
      <c r="X27" s="132"/>
      <c r="Y27" s="131"/>
      <c r="Z27" s="130"/>
      <c r="AA27" s="660"/>
      <c r="AB27" s="394" t="str">
        <f t="shared" si="14"/>
        <v>►</v>
      </c>
      <c r="AC27" s="146" t="str">
        <f t="shared" si="15"/>
        <v>►</v>
      </c>
      <c r="AD27" s="659" t="str">
        <f t="shared" si="16"/>
        <v>►</v>
      </c>
      <c r="AE27" s="146" t="str">
        <f t="shared" si="17"/>
        <v>►</v>
      </c>
      <c r="AF27" s="146" t="str">
        <f t="shared" si="18"/>
        <v>►</v>
      </c>
      <c r="AG27" s="146" t="str">
        <f t="shared" si="19"/>
        <v>►</v>
      </c>
      <c r="AH27" s="146" t="str">
        <f t="shared" si="20"/>
        <v>►</v>
      </c>
      <c r="AI27" s="660"/>
      <c r="AJ27" s="133"/>
      <c r="AK27" s="118"/>
      <c r="AL27" s="118"/>
      <c r="AM27" s="117"/>
      <c r="AN27" s="116"/>
      <c r="AO27" s="115"/>
      <c r="AP27" s="131"/>
      <c r="AQ27" s="131"/>
      <c r="AR27" s="131"/>
      <c r="AS27" s="131"/>
      <c r="AT27" s="131"/>
      <c r="AU27" s="131"/>
      <c r="AV27" s="131"/>
      <c r="AW27" s="131"/>
      <c r="AX27" s="131"/>
      <c r="AY27" s="132"/>
      <c r="AZ27" s="131"/>
      <c r="BA27" s="130"/>
      <c r="BC27" s="394" t="str">
        <f t="shared" si="21"/>
        <v>►</v>
      </c>
      <c r="BD27" s="1739"/>
      <c r="BF27" s="394" t="str">
        <f t="shared" si="22"/>
        <v>►</v>
      </c>
      <c r="BG27" s="1739"/>
      <c r="BI27" s="9">
        <v>1</v>
      </c>
    </row>
    <row r="28" spans="1:61" ht="15.75" customHeight="1">
      <c r="A28" s="394" t="str">
        <f t="shared" si="7"/>
        <v>►</v>
      </c>
      <c r="B28" s="146" t="str">
        <f t="shared" si="8"/>
        <v>►</v>
      </c>
      <c r="C28" s="659" t="str">
        <f t="shared" si="9"/>
        <v>►</v>
      </c>
      <c r="D28" s="146" t="str">
        <f t="shared" si="10"/>
        <v>►</v>
      </c>
      <c r="E28" s="146" t="str">
        <f t="shared" si="11"/>
        <v>►</v>
      </c>
      <c r="F28" s="146" t="str">
        <f t="shared" si="12"/>
        <v>►</v>
      </c>
      <c r="G28" s="146" t="str">
        <f t="shared" si="13"/>
        <v>►</v>
      </c>
      <c r="I28" s="145"/>
      <c r="J28" s="118"/>
      <c r="K28" s="118"/>
      <c r="L28" s="117"/>
      <c r="M28" s="116"/>
      <c r="N28" s="115"/>
      <c r="O28" s="284"/>
      <c r="P28" s="265"/>
      <c r="Q28" s="268"/>
      <c r="R28" s="268"/>
      <c r="S28" s="268"/>
      <c r="T28" s="268"/>
      <c r="U28" s="268"/>
      <c r="V28" s="268"/>
      <c r="W28" s="268"/>
      <c r="X28" s="268"/>
      <c r="Y28" s="268"/>
      <c r="Z28" s="283"/>
      <c r="AA28" s="660"/>
      <c r="AB28" s="394" t="str">
        <f t="shared" si="14"/>
        <v>►</v>
      </c>
      <c r="AC28" s="146" t="str">
        <f t="shared" si="15"/>
        <v>►</v>
      </c>
      <c r="AD28" s="659" t="str">
        <f t="shared" si="16"/>
        <v>►</v>
      </c>
      <c r="AE28" s="146" t="str">
        <f t="shared" si="17"/>
        <v>►</v>
      </c>
      <c r="AF28" s="146" t="str">
        <f t="shared" si="18"/>
        <v>►</v>
      </c>
      <c r="AG28" s="146" t="str">
        <f t="shared" si="19"/>
        <v>►</v>
      </c>
      <c r="AH28" s="146" t="str">
        <f t="shared" si="20"/>
        <v>►</v>
      </c>
      <c r="AI28" s="660"/>
      <c r="AJ28" s="145"/>
      <c r="AK28" s="118"/>
      <c r="AL28" s="118"/>
      <c r="AM28" s="117"/>
      <c r="AN28" s="116"/>
      <c r="AO28" s="115"/>
      <c r="AP28" s="284"/>
      <c r="AQ28" s="265"/>
      <c r="AR28" s="268"/>
      <c r="AS28" s="268"/>
      <c r="AT28" s="268"/>
      <c r="AU28" s="268"/>
      <c r="AV28" s="268"/>
      <c r="AW28" s="268"/>
      <c r="AX28" s="268"/>
      <c r="AY28" s="268"/>
      <c r="AZ28" s="268"/>
      <c r="BA28" s="283"/>
      <c r="BC28" s="394" t="str">
        <f t="shared" si="21"/>
        <v>►</v>
      </c>
      <c r="BD28" s="1739"/>
      <c r="BF28" s="394" t="str">
        <f t="shared" si="22"/>
        <v>►</v>
      </c>
      <c r="BG28" s="1739"/>
      <c r="BI28" s="9">
        <v>1</v>
      </c>
    </row>
    <row r="29" spans="1:61" ht="15.75" customHeight="1">
      <c r="A29" s="394" t="str">
        <f t="shared" si="7"/>
        <v>►</v>
      </c>
      <c r="B29" s="146" t="str">
        <f t="shared" ref="B29:G29" si="23">B28</f>
        <v>►</v>
      </c>
      <c r="C29" s="659" t="str">
        <f t="shared" si="23"/>
        <v>►</v>
      </c>
      <c r="D29" s="146" t="str">
        <f t="shared" si="23"/>
        <v>►</v>
      </c>
      <c r="E29" s="146" t="str">
        <f t="shared" si="23"/>
        <v>►</v>
      </c>
      <c r="F29" s="146" t="str">
        <f t="shared" si="23"/>
        <v>►</v>
      </c>
      <c r="G29" s="146" t="str">
        <f t="shared" si="23"/>
        <v>►</v>
      </c>
      <c r="I29" s="145"/>
      <c r="J29" s="118"/>
      <c r="K29" s="118"/>
      <c r="L29" s="117"/>
      <c r="M29" s="116"/>
      <c r="N29" s="115"/>
      <c r="O29" s="281"/>
      <c r="P29" s="280"/>
      <c r="Q29" s="280"/>
      <c r="R29" s="280"/>
      <c r="S29" s="280"/>
      <c r="T29" s="280"/>
      <c r="U29" s="280"/>
      <c r="V29" s="280"/>
      <c r="W29" s="280"/>
      <c r="X29" s="280"/>
      <c r="Y29" s="280"/>
      <c r="Z29" s="279"/>
      <c r="AA29" s="660"/>
      <c r="AB29" s="394" t="str">
        <f t="shared" si="14"/>
        <v>►</v>
      </c>
      <c r="AC29" s="146" t="str">
        <f t="shared" ref="AC29:AH29" si="24">AC28</f>
        <v>►</v>
      </c>
      <c r="AD29" s="659" t="str">
        <f t="shared" si="24"/>
        <v>►</v>
      </c>
      <c r="AE29" s="146" t="str">
        <f t="shared" si="24"/>
        <v>►</v>
      </c>
      <c r="AF29" s="146" t="str">
        <f t="shared" si="24"/>
        <v>►</v>
      </c>
      <c r="AG29" s="146" t="str">
        <f t="shared" si="24"/>
        <v>►</v>
      </c>
      <c r="AH29" s="146" t="str">
        <f t="shared" si="24"/>
        <v>►</v>
      </c>
      <c r="AI29" s="660"/>
      <c r="AJ29" s="145"/>
      <c r="AK29" s="118"/>
      <c r="AL29" s="118"/>
      <c r="AM29" s="117"/>
      <c r="AN29" s="116"/>
      <c r="AO29" s="115"/>
      <c r="AP29" s="281"/>
      <c r="AQ29" s="280"/>
      <c r="AR29" s="280"/>
      <c r="AS29" s="280"/>
      <c r="AT29" s="280"/>
      <c r="AU29" s="280"/>
      <c r="AV29" s="280"/>
      <c r="AW29" s="280"/>
      <c r="AX29" s="280"/>
      <c r="AY29" s="280"/>
      <c r="AZ29" s="280"/>
      <c r="BA29" s="279"/>
      <c r="BC29" s="394" t="str">
        <f t="shared" si="21"/>
        <v>►</v>
      </c>
      <c r="BD29" s="574">
        <v>1</v>
      </c>
      <c r="BF29" s="394" t="str">
        <f t="shared" si="22"/>
        <v>►</v>
      </c>
      <c r="BG29" s="574">
        <v>1</v>
      </c>
      <c r="BI29" s="9">
        <v>1</v>
      </c>
    </row>
    <row r="30" spans="1:61" ht="16.5" customHeight="1">
      <c r="A30" s="394" t="str">
        <f t="shared" si="7"/>
        <v>►</v>
      </c>
      <c r="B30" s="146" t="str">
        <f t="shared" ref="B30:G42" si="25">B28</f>
        <v>►</v>
      </c>
      <c r="C30" s="659" t="str">
        <f t="shared" si="25"/>
        <v>►</v>
      </c>
      <c r="D30" s="146" t="str">
        <f t="shared" si="25"/>
        <v>►</v>
      </c>
      <c r="E30" s="146" t="str">
        <f t="shared" si="25"/>
        <v>►</v>
      </c>
      <c r="F30" s="146" t="str">
        <f t="shared" si="25"/>
        <v>►</v>
      </c>
      <c r="G30" s="146" t="str">
        <f t="shared" si="25"/>
        <v>►</v>
      </c>
      <c r="I30" s="145"/>
      <c r="J30" s="118"/>
      <c r="K30" s="118"/>
      <c r="L30" s="117"/>
      <c r="M30" s="116"/>
      <c r="N30" s="115"/>
      <c r="O30" s="281"/>
      <c r="P30" s="280"/>
      <c r="Q30" s="280"/>
      <c r="R30" s="280"/>
      <c r="S30" s="280"/>
      <c r="T30" s="280"/>
      <c r="U30" s="280"/>
      <c r="V30" s="280"/>
      <c r="W30" s="280"/>
      <c r="X30" s="280"/>
      <c r="Y30" s="280"/>
      <c r="Z30" s="279"/>
      <c r="AA30" s="660"/>
      <c r="AB30" s="394" t="str">
        <f t="shared" si="14"/>
        <v>►</v>
      </c>
      <c r="AC30" s="146" t="str">
        <f t="shared" ref="AC30:AH42" si="26">AC28</f>
        <v>►</v>
      </c>
      <c r="AD30" s="659" t="str">
        <f t="shared" si="26"/>
        <v>►</v>
      </c>
      <c r="AE30" s="146" t="str">
        <f t="shared" si="26"/>
        <v>►</v>
      </c>
      <c r="AF30" s="146" t="str">
        <f t="shared" si="26"/>
        <v>►</v>
      </c>
      <c r="AG30" s="146" t="str">
        <f t="shared" si="26"/>
        <v>►</v>
      </c>
      <c r="AH30" s="146" t="str">
        <f t="shared" si="26"/>
        <v>►</v>
      </c>
      <c r="AI30" s="660"/>
      <c r="AJ30" s="145"/>
      <c r="AK30" s="118"/>
      <c r="AL30" s="118"/>
      <c r="AM30" s="117"/>
      <c r="AN30" s="116"/>
      <c r="AO30" s="115"/>
      <c r="AP30" s="281"/>
      <c r="AQ30" s="280"/>
      <c r="AR30" s="280"/>
      <c r="AS30" s="280"/>
      <c r="AT30" s="280"/>
      <c r="AU30" s="280"/>
      <c r="AV30" s="280"/>
      <c r="AW30" s="280"/>
      <c r="AX30" s="280"/>
      <c r="AY30" s="280"/>
      <c r="AZ30" s="280"/>
      <c r="BA30" s="279"/>
      <c r="BC30" s="394" t="str">
        <f t="shared" si="21"/>
        <v>►</v>
      </c>
      <c r="BD30" s="574">
        <v>1</v>
      </c>
      <c r="BF30" s="394" t="str">
        <f t="shared" si="22"/>
        <v>►</v>
      </c>
      <c r="BG30" s="574">
        <v>1</v>
      </c>
      <c r="BI30" s="9">
        <v>1</v>
      </c>
    </row>
    <row r="31" spans="1:61" ht="15.75" customHeight="1">
      <c r="A31" s="394" t="str">
        <f t="shared" si="7"/>
        <v>►</v>
      </c>
      <c r="B31" s="146" t="str">
        <f t="shared" si="25"/>
        <v>►</v>
      </c>
      <c r="C31" s="659" t="str">
        <f t="shared" si="25"/>
        <v>►</v>
      </c>
      <c r="D31" s="146" t="str">
        <f t="shared" si="25"/>
        <v>►</v>
      </c>
      <c r="E31" s="146" t="str">
        <f t="shared" si="25"/>
        <v>►</v>
      </c>
      <c r="F31" s="146" t="str">
        <f t="shared" si="25"/>
        <v>►</v>
      </c>
      <c r="G31" s="146" t="str">
        <f t="shared" si="25"/>
        <v>►</v>
      </c>
      <c r="I31" s="145"/>
      <c r="J31" s="118"/>
      <c r="K31" s="118"/>
      <c r="L31" s="117"/>
      <c r="M31" s="116"/>
      <c r="N31" s="115"/>
      <c r="O31" s="281"/>
      <c r="P31" s="280"/>
      <c r="Q31" s="280"/>
      <c r="R31" s="280"/>
      <c r="S31" s="280"/>
      <c r="T31" s="280"/>
      <c r="U31" s="280"/>
      <c r="V31" s="280"/>
      <c r="W31" s="280"/>
      <c r="X31" s="280"/>
      <c r="Y31" s="280"/>
      <c r="Z31" s="279"/>
      <c r="AA31" s="660"/>
      <c r="AB31" s="394" t="str">
        <f t="shared" si="14"/>
        <v>►</v>
      </c>
      <c r="AC31" s="146" t="str">
        <f t="shared" si="26"/>
        <v>►</v>
      </c>
      <c r="AD31" s="659" t="str">
        <f t="shared" si="26"/>
        <v>►</v>
      </c>
      <c r="AE31" s="146" t="str">
        <f t="shared" si="26"/>
        <v>►</v>
      </c>
      <c r="AF31" s="146" t="str">
        <f t="shared" si="26"/>
        <v>►</v>
      </c>
      <c r="AG31" s="146" t="str">
        <f t="shared" si="26"/>
        <v>►</v>
      </c>
      <c r="AH31" s="146" t="str">
        <f t="shared" si="26"/>
        <v>►</v>
      </c>
      <c r="AI31" s="660"/>
      <c r="AJ31" s="145"/>
      <c r="AK31" s="118"/>
      <c r="AL31" s="118"/>
      <c r="AM31" s="117"/>
      <c r="AN31" s="116"/>
      <c r="AO31" s="115"/>
      <c r="AP31" s="281"/>
      <c r="AQ31" s="280"/>
      <c r="AR31" s="280"/>
      <c r="AS31" s="280"/>
      <c r="AT31" s="280"/>
      <c r="AU31" s="280"/>
      <c r="AV31" s="280"/>
      <c r="AW31" s="280"/>
      <c r="AX31" s="280"/>
      <c r="AY31" s="280"/>
      <c r="AZ31" s="280"/>
      <c r="BA31" s="279"/>
      <c r="BC31" s="394" t="str">
        <f t="shared" si="21"/>
        <v>►</v>
      </c>
      <c r="BD31" s="574">
        <v>1</v>
      </c>
      <c r="BF31" s="394" t="str">
        <f t="shared" si="22"/>
        <v>►</v>
      </c>
      <c r="BG31" s="574">
        <v>1</v>
      </c>
      <c r="BI31" s="9">
        <v>1</v>
      </c>
    </row>
    <row r="32" spans="1:61" ht="15.75" customHeight="1">
      <c r="A32" s="394" t="str">
        <f t="shared" si="7"/>
        <v>►</v>
      </c>
      <c r="B32" s="146" t="str">
        <f t="shared" si="25"/>
        <v>►</v>
      </c>
      <c r="C32" s="659" t="str">
        <f t="shared" si="25"/>
        <v>►</v>
      </c>
      <c r="D32" s="146" t="str">
        <f t="shared" si="25"/>
        <v>►</v>
      </c>
      <c r="E32" s="146" t="str">
        <f t="shared" si="25"/>
        <v>►</v>
      </c>
      <c r="F32" s="146" t="str">
        <f t="shared" si="25"/>
        <v>►</v>
      </c>
      <c r="G32" s="146" t="str">
        <f t="shared" si="25"/>
        <v>►</v>
      </c>
      <c r="I32" s="145"/>
      <c r="J32" s="118"/>
      <c r="K32" s="118"/>
      <c r="L32" s="117"/>
      <c r="M32" s="116"/>
      <c r="N32" s="115"/>
      <c r="O32" s="281"/>
      <c r="P32" s="280"/>
      <c r="Q32" s="280"/>
      <c r="R32" s="280"/>
      <c r="S32" s="280"/>
      <c r="T32" s="280"/>
      <c r="U32" s="280"/>
      <c r="V32" s="280"/>
      <c r="W32" s="280"/>
      <c r="X32" s="280"/>
      <c r="Y32" s="280"/>
      <c r="Z32" s="279"/>
      <c r="AA32" s="660"/>
      <c r="AB32" s="394" t="str">
        <f t="shared" si="14"/>
        <v>►</v>
      </c>
      <c r="AC32" s="146" t="str">
        <f t="shared" si="26"/>
        <v>►</v>
      </c>
      <c r="AD32" s="659" t="str">
        <f t="shared" si="26"/>
        <v>►</v>
      </c>
      <c r="AE32" s="146" t="str">
        <f t="shared" si="26"/>
        <v>►</v>
      </c>
      <c r="AF32" s="146" t="str">
        <f t="shared" si="26"/>
        <v>►</v>
      </c>
      <c r="AG32" s="146" t="str">
        <f t="shared" si="26"/>
        <v>►</v>
      </c>
      <c r="AH32" s="146" t="str">
        <f t="shared" si="26"/>
        <v>►</v>
      </c>
      <c r="AI32" s="660"/>
      <c r="AJ32" s="145"/>
      <c r="AK32" s="118"/>
      <c r="AL32" s="118"/>
      <c r="AM32" s="117"/>
      <c r="AN32" s="116"/>
      <c r="AO32" s="115"/>
      <c r="AP32" s="281"/>
      <c r="AQ32" s="280"/>
      <c r="AR32" s="280"/>
      <c r="AS32" s="280"/>
      <c r="AT32" s="280"/>
      <c r="AU32" s="280"/>
      <c r="AV32" s="280"/>
      <c r="AW32" s="280"/>
      <c r="AX32" s="280"/>
      <c r="AY32" s="280"/>
      <c r="AZ32" s="280"/>
      <c r="BA32" s="279"/>
      <c r="BC32" s="394" t="str">
        <f t="shared" si="21"/>
        <v>►</v>
      </c>
      <c r="BD32" s="1739" t="s">
        <v>768</v>
      </c>
      <c r="BF32" s="394" t="str">
        <f t="shared" si="22"/>
        <v>►</v>
      </c>
      <c r="BG32" s="1739" t="s">
        <v>768</v>
      </c>
      <c r="BI32" s="9">
        <v>1</v>
      </c>
    </row>
    <row r="33" spans="1:61" ht="15.75" customHeight="1">
      <c r="A33" s="394" t="str">
        <f t="shared" si="7"/>
        <v>►</v>
      </c>
      <c r="B33" s="146" t="str">
        <f t="shared" si="25"/>
        <v>►</v>
      </c>
      <c r="C33" s="659" t="str">
        <f t="shared" si="25"/>
        <v>►</v>
      </c>
      <c r="D33" s="146" t="str">
        <f t="shared" si="25"/>
        <v>►</v>
      </c>
      <c r="E33" s="146" t="str">
        <f t="shared" si="25"/>
        <v>►</v>
      </c>
      <c r="F33" s="146" t="str">
        <f t="shared" si="25"/>
        <v>►</v>
      </c>
      <c r="G33" s="146" t="str">
        <f t="shared" si="25"/>
        <v>►</v>
      </c>
      <c r="I33" s="145"/>
      <c r="J33" s="118"/>
      <c r="K33" s="118"/>
      <c r="L33" s="117"/>
      <c r="M33" s="116"/>
      <c r="N33" s="115"/>
      <c r="O33" s="281"/>
      <c r="P33" s="280"/>
      <c r="Q33" s="280"/>
      <c r="R33" s="280"/>
      <c r="S33" s="280"/>
      <c r="T33" s="280"/>
      <c r="U33" s="280"/>
      <c r="V33" s="280"/>
      <c r="W33" s="280"/>
      <c r="X33" s="280"/>
      <c r="Y33" s="280"/>
      <c r="Z33" s="279"/>
      <c r="AA33" s="660"/>
      <c r="AB33" s="394" t="str">
        <f t="shared" si="14"/>
        <v>►</v>
      </c>
      <c r="AC33" s="146" t="str">
        <f t="shared" si="26"/>
        <v>►</v>
      </c>
      <c r="AD33" s="659" t="str">
        <f t="shared" si="26"/>
        <v>►</v>
      </c>
      <c r="AE33" s="146" t="str">
        <f t="shared" si="26"/>
        <v>►</v>
      </c>
      <c r="AF33" s="146" t="str">
        <f t="shared" si="26"/>
        <v>►</v>
      </c>
      <c r="AG33" s="146" t="str">
        <f t="shared" si="26"/>
        <v>►</v>
      </c>
      <c r="AH33" s="146" t="str">
        <f t="shared" si="26"/>
        <v>►</v>
      </c>
      <c r="AI33" s="660"/>
      <c r="AJ33" s="145"/>
      <c r="AK33" s="118"/>
      <c r="AL33" s="118"/>
      <c r="AM33" s="117"/>
      <c r="AN33" s="116"/>
      <c r="AO33" s="115"/>
      <c r="AP33" s="281"/>
      <c r="AQ33" s="280"/>
      <c r="AR33" s="280"/>
      <c r="AS33" s="280"/>
      <c r="AT33" s="280"/>
      <c r="AU33" s="280"/>
      <c r="AV33" s="280"/>
      <c r="AW33" s="280"/>
      <c r="AX33" s="280"/>
      <c r="AY33" s="280"/>
      <c r="AZ33" s="280"/>
      <c r="BA33" s="279"/>
      <c r="BC33" s="394" t="str">
        <f t="shared" si="21"/>
        <v>►</v>
      </c>
      <c r="BD33" s="1739"/>
      <c r="BF33" s="394" t="str">
        <f t="shared" si="22"/>
        <v>►</v>
      </c>
      <c r="BG33" s="1739"/>
      <c r="BI33" s="9">
        <v>1</v>
      </c>
    </row>
    <row r="34" spans="1:61" ht="15.75" customHeight="1">
      <c r="A34" s="394" t="str">
        <f t="shared" si="7"/>
        <v>►</v>
      </c>
      <c r="B34" s="146" t="str">
        <f t="shared" si="25"/>
        <v>►</v>
      </c>
      <c r="C34" s="659" t="str">
        <f t="shared" si="25"/>
        <v>►</v>
      </c>
      <c r="D34" s="146" t="str">
        <f t="shared" si="25"/>
        <v>►</v>
      </c>
      <c r="E34" s="146" t="str">
        <f t="shared" si="25"/>
        <v>►</v>
      </c>
      <c r="F34" s="146" t="str">
        <f t="shared" si="25"/>
        <v>►</v>
      </c>
      <c r="G34" s="146" t="str">
        <f t="shared" si="25"/>
        <v>►</v>
      </c>
      <c r="I34" s="145"/>
      <c r="J34" s="118"/>
      <c r="K34" s="118"/>
      <c r="L34" s="117"/>
      <c r="M34" s="116"/>
      <c r="N34" s="115"/>
      <c r="O34" s="281"/>
      <c r="P34" s="280"/>
      <c r="Q34" s="280"/>
      <c r="R34" s="280"/>
      <c r="S34" s="280"/>
      <c r="T34" s="280"/>
      <c r="U34" s="280"/>
      <c r="V34" s="280"/>
      <c r="W34" s="280"/>
      <c r="X34" s="280"/>
      <c r="Y34" s="280"/>
      <c r="Z34" s="279"/>
      <c r="AA34" s="660"/>
      <c r="AB34" s="394" t="str">
        <f t="shared" si="14"/>
        <v>►</v>
      </c>
      <c r="AC34" s="146" t="str">
        <f t="shared" si="26"/>
        <v>►</v>
      </c>
      <c r="AD34" s="659" t="str">
        <f t="shared" si="26"/>
        <v>►</v>
      </c>
      <c r="AE34" s="146" t="str">
        <f t="shared" si="26"/>
        <v>►</v>
      </c>
      <c r="AF34" s="146" t="str">
        <f t="shared" si="26"/>
        <v>►</v>
      </c>
      <c r="AG34" s="146" t="str">
        <f t="shared" si="26"/>
        <v>►</v>
      </c>
      <c r="AH34" s="146" t="str">
        <f t="shared" si="26"/>
        <v>►</v>
      </c>
      <c r="AI34" s="660"/>
      <c r="AJ34" s="145"/>
      <c r="AK34" s="118"/>
      <c r="AL34" s="118"/>
      <c r="AM34" s="117"/>
      <c r="AN34" s="116"/>
      <c r="AO34" s="115"/>
      <c r="AP34" s="281"/>
      <c r="AQ34" s="280"/>
      <c r="AR34" s="280"/>
      <c r="AS34" s="280"/>
      <c r="AT34" s="280"/>
      <c r="AU34" s="280"/>
      <c r="AV34" s="280"/>
      <c r="AW34" s="280"/>
      <c r="AX34" s="280"/>
      <c r="AY34" s="280"/>
      <c r="AZ34" s="280"/>
      <c r="BA34" s="279"/>
      <c r="BC34" s="394" t="str">
        <f t="shared" si="21"/>
        <v>►</v>
      </c>
      <c r="BD34" s="1739"/>
      <c r="BF34" s="394" t="str">
        <f t="shared" si="22"/>
        <v>►</v>
      </c>
      <c r="BG34" s="1739"/>
      <c r="BI34" s="9">
        <v>1</v>
      </c>
    </row>
    <row r="35" spans="1:61" ht="15.75" customHeight="1">
      <c r="A35" s="394" t="str">
        <f t="shared" si="7"/>
        <v>►</v>
      </c>
      <c r="B35" s="146" t="str">
        <f t="shared" si="25"/>
        <v>►</v>
      </c>
      <c r="C35" s="659" t="str">
        <f t="shared" si="25"/>
        <v>►</v>
      </c>
      <c r="D35" s="146" t="str">
        <f t="shared" si="25"/>
        <v>►</v>
      </c>
      <c r="E35" s="146" t="str">
        <f t="shared" si="25"/>
        <v>►</v>
      </c>
      <c r="F35" s="146" t="str">
        <f t="shared" si="25"/>
        <v>►</v>
      </c>
      <c r="G35" s="146" t="str">
        <f t="shared" si="25"/>
        <v>►</v>
      </c>
      <c r="I35" s="145"/>
      <c r="J35" s="118"/>
      <c r="K35" s="118"/>
      <c r="L35" s="117"/>
      <c r="M35" s="116"/>
      <c r="N35" s="115"/>
      <c r="O35" s="281"/>
      <c r="P35" s="280"/>
      <c r="Q35" s="280"/>
      <c r="R35" s="280"/>
      <c r="S35" s="280"/>
      <c r="T35" s="280"/>
      <c r="U35" s="280"/>
      <c r="V35" s="280"/>
      <c r="W35" s="280"/>
      <c r="X35" s="280"/>
      <c r="Y35" s="280"/>
      <c r="Z35" s="279"/>
      <c r="AA35" s="660"/>
      <c r="AB35" s="394" t="str">
        <f t="shared" si="14"/>
        <v>►</v>
      </c>
      <c r="AC35" s="146" t="str">
        <f t="shared" si="26"/>
        <v>►</v>
      </c>
      <c r="AD35" s="659" t="str">
        <f t="shared" si="26"/>
        <v>►</v>
      </c>
      <c r="AE35" s="146" t="str">
        <f t="shared" si="26"/>
        <v>►</v>
      </c>
      <c r="AF35" s="146" t="str">
        <f t="shared" si="26"/>
        <v>►</v>
      </c>
      <c r="AG35" s="146" t="str">
        <f t="shared" si="26"/>
        <v>►</v>
      </c>
      <c r="AH35" s="146" t="str">
        <f t="shared" si="26"/>
        <v>►</v>
      </c>
      <c r="AI35" s="660"/>
      <c r="AJ35" s="145"/>
      <c r="AK35" s="118"/>
      <c r="AL35" s="118"/>
      <c r="AM35" s="117"/>
      <c r="AN35" s="116"/>
      <c r="AO35" s="115"/>
      <c r="AP35" s="281"/>
      <c r="AQ35" s="280"/>
      <c r="AR35" s="280"/>
      <c r="AS35" s="280"/>
      <c r="AT35" s="280"/>
      <c r="AU35" s="280"/>
      <c r="AV35" s="280"/>
      <c r="AW35" s="280"/>
      <c r="AX35" s="280"/>
      <c r="AY35" s="280"/>
      <c r="AZ35" s="280"/>
      <c r="BA35" s="279"/>
      <c r="BC35" s="394" t="str">
        <f t="shared" si="21"/>
        <v>►</v>
      </c>
      <c r="BD35" s="1739"/>
      <c r="BF35" s="394" t="str">
        <f t="shared" si="22"/>
        <v>►</v>
      </c>
      <c r="BG35" s="1739"/>
      <c r="BI35" s="9">
        <v>1</v>
      </c>
    </row>
    <row r="36" spans="1:61" ht="15.75" customHeight="1">
      <c r="A36" s="394" t="str">
        <f t="shared" si="7"/>
        <v>►</v>
      </c>
      <c r="B36" s="146" t="str">
        <f t="shared" si="25"/>
        <v>►</v>
      </c>
      <c r="C36" s="659" t="str">
        <f t="shared" si="25"/>
        <v>►</v>
      </c>
      <c r="D36" s="146" t="str">
        <f t="shared" si="25"/>
        <v>►</v>
      </c>
      <c r="E36" s="146" t="str">
        <f t="shared" si="25"/>
        <v>►</v>
      </c>
      <c r="F36" s="146" t="str">
        <f t="shared" si="25"/>
        <v>►</v>
      </c>
      <c r="G36" s="146" t="str">
        <f t="shared" si="25"/>
        <v>►</v>
      </c>
      <c r="I36" s="145"/>
      <c r="J36" s="118"/>
      <c r="K36" s="118"/>
      <c r="L36" s="117"/>
      <c r="M36" s="116"/>
      <c r="N36" s="115"/>
      <c r="O36" s="281"/>
      <c r="P36" s="280"/>
      <c r="Q36" s="280"/>
      <c r="R36" s="280"/>
      <c r="S36" s="280"/>
      <c r="T36" s="280"/>
      <c r="U36" s="280"/>
      <c r="V36" s="280"/>
      <c r="W36" s="280"/>
      <c r="X36" s="280"/>
      <c r="Y36" s="280"/>
      <c r="Z36" s="279"/>
      <c r="AA36" s="660"/>
      <c r="AB36" s="394" t="str">
        <f t="shared" si="14"/>
        <v>►</v>
      </c>
      <c r="AC36" s="146" t="str">
        <f t="shared" si="26"/>
        <v>►</v>
      </c>
      <c r="AD36" s="659" t="str">
        <f t="shared" si="26"/>
        <v>►</v>
      </c>
      <c r="AE36" s="146" t="str">
        <f t="shared" si="26"/>
        <v>►</v>
      </c>
      <c r="AF36" s="146" t="str">
        <f t="shared" si="26"/>
        <v>►</v>
      </c>
      <c r="AG36" s="146" t="str">
        <f t="shared" si="26"/>
        <v>►</v>
      </c>
      <c r="AH36" s="146" t="str">
        <f t="shared" si="26"/>
        <v>►</v>
      </c>
      <c r="AI36" s="660"/>
      <c r="AJ36" s="145"/>
      <c r="AK36" s="118"/>
      <c r="AL36" s="118"/>
      <c r="AM36" s="117"/>
      <c r="AN36" s="116"/>
      <c r="AO36" s="115"/>
      <c r="AP36" s="281"/>
      <c r="AQ36" s="280"/>
      <c r="AR36" s="280"/>
      <c r="AS36" s="280"/>
      <c r="AT36" s="280"/>
      <c r="AU36" s="280"/>
      <c r="AV36" s="280"/>
      <c r="AW36" s="280"/>
      <c r="AX36" s="280"/>
      <c r="AY36" s="280"/>
      <c r="AZ36" s="280"/>
      <c r="BA36" s="279"/>
      <c r="BC36" s="394" t="str">
        <f t="shared" si="21"/>
        <v>►</v>
      </c>
      <c r="BD36" s="574">
        <v>1</v>
      </c>
      <c r="BF36" s="394" t="str">
        <f t="shared" si="22"/>
        <v>►</v>
      </c>
      <c r="BG36" s="574">
        <v>1</v>
      </c>
      <c r="BI36" s="9">
        <v>1</v>
      </c>
    </row>
    <row r="37" spans="1:61" ht="21" customHeight="1">
      <c r="A37" s="394" t="str">
        <f t="shared" si="7"/>
        <v>►</v>
      </c>
      <c r="B37" s="146" t="str">
        <f t="shared" si="25"/>
        <v>►</v>
      </c>
      <c r="C37" s="659" t="str">
        <f t="shared" si="25"/>
        <v>►</v>
      </c>
      <c r="D37" s="146" t="str">
        <f t="shared" si="25"/>
        <v>►</v>
      </c>
      <c r="E37" s="146" t="str">
        <f t="shared" si="25"/>
        <v>►</v>
      </c>
      <c r="F37" s="146" t="str">
        <f t="shared" si="25"/>
        <v>►</v>
      </c>
      <c r="G37" s="146" t="str">
        <f t="shared" si="25"/>
        <v>►</v>
      </c>
      <c r="I37" s="145"/>
      <c r="J37" s="118"/>
      <c r="K37" s="118"/>
      <c r="L37" s="117"/>
      <c r="M37" s="116"/>
      <c r="N37" s="115"/>
      <c r="O37" s="281"/>
      <c r="P37" s="280"/>
      <c r="Q37" s="280"/>
      <c r="R37" s="280"/>
      <c r="S37" s="280"/>
      <c r="T37" s="280"/>
      <c r="U37" s="280"/>
      <c r="V37" s="280"/>
      <c r="W37" s="280"/>
      <c r="X37" s="280"/>
      <c r="Y37" s="280"/>
      <c r="Z37" s="279"/>
      <c r="AA37" s="660"/>
      <c r="AB37" s="394" t="str">
        <f t="shared" si="14"/>
        <v>►</v>
      </c>
      <c r="AC37" s="146" t="str">
        <f t="shared" si="26"/>
        <v>►</v>
      </c>
      <c r="AD37" s="659" t="str">
        <f t="shared" si="26"/>
        <v>►</v>
      </c>
      <c r="AE37" s="146" t="str">
        <f t="shared" si="26"/>
        <v>►</v>
      </c>
      <c r="AF37" s="146" t="str">
        <f t="shared" si="26"/>
        <v>►</v>
      </c>
      <c r="AG37" s="146" t="str">
        <f t="shared" si="26"/>
        <v>►</v>
      </c>
      <c r="AH37" s="146" t="str">
        <f t="shared" si="26"/>
        <v>►</v>
      </c>
      <c r="AI37" s="660"/>
      <c r="AJ37" s="145"/>
      <c r="AK37" s="118"/>
      <c r="AL37" s="118"/>
      <c r="AM37" s="117"/>
      <c r="AN37" s="116"/>
      <c r="AO37" s="115"/>
      <c r="AP37" s="281"/>
      <c r="AQ37" s="280"/>
      <c r="AR37" s="280"/>
      <c r="AS37" s="280"/>
      <c r="AT37" s="280"/>
      <c r="AU37" s="280"/>
      <c r="AV37" s="280"/>
      <c r="AW37" s="280"/>
      <c r="AX37" s="280"/>
      <c r="AY37" s="280"/>
      <c r="AZ37" s="280"/>
      <c r="BA37" s="279"/>
      <c r="BC37" s="394" t="str">
        <f t="shared" si="21"/>
        <v>►</v>
      </c>
      <c r="BD37" s="574">
        <v>1</v>
      </c>
      <c r="BF37" s="394" t="str">
        <f t="shared" si="22"/>
        <v>►</v>
      </c>
      <c r="BG37" s="574">
        <v>1</v>
      </c>
      <c r="BI37" s="9">
        <v>1</v>
      </c>
    </row>
    <row r="38" spans="1:61" ht="18.75" customHeight="1">
      <c r="A38" s="394" t="str">
        <f t="shared" si="7"/>
        <v>►</v>
      </c>
      <c r="B38" s="146" t="str">
        <f t="shared" si="25"/>
        <v>►</v>
      </c>
      <c r="C38" s="659" t="str">
        <f t="shared" si="25"/>
        <v>►</v>
      </c>
      <c r="D38" s="146" t="str">
        <f t="shared" si="25"/>
        <v>►</v>
      </c>
      <c r="E38" s="146" t="str">
        <f t="shared" si="25"/>
        <v>►</v>
      </c>
      <c r="F38" s="146" t="str">
        <f t="shared" si="25"/>
        <v>►</v>
      </c>
      <c r="G38" s="146" t="str">
        <f t="shared" si="25"/>
        <v>►</v>
      </c>
      <c r="I38" s="145"/>
      <c r="J38" s="118"/>
      <c r="K38" s="118"/>
      <c r="L38" s="117"/>
      <c r="M38" s="116"/>
      <c r="N38" s="115"/>
      <c r="O38" s="661"/>
      <c r="P38" s="277"/>
      <c r="Q38" s="277"/>
      <c r="R38" s="277"/>
      <c r="S38" s="277"/>
      <c r="T38" s="277"/>
      <c r="U38" s="277"/>
      <c r="V38" s="277"/>
      <c r="W38" s="277"/>
      <c r="X38" s="277"/>
      <c r="Y38" s="277"/>
      <c r="Z38" s="276"/>
      <c r="AA38" s="660"/>
      <c r="AB38" s="394" t="str">
        <f t="shared" si="14"/>
        <v>►</v>
      </c>
      <c r="AC38" s="146" t="str">
        <f t="shared" si="26"/>
        <v>►</v>
      </c>
      <c r="AD38" s="659" t="str">
        <f t="shared" si="26"/>
        <v>►</v>
      </c>
      <c r="AE38" s="146" t="str">
        <f t="shared" si="26"/>
        <v>►</v>
      </c>
      <c r="AF38" s="146" t="str">
        <f t="shared" si="26"/>
        <v>►</v>
      </c>
      <c r="AG38" s="146" t="str">
        <f t="shared" si="26"/>
        <v>►</v>
      </c>
      <c r="AH38" s="146" t="str">
        <f t="shared" si="26"/>
        <v>►</v>
      </c>
      <c r="AI38" s="660"/>
      <c r="AJ38" s="145"/>
      <c r="AK38" s="118"/>
      <c r="AL38" s="118"/>
      <c r="AM38" s="117"/>
      <c r="AN38" s="116"/>
      <c r="AO38" s="115"/>
      <c r="AP38" s="661"/>
      <c r="AQ38" s="277"/>
      <c r="AR38" s="277"/>
      <c r="AS38" s="277"/>
      <c r="AT38" s="277"/>
      <c r="AU38" s="277"/>
      <c r="AV38" s="277"/>
      <c r="AW38" s="277"/>
      <c r="AX38" s="277"/>
      <c r="AY38" s="277"/>
      <c r="AZ38" s="277"/>
      <c r="BA38" s="276"/>
      <c r="BC38" s="394" t="str">
        <f t="shared" si="21"/>
        <v>►</v>
      </c>
      <c r="BD38" s="574">
        <v>1</v>
      </c>
      <c r="BF38" s="394" t="str">
        <f t="shared" si="22"/>
        <v>►</v>
      </c>
      <c r="BG38" s="574">
        <v>1</v>
      </c>
      <c r="BI38" s="9">
        <v>1</v>
      </c>
    </row>
    <row r="39" spans="1:61" ht="15.75" customHeight="1">
      <c r="A39" s="394" t="str">
        <f t="shared" si="7"/>
        <v>►</v>
      </c>
      <c r="B39" s="146" t="str">
        <f t="shared" si="25"/>
        <v>►</v>
      </c>
      <c r="C39" s="659" t="str">
        <f t="shared" si="25"/>
        <v>►</v>
      </c>
      <c r="D39" s="146" t="str">
        <f t="shared" si="25"/>
        <v>►</v>
      </c>
      <c r="E39" s="146" t="str">
        <f t="shared" si="25"/>
        <v>►</v>
      </c>
      <c r="F39" s="146" t="str">
        <f t="shared" si="25"/>
        <v>►</v>
      </c>
      <c r="G39" s="146" t="str">
        <f t="shared" si="25"/>
        <v>►</v>
      </c>
      <c r="I39" s="145"/>
      <c r="J39" s="118"/>
      <c r="K39" s="118"/>
      <c r="L39" s="117"/>
      <c r="M39" s="116"/>
      <c r="N39" s="115"/>
      <c r="O39" s="661"/>
      <c r="P39" s="277"/>
      <c r="Q39" s="277"/>
      <c r="R39" s="277"/>
      <c r="S39" s="277"/>
      <c r="T39" s="277"/>
      <c r="U39" s="277"/>
      <c r="V39" s="277"/>
      <c r="W39" s="277"/>
      <c r="X39" s="277"/>
      <c r="Y39" s="277"/>
      <c r="Z39" s="276"/>
      <c r="AA39" s="660"/>
      <c r="AB39" s="394" t="str">
        <f t="shared" si="14"/>
        <v>►</v>
      </c>
      <c r="AC39" s="146" t="str">
        <f t="shared" si="26"/>
        <v>►</v>
      </c>
      <c r="AD39" s="659" t="str">
        <f t="shared" si="26"/>
        <v>►</v>
      </c>
      <c r="AE39" s="146" t="str">
        <f t="shared" si="26"/>
        <v>►</v>
      </c>
      <c r="AF39" s="146" t="str">
        <f t="shared" si="26"/>
        <v>►</v>
      </c>
      <c r="AG39" s="146" t="str">
        <f t="shared" si="26"/>
        <v>►</v>
      </c>
      <c r="AH39" s="146" t="str">
        <f t="shared" si="26"/>
        <v>►</v>
      </c>
      <c r="AI39" s="660"/>
      <c r="AJ39" s="145"/>
      <c r="AK39" s="118"/>
      <c r="AL39" s="118"/>
      <c r="AM39" s="117"/>
      <c r="AN39" s="116"/>
      <c r="AO39" s="115"/>
      <c r="AP39" s="661"/>
      <c r="AQ39" s="277"/>
      <c r="AR39" s="277"/>
      <c r="AS39" s="277"/>
      <c r="AT39" s="277"/>
      <c r="AU39" s="277"/>
      <c r="AV39" s="277"/>
      <c r="AW39" s="277"/>
      <c r="AX39" s="277"/>
      <c r="AY39" s="277"/>
      <c r="AZ39" s="277"/>
      <c r="BA39" s="276"/>
      <c r="BC39" s="394" t="str">
        <f t="shared" si="21"/>
        <v>►</v>
      </c>
      <c r="BD39" s="574">
        <v>1</v>
      </c>
      <c r="BF39" s="394" t="str">
        <f t="shared" si="22"/>
        <v>►</v>
      </c>
      <c r="BG39" s="574">
        <v>1</v>
      </c>
      <c r="BI39" s="9">
        <v>1</v>
      </c>
    </row>
    <row r="40" spans="1:61" ht="15.75" customHeight="1">
      <c r="A40" s="394" t="str">
        <f t="shared" si="7"/>
        <v>►</v>
      </c>
      <c r="B40" s="146" t="str">
        <f t="shared" si="25"/>
        <v>►</v>
      </c>
      <c r="C40" s="659" t="str">
        <f t="shared" si="25"/>
        <v>►</v>
      </c>
      <c r="D40" s="146" t="str">
        <f t="shared" si="25"/>
        <v>►</v>
      </c>
      <c r="E40" s="146" t="str">
        <f t="shared" si="25"/>
        <v>►</v>
      </c>
      <c r="F40" s="146" t="str">
        <f t="shared" si="25"/>
        <v>►</v>
      </c>
      <c r="G40" s="146" t="str">
        <f t="shared" si="25"/>
        <v>►</v>
      </c>
      <c r="I40" s="272"/>
      <c r="J40" s="118"/>
      <c r="K40" s="118"/>
      <c r="L40" s="117"/>
      <c r="M40" s="116"/>
      <c r="N40" s="115"/>
      <c r="O40" s="274"/>
      <c r="P40" s="121"/>
      <c r="Q40" s="121"/>
      <c r="R40" s="121"/>
      <c r="S40" s="121"/>
      <c r="T40" s="121"/>
      <c r="U40" s="121"/>
      <c r="V40" s="121"/>
      <c r="W40" s="121"/>
      <c r="X40" s="121"/>
      <c r="Y40" s="121"/>
      <c r="Z40" s="120"/>
      <c r="AA40" s="660"/>
      <c r="AB40" s="394" t="str">
        <f t="shared" si="14"/>
        <v>►</v>
      </c>
      <c r="AC40" s="146" t="str">
        <f t="shared" si="26"/>
        <v>►</v>
      </c>
      <c r="AD40" s="659" t="str">
        <f t="shared" si="26"/>
        <v>►</v>
      </c>
      <c r="AE40" s="146" t="str">
        <f t="shared" si="26"/>
        <v>►</v>
      </c>
      <c r="AF40" s="146" t="str">
        <f t="shared" si="26"/>
        <v>►</v>
      </c>
      <c r="AG40" s="146" t="str">
        <f t="shared" si="26"/>
        <v>►</v>
      </c>
      <c r="AH40" s="146" t="str">
        <f t="shared" si="26"/>
        <v>►</v>
      </c>
      <c r="AI40" s="660"/>
      <c r="AJ40" s="272"/>
      <c r="AK40" s="118"/>
      <c r="AL40" s="118"/>
      <c r="AM40" s="117"/>
      <c r="AN40" s="116"/>
      <c r="AO40" s="115"/>
      <c r="AP40" s="274"/>
      <c r="AQ40" s="121"/>
      <c r="AR40" s="121"/>
      <c r="AS40" s="121"/>
      <c r="AT40" s="121"/>
      <c r="AU40" s="121"/>
      <c r="AV40" s="121"/>
      <c r="AW40" s="121"/>
      <c r="AX40" s="121"/>
      <c r="AY40" s="121"/>
      <c r="AZ40" s="121"/>
      <c r="BA40" s="120"/>
      <c r="BC40" s="394" t="str">
        <f t="shared" si="21"/>
        <v>►</v>
      </c>
      <c r="BD40" s="574">
        <v>1</v>
      </c>
      <c r="BF40" s="394" t="str">
        <f t="shared" si="22"/>
        <v>►</v>
      </c>
      <c r="BG40" s="574">
        <v>1</v>
      </c>
      <c r="BI40" s="9">
        <v>1</v>
      </c>
    </row>
    <row r="41" spans="1:61" ht="15.75" customHeight="1">
      <c r="A41" s="394" t="str">
        <f t="shared" si="7"/>
        <v>►</v>
      </c>
      <c r="B41" s="146" t="str">
        <f t="shared" si="25"/>
        <v>►</v>
      </c>
      <c r="C41" s="659" t="str">
        <f t="shared" si="25"/>
        <v>►</v>
      </c>
      <c r="D41" s="146" t="str">
        <f t="shared" si="25"/>
        <v>►</v>
      </c>
      <c r="E41" s="146" t="str">
        <f t="shared" si="25"/>
        <v>►</v>
      </c>
      <c r="F41" s="146" t="str">
        <f t="shared" si="25"/>
        <v>►</v>
      </c>
      <c r="G41" s="146" t="str">
        <f t="shared" si="25"/>
        <v>►</v>
      </c>
      <c r="I41" s="272"/>
      <c r="J41" s="112"/>
      <c r="K41" s="112"/>
      <c r="L41" s="112"/>
      <c r="M41" s="112"/>
      <c r="N41" s="112"/>
      <c r="O41" s="112"/>
      <c r="P41" s="112"/>
      <c r="Q41" s="112"/>
      <c r="R41" s="112"/>
      <c r="S41" s="112"/>
      <c r="T41" s="112"/>
      <c r="U41" s="112"/>
      <c r="V41" s="112"/>
      <c r="W41" s="112"/>
      <c r="X41" s="112"/>
      <c r="Y41" s="112"/>
      <c r="Z41" s="114"/>
      <c r="AA41" s="660"/>
      <c r="AB41" s="394" t="str">
        <f t="shared" si="14"/>
        <v>►</v>
      </c>
      <c r="AC41" s="146" t="str">
        <f t="shared" si="26"/>
        <v>►</v>
      </c>
      <c r="AD41" s="659" t="str">
        <f t="shared" si="26"/>
        <v>►</v>
      </c>
      <c r="AE41" s="146" t="str">
        <f t="shared" si="26"/>
        <v>►</v>
      </c>
      <c r="AF41" s="146" t="str">
        <f t="shared" si="26"/>
        <v>►</v>
      </c>
      <c r="AG41" s="146" t="str">
        <f t="shared" si="26"/>
        <v>►</v>
      </c>
      <c r="AH41" s="146" t="str">
        <f t="shared" si="26"/>
        <v>►</v>
      </c>
      <c r="AI41" s="660"/>
      <c r="AJ41" s="272"/>
      <c r="AK41" s="112"/>
      <c r="AL41" s="112"/>
      <c r="AM41" s="112"/>
      <c r="AN41" s="112"/>
      <c r="AO41" s="112"/>
      <c r="AP41" s="112"/>
      <c r="AQ41" s="112"/>
      <c r="AR41" s="112"/>
      <c r="AS41" s="112"/>
      <c r="AT41" s="112"/>
      <c r="AU41" s="112"/>
      <c r="AV41" s="112"/>
      <c r="AW41" s="112"/>
      <c r="AX41" s="112"/>
      <c r="AY41" s="112"/>
      <c r="AZ41" s="112"/>
      <c r="BA41" s="114"/>
      <c r="BC41" s="394" t="str">
        <f t="shared" si="21"/>
        <v>►</v>
      </c>
      <c r="BD41" s="574">
        <v>1</v>
      </c>
      <c r="BF41" s="394" t="str">
        <f t="shared" si="22"/>
        <v>►</v>
      </c>
      <c r="BG41" s="574">
        <v>1</v>
      </c>
      <c r="BI41" s="9">
        <v>1</v>
      </c>
    </row>
    <row r="42" spans="1:61" ht="17.25" customHeight="1" thickBot="1">
      <c r="A42" s="394" t="str">
        <f t="shared" si="7"/>
        <v>►</v>
      </c>
      <c r="B42" s="146" t="str">
        <f t="shared" si="25"/>
        <v>►</v>
      </c>
      <c r="C42" s="659" t="str">
        <f t="shared" si="25"/>
        <v>►</v>
      </c>
      <c r="D42" s="146" t="str">
        <f t="shared" si="25"/>
        <v>►</v>
      </c>
      <c r="E42" s="146" t="str">
        <f t="shared" si="25"/>
        <v>►</v>
      </c>
      <c r="F42" s="146" t="str">
        <f t="shared" si="25"/>
        <v>►</v>
      </c>
      <c r="G42" s="146" t="str">
        <f t="shared" si="25"/>
        <v>►</v>
      </c>
      <c r="I42" s="271"/>
      <c r="J42" s="270"/>
      <c r="K42" s="270"/>
      <c r="L42" s="270"/>
      <c r="M42" s="270"/>
      <c r="N42" s="270"/>
      <c r="O42" s="270"/>
      <c r="P42" s="270"/>
      <c r="Q42" s="270"/>
      <c r="R42" s="270"/>
      <c r="S42" s="270"/>
      <c r="T42" s="270"/>
      <c r="U42" s="270"/>
      <c r="V42" s="270"/>
      <c r="W42" s="270"/>
      <c r="X42" s="270"/>
      <c r="Y42" s="270"/>
      <c r="Z42" s="269"/>
      <c r="AA42" s="660"/>
      <c r="AB42" s="394" t="str">
        <f t="shared" si="14"/>
        <v>►</v>
      </c>
      <c r="AC42" s="146" t="str">
        <f t="shared" si="26"/>
        <v>►</v>
      </c>
      <c r="AD42" s="659" t="str">
        <f t="shared" si="26"/>
        <v>►</v>
      </c>
      <c r="AE42" s="146" t="str">
        <f t="shared" si="26"/>
        <v>►</v>
      </c>
      <c r="AF42" s="146" t="str">
        <f t="shared" si="26"/>
        <v>►</v>
      </c>
      <c r="AG42" s="146" t="str">
        <f t="shared" si="26"/>
        <v>►</v>
      </c>
      <c r="AH42" s="146" t="str">
        <f t="shared" si="26"/>
        <v>►</v>
      </c>
      <c r="AI42" s="660"/>
      <c r="AJ42" s="271"/>
      <c r="AK42" s="270"/>
      <c r="AL42" s="270"/>
      <c r="AM42" s="270"/>
      <c r="AN42" s="270"/>
      <c r="AO42" s="270"/>
      <c r="AP42" s="270"/>
      <c r="AQ42" s="270"/>
      <c r="AR42" s="270"/>
      <c r="AS42" s="270"/>
      <c r="AT42" s="270"/>
      <c r="AU42" s="270"/>
      <c r="AV42" s="270"/>
      <c r="AW42" s="270"/>
      <c r="AX42" s="270"/>
      <c r="AY42" s="270"/>
      <c r="AZ42" s="270"/>
      <c r="BA42" s="269"/>
      <c r="BC42" s="394" t="str">
        <f t="shared" si="21"/>
        <v>►</v>
      </c>
      <c r="BD42" s="1739" t="s">
        <v>769</v>
      </c>
      <c r="BF42" s="394" t="str">
        <f t="shared" si="22"/>
        <v>►</v>
      </c>
      <c r="BG42" s="1739" t="s">
        <v>769</v>
      </c>
      <c r="BI42" s="9">
        <v>1</v>
      </c>
    </row>
    <row r="43" spans="1:61" ht="17.25" customHeight="1" thickBot="1">
      <c r="A43" s="394" t="str">
        <f t="shared" si="7"/>
        <v>A</v>
      </c>
      <c r="B43" s="655" t="s">
        <v>933</v>
      </c>
      <c r="C43" s="655" t="s">
        <v>933</v>
      </c>
      <c r="D43" s="655" t="s">
        <v>933</v>
      </c>
      <c r="E43" s="655" t="s">
        <v>933</v>
      </c>
      <c r="F43" s="655" t="s">
        <v>933</v>
      </c>
      <c r="G43" s="655" t="s">
        <v>933</v>
      </c>
      <c r="H43" s="260"/>
      <c r="I43" s="658" t="s">
        <v>338</v>
      </c>
      <c r="J43" s="657" t="s">
        <v>933</v>
      </c>
      <c r="K43" s="657" t="s">
        <v>933</v>
      </c>
      <c r="L43" s="657" t="s">
        <v>933</v>
      </c>
      <c r="M43" s="657" t="s">
        <v>933</v>
      </c>
      <c r="N43" s="657" t="s">
        <v>933</v>
      </c>
      <c r="O43" s="657" t="s">
        <v>933</v>
      </c>
      <c r="P43" s="657" t="s">
        <v>933</v>
      </c>
      <c r="Q43" s="657" t="s">
        <v>933</v>
      </c>
      <c r="R43" s="657" t="s">
        <v>933</v>
      </c>
      <c r="S43" s="657" t="s">
        <v>933</v>
      </c>
      <c r="T43" s="657" t="s">
        <v>933</v>
      </c>
      <c r="U43" s="657" t="s">
        <v>933</v>
      </c>
      <c r="V43" s="657" t="s">
        <v>933</v>
      </c>
      <c r="W43" s="657" t="s">
        <v>933</v>
      </c>
      <c r="X43" s="657" t="s">
        <v>933</v>
      </c>
      <c r="Y43" s="657" t="s">
        <v>933</v>
      </c>
      <c r="Z43" s="657" t="s">
        <v>933</v>
      </c>
      <c r="AA43" s="660"/>
      <c r="AB43" s="394" t="str">
        <f t="shared" si="14"/>
        <v>A</v>
      </c>
      <c r="AC43" s="655" t="s">
        <v>933</v>
      </c>
      <c r="AD43" s="655" t="s">
        <v>933</v>
      </c>
      <c r="AE43" s="655" t="s">
        <v>933</v>
      </c>
      <c r="AF43" s="655" t="s">
        <v>933</v>
      </c>
      <c r="AG43" s="655" t="s">
        <v>933</v>
      </c>
      <c r="AH43" s="655" t="s">
        <v>933</v>
      </c>
      <c r="AI43" s="660"/>
      <c r="AJ43" s="832" t="s">
        <v>338</v>
      </c>
      <c r="AK43" s="833" t="s">
        <v>338</v>
      </c>
      <c r="AL43" s="833" t="s">
        <v>338</v>
      </c>
      <c r="AM43" s="833" t="s">
        <v>338</v>
      </c>
      <c r="AN43" s="833" t="s">
        <v>338</v>
      </c>
      <c r="AO43" s="834" t="s">
        <v>2028</v>
      </c>
      <c r="AP43" s="835"/>
      <c r="AQ43" s="835"/>
      <c r="AR43" s="835"/>
      <c r="AS43" s="835"/>
      <c r="AT43" s="835"/>
      <c r="AU43" s="835"/>
      <c r="AV43" s="835"/>
      <c r="AW43" s="835"/>
      <c r="AX43" s="835"/>
      <c r="AY43" s="835"/>
      <c r="AZ43" s="835"/>
      <c r="BA43" s="835"/>
      <c r="BC43" s="394" t="str">
        <f t="shared" si="21"/>
        <v>A</v>
      </c>
      <c r="BD43" s="1739"/>
      <c r="BF43" s="394" t="str">
        <f t="shared" si="22"/>
        <v>A</v>
      </c>
      <c r="BG43" s="1739"/>
      <c r="BI43" s="9">
        <v>1</v>
      </c>
    </row>
    <row r="44" spans="1:61" ht="17.25" customHeight="1">
      <c r="A44" s="394" t="str">
        <f t="shared" si="7"/>
        <v>A</v>
      </c>
      <c r="B44" s="395">
        <f t="shared" ref="B44:B62" si="27">IF(A44="►","►",IF(A44="A",IF(AND(ISTEXT(J44),ISTEXT(J44)),J44,IF(ISTEXT(J44),J44,IF(ISBLANK(J44),J44,J44)))))</f>
        <v>0</v>
      </c>
      <c r="C44" s="687">
        <f t="shared" ref="C44:C62" si="28">IF(B44="►","►",IFERROR(LEFT(B44,SEARCH(".",B44)-1),0))</f>
        <v>0</v>
      </c>
      <c r="D44" s="395">
        <f t="shared" ref="D44:D62" si="29">IF(B44="►","►",IFERROR(MID(B44,SEARCH(".",B44)+1,SEARCH(".",B44,SEARCH(".",B44)+1)-SEARCH(".",B44)-1),0))</f>
        <v>0</v>
      </c>
      <c r="E44" s="395">
        <f t="shared" ref="E44:E62" si="30">IF(B44="►","►",IFERROR(MID(B44,SEARCH(".",B44,SEARCH(".",B44)+1)+1,SEARCH(".",B44,SEARCH(".",B44,SEARCH(".",B44)+1)+1)-SEARCH(".",B44,SEARCH(".",B44)+1)-1),0))</f>
        <v>0</v>
      </c>
      <c r="F44" s="395">
        <f t="shared" ref="F44:F62" si="31">IF(B44="►","►",IFERROR(MID(J44,SEARCH(".",B44,SEARCH(".",B44,SEARCH(".",B44)+1)+1)+1,SEARCH(".",B44,SEARCH(".",B44,SEARCH(".",B44,SEARCH(".",B44)+1)+1)+1)-SEARCH(".",B44,SEARCH(".",B44,SEARCH(".",B44)+1)+1)-1),0))</f>
        <v>0</v>
      </c>
      <c r="G44" s="395" t="str">
        <f t="shared" ref="G44:G62" si="32">IF(B44="►","►",IFERROR(MID(B44,SEARCH("♦",SUBSTITUTE(B44,".","♦",LEN(B44)-LEN(SUBSTITUTE(B44,".",""))))+1,999),""))</f>
        <v/>
      </c>
      <c r="I44" s="257" t="s">
        <v>338</v>
      </c>
      <c r="J44" s="256">
        <f>J51</f>
        <v>0</v>
      </c>
      <c r="K44" s="256">
        <f>K51</f>
        <v>0</v>
      </c>
      <c r="L44" s="255">
        <f>L51</f>
        <v>0</v>
      </c>
      <c r="M44" s="254">
        <f>M51</f>
        <v>0</v>
      </c>
      <c r="N44" s="253">
        <f>N51</f>
        <v>0</v>
      </c>
      <c r="O44" s="686"/>
      <c r="P44" s="685"/>
      <c r="Q44" s="798" t="s">
        <v>1698</v>
      </c>
      <c r="R44" s="798"/>
      <c r="S44" s="798"/>
      <c r="T44" s="798"/>
      <c r="U44" s="798"/>
      <c r="V44" s="798"/>
      <c r="W44" s="798"/>
      <c r="X44" s="798"/>
      <c r="Y44" s="798"/>
      <c r="Z44" s="684"/>
      <c r="AA44" s="660"/>
      <c r="AB44" s="394" t="str">
        <f t="shared" si="14"/>
        <v>A</v>
      </c>
      <c r="AC44" s="395">
        <f t="shared" ref="AC44:AC62" si="33">IF(AB44="►","►",IF(AB44="A",IF(AND(ISTEXT(AK44),ISTEXT(AK44)),AK44,IF(ISTEXT(AK44),AK44,IF(ISBLANK(AK44),AK44,AK44)))))</f>
        <v>0</v>
      </c>
      <c r="AD44" s="687">
        <f t="shared" ref="AD44:AD62" si="34">IF(AC44="►","►",IFERROR(LEFT(AC44,SEARCH(".",AC44)-1),0))</f>
        <v>0</v>
      </c>
      <c r="AE44" s="395">
        <f t="shared" ref="AE44:AE62" si="35">IF(AC44="►","►",IFERROR(MID(AC44,SEARCH(".",AC44)+1,SEARCH(".",AC44,SEARCH(".",AC44)+1)-SEARCH(".",AC44)-1),0))</f>
        <v>0</v>
      </c>
      <c r="AF44" s="395">
        <f t="shared" ref="AF44:AF62" si="36">IF(AC44="►","►",IFERROR(MID(AC44,SEARCH(".",AC44,SEARCH(".",AC44)+1)+1,SEARCH(".",AC44,SEARCH(".",AC44,SEARCH(".",AC44)+1)+1)-SEARCH(".",AC44,SEARCH(".",AC44)+1)-1),0))</f>
        <v>0</v>
      </c>
      <c r="AG44" s="395">
        <f t="shared" ref="AG44:AG62" si="37">IF(AC44="►","►",IFERROR(MID(AK44,SEARCH(".",AC44,SEARCH(".",AC44,SEARCH(".",AC44)+1)+1)+1,SEARCH(".",AC44,SEARCH(".",AC44,SEARCH(".",AC44,SEARCH(".",AC44)+1)+1)+1)-SEARCH(".",AC44,SEARCH(".",AC44,SEARCH(".",AC44)+1)+1)-1),0))</f>
        <v>0</v>
      </c>
      <c r="AH44" s="395" t="str">
        <f t="shared" ref="AH44:AH62" si="38">IF(AC44="►","►",IFERROR(MID(AC44,SEARCH("♦",SUBSTITUTE(AC44,".","♦",LEN(AC44)-LEN(SUBSTITUTE(AC44,".",""))))+1,999),""))</f>
        <v/>
      </c>
      <c r="AI44" s="660"/>
      <c r="AJ44" s="257" t="s">
        <v>338</v>
      </c>
      <c r="AK44" s="256">
        <f>AK51</f>
        <v>0</v>
      </c>
      <c r="AL44" s="256">
        <f>AL51</f>
        <v>0</v>
      </c>
      <c r="AM44" s="255">
        <f>AM51</f>
        <v>0</v>
      </c>
      <c r="AN44" s="254">
        <f>AN51</f>
        <v>0</v>
      </c>
      <c r="AO44" s="253">
        <f>AO51</f>
        <v>0</v>
      </c>
      <c r="AP44" s="686"/>
      <c r="AQ44" s="685"/>
      <c r="AR44" s="798" t="s">
        <v>2030</v>
      </c>
      <c r="AS44" s="798"/>
      <c r="AT44" s="798"/>
      <c r="AU44" s="798"/>
      <c r="AV44" s="798"/>
      <c r="AW44" s="798"/>
      <c r="AX44" s="798"/>
      <c r="AY44" s="798"/>
      <c r="AZ44" s="798"/>
      <c r="BA44" s="684"/>
      <c r="BC44" s="394" t="str">
        <f t="shared" si="21"/>
        <v>A</v>
      </c>
      <c r="BD44" s="1739"/>
      <c r="BF44" s="394" t="str">
        <f t="shared" si="22"/>
        <v>A</v>
      </c>
      <c r="BG44" s="1739"/>
      <c r="BI44" s="9">
        <v>1</v>
      </c>
    </row>
    <row r="45" spans="1:61" ht="17.25" customHeight="1">
      <c r="A45" s="394" t="str">
        <f t="shared" si="7"/>
        <v>►</v>
      </c>
      <c r="B45" s="146" t="str">
        <f t="shared" si="27"/>
        <v>►</v>
      </c>
      <c r="C45" s="659" t="str">
        <f t="shared" si="28"/>
        <v>►</v>
      </c>
      <c r="D45" s="146" t="str">
        <f t="shared" si="29"/>
        <v>►</v>
      </c>
      <c r="E45" s="146" t="str">
        <f t="shared" si="30"/>
        <v>►</v>
      </c>
      <c r="F45" s="146" t="str">
        <f t="shared" si="31"/>
        <v>►</v>
      </c>
      <c r="G45" s="146" t="str">
        <f t="shared" si="32"/>
        <v>►</v>
      </c>
      <c r="I45" s="133"/>
      <c r="J45" s="203"/>
      <c r="K45" s="203"/>
      <c r="L45" s="202"/>
      <c r="M45" s="201"/>
      <c r="N45" s="200"/>
      <c r="O45" s="683"/>
      <c r="P45" s="682"/>
      <c r="Q45" s="799"/>
      <c r="R45" s="799"/>
      <c r="S45" s="799"/>
      <c r="T45" s="799"/>
      <c r="U45" s="799"/>
      <c r="V45" s="799"/>
      <c r="W45" s="799"/>
      <c r="X45" s="799"/>
      <c r="Y45" s="799"/>
      <c r="Z45" s="681"/>
      <c r="AA45" s="660"/>
      <c r="AB45" s="394" t="str">
        <f t="shared" si="14"/>
        <v>►</v>
      </c>
      <c r="AC45" s="146" t="str">
        <f t="shared" si="33"/>
        <v>►</v>
      </c>
      <c r="AD45" s="659" t="str">
        <f t="shared" si="34"/>
        <v>►</v>
      </c>
      <c r="AE45" s="146" t="str">
        <f t="shared" si="35"/>
        <v>►</v>
      </c>
      <c r="AF45" s="146" t="str">
        <f t="shared" si="36"/>
        <v>►</v>
      </c>
      <c r="AG45" s="146" t="str">
        <f t="shared" si="37"/>
        <v>►</v>
      </c>
      <c r="AH45" s="146" t="str">
        <f t="shared" si="38"/>
        <v>►</v>
      </c>
      <c r="AI45" s="660"/>
      <c r="AJ45" s="133"/>
      <c r="AK45" s="203"/>
      <c r="AL45" s="203"/>
      <c r="AM45" s="202"/>
      <c r="AN45" s="201"/>
      <c r="AO45" s="200"/>
      <c r="AP45" s="683"/>
      <c r="AQ45" s="682"/>
      <c r="AR45" s="799"/>
      <c r="AS45" s="799"/>
      <c r="AT45" s="799"/>
      <c r="AU45" s="799"/>
      <c r="AV45" s="799"/>
      <c r="AW45" s="799"/>
      <c r="AX45" s="799"/>
      <c r="AY45" s="799"/>
      <c r="AZ45" s="799"/>
      <c r="BA45" s="681"/>
      <c r="BC45" s="394" t="str">
        <f t="shared" si="21"/>
        <v>►</v>
      </c>
      <c r="BD45" s="1739"/>
      <c r="BF45" s="394" t="str">
        <f t="shared" si="22"/>
        <v>►</v>
      </c>
      <c r="BG45" s="1739"/>
      <c r="BI45" s="9">
        <v>1</v>
      </c>
    </row>
    <row r="46" spans="1:61" ht="17.25" customHeight="1">
      <c r="A46" s="394" t="str">
        <f t="shared" si="7"/>
        <v>►</v>
      </c>
      <c r="B46" s="146" t="str">
        <f t="shared" si="27"/>
        <v>►</v>
      </c>
      <c r="C46" s="659" t="str">
        <f t="shared" si="28"/>
        <v>►</v>
      </c>
      <c r="D46" s="146" t="str">
        <f t="shared" si="29"/>
        <v>►</v>
      </c>
      <c r="E46" s="146" t="str">
        <f t="shared" si="30"/>
        <v>►</v>
      </c>
      <c r="F46" s="146" t="str">
        <f t="shared" si="31"/>
        <v>►</v>
      </c>
      <c r="G46" s="146" t="str">
        <f t="shared" si="32"/>
        <v>►</v>
      </c>
      <c r="I46" s="133"/>
      <c r="J46" s="203"/>
      <c r="K46" s="203"/>
      <c r="L46" s="202"/>
      <c r="M46" s="201"/>
      <c r="N46" s="200"/>
      <c r="O46" s="680"/>
      <c r="P46" s="680"/>
      <c r="Q46" s="332"/>
      <c r="R46" s="331"/>
      <c r="S46" s="231"/>
      <c r="T46" s="231"/>
      <c r="U46" s="231"/>
      <c r="V46" s="231"/>
      <c r="W46" s="231"/>
      <c r="X46" s="231"/>
      <c r="Y46" s="231"/>
      <c r="Z46" s="230"/>
      <c r="AA46" s="660"/>
      <c r="AB46" s="394" t="str">
        <f t="shared" si="14"/>
        <v>►</v>
      </c>
      <c r="AC46" s="146" t="str">
        <f t="shared" si="33"/>
        <v>►</v>
      </c>
      <c r="AD46" s="659" t="str">
        <f t="shared" si="34"/>
        <v>►</v>
      </c>
      <c r="AE46" s="146" t="str">
        <f t="shared" si="35"/>
        <v>►</v>
      </c>
      <c r="AF46" s="146" t="str">
        <f t="shared" si="36"/>
        <v>►</v>
      </c>
      <c r="AG46" s="146" t="str">
        <f t="shared" si="37"/>
        <v>►</v>
      </c>
      <c r="AH46" s="146" t="str">
        <f t="shared" si="38"/>
        <v>►</v>
      </c>
      <c r="AI46" s="660"/>
      <c r="AJ46" s="133"/>
      <c r="AK46" s="203"/>
      <c r="AL46" s="203"/>
      <c r="AM46" s="202"/>
      <c r="AN46" s="201"/>
      <c r="AO46" s="200"/>
      <c r="AP46" s="680"/>
      <c r="AQ46" s="680"/>
      <c r="AR46" s="332"/>
      <c r="AS46" s="331"/>
      <c r="AT46" s="231"/>
      <c r="AU46" s="231"/>
      <c r="AV46" s="231"/>
      <c r="AW46" s="231"/>
      <c r="AX46" s="231"/>
      <c r="AY46" s="231"/>
      <c r="AZ46" s="231"/>
      <c r="BA46" s="230"/>
      <c r="BC46" s="394" t="str">
        <f t="shared" si="21"/>
        <v>►</v>
      </c>
      <c r="BD46" s="574">
        <v>1</v>
      </c>
      <c r="BF46" s="394" t="str">
        <f t="shared" si="22"/>
        <v>►</v>
      </c>
      <c r="BG46" s="574">
        <v>1</v>
      </c>
      <c r="BI46" s="9">
        <v>1</v>
      </c>
    </row>
    <row r="47" spans="1:61" ht="15.75" customHeight="1">
      <c r="A47" s="394" t="str">
        <f t="shared" si="7"/>
        <v>►</v>
      </c>
      <c r="B47" s="146" t="str">
        <f t="shared" si="27"/>
        <v>►</v>
      </c>
      <c r="C47" s="659" t="str">
        <f t="shared" si="28"/>
        <v>►</v>
      </c>
      <c r="D47" s="146" t="str">
        <f t="shared" si="29"/>
        <v>►</v>
      </c>
      <c r="E47" s="146" t="str">
        <f t="shared" si="30"/>
        <v>►</v>
      </c>
      <c r="F47" s="146" t="str">
        <f t="shared" si="31"/>
        <v>►</v>
      </c>
      <c r="G47" s="146" t="str">
        <f t="shared" si="32"/>
        <v>►</v>
      </c>
      <c r="I47" s="133"/>
      <c r="J47" s="203"/>
      <c r="K47" s="203"/>
      <c r="L47" s="202"/>
      <c r="M47" s="201"/>
      <c r="N47" s="200"/>
      <c r="O47" s="223"/>
      <c r="P47" s="329"/>
      <c r="Q47" s="318"/>
      <c r="R47" s="318"/>
      <c r="S47" s="318"/>
      <c r="T47" s="318"/>
      <c r="U47" s="210"/>
      <c r="V47" s="222"/>
      <c r="W47" s="679"/>
      <c r="X47" s="679"/>
      <c r="Y47" s="679"/>
      <c r="Z47" s="678"/>
      <c r="AA47" s="660"/>
      <c r="AB47" s="394" t="str">
        <f t="shared" si="14"/>
        <v>►</v>
      </c>
      <c r="AC47" s="146" t="str">
        <f t="shared" si="33"/>
        <v>►</v>
      </c>
      <c r="AD47" s="659" t="str">
        <f t="shared" si="34"/>
        <v>►</v>
      </c>
      <c r="AE47" s="146" t="str">
        <f t="shared" si="35"/>
        <v>►</v>
      </c>
      <c r="AF47" s="146" t="str">
        <f t="shared" si="36"/>
        <v>►</v>
      </c>
      <c r="AG47" s="146" t="str">
        <f t="shared" si="37"/>
        <v>►</v>
      </c>
      <c r="AH47" s="146" t="str">
        <f t="shared" si="38"/>
        <v>►</v>
      </c>
      <c r="AI47" s="660"/>
      <c r="AJ47" s="133"/>
      <c r="AK47" s="203"/>
      <c r="AL47" s="203"/>
      <c r="AM47" s="202"/>
      <c r="AN47" s="201"/>
      <c r="AO47" s="200"/>
      <c r="AP47" s="223"/>
      <c r="AQ47" s="329"/>
      <c r="AR47" s="318"/>
      <c r="AS47" s="318"/>
      <c r="AT47" s="318"/>
      <c r="AU47" s="318"/>
      <c r="AV47" s="210"/>
      <c r="AW47" s="222"/>
      <c r="AX47" s="679"/>
      <c r="AY47" s="679"/>
      <c r="AZ47" s="679"/>
      <c r="BA47" s="678"/>
      <c r="BC47" s="394" t="str">
        <f t="shared" si="21"/>
        <v>►</v>
      </c>
      <c r="BD47" s="574">
        <v>1</v>
      </c>
      <c r="BF47" s="394" t="str">
        <f t="shared" si="22"/>
        <v>►</v>
      </c>
      <c r="BG47" s="574">
        <v>1</v>
      </c>
      <c r="BI47" s="9">
        <v>1</v>
      </c>
    </row>
    <row r="48" spans="1:61" ht="17.25" customHeight="1">
      <c r="A48" s="394" t="str">
        <f t="shared" si="7"/>
        <v>►</v>
      </c>
      <c r="B48" s="146" t="str">
        <f t="shared" si="27"/>
        <v>►</v>
      </c>
      <c r="C48" s="659" t="str">
        <f t="shared" si="28"/>
        <v>►</v>
      </c>
      <c r="D48" s="146" t="str">
        <f t="shared" si="29"/>
        <v>►</v>
      </c>
      <c r="E48" s="146" t="str">
        <f t="shared" si="30"/>
        <v>►</v>
      </c>
      <c r="F48" s="146" t="str">
        <f t="shared" si="31"/>
        <v>►</v>
      </c>
      <c r="G48" s="146" t="str">
        <f t="shared" si="32"/>
        <v>►</v>
      </c>
      <c r="I48" s="133"/>
      <c r="J48" s="203"/>
      <c r="K48" s="203"/>
      <c r="L48" s="202"/>
      <c r="M48" s="201"/>
      <c r="N48" s="200"/>
      <c r="O48" s="215"/>
      <c r="P48" s="322"/>
      <c r="Q48" s="319"/>
      <c r="R48" s="319"/>
      <c r="S48" s="319"/>
      <c r="T48" s="319"/>
      <c r="U48" s="214"/>
      <c r="V48" s="28"/>
      <c r="W48" s="679"/>
      <c r="X48" s="679"/>
      <c r="Y48" s="679"/>
      <c r="Z48" s="678"/>
      <c r="AA48" s="660"/>
      <c r="AB48" s="394" t="str">
        <f t="shared" si="14"/>
        <v>►</v>
      </c>
      <c r="AC48" s="146" t="str">
        <f t="shared" si="33"/>
        <v>►</v>
      </c>
      <c r="AD48" s="659" t="str">
        <f t="shared" si="34"/>
        <v>►</v>
      </c>
      <c r="AE48" s="146" t="str">
        <f t="shared" si="35"/>
        <v>►</v>
      </c>
      <c r="AF48" s="146" t="str">
        <f t="shared" si="36"/>
        <v>►</v>
      </c>
      <c r="AG48" s="146" t="str">
        <f t="shared" si="37"/>
        <v>►</v>
      </c>
      <c r="AH48" s="146" t="str">
        <f t="shared" si="38"/>
        <v>►</v>
      </c>
      <c r="AI48" s="660"/>
      <c r="AJ48" s="133"/>
      <c r="AK48" s="203"/>
      <c r="AL48" s="203"/>
      <c r="AM48" s="202"/>
      <c r="AN48" s="201"/>
      <c r="AO48" s="200"/>
      <c r="AP48" s="215"/>
      <c r="AQ48" s="322"/>
      <c r="AR48" s="319"/>
      <c r="AS48" s="319"/>
      <c r="AT48" s="319"/>
      <c r="AU48" s="319"/>
      <c r="AV48" s="214"/>
      <c r="AW48" s="28"/>
      <c r="AX48" s="679"/>
      <c r="AY48" s="679"/>
      <c r="AZ48" s="679"/>
      <c r="BA48" s="678"/>
      <c r="BC48" s="394" t="str">
        <f t="shared" si="21"/>
        <v>►</v>
      </c>
      <c r="BD48" s="574">
        <v>1</v>
      </c>
      <c r="BF48" s="394" t="str">
        <f t="shared" si="22"/>
        <v>►</v>
      </c>
      <c r="BG48" s="574">
        <v>1</v>
      </c>
      <c r="BI48" s="9">
        <v>1</v>
      </c>
    </row>
    <row r="49" spans="1:61" ht="15.75" customHeight="1">
      <c r="A49" s="394" t="str">
        <f t="shared" si="7"/>
        <v>►</v>
      </c>
      <c r="B49" s="146" t="str">
        <f t="shared" si="27"/>
        <v>►</v>
      </c>
      <c r="C49" s="659" t="str">
        <f t="shared" si="28"/>
        <v>►</v>
      </c>
      <c r="D49" s="146" t="str">
        <f t="shared" si="29"/>
        <v>►</v>
      </c>
      <c r="E49" s="146" t="str">
        <f t="shared" si="30"/>
        <v>►</v>
      </c>
      <c r="F49" s="146" t="str">
        <f t="shared" si="31"/>
        <v>►</v>
      </c>
      <c r="G49" s="146" t="str">
        <f t="shared" si="32"/>
        <v>►</v>
      </c>
      <c r="I49" s="133"/>
      <c r="J49" s="203"/>
      <c r="K49" s="203"/>
      <c r="L49" s="202"/>
      <c r="M49" s="201"/>
      <c r="N49" s="200"/>
      <c r="O49" s="320"/>
      <c r="P49" s="319"/>
      <c r="Q49" s="318"/>
      <c r="R49" s="315"/>
      <c r="S49" s="198"/>
      <c r="T49" s="314"/>
      <c r="U49" s="197"/>
      <c r="V49" s="196"/>
      <c r="W49" s="677" t="str">
        <f>Q44</f>
        <v>POSTIT 2</v>
      </c>
      <c r="X49" s="677"/>
      <c r="Y49" s="677"/>
      <c r="Z49" s="676"/>
      <c r="AA49" s="660"/>
      <c r="AB49" s="394" t="str">
        <f t="shared" si="14"/>
        <v>►</v>
      </c>
      <c r="AC49" s="146" t="str">
        <f t="shared" si="33"/>
        <v>►</v>
      </c>
      <c r="AD49" s="659" t="str">
        <f t="shared" si="34"/>
        <v>►</v>
      </c>
      <c r="AE49" s="146" t="str">
        <f t="shared" si="35"/>
        <v>►</v>
      </c>
      <c r="AF49" s="146" t="str">
        <f t="shared" si="36"/>
        <v>►</v>
      </c>
      <c r="AG49" s="146" t="str">
        <f t="shared" si="37"/>
        <v>►</v>
      </c>
      <c r="AH49" s="146" t="str">
        <f t="shared" si="38"/>
        <v>►</v>
      </c>
      <c r="AI49" s="660"/>
      <c r="AJ49" s="133"/>
      <c r="AK49" s="203"/>
      <c r="AL49" s="203"/>
      <c r="AM49" s="202"/>
      <c r="AN49" s="201"/>
      <c r="AO49" s="200"/>
      <c r="AP49" s="320"/>
      <c r="AQ49" s="319"/>
      <c r="AR49" s="318"/>
      <c r="AS49" s="315"/>
      <c r="AT49" s="198"/>
      <c r="AU49" s="314"/>
      <c r="AV49" s="197"/>
      <c r="AW49" s="196"/>
      <c r="AX49" s="677" t="str">
        <f>AR44</f>
        <v>POSTIT 15</v>
      </c>
      <c r="AY49" s="677"/>
      <c r="AZ49" s="677"/>
      <c r="BA49" s="676"/>
      <c r="BC49" s="394" t="str">
        <f t="shared" si="21"/>
        <v>►</v>
      </c>
      <c r="BD49" s="574">
        <v>1</v>
      </c>
      <c r="BF49" s="394" t="str">
        <f t="shared" si="22"/>
        <v>►</v>
      </c>
      <c r="BG49" s="574">
        <v>1</v>
      </c>
      <c r="BI49" s="9">
        <v>1</v>
      </c>
    </row>
    <row r="50" spans="1:61" ht="15.75">
      <c r="A50" s="394" t="str">
        <f t="shared" si="7"/>
        <v>►</v>
      </c>
      <c r="B50" s="146" t="str">
        <f t="shared" si="27"/>
        <v>►</v>
      </c>
      <c r="C50" s="659" t="str">
        <f t="shared" si="28"/>
        <v>►</v>
      </c>
      <c r="D50" s="146" t="str">
        <f t="shared" si="29"/>
        <v>►</v>
      </c>
      <c r="E50" s="146" t="str">
        <f t="shared" si="30"/>
        <v>►</v>
      </c>
      <c r="F50" s="146" t="str">
        <f t="shared" si="31"/>
        <v>►</v>
      </c>
      <c r="G50" s="146" t="str">
        <f t="shared" si="32"/>
        <v>►</v>
      </c>
      <c r="I50" s="133"/>
      <c r="J50" s="203"/>
      <c r="K50" s="203"/>
      <c r="L50" s="202"/>
      <c r="M50" s="201"/>
      <c r="N50" s="200"/>
      <c r="O50" s="199"/>
      <c r="P50" s="103"/>
      <c r="Q50" s="315"/>
      <c r="R50" s="315"/>
      <c r="S50" s="198"/>
      <c r="T50" s="314"/>
      <c r="U50" s="197"/>
      <c r="V50" s="196"/>
      <c r="W50" s="677"/>
      <c r="X50" s="677"/>
      <c r="Y50" s="677"/>
      <c r="Z50" s="676"/>
      <c r="AA50" s="660"/>
      <c r="AB50" s="394" t="str">
        <f t="shared" si="14"/>
        <v>►</v>
      </c>
      <c r="AC50" s="146" t="str">
        <f t="shared" si="33"/>
        <v>►</v>
      </c>
      <c r="AD50" s="659" t="str">
        <f t="shared" si="34"/>
        <v>►</v>
      </c>
      <c r="AE50" s="146" t="str">
        <f t="shared" si="35"/>
        <v>►</v>
      </c>
      <c r="AF50" s="146" t="str">
        <f t="shared" si="36"/>
        <v>►</v>
      </c>
      <c r="AG50" s="146" t="str">
        <f t="shared" si="37"/>
        <v>►</v>
      </c>
      <c r="AH50" s="146" t="str">
        <f t="shared" si="38"/>
        <v>►</v>
      </c>
      <c r="AI50" s="660"/>
      <c r="AJ50" s="133"/>
      <c r="AK50" s="203"/>
      <c r="AL50" s="203"/>
      <c r="AM50" s="202"/>
      <c r="AN50" s="201"/>
      <c r="AO50" s="200"/>
      <c r="AP50" s="199"/>
      <c r="AQ50" s="103"/>
      <c r="AR50" s="315"/>
      <c r="AS50" s="315"/>
      <c r="AT50" s="198"/>
      <c r="AU50" s="314"/>
      <c r="AV50" s="197"/>
      <c r="AW50" s="196"/>
      <c r="AX50" s="677"/>
      <c r="AY50" s="677"/>
      <c r="AZ50" s="677"/>
      <c r="BA50" s="676"/>
      <c r="BC50" s="394" t="str">
        <f t="shared" si="21"/>
        <v>►</v>
      </c>
      <c r="BD50" s="574">
        <v>1</v>
      </c>
      <c r="BF50" s="394" t="str">
        <f t="shared" si="22"/>
        <v>►</v>
      </c>
      <c r="BG50" s="574">
        <v>1</v>
      </c>
      <c r="BI50" s="9">
        <v>1</v>
      </c>
    </row>
    <row r="51" spans="1:61" ht="15.75">
      <c r="A51" s="394" t="str">
        <f t="shared" si="7"/>
        <v>►</v>
      </c>
      <c r="B51" s="146" t="str">
        <f t="shared" si="27"/>
        <v>►</v>
      </c>
      <c r="C51" s="659" t="str">
        <f t="shared" si="28"/>
        <v>►</v>
      </c>
      <c r="D51" s="146" t="str">
        <f t="shared" si="29"/>
        <v>►</v>
      </c>
      <c r="E51" s="146" t="str">
        <f t="shared" si="30"/>
        <v>►</v>
      </c>
      <c r="F51" s="146" t="str">
        <f t="shared" si="31"/>
        <v>►</v>
      </c>
      <c r="G51" s="146" t="str">
        <f t="shared" si="32"/>
        <v>►</v>
      </c>
      <c r="I51" s="133"/>
      <c r="J51" s="189"/>
      <c r="K51" s="188"/>
      <c r="L51" s="187"/>
      <c r="M51" s="186"/>
      <c r="N51" s="185"/>
      <c r="O51" s="184"/>
      <c r="P51" s="183"/>
      <c r="Q51" s="183"/>
      <c r="R51" s="182"/>
      <c r="S51" s="182"/>
      <c r="T51" s="182"/>
      <c r="U51" s="182"/>
      <c r="V51" s="182"/>
      <c r="W51" s="182"/>
      <c r="X51" s="182"/>
      <c r="Y51" s="182"/>
      <c r="Z51" s="181"/>
      <c r="AA51" s="660"/>
      <c r="AB51" s="394" t="str">
        <f t="shared" si="14"/>
        <v>►</v>
      </c>
      <c r="AC51" s="146" t="str">
        <f t="shared" si="33"/>
        <v>►</v>
      </c>
      <c r="AD51" s="659" t="str">
        <f t="shared" si="34"/>
        <v>►</v>
      </c>
      <c r="AE51" s="146" t="str">
        <f t="shared" si="35"/>
        <v>►</v>
      </c>
      <c r="AF51" s="146" t="str">
        <f t="shared" si="36"/>
        <v>►</v>
      </c>
      <c r="AG51" s="146" t="str">
        <f t="shared" si="37"/>
        <v>►</v>
      </c>
      <c r="AH51" s="146" t="str">
        <f t="shared" si="38"/>
        <v>►</v>
      </c>
      <c r="AI51" s="660"/>
      <c r="AJ51" s="133"/>
      <c r="AK51" s="189"/>
      <c r="AL51" s="188"/>
      <c r="AM51" s="187"/>
      <c r="AN51" s="186"/>
      <c r="AO51" s="185"/>
      <c r="AP51" s="184"/>
      <c r="AQ51" s="183"/>
      <c r="AR51" s="183"/>
      <c r="AS51" s="182"/>
      <c r="AT51" s="182"/>
      <c r="AU51" s="182"/>
      <c r="AV51" s="182"/>
      <c r="AW51" s="182"/>
      <c r="AX51" s="182"/>
      <c r="AY51" s="182"/>
      <c r="AZ51" s="182"/>
      <c r="BA51" s="181"/>
      <c r="BC51" s="394" t="str">
        <f t="shared" si="21"/>
        <v>►</v>
      </c>
      <c r="BD51" s="575" t="s">
        <v>770</v>
      </c>
      <c r="BF51" s="394" t="str">
        <f t="shared" si="22"/>
        <v>►</v>
      </c>
      <c r="BG51" s="575" t="s">
        <v>770</v>
      </c>
      <c r="BI51" s="9">
        <v>1</v>
      </c>
    </row>
    <row r="52" spans="1:61" ht="16.5" customHeight="1">
      <c r="A52" s="394" t="str">
        <f t="shared" si="7"/>
        <v>►</v>
      </c>
      <c r="B52" s="146" t="str">
        <f t="shared" si="27"/>
        <v>►</v>
      </c>
      <c r="C52" s="659" t="str">
        <f t="shared" si="28"/>
        <v>►</v>
      </c>
      <c r="D52" s="146" t="str">
        <f t="shared" si="29"/>
        <v>►</v>
      </c>
      <c r="E52" s="146" t="str">
        <f t="shared" si="30"/>
        <v>►</v>
      </c>
      <c r="F52" s="146" t="str">
        <f t="shared" si="31"/>
        <v>►</v>
      </c>
      <c r="G52" s="146" t="str">
        <f t="shared" si="32"/>
        <v>►</v>
      </c>
      <c r="I52" s="133"/>
      <c r="J52" s="118"/>
      <c r="K52" s="118"/>
      <c r="L52" s="117"/>
      <c r="M52" s="116"/>
      <c r="N52" s="115"/>
      <c r="O52" s="675"/>
      <c r="P52" s="675"/>
      <c r="Q52" s="674"/>
      <c r="R52" s="176"/>
      <c r="S52" s="175"/>
      <c r="T52" s="673"/>
      <c r="U52" s="174"/>
      <c r="V52" s="672"/>
      <c r="W52" s="671"/>
      <c r="X52" s="670"/>
      <c r="Y52" s="669"/>
      <c r="Z52" s="173"/>
      <c r="AA52" s="660"/>
      <c r="AB52" s="394" t="str">
        <f t="shared" si="14"/>
        <v>►</v>
      </c>
      <c r="AC52" s="146" t="str">
        <f t="shared" si="33"/>
        <v>►</v>
      </c>
      <c r="AD52" s="659" t="str">
        <f t="shared" si="34"/>
        <v>►</v>
      </c>
      <c r="AE52" s="146" t="str">
        <f t="shared" si="35"/>
        <v>►</v>
      </c>
      <c r="AF52" s="146" t="str">
        <f t="shared" si="36"/>
        <v>►</v>
      </c>
      <c r="AG52" s="146" t="str">
        <f t="shared" si="37"/>
        <v>►</v>
      </c>
      <c r="AH52" s="146" t="str">
        <f t="shared" si="38"/>
        <v>►</v>
      </c>
      <c r="AI52" s="660"/>
      <c r="AJ52" s="133"/>
      <c r="AK52" s="118"/>
      <c r="AL52" s="118"/>
      <c r="AM52" s="117"/>
      <c r="AN52" s="116"/>
      <c r="AO52" s="115"/>
      <c r="AP52" s="675"/>
      <c r="AQ52" s="675"/>
      <c r="AR52" s="674"/>
      <c r="AS52" s="176"/>
      <c r="AT52" s="175"/>
      <c r="AU52" s="673"/>
      <c r="AV52" s="174"/>
      <c r="AW52" s="672"/>
      <c r="AX52" s="671"/>
      <c r="AY52" s="670"/>
      <c r="AZ52" s="669"/>
      <c r="BA52" s="173"/>
      <c r="BC52" s="394" t="str">
        <f t="shared" si="21"/>
        <v>►</v>
      </c>
      <c r="BD52" s="378" t="s">
        <v>771</v>
      </c>
      <c r="BE52" t="s">
        <v>505</v>
      </c>
      <c r="BF52" s="394" t="str">
        <f t="shared" si="22"/>
        <v>►</v>
      </c>
      <c r="BG52" s="378" t="s">
        <v>771</v>
      </c>
      <c r="BH52" t="s">
        <v>505</v>
      </c>
      <c r="BI52" s="9">
        <v>1</v>
      </c>
    </row>
    <row r="53" spans="1:61" ht="15.75">
      <c r="A53" s="394" t="str">
        <f t="shared" si="7"/>
        <v>►</v>
      </c>
      <c r="B53" s="146" t="str">
        <f t="shared" si="27"/>
        <v>►</v>
      </c>
      <c r="C53" s="659" t="str">
        <f t="shared" si="28"/>
        <v>►</v>
      </c>
      <c r="D53" s="146" t="str">
        <f t="shared" si="29"/>
        <v>►</v>
      </c>
      <c r="E53" s="146" t="str">
        <f t="shared" si="30"/>
        <v>►</v>
      </c>
      <c r="F53" s="146" t="str">
        <f t="shared" si="31"/>
        <v>►</v>
      </c>
      <c r="G53" s="146" t="str">
        <f t="shared" si="32"/>
        <v>►</v>
      </c>
      <c r="I53" s="133"/>
      <c r="J53" s="118"/>
      <c r="K53" s="118"/>
      <c r="L53" s="117"/>
      <c r="M53" s="116"/>
      <c r="N53" s="115"/>
      <c r="O53" s="663"/>
      <c r="P53" s="663"/>
      <c r="Q53" s="662"/>
      <c r="R53" s="164"/>
      <c r="S53" s="163"/>
      <c r="T53" s="668"/>
      <c r="U53" s="162"/>
      <c r="V53" s="667"/>
      <c r="W53" s="666"/>
      <c r="X53" s="665"/>
      <c r="Y53" s="664"/>
      <c r="Z53" s="161"/>
      <c r="AA53" s="660"/>
      <c r="AB53" s="394" t="str">
        <f t="shared" si="14"/>
        <v>►</v>
      </c>
      <c r="AC53" s="146" t="str">
        <f t="shared" si="33"/>
        <v>►</v>
      </c>
      <c r="AD53" s="659" t="str">
        <f t="shared" si="34"/>
        <v>►</v>
      </c>
      <c r="AE53" s="146" t="str">
        <f t="shared" si="35"/>
        <v>►</v>
      </c>
      <c r="AF53" s="146" t="str">
        <f t="shared" si="36"/>
        <v>►</v>
      </c>
      <c r="AG53" s="146" t="str">
        <f t="shared" si="37"/>
        <v>►</v>
      </c>
      <c r="AH53" s="146" t="str">
        <f t="shared" si="38"/>
        <v>►</v>
      </c>
      <c r="AI53" s="660"/>
      <c r="AJ53" s="133"/>
      <c r="AK53" s="118"/>
      <c r="AL53" s="118"/>
      <c r="AM53" s="117"/>
      <c r="AN53" s="116"/>
      <c r="AO53" s="115"/>
      <c r="AP53" s="663"/>
      <c r="AQ53" s="663"/>
      <c r="AR53" s="662"/>
      <c r="AS53" s="164"/>
      <c r="AT53" s="163"/>
      <c r="AU53" s="668"/>
      <c r="AV53" s="162"/>
      <c r="AW53" s="667"/>
      <c r="AX53" s="666"/>
      <c r="AY53" s="665"/>
      <c r="AZ53" s="664"/>
      <c r="BA53" s="161"/>
      <c r="BC53" s="394" t="str">
        <f t="shared" si="21"/>
        <v>►</v>
      </c>
      <c r="BD53" s="574">
        <v>1</v>
      </c>
      <c r="BF53" s="394" t="str">
        <f t="shared" si="22"/>
        <v>►</v>
      </c>
      <c r="BG53" s="574">
        <v>1</v>
      </c>
      <c r="BI53" s="9">
        <v>1</v>
      </c>
    </row>
    <row r="54" spans="1:61" ht="21">
      <c r="A54" s="394" t="str">
        <f t="shared" si="7"/>
        <v>►</v>
      </c>
      <c r="B54" s="146" t="str">
        <f t="shared" si="27"/>
        <v>►</v>
      </c>
      <c r="C54" s="659" t="str">
        <f t="shared" si="28"/>
        <v>►</v>
      </c>
      <c r="D54" s="146" t="str">
        <f t="shared" si="29"/>
        <v>►</v>
      </c>
      <c r="E54" s="146" t="str">
        <f t="shared" si="30"/>
        <v>►</v>
      </c>
      <c r="F54" s="146" t="str">
        <f t="shared" si="31"/>
        <v>►</v>
      </c>
      <c r="G54" s="146" t="str">
        <f t="shared" si="32"/>
        <v>►</v>
      </c>
      <c r="I54" s="133"/>
      <c r="J54" s="118"/>
      <c r="K54" s="118"/>
      <c r="L54" s="117"/>
      <c r="M54" s="116"/>
      <c r="N54" s="115"/>
      <c r="O54" s="663"/>
      <c r="P54" s="663"/>
      <c r="Q54" s="662"/>
      <c r="R54" s="144"/>
      <c r="S54" s="292"/>
      <c r="T54" s="291"/>
      <c r="U54" s="143"/>
      <c r="V54" s="290"/>
      <c r="W54" s="289"/>
      <c r="X54" s="288"/>
      <c r="Y54" s="287"/>
      <c r="Z54" s="286"/>
      <c r="AA54" s="660"/>
      <c r="AB54" s="394" t="str">
        <f t="shared" si="14"/>
        <v>►</v>
      </c>
      <c r="AC54" s="146" t="str">
        <f t="shared" si="33"/>
        <v>►</v>
      </c>
      <c r="AD54" s="659" t="str">
        <f t="shared" si="34"/>
        <v>►</v>
      </c>
      <c r="AE54" s="146" t="str">
        <f t="shared" si="35"/>
        <v>►</v>
      </c>
      <c r="AF54" s="146" t="str">
        <f t="shared" si="36"/>
        <v>►</v>
      </c>
      <c r="AG54" s="146" t="str">
        <f t="shared" si="37"/>
        <v>►</v>
      </c>
      <c r="AH54" s="146" t="str">
        <f t="shared" si="38"/>
        <v>►</v>
      </c>
      <c r="AI54" s="660"/>
      <c r="AJ54" s="133"/>
      <c r="AK54" s="118"/>
      <c r="AL54" s="118"/>
      <c r="AM54" s="117"/>
      <c r="AN54" s="116"/>
      <c r="AO54" s="115"/>
      <c r="AP54" s="663"/>
      <c r="AQ54" s="663"/>
      <c r="AR54" s="662"/>
      <c r="AS54" s="144"/>
      <c r="AT54" s="292"/>
      <c r="AU54" s="291"/>
      <c r="AV54" s="143"/>
      <c r="AW54" s="290"/>
      <c r="AX54" s="289"/>
      <c r="AY54" s="288"/>
      <c r="AZ54" s="287"/>
      <c r="BA54" s="286"/>
      <c r="BC54" s="394" t="str">
        <f t="shared" si="21"/>
        <v>►</v>
      </c>
      <c r="BD54" s="576" t="s">
        <v>772</v>
      </c>
      <c r="BF54" s="394" t="str">
        <f t="shared" si="22"/>
        <v>►</v>
      </c>
      <c r="BG54" s="576" t="s">
        <v>772</v>
      </c>
      <c r="BI54" s="9">
        <v>1</v>
      </c>
    </row>
    <row r="55" spans="1:61" ht="21">
      <c r="A55" s="394" t="str">
        <f t="shared" si="7"/>
        <v>►</v>
      </c>
      <c r="B55" s="146" t="str">
        <f t="shared" si="27"/>
        <v>►</v>
      </c>
      <c r="C55" s="659" t="str">
        <f t="shared" si="28"/>
        <v>►</v>
      </c>
      <c r="D55" s="146" t="str">
        <f t="shared" si="29"/>
        <v>►</v>
      </c>
      <c r="E55" s="146" t="str">
        <f t="shared" si="30"/>
        <v>►</v>
      </c>
      <c r="F55" s="146" t="str">
        <f t="shared" si="31"/>
        <v>►</v>
      </c>
      <c r="G55" s="146" t="str">
        <f t="shared" si="32"/>
        <v>►</v>
      </c>
      <c r="I55" s="145"/>
      <c r="J55" s="118"/>
      <c r="K55" s="118"/>
      <c r="L55" s="117"/>
      <c r="M55" s="116"/>
      <c r="N55" s="115"/>
      <c r="O55" s="663"/>
      <c r="P55" s="663"/>
      <c r="Q55" s="662"/>
      <c r="R55" s="149"/>
      <c r="S55" s="292"/>
      <c r="T55" s="291"/>
      <c r="U55" s="143"/>
      <c r="V55" s="290"/>
      <c r="W55" s="289"/>
      <c r="X55" s="288"/>
      <c r="Y55" s="287"/>
      <c r="Z55" s="286"/>
      <c r="AA55" s="660"/>
      <c r="AB55" s="394" t="str">
        <f t="shared" si="14"/>
        <v>►</v>
      </c>
      <c r="AC55" s="146" t="str">
        <f t="shared" si="33"/>
        <v>►</v>
      </c>
      <c r="AD55" s="659" t="str">
        <f t="shared" si="34"/>
        <v>►</v>
      </c>
      <c r="AE55" s="146" t="str">
        <f t="shared" si="35"/>
        <v>►</v>
      </c>
      <c r="AF55" s="146" t="str">
        <f t="shared" si="36"/>
        <v>►</v>
      </c>
      <c r="AG55" s="146" t="str">
        <f t="shared" si="37"/>
        <v>►</v>
      </c>
      <c r="AH55" s="146" t="str">
        <f t="shared" si="38"/>
        <v>►</v>
      </c>
      <c r="AI55" s="660"/>
      <c r="AJ55" s="145"/>
      <c r="AK55" s="118"/>
      <c r="AL55" s="118"/>
      <c r="AM55" s="117"/>
      <c r="AN55" s="116"/>
      <c r="AO55" s="115"/>
      <c r="AP55" s="663"/>
      <c r="AQ55" s="663"/>
      <c r="AR55" s="662"/>
      <c r="AS55" s="149"/>
      <c r="AT55" s="292"/>
      <c r="AU55" s="291"/>
      <c r="AV55" s="143"/>
      <c r="AW55" s="290"/>
      <c r="AX55" s="289"/>
      <c r="AY55" s="288"/>
      <c r="AZ55" s="287"/>
      <c r="BA55" s="286"/>
      <c r="BC55" s="394" t="str">
        <f t="shared" si="21"/>
        <v>►</v>
      </c>
      <c r="BD55" s="577" t="s">
        <v>773</v>
      </c>
      <c r="BE55" t="s">
        <v>505</v>
      </c>
      <c r="BF55" s="394" t="str">
        <f t="shared" si="22"/>
        <v>►</v>
      </c>
      <c r="BG55" s="577" t="s">
        <v>773</v>
      </c>
      <c r="BH55" t="s">
        <v>505</v>
      </c>
      <c r="BI55" s="9">
        <v>1</v>
      </c>
    </row>
    <row r="56" spans="1:61" ht="21">
      <c r="A56" s="394" t="str">
        <f t="shared" si="7"/>
        <v>►</v>
      </c>
      <c r="B56" s="146" t="str">
        <f t="shared" si="27"/>
        <v>►</v>
      </c>
      <c r="C56" s="659" t="str">
        <f t="shared" si="28"/>
        <v>►</v>
      </c>
      <c r="D56" s="146" t="str">
        <f t="shared" si="29"/>
        <v>►</v>
      </c>
      <c r="E56" s="146" t="str">
        <f t="shared" si="30"/>
        <v>►</v>
      </c>
      <c r="F56" s="146" t="str">
        <f t="shared" si="31"/>
        <v>►</v>
      </c>
      <c r="G56" s="146" t="str">
        <f t="shared" si="32"/>
        <v>►</v>
      </c>
      <c r="I56" s="145"/>
      <c r="J56" s="118"/>
      <c r="K56" s="118"/>
      <c r="L56" s="117"/>
      <c r="M56" s="116"/>
      <c r="N56" s="115"/>
      <c r="O56" s="663"/>
      <c r="P56" s="663"/>
      <c r="Q56" s="662"/>
      <c r="R56" s="144"/>
      <c r="S56" s="292"/>
      <c r="T56" s="291"/>
      <c r="U56" s="143"/>
      <c r="V56" s="290"/>
      <c r="W56" s="289"/>
      <c r="X56" s="288"/>
      <c r="Y56" s="287"/>
      <c r="Z56" s="294"/>
      <c r="AA56" s="660"/>
      <c r="AB56" s="394" t="str">
        <f t="shared" si="14"/>
        <v>►</v>
      </c>
      <c r="AC56" s="146" t="str">
        <f t="shared" si="33"/>
        <v>►</v>
      </c>
      <c r="AD56" s="659" t="str">
        <f t="shared" si="34"/>
        <v>►</v>
      </c>
      <c r="AE56" s="146" t="str">
        <f t="shared" si="35"/>
        <v>►</v>
      </c>
      <c r="AF56" s="146" t="str">
        <f t="shared" si="36"/>
        <v>►</v>
      </c>
      <c r="AG56" s="146" t="str">
        <f t="shared" si="37"/>
        <v>►</v>
      </c>
      <c r="AH56" s="146" t="str">
        <f t="shared" si="38"/>
        <v>►</v>
      </c>
      <c r="AI56" s="660"/>
      <c r="AJ56" s="145"/>
      <c r="AK56" s="118"/>
      <c r="AL56" s="118"/>
      <c r="AM56" s="117"/>
      <c r="AN56" s="116"/>
      <c r="AO56" s="115"/>
      <c r="AP56" s="663"/>
      <c r="AQ56" s="663"/>
      <c r="AR56" s="662"/>
      <c r="AS56" s="144"/>
      <c r="AT56" s="292"/>
      <c r="AU56" s="291"/>
      <c r="AV56" s="143"/>
      <c r="AW56" s="290"/>
      <c r="AX56" s="289"/>
      <c r="AY56" s="288"/>
      <c r="AZ56" s="287"/>
      <c r="BA56" s="294"/>
      <c r="BC56" s="394" t="str">
        <f t="shared" si="21"/>
        <v>►</v>
      </c>
      <c r="BD56" s="574">
        <v>1</v>
      </c>
      <c r="BF56" s="394" t="str">
        <f t="shared" si="22"/>
        <v>►</v>
      </c>
      <c r="BG56" s="574">
        <v>1</v>
      </c>
      <c r="BI56" s="9">
        <v>1</v>
      </c>
    </row>
    <row r="57" spans="1:61" ht="15.75" customHeight="1">
      <c r="A57" s="394" t="str">
        <f t="shared" si="7"/>
        <v>►</v>
      </c>
      <c r="B57" s="146" t="str">
        <f t="shared" si="27"/>
        <v>►</v>
      </c>
      <c r="C57" s="659" t="str">
        <f t="shared" si="28"/>
        <v>►</v>
      </c>
      <c r="D57" s="146" t="str">
        <f t="shared" si="29"/>
        <v>►</v>
      </c>
      <c r="E57" s="146" t="str">
        <f t="shared" si="30"/>
        <v>►</v>
      </c>
      <c r="F57" s="146" t="str">
        <f t="shared" si="31"/>
        <v>►</v>
      </c>
      <c r="G57" s="146" t="str">
        <f t="shared" si="32"/>
        <v>►</v>
      </c>
      <c r="I57" s="145"/>
      <c r="J57" s="118"/>
      <c r="K57" s="118"/>
      <c r="L57" s="117"/>
      <c r="M57" s="116"/>
      <c r="N57" s="115"/>
      <c r="O57" s="663"/>
      <c r="P57" s="663"/>
      <c r="Q57" s="662"/>
      <c r="R57" s="149"/>
      <c r="S57" s="292"/>
      <c r="T57" s="291"/>
      <c r="U57" s="143"/>
      <c r="V57" s="290"/>
      <c r="W57" s="289"/>
      <c r="X57" s="288"/>
      <c r="Y57" s="287"/>
      <c r="Z57" s="294"/>
      <c r="AA57" s="660"/>
      <c r="AB57" s="394" t="str">
        <f t="shared" si="14"/>
        <v>►</v>
      </c>
      <c r="AC57" s="146" t="str">
        <f t="shared" si="33"/>
        <v>►</v>
      </c>
      <c r="AD57" s="659" t="str">
        <f t="shared" si="34"/>
        <v>►</v>
      </c>
      <c r="AE57" s="146" t="str">
        <f t="shared" si="35"/>
        <v>►</v>
      </c>
      <c r="AF57" s="146" t="str">
        <f t="shared" si="36"/>
        <v>►</v>
      </c>
      <c r="AG57" s="146" t="str">
        <f t="shared" si="37"/>
        <v>►</v>
      </c>
      <c r="AH57" s="146" t="str">
        <f t="shared" si="38"/>
        <v>►</v>
      </c>
      <c r="AI57" s="660"/>
      <c r="AJ57" s="145"/>
      <c r="AK57" s="118"/>
      <c r="AL57" s="118"/>
      <c r="AM57" s="117"/>
      <c r="AN57" s="116"/>
      <c r="AO57" s="115"/>
      <c r="AP57" s="663"/>
      <c r="AQ57" s="663"/>
      <c r="AR57" s="662"/>
      <c r="AS57" s="149"/>
      <c r="AT57" s="292"/>
      <c r="AU57" s="291"/>
      <c r="AV57" s="143"/>
      <c r="AW57" s="290"/>
      <c r="AX57" s="289"/>
      <c r="AY57" s="288"/>
      <c r="AZ57" s="287"/>
      <c r="BA57" s="294"/>
      <c r="BC57" s="394" t="str">
        <f t="shared" si="21"/>
        <v>►</v>
      </c>
      <c r="BD57" s="577" t="s">
        <v>774</v>
      </c>
      <c r="BE57" t="s">
        <v>505</v>
      </c>
      <c r="BF57" s="394" t="str">
        <f t="shared" si="22"/>
        <v>►</v>
      </c>
      <c r="BG57" s="577" t="s">
        <v>774</v>
      </c>
      <c r="BH57" t="s">
        <v>505</v>
      </c>
      <c r="BI57" s="9">
        <v>1</v>
      </c>
    </row>
    <row r="58" spans="1:61" ht="15.75" customHeight="1">
      <c r="A58" s="394" t="str">
        <f t="shared" si="7"/>
        <v>►</v>
      </c>
      <c r="B58" s="146" t="str">
        <f t="shared" si="27"/>
        <v>►</v>
      </c>
      <c r="C58" s="659" t="str">
        <f t="shared" si="28"/>
        <v>►</v>
      </c>
      <c r="D58" s="146" t="str">
        <f t="shared" si="29"/>
        <v>►</v>
      </c>
      <c r="E58" s="146" t="str">
        <f t="shared" si="30"/>
        <v>►</v>
      </c>
      <c r="F58" s="146" t="str">
        <f t="shared" si="31"/>
        <v>►</v>
      </c>
      <c r="G58" s="146" t="str">
        <f t="shared" si="32"/>
        <v>►</v>
      </c>
      <c r="I58" s="145"/>
      <c r="J58" s="118"/>
      <c r="K58" s="118"/>
      <c r="L58" s="117"/>
      <c r="M58" s="116"/>
      <c r="N58" s="115"/>
      <c r="O58" s="663"/>
      <c r="P58" s="663"/>
      <c r="Q58" s="662"/>
      <c r="R58" s="144"/>
      <c r="S58" s="292"/>
      <c r="T58" s="291"/>
      <c r="U58" s="143"/>
      <c r="V58" s="290"/>
      <c r="W58" s="289"/>
      <c r="X58" s="288"/>
      <c r="Y58" s="287"/>
      <c r="Z58" s="286"/>
      <c r="AA58" s="660"/>
      <c r="AB58" s="394" t="str">
        <f t="shared" si="14"/>
        <v>►</v>
      </c>
      <c r="AC58" s="146" t="str">
        <f t="shared" si="33"/>
        <v>►</v>
      </c>
      <c r="AD58" s="659" t="str">
        <f t="shared" si="34"/>
        <v>►</v>
      </c>
      <c r="AE58" s="146" t="str">
        <f t="shared" si="35"/>
        <v>►</v>
      </c>
      <c r="AF58" s="146" t="str">
        <f t="shared" si="36"/>
        <v>►</v>
      </c>
      <c r="AG58" s="146" t="str">
        <f t="shared" si="37"/>
        <v>►</v>
      </c>
      <c r="AH58" s="146" t="str">
        <f t="shared" si="38"/>
        <v>►</v>
      </c>
      <c r="AI58" s="660"/>
      <c r="AJ58" s="145"/>
      <c r="AK58" s="118"/>
      <c r="AL58" s="118"/>
      <c r="AM58" s="117"/>
      <c r="AN58" s="116"/>
      <c r="AO58" s="115"/>
      <c r="AP58" s="663"/>
      <c r="AQ58" s="663"/>
      <c r="AR58" s="662"/>
      <c r="AS58" s="144"/>
      <c r="AT58" s="292"/>
      <c r="AU58" s="291"/>
      <c r="AV58" s="143"/>
      <c r="AW58" s="290"/>
      <c r="AX58" s="289"/>
      <c r="AY58" s="288"/>
      <c r="AZ58" s="287"/>
      <c r="BA58" s="286"/>
      <c r="BC58" s="394" t="str">
        <f t="shared" si="21"/>
        <v>►</v>
      </c>
      <c r="BD58" s="574">
        <v>1</v>
      </c>
      <c r="BF58" s="394" t="str">
        <f t="shared" si="22"/>
        <v>►</v>
      </c>
      <c r="BG58" s="574">
        <v>1</v>
      </c>
      <c r="BI58" s="9">
        <v>1</v>
      </c>
    </row>
    <row r="59" spans="1:61" ht="21" customHeight="1">
      <c r="A59" s="394" t="str">
        <f t="shared" si="7"/>
        <v>►</v>
      </c>
      <c r="B59" s="146" t="str">
        <f t="shared" si="27"/>
        <v>►</v>
      </c>
      <c r="C59" s="659" t="str">
        <f t="shared" si="28"/>
        <v>►</v>
      </c>
      <c r="D59" s="146" t="str">
        <f t="shared" si="29"/>
        <v>►</v>
      </c>
      <c r="E59" s="146" t="str">
        <f t="shared" si="30"/>
        <v>►</v>
      </c>
      <c r="F59" s="146" t="str">
        <f t="shared" si="31"/>
        <v>►</v>
      </c>
      <c r="G59" s="146" t="str">
        <f t="shared" si="32"/>
        <v>►</v>
      </c>
      <c r="I59" s="145"/>
      <c r="J59" s="118"/>
      <c r="K59" s="118"/>
      <c r="L59" s="117"/>
      <c r="M59" s="116"/>
      <c r="N59" s="115"/>
      <c r="O59" s="663"/>
      <c r="P59" s="663"/>
      <c r="Q59" s="662"/>
      <c r="R59" s="149"/>
      <c r="S59" s="292"/>
      <c r="T59" s="291"/>
      <c r="U59" s="143"/>
      <c r="V59" s="290"/>
      <c r="W59" s="289"/>
      <c r="X59" s="288"/>
      <c r="Y59" s="287"/>
      <c r="Z59" s="286"/>
      <c r="AA59" s="660"/>
      <c r="AB59" s="394" t="str">
        <f t="shared" si="14"/>
        <v>►</v>
      </c>
      <c r="AC59" s="146" t="str">
        <f t="shared" si="33"/>
        <v>►</v>
      </c>
      <c r="AD59" s="659" t="str">
        <f t="shared" si="34"/>
        <v>►</v>
      </c>
      <c r="AE59" s="146" t="str">
        <f t="shared" si="35"/>
        <v>►</v>
      </c>
      <c r="AF59" s="146" t="str">
        <f t="shared" si="36"/>
        <v>►</v>
      </c>
      <c r="AG59" s="146" t="str">
        <f t="shared" si="37"/>
        <v>►</v>
      </c>
      <c r="AH59" s="146" t="str">
        <f t="shared" si="38"/>
        <v>►</v>
      </c>
      <c r="AI59" s="660"/>
      <c r="AJ59" s="145"/>
      <c r="AK59" s="118"/>
      <c r="AL59" s="118"/>
      <c r="AM59" s="117"/>
      <c r="AN59" s="116"/>
      <c r="AO59" s="115"/>
      <c r="AP59" s="663"/>
      <c r="AQ59" s="663"/>
      <c r="AR59" s="662"/>
      <c r="AS59" s="149"/>
      <c r="AT59" s="292"/>
      <c r="AU59" s="291"/>
      <c r="AV59" s="143"/>
      <c r="AW59" s="290"/>
      <c r="AX59" s="289"/>
      <c r="AY59" s="288"/>
      <c r="AZ59" s="287"/>
      <c r="BA59" s="286"/>
      <c r="BC59" s="394" t="str">
        <f t="shared" si="21"/>
        <v>►</v>
      </c>
      <c r="BD59" s="1738" t="s">
        <v>775</v>
      </c>
      <c r="BF59" s="394" t="str">
        <f t="shared" si="22"/>
        <v>►</v>
      </c>
      <c r="BG59" s="1738" t="s">
        <v>775</v>
      </c>
      <c r="BI59" s="9">
        <v>1</v>
      </c>
    </row>
    <row r="60" spans="1:61" ht="21">
      <c r="A60" s="394" t="str">
        <f t="shared" si="7"/>
        <v>►</v>
      </c>
      <c r="B60" s="146" t="str">
        <f t="shared" si="27"/>
        <v>►</v>
      </c>
      <c r="C60" s="659" t="str">
        <f t="shared" si="28"/>
        <v>►</v>
      </c>
      <c r="D60" s="146" t="str">
        <f t="shared" si="29"/>
        <v>►</v>
      </c>
      <c r="E60" s="146" t="str">
        <f t="shared" si="30"/>
        <v>►</v>
      </c>
      <c r="F60" s="146" t="str">
        <f t="shared" si="31"/>
        <v>►</v>
      </c>
      <c r="G60" s="146" t="str">
        <f t="shared" si="32"/>
        <v>►</v>
      </c>
      <c r="I60" s="145"/>
      <c r="J60" s="118"/>
      <c r="K60" s="118"/>
      <c r="L60" s="117"/>
      <c r="M60" s="116"/>
      <c r="N60" s="115"/>
      <c r="O60" s="663"/>
      <c r="P60" s="663"/>
      <c r="Q60" s="662"/>
      <c r="R60" s="144"/>
      <c r="S60" s="292"/>
      <c r="T60" s="291"/>
      <c r="U60" s="143"/>
      <c r="V60" s="290"/>
      <c r="W60" s="289"/>
      <c r="X60" s="288"/>
      <c r="Y60" s="287"/>
      <c r="Z60" s="286"/>
      <c r="AA60" s="660"/>
      <c r="AB60" s="394" t="str">
        <f t="shared" si="14"/>
        <v>►</v>
      </c>
      <c r="AC60" s="146" t="str">
        <f t="shared" si="33"/>
        <v>►</v>
      </c>
      <c r="AD60" s="659" t="str">
        <f t="shared" si="34"/>
        <v>►</v>
      </c>
      <c r="AE60" s="146" t="str">
        <f t="shared" si="35"/>
        <v>►</v>
      </c>
      <c r="AF60" s="146" t="str">
        <f t="shared" si="36"/>
        <v>►</v>
      </c>
      <c r="AG60" s="146" t="str">
        <f t="shared" si="37"/>
        <v>►</v>
      </c>
      <c r="AH60" s="146" t="str">
        <f t="shared" si="38"/>
        <v>►</v>
      </c>
      <c r="AI60" s="660"/>
      <c r="AJ60" s="145"/>
      <c r="AK60" s="118"/>
      <c r="AL60" s="118"/>
      <c r="AM60" s="117"/>
      <c r="AN60" s="116"/>
      <c r="AO60" s="115"/>
      <c r="AP60" s="663"/>
      <c r="AQ60" s="663"/>
      <c r="AR60" s="662"/>
      <c r="AS60" s="144"/>
      <c r="AT60" s="292"/>
      <c r="AU60" s="291"/>
      <c r="AV60" s="143"/>
      <c r="AW60" s="290"/>
      <c r="AX60" s="289"/>
      <c r="AY60" s="288"/>
      <c r="AZ60" s="287"/>
      <c r="BA60" s="286"/>
      <c r="BC60" s="394" t="str">
        <f t="shared" si="21"/>
        <v>►</v>
      </c>
      <c r="BD60" s="1738"/>
      <c r="BF60" s="394" t="str">
        <f t="shared" si="22"/>
        <v>►</v>
      </c>
      <c r="BG60" s="1738"/>
      <c r="BI60" s="9">
        <v>1</v>
      </c>
    </row>
    <row r="61" spans="1:61" ht="15.75">
      <c r="A61" s="394" t="str">
        <f t="shared" si="7"/>
        <v>►</v>
      </c>
      <c r="B61" s="146" t="str">
        <f t="shared" si="27"/>
        <v>►</v>
      </c>
      <c r="C61" s="659" t="str">
        <f t="shared" si="28"/>
        <v>►</v>
      </c>
      <c r="D61" s="146" t="str">
        <f t="shared" si="29"/>
        <v>►</v>
      </c>
      <c r="E61" s="146" t="str">
        <f t="shared" si="30"/>
        <v>►</v>
      </c>
      <c r="F61" s="146" t="str">
        <f t="shared" si="31"/>
        <v>►</v>
      </c>
      <c r="G61" s="146" t="str">
        <f t="shared" si="32"/>
        <v>►</v>
      </c>
      <c r="I61" s="133"/>
      <c r="J61" s="118"/>
      <c r="K61" s="118"/>
      <c r="L61" s="117"/>
      <c r="M61" s="116"/>
      <c r="N61" s="115"/>
      <c r="O61" s="131"/>
      <c r="P61" s="131"/>
      <c r="Q61" s="131"/>
      <c r="R61" s="131"/>
      <c r="S61" s="131"/>
      <c r="T61" s="131"/>
      <c r="U61" s="131"/>
      <c r="V61" s="131"/>
      <c r="W61" s="131"/>
      <c r="X61" s="132"/>
      <c r="Y61" s="131"/>
      <c r="Z61" s="130"/>
      <c r="AA61" s="660"/>
      <c r="AB61" s="394" t="str">
        <f t="shared" si="14"/>
        <v>►</v>
      </c>
      <c r="AC61" s="146" t="str">
        <f t="shared" si="33"/>
        <v>►</v>
      </c>
      <c r="AD61" s="659" t="str">
        <f t="shared" si="34"/>
        <v>►</v>
      </c>
      <c r="AE61" s="146" t="str">
        <f t="shared" si="35"/>
        <v>►</v>
      </c>
      <c r="AF61" s="146" t="str">
        <f t="shared" si="36"/>
        <v>►</v>
      </c>
      <c r="AG61" s="146" t="str">
        <f t="shared" si="37"/>
        <v>►</v>
      </c>
      <c r="AH61" s="146" t="str">
        <f t="shared" si="38"/>
        <v>►</v>
      </c>
      <c r="AI61" s="660"/>
      <c r="AJ61" s="133"/>
      <c r="AK61" s="118"/>
      <c r="AL61" s="118"/>
      <c r="AM61" s="117"/>
      <c r="AN61" s="116"/>
      <c r="AO61" s="115"/>
      <c r="AP61" s="131"/>
      <c r="AQ61" s="131"/>
      <c r="AR61" s="131"/>
      <c r="AS61" s="131"/>
      <c r="AT61" s="131"/>
      <c r="AU61" s="131"/>
      <c r="AV61" s="131"/>
      <c r="AW61" s="131"/>
      <c r="AX61" s="131"/>
      <c r="AY61" s="132"/>
      <c r="AZ61" s="131"/>
      <c r="BA61" s="130"/>
      <c r="BC61" s="394" t="str">
        <f t="shared" si="21"/>
        <v>►</v>
      </c>
      <c r="BD61" s="1738"/>
      <c r="BF61" s="394" t="str">
        <f t="shared" si="22"/>
        <v>►</v>
      </c>
      <c r="BG61" s="1738"/>
      <c r="BI61" s="9">
        <v>1</v>
      </c>
    </row>
    <row r="62" spans="1:61" ht="21">
      <c r="A62" s="394" t="str">
        <f t="shared" si="7"/>
        <v>►</v>
      </c>
      <c r="B62" s="146" t="str">
        <f t="shared" si="27"/>
        <v>►</v>
      </c>
      <c r="C62" s="659" t="str">
        <f t="shared" si="28"/>
        <v>►</v>
      </c>
      <c r="D62" s="146" t="str">
        <f t="shared" si="29"/>
        <v>►</v>
      </c>
      <c r="E62" s="146" t="str">
        <f t="shared" si="30"/>
        <v>►</v>
      </c>
      <c r="F62" s="146" t="str">
        <f t="shared" si="31"/>
        <v>►</v>
      </c>
      <c r="G62" s="146" t="str">
        <f t="shared" si="32"/>
        <v>►</v>
      </c>
      <c r="I62" s="145"/>
      <c r="J62" s="118"/>
      <c r="K62" s="118"/>
      <c r="L62" s="117"/>
      <c r="M62" s="116"/>
      <c r="N62" s="115"/>
      <c r="O62" s="284"/>
      <c r="P62" s="265"/>
      <c r="Q62" s="268"/>
      <c r="R62" s="268"/>
      <c r="S62" s="268"/>
      <c r="T62" s="268"/>
      <c r="U62" s="268"/>
      <c r="V62" s="268"/>
      <c r="W62" s="268"/>
      <c r="X62" s="268"/>
      <c r="Y62" s="268"/>
      <c r="Z62" s="283"/>
      <c r="AA62" s="660"/>
      <c r="AB62" s="394" t="str">
        <f t="shared" si="14"/>
        <v>►</v>
      </c>
      <c r="AC62" s="146" t="str">
        <f t="shared" si="33"/>
        <v>►</v>
      </c>
      <c r="AD62" s="659" t="str">
        <f t="shared" si="34"/>
        <v>►</v>
      </c>
      <c r="AE62" s="146" t="str">
        <f t="shared" si="35"/>
        <v>►</v>
      </c>
      <c r="AF62" s="146" t="str">
        <f t="shared" si="36"/>
        <v>►</v>
      </c>
      <c r="AG62" s="146" t="str">
        <f t="shared" si="37"/>
        <v>►</v>
      </c>
      <c r="AH62" s="146" t="str">
        <f t="shared" si="38"/>
        <v>►</v>
      </c>
      <c r="AI62" s="660"/>
      <c r="AJ62" s="145"/>
      <c r="AK62" s="118"/>
      <c r="AL62" s="118"/>
      <c r="AM62" s="117"/>
      <c r="AN62" s="116"/>
      <c r="AO62" s="115"/>
      <c r="AP62" s="284"/>
      <c r="AQ62" s="265"/>
      <c r="AR62" s="268"/>
      <c r="AS62" s="268"/>
      <c r="AT62" s="268"/>
      <c r="AU62" s="268"/>
      <c r="AV62" s="268"/>
      <c r="AW62" s="268"/>
      <c r="AX62" s="268"/>
      <c r="AY62" s="268"/>
      <c r="AZ62" s="268"/>
      <c r="BA62" s="283"/>
      <c r="BC62" s="394" t="str">
        <f t="shared" si="21"/>
        <v>►</v>
      </c>
      <c r="BD62" s="575" t="s">
        <v>776</v>
      </c>
      <c r="BF62" s="394" t="str">
        <f t="shared" si="22"/>
        <v>►</v>
      </c>
      <c r="BG62" s="575" t="s">
        <v>776</v>
      </c>
      <c r="BI62" s="9">
        <v>1</v>
      </c>
    </row>
    <row r="63" spans="1:61" ht="21">
      <c r="A63" s="394" t="str">
        <f t="shared" si="7"/>
        <v>►</v>
      </c>
      <c r="B63" s="146" t="str">
        <f t="shared" ref="B63:G63" si="39">B62</f>
        <v>►</v>
      </c>
      <c r="C63" s="659" t="str">
        <f t="shared" si="39"/>
        <v>►</v>
      </c>
      <c r="D63" s="146" t="str">
        <f t="shared" si="39"/>
        <v>►</v>
      </c>
      <c r="E63" s="146" t="str">
        <f t="shared" si="39"/>
        <v>►</v>
      </c>
      <c r="F63" s="146" t="str">
        <f t="shared" si="39"/>
        <v>►</v>
      </c>
      <c r="G63" s="146" t="str">
        <f t="shared" si="39"/>
        <v>►</v>
      </c>
      <c r="I63" s="145"/>
      <c r="J63" s="118"/>
      <c r="K63" s="118"/>
      <c r="L63" s="117"/>
      <c r="M63" s="116"/>
      <c r="N63" s="115"/>
      <c r="O63" s="281"/>
      <c r="P63" s="280"/>
      <c r="Q63" s="280"/>
      <c r="R63" s="280"/>
      <c r="S63" s="280"/>
      <c r="T63" s="280"/>
      <c r="U63" s="280"/>
      <c r="V63" s="280"/>
      <c r="W63" s="280"/>
      <c r="X63" s="280"/>
      <c r="Y63" s="280"/>
      <c r="Z63" s="279"/>
      <c r="AA63" s="660"/>
      <c r="AB63" s="394" t="str">
        <f t="shared" si="14"/>
        <v>►</v>
      </c>
      <c r="AC63" s="146" t="str">
        <f t="shared" ref="AC63:AH63" si="40">AC62</f>
        <v>►</v>
      </c>
      <c r="AD63" s="659" t="str">
        <f t="shared" si="40"/>
        <v>►</v>
      </c>
      <c r="AE63" s="146" t="str">
        <f t="shared" si="40"/>
        <v>►</v>
      </c>
      <c r="AF63" s="146" t="str">
        <f t="shared" si="40"/>
        <v>►</v>
      </c>
      <c r="AG63" s="146" t="str">
        <f t="shared" si="40"/>
        <v>►</v>
      </c>
      <c r="AH63" s="146" t="str">
        <f t="shared" si="40"/>
        <v>►</v>
      </c>
      <c r="AI63" s="660"/>
      <c r="AJ63" s="145"/>
      <c r="AK63" s="118"/>
      <c r="AL63" s="118"/>
      <c r="AM63" s="117"/>
      <c r="AN63" s="116"/>
      <c r="AO63" s="115"/>
      <c r="AP63" s="281"/>
      <c r="AQ63" s="280"/>
      <c r="AR63" s="280"/>
      <c r="AS63" s="280"/>
      <c r="AT63" s="280"/>
      <c r="AU63" s="280"/>
      <c r="AV63" s="280"/>
      <c r="AW63" s="280"/>
      <c r="AX63" s="280"/>
      <c r="AY63" s="280"/>
      <c r="AZ63" s="280"/>
      <c r="BA63" s="279"/>
      <c r="BC63" s="394" t="str">
        <f t="shared" si="21"/>
        <v>►</v>
      </c>
      <c r="BD63" s="574">
        <v>1</v>
      </c>
      <c r="BF63" s="394" t="str">
        <f t="shared" si="22"/>
        <v>►</v>
      </c>
      <c r="BG63" s="574">
        <v>1</v>
      </c>
      <c r="BI63" s="9">
        <v>1</v>
      </c>
    </row>
    <row r="64" spans="1:61" ht="21">
      <c r="A64" s="394" t="str">
        <f t="shared" si="7"/>
        <v>►</v>
      </c>
      <c r="B64" s="146" t="str">
        <f t="shared" ref="B64:G76" si="41">B62</f>
        <v>►</v>
      </c>
      <c r="C64" s="659" t="str">
        <f t="shared" si="41"/>
        <v>►</v>
      </c>
      <c r="D64" s="146" t="str">
        <f t="shared" si="41"/>
        <v>►</v>
      </c>
      <c r="E64" s="146" t="str">
        <f t="shared" si="41"/>
        <v>►</v>
      </c>
      <c r="F64" s="146" t="str">
        <f t="shared" si="41"/>
        <v>►</v>
      </c>
      <c r="G64" s="146" t="str">
        <f t="shared" si="41"/>
        <v>►</v>
      </c>
      <c r="I64" s="145"/>
      <c r="J64" s="118"/>
      <c r="K64" s="118"/>
      <c r="L64" s="117"/>
      <c r="M64" s="116"/>
      <c r="N64" s="115"/>
      <c r="O64" s="281"/>
      <c r="P64" s="280"/>
      <c r="Q64" s="280"/>
      <c r="R64" s="280"/>
      <c r="S64" s="280"/>
      <c r="T64" s="280"/>
      <c r="U64" s="280"/>
      <c r="V64" s="280"/>
      <c r="W64" s="280"/>
      <c r="X64" s="280"/>
      <c r="Y64" s="280"/>
      <c r="Z64" s="279"/>
      <c r="AA64" s="660"/>
      <c r="AB64" s="394" t="str">
        <f t="shared" si="14"/>
        <v>►</v>
      </c>
      <c r="AC64" s="146" t="str">
        <f t="shared" ref="AC64:AH76" si="42">AC62</f>
        <v>►</v>
      </c>
      <c r="AD64" s="659" t="str">
        <f t="shared" si="42"/>
        <v>►</v>
      </c>
      <c r="AE64" s="146" t="str">
        <f t="shared" si="42"/>
        <v>►</v>
      </c>
      <c r="AF64" s="146" t="str">
        <f t="shared" si="42"/>
        <v>►</v>
      </c>
      <c r="AG64" s="146" t="str">
        <f t="shared" si="42"/>
        <v>►</v>
      </c>
      <c r="AH64" s="146" t="str">
        <f t="shared" si="42"/>
        <v>►</v>
      </c>
      <c r="AI64" s="660"/>
      <c r="AJ64" s="145"/>
      <c r="AK64" s="118"/>
      <c r="AL64" s="118"/>
      <c r="AM64" s="117"/>
      <c r="AN64" s="116"/>
      <c r="AO64" s="115"/>
      <c r="AP64" s="281"/>
      <c r="AQ64" s="280"/>
      <c r="AR64" s="280"/>
      <c r="AS64" s="280"/>
      <c r="AT64" s="280"/>
      <c r="AU64" s="280"/>
      <c r="AV64" s="280"/>
      <c r="AW64" s="280"/>
      <c r="AX64" s="280"/>
      <c r="AY64" s="280"/>
      <c r="AZ64" s="280"/>
      <c r="BA64" s="279"/>
      <c r="BC64" s="394" t="str">
        <f t="shared" si="21"/>
        <v>►</v>
      </c>
      <c r="BD64" s="575" t="s">
        <v>600</v>
      </c>
      <c r="BF64" s="394" t="str">
        <f t="shared" si="22"/>
        <v>►</v>
      </c>
      <c r="BG64" s="575" t="s">
        <v>600</v>
      </c>
      <c r="BI64" s="9">
        <v>1</v>
      </c>
    </row>
    <row r="65" spans="1:61" ht="27" customHeight="1">
      <c r="A65" s="394" t="str">
        <f t="shared" si="7"/>
        <v>►</v>
      </c>
      <c r="B65" s="146" t="str">
        <f t="shared" si="41"/>
        <v>►</v>
      </c>
      <c r="C65" s="659" t="str">
        <f t="shared" si="41"/>
        <v>►</v>
      </c>
      <c r="D65" s="146" t="str">
        <f t="shared" si="41"/>
        <v>►</v>
      </c>
      <c r="E65" s="146" t="str">
        <f t="shared" si="41"/>
        <v>►</v>
      </c>
      <c r="F65" s="146" t="str">
        <f t="shared" si="41"/>
        <v>►</v>
      </c>
      <c r="G65" s="146" t="str">
        <f t="shared" si="41"/>
        <v>►</v>
      </c>
      <c r="I65" s="145"/>
      <c r="J65" s="118"/>
      <c r="K65" s="118"/>
      <c r="L65" s="117"/>
      <c r="M65" s="116"/>
      <c r="N65" s="115"/>
      <c r="O65" s="281"/>
      <c r="P65" s="280"/>
      <c r="Q65" s="280"/>
      <c r="R65" s="280"/>
      <c r="S65" s="280"/>
      <c r="T65" s="280"/>
      <c r="U65" s="280"/>
      <c r="V65" s="280"/>
      <c r="W65" s="280"/>
      <c r="X65" s="280"/>
      <c r="Y65" s="280"/>
      <c r="Z65" s="279"/>
      <c r="AA65" s="660"/>
      <c r="AB65" s="394" t="str">
        <f t="shared" si="14"/>
        <v>►</v>
      </c>
      <c r="AC65" s="146" t="str">
        <f t="shared" si="42"/>
        <v>►</v>
      </c>
      <c r="AD65" s="659" t="str">
        <f t="shared" si="42"/>
        <v>►</v>
      </c>
      <c r="AE65" s="146" t="str">
        <f t="shared" si="42"/>
        <v>►</v>
      </c>
      <c r="AF65" s="146" t="str">
        <f t="shared" si="42"/>
        <v>►</v>
      </c>
      <c r="AG65" s="146" t="str">
        <f t="shared" si="42"/>
        <v>►</v>
      </c>
      <c r="AH65" s="146" t="str">
        <f t="shared" si="42"/>
        <v>►</v>
      </c>
      <c r="AI65" s="660"/>
      <c r="AJ65" s="145"/>
      <c r="AK65" s="118"/>
      <c r="AL65" s="118"/>
      <c r="AM65" s="117"/>
      <c r="AN65" s="116"/>
      <c r="AO65" s="115"/>
      <c r="AP65" s="281"/>
      <c r="AQ65" s="280"/>
      <c r="AR65" s="280"/>
      <c r="AS65" s="280"/>
      <c r="AT65" s="280"/>
      <c r="AU65" s="280"/>
      <c r="AV65" s="280"/>
      <c r="AW65" s="280"/>
      <c r="AX65" s="280"/>
      <c r="AY65" s="280"/>
      <c r="AZ65" s="280"/>
      <c r="BA65" s="279"/>
      <c r="BC65" s="394" t="str">
        <f t="shared" si="21"/>
        <v>►</v>
      </c>
      <c r="BD65" s="378" t="s">
        <v>603</v>
      </c>
      <c r="BE65" t="s">
        <v>505</v>
      </c>
      <c r="BF65" s="394" t="str">
        <f t="shared" si="22"/>
        <v>►</v>
      </c>
      <c r="BG65" s="378" t="s">
        <v>603</v>
      </c>
      <c r="BH65" t="s">
        <v>505</v>
      </c>
      <c r="BI65" s="9">
        <v>1</v>
      </c>
    </row>
    <row r="66" spans="1:61" ht="21">
      <c r="A66" s="394" t="str">
        <f t="shared" si="7"/>
        <v>►</v>
      </c>
      <c r="B66" s="146" t="str">
        <f t="shared" si="41"/>
        <v>►</v>
      </c>
      <c r="C66" s="659" t="str">
        <f t="shared" si="41"/>
        <v>►</v>
      </c>
      <c r="D66" s="146" t="str">
        <f t="shared" si="41"/>
        <v>►</v>
      </c>
      <c r="E66" s="146" t="str">
        <f t="shared" si="41"/>
        <v>►</v>
      </c>
      <c r="F66" s="146" t="str">
        <f t="shared" si="41"/>
        <v>►</v>
      </c>
      <c r="G66" s="146" t="str">
        <f t="shared" si="41"/>
        <v>►</v>
      </c>
      <c r="I66" s="145"/>
      <c r="J66" s="118"/>
      <c r="K66" s="118"/>
      <c r="L66" s="117"/>
      <c r="M66" s="116"/>
      <c r="N66" s="115"/>
      <c r="O66" s="281"/>
      <c r="P66" s="280"/>
      <c r="Q66" s="280"/>
      <c r="R66" s="280"/>
      <c r="S66" s="280"/>
      <c r="T66" s="280"/>
      <c r="U66" s="280"/>
      <c r="V66" s="280"/>
      <c r="W66" s="280"/>
      <c r="X66" s="280"/>
      <c r="Y66" s="280"/>
      <c r="Z66" s="279"/>
      <c r="AA66" s="660"/>
      <c r="AB66" s="394" t="str">
        <f t="shared" si="14"/>
        <v>►</v>
      </c>
      <c r="AC66" s="146" t="str">
        <f t="shared" si="42"/>
        <v>►</v>
      </c>
      <c r="AD66" s="659" t="str">
        <f t="shared" si="42"/>
        <v>►</v>
      </c>
      <c r="AE66" s="146" t="str">
        <f t="shared" si="42"/>
        <v>►</v>
      </c>
      <c r="AF66" s="146" t="str">
        <f t="shared" si="42"/>
        <v>►</v>
      </c>
      <c r="AG66" s="146" t="str">
        <f t="shared" si="42"/>
        <v>►</v>
      </c>
      <c r="AH66" s="146" t="str">
        <f t="shared" si="42"/>
        <v>►</v>
      </c>
      <c r="AI66" s="660"/>
      <c r="AJ66" s="145"/>
      <c r="AK66" s="118"/>
      <c r="AL66" s="118"/>
      <c r="AM66" s="117"/>
      <c r="AN66" s="116"/>
      <c r="AO66" s="115"/>
      <c r="AP66" s="281"/>
      <c r="AQ66" s="280"/>
      <c r="AR66" s="280"/>
      <c r="AS66" s="280"/>
      <c r="AT66" s="280"/>
      <c r="AU66" s="280"/>
      <c r="AV66" s="280"/>
      <c r="AW66" s="280"/>
      <c r="AX66" s="280"/>
      <c r="AY66" s="280"/>
      <c r="AZ66" s="280"/>
      <c r="BA66" s="279"/>
      <c r="BC66" s="394" t="str">
        <f t="shared" si="21"/>
        <v>►</v>
      </c>
      <c r="BD66" s="574"/>
      <c r="BF66" s="394" t="str">
        <f t="shared" si="22"/>
        <v>►</v>
      </c>
      <c r="BG66" s="574"/>
      <c r="BI66" s="9">
        <v>1</v>
      </c>
    </row>
    <row r="67" spans="1:61" ht="21">
      <c r="A67" s="394" t="str">
        <f t="shared" si="7"/>
        <v>►</v>
      </c>
      <c r="B67" s="146" t="str">
        <f t="shared" si="41"/>
        <v>►</v>
      </c>
      <c r="C67" s="659" t="str">
        <f t="shared" si="41"/>
        <v>►</v>
      </c>
      <c r="D67" s="146" t="str">
        <f t="shared" si="41"/>
        <v>►</v>
      </c>
      <c r="E67" s="146" t="str">
        <f t="shared" si="41"/>
        <v>►</v>
      </c>
      <c r="F67" s="146" t="str">
        <f t="shared" si="41"/>
        <v>►</v>
      </c>
      <c r="G67" s="146" t="str">
        <f t="shared" si="41"/>
        <v>►</v>
      </c>
      <c r="I67" s="145"/>
      <c r="J67" s="118"/>
      <c r="K67" s="118"/>
      <c r="L67" s="117"/>
      <c r="M67" s="116"/>
      <c r="N67" s="115"/>
      <c r="O67" s="281"/>
      <c r="P67" s="280"/>
      <c r="Q67" s="280"/>
      <c r="R67" s="280"/>
      <c r="S67" s="280"/>
      <c r="T67" s="280"/>
      <c r="U67" s="280"/>
      <c r="V67" s="280"/>
      <c r="W67" s="280"/>
      <c r="X67" s="280"/>
      <c r="Y67" s="280"/>
      <c r="Z67" s="279"/>
      <c r="AA67" s="660"/>
      <c r="AB67" s="394" t="str">
        <f t="shared" si="14"/>
        <v>►</v>
      </c>
      <c r="AC67" s="146" t="str">
        <f t="shared" si="42"/>
        <v>►</v>
      </c>
      <c r="AD67" s="659" t="str">
        <f t="shared" si="42"/>
        <v>►</v>
      </c>
      <c r="AE67" s="146" t="str">
        <f t="shared" si="42"/>
        <v>►</v>
      </c>
      <c r="AF67" s="146" t="str">
        <f t="shared" si="42"/>
        <v>►</v>
      </c>
      <c r="AG67" s="146" t="str">
        <f t="shared" si="42"/>
        <v>►</v>
      </c>
      <c r="AH67" s="146" t="str">
        <f t="shared" si="42"/>
        <v>►</v>
      </c>
      <c r="AI67" s="660"/>
      <c r="AJ67" s="145"/>
      <c r="AK67" s="118"/>
      <c r="AL67" s="118"/>
      <c r="AM67" s="117"/>
      <c r="AN67" s="116"/>
      <c r="AO67" s="115"/>
      <c r="AP67" s="281"/>
      <c r="AQ67" s="280"/>
      <c r="AR67" s="280"/>
      <c r="AS67" s="280"/>
      <c r="AT67" s="280"/>
      <c r="AU67" s="280"/>
      <c r="AV67" s="280"/>
      <c r="AW67" s="280"/>
      <c r="AX67" s="280"/>
      <c r="AY67" s="280"/>
      <c r="AZ67" s="280"/>
      <c r="BA67" s="279"/>
      <c r="BC67" s="394" t="str">
        <f t="shared" si="21"/>
        <v>►</v>
      </c>
      <c r="BD67" s="578" t="s">
        <v>777</v>
      </c>
      <c r="BF67" s="394" t="str">
        <f t="shared" si="22"/>
        <v>►</v>
      </c>
      <c r="BG67" s="578" t="s">
        <v>777</v>
      </c>
      <c r="BI67" s="9">
        <v>1</v>
      </c>
    </row>
    <row r="68" spans="1:61" ht="21">
      <c r="A68" s="394" t="str">
        <f t="shared" si="7"/>
        <v>►</v>
      </c>
      <c r="B68" s="146" t="str">
        <f t="shared" si="41"/>
        <v>►</v>
      </c>
      <c r="C68" s="659" t="str">
        <f t="shared" si="41"/>
        <v>►</v>
      </c>
      <c r="D68" s="146" t="str">
        <f t="shared" si="41"/>
        <v>►</v>
      </c>
      <c r="E68" s="146" t="str">
        <f t="shared" si="41"/>
        <v>►</v>
      </c>
      <c r="F68" s="146" t="str">
        <f t="shared" si="41"/>
        <v>►</v>
      </c>
      <c r="G68" s="146" t="str">
        <f t="shared" si="41"/>
        <v>►</v>
      </c>
      <c r="I68" s="145"/>
      <c r="J68" s="118"/>
      <c r="K68" s="118"/>
      <c r="L68" s="117"/>
      <c r="M68" s="116"/>
      <c r="N68" s="115"/>
      <c r="O68" s="281"/>
      <c r="P68" s="280"/>
      <c r="Q68" s="280"/>
      <c r="R68" s="280"/>
      <c r="S68" s="280"/>
      <c r="T68" s="280"/>
      <c r="U68" s="280"/>
      <c r="V68" s="280"/>
      <c r="W68" s="280"/>
      <c r="X68" s="280"/>
      <c r="Y68" s="280"/>
      <c r="Z68" s="279"/>
      <c r="AA68" s="660"/>
      <c r="AB68" s="394" t="str">
        <f t="shared" si="14"/>
        <v>►</v>
      </c>
      <c r="AC68" s="146" t="str">
        <f t="shared" si="42"/>
        <v>►</v>
      </c>
      <c r="AD68" s="659" t="str">
        <f t="shared" si="42"/>
        <v>►</v>
      </c>
      <c r="AE68" s="146" t="str">
        <f t="shared" si="42"/>
        <v>►</v>
      </c>
      <c r="AF68" s="146" t="str">
        <f t="shared" si="42"/>
        <v>►</v>
      </c>
      <c r="AG68" s="146" t="str">
        <f t="shared" si="42"/>
        <v>►</v>
      </c>
      <c r="AH68" s="146" t="str">
        <f t="shared" si="42"/>
        <v>►</v>
      </c>
      <c r="AI68" s="660"/>
      <c r="AJ68" s="145"/>
      <c r="AK68" s="118"/>
      <c r="AL68" s="118"/>
      <c r="AM68" s="117"/>
      <c r="AN68" s="116"/>
      <c r="AO68" s="115"/>
      <c r="AP68" s="281"/>
      <c r="AQ68" s="280"/>
      <c r="AR68" s="280"/>
      <c r="AS68" s="280"/>
      <c r="AT68" s="280"/>
      <c r="AU68" s="280"/>
      <c r="AV68" s="280"/>
      <c r="AW68" s="280"/>
      <c r="AX68" s="280"/>
      <c r="AY68" s="280"/>
      <c r="AZ68" s="280"/>
      <c r="BA68" s="279"/>
      <c r="BC68" s="394" t="str">
        <f t="shared" si="21"/>
        <v>►</v>
      </c>
      <c r="BD68" s="378" t="s">
        <v>778</v>
      </c>
      <c r="BE68" t="s">
        <v>505</v>
      </c>
      <c r="BF68" s="394" t="str">
        <f t="shared" si="22"/>
        <v>►</v>
      </c>
      <c r="BG68" s="378" t="s">
        <v>778</v>
      </c>
      <c r="BI68" s="9">
        <v>1</v>
      </c>
    </row>
    <row r="69" spans="1:61" ht="21">
      <c r="A69" s="394" t="str">
        <f t="shared" si="7"/>
        <v>►</v>
      </c>
      <c r="B69" s="146" t="str">
        <f t="shared" si="41"/>
        <v>►</v>
      </c>
      <c r="C69" s="659" t="str">
        <f t="shared" si="41"/>
        <v>►</v>
      </c>
      <c r="D69" s="146" t="str">
        <f t="shared" si="41"/>
        <v>►</v>
      </c>
      <c r="E69" s="146" t="str">
        <f t="shared" si="41"/>
        <v>►</v>
      </c>
      <c r="F69" s="146" t="str">
        <f t="shared" si="41"/>
        <v>►</v>
      </c>
      <c r="G69" s="146" t="str">
        <f t="shared" si="41"/>
        <v>►</v>
      </c>
      <c r="I69" s="145"/>
      <c r="J69" s="118"/>
      <c r="K69" s="118"/>
      <c r="L69" s="117"/>
      <c r="M69" s="116"/>
      <c r="N69" s="115"/>
      <c r="O69" s="281"/>
      <c r="P69" s="280"/>
      <c r="Q69" s="280"/>
      <c r="R69" s="280"/>
      <c r="S69" s="280"/>
      <c r="T69" s="280"/>
      <c r="U69" s="280"/>
      <c r="V69" s="280"/>
      <c r="W69" s="280"/>
      <c r="X69" s="280"/>
      <c r="Y69" s="280"/>
      <c r="Z69" s="279"/>
      <c r="AA69" s="660"/>
      <c r="AB69" s="394" t="str">
        <f t="shared" si="14"/>
        <v>►</v>
      </c>
      <c r="AC69" s="146" t="str">
        <f t="shared" si="42"/>
        <v>►</v>
      </c>
      <c r="AD69" s="659" t="str">
        <f t="shared" si="42"/>
        <v>►</v>
      </c>
      <c r="AE69" s="146" t="str">
        <f t="shared" si="42"/>
        <v>►</v>
      </c>
      <c r="AF69" s="146" t="str">
        <f t="shared" si="42"/>
        <v>►</v>
      </c>
      <c r="AG69" s="146" t="str">
        <f t="shared" si="42"/>
        <v>►</v>
      </c>
      <c r="AH69" s="146" t="str">
        <f t="shared" si="42"/>
        <v>►</v>
      </c>
      <c r="AI69" s="660"/>
      <c r="AJ69" s="145"/>
      <c r="AK69" s="118"/>
      <c r="AL69" s="118"/>
      <c r="AM69" s="117"/>
      <c r="AN69" s="116"/>
      <c r="AO69" s="115"/>
      <c r="AP69" s="281"/>
      <c r="AQ69" s="280"/>
      <c r="AR69" s="280"/>
      <c r="AS69" s="280"/>
      <c r="AT69" s="280"/>
      <c r="AU69" s="280"/>
      <c r="AV69" s="280"/>
      <c r="AW69" s="280"/>
      <c r="AX69" s="280"/>
      <c r="AY69" s="280"/>
      <c r="AZ69" s="280"/>
      <c r="BA69" s="279"/>
      <c r="BC69" s="394" t="str">
        <f t="shared" si="21"/>
        <v>►</v>
      </c>
      <c r="BD69" s="574">
        <v>1</v>
      </c>
      <c r="BF69" s="394" t="str">
        <f t="shared" si="22"/>
        <v>►</v>
      </c>
      <c r="BG69" s="574">
        <v>1</v>
      </c>
      <c r="BI69" s="9">
        <v>1</v>
      </c>
    </row>
    <row r="70" spans="1:61" ht="21">
      <c r="A70" s="394" t="str">
        <f t="shared" si="7"/>
        <v>►</v>
      </c>
      <c r="B70" s="146" t="str">
        <f t="shared" si="41"/>
        <v>►</v>
      </c>
      <c r="C70" s="659" t="str">
        <f t="shared" si="41"/>
        <v>►</v>
      </c>
      <c r="D70" s="146" t="str">
        <f t="shared" si="41"/>
        <v>►</v>
      </c>
      <c r="E70" s="146" t="str">
        <f t="shared" si="41"/>
        <v>►</v>
      </c>
      <c r="F70" s="146" t="str">
        <f t="shared" si="41"/>
        <v>►</v>
      </c>
      <c r="G70" s="146" t="str">
        <f t="shared" si="41"/>
        <v>►</v>
      </c>
      <c r="I70" s="145"/>
      <c r="J70" s="118"/>
      <c r="K70" s="118"/>
      <c r="L70" s="117"/>
      <c r="M70" s="116"/>
      <c r="N70" s="115"/>
      <c r="O70" s="281"/>
      <c r="P70" s="280"/>
      <c r="Q70" s="280"/>
      <c r="R70" s="280"/>
      <c r="S70" s="280"/>
      <c r="T70" s="280"/>
      <c r="U70" s="280"/>
      <c r="V70" s="280"/>
      <c r="W70" s="280"/>
      <c r="X70" s="280"/>
      <c r="Y70" s="280"/>
      <c r="Z70" s="279"/>
      <c r="AA70" s="660"/>
      <c r="AB70" s="394" t="str">
        <f t="shared" si="14"/>
        <v>►</v>
      </c>
      <c r="AC70" s="146" t="str">
        <f t="shared" si="42"/>
        <v>►</v>
      </c>
      <c r="AD70" s="659" t="str">
        <f t="shared" si="42"/>
        <v>►</v>
      </c>
      <c r="AE70" s="146" t="str">
        <f t="shared" si="42"/>
        <v>►</v>
      </c>
      <c r="AF70" s="146" t="str">
        <f t="shared" si="42"/>
        <v>►</v>
      </c>
      <c r="AG70" s="146" t="str">
        <f t="shared" si="42"/>
        <v>►</v>
      </c>
      <c r="AH70" s="146" t="str">
        <f t="shared" si="42"/>
        <v>►</v>
      </c>
      <c r="AI70" s="660"/>
      <c r="AJ70" s="145"/>
      <c r="AK70" s="118"/>
      <c r="AL70" s="118"/>
      <c r="AM70" s="117"/>
      <c r="AN70" s="116"/>
      <c r="AO70" s="115"/>
      <c r="AP70" s="281"/>
      <c r="AQ70" s="280"/>
      <c r="AR70" s="280"/>
      <c r="AS70" s="280"/>
      <c r="AT70" s="280"/>
      <c r="AU70" s="280"/>
      <c r="AV70" s="280"/>
      <c r="AW70" s="280"/>
      <c r="AX70" s="280"/>
      <c r="AY70" s="280"/>
      <c r="AZ70" s="280"/>
      <c r="BA70" s="279"/>
      <c r="BC70" s="394" t="str">
        <f t="shared" si="21"/>
        <v>►</v>
      </c>
      <c r="BD70" s="575" t="s">
        <v>779</v>
      </c>
      <c r="BF70" s="394" t="str">
        <f t="shared" si="22"/>
        <v>►</v>
      </c>
      <c r="BG70" s="575" t="s">
        <v>779</v>
      </c>
      <c r="BI70" s="9">
        <v>1</v>
      </c>
    </row>
    <row r="71" spans="1:61" ht="15.75" customHeight="1">
      <c r="A71" s="394" t="str">
        <f t="shared" si="7"/>
        <v>►</v>
      </c>
      <c r="B71" s="146" t="str">
        <f t="shared" si="41"/>
        <v>►</v>
      </c>
      <c r="C71" s="659" t="str">
        <f t="shared" si="41"/>
        <v>►</v>
      </c>
      <c r="D71" s="146" t="str">
        <f t="shared" si="41"/>
        <v>►</v>
      </c>
      <c r="E71" s="146" t="str">
        <f t="shared" si="41"/>
        <v>►</v>
      </c>
      <c r="F71" s="146" t="str">
        <f t="shared" si="41"/>
        <v>►</v>
      </c>
      <c r="G71" s="146" t="str">
        <f t="shared" si="41"/>
        <v>►</v>
      </c>
      <c r="I71" s="145"/>
      <c r="J71" s="118"/>
      <c r="K71" s="118"/>
      <c r="L71" s="117"/>
      <c r="M71" s="116"/>
      <c r="N71" s="115"/>
      <c r="O71" s="281"/>
      <c r="P71" s="280"/>
      <c r="Q71" s="280"/>
      <c r="R71" s="280"/>
      <c r="S71" s="280"/>
      <c r="T71" s="280"/>
      <c r="U71" s="280"/>
      <c r="V71" s="280"/>
      <c r="W71" s="280"/>
      <c r="X71" s="280"/>
      <c r="Y71" s="280"/>
      <c r="Z71" s="279"/>
      <c r="AA71" s="660"/>
      <c r="AB71" s="394" t="str">
        <f t="shared" si="14"/>
        <v>►</v>
      </c>
      <c r="AC71" s="146" t="str">
        <f t="shared" si="42"/>
        <v>►</v>
      </c>
      <c r="AD71" s="659" t="str">
        <f t="shared" si="42"/>
        <v>►</v>
      </c>
      <c r="AE71" s="146" t="str">
        <f t="shared" si="42"/>
        <v>►</v>
      </c>
      <c r="AF71" s="146" t="str">
        <f t="shared" si="42"/>
        <v>►</v>
      </c>
      <c r="AG71" s="146" t="str">
        <f t="shared" si="42"/>
        <v>►</v>
      </c>
      <c r="AH71" s="146" t="str">
        <f t="shared" si="42"/>
        <v>►</v>
      </c>
      <c r="AI71" s="660"/>
      <c r="AJ71" s="145"/>
      <c r="AK71" s="118"/>
      <c r="AL71" s="118"/>
      <c r="AM71" s="117"/>
      <c r="AN71" s="116"/>
      <c r="AO71" s="115"/>
      <c r="AP71" s="281"/>
      <c r="AQ71" s="280"/>
      <c r="AR71" s="280"/>
      <c r="AS71" s="280"/>
      <c r="AT71" s="280"/>
      <c r="AU71" s="280"/>
      <c r="AV71" s="280"/>
      <c r="AW71" s="280"/>
      <c r="AX71" s="280"/>
      <c r="AY71" s="280"/>
      <c r="AZ71" s="280"/>
      <c r="BA71" s="279"/>
      <c r="BC71" s="394" t="str">
        <f t="shared" si="21"/>
        <v>►</v>
      </c>
      <c r="BD71" s="378" t="s">
        <v>780</v>
      </c>
      <c r="BE71" t="s">
        <v>505</v>
      </c>
      <c r="BF71" s="394" t="str">
        <f t="shared" si="22"/>
        <v>►</v>
      </c>
      <c r="BG71" s="378" t="s">
        <v>780</v>
      </c>
      <c r="BI71" s="9">
        <v>1</v>
      </c>
    </row>
    <row r="72" spans="1:61" ht="18.75" customHeight="1">
      <c r="A72" s="394" t="str">
        <f t="shared" si="7"/>
        <v>►</v>
      </c>
      <c r="B72" s="146" t="str">
        <f t="shared" si="41"/>
        <v>►</v>
      </c>
      <c r="C72" s="659" t="str">
        <f t="shared" si="41"/>
        <v>►</v>
      </c>
      <c r="D72" s="146" t="str">
        <f t="shared" si="41"/>
        <v>►</v>
      </c>
      <c r="E72" s="146" t="str">
        <f t="shared" si="41"/>
        <v>►</v>
      </c>
      <c r="F72" s="146" t="str">
        <f t="shared" si="41"/>
        <v>►</v>
      </c>
      <c r="G72" s="146" t="str">
        <f t="shared" si="41"/>
        <v>►</v>
      </c>
      <c r="I72" s="145"/>
      <c r="J72" s="118"/>
      <c r="K72" s="118"/>
      <c r="L72" s="117"/>
      <c r="M72" s="116"/>
      <c r="N72" s="115"/>
      <c r="O72" s="661"/>
      <c r="P72" s="277"/>
      <c r="Q72" s="277"/>
      <c r="R72" s="277"/>
      <c r="S72" s="277"/>
      <c r="T72" s="277"/>
      <c r="U72" s="277"/>
      <c r="V72" s="277"/>
      <c r="W72" s="277"/>
      <c r="X72" s="277"/>
      <c r="Y72" s="277"/>
      <c r="Z72" s="276"/>
      <c r="AA72" s="660"/>
      <c r="AB72" s="394" t="str">
        <f t="shared" si="14"/>
        <v>►</v>
      </c>
      <c r="AC72" s="146" t="str">
        <f t="shared" si="42"/>
        <v>►</v>
      </c>
      <c r="AD72" s="659" t="str">
        <f t="shared" si="42"/>
        <v>►</v>
      </c>
      <c r="AE72" s="146" t="str">
        <f t="shared" si="42"/>
        <v>►</v>
      </c>
      <c r="AF72" s="146" t="str">
        <f t="shared" si="42"/>
        <v>►</v>
      </c>
      <c r="AG72" s="146" t="str">
        <f t="shared" si="42"/>
        <v>►</v>
      </c>
      <c r="AH72" s="146" t="str">
        <f t="shared" si="42"/>
        <v>►</v>
      </c>
      <c r="AI72" s="660"/>
      <c r="AJ72" s="145"/>
      <c r="AK72" s="118"/>
      <c r="AL72" s="118"/>
      <c r="AM72" s="117"/>
      <c r="AN72" s="116"/>
      <c r="AO72" s="115"/>
      <c r="AP72" s="661"/>
      <c r="AQ72" s="277"/>
      <c r="AR72" s="277"/>
      <c r="AS72" s="277"/>
      <c r="AT72" s="277"/>
      <c r="AU72" s="277"/>
      <c r="AV72" s="277"/>
      <c r="AW72" s="277"/>
      <c r="AX72" s="277"/>
      <c r="AY72" s="277"/>
      <c r="AZ72" s="277"/>
      <c r="BA72" s="276"/>
      <c r="BC72" s="394" t="str">
        <f t="shared" si="21"/>
        <v>►</v>
      </c>
      <c r="BD72" s="574">
        <v>1</v>
      </c>
      <c r="BF72" s="394" t="str">
        <f t="shared" si="22"/>
        <v>►</v>
      </c>
      <c r="BG72" s="574">
        <v>1</v>
      </c>
      <c r="BI72" s="9">
        <v>1</v>
      </c>
    </row>
    <row r="73" spans="1:61" ht="18.75">
      <c r="A73" s="394" t="str">
        <f t="shared" si="7"/>
        <v>►</v>
      </c>
      <c r="B73" s="146" t="str">
        <f t="shared" si="41"/>
        <v>►</v>
      </c>
      <c r="C73" s="659" t="str">
        <f t="shared" si="41"/>
        <v>►</v>
      </c>
      <c r="D73" s="146" t="str">
        <f t="shared" si="41"/>
        <v>►</v>
      </c>
      <c r="E73" s="146" t="str">
        <f t="shared" si="41"/>
        <v>►</v>
      </c>
      <c r="F73" s="146" t="str">
        <f t="shared" si="41"/>
        <v>►</v>
      </c>
      <c r="G73" s="146" t="str">
        <f t="shared" si="41"/>
        <v>►</v>
      </c>
      <c r="I73" s="145"/>
      <c r="J73" s="118"/>
      <c r="K73" s="118"/>
      <c r="L73" s="117"/>
      <c r="M73" s="116"/>
      <c r="N73" s="115"/>
      <c r="O73" s="661"/>
      <c r="P73" s="277"/>
      <c r="Q73" s="277"/>
      <c r="R73" s="277"/>
      <c r="S73" s="277"/>
      <c r="T73" s="277"/>
      <c r="U73" s="277"/>
      <c r="V73" s="277"/>
      <c r="W73" s="277"/>
      <c r="X73" s="277"/>
      <c r="Y73" s="277"/>
      <c r="Z73" s="276"/>
      <c r="AA73" s="660"/>
      <c r="AB73" s="394" t="str">
        <f t="shared" si="14"/>
        <v>►</v>
      </c>
      <c r="AC73" s="146" t="str">
        <f t="shared" si="42"/>
        <v>►</v>
      </c>
      <c r="AD73" s="659" t="str">
        <f t="shared" si="42"/>
        <v>►</v>
      </c>
      <c r="AE73" s="146" t="str">
        <f t="shared" si="42"/>
        <v>►</v>
      </c>
      <c r="AF73" s="146" t="str">
        <f t="shared" si="42"/>
        <v>►</v>
      </c>
      <c r="AG73" s="146" t="str">
        <f t="shared" si="42"/>
        <v>►</v>
      </c>
      <c r="AH73" s="146" t="str">
        <f t="shared" si="42"/>
        <v>►</v>
      </c>
      <c r="AI73" s="660"/>
      <c r="AJ73" s="145"/>
      <c r="AK73" s="118"/>
      <c r="AL73" s="118"/>
      <c r="AM73" s="117"/>
      <c r="AN73" s="116"/>
      <c r="AO73" s="115"/>
      <c r="AP73" s="661"/>
      <c r="AQ73" s="277"/>
      <c r="AR73" s="277"/>
      <c r="AS73" s="277"/>
      <c r="AT73" s="277"/>
      <c r="AU73" s="277"/>
      <c r="AV73" s="277"/>
      <c r="AW73" s="277"/>
      <c r="AX73" s="277"/>
      <c r="AY73" s="277"/>
      <c r="AZ73" s="277"/>
      <c r="BA73" s="276"/>
      <c r="BC73" s="394" t="str">
        <f t="shared" si="21"/>
        <v>►</v>
      </c>
      <c r="BD73" s="574"/>
      <c r="BF73" s="394" t="str">
        <f t="shared" si="22"/>
        <v>►</v>
      </c>
      <c r="BG73" s="574"/>
      <c r="BI73" s="9">
        <v>1</v>
      </c>
    </row>
    <row r="74" spans="1:61" ht="15.75">
      <c r="A74" s="394" t="str">
        <f t="shared" ref="A74:A137" si="43">IF(ISBLANK(I74),"►",I74)</f>
        <v>►</v>
      </c>
      <c r="B74" s="146" t="str">
        <f t="shared" si="41"/>
        <v>►</v>
      </c>
      <c r="C74" s="659" t="str">
        <f t="shared" si="41"/>
        <v>►</v>
      </c>
      <c r="D74" s="146" t="str">
        <f t="shared" si="41"/>
        <v>►</v>
      </c>
      <c r="E74" s="146" t="str">
        <f t="shared" si="41"/>
        <v>►</v>
      </c>
      <c r="F74" s="146" t="str">
        <f t="shared" si="41"/>
        <v>►</v>
      </c>
      <c r="G74" s="146" t="str">
        <f t="shared" si="41"/>
        <v>►</v>
      </c>
      <c r="I74" s="272"/>
      <c r="J74" s="118"/>
      <c r="K74" s="118"/>
      <c r="L74" s="117"/>
      <c r="M74" s="116"/>
      <c r="N74" s="115"/>
      <c r="O74" s="274"/>
      <c r="P74" s="121"/>
      <c r="Q74" s="121"/>
      <c r="R74" s="121"/>
      <c r="S74" s="121"/>
      <c r="T74" s="121"/>
      <c r="U74" s="121"/>
      <c r="V74" s="121"/>
      <c r="W74" s="121"/>
      <c r="X74" s="121"/>
      <c r="Y74" s="121"/>
      <c r="Z74" s="120"/>
      <c r="AA74" s="660"/>
      <c r="AB74" s="394" t="str">
        <f t="shared" ref="AB74:AB137" si="44">IF(ISBLANK(AJ74),"►",AJ74)</f>
        <v>►</v>
      </c>
      <c r="AC74" s="146" t="str">
        <f t="shared" si="42"/>
        <v>►</v>
      </c>
      <c r="AD74" s="659" t="str">
        <f t="shared" si="42"/>
        <v>►</v>
      </c>
      <c r="AE74" s="146" t="str">
        <f t="shared" si="42"/>
        <v>►</v>
      </c>
      <c r="AF74" s="146" t="str">
        <f t="shared" si="42"/>
        <v>►</v>
      </c>
      <c r="AG74" s="146" t="str">
        <f t="shared" si="42"/>
        <v>►</v>
      </c>
      <c r="AH74" s="146" t="str">
        <f t="shared" si="42"/>
        <v>►</v>
      </c>
      <c r="AI74" s="660"/>
      <c r="AJ74" s="272"/>
      <c r="AK74" s="118"/>
      <c r="AL74" s="118"/>
      <c r="AM74" s="117"/>
      <c r="AN74" s="116"/>
      <c r="AO74" s="115"/>
      <c r="AP74" s="274"/>
      <c r="AQ74" s="121"/>
      <c r="AR74" s="121"/>
      <c r="AS74" s="121"/>
      <c r="AT74" s="121"/>
      <c r="AU74" s="121"/>
      <c r="AV74" s="121"/>
      <c r="AW74" s="121"/>
      <c r="AX74" s="121"/>
      <c r="AY74" s="121"/>
      <c r="AZ74" s="121"/>
      <c r="BA74" s="120"/>
      <c r="BC74" s="394" t="str">
        <f t="shared" ref="BC74:BC137" si="45">A74</f>
        <v>►</v>
      </c>
      <c r="BD74" s="574"/>
      <c r="BF74" s="394" t="str">
        <f t="shared" ref="BF74:BF137" si="46">AB74</f>
        <v>►</v>
      </c>
      <c r="BG74" s="574"/>
      <c r="BI74" s="9">
        <v>1</v>
      </c>
    </row>
    <row r="75" spans="1:61" ht="15.75">
      <c r="A75" s="394" t="str">
        <f t="shared" si="43"/>
        <v>►</v>
      </c>
      <c r="B75" s="146" t="str">
        <f t="shared" si="41"/>
        <v>►</v>
      </c>
      <c r="C75" s="659" t="str">
        <f t="shared" si="41"/>
        <v>►</v>
      </c>
      <c r="D75" s="146" t="str">
        <f t="shared" si="41"/>
        <v>►</v>
      </c>
      <c r="E75" s="146" t="str">
        <f t="shared" si="41"/>
        <v>►</v>
      </c>
      <c r="F75" s="146" t="str">
        <f t="shared" si="41"/>
        <v>►</v>
      </c>
      <c r="G75" s="146" t="str">
        <f t="shared" si="41"/>
        <v>►</v>
      </c>
      <c r="I75" s="272"/>
      <c r="J75" s="112"/>
      <c r="K75" s="112"/>
      <c r="L75" s="112"/>
      <c r="M75" s="112"/>
      <c r="N75" s="112"/>
      <c r="O75" s="112"/>
      <c r="P75" s="112"/>
      <c r="Q75" s="112"/>
      <c r="R75" s="112"/>
      <c r="S75" s="112"/>
      <c r="T75" s="112"/>
      <c r="U75" s="112"/>
      <c r="V75" s="112"/>
      <c r="W75" s="112"/>
      <c r="X75" s="112"/>
      <c r="Y75" s="112"/>
      <c r="Z75" s="114"/>
      <c r="AA75" s="660"/>
      <c r="AB75" s="394" t="str">
        <f t="shared" si="44"/>
        <v>►</v>
      </c>
      <c r="AC75" s="146" t="str">
        <f t="shared" si="42"/>
        <v>►</v>
      </c>
      <c r="AD75" s="659" t="str">
        <f t="shared" si="42"/>
        <v>►</v>
      </c>
      <c r="AE75" s="146" t="str">
        <f t="shared" si="42"/>
        <v>►</v>
      </c>
      <c r="AF75" s="146" t="str">
        <f t="shared" si="42"/>
        <v>►</v>
      </c>
      <c r="AG75" s="146" t="str">
        <f t="shared" si="42"/>
        <v>►</v>
      </c>
      <c r="AH75" s="146" t="str">
        <f t="shared" si="42"/>
        <v>►</v>
      </c>
      <c r="AI75" s="660"/>
      <c r="AJ75" s="272"/>
      <c r="AK75" s="112"/>
      <c r="AL75" s="112"/>
      <c r="AM75" s="112"/>
      <c r="AN75" s="112"/>
      <c r="AO75" s="112"/>
      <c r="AP75" s="112"/>
      <c r="AQ75" s="112"/>
      <c r="AR75" s="112"/>
      <c r="AS75" s="112"/>
      <c r="AT75" s="112"/>
      <c r="AU75" s="112"/>
      <c r="AV75" s="112"/>
      <c r="AW75" s="112"/>
      <c r="AX75" s="112"/>
      <c r="AY75" s="112"/>
      <c r="AZ75" s="112"/>
      <c r="BA75" s="114"/>
      <c r="BC75" s="394" t="str">
        <f t="shared" si="45"/>
        <v>►</v>
      </c>
      <c r="BD75" s="574"/>
      <c r="BF75" s="394" t="str">
        <f t="shared" si="46"/>
        <v>►</v>
      </c>
      <c r="BG75" s="574"/>
      <c r="BI75" s="9">
        <v>1</v>
      </c>
    </row>
    <row r="76" spans="1:61" ht="16.5" thickBot="1">
      <c r="A76" s="394" t="str">
        <f t="shared" si="43"/>
        <v>►</v>
      </c>
      <c r="B76" s="146" t="str">
        <f t="shared" si="41"/>
        <v>►</v>
      </c>
      <c r="C76" s="659" t="str">
        <f t="shared" si="41"/>
        <v>►</v>
      </c>
      <c r="D76" s="146" t="str">
        <f t="shared" si="41"/>
        <v>►</v>
      </c>
      <c r="E76" s="146" t="str">
        <f t="shared" si="41"/>
        <v>►</v>
      </c>
      <c r="F76" s="146" t="str">
        <f t="shared" si="41"/>
        <v>►</v>
      </c>
      <c r="G76" s="146" t="str">
        <f t="shared" si="41"/>
        <v>►</v>
      </c>
      <c r="I76" s="271"/>
      <c r="J76" s="270"/>
      <c r="K76" s="270"/>
      <c r="L76" s="270"/>
      <c r="M76" s="270"/>
      <c r="N76" s="270"/>
      <c r="O76" s="270"/>
      <c r="P76" s="270"/>
      <c r="Q76" s="270"/>
      <c r="R76" s="270"/>
      <c r="S76" s="270"/>
      <c r="T76" s="270"/>
      <c r="U76" s="270"/>
      <c r="V76" s="270"/>
      <c r="W76" s="270"/>
      <c r="X76" s="270"/>
      <c r="Y76" s="270"/>
      <c r="Z76" s="269"/>
      <c r="AA76" s="660"/>
      <c r="AB76" s="394" t="str">
        <f t="shared" si="44"/>
        <v>►</v>
      </c>
      <c r="AC76" s="146" t="str">
        <f t="shared" si="42"/>
        <v>►</v>
      </c>
      <c r="AD76" s="659" t="str">
        <f t="shared" si="42"/>
        <v>►</v>
      </c>
      <c r="AE76" s="146" t="str">
        <f t="shared" si="42"/>
        <v>►</v>
      </c>
      <c r="AF76" s="146" t="str">
        <f t="shared" si="42"/>
        <v>►</v>
      </c>
      <c r="AG76" s="146" t="str">
        <f t="shared" si="42"/>
        <v>►</v>
      </c>
      <c r="AH76" s="146" t="str">
        <f t="shared" si="42"/>
        <v>►</v>
      </c>
      <c r="AI76" s="660"/>
      <c r="AJ76" s="271"/>
      <c r="AK76" s="270"/>
      <c r="AL76" s="270"/>
      <c r="AM76" s="270"/>
      <c r="AN76" s="270"/>
      <c r="AO76" s="270"/>
      <c r="AP76" s="270"/>
      <c r="AQ76" s="270"/>
      <c r="AR76" s="270"/>
      <c r="AS76" s="270"/>
      <c r="AT76" s="270"/>
      <c r="AU76" s="270"/>
      <c r="AV76" s="270"/>
      <c r="AW76" s="270"/>
      <c r="AX76" s="270"/>
      <c r="AY76" s="270"/>
      <c r="AZ76" s="270"/>
      <c r="BA76" s="269"/>
      <c r="BC76" s="394" t="str">
        <f t="shared" si="45"/>
        <v>►</v>
      </c>
      <c r="BD76" s="574"/>
      <c r="BF76" s="394" t="str">
        <f t="shared" si="46"/>
        <v>►</v>
      </c>
      <c r="BG76" s="574"/>
      <c r="BI76" s="9">
        <v>1</v>
      </c>
    </row>
    <row r="77" spans="1:61" ht="16.5" thickBot="1">
      <c r="A77" s="394" t="str">
        <f t="shared" si="43"/>
        <v>A</v>
      </c>
      <c r="B77" s="655" t="s">
        <v>933</v>
      </c>
      <c r="C77" s="655" t="s">
        <v>933</v>
      </c>
      <c r="D77" s="655" t="s">
        <v>933</v>
      </c>
      <c r="E77" s="655" t="s">
        <v>933</v>
      </c>
      <c r="F77" s="655" t="s">
        <v>933</v>
      </c>
      <c r="G77" s="655" t="s">
        <v>933</v>
      </c>
      <c r="I77" s="658" t="s">
        <v>338</v>
      </c>
      <c r="J77" s="657" t="s">
        <v>933</v>
      </c>
      <c r="K77" s="657" t="s">
        <v>933</v>
      </c>
      <c r="L77" s="657" t="s">
        <v>933</v>
      </c>
      <c r="M77" s="657" t="s">
        <v>933</v>
      </c>
      <c r="N77" s="657" t="s">
        <v>933</v>
      </c>
      <c r="O77" s="657" t="s">
        <v>933</v>
      </c>
      <c r="P77" s="657" t="s">
        <v>933</v>
      </c>
      <c r="Q77" s="657" t="s">
        <v>933</v>
      </c>
      <c r="R77" s="657" t="s">
        <v>933</v>
      </c>
      <c r="S77" s="657" t="s">
        <v>933</v>
      </c>
      <c r="T77" s="657" t="s">
        <v>933</v>
      </c>
      <c r="U77" s="657" t="s">
        <v>933</v>
      </c>
      <c r="V77" s="657" t="s">
        <v>933</v>
      </c>
      <c r="W77" s="657" t="s">
        <v>933</v>
      </c>
      <c r="X77" s="657" t="s">
        <v>933</v>
      </c>
      <c r="Y77" s="657" t="s">
        <v>933</v>
      </c>
      <c r="Z77" s="657" t="s">
        <v>933</v>
      </c>
      <c r="AA77" s="660"/>
      <c r="AB77" s="394" t="str">
        <f t="shared" si="44"/>
        <v>A</v>
      </c>
      <c r="AC77" s="655" t="s">
        <v>933</v>
      </c>
      <c r="AD77" s="655" t="s">
        <v>933</v>
      </c>
      <c r="AE77" s="655" t="s">
        <v>933</v>
      </c>
      <c r="AF77" s="655" t="s">
        <v>933</v>
      </c>
      <c r="AG77" s="655" t="s">
        <v>933</v>
      </c>
      <c r="AH77" s="655" t="s">
        <v>933</v>
      </c>
      <c r="AI77" s="660"/>
      <c r="AJ77" s="832" t="s">
        <v>338</v>
      </c>
      <c r="AK77" s="833" t="s">
        <v>338</v>
      </c>
      <c r="AL77" s="833" t="s">
        <v>338</v>
      </c>
      <c r="AM77" s="833" t="s">
        <v>338</v>
      </c>
      <c r="AN77" s="833" t="s">
        <v>338</v>
      </c>
      <c r="AO77" s="834" t="s">
        <v>2028</v>
      </c>
      <c r="AP77" s="835"/>
      <c r="AQ77" s="835"/>
      <c r="AR77" s="835"/>
      <c r="AS77" s="835"/>
      <c r="AT77" s="835"/>
      <c r="AU77" s="835"/>
      <c r="AV77" s="835"/>
      <c r="AW77" s="835"/>
      <c r="AX77" s="835"/>
      <c r="AY77" s="835"/>
      <c r="AZ77" s="835"/>
      <c r="BA77" s="835"/>
      <c r="BC77" s="394" t="str">
        <f t="shared" si="45"/>
        <v>A</v>
      </c>
      <c r="BD77" s="574"/>
      <c r="BF77" s="394" t="str">
        <f t="shared" si="46"/>
        <v>A</v>
      </c>
      <c r="BG77" s="574"/>
      <c r="BI77" s="9">
        <v>1</v>
      </c>
    </row>
    <row r="78" spans="1:61" ht="28.5">
      <c r="A78" s="394" t="str">
        <f t="shared" si="43"/>
        <v>A</v>
      </c>
      <c r="B78" s="395">
        <f t="shared" ref="B78:B96" si="47">IF(A78="►","►",IF(A78="A",IF(AND(ISTEXT(J78),ISTEXT(J78)),J78,IF(ISTEXT(J78),J78,IF(ISBLANK(J78),J78,J78)))))</f>
        <v>0</v>
      </c>
      <c r="C78" s="687">
        <f t="shared" ref="C78:C96" si="48">IF(B78="►","►",IFERROR(LEFT(B78,SEARCH(".",B78)-1),0))</f>
        <v>0</v>
      </c>
      <c r="D78" s="395">
        <f t="shared" ref="D78:D96" si="49">IF(B78="►","►",IFERROR(MID(B78,SEARCH(".",B78)+1,SEARCH(".",B78,SEARCH(".",B78)+1)-SEARCH(".",B78)-1),0))</f>
        <v>0</v>
      </c>
      <c r="E78" s="395">
        <f t="shared" ref="E78:E96" si="50">IF(B78="►","►",IFERROR(MID(B78,SEARCH(".",B78,SEARCH(".",B78)+1)+1,SEARCH(".",B78,SEARCH(".",B78,SEARCH(".",B78)+1)+1)-SEARCH(".",B78,SEARCH(".",B78)+1)-1),0))</f>
        <v>0</v>
      </c>
      <c r="F78" s="395">
        <f t="shared" ref="F78:F96" si="51">IF(B78="►","►",IFERROR(MID(J78,SEARCH(".",B78,SEARCH(".",B78,SEARCH(".",B78)+1)+1)+1,SEARCH(".",B78,SEARCH(".",B78,SEARCH(".",B78,SEARCH(".",B78)+1)+1)+1)-SEARCH(".",B78,SEARCH(".",B78,SEARCH(".",B78)+1)+1)-1),0))</f>
        <v>0</v>
      </c>
      <c r="G78" s="395" t="str">
        <f t="shared" ref="G78:G96" si="52">IF(B78="►","►",IFERROR(MID(B78,SEARCH("♦",SUBSTITUTE(B78,".","♦",LEN(B78)-LEN(SUBSTITUTE(B78,".",""))))+1,999),""))</f>
        <v/>
      </c>
      <c r="I78" s="257" t="s">
        <v>338</v>
      </c>
      <c r="J78" s="256">
        <f>J85</f>
        <v>0</v>
      </c>
      <c r="K78" s="256">
        <f>K85</f>
        <v>0</v>
      </c>
      <c r="L78" s="255">
        <f>L85</f>
        <v>0</v>
      </c>
      <c r="M78" s="254">
        <f>M85</f>
        <v>0</v>
      </c>
      <c r="N78" s="253">
        <f>N85</f>
        <v>0</v>
      </c>
      <c r="O78" s="686"/>
      <c r="P78" s="685"/>
      <c r="Q78" s="798" t="s">
        <v>1699</v>
      </c>
      <c r="R78" s="798"/>
      <c r="S78" s="798"/>
      <c r="T78" s="798"/>
      <c r="U78" s="798"/>
      <c r="V78" s="798"/>
      <c r="W78" s="798"/>
      <c r="X78" s="798"/>
      <c r="Y78" s="798"/>
      <c r="Z78" s="684"/>
      <c r="AA78" s="660"/>
      <c r="AB78" s="394" t="str">
        <f t="shared" si="44"/>
        <v>A</v>
      </c>
      <c r="AC78" s="395">
        <f t="shared" ref="AC78:AC96" si="53">IF(AB78="►","►",IF(AB78="A",IF(AND(ISTEXT(AK78),ISTEXT(AK78)),AK78,IF(ISTEXT(AK78),AK78,IF(ISBLANK(AK78),AK78,AK78)))))</f>
        <v>0</v>
      </c>
      <c r="AD78" s="687">
        <f t="shared" ref="AD78:AD96" si="54">IF(AC78="►","►",IFERROR(LEFT(AC78,SEARCH(".",AC78)-1),0))</f>
        <v>0</v>
      </c>
      <c r="AE78" s="395">
        <f t="shared" ref="AE78:AE96" si="55">IF(AC78="►","►",IFERROR(MID(AC78,SEARCH(".",AC78)+1,SEARCH(".",AC78,SEARCH(".",AC78)+1)-SEARCH(".",AC78)-1),0))</f>
        <v>0</v>
      </c>
      <c r="AF78" s="395">
        <f t="shared" ref="AF78:AF96" si="56">IF(AC78="►","►",IFERROR(MID(AC78,SEARCH(".",AC78,SEARCH(".",AC78)+1)+1,SEARCH(".",AC78,SEARCH(".",AC78,SEARCH(".",AC78)+1)+1)-SEARCH(".",AC78,SEARCH(".",AC78)+1)-1),0))</f>
        <v>0</v>
      </c>
      <c r="AG78" s="395">
        <f t="shared" ref="AG78:AG96" si="57">IF(AC78="►","►",IFERROR(MID(AK78,SEARCH(".",AC78,SEARCH(".",AC78,SEARCH(".",AC78)+1)+1)+1,SEARCH(".",AC78,SEARCH(".",AC78,SEARCH(".",AC78,SEARCH(".",AC78)+1)+1)+1)-SEARCH(".",AC78,SEARCH(".",AC78,SEARCH(".",AC78)+1)+1)-1),0))</f>
        <v>0</v>
      </c>
      <c r="AH78" s="395" t="str">
        <f t="shared" ref="AH78:AH96" si="58">IF(AC78="►","►",IFERROR(MID(AC78,SEARCH("♦",SUBSTITUTE(AC78,".","♦",LEN(AC78)-LEN(SUBSTITUTE(AC78,".",""))))+1,999),""))</f>
        <v/>
      </c>
      <c r="AI78" s="660"/>
      <c r="AJ78" s="257" t="s">
        <v>338</v>
      </c>
      <c r="AK78" s="256">
        <f>AK85</f>
        <v>0</v>
      </c>
      <c r="AL78" s="256">
        <f>AL85</f>
        <v>0</v>
      </c>
      <c r="AM78" s="255">
        <f>AM85</f>
        <v>0</v>
      </c>
      <c r="AN78" s="254">
        <f>AN85</f>
        <v>0</v>
      </c>
      <c r="AO78" s="253">
        <f>AO85</f>
        <v>0</v>
      </c>
      <c r="AP78" s="686"/>
      <c r="AQ78" s="685"/>
      <c r="AR78" s="798" t="s">
        <v>2031</v>
      </c>
      <c r="AS78" s="798"/>
      <c r="AT78" s="798"/>
      <c r="AU78" s="798"/>
      <c r="AV78" s="798"/>
      <c r="AW78" s="798"/>
      <c r="AX78" s="798"/>
      <c r="AY78" s="798"/>
      <c r="AZ78" s="798"/>
      <c r="BA78" s="684"/>
      <c r="BC78" s="394" t="str">
        <f t="shared" si="45"/>
        <v>A</v>
      </c>
      <c r="BD78" s="574"/>
      <c r="BF78" s="394" t="str">
        <f t="shared" si="46"/>
        <v>A</v>
      </c>
      <c r="BG78" s="574"/>
      <c r="BI78" s="9">
        <v>1</v>
      </c>
    </row>
    <row r="79" spans="1:61" ht="28.5">
      <c r="A79" s="394" t="str">
        <f t="shared" si="43"/>
        <v>►</v>
      </c>
      <c r="B79" s="146" t="str">
        <f t="shared" si="47"/>
        <v>►</v>
      </c>
      <c r="C79" s="659" t="str">
        <f t="shared" si="48"/>
        <v>►</v>
      </c>
      <c r="D79" s="146" t="str">
        <f t="shared" si="49"/>
        <v>►</v>
      </c>
      <c r="E79" s="146" t="str">
        <f t="shared" si="50"/>
        <v>►</v>
      </c>
      <c r="F79" s="146" t="str">
        <f t="shared" si="51"/>
        <v>►</v>
      </c>
      <c r="G79" s="146" t="str">
        <f t="shared" si="52"/>
        <v>►</v>
      </c>
      <c r="I79" s="133"/>
      <c r="J79" s="203"/>
      <c r="K79" s="203"/>
      <c r="L79" s="202"/>
      <c r="M79" s="201"/>
      <c r="N79" s="200"/>
      <c r="O79" s="683"/>
      <c r="P79" s="682"/>
      <c r="Q79" s="799"/>
      <c r="R79" s="799"/>
      <c r="S79" s="799"/>
      <c r="T79" s="799"/>
      <c r="U79" s="799"/>
      <c r="V79" s="799"/>
      <c r="W79" s="799"/>
      <c r="X79" s="799"/>
      <c r="Y79" s="799"/>
      <c r="Z79" s="681"/>
      <c r="AA79" s="660"/>
      <c r="AB79" s="394" t="str">
        <f t="shared" si="44"/>
        <v>►</v>
      </c>
      <c r="AC79" s="146" t="str">
        <f t="shared" si="53"/>
        <v>►</v>
      </c>
      <c r="AD79" s="659" t="str">
        <f t="shared" si="54"/>
        <v>►</v>
      </c>
      <c r="AE79" s="146" t="str">
        <f t="shared" si="55"/>
        <v>►</v>
      </c>
      <c r="AF79" s="146" t="str">
        <f t="shared" si="56"/>
        <v>►</v>
      </c>
      <c r="AG79" s="146" t="str">
        <f t="shared" si="57"/>
        <v>►</v>
      </c>
      <c r="AH79" s="146" t="str">
        <f t="shared" si="58"/>
        <v>►</v>
      </c>
      <c r="AI79" s="660"/>
      <c r="AJ79" s="133"/>
      <c r="AK79" s="203"/>
      <c r="AL79" s="203"/>
      <c r="AM79" s="202"/>
      <c r="AN79" s="201"/>
      <c r="AO79" s="200"/>
      <c r="AP79" s="683"/>
      <c r="AQ79" s="682"/>
      <c r="AR79" s="799"/>
      <c r="AS79" s="799"/>
      <c r="AT79" s="799"/>
      <c r="AU79" s="799"/>
      <c r="AV79" s="799"/>
      <c r="AW79" s="799"/>
      <c r="AX79" s="799"/>
      <c r="AY79" s="799"/>
      <c r="AZ79" s="799"/>
      <c r="BA79" s="681"/>
      <c r="BC79" s="394" t="str">
        <f t="shared" si="45"/>
        <v>►</v>
      </c>
      <c r="BD79" s="574"/>
      <c r="BF79" s="394" t="str">
        <f t="shared" si="46"/>
        <v>►</v>
      </c>
      <c r="BG79" s="574"/>
      <c r="BI79" s="9">
        <v>1</v>
      </c>
    </row>
    <row r="80" spans="1:61" ht="15.75">
      <c r="A80" s="394" t="str">
        <f t="shared" si="43"/>
        <v>►</v>
      </c>
      <c r="B80" s="146" t="str">
        <f t="shared" si="47"/>
        <v>►</v>
      </c>
      <c r="C80" s="659" t="str">
        <f t="shared" si="48"/>
        <v>►</v>
      </c>
      <c r="D80" s="146" t="str">
        <f t="shared" si="49"/>
        <v>►</v>
      </c>
      <c r="E80" s="146" t="str">
        <f t="shared" si="50"/>
        <v>►</v>
      </c>
      <c r="F80" s="146" t="str">
        <f t="shared" si="51"/>
        <v>►</v>
      </c>
      <c r="G80" s="146" t="str">
        <f t="shared" si="52"/>
        <v>►</v>
      </c>
      <c r="I80" s="133"/>
      <c r="J80" s="203"/>
      <c r="K80" s="203"/>
      <c r="L80" s="202"/>
      <c r="M80" s="201"/>
      <c r="N80" s="200"/>
      <c r="O80" s="680"/>
      <c r="P80" s="680"/>
      <c r="Q80" s="332"/>
      <c r="R80" s="331"/>
      <c r="S80" s="231"/>
      <c r="T80" s="231"/>
      <c r="U80" s="231"/>
      <c r="V80" s="231"/>
      <c r="W80" s="231"/>
      <c r="X80" s="231"/>
      <c r="Y80" s="231"/>
      <c r="Z80" s="230"/>
      <c r="AA80" s="660"/>
      <c r="AB80" s="394" t="str">
        <f t="shared" si="44"/>
        <v>►</v>
      </c>
      <c r="AC80" s="146" t="str">
        <f t="shared" si="53"/>
        <v>►</v>
      </c>
      <c r="AD80" s="659" t="str">
        <f t="shared" si="54"/>
        <v>►</v>
      </c>
      <c r="AE80" s="146" t="str">
        <f t="shared" si="55"/>
        <v>►</v>
      </c>
      <c r="AF80" s="146" t="str">
        <f t="shared" si="56"/>
        <v>►</v>
      </c>
      <c r="AG80" s="146" t="str">
        <f t="shared" si="57"/>
        <v>►</v>
      </c>
      <c r="AH80" s="146" t="str">
        <f t="shared" si="58"/>
        <v>►</v>
      </c>
      <c r="AI80" s="660"/>
      <c r="AJ80" s="133"/>
      <c r="AK80" s="203"/>
      <c r="AL80" s="203"/>
      <c r="AM80" s="202"/>
      <c r="AN80" s="201"/>
      <c r="AO80" s="200"/>
      <c r="AP80" s="680"/>
      <c r="AQ80" s="680"/>
      <c r="AR80" s="332"/>
      <c r="AS80" s="331"/>
      <c r="AT80" s="231"/>
      <c r="AU80" s="231"/>
      <c r="AV80" s="231"/>
      <c r="AW80" s="231"/>
      <c r="AX80" s="231"/>
      <c r="AY80" s="231"/>
      <c r="AZ80" s="231"/>
      <c r="BA80" s="230"/>
      <c r="BC80" s="394" t="str">
        <f t="shared" si="45"/>
        <v>►</v>
      </c>
      <c r="BD80" s="574"/>
      <c r="BF80" s="394" t="str">
        <f t="shared" si="46"/>
        <v>►</v>
      </c>
      <c r="BG80" s="574"/>
      <c r="BI80" s="9">
        <v>1</v>
      </c>
    </row>
    <row r="81" spans="1:61" ht="18.75">
      <c r="A81" s="394" t="str">
        <f t="shared" si="43"/>
        <v>►</v>
      </c>
      <c r="B81" s="146" t="str">
        <f t="shared" si="47"/>
        <v>►</v>
      </c>
      <c r="C81" s="659" t="str">
        <f t="shared" si="48"/>
        <v>►</v>
      </c>
      <c r="D81" s="146" t="str">
        <f t="shared" si="49"/>
        <v>►</v>
      </c>
      <c r="E81" s="146" t="str">
        <f t="shared" si="50"/>
        <v>►</v>
      </c>
      <c r="F81" s="146" t="str">
        <f t="shared" si="51"/>
        <v>►</v>
      </c>
      <c r="G81" s="146" t="str">
        <f t="shared" si="52"/>
        <v>►</v>
      </c>
      <c r="I81" s="133"/>
      <c r="J81" s="203"/>
      <c r="K81" s="203"/>
      <c r="L81" s="202"/>
      <c r="M81" s="201"/>
      <c r="N81" s="200"/>
      <c r="O81" s="223"/>
      <c r="P81" s="329"/>
      <c r="Q81" s="318"/>
      <c r="R81" s="318"/>
      <c r="S81" s="318"/>
      <c r="T81" s="318"/>
      <c r="U81" s="210"/>
      <c r="V81" s="222"/>
      <c r="W81" s="679"/>
      <c r="X81" s="679"/>
      <c r="Y81" s="679"/>
      <c r="Z81" s="678"/>
      <c r="AA81" s="660"/>
      <c r="AB81" s="394" t="str">
        <f t="shared" si="44"/>
        <v>►</v>
      </c>
      <c r="AC81" s="146" t="str">
        <f t="shared" si="53"/>
        <v>►</v>
      </c>
      <c r="AD81" s="659" t="str">
        <f t="shared" si="54"/>
        <v>►</v>
      </c>
      <c r="AE81" s="146" t="str">
        <f t="shared" si="55"/>
        <v>►</v>
      </c>
      <c r="AF81" s="146" t="str">
        <f t="shared" si="56"/>
        <v>►</v>
      </c>
      <c r="AG81" s="146" t="str">
        <f t="shared" si="57"/>
        <v>►</v>
      </c>
      <c r="AH81" s="146" t="str">
        <f t="shared" si="58"/>
        <v>►</v>
      </c>
      <c r="AI81" s="660"/>
      <c r="AJ81" s="133"/>
      <c r="AK81" s="203"/>
      <c r="AL81" s="203"/>
      <c r="AM81" s="202"/>
      <c r="AN81" s="201"/>
      <c r="AO81" s="200"/>
      <c r="AP81" s="223"/>
      <c r="AQ81" s="329"/>
      <c r="AR81" s="318"/>
      <c r="AS81" s="318"/>
      <c r="AT81" s="318"/>
      <c r="AU81" s="318"/>
      <c r="AV81" s="210"/>
      <c r="AW81" s="222"/>
      <c r="AX81" s="679"/>
      <c r="AY81" s="679"/>
      <c r="AZ81" s="679"/>
      <c r="BA81" s="678"/>
      <c r="BC81" s="394" t="str">
        <f t="shared" si="45"/>
        <v>►</v>
      </c>
      <c r="BD81" s="574"/>
      <c r="BF81" s="394" t="str">
        <f t="shared" si="46"/>
        <v>►</v>
      </c>
      <c r="BG81" s="574"/>
      <c r="BI81" s="9">
        <v>1</v>
      </c>
    </row>
    <row r="82" spans="1:61" ht="18.75">
      <c r="A82" s="394" t="str">
        <f t="shared" si="43"/>
        <v>►</v>
      </c>
      <c r="B82" s="146" t="str">
        <f t="shared" si="47"/>
        <v>►</v>
      </c>
      <c r="C82" s="659" t="str">
        <f t="shared" si="48"/>
        <v>►</v>
      </c>
      <c r="D82" s="146" t="str">
        <f t="shared" si="49"/>
        <v>►</v>
      </c>
      <c r="E82" s="146" t="str">
        <f t="shared" si="50"/>
        <v>►</v>
      </c>
      <c r="F82" s="146" t="str">
        <f t="shared" si="51"/>
        <v>►</v>
      </c>
      <c r="G82" s="146" t="str">
        <f t="shared" si="52"/>
        <v>►</v>
      </c>
      <c r="I82" s="133"/>
      <c r="J82" s="203"/>
      <c r="K82" s="203"/>
      <c r="L82" s="202"/>
      <c r="M82" s="201"/>
      <c r="N82" s="200"/>
      <c r="O82" s="215"/>
      <c r="P82" s="322"/>
      <c r="Q82" s="319"/>
      <c r="R82" s="319"/>
      <c r="S82" s="319"/>
      <c r="T82" s="319"/>
      <c r="U82" s="214"/>
      <c r="V82" s="28"/>
      <c r="W82" s="679"/>
      <c r="X82" s="679"/>
      <c r="Y82" s="679"/>
      <c r="Z82" s="678"/>
      <c r="AA82" s="660"/>
      <c r="AB82" s="394" t="str">
        <f t="shared" si="44"/>
        <v>►</v>
      </c>
      <c r="AC82" s="146" t="str">
        <f t="shared" si="53"/>
        <v>►</v>
      </c>
      <c r="AD82" s="659" t="str">
        <f t="shared" si="54"/>
        <v>►</v>
      </c>
      <c r="AE82" s="146" t="str">
        <f t="shared" si="55"/>
        <v>►</v>
      </c>
      <c r="AF82" s="146" t="str">
        <f t="shared" si="56"/>
        <v>►</v>
      </c>
      <c r="AG82" s="146" t="str">
        <f t="shared" si="57"/>
        <v>►</v>
      </c>
      <c r="AH82" s="146" t="str">
        <f t="shared" si="58"/>
        <v>►</v>
      </c>
      <c r="AI82" s="660"/>
      <c r="AJ82" s="133"/>
      <c r="AK82" s="203"/>
      <c r="AL82" s="203"/>
      <c r="AM82" s="202"/>
      <c r="AN82" s="201"/>
      <c r="AO82" s="200"/>
      <c r="AP82" s="215"/>
      <c r="AQ82" s="322"/>
      <c r="AR82" s="319"/>
      <c r="AS82" s="319"/>
      <c r="AT82" s="319"/>
      <c r="AU82" s="319"/>
      <c r="AV82" s="214"/>
      <c r="AW82" s="28"/>
      <c r="AX82" s="679"/>
      <c r="AY82" s="679"/>
      <c r="AZ82" s="679"/>
      <c r="BA82" s="678"/>
      <c r="BC82" s="394" t="str">
        <f t="shared" si="45"/>
        <v>►</v>
      </c>
      <c r="BD82" s="574"/>
      <c r="BF82" s="394" t="str">
        <f t="shared" si="46"/>
        <v>►</v>
      </c>
      <c r="BG82" s="574"/>
      <c r="BI82" s="9">
        <v>1</v>
      </c>
    </row>
    <row r="83" spans="1:61" ht="15.75">
      <c r="A83" s="394" t="str">
        <f t="shared" si="43"/>
        <v>►</v>
      </c>
      <c r="B83" s="146" t="str">
        <f t="shared" si="47"/>
        <v>►</v>
      </c>
      <c r="C83" s="659" t="str">
        <f t="shared" si="48"/>
        <v>►</v>
      </c>
      <c r="D83" s="146" t="str">
        <f t="shared" si="49"/>
        <v>►</v>
      </c>
      <c r="E83" s="146" t="str">
        <f t="shared" si="50"/>
        <v>►</v>
      </c>
      <c r="F83" s="146" t="str">
        <f t="shared" si="51"/>
        <v>►</v>
      </c>
      <c r="G83" s="146" t="str">
        <f t="shared" si="52"/>
        <v>►</v>
      </c>
      <c r="I83" s="133"/>
      <c r="J83" s="203"/>
      <c r="K83" s="203"/>
      <c r="L83" s="202"/>
      <c r="M83" s="201"/>
      <c r="N83" s="200"/>
      <c r="O83" s="320"/>
      <c r="P83" s="319"/>
      <c r="Q83" s="318"/>
      <c r="R83" s="315"/>
      <c r="S83" s="198"/>
      <c r="T83" s="314"/>
      <c r="U83" s="197"/>
      <c r="V83" s="196"/>
      <c r="W83" s="677" t="str">
        <f>Q78</f>
        <v>POSTIT 3</v>
      </c>
      <c r="X83" s="677"/>
      <c r="Y83" s="677"/>
      <c r="Z83" s="676"/>
      <c r="AA83" s="660"/>
      <c r="AB83" s="394" t="str">
        <f t="shared" si="44"/>
        <v>►</v>
      </c>
      <c r="AC83" s="146" t="str">
        <f t="shared" si="53"/>
        <v>►</v>
      </c>
      <c r="AD83" s="659" t="str">
        <f t="shared" si="54"/>
        <v>►</v>
      </c>
      <c r="AE83" s="146" t="str">
        <f t="shared" si="55"/>
        <v>►</v>
      </c>
      <c r="AF83" s="146" t="str">
        <f t="shared" si="56"/>
        <v>►</v>
      </c>
      <c r="AG83" s="146" t="str">
        <f t="shared" si="57"/>
        <v>►</v>
      </c>
      <c r="AH83" s="146" t="str">
        <f t="shared" si="58"/>
        <v>►</v>
      </c>
      <c r="AI83" s="660"/>
      <c r="AJ83" s="133"/>
      <c r="AK83" s="203"/>
      <c r="AL83" s="203"/>
      <c r="AM83" s="202"/>
      <c r="AN83" s="201"/>
      <c r="AO83" s="200"/>
      <c r="AP83" s="320"/>
      <c r="AQ83" s="319"/>
      <c r="AR83" s="318"/>
      <c r="AS83" s="315"/>
      <c r="AT83" s="198"/>
      <c r="AU83" s="314"/>
      <c r="AV83" s="197"/>
      <c r="AW83" s="196"/>
      <c r="AX83" s="677" t="str">
        <f>AR78</f>
        <v>POSTIT 16</v>
      </c>
      <c r="AY83" s="677"/>
      <c r="AZ83" s="677"/>
      <c r="BA83" s="676"/>
      <c r="BC83" s="394" t="str">
        <f t="shared" si="45"/>
        <v>►</v>
      </c>
      <c r="BD83" s="574"/>
      <c r="BF83" s="394" t="str">
        <f t="shared" si="46"/>
        <v>►</v>
      </c>
      <c r="BG83" s="574"/>
      <c r="BI83" s="9">
        <v>1</v>
      </c>
    </row>
    <row r="84" spans="1:61" ht="15.75">
      <c r="A84" s="394" t="str">
        <f t="shared" si="43"/>
        <v>►</v>
      </c>
      <c r="B84" s="146" t="str">
        <f t="shared" si="47"/>
        <v>►</v>
      </c>
      <c r="C84" s="659" t="str">
        <f t="shared" si="48"/>
        <v>►</v>
      </c>
      <c r="D84" s="146" t="str">
        <f t="shared" si="49"/>
        <v>►</v>
      </c>
      <c r="E84" s="146" t="str">
        <f t="shared" si="50"/>
        <v>►</v>
      </c>
      <c r="F84" s="146" t="str">
        <f t="shared" si="51"/>
        <v>►</v>
      </c>
      <c r="G84" s="146" t="str">
        <f t="shared" si="52"/>
        <v>►</v>
      </c>
      <c r="I84" s="133"/>
      <c r="J84" s="203"/>
      <c r="K84" s="203"/>
      <c r="L84" s="202"/>
      <c r="M84" s="201"/>
      <c r="N84" s="200"/>
      <c r="O84" s="199"/>
      <c r="P84" s="103"/>
      <c r="Q84" s="315"/>
      <c r="R84" s="315"/>
      <c r="S84" s="198"/>
      <c r="T84" s="314"/>
      <c r="U84" s="197"/>
      <c r="V84" s="196"/>
      <c r="W84" s="677"/>
      <c r="X84" s="677"/>
      <c r="Y84" s="677"/>
      <c r="Z84" s="676"/>
      <c r="AA84" s="660"/>
      <c r="AB84" s="394" t="str">
        <f t="shared" si="44"/>
        <v>►</v>
      </c>
      <c r="AC84" s="146" t="str">
        <f t="shared" si="53"/>
        <v>►</v>
      </c>
      <c r="AD84" s="659" t="str">
        <f t="shared" si="54"/>
        <v>►</v>
      </c>
      <c r="AE84" s="146" t="str">
        <f t="shared" si="55"/>
        <v>►</v>
      </c>
      <c r="AF84" s="146" t="str">
        <f t="shared" si="56"/>
        <v>►</v>
      </c>
      <c r="AG84" s="146" t="str">
        <f t="shared" si="57"/>
        <v>►</v>
      </c>
      <c r="AH84" s="146" t="str">
        <f t="shared" si="58"/>
        <v>►</v>
      </c>
      <c r="AI84" s="660"/>
      <c r="AJ84" s="133"/>
      <c r="AK84" s="203"/>
      <c r="AL84" s="203"/>
      <c r="AM84" s="202"/>
      <c r="AN84" s="201"/>
      <c r="AO84" s="200"/>
      <c r="AP84" s="199"/>
      <c r="AQ84" s="103"/>
      <c r="AR84" s="315"/>
      <c r="AS84" s="315"/>
      <c r="AT84" s="198"/>
      <c r="AU84" s="314"/>
      <c r="AV84" s="197"/>
      <c r="AW84" s="196"/>
      <c r="AX84" s="677"/>
      <c r="AY84" s="677"/>
      <c r="AZ84" s="677"/>
      <c r="BA84" s="676"/>
      <c r="BC84" s="394" t="str">
        <f t="shared" si="45"/>
        <v>►</v>
      </c>
      <c r="BD84" s="574"/>
      <c r="BF84" s="394" t="str">
        <f t="shared" si="46"/>
        <v>►</v>
      </c>
      <c r="BG84" s="574"/>
      <c r="BI84" s="9">
        <v>1</v>
      </c>
    </row>
    <row r="85" spans="1:61" ht="15.75">
      <c r="A85" s="394" t="str">
        <f t="shared" si="43"/>
        <v>►</v>
      </c>
      <c r="B85" s="146" t="str">
        <f t="shared" si="47"/>
        <v>►</v>
      </c>
      <c r="C85" s="659" t="str">
        <f t="shared" si="48"/>
        <v>►</v>
      </c>
      <c r="D85" s="146" t="str">
        <f t="shared" si="49"/>
        <v>►</v>
      </c>
      <c r="E85" s="146" t="str">
        <f t="shared" si="50"/>
        <v>►</v>
      </c>
      <c r="F85" s="146" t="str">
        <f t="shared" si="51"/>
        <v>►</v>
      </c>
      <c r="G85" s="146" t="str">
        <f t="shared" si="52"/>
        <v>►</v>
      </c>
      <c r="I85" s="133"/>
      <c r="J85" s="189"/>
      <c r="K85" s="188"/>
      <c r="L85" s="187"/>
      <c r="M85" s="186"/>
      <c r="N85" s="185"/>
      <c r="O85" s="184"/>
      <c r="P85" s="183"/>
      <c r="Q85" s="183"/>
      <c r="R85" s="182"/>
      <c r="S85" s="182"/>
      <c r="T85" s="182"/>
      <c r="U85" s="182"/>
      <c r="V85" s="182"/>
      <c r="W85" s="182"/>
      <c r="X85" s="182"/>
      <c r="Y85" s="182"/>
      <c r="Z85" s="181"/>
      <c r="AA85" s="660"/>
      <c r="AB85" s="394" t="str">
        <f t="shared" si="44"/>
        <v>►</v>
      </c>
      <c r="AC85" s="146" t="str">
        <f t="shared" si="53"/>
        <v>►</v>
      </c>
      <c r="AD85" s="659" t="str">
        <f t="shared" si="54"/>
        <v>►</v>
      </c>
      <c r="AE85" s="146" t="str">
        <f t="shared" si="55"/>
        <v>►</v>
      </c>
      <c r="AF85" s="146" t="str">
        <f t="shared" si="56"/>
        <v>►</v>
      </c>
      <c r="AG85" s="146" t="str">
        <f t="shared" si="57"/>
        <v>►</v>
      </c>
      <c r="AH85" s="146" t="str">
        <f t="shared" si="58"/>
        <v>►</v>
      </c>
      <c r="AI85" s="660"/>
      <c r="AJ85" s="133"/>
      <c r="AK85" s="189"/>
      <c r="AL85" s="188"/>
      <c r="AM85" s="187"/>
      <c r="AN85" s="186"/>
      <c r="AO85" s="185"/>
      <c r="AP85" s="184"/>
      <c r="AQ85" s="183"/>
      <c r="AR85" s="183"/>
      <c r="AS85" s="182"/>
      <c r="AT85" s="182"/>
      <c r="AU85" s="182"/>
      <c r="AV85" s="182"/>
      <c r="AW85" s="182"/>
      <c r="AX85" s="182"/>
      <c r="AY85" s="182"/>
      <c r="AZ85" s="182"/>
      <c r="BA85" s="181"/>
      <c r="BC85" s="394" t="str">
        <f t="shared" si="45"/>
        <v>►</v>
      </c>
      <c r="BD85" s="574"/>
      <c r="BF85" s="394" t="str">
        <f t="shared" si="46"/>
        <v>►</v>
      </c>
      <c r="BG85" s="574"/>
      <c r="BI85" s="9">
        <v>1</v>
      </c>
    </row>
    <row r="86" spans="1:61" ht="15.75">
      <c r="A86" s="394" t="str">
        <f t="shared" si="43"/>
        <v>►</v>
      </c>
      <c r="B86" s="146" t="str">
        <f t="shared" si="47"/>
        <v>►</v>
      </c>
      <c r="C86" s="659" t="str">
        <f t="shared" si="48"/>
        <v>►</v>
      </c>
      <c r="D86" s="146" t="str">
        <f t="shared" si="49"/>
        <v>►</v>
      </c>
      <c r="E86" s="146" t="str">
        <f t="shared" si="50"/>
        <v>►</v>
      </c>
      <c r="F86" s="146" t="str">
        <f t="shared" si="51"/>
        <v>►</v>
      </c>
      <c r="G86" s="146" t="str">
        <f t="shared" si="52"/>
        <v>►</v>
      </c>
      <c r="I86" s="133"/>
      <c r="J86" s="118"/>
      <c r="K86" s="118"/>
      <c r="L86" s="117"/>
      <c r="M86" s="116"/>
      <c r="N86" s="115"/>
      <c r="O86" s="675"/>
      <c r="P86" s="675"/>
      <c r="Q86" s="674"/>
      <c r="R86" s="176"/>
      <c r="S86" s="175"/>
      <c r="T86" s="673"/>
      <c r="U86" s="174"/>
      <c r="V86" s="672"/>
      <c r="W86" s="671"/>
      <c r="X86" s="670"/>
      <c r="Y86" s="669"/>
      <c r="Z86" s="173"/>
      <c r="AA86" s="660"/>
      <c r="AB86" s="394" t="str">
        <f t="shared" si="44"/>
        <v>►</v>
      </c>
      <c r="AC86" s="146" t="str">
        <f t="shared" si="53"/>
        <v>►</v>
      </c>
      <c r="AD86" s="659" t="str">
        <f t="shared" si="54"/>
        <v>►</v>
      </c>
      <c r="AE86" s="146" t="str">
        <f t="shared" si="55"/>
        <v>►</v>
      </c>
      <c r="AF86" s="146" t="str">
        <f t="shared" si="56"/>
        <v>►</v>
      </c>
      <c r="AG86" s="146" t="str">
        <f t="shared" si="57"/>
        <v>►</v>
      </c>
      <c r="AH86" s="146" t="str">
        <f t="shared" si="58"/>
        <v>►</v>
      </c>
      <c r="AI86" s="660"/>
      <c r="AJ86" s="133"/>
      <c r="AK86" s="118"/>
      <c r="AL86" s="118"/>
      <c r="AM86" s="117"/>
      <c r="AN86" s="116"/>
      <c r="AO86" s="115"/>
      <c r="AP86" s="675"/>
      <c r="AQ86" s="675"/>
      <c r="AR86" s="674"/>
      <c r="AS86" s="176"/>
      <c r="AT86" s="175"/>
      <c r="AU86" s="673"/>
      <c r="AV86" s="174"/>
      <c r="AW86" s="672"/>
      <c r="AX86" s="671"/>
      <c r="AY86" s="670"/>
      <c r="AZ86" s="669"/>
      <c r="BA86" s="173"/>
      <c r="BC86" s="394" t="str">
        <f t="shared" si="45"/>
        <v>►</v>
      </c>
      <c r="BD86" s="574"/>
      <c r="BF86" s="394" t="str">
        <f t="shared" si="46"/>
        <v>►</v>
      </c>
      <c r="BG86" s="574"/>
      <c r="BI86" s="9">
        <v>1</v>
      </c>
    </row>
    <row r="87" spans="1:61" ht="15.75">
      <c r="A87" s="394" t="str">
        <f t="shared" si="43"/>
        <v>►</v>
      </c>
      <c r="B87" s="146" t="str">
        <f t="shared" si="47"/>
        <v>►</v>
      </c>
      <c r="C87" s="659" t="str">
        <f t="shared" si="48"/>
        <v>►</v>
      </c>
      <c r="D87" s="146" t="str">
        <f t="shared" si="49"/>
        <v>►</v>
      </c>
      <c r="E87" s="146" t="str">
        <f t="shared" si="50"/>
        <v>►</v>
      </c>
      <c r="F87" s="146" t="str">
        <f t="shared" si="51"/>
        <v>►</v>
      </c>
      <c r="G87" s="146" t="str">
        <f t="shared" si="52"/>
        <v>►</v>
      </c>
      <c r="I87" s="133"/>
      <c r="J87" s="118"/>
      <c r="K87" s="118"/>
      <c r="L87" s="117"/>
      <c r="M87" s="116"/>
      <c r="N87" s="115"/>
      <c r="O87" s="663"/>
      <c r="P87" s="663"/>
      <c r="Q87" s="662"/>
      <c r="R87" s="164"/>
      <c r="S87" s="163"/>
      <c r="T87" s="668"/>
      <c r="U87" s="162"/>
      <c r="V87" s="667"/>
      <c r="W87" s="666"/>
      <c r="X87" s="665"/>
      <c r="Y87" s="664"/>
      <c r="Z87" s="161"/>
      <c r="AA87" s="660"/>
      <c r="AB87" s="394" t="str">
        <f t="shared" si="44"/>
        <v>►</v>
      </c>
      <c r="AC87" s="146" t="str">
        <f t="shared" si="53"/>
        <v>►</v>
      </c>
      <c r="AD87" s="659" t="str">
        <f t="shared" si="54"/>
        <v>►</v>
      </c>
      <c r="AE87" s="146" t="str">
        <f t="shared" si="55"/>
        <v>►</v>
      </c>
      <c r="AF87" s="146" t="str">
        <f t="shared" si="56"/>
        <v>►</v>
      </c>
      <c r="AG87" s="146" t="str">
        <f t="shared" si="57"/>
        <v>►</v>
      </c>
      <c r="AH87" s="146" t="str">
        <f t="shared" si="58"/>
        <v>►</v>
      </c>
      <c r="AI87" s="660"/>
      <c r="AJ87" s="133"/>
      <c r="AK87" s="118"/>
      <c r="AL87" s="118"/>
      <c r="AM87" s="117"/>
      <c r="AN87" s="116"/>
      <c r="AO87" s="115"/>
      <c r="AP87" s="663"/>
      <c r="AQ87" s="663"/>
      <c r="AR87" s="662"/>
      <c r="AS87" s="164"/>
      <c r="AT87" s="163"/>
      <c r="AU87" s="668"/>
      <c r="AV87" s="162"/>
      <c r="AW87" s="667"/>
      <c r="AX87" s="666"/>
      <c r="AY87" s="665"/>
      <c r="AZ87" s="664"/>
      <c r="BA87" s="161"/>
      <c r="BC87" s="394" t="str">
        <f t="shared" si="45"/>
        <v>►</v>
      </c>
      <c r="BD87" s="574"/>
      <c r="BF87" s="394" t="str">
        <f t="shared" si="46"/>
        <v>►</v>
      </c>
      <c r="BG87" s="574"/>
      <c r="BI87" s="9">
        <v>1</v>
      </c>
    </row>
    <row r="88" spans="1:61" ht="21">
      <c r="A88" s="394" t="str">
        <f t="shared" si="43"/>
        <v>►</v>
      </c>
      <c r="B88" s="146" t="str">
        <f t="shared" si="47"/>
        <v>►</v>
      </c>
      <c r="C88" s="659" t="str">
        <f t="shared" si="48"/>
        <v>►</v>
      </c>
      <c r="D88" s="146" t="str">
        <f t="shared" si="49"/>
        <v>►</v>
      </c>
      <c r="E88" s="146" t="str">
        <f t="shared" si="50"/>
        <v>►</v>
      </c>
      <c r="F88" s="146" t="str">
        <f t="shared" si="51"/>
        <v>►</v>
      </c>
      <c r="G88" s="146" t="str">
        <f t="shared" si="52"/>
        <v>►</v>
      </c>
      <c r="I88" s="133"/>
      <c r="J88" s="118"/>
      <c r="K88" s="118"/>
      <c r="L88" s="117"/>
      <c r="M88" s="116"/>
      <c r="N88" s="115"/>
      <c r="O88" s="663"/>
      <c r="P88" s="663"/>
      <c r="Q88" s="662"/>
      <c r="R88" s="144"/>
      <c r="S88" s="292"/>
      <c r="T88" s="291"/>
      <c r="U88" s="143"/>
      <c r="V88" s="290"/>
      <c r="W88" s="289"/>
      <c r="X88" s="288"/>
      <c r="Y88" s="287"/>
      <c r="Z88" s="286"/>
      <c r="AA88" s="660"/>
      <c r="AB88" s="394" t="str">
        <f t="shared" si="44"/>
        <v>►</v>
      </c>
      <c r="AC88" s="146" t="str">
        <f t="shared" si="53"/>
        <v>►</v>
      </c>
      <c r="AD88" s="659" t="str">
        <f t="shared" si="54"/>
        <v>►</v>
      </c>
      <c r="AE88" s="146" t="str">
        <f t="shared" si="55"/>
        <v>►</v>
      </c>
      <c r="AF88" s="146" t="str">
        <f t="shared" si="56"/>
        <v>►</v>
      </c>
      <c r="AG88" s="146" t="str">
        <f t="shared" si="57"/>
        <v>►</v>
      </c>
      <c r="AH88" s="146" t="str">
        <f t="shared" si="58"/>
        <v>►</v>
      </c>
      <c r="AI88" s="660"/>
      <c r="AJ88" s="133"/>
      <c r="AK88" s="118"/>
      <c r="AL88" s="118"/>
      <c r="AM88" s="117"/>
      <c r="AN88" s="116"/>
      <c r="AO88" s="115"/>
      <c r="AP88" s="663"/>
      <c r="AQ88" s="663"/>
      <c r="AR88" s="662"/>
      <c r="AS88" s="144"/>
      <c r="AT88" s="292"/>
      <c r="AU88" s="291"/>
      <c r="AV88" s="143"/>
      <c r="AW88" s="290"/>
      <c r="AX88" s="289"/>
      <c r="AY88" s="288"/>
      <c r="AZ88" s="287"/>
      <c r="BA88" s="286"/>
      <c r="BC88" s="394" t="str">
        <f t="shared" si="45"/>
        <v>►</v>
      </c>
      <c r="BD88" s="574"/>
      <c r="BF88" s="394" t="str">
        <f t="shared" si="46"/>
        <v>►</v>
      </c>
      <c r="BG88" s="574"/>
      <c r="BI88" s="9">
        <v>1</v>
      </c>
    </row>
    <row r="89" spans="1:61" ht="21">
      <c r="A89" s="394" t="str">
        <f t="shared" si="43"/>
        <v>►</v>
      </c>
      <c r="B89" s="146" t="str">
        <f t="shared" si="47"/>
        <v>►</v>
      </c>
      <c r="C89" s="659" t="str">
        <f t="shared" si="48"/>
        <v>►</v>
      </c>
      <c r="D89" s="146" t="str">
        <f t="shared" si="49"/>
        <v>►</v>
      </c>
      <c r="E89" s="146" t="str">
        <f t="shared" si="50"/>
        <v>►</v>
      </c>
      <c r="F89" s="146" t="str">
        <f t="shared" si="51"/>
        <v>►</v>
      </c>
      <c r="G89" s="146" t="str">
        <f t="shared" si="52"/>
        <v>►</v>
      </c>
      <c r="I89" s="145"/>
      <c r="J89" s="118"/>
      <c r="K89" s="118"/>
      <c r="L89" s="117"/>
      <c r="M89" s="116"/>
      <c r="N89" s="115"/>
      <c r="O89" s="663"/>
      <c r="P89" s="663"/>
      <c r="Q89" s="662"/>
      <c r="R89" s="149"/>
      <c r="S89" s="292"/>
      <c r="T89" s="291"/>
      <c r="U89" s="143"/>
      <c r="V89" s="290"/>
      <c r="W89" s="289"/>
      <c r="X89" s="288"/>
      <c r="Y89" s="287"/>
      <c r="Z89" s="286"/>
      <c r="AA89" s="660"/>
      <c r="AB89" s="394" t="str">
        <f t="shared" si="44"/>
        <v>►</v>
      </c>
      <c r="AC89" s="146" t="str">
        <f t="shared" si="53"/>
        <v>►</v>
      </c>
      <c r="AD89" s="659" t="str">
        <f t="shared" si="54"/>
        <v>►</v>
      </c>
      <c r="AE89" s="146" t="str">
        <f t="shared" si="55"/>
        <v>►</v>
      </c>
      <c r="AF89" s="146" t="str">
        <f t="shared" si="56"/>
        <v>►</v>
      </c>
      <c r="AG89" s="146" t="str">
        <f t="shared" si="57"/>
        <v>►</v>
      </c>
      <c r="AH89" s="146" t="str">
        <f t="shared" si="58"/>
        <v>►</v>
      </c>
      <c r="AI89" s="660"/>
      <c r="AJ89" s="145"/>
      <c r="AK89" s="118"/>
      <c r="AL89" s="118"/>
      <c r="AM89" s="117"/>
      <c r="AN89" s="116"/>
      <c r="AO89" s="115"/>
      <c r="AP89" s="663"/>
      <c r="AQ89" s="663"/>
      <c r="AR89" s="662"/>
      <c r="AS89" s="149"/>
      <c r="AT89" s="292"/>
      <c r="AU89" s="291"/>
      <c r="AV89" s="143"/>
      <c r="AW89" s="290"/>
      <c r="AX89" s="289"/>
      <c r="AY89" s="288"/>
      <c r="AZ89" s="287"/>
      <c r="BA89" s="286"/>
      <c r="BC89" s="394" t="str">
        <f t="shared" si="45"/>
        <v>►</v>
      </c>
      <c r="BD89" s="574"/>
      <c r="BF89" s="394" t="str">
        <f t="shared" si="46"/>
        <v>►</v>
      </c>
      <c r="BG89" s="574"/>
      <c r="BI89" s="9">
        <v>1</v>
      </c>
    </row>
    <row r="90" spans="1:61" ht="21">
      <c r="A90" s="394" t="str">
        <f t="shared" si="43"/>
        <v>►</v>
      </c>
      <c r="B90" s="146" t="str">
        <f t="shared" si="47"/>
        <v>►</v>
      </c>
      <c r="C90" s="659" t="str">
        <f t="shared" si="48"/>
        <v>►</v>
      </c>
      <c r="D90" s="146" t="str">
        <f t="shared" si="49"/>
        <v>►</v>
      </c>
      <c r="E90" s="146" t="str">
        <f t="shared" si="50"/>
        <v>►</v>
      </c>
      <c r="F90" s="146" t="str">
        <f t="shared" si="51"/>
        <v>►</v>
      </c>
      <c r="G90" s="146" t="str">
        <f t="shared" si="52"/>
        <v>►</v>
      </c>
      <c r="I90" s="145"/>
      <c r="J90" s="118"/>
      <c r="K90" s="118"/>
      <c r="L90" s="117"/>
      <c r="M90" s="116"/>
      <c r="N90" s="115"/>
      <c r="O90" s="663"/>
      <c r="P90" s="663"/>
      <c r="Q90" s="662"/>
      <c r="R90" s="144"/>
      <c r="S90" s="292"/>
      <c r="T90" s="291"/>
      <c r="U90" s="143"/>
      <c r="V90" s="290"/>
      <c r="W90" s="289"/>
      <c r="X90" s="288"/>
      <c r="Y90" s="287"/>
      <c r="Z90" s="294"/>
      <c r="AA90" s="660"/>
      <c r="AB90" s="394" t="str">
        <f t="shared" si="44"/>
        <v>►</v>
      </c>
      <c r="AC90" s="146" t="str">
        <f t="shared" si="53"/>
        <v>►</v>
      </c>
      <c r="AD90" s="659" t="str">
        <f t="shared" si="54"/>
        <v>►</v>
      </c>
      <c r="AE90" s="146" t="str">
        <f t="shared" si="55"/>
        <v>►</v>
      </c>
      <c r="AF90" s="146" t="str">
        <f t="shared" si="56"/>
        <v>►</v>
      </c>
      <c r="AG90" s="146" t="str">
        <f t="shared" si="57"/>
        <v>►</v>
      </c>
      <c r="AH90" s="146" t="str">
        <f t="shared" si="58"/>
        <v>►</v>
      </c>
      <c r="AI90" s="660"/>
      <c r="AJ90" s="145"/>
      <c r="AK90" s="118"/>
      <c r="AL90" s="118"/>
      <c r="AM90" s="117"/>
      <c r="AN90" s="116"/>
      <c r="AO90" s="115"/>
      <c r="AP90" s="663"/>
      <c r="AQ90" s="663"/>
      <c r="AR90" s="662"/>
      <c r="AS90" s="144"/>
      <c r="AT90" s="292"/>
      <c r="AU90" s="291"/>
      <c r="AV90" s="143"/>
      <c r="AW90" s="290"/>
      <c r="AX90" s="289"/>
      <c r="AY90" s="288"/>
      <c r="AZ90" s="287"/>
      <c r="BA90" s="294"/>
      <c r="BC90" s="394" t="str">
        <f t="shared" si="45"/>
        <v>►</v>
      </c>
      <c r="BD90" s="574"/>
      <c r="BF90" s="394" t="str">
        <f t="shared" si="46"/>
        <v>►</v>
      </c>
      <c r="BG90" s="574"/>
      <c r="BI90" s="9">
        <v>1</v>
      </c>
    </row>
    <row r="91" spans="1:61" ht="21">
      <c r="A91" s="394" t="str">
        <f t="shared" si="43"/>
        <v>►</v>
      </c>
      <c r="B91" s="146" t="str">
        <f t="shared" si="47"/>
        <v>►</v>
      </c>
      <c r="C91" s="659" t="str">
        <f t="shared" si="48"/>
        <v>►</v>
      </c>
      <c r="D91" s="146" t="str">
        <f t="shared" si="49"/>
        <v>►</v>
      </c>
      <c r="E91" s="146" t="str">
        <f t="shared" si="50"/>
        <v>►</v>
      </c>
      <c r="F91" s="146" t="str">
        <f t="shared" si="51"/>
        <v>►</v>
      </c>
      <c r="G91" s="146" t="str">
        <f t="shared" si="52"/>
        <v>►</v>
      </c>
      <c r="I91" s="145"/>
      <c r="J91" s="118"/>
      <c r="K91" s="118"/>
      <c r="L91" s="117"/>
      <c r="M91" s="116"/>
      <c r="N91" s="115"/>
      <c r="O91" s="663"/>
      <c r="P91" s="663"/>
      <c r="Q91" s="662"/>
      <c r="R91" s="149"/>
      <c r="S91" s="292"/>
      <c r="T91" s="291"/>
      <c r="U91" s="143"/>
      <c r="V91" s="290"/>
      <c r="W91" s="289"/>
      <c r="X91" s="288"/>
      <c r="Y91" s="287"/>
      <c r="Z91" s="294"/>
      <c r="AA91" s="660"/>
      <c r="AB91" s="394" t="str">
        <f t="shared" si="44"/>
        <v>►</v>
      </c>
      <c r="AC91" s="146" t="str">
        <f t="shared" si="53"/>
        <v>►</v>
      </c>
      <c r="AD91" s="659" t="str">
        <f t="shared" si="54"/>
        <v>►</v>
      </c>
      <c r="AE91" s="146" t="str">
        <f t="shared" si="55"/>
        <v>►</v>
      </c>
      <c r="AF91" s="146" t="str">
        <f t="shared" si="56"/>
        <v>►</v>
      </c>
      <c r="AG91" s="146" t="str">
        <f t="shared" si="57"/>
        <v>►</v>
      </c>
      <c r="AH91" s="146" t="str">
        <f t="shared" si="58"/>
        <v>►</v>
      </c>
      <c r="AI91" s="660"/>
      <c r="AJ91" s="145"/>
      <c r="AK91" s="118"/>
      <c r="AL91" s="118"/>
      <c r="AM91" s="117"/>
      <c r="AN91" s="116"/>
      <c r="AO91" s="115"/>
      <c r="AP91" s="663"/>
      <c r="AQ91" s="663"/>
      <c r="AR91" s="662"/>
      <c r="AS91" s="149"/>
      <c r="AT91" s="292"/>
      <c r="AU91" s="291"/>
      <c r="AV91" s="143"/>
      <c r="AW91" s="290"/>
      <c r="AX91" s="289"/>
      <c r="AY91" s="288"/>
      <c r="AZ91" s="287"/>
      <c r="BA91" s="294"/>
      <c r="BC91" s="394" t="str">
        <f t="shared" si="45"/>
        <v>►</v>
      </c>
      <c r="BD91" s="574"/>
      <c r="BF91" s="394" t="str">
        <f t="shared" si="46"/>
        <v>►</v>
      </c>
      <c r="BG91" s="574"/>
      <c r="BI91" s="9">
        <v>1</v>
      </c>
    </row>
    <row r="92" spans="1:61" ht="21">
      <c r="A92" s="394" t="str">
        <f t="shared" si="43"/>
        <v>►</v>
      </c>
      <c r="B92" s="146" t="str">
        <f t="shared" si="47"/>
        <v>►</v>
      </c>
      <c r="C92" s="659" t="str">
        <f t="shared" si="48"/>
        <v>►</v>
      </c>
      <c r="D92" s="146" t="str">
        <f t="shared" si="49"/>
        <v>►</v>
      </c>
      <c r="E92" s="146" t="str">
        <f t="shared" si="50"/>
        <v>►</v>
      </c>
      <c r="F92" s="146" t="str">
        <f t="shared" si="51"/>
        <v>►</v>
      </c>
      <c r="G92" s="146" t="str">
        <f t="shared" si="52"/>
        <v>►</v>
      </c>
      <c r="I92" s="145"/>
      <c r="J92" s="118"/>
      <c r="K92" s="118"/>
      <c r="L92" s="117"/>
      <c r="M92" s="116"/>
      <c r="N92" s="115"/>
      <c r="O92" s="663"/>
      <c r="P92" s="663"/>
      <c r="Q92" s="662"/>
      <c r="R92" s="144"/>
      <c r="S92" s="292"/>
      <c r="T92" s="291"/>
      <c r="U92" s="143"/>
      <c r="V92" s="290"/>
      <c r="W92" s="289"/>
      <c r="X92" s="288"/>
      <c r="Y92" s="287"/>
      <c r="Z92" s="286"/>
      <c r="AA92" s="660"/>
      <c r="AB92" s="394" t="str">
        <f t="shared" si="44"/>
        <v>►</v>
      </c>
      <c r="AC92" s="146" t="str">
        <f t="shared" si="53"/>
        <v>►</v>
      </c>
      <c r="AD92" s="659" t="str">
        <f t="shared" si="54"/>
        <v>►</v>
      </c>
      <c r="AE92" s="146" t="str">
        <f t="shared" si="55"/>
        <v>►</v>
      </c>
      <c r="AF92" s="146" t="str">
        <f t="shared" si="56"/>
        <v>►</v>
      </c>
      <c r="AG92" s="146" t="str">
        <f t="shared" si="57"/>
        <v>►</v>
      </c>
      <c r="AH92" s="146" t="str">
        <f t="shared" si="58"/>
        <v>►</v>
      </c>
      <c r="AI92" s="660"/>
      <c r="AJ92" s="145"/>
      <c r="AK92" s="118"/>
      <c r="AL92" s="118"/>
      <c r="AM92" s="117"/>
      <c r="AN92" s="116"/>
      <c r="AO92" s="115"/>
      <c r="AP92" s="663"/>
      <c r="AQ92" s="663"/>
      <c r="AR92" s="662"/>
      <c r="AS92" s="144"/>
      <c r="AT92" s="292"/>
      <c r="AU92" s="291"/>
      <c r="AV92" s="143"/>
      <c r="AW92" s="290"/>
      <c r="AX92" s="289"/>
      <c r="AY92" s="288"/>
      <c r="AZ92" s="287"/>
      <c r="BA92" s="286"/>
      <c r="BC92" s="394" t="str">
        <f t="shared" si="45"/>
        <v>►</v>
      </c>
      <c r="BD92" s="574"/>
      <c r="BF92" s="394" t="str">
        <f t="shared" si="46"/>
        <v>►</v>
      </c>
      <c r="BG92" s="574"/>
      <c r="BI92" s="9">
        <v>1</v>
      </c>
    </row>
    <row r="93" spans="1:61" ht="21">
      <c r="A93" s="394" t="str">
        <f t="shared" si="43"/>
        <v>►</v>
      </c>
      <c r="B93" s="146" t="str">
        <f t="shared" si="47"/>
        <v>►</v>
      </c>
      <c r="C93" s="659" t="str">
        <f t="shared" si="48"/>
        <v>►</v>
      </c>
      <c r="D93" s="146" t="str">
        <f t="shared" si="49"/>
        <v>►</v>
      </c>
      <c r="E93" s="146" t="str">
        <f t="shared" si="50"/>
        <v>►</v>
      </c>
      <c r="F93" s="146" t="str">
        <f t="shared" si="51"/>
        <v>►</v>
      </c>
      <c r="G93" s="146" t="str">
        <f t="shared" si="52"/>
        <v>►</v>
      </c>
      <c r="I93" s="145"/>
      <c r="J93" s="118"/>
      <c r="K93" s="118"/>
      <c r="L93" s="117"/>
      <c r="M93" s="116"/>
      <c r="N93" s="115"/>
      <c r="O93" s="663"/>
      <c r="P93" s="663"/>
      <c r="Q93" s="662"/>
      <c r="R93" s="149"/>
      <c r="S93" s="292"/>
      <c r="T93" s="291"/>
      <c r="U93" s="143"/>
      <c r="V93" s="290"/>
      <c r="W93" s="289"/>
      <c r="X93" s="288"/>
      <c r="Y93" s="287"/>
      <c r="Z93" s="286"/>
      <c r="AA93" s="660"/>
      <c r="AB93" s="394" t="str">
        <f t="shared" si="44"/>
        <v>►</v>
      </c>
      <c r="AC93" s="146" t="str">
        <f t="shared" si="53"/>
        <v>►</v>
      </c>
      <c r="AD93" s="659" t="str">
        <f t="shared" si="54"/>
        <v>►</v>
      </c>
      <c r="AE93" s="146" t="str">
        <f t="shared" si="55"/>
        <v>►</v>
      </c>
      <c r="AF93" s="146" t="str">
        <f t="shared" si="56"/>
        <v>►</v>
      </c>
      <c r="AG93" s="146" t="str">
        <f t="shared" si="57"/>
        <v>►</v>
      </c>
      <c r="AH93" s="146" t="str">
        <f t="shared" si="58"/>
        <v>►</v>
      </c>
      <c r="AI93" s="660"/>
      <c r="AJ93" s="145"/>
      <c r="AK93" s="118"/>
      <c r="AL93" s="118"/>
      <c r="AM93" s="117"/>
      <c r="AN93" s="116"/>
      <c r="AO93" s="115"/>
      <c r="AP93" s="663"/>
      <c r="AQ93" s="663"/>
      <c r="AR93" s="662"/>
      <c r="AS93" s="149"/>
      <c r="AT93" s="292"/>
      <c r="AU93" s="291"/>
      <c r="AV93" s="143"/>
      <c r="AW93" s="290"/>
      <c r="AX93" s="289"/>
      <c r="AY93" s="288"/>
      <c r="AZ93" s="287"/>
      <c r="BA93" s="286"/>
      <c r="BC93" s="394" t="str">
        <f t="shared" si="45"/>
        <v>►</v>
      </c>
      <c r="BD93" s="574"/>
      <c r="BF93" s="394" t="str">
        <f t="shared" si="46"/>
        <v>►</v>
      </c>
      <c r="BG93" s="574"/>
      <c r="BI93" s="9">
        <v>1</v>
      </c>
    </row>
    <row r="94" spans="1:61" ht="21">
      <c r="A94" s="394" t="str">
        <f t="shared" si="43"/>
        <v>►</v>
      </c>
      <c r="B94" s="146" t="str">
        <f t="shared" si="47"/>
        <v>►</v>
      </c>
      <c r="C94" s="659" t="str">
        <f t="shared" si="48"/>
        <v>►</v>
      </c>
      <c r="D94" s="146" t="str">
        <f t="shared" si="49"/>
        <v>►</v>
      </c>
      <c r="E94" s="146" t="str">
        <f t="shared" si="50"/>
        <v>►</v>
      </c>
      <c r="F94" s="146" t="str">
        <f t="shared" si="51"/>
        <v>►</v>
      </c>
      <c r="G94" s="146" t="str">
        <f t="shared" si="52"/>
        <v>►</v>
      </c>
      <c r="I94" s="145"/>
      <c r="J94" s="118"/>
      <c r="K94" s="118"/>
      <c r="L94" s="117"/>
      <c r="M94" s="116"/>
      <c r="N94" s="115"/>
      <c r="O94" s="663"/>
      <c r="P94" s="663"/>
      <c r="Q94" s="662"/>
      <c r="R94" s="144"/>
      <c r="S94" s="292"/>
      <c r="T94" s="291"/>
      <c r="U94" s="143"/>
      <c r="V94" s="290"/>
      <c r="W94" s="289"/>
      <c r="X94" s="288"/>
      <c r="Y94" s="287"/>
      <c r="Z94" s="286"/>
      <c r="AA94" s="660"/>
      <c r="AB94" s="394" t="str">
        <f t="shared" si="44"/>
        <v>►</v>
      </c>
      <c r="AC94" s="146" t="str">
        <f t="shared" si="53"/>
        <v>►</v>
      </c>
      <c r="AD94" s="659" t="str">
        <f t="shared" si="54"/>
        <v>►</v>
      </c>
      <c r="AE94" s="146" t="str">
        <f t="shared" si="55"/>
        <v>►</v>
      </c>
      <c r="AF94" s="146" t="str">
        <f t="shared" si="56"/>
        <v>►</v>
      </c>
      <c r="AG94" s="146" t="str">
        <f t="shared" si="57"/>
        <v>►</v>
      </c>
      <c r="AH94" s="146" t="str">
        <f t="shared" si="58"/>
        <v>►</v>
      </c>
      <c r="AI94" s="660"/>
      <c r="AJ94" s="145"/>
      <c r="AK94" s="118"/>
      <c r="AL94" s="118"/>
      <c r="AM94" s="117"/>
      <c r="AN94" s="116"/>
      <c r="AO94" s="115"/>
      <c r="AP94" s="663"/>
      <c r="AQ94" s="663"/>
      <c r="AR94" s="662"/>
      <c r="AS94" s="144"/>
      <c r="AT94" s="292"/>
      <c r="AU94" s="291"/>
      <c r="AV94" s="143"/>
      <c r="AW94" s="290"/>
      <c r="AX94" s="289"/>
      <c r="AY94" s="288"/>
      <c r="AZ94" s="287"/>
      <c r="BA94" s="286"/>
      <c r="BC94" s="394" t="str">
        <f t="shared" si="45"/>
        <v>►</v>
      </c>
      <c r="BD94" s="574"/>
      <c r="BF94" s="394" t="str">
        <f t="shared" si="46"/>
        <v>►</v>
      </c>
      <c r="BG94" s="574"/>
      <c r="BI94" s="9">
        <v>1</v>
      </c>
    </row>
    <row r="95" spans="1:61" ht="15.75">
      <c r="A95" s="394" t="str">
        <f t="shared" si="43"/>
        <v>►</v>
      </c>
      <c r="B95" s="146" t="str">
        <f t="shared" si="47"/>
        <v>►</v>
      </c>
      <c r="C95" s="659" t="str">
        <f t="shared" si="48"/>
        <v>►</v>
      </c>
      <c r="D95" s="146" t="str">
        <f t="shared" si="49"/>
        <v>►</v>
      </c>
      <c r="E95" s="146" t="str">
        <f t="shared" si="50"/>
        <v>►</v>
      </c>
      <c r="F95" s="146" t="str">
        <f t="shared" si="51"/>
        <v>►</v>
      </c>
      <c r="G95" s="146" t="str">
        <f t="shared" si="52"/>
        <v>►</v>
      </c>
      <c r="I95" s="133"/>
      <c r="J95" s="118"/>
      <c r="K95" s="118"/>
      <c r="L95" s="117"/>
      <c r="M95" s="116"/>
      <c r="N95" s="115"/>
      <c r="O95" s="131"/>
      <c r="P95" s="131"/>
      <c r="Q95" s="131"/>
      <c r="R95" s="131"/>
      <c r="S95" s="131"/>
      <c r="T95" s="131"/>
      <c r="U95" s="131"/>
      <c r="V95" s="131"/>
      <c r="W95" s="131"/>
      <c r="X95" s="132"/>
      <c r="Y95" s="131"/>
      <c r="Z95" s="130"/>
      <c r="AA95" s="660"/>
      <c r="AB95" s="394" t="str">
        <f t="shared" si="44"/>
        <v>►</v>
      </c>
      <c r="AC95" s="146" t="str">
        <f t="shared" si="53"/>
        <v>►</v>
      </c>
      <c r="AD95" s="659" t="str">
        <f t="shared" si="54"/>
        <v>►</v>
      </c>
      <c r="AE95" s="146" t="str">
        <f t="shared" si="55"/>
        <v>►</v>
      </c>
      <c r="AF95" s="146" t="str">
        <f t="shared" si="56"/>
        <v>►</v>
      </c>
      <c r="AG95" s="146" t="str">
        <f t="shared" si="57"/>
        <v>►</v>
      </c>
      <c r="AH95" s="146" t="str">
        <f t="shared" si="58"/>
        <v>►</v>
      </c>
      <c r="AI95" s="660"/>
      <c r="AJ95" s="133"/>
      <c r="AK95" s="118"/>
      <c r="AL95" s="118"/>
      <c r="AM95" s="117"/>
      <c r="AN95" s="116"/>
      <c r="AO95" s="115"/>
      <c r="AP95" s="131"/>
      <c r="AQ95" s="131"/>
      <c r="AR95" s="131"/>
      <c r="AS95" s="131"/>
      <c r="AT95" s="131"/>
      <c r="AU95" s="131"/>
      <c r="AV95" s="131"/>
      <c r="AW95" s="131"/>
      <c r="AX95" s="131"/>
      <c r="AY95" s="132"/>
      <c r="AZ95" s="131"/>
      <c r="BA95" s="130"/>
      <c r="BC95" s="394" t="str">
        <f t="shared" si="45"/>
        <v>►</v>
      </c>
      <c r="BD95" s="574"/>
      <c r="BF95" s="394" t="str">
        <f t="shared" si="46"/>
        <v>►</v>
      </c>
      <c r="BG95" s="574"/>
      <c r="BI95" s="9">
        <v>1</v>
      </c>
    </row>
    <row r="96" spans="1:61" ht="21">
      <c r="A96" s="394" t="str">
        <f t="shared" si="43"/>
        <v>►</v>
      </c>
      <c r="B96" s="146" t="str">
        <f t="shared" si="47"/>
        <v>►</v>
      </c>
      <c r="C96" s="659" t="str">
        <f t="shared" si="48"/>
        <v>►</v>
      </c>
      <c r="D96" s="146" t="str">
        <f t="shared" si="49"/>
        <v>►</v>
      </c>
      <c r="E96" s="146" t="str">
        <f t="shared" si="50"/>
        <v>►</v>
      </c>
      <c r="F96" s="146" t="str">
        <f t="shared" si="51"/>
        <v>►</v>
      </c>
      <c r="G96" s="146" t="str">
        <f t="shared" si="52"/>
        <v>►</v>
      </c>
      <c r="I96" s="145"/>
      <c r="J96" s="118"/>
      <c r="K96" s="118"/>
      <c r="L96" s="117"/>
      <c r="M96" s="116"/>
      <c r="N96" s="115"/>
      <c r="O96" s="284"/>
      <c r="P96" s="265"/>
      <c r="Q96" s="268"/>
      <c r="R96" s="268"/>
      <c r="S96" s="268"/>
      <c r="T96" s="268"/>
      <c r="U96" s="268"/>
      <c r="V96" s="268"/>
      <c r="W96" s="268"/>
      <c r="X96" s="268"/>
      <c r="Y96" s="268"/>
      <c r="Z96" s="283"/>
      <c r="AA96" s="660"/>
      <c r="AB96" s="394" t="str">
        <f t="shared" si="44"/>
        <v>►</v>
      </c>
      <c r="AC96" s="146" t="str">
        <f t="shared" si="53"/>
        <v>►</v>
      </c>
      <c r="AD96" s="659" t="str">
        <f t="shared" si="54"/>
        <v>►</v>
      </c>
      <c r="AE96" s="146" t="str">
        <f t="shared" si="55"/>
        <v>►</v>
      </c>
      <c r="AF96" s="146" t="str">
        <f t="shared" si="56"/>
        <v>►</v>
      </c>
      <c r="AG96" s="146" t="str">
        <f t="shared" si="57"/>
        <v>►</v>
      </c>
      <c r="AH96" s="146" t="str">
        <f t="shared" si="58"/>
        <v>►</v>
      </c>
      <c r="AI96" s="660"/>
      <c r="AJ96" s="145"/>
      <c r="AK96" s="118"/>
      <c r="AL96" s="118"/>
      <c r="AM96" s="117"/>
      <c r="AN96" s="116"/>
      <c r="AO96" s="115"/>
      <c r="AP96" s="284"/>
      <c r="AQ96" s="265"/>
      <c r="AR96" s="268"/>
      <c r="AS96" s="268"/>
      <c r="AT96" s="268"/>
      <c r="AU96" s="268"/>
      <c r="AV96" s="268"/>
      <c r="AW96" s="268"/>
      <c r="AX96" s="268"/>
      <c r="AY96" s="268"/>
      <c r="AZ96" s="268"/>
      <c r="BA96" s="283"/>
      <c r="BC96" s="394" t="str">
        <f t="shared" si="45"/>
        <v>►</v>
      </c>
      <c r="BD96" s="574"/>
      <c r="BF96" s="394" t="str">
        <f t="shared" si="46"/>
        <v>►</v>
      </c>
      <c r="BG96" s="574"/>
      <c r="BI96" s="9">
        <v>1</v>
      </c>
    </row>
    <row r="97" spans="1:61" ht="21">
      <c r="A97" s="394" t="str">
        <f t="shared" si="43"/>
        <v>►</v>
      </c>
      <c r="B97" s="146" t="str">
        <f t="shared" ref="B97:G97" si="59">B96</f>
        <v>►</v>
      </c>
      <c r="C97" s="659" t="str">
        <f t="shared" si="59"/>
        <v>►</v>
      </c>
      <c r="D97" s="146" t="str">
        <f t="shared" si="59"/>
        <v>►</v>
      </c>
      <c r="E97" s="146" t="str">
        <f t="shared" si="59"/>
        <v>►</v>
      </c>
      <c r="F97" s="146" t="str">
        <f t="shared" si="59"/>
        <v>►</v>
      </c>
      <c r="G97" s="146" t="str">
        <f t="shared" si="59"/>
        <v>►</v>
      </c>
      <c r="I97" s="145"/>
      <c r="J97" s="118"/>
      <c r="K97" s="118"/>
      <c r="L97" s="117"/>
      <c r="M97" s="116"/>
      <c r="N97" s="115"/>
      <c r="O97" s="281"/>
      <c r="P97" s="280"/>
      <c r="Q97" s="280"/>
      <c r="R97" s="280"/>
      <c r="S97" s="280"/>
      <c r="T97" s="280"/>
      <c r="U97" s="280"/>
      <c r="V97" s="280"/>
      <c r="W97" s="280"/>
      <c r="X97" s="280"/>
      <c r="Y97" s="280"/>
      <c r="Z97" s="279"/>
      <c r="AA97" s="660"/>
      <c r="AB97" s="394" t="str">
        <f t="shared" si="44"/>
        <v>►</v>
      </c>
      <c r="AC97" s="146" t="str">
        <f t="shared" ref="AC97:AH97" si="60">AC96</f>
        <v>►</v>
      </c>
      <c r="AD97" s="659" t="str">
        <f t="shared" si="60"/>
        <v>►</v>
      </c>
      <c r="AE97" s="146" t="str">
        <f t="shared" si="60"/>
        <v>►</v>
      </c>
      <c r="AF97" s="146" t="str">
        <f t="shared" si="60"/>
        <v>►</v>
      </c>
      <c r="AG97" s="146" t="str">
        <f t="shared" si="60"/>
        <v>►</v>
      </c>
      <c r="AH97" s="146" t="str">
        <f t="shared" si="60"/>
        <v>►</v>
      </c>
      <c r="AI97" s="660"/>
      <c r="AJ97" s="145"/>
      <c r="AK97" s="118"/>
      <c r="AL97" s="118"/>
      <c r="AM97" s="117"/>
      <c r="AN97" s="116"/>
      <c r="AO97" s="115"/>
      <c r="AP97" s="281"/>
      <c r="AQ97" s="280"/>
      <c r="AR97" s="280"/>
      <c r="AS97" s="280"/>
      <c r="AT97" s="280"/>
      <c r="AU97" s="280"/>
      <c r="AV97" s="280"/>
      <c r="AW97" s="280"/>
      <c r="AX97" s="280"/>
      <c r="AY97" s="280"/>
      <c r="AZ97" s="280"/>
      <c r="BA97" s="279"/>
      <c r="BC97" s="394" t="str">
        <f t="shared" si="45"/>
        <v>►</v>
      </c>
      <c r="BD97" s="574"/>
      <c r="BF97" s="394" t="str">
        <f t="shared" si="46"/>
        <v>►</v>
      </c>
      <c r="BG97" s="574"/>
      <c r="BI97" s="9">
        <v>1</v>
      </c>
    </row>
    <row r="98" spans="1:61" ht="21">
      <c r="A98" s="394" t="str">
        <f t="shared" si="43"/>
        <v>►</v>
      </c>
      <c r="B98" s="146" t="str">
        <f t="shared" ref="B98:G110" si="61">B96</f>
        <v>►</v>
      </c>
      <c r="C98" s="659" t="str">
        <f t="shared" si="61"/>
        <v>►</v>
      </c>
      <c r="D98" s="146" t="str">
        <f t="shared" si="61"/>
        <v>►</v>
      </c>
      <c r="E98" s="146" t="str">
        <f t="shared" si="61"/>
        <v>►</v>
      </c>
      <c r="F98" s="146" t="str">
        <f t="shared" si="61"/>
        <v>►</v>
      </c>
      <c r="G98" s="146" t="str">
        <f t="shared" si="61"/>
        <v>►</v>
      </c>
      <c r="I98" s="145"/>
      <c r="J98" s="118"/>
      <c r="K98" s="118"/>
      <c r="L98" s="117"/>
      <c r="M98" s="116"/>
      <c r="N98" s="115"/>
      <c r="O98" s="281"/>
      <c r="P98" s="280"/>
      <c r="Q98" s="280"/>
      <c r="R98" s="280"/>
      <c r="S98" s="280"/>
      <c r="T98" s="280"/>
      <c r="U98" s="280"/>
      <c r="V98" s="280"/>
      <c r="W98" s="280"/>
      <c r="X98" s="280"/>
      <c r="Y98" s="280"/>
      <c r="Z98" s="279"/>
      <c r="AA98" s="660"/>
      <c r="AB98" s="394" t="str">
        <f t="shared" si="44"/>
        <v>►</v>
      </c>
      <c r="AC98" s="146" t="str">
        <f t="shared" ref="AC98:AH110" si="62">AC96</f>
        <v>►</v>
      </c>
      <c r="AD98" s="659" t="str">
        <f t="shared" si="62"/>
        <v>►</v>
      </c>
      <c r="AE98" s="146" t="str">
        <f t="shared" si="62"/>
        <v>►</v>
      </c>
      <c r="AF98" s="146" t="str">
        <f t="shared" si="62"/>
        <v>►</v>
      </c>
      <c r="AG98" s="146" t="str">
        <f t="shared" si="62"/>
        <v>►</v>
      </c>
      <c r="AH98" s="146" t="str">
        <f t="shared" si="62"/>
        <v>►</v>
      </c>
      <c r="AI98" s="660"/>
      <c r="AJ98" s="145"/>
      <c r="AK98" s="118"/>
      <c r="AL98" s="118"/>
      <c r="AM98" s="117"/>
      <c r="AN98" s="116"/>
      <c r="AO98" s="115"/>
      <c r="AP98" s="281"/>
      <c r="AQ98" s="280"/>
      <c r="AR98" s="280"/>
      <c r="AS98" s="280"/>
      <c r="AT98" s="280"/>
      <c r="AU98" s="280"/>
      <c r="AV98" s="280"/>
      <c r="AW98" s="280"/>
      <c r="AX98" s="280"/>
      <c r="AY98" s="280"/>
      <c r="AZ98" s="280"/>
      <c r="BA98" s="279"/>
      <c r="BC98" s="394" t="str">
        <f t="shared" si="45"/>
        <v>►</v>
      </c>
      <c r="BD98" s="574"/>
      <c r="BF98" s="394" t="str">
        <f t="shared" si="46"/>
        <v>►</v>
      </c>
      <c r="BG98" s="574"/>
      <c r="BI98" s="9">
        <v>1</v>
      </c>
    </row>
    <row r="99" spans="1:61" ht="21">
      <c r="A99" s="394" t="str">
        <f t="shared" si="43"/>
        <v>►</v>
      </c>
      <c r="B99" s="146" t="str">
        <f t="shared" si="61"/>
        <v>►</v>
      </c>
      <c r="C99" s="659" t="str">
        <f t="shared" si="61"/>
        <v>►</v>
      </c>
      <c r="D99" s="146" t="str">
        <f t="shared" si="61"/>
        <v>►</v>
      </c>
      <c r="E99" s="146" t="str">
        <f t="shared" si="61"/>
        <v>►</v>
      </c>
      <c r="F99" s="146" t="str">
        <f t="shared" si="61"/>
        <v>►</v>
      </c>
      <c r="G99" s="146" t="str">
        <f t="shared" si="61"/>
        <v>►</v>
      </c>
      <c r="I99" s="145"/>
      <c r="J99" s="118"/>
      <c r="K99" s="118"/>
      <c r="L99" s="117"/>
      <c r="M99" s="116"/>
      <c r="N99" s="115"/>
      <c r="O99" s="281"/>
      <c r="P99" s="280"/>
      <c r="Q99" s="280"/>
      <c r="R99" s="280"/>
      <c r="S99" s="280"/>
      <c r="T99" s="280"/>
      <c r="U99" s="280"/>
      <c r="V99" s="280"/>
      <c r="W99" s="280"/>
      <c r="X99" s="280"/>
      <c r="Y99" s="280"/>
      <c r="Z99" s="279"/>
      <c r="AA99" s="660"/>
      <c r="AB99" s="394" t="str">
        <f t="shared" si="44"/>
        <v>►</v>
      </c>
      <c r="AC99" s="146" t="str">
        <f t="shared" si="62"/>
        <v>►</v>
      </c>
      <c r="AD99" s="659" t="str">
        <f t="shared" si="62"/>
        <v>►</v>
      </c>
      <c r="AE99" s="146" t="str">
        <f t="shared" si="62"/>
        <v>►</v>
      </c>
      <c r="AF99" s="146" t="str">
        <f t="shared" si="62"/>
        <v>►</v>
      </c>
      <c r="AG99" s="146" t="str">
        <f t="shared" si="62"/>
        <v>►</v>
      </c>
      <c r="AH99" s="146" t="str">
        <f t="shared" si="62"/>
        <v>►</v>
      </c>
      <c r="AI99" s="660"/>
      <c r="AJ99" s="145"/>
      <c r="AK99" s="118"/>
      <c r="AL99" s="118"/>
      <c r="AM99" s="117"/>
      <c r="AN99" s="116"/>
      <c r="AO99" s="115"/>
      <c r="AP99" s="281"/>
      <c r="AQ99" s="280"/>
      <c r="AR99" s="280"/>
      <c r="AS99" s="280"/>
      <c r="AT99" s="280"/>
      <c r="AU99" s="280"/>
      <c r="AV99" s="280"/>
      <c r="AW99" s="280"/>
      <c r="AX99" s="280"/>
      <c r="AY99" s="280"/>
      <c r="AZ99" s="280"/>
      <c r="BA99" s="279"/>
      <c r="BC99" s="394" t="str">
        <f t="shared" si="45"/>
        <v>►</v>
      </c>
      <c r="BD99" s="574"/>
      <c r="BF99" s="394" t="str">
        <f t="shared" si="46"/>
        <v>►</v>
      </c>
      <c r="BG99" s="574"/>
      <c r="BI99" s="9">
        <v>1</v>
      </c>
    </row>
    <row r="100" spans="1:61" ht="21">
      <c r="A100" s="394" t="str">
        <f t="shared" si="43"/>
        <v>►</v>
      </c>
      <c r="B100" s="146" t="str">
        <f t="shared" si="61"/>
        <v>►</v>
      </c>
      <c r="C100" s="659" t="str">
        <f t="shared" si="61"/>
        <v>►</v>
      </c>
      <c r="D100" s="146" t="str">
        <f t="shared" si="61"/>
        <v>►</v>
      </c>
      <c r="E100" s="146" t="str">
        <f t="shared" si="61"/>
        <v>►</v>
      </c>
      <c r="F100" s="146" t="str">
        <f t="shared" si="61"/>
        <v>►</v>
      </c>
      <c r="G100" s="146" t="str">
        <f t="shared" si="61"/>
        <v>►</v>
      </c>
      <c r="I100" s="145"/>
      <c r="J100" s="118"/>
      <c r="K100" s="118"/>
      <c r="L100" s="117"/>
      <c r="M100" s="116"/>
      <c r="N100" s="115"/>
      <c r="O100" s="281"/>
      <c r="P100" s="280"/>
      <c r="Q100" s="280"/>
      <c r="R100" s="280"/>
      <c r="S100" s="280"/>
      <c r="T100" s="280"/>
      <c r="U100" s="280"/>
      <c r="V100" s="280"/>
      <c r="W100" s="280"/>
      <c r="X100" s="280"/>
      <c r="Y100" s="280"/>
      <c r="Z100" s="279"/>
      <c r="AA100" s="660"/>
      <c r="AB100" s="394" t="str">
        <f t="shared" si="44"/>
        <v>►</v>
      </c>
      <c r="AC100" s="146" t="str">
        <f t="shared" si="62"/>
        <v>►</v>
      </c>
      <c r="AD100" s="659" t="str">
        <f t="shared" si="62"/>
        <v>►</v>
      </c>
      <c r="AE100" s="146" t="str">
        <f t="shared" si="62"/>
        <v>►</v>
      </c>
      <c r="AF100" s="146" t="str">
        <f t="shared" si="62"/>
        <v>►</v>
      </c>
      <c r="AG100" s="146" t="str">
        <f t="shared" si="62"/>
        <v>►</v>
      </c>
      <c r="AH100" s="146" t="str">
        <f t="shared" si="62"/>
        <v>►</v>
      </c>
      <c r="AI100" s="660"/>
      <c r="AJ100" s="145"/>
      <c r="AK100" s="118"/>
      <c r="AL100" s="118"/>
      <c r="AM100" s="117"/>
      <c r="AN100" s="116"/>
      <c r="AO100" s="115"/>
      <c r="AP100" s="281"/>
      <c r="AQ100" s="280"/>
      <c r="AR100" s="280"/>
      <c r="AS100" s="280"/>
      <c r="AT100" s="280"/>
      <c r="AU100" s="280"/>
      <c r="AV100" s="280"/>
      <c r="AW100" s="280"/>
      <c r="AX100" s="280"/>
      <c r="AY100" s="280"/>
      <c r="AZ100" s="280"/>
      <c r="BA100" s="279"/>
      <c r="BC100" s="394" t="str">
        <f t="shared" si="45"/>
        <v>►</v>
      </c>
      <c r="BD100" s="574"/>
      <c r="BF100" s="394" t="str">
        <f t="shared" si="46"/>
        <v>►</v>
      </c>
      <c r="BG100" s="574"/>
      <c r="BI100" s="9">
        <v>1</v>
      </c>
    </row>
    <row r="101" spans="1:61" ht="21">
      <c r="A101" s="394" t="str">
        <f t="shared" si="43"/>
        <v>►</v>
      </c>
      <c r="B101" s="146" t="str">
        <f t="shared" si="61"/>
        <v>►</v>
      </c>
      <c r="C101" s="659" t="str">
        <f t="shared" si="61"/>
        <v>►</v>
      </c>
      <c r="D101" s="146" t="str">
        <f t="shared" si="61"/>
        <v>►</v>
      </c>
      <c r="E101" s="146" t="str">
        <f t="shared" si="61"/>
        <v>►</v>
      </c>
      <c r="F101" s="146" t="str">
        <f t="shared" si="61"/>
        <v>►</v>
      </c>
      <c r="G101" s="146" t="str">
        <f t="shared" si="61"/>
        <v>►</v>
      </c>
      <c r="I101" s="145"/>
      <c r="J101" s="118"/>
      <c r="K101" s="118"/>
      <c r="L101" s="117"/>
      <c r="M101" s="116"/>
      <c r="N101" s="115"/>
      <c r="O101" s="281"/>
      <c r="P101" s="280"/>
      <c r="Q101" s="280"/>
      <c r="R101" s="280"/>
      <c r="S101" s="280"/>
      <c r="T101" s="280"/>
      <c r="U101" s="280"/>
      <c r="V101" s="280"/>
      <c r="W101" s="280"/>
      <c r="X101" s="280"/>
      <c r="Y101" s="280"/>
      <c r="Z101" s="279"/>
      <c r="AA101" s="660"/>
      <c r="AB101" s="394" t="str">
        <f t="shared" si="44"/>
        <v>►</v>
      </c>
      <c r="AC101" s="146" t="str">
        <f t="shared" si="62"/>
        <v>►</v>
      </c>
      <c r="AD101" s="659" t="str">
        <f t="shared" si="62"/>
        <v>►</v>
      </c>
      <c r="AE101" s="146" t="str">
        <f t="shared" si="62"/>
        <v>►</v>
      </c>
      <c r="AF101" s="146" t="str">
        <f t="shared" si="62"/>
        <v>►</v>
      </c>
      <c r="AG101" s="146" t="str">
        <f t="shared" si="62"/>
        <v>►</v>
      </c>
      <c r="AH101" s="146" t="str">
        <f t="shared" si="62"/>
        <v>►</v>
      </c>
      <c r="AI101" s="660"/>
      <c r="AJ101" s="145"/>
      <c r="AK101" s="118"/>
      <c r="AL101" s="118"/>
      <c r="AM101" s="117"/>
      <c r="AN101" s="116"/>
      <c r="AO101" s="115"/>
      <c r="AP101" s="281"/>
      <c r="AQ101" s="280"/>
      <c r="AR101" s="280"/>
      <c r="AS101" s="280"/>
      <c r="AT101" s="280"/>
      <c r="AU101" s="280"/>
      <c r="AV101" s="280"/>
      <c r="AW101" s="280"/>
      <c r="AX101" s="280"/>
      <c r="AY101" s="280"/>
      <c r="AZ101" s="280"/>
      <c r="BA101" s="279"/>
      <c r="BC101" s="394" t="str">
        <f t="shared" si="45"/>
        <v>►</v>
      </c>
      <c r="BD101" s="574"/>
      <c r="BF101" s="394" t="str">
        <f t="shared" si="46"/>
        <v>►</v>
      </c>
      <c r="BG101" s="574"/>
      <c r="BI101" s="9">
        <v>1</v>
      </c>
    </row>
    <row r="102" spans="1:61" ht="21">
      <c r="A102" s="394" t="str">
        <f t="shared" si="43"/>
        <v>►</v>
      </c>
      <c r="B102" s="146" t="str">
        <f t="shared" si="61"/>
        <v>►</v>
      </c>
      <c r="C102" s="659" t="str">
        <f t="shared" si="61"/>
        <v>►</v>
      </c>
      <c r="D102" s="146" t="str">
        <f t="shared" si="61"/>
        <v>►</v>
      </c>
      <c r="E102" s="146" t="str">
        <f t="shared" si="61"/>
        <v>►</v>
      </c>
      <c r="F102" s="146" t="str">
        <f t="shared" si="61"/>
        <v>►</v>
      </c>
      <c r="G102" s="146" t="str">
        <f t="shared" si="61"/>
        <v>►</v>
      </c>
      <c r="I102" s="145"/>
      <c r="J102" s="118"/>
      <c r="K102" s="118"/>
      <c r="L102" s="117"/>
      <c r="M102" s="116"/>
      <c r="N102" s="115"/>
      <c r="O102" s="281"/>
      <c r="P102" s="280"/>
      <c r="Q102" s="280"/>
      <c r="R102" s="280"/>
      <c r="S102" s="280"/>
      <c r="T102" s="280"/>
      <c r="U102" s="280"/>
      <c r="V102" s="280"/>
      <c r="W102" s="280"/>
      <c r="X102" s="280"/>
      <c r="Y102" s="280"/>
      <c r="Z102" s="279"/>
      <c r="AA102" s="660"/>
      <c r="AB102" s="394" t="str">
        <f t="shared" si="44"/>
        <v>►</v>
      </c>
      <c r="AC102" s="146" t="str">
        <f t="shared" si="62"/>
        <v>►</v>
      </c>
      <c r="AD102" s="659" t="str">
        <f t="shared" si="62"/>
        <v>►</v>
      </c>
      <c r="AE102" s="146" t="str">
        <f t="shared" si="62"/>
        <v>►</v>
      </c>
      <c r="AF102" s="146" t="str">
        <f t="shared" si="62"/>
        <v>►</v>
      </c>
      <c r="AG102" s="146" t="str">
        <f t="shared" si="62"/>
        <v>►</v>
      </c>
      <c r="AH102" s="146" t="str">
        <f t="shared" si="62"/>
        <v>►</v>
      </c>
      <c r="AI102" s="660"/>
      <c r="AJ102" s="145"/>
      <c r="AK102" s="118"/>
      <c r="AL102" s="118"/>
      <c r="AM102" s="117"/>
      <c r="AN102" s="116"/>
      <c r="AO102" s="115"/>
      <c r="AP102" s="281"/>
      <c r="AQ102" s="280"/>
      <c r="AR102" s="280"/>
      <c r="AS102" s="280"/>
      <c r="AT102" s="280"/>
      <c r="AU102" s="280"/>
      <c r="AV102" s="280"/>
      <c r="AW102" s="280"/>
      <c r="AX102" s="280"/>
      <c r="AY102" s="280"/>
      <c r="AZ102" s="280"/>
      <c r="BA102" s="279"/>
      <c r="BC102" s="394" t="str">
        <f t="shared" si="45"/>
        <v>►</v>
      </c>
      <c r="BD102" s="574"/>
      <c r="BF102" s="394" t="str">
        <f t="shared" si="46"/>
        <v>►</v>
      </c>
      <c r="BG102" s="574"/>
      <c r="BI102" s="9">
        <v>1</v>
      </c>
    </row>
    <row r="103" spans="1:61" ht="21">
      <c r="A103" s="394" t="str">
        <f t="shared" si="43"/>
        <v>►</v>
      </c>
      <c r="B103" s="146" t="str">
        <f t="shared" si="61"/>
        <v>►</v>
      </c>
      <c r="C103" s="659" t="str">
        <f t="shared" si="61"/>
        <v>►</v>
      </c>
      <c r="D103" s="146" t="str">
        <f t="shared" si="61"/>
        <v>►</v>
      </c>
      <c r="E103" s="146" t="str">
        <f t="shared" si="61"/>
        <v>►</v>
      </c>
      <c r="F103" s="146" t="str">
        <f t="shared" si="61"/>
        <v>►</v>
      </c>
      <c r="G103" s="146" t="str">
        <f t="shared" si="61"/>
        <v>►</v>
      </c>
      <c r="I103" s="145"/>
      <c r="J103" s="118"/>
      <c r="K103" s="118"/>
      <c r="L103" s="117"/>
      <c r="M103" s="116"/>
      <c r="N103" s="115"/>
      <c r="O103" s="281"/>
      <c r="P103" s="280"/>
      <c r="Q103" s="280"/>
      <c r="R103" s="280"/>
      <c r="S103" s="280"/>
      <c r="T103" s="280"/>
      <c r="U103" s="280"/>
      <c r="V103" s="280"/>
      <c r="W103" s="280"/>
      <c r="X103" s="280"/>
      <c r="Y103" s="280"/>
      <c r="Z103" s="279"/>
      <c r="AA103" s="660"/>
      <c r="AB103" s="394" t="str">
        <f t="shared" si="44"/>
        <v>►</v>
      </c>
      <c r="AC103" s="146" t="str">
        <f t="shared" si="62"/>
        <v>►</v>
      </c>
      <c r="AD103" s="659" t="str">
        <f t="shared" si="62"/>
        <v>►</v>
      </c>
      <c r="AE103" s="146" t="str">
        <f t="shared" si="62"/>
        <v>►</v>
      </c>
      <c r="AF103" s="146" t="str">
        <f t="shared" si="62"/>
        <v>►</v>
      </c>
      <c r="AG103" s="146" t="str">
        <f t="shared" si="62"/>
        <v>►</v>
      </c>
      <c r="AH103" s="146" t="str">
        <f t="shared" si="62"/>
        <v>►</v>
      </c>
      <c r="AI103" s="660"/>
      <c r="AJ103" s="145"/>
      <c r="AK103" s="118"/>
      <c r="AL103" s="118"/>
      <c r="AM103" s="117"/>
      <c r="AN103" s="116"/>
      <c r="AO103" s="115"/>
      <c r="AP103" s="281"/>
      <c r="AQ103" s="280"/>
      <c r="AR103" s="280"/>
      <c r="AS103" s="280"/>
      <c r="AT103" s="280"/>
      <c r="AU103" s="280"/>
      <c r="AV103" s="280"/>
      <c r="AW103" s="280"/>
      <c r="AX103" s="280"/>
      <c r="AY103" s="280"/>
      <c r="AZ103" s="280"/>
      <c r="BA103" s="279"/>
      <c r="BC103" s="394" t="str">
        <f t="shared" si="45"/>
        <v>►</v>
      </c>
      <c r="BD103" s="574"/>
      <c r="BF103" s="394" t="str">
        <f t="shared" si="46"/>
        <v>►</v>
      </c>
      <c r="BG103" s="574"/>
      <c r="BI103" s="9">
        <v>1</v>
      </c>
    </row>
    <row r="104" spans="1:61" ht="21">
      <c r="A104" s="394" t="str">
        <f t="shared" si="43"/>
        <v>►</v>
      </c>
      <c r="B104" s="146" t="str">
        <f t="shared" si="61"/>
        <v>►</v>
      </c>
      <c r="C104" s="659" t="str">
        <f t="shared" si="61"/>
        <v>►</v>
      </c>
      <c r="D104" s="146" t="str">
        <f t="shared" si="61"/>
        <v>►</v>
      </c>
      <c r="E104" s="146" t="str">
        <f t="shared" si="61"/>
        <v>►</v>
      </c>
      <c r="F104" s="146" t="str">
        <f t="shared" si="61"/>
        <v>►</v>
      </c>
      <c r="G104" s="146" t="str">
        <f t="shared" si="61"/>
        <v>►</v>
      </c>
      <c r="I104" s="145"/>
      <c r="J104" s="118"/>
      <c r="K104" s="118"/>
      <c r="L104" s="117"/>
      <c r="M104" s="116"/>
      <c r="N104" s="115"/>
      <c r="O104" s="281"/>
      <c r="P104" s="280"/>
      <c r="Q104" s="280"/>
      <c r="R104" s="280"/>
      <c r="S104" s="280"/>
      <c r="T104" s="280"/>
      <c r="U104" s="280"/>
      <c r="V104" s="280"/>
      <c r="W104" s="280"/>
      <c r="X104" s="280"/>
      <c r="Y104" s="280"/>
      <c r="Z104" s="279"/>
      <c r="AA104" s="660"/>
      <c r="AB104" s="394" t="str">
        <f t="shared" si="44"/>
        <v>►</v>
      </c>
      <c r="AC104" s="146" t="str">
        <f t="shared" si="62"/>
        <v>►</v>
      </c>
      <c r="AD104" s="659" t="str">
        <f t="shared" si="62"/>
        <v>►</v>
      </c>
      <c r="AE104" s="146" t="str">
        <f t="shared" si="62"/>
        <v>►</v>
      </c>
      <c r="AF104" s="146" t="str">
        <f t="shared" si="62"/>
        <v>►</v>
      </c>
      <c r="AG104" s="146" t="str">
        <f t="shared" si="62"/>
        <v>►</v>
      </c>
      <c r="AH104" s="146" t="str">
        <f t="shared" si="62"/>
        <v>►</v>
      </c>
      <c r="AI104" s="660"/>
      <c r="AJ104" s="145"/>
      <c r="AK104" s="118"/>
      <c r="AL104" s="118"/>
      <c r="AM104" s="117"/>
      <c r="AN104" s="116"/>
      <c r="AO104" s="115"/>
      <c r="AP104" s="281"/>
      <c r="AQ104" s="280"/>
      <c r="AR104" s="280"/>
      <c r="AS104" s="280"/>
      <c r="AT104" s="280"/>
      <c r="AU104" s="280"/>
      <c r="AV104" s="280"/>
      <c r="AW104" s="280"/>
      <c r="AX104" s="280"/>
      <c r="AY104" s="280"/>
      <c r="AZ104" s="280"/>
      <c r="BA104" s="279"/>
      <c r="BC104" s="394" t="str">
        <f t="shared" si="45"/>
        <v>►</v>
      </c>
      <c r="BD104" s="574"/>
      <c r="BF104" s="394" t="str">
        <f t="shared" si="46"/>
        <v>►</v>
      </c>
      <c r="BG104" s="574"/>
      <c r="BI104" s="9">
        <v>1</v>
      </c>
    </row>
    <row r="105" spans="1:61" ht="21">
      <c r="A105" s="394" t="str">
        <f t="shared" si="43"/>
        <v>►</v>
      </c>
      <c r="B105" s="146" t="str">
        <f t="shared" si="61"/>
        <v>►</v>
      </c>
      <c r="C105" s="659" t="str">
        <f t="shared" si="61"/>
        <v>►</v>
      </c>
      <c r="D105" s="146" t="str">
        <f t="shared" si="61"/>
        <v>►</v>
      </c>
      <c r="E105" s="146" t="str">
        <f t="shared" si="61"/>
        <v>►</v>
      </c>
      <c r="F105" s="146" t="str">
        <f t="shared" si="61"/>
        <v>►</v>
      </c>
      <c r="G105" s="146" t="str">
        <f t="shared" si="61"/>
        <v>►</v>
      </c>
      <c r="I105" s="145"/>
      <c r="J105" s="118"/>
      <c r="K105" s="118"/>
      <c r="L105" s="117"/>
      <c r="M105" s="116"/>
      <c r="N105" s="115"/>
      <c r="O105" s="281"/>
      <c r="P105" s="280"/>
      <c r="Q105" s="280"/>
      <c r="R105" s="280"/>
      <c r="S105" s="280"/>
      <c r="T105" s="280"/>
      <c r="U105" s="280"/>
      <c r="V105" s="280"/>
      <c r="W105" s="280"/>
      <c r="X105" s="280"/>
      <c r="Y105" s="280"/>
      <c r="Z105" s="279"/>
      <c r="AA105" s="660"/>
      <c r="AB105" s="394" t="str">
        <f t="shared" si="44"/>
        <v>►</v>
      </c>
      <c r="AC105" s="146" t="str">
        <f t="shared" si="62"/>
        <v>►</v>
      </c>
      <c r="AD105" s="659" t="str">
        <f t="shared" si="62"/>
        <v>►</v>
      </c>
      <c r="AE105" s="146" t="str">
        <f t="shared" si="62"/>
        <v>►</v>
      </c>
      <c r="AF105" s="146" t="str">
        <f t="shared" si="62"/>
        <v>►</v>
      </c>
      <c r="AG105" s="146" t="str">
        <f t="shared" si="62"/>
        <v>►</v>
      </c>
      <c r="AH105" s="146" t="str">
        <f t="shared" si="62"/>
        <v>►</v>
      </c>
      <c r="AI105" s="660"/>
      <c r="AJ105" s="145"/>
      <c r="AK105" s="118"/>
      <c r="AL105" s="118"/>
      <c r="AM105" s="117"/>
      <c r="AN105" s="116"/>
      <c r="AO105" s="115"/>
      <c r="AP105" s="281"/>
      <c r="AQ105" s="280"/>
      <c r="AR105" s="280"/>
      <c r="AS105" s="280"/>
      <c r="AT105" s="280"/>
      <c r="AU105" s="280"/>
      <c r="AV105" s="280"/>
      <c r="AW105" s="280"/>
      <c r="AX105" s="280"/>
      <c r="AY105" s="280"/>
      <c r="AZ105" s="280"/>
      <c r="BA105" s="279"/>
      <c r="BC105" s="394" t="str">
        <f t="shared" si="45"/>
        <v>►</v>
      </c>
      <c r="BD105" s="574"/>
      <c r="BF105" s="394" t="str">
        <f t="shared" si="46"/>
        <v>►</v>
      </c>
      <c r="BG105" s="574"/>
      <c r="BI105" s="9">
        <v>1</v>
      </c>
    </row>
    <row r="106" spans="1:61" ht="18.75">
      <c r="A106" s="394" t="str">
        <f t="shared" si="43"/>
        <v>►</v>
      </c>
      <c r="B106" s="146" t="str">
        <f t="shared" si="61"/>
        <v>►</v>
      </c>
      <c r="C106" s="659" t="str">
        <f t="shared" si="61"/>
        <v>►</v>
      </c>
      <c r="D106" s="146" t="str">
        <f t="shared" si="61"/>
        <v>►</v>
      </c>
      <c r="E106" s="146" t="str">
        <f t="shared" si="61"/>
        <v>►</v>
      </c>
      <c r="F106" s="146" t="str">
        <f t="shared" si="61"/>
        <v>►</v>
      </c>
      <c r="G106" s="146" t="str">
        <f t="shared" si="61"/>
        <v>►</v>
      </c>
      <c r="I106" s="145"/>
      <c r="J106" s="118"/>
      <c r="K106" s="118"/>
      <c r="L106" s="117"/>
      <c r="M106" s="116"/>
      <c r="N106" s="115"/>
      <c r="O106" s="661"/>
      <c r="P106" s="277"/>
      <c r="Q106" s="277"/>
      <c r="R106" s="277"/>
      <c r="S106" s="277"/>
      <c r="T106" s="277"/>
      <c r="U106" s="277"/>
      <c r="V106" s="277"/>
      <c r="W106" s="277"/>
      <c r="X106" s="277"/>
      <c r="Y106" s="277"/>
      <c r="Z106" s="276"/>
      <c r="AA106" s="660"/>
      <c r="AB106" s="394" t="str">
        <f t="shared" si="44"/>
        <v>►</v>
      </c>
      <c r="AC106" s="146" t="str">
        <f t="shared" si="62"/>
        <v>►</v>
      </c>
      <c r="AD106" s="659" t="str">
        <f t="shared" si="62"/>
        <v>►</v>
      </c>
      <c r="AE106" s="146" t="str">
        <f t="shared" si="62"/>
        <v>►</v>
      </c>
      <c r="AF106" s="146" t="str">
        <f t="shared" si="62"/>
        <v>►</v>
      </c>
      <c r="AG106" s="146" t="str">
        <f t="shared" si="62"/>
        <v>►</v>
      </c>
      <c r="AH106" s="146" t="str">
        <f t="shared" si="62"/>
        <v>►</v>
      </c>
      <c r="AI106" s="660"/>
      <c r="AJ106" s="145"/>
      <c r="AK106" s="118"/>
      <c r="AL106" s="118"/>
      <c r="AM106" s="117"/>
      <c r="AN106" s="116"/>
      <c r="AO106" s="115"/>
      <c r="AP106" s="661"/>
      <c r="AQ106" s="277"/>
      <c r="AR106" s="277"/>
      <c r="AS106" s="277"/>
      <c r="AT106" s="277"/>
      <c r="AU106" s="277"/>
      <c r="AV106" s="277"/>
      <c r="AW106" s="277"/>
      <c r="AX106" s="277"/>
      <c r="AY106" s="277"/>
      <c r="AZ106" s="277"/>
      <c r="BA106" s="276"/>
      <c r="BC106" s="394" t="str">
        <f t="shared" si="45"/>
        <v>►</v>
      </c>
      <c r="BD106" s="574"/>
      <c r="BF106" s="394" t="str">
        <f t="shared" si="46"/>
        <v>►</v>
      </c>
      <c r="BG106" s="574"/>
      <c r="BI106" s="9">
        <v>1</v>
      </c>
    </row>
    <row r="107" spans="1:61" ht="18.75">
      <c r="A107" s="394" t="str">
        <f t="shared" si="43"/>
        <v>►</v>
      </c>
      <c r="B107" s="146" t="str">
        <f t="shared" si="61"/>
        <v>►</v>
      </c>
      <c r="C107" s="659" t="str">
        <f t="shared" si="61"/>
        <v>►</v>
      </c>
      <c r="D107" s="146" t="str">
        <f t="shared" si="61"/>
        <v>►</v>
      </c>
      <c r="E107" s="146" t="str">
        <f t="shared" si="61"/>
        <v>►</v>
      </c>
      <c r="F107" s="146" t="str">
        <f t="shared" si="61"/>
        <v>►</v>
      </c>
      <c r="G107" s="146" t="str">
        <f t="shared" si="61"/>
        <v>►</v>
      </c>
      <c r="I107" s="145"/>
      <c r="J107" s="118"/>
      <c r="K107" s="118"/>
      <c r="L107" s="117"/>
      <c r="M107" s="116"/>
      <c r="N107" s="115"/>
      <c r="O107" s="661"/>
      <c r="P107" s="277"/>
      <c r="Q107" s="277"/>
      <c r="R107" s="277"/>
      <c r="S107" s="277"/>
      <c r="T107" s="277"/>
      <c r="U107" s="277"/>
      <c r="V107" s="277"/>
      <c r="W107" s="277"/>
      <c r="X107" s="277"/>
      <c r="Y107" s="277"/>
      <c r="Z107" s="276"/>
      <c r="AA107" s="660"/>
      <c r="AB107" s="394" t="str">
        <f t="shared" si="44"/>
        <v>►</v>
      </c>
      <c r="AC107" s="146" t="str">
        <f t="shared" si="62"/>
        <v>►</v>
      </c>
      <c r="AD107" s="659" t="str">
        <f t="shared" si="62"/>
        <v>►</v>
      </c>
      <c r="AE107" s="146" t="str">
        <f t="shared" si="62"/>
        <v>►</v>
      </c>
      <c r="AF107" s="146" t="str">
        <f t="shared" si="62"/>
        <v>►</v>
      </c>
      <c r="AG107" s="146" t="str">
        <f t="shared" si="62"/>
        <v>►</v>
      </c>
      <c r="AH107" s="146" t="str">
        <f t="shared" si="62"/>
        <v>►</v>
      </c>
      <c r="AI107" s="660"/>
      <c r="AJ107" s="145"/>
      <c r="AK107" s="118"/>
      <c r="AL107" s="118"/>
      <c r="AM107" s="117"/>
      <c r="AN107" s="116"/>
      <c r="AO107" s="115"/>
      <c r="AP107" s="661"/>
      <c r="AQ107" s="277"/>
      <c r="AR107" s="277"/>
      <c r="AS107" s="277"/>
      <c r="AT107" s="277"/>
      <c r="AU107" s="277"/>
      <c r="AV107" s="277"/>
      <c r="AW107" s="277"/>
      <c r="AX107" s="277"/>
      <c r="AY107" s="277"/>
      <c r="AZ107" s="277"/>
      <c r="BA107" s="276"/>
      <c r="BC107" s="394" t="str">
        <f t="shared" si="45"/>
        <v>►</v>
      </c>
      <c r="BD107" s="574"/>
      <c r="BF107" s="394" t="str">
        <f t="shared" si="46"/>
        <v>►</v>
      </c>
      <c r="BG107" s="574"/>
      <c r="BI107" s="9">
        <v>1</v>
      </c>
    </row>
    <row r="108" spans="1:61" ht="15.75">
      <c r="A108" s="394" t="str">
        <f t="shared" si="43"/>
        <v>►</v>
      </c>
      <c r="B108" s="146" t="str">
        <f t="shared" si="61"/>
        <v>►</v>
      </c>
      <c r="C108" s="659" t="str">
        <f t="shared" si="61"/>
        <v>►</v>
      </c>
      <c r="D108" s="146" t="str">
        <f t="shared" si="61"/>
        <v>►</v>
      </c>
      <c r="E108" s="146" t="str">
        <f t="shared" si="61"/>
        <v>►</v>
      </c>
      <c r="F108" s="146" t="str">
        <f t="shared" si="61"/>
        <v>►</v>
      </c>
      <c r="G108" s="146" t="str">
        <f t="shared" si="61"/>
        <v>►</v>
      </c>
      <c r="I108" s="272"/>
      <c r="J108" s="118"/>
      <c r="K108" s="118"/>
      <c r="L108" s="117"/>
      <c r="M108" s="116"/>
      <c r="N108" s="115"/>
      <c r="O108" s="274"/>
      <c r="P108" s="121"/>
      <c r="Q108" s="121"/>
      <c r="R108" s="121"/>
      <c r="S108" s="121"/>
      <c r="T108" s="121"/>
      <c r="U108" s="121"/>
      <c r="V108" s="121"/>
      <c r="W108" s="121"/>
      <c r="X108" s="121"/>
      <c r="Y108" s="121"/>
      <c r="Z108" s="120"/>
      <c r="AA108" s="660"/>
      <c r="AB108" s="394" t="str">
        <f t="shared" si="44"/>
        <v>►</v>
      </c>
      <c r="AC108" s="146" t="str">
        <f t="shared" si="62"/>
        <v>►</v>
      </c>
      <c r="AD108" s="659" t="str">
        <f t="shared" si="62"/>
        <v>►</v>
      </c>
      <c r="AE108" s="146" t="str">
        <f t="shared" si="62"/>
        <v>►</v>
      </c>
      <c r="AF108" s="146" t="str">
        <f t="shared" si="62"/>
        <v>►</v>
      </c>
      <c r="AG108" s="146" t="str">
        <f t="shared" si="62"/>
        <v>►</v>
      </c>
      <c r="AH108" s="146" t="str">
        <f t="shared" si="62"/>
        <v>►</v>
      </c>
      <c r="AI108" s="660"/>
      <c r="AJ108" s="272"/>
      <c r="AK108" s="118"/>
      <c r="AL108" s="118"/>
      <c r="AM108" s="117"/>
      <c r="AN108" s="116"/>
      <c r="AO108" s="115"/>
      <c r="AP108" s="274"/>
      <c r="AQ108" s="121"/>
      <c r="AR108" s="121"/>
      <c r="AS108" s="121"/>
      <c r="AT108" s="121"/>
      <c r="AU108" s="121"/>
      <c r="AV108" s="121"/>
      <c r="AW108" s="121"/>
      <c r="AX108" s="121"/>
      <c r="AY108" s="121"/>
      <c r="AZ108" s="121"/>
      <c r="BA108" s="120"/>
      <c r="BC108" s="394" t="str">
        <f t="shared" si="45"/>
        <v>►</v>
      </c>
      <c r="BD108" s="574"/>
      <c r="BF108" s="394" t="str">
        <f t="shared" si="46"/>
        <v>►</v>
      </c>
      <c r="BG108" s="574"/>
      <c r="BI108" s="9">
        <v>1</v>
      </c>
    </row>
    <row r="109" spans="1:61" ht="15.75">
      <c r="A109" s="394" t="str">
        <f t="shared" si="43"/>
        <v>►</v>
      </c>
      <c r="B109" s="146" t="str">
        <f t="shared" si="61"/>
        <v>►</v>
      </c>
      <c r="C109" s="659" t="str">
        <f t="shared" si="61"/>
        <v>►</v>
      </c>
      <c r="D109" s="146" t="str">
        <f t="shared" si="61"/>
        <v>►</v>
      </c>
      <c r="E109" s="146" t="str">
        <f t="shared" si="61"/>
        <v>►</v>
      </c>
      <c r="F109" s="146" t="str">
        <f t="shared" si="61"/>
        <v>►</v>
      </c>
      <c r="G109" s="146" t="str">
        <f t="shared" si="61"/>
        <v>►</v>
      </c>
      <c r="I109" s="272"/>
      <c r="J109" s="112"/>
      <c r="K109" s="112"/>
      <c r="L109" s="112"/>
      <c r="M109" s="112"/>
      <c r="N109" s="112"/>
      <c r="O109" s="112"/>
      <c r="P109" s="112"/>
      <c r="Q109" s="112"/>
      <c r="R109" s="112"/>
      <c r="S109" s="112"/>
      <c r="T109" s="112"/>
      <c r="U109" s="112"/>
      <c r="V109" s="112"/>
      <c r="W109" s="112"/>
      <c r="X109" s="112"/>
      <c r="Y109" s="112"/>
      <c r="Z109" s="114"/>
      <c r="AA109" s="660"/>
      <c r="AB109" s="394" t="str">
        <f t="shared" si="44"/>
        <v>►</v>
      </c>
      <c r="AC109" s="146" t="str">
        <f t="shared" si="62"/>
        <v>►</v>
      </c>
      <c r="AD109" s="659" t="str">
        <f t="shared" si="62"/>
        <v>►</v>
      </c>
      <c r="AE109" s="146" t="str">
        <f t="shared" si="62"/>
        <v>►</v>
      </c>
      <c r="AF109" s="146" t="str">
        <f t="shared" si="62"/>
        <v>►</v>
      </c>
      <c r="AG109" s="146" t="str">
        <f t="shared" si="62"/>
        <v>►</v>
      </c>
      <c r="AH109" s="146" t="str">
        <f t="shared" si="62"/>
        <v>►</v>
      </c>
      <c r="AI109" s="660"/>
      <c r="AJ109" s="272"/>
      <c r="AK109" s="112"/>
      <c r="AL109" s="112"/>
      <c r="AM109" s="112"/>
      <c r="AN109" s="112"/>
      <c r="AO109" s="112"/>
      <c r="AP109" s="112"/>
      <c r="AQ109" s="112"/>
      <c r="AR109" s="112"/>
      <c r="AS109" s="112"/>
      <c r="AT109" s="112"/>
      <c r="AU109" s="112"/>
      <c r="AV109" s="112"/>
      <c r="AW109" s="112"/>
      <c r="AX109" s="112"/>
      <c r="AY109" s="112"/>
      <c r="AZ109" s="112"/>
      <c r="BA109" s="114"/>
      <c r="BC109" s="394" t="str">
        <f t="shared" si="45"/>
        <v>►</v>
      </c>
      <c r="BD109" s="574"/>
      <c r="BF109" s="394" t="str">
        <f t="shared" si="46"/>
        <v>►</v>
      </c>
      <c r="BG109" s="574"/>
      <c r="BI109" s="9">
        <v>1</v>
      </c>
    </row>
    <row r="110" spans="1:61" ht="16.5" thickBot="1">
      <c r="A110" s="394" t="str">
        <f t="shared" si="43"/>
        <v>►</v>
      </c>
      <c r="B110" s="146" t="str">
        <f t="shared" si="61"/>
        <v>►</v>
      </c>
      <c r="C110" s="659" t="str">
        <f t="shared" si="61"/>
        <v>►</v>
      </c>
      <c r="D110" s="146" t="str">
        <f t="shared" si="61"/>
        <v>►</v>
      </c>
      <c r="E110" s="146" t="str">
        <f t="shared" si="61"/>
        <v>►</v>
      </c>
      <c r="F110" s="146" t="str">
        <f t="shared" si="61"/>
        <v>►</v>
      </c>
      <c r="G110" s="146" t="str">
        <f t="shared" si="61"/>
        <v>►</v>
      </c>
      <c r="I110" s="271"/>
      <c r="J110" s="270"/>
      <c r="K110" s="270"/>
      <c r="L110" s="270"/>
      <c r="M110" s="270"/>
      <c r="N110" s="270"/>
      <c r="O110" s="270"/>
      <c r="P110" s="270"/>
      <c r="Q110" s="270"/>
      <c r="R110" s="270"/>
      <c r="S110" s="270"/>
      <c r="T110" s="270"/>
      <c r="U110" s="270"/>
      <c r="V110" s="270"/>
      <c r="W110" s="270"/>
      <c r="X110" s="270"/>
      <c r="Y110" s="270"/>
      <c r="Z110" s="269"/>
      <c r="AA110" s="660"/>
      <c r="AB110" s="394" t="str">
        <f t="shared" si="44"/>
        <v>►</v>
      </c>
      <c r="AC110" s="146" t="str">
        <f t="shared" si="62"/>
        <v>►</v>
      </c>
      <c r="AD110" s="659" t="str">
        <f t="shared" si="62"/>
        <v>►</v>
      </c>
      <c r="AE110" s="146" t="str">
        <f t="shared" si="62"/>
        <v>►</v>
      </c>
      <c r="AF110" s="146" t="str">
        <f t="shared" si="62"/>
        <v>►</v>
      </c>
      <c r="AG110" s="146" t="str">
        <f t="shared" si="62"/>
        <v>►</v>
      </c>
      <c r="AH110" s="146" t="str">
        <f t="shared" si="62"/>
        <v>►</v>
      </c>
      <c r="AI110" s="660"/>
      <c r="AJ110" s="271"/>
      <c r="AK110" s="270"/>
      <c r="AL110" s="270"/>
      <c r="AM110" s="270"/>
      <c r="AN110" s="270"/>
      <c r="AO110" s="270"/>
      <c r="AP110" s="270"/>
      <c r="AQ110" s="270"/>
      <c r="AR110" s="270"/>
      <c r="AS110" s="270"/>
      <c r="AT110" s="270"/>
      <c r="AU110" s="270"/>
      <c r="AV110" s="270"/>
      <c r="AW110" s="270"/>
      <c r="AX110" s="270"/>
      <c r="AY110" s="270"/>
      <c r="AZ110" s="270"/>
      <c r="BA110" s="269"/>
      <c r="BC110" s="394" t="str">
        <f t="shared" si="45"/>
        <v>►</v>
      </c>
      <c r="BD110" s="574"/>
      <c r="BF110" s="394" t="str">
        <f t="shared" si="46"/>
        <v>►</v>
      </c>
      <c r="BG110" s="574"/>
      <c r="BI110" s="9">
        <v>1</v>
      </c>
    </row>
    <row r="111" spans="1:61" ht="16.5" thickBot="1">
      <c r="A111" s="394" t="str">
        <f t="shared" si="43"/>
        <v>A</v>
      </c>
      <c r="B111" s="655" t="s">
        <v>933</v>
      </c>
      <c r="C111" s="655" t="s">
        <v>933</v>
      </c>
      <c r="D111" s="655" t="s">
        <v>933</v>
      </c>
      <c r="E111" s="655" t="s">
        <v>933</v>
      </c>
      <c r="F111" s="655" t="s">
        <v>933</v>
      </c>
      <c r="G111" s="655" t="s">
        <v>933</v>
      </c>
      <c r="I111" s="658" t="s">
        <v>338</v>
      </c>
      <c r="J111" s="657" t="s">
        <v>933</v>
      </c>
      <c r="K111" s="657" t="s">
        <v>933</v>
      </c>
      <c r="L111" s="657" t="s">
        <v>933</v>
      </c>
      <c r="M111" s="657" t="s">
        <v>933</v>
      </c>
      <c r="N111" s="657" t="s">
        <v>933</v>
      </c>
      <c r="O111" s="657" t="s">
        <v>933</v>
      </c>
      <c r="P111" s="657" t="s">
        <v>933</v>
      </c>
      <c r="Q111" s="657" t="s">
        <v>933</v>
      </c>
      <c r="R111" s="657" t="s">
        <v>933</v>
      </c>
      <c r="S111" s="657" t="s">
        <v>933</v>
      </c>
      <c r="T111" s="657" t="s">
        <v>933</v>
      </c>
      <c r="U111" s="657" t="s">
        <v>933</v>
      </c>
      <c r="V111" s="657" t="s">
        <v>933</v>
      </c>
      <c r="W111" s="657" t="s">
        <v>933</v>
      </c>
      <c r="X111" s="657" t="s">
        <v>933</v>
      </c>
      <c r="Y111" s="657" t="s">
        <v>933</v>
      </c>
      <c r="Z111" s="657" t="s">
        <v>933</v>
      </c>
      <c r="AA111" s="660"/>
      <c r="AB111" s="394" t="str">
        <f t="shared" si="44"/>
        <v>A</v>
      </c>
      <c r="AC111" s="655" t="s">
        <v>933</v>
      </c>
      <c r="AD111" s="655" t="s">
        <v>933</v>
      </c>
      <c r="AE111" s="655" t="s">
        <v>933</v>
      </c>
      <c r="AF111" s="655" t="s">
        <v>933</v>
      </c>
      <c r="AG111" s="655" t="s">
        <v>933</v>
      </c>
      <c r="AH111" s="655" t="s">
        <v>933</v>
      </c>
      <c r="AI111" s="660"/>
      <c r="AJ111" s="832" t="s">
        <v>338</v>
      </c>
      <c r="AK111" s="833" t="s">
        <v>338</v>
      </c>
      <c r="AL111" s="833" t="s">
        <v>338</v>
      </c>
      <c r="AM111" s="833" t="s">
        <v>338</v>
      </c>
      <c r="AN111" s="833" t="s">
        <v>338</v>
      </c>
      <c r="AO111" s="834" t="s">
        <v>2028</v>
      </c>
      <c r="AP111" s="835"/>
      <c r="AQ111" s="835"/>
      <c r="AR111" s="835"/>
      <c r="AS111" s="835"/>
      <c r="AT111" s="835"/>
      <c r="AU111" s="835"/>
      <c r="AV111" s="835"/>
      <c r="AW111" s="835"/>
      <c r="AX111" s="835"/>
      <c r="AY111" s="835"/>
      <c r="AZ111" s="835"/>
      <c r="BA111" s="835"/>
      <c r="BC111" s="394" t="str">
        <f t="shared" si="45"/>
        <v>A</v>
      </c>
      <c r="BD111" s="574"/>
      <c r="BF111" s="394" t="str">
        <f t="shared" si="46"/>
        <v>A</v>
      </c>
      <c r="BG111" s="574"/>
      <c r="BI111" s="9">
        <v>1</v>
      </c>
    </row>
    <row r="112" spans="1:61" ht="28.5">
      <c r="A112" s="394" t="str">
        <f t="shared" si="43"/>
        <v>A</v>
      </c>
      <c r="B112" s="395">
        <f t="shared" ref="B112:B130" si="63">IF(A112="►","►",IF(A112="A",IF(AND(ISTEXT(J112),ISTEXT(J112)),J112,IF(ISTEXT(J112),J112,IF(ISBLANK(J112),J112,J112)))))</f>
        <v>0</v>
      </c>
      <c r="C112" s="687">
        <f t="shared" ref="C112:C130" si="64">IF(B112="►","►",IFERROR(LEFT(B112,SEARCH(".",B112)-1),0))</f>
        <v>0</v>
      </c>
      <c r="D112" s="395">
        <f t="shared" ref="D112:D130" si="65">IF(B112="►","►",IFERROR(MID(B112,SEARCH(".",B112)+1,SEARCH(".",B112,SEARCH(".",B112)+1)-SEARCH(".",B112)-1),0))</f>
        <v>0</v>
      </c>
      <c r="E112" s="395">
        <f t="shared" ref="E112:E130" si="66">IF(B112="►","►",IFERROR(MID(B112,SEARCH(".",B112,SEARCH(".",B112)+1)+1,SEARCH(".",B112,SEARCH(".",B112,SEARCH(".",B112)+1)+1)-SEARCH(".",B112,SEARCH(".",B112)+1)-1),0))</f>
        <v>0</v>
      </c>
      <c r="F112" s="395">
        <f t="shared" ref="F112:F130" si="67">IF(B112="►","►",IFERROR(MID(J112,SEARCH(".",B112,SEARCH(".",B112,SEARCH(".",B112)+1)+1)+1,SEARCH(".",B112,SEARCH(".",B112,SEARCH(".",B112,SEARCH(".",B112)+1)+1)+1)-SEARCH(".",B112,SEARCH(".",B112,SEARCH(".",B112)+1)+1)-1),0))</f>
        <v>0</v>
      </c>
      <c r="G112" s="395" t="str">
        <f t="shared" ref="G112:G130" si="68">IF(B112="►","►",IFERROR(MID(B112,SEARCH("♦",SUBSTITUTE(B112,".","♦",LEN(B112)-LEN(SUBSTITUTE(B112,".",""))))+1,999),""))</f>
        <v/>
      </c>
      <c r="I112" s="257" t="s">
        <v>338</v>
      </c>
      <c r="J112" s="256">
        <f>J119</f>
        <v>0</v>
      </c>
      <c r="K112" s="256">
        <f>K119</f>
        <v>0</v>
      </c>
      <c r="L112" s="255">
        <f>L119</f>
        <v>0</v>
      </c>
      <c r="M112" s="254">
        <f>M119</f>
        <v>0</v>
      </c>
      <c r="N112" s="253">
        <f>N119</f>
        <v>0</v>
      </c>
      <c r="O112" s="686"/>
      <c r="P112" s="685"/>
      <c r="Q112" s="798" t="s">
        <v>1700</v>
      </c>
      <c r="R112" s="798"/>
      <c r="S112" s="798"/>
      <c r="T112" s="798"/>
      <c r="U112" s="798"/>
      <c r="V112" s="798"/>
      <c r="W112" s="798"/>
      <c r="X112" s="798"/>
      <c r="Y112" s="798"/>
      <c r="Z112" s="684"/>
      <c r="AA112" s="660"/>
      <c r="AB112" s="394" t="str">
        <f t="shared" si="44"/>
        <v>A</v>
      </c>
      <c r="AC112" s="395">
        <f t="shared" ref="AC112:AC130" si="69">IF(AB112="►","►",IF(AB112="A",IF(AND(ISTEXT(AK112),ISTEXT(AK112)),AK112,IF(ISTEXT(AK112),AK112,IF(ISBLANK(AK112),AK112,AK112)))))</f>
        <v>0</v>
      </c>
      <c r="AD112" s="687">
        <f t="shared" ref="AD112:AD130" si="70">IF(AC112="►","►",IFERROR(LEFT(AC112,SEARCH(".",AC112)-1),0))</f>
        <v>0</v>
      </c>
      <c r="AE112" s="395">
        <f t="shared" ref="AE112:AE130" si="71">IF(AC112="►","►",IFERROR(MID(AC112,SEARCH(".",AC112)+1,SEARCH(".",AC112,SEARCH(".",AC112)+1)-SEARCH(".",AC112)-1),0))</f>
        <v>0</v>
      </c>
      <c r="AF112" s="395">
        <f t="shared" ref="AF112:AF130" si="72">IF(AC112="►","►",IFERROR(MID(AC112,SEARCH(".",AC112,SEARCH(".",AC112)+1)+1,SEARCH(".",AC112,SEARCH(".",AC112,SEARCH(".",AC112)+1)+1)-SEARCH(".",AC112,SEARCH(".",AC112)+1)-1),0))</f>
        <v>0</v>
      </c>
      <c r="AG112" s="395">
        <f t="shared" ref="AG112:AG130" si="73">IF(AC112="►","►",IFERROR(MID(AK112,SEARCH(".",AC112,SEARCH(".",AC112,SEARCH(".",AC112)+1)+1)+1,SEARCH(".",AC112,SEARCH(".",AC112,SEARCH(".",AC112,SEARCH(".",AC112)+1)+1)+1)-SEARCH(".",AC112,SEARCH(".",AC112,SEARCH(".",AC112)+1)+1)-1),0))</f>
        <v>0</v>
      </c>
      <c r="AH112" s="395" t="str">
        <f t="shared" ref="AH112:AH130" si="74">IF(AC112="►","►",IFERROR(MID(AC112,SEARCH("♦",SUBSTITUTE(AC112,".","♦",LEN(AC112)-LEN(SUBSTITUTE(AC112,".",""))))+1,999),""))</f>
        <v/>
      </c>
      <c r="AI112" s="660"/>
      <c r="AJ112" s="257" t="s">
        <v>338</v>
      </c>
      <c r="AK112" s="256">
        <f>AK119</f>
        <v>0</v>
      </c>
      <c r="AL112" s="256">
        <f>AL119</f>
        <v>0</v>
      </c>
      <c r="AM112" s="255">
        <f>AM119</f>
        <v>0</v>
      </c>
      <c r="AN112" s="254">
        <f>AN119</f>
        <v>0</v>
      </c>
      <c r="AO112" s="253">
        <f>AO119</f>
        <v>0</v>
      </c>
      <c r="AP112" s="686"/>
      <c r="AQ112" s="685"/>
      <c r="AR112" s="798" t="s">
        <v>2032</v>
      </c>
      <c r="AS112" s="798"/>
      <c r="AT112" s="798"/>
      <c r="AU112" s="798"/>
      <c r="AV112" s="798"/>
      <c r="AW112" s="798"/>
      <c r="AX112" s="798"/>
      <c r="AY112" s="798"/>
      <c r="AZ112" s="798"/>
      <c r="BA112" s="684"/>
      <c r="BC112" s="394" t="str">
        <f t="shared" si="45"/>
        <v>A</v>
      </c>
      <c r="BD112" s="574"/>
      <c r="BF112" s="394" t="str">
        <f t="shared" si="46"/>
        <v>A</v>
      </c>
      <c r="BG112" s="574"/>
      <c r="BI112" s="9">
        <v>1</v>
      </c>
    </row>
    <row r="113" spans="1:61" ht="28.5">
      <c r="A113" s="394" t="str">
        <f t="shared" si="43"/>
        <v>►</v>
      </c>
      <c r="B113" s="146" t="str">
        <f t="shared" si="63"/>
        <v>►</v>
      </c>
      <c r="C113" s="659" t="str">
        <f t="shared" si="64"/>
        <v>►</v>
      </c>
      <c r="D113" s="146" t="str">
        <f t="shared" si="65"/>
        <v>►</v>
      </c>
      <c r="E113" s="146" t="str">
        <f t="shared" si="66"/>
        <v>►</v>
      </c>
      <c r="F113" s="146" t="str">
        <f t="shared" si="67"/>
        <v>►</v>
      </c>
      <c r="G113" s="146" t="str">
        <f t="shared" si="68"/>
        <v>►</v>
      </c>
      <c r="I113" s="133"/>
      <c r="J113" s="203"/>
      <c r="K113" s="203"/>
      <c r="L113" s="202"/>
      <c r="M113" s="201"/>
      <c r="N113" s="200"/>
      <c r="O113" s="683"/>
      <c r="P113" s="682"/>
      <c r="Q113" s="799"/>
      <c r="R113" s="799"/>
      <c r="S113" s="799"/>
      <c r="T113" s="799"/>
      <c r="U113" s="799"/>
      <c r="V113" s="799"/>
      <c r="W113" s="799"/>
      <c r="X113" s="799"/>
      <c r="Y113" s="799"/>
      <c r="Z113" s="681"/>
      <c r="AA113" s="660"/>
      <c r="AB113" s="394" t="str">
        <f t="shared" si="44"/>
        <v>►</v>
      </c>
      <c r="AC113" s="146" t="str">
        <f t="shared" si="69"/>
        <v>►</v>
      </c>
      <c r="AD113" s="659" t="str">
        <f t="shared" si="70"/>
        <v>►</v>
      </c>
      <c r="AE113" s="146" t="str">
        <f t="shared" si="71"/>
        <v>►</v>
      </c>
      <c r="AF113" s="146" t="str">
        <f t="shared" si="72"/>
        <v>►</v>
      </c>
      <c r="AG113" s="146" t="str">
        <f t="shared" si="73"/>
        <v>►</v>
      </c>
      <c r="AH113" s="146" t="str">
        <f t="shared" si="74"/>
        <v>►</v>
      </c>
      <c r="AI113" s="660"/>
      <c r="AJ113" s="133"/>
      <c r="AK113" s="203"/>
      <c r="AL113" s="203"/>
      <c r="AM113" s="202"/>
      <c r="AN113" s="201"/>
      <c r="AO113" s="200"/>
      <c r="AP113" s="683"/>
      <c r="AQ113" s="682"/>
      <c r="AR113" s="799"/>
      <c r="AS113" s="799"/>
      <c r="AT113" s="799"/>
      <c r="AU113" s="799"/>
      <c r="AV113" s="799"/>
      <c r="AW113" s="799"/>
      <c r="AX113" s="799"/>
      <c r="AY113" s="799"/>
      <c r="AZ113" s="799"/>
      <c r="BA113" s="681"/>
      <c r="BC113" s="394" t="str">
        <f t="shared" si="45"/>
        <v>►</v>
      </c>
      <c r="BD113" s="574"/>
      <c r="BF113" s="394" t="str">
        <f t="shared" si="46"/>
        <v>►</v>
      </c>
      <c r="BG113" s="574"/>
      <c r="BI113" s="9">
        <v>1</v>
      </c>
    </row>
    <row r="114" spans="1:61" ht="15.75">
      <c r="A114" s="394" t="str">
        <f t="shared" si="43"/>
        <v>►</v>
      </c>
      <c r="B114" s="146" t="str">
        <f t="shared" si="63"/>
        <v>►</v>
      </c>
      <c r="C114" s="659" t="str">
        <f t="shared" si="64"/>
        <v>►</v>
      </c>
      <c r="D114" s="146" t="str">
        <f t="shared" si="65"/>
        <v>►</v>
      </c>
      <c r="E114" s="146" t="str">
        <f t="shared" si="66"/>
        <v>►</v>
      </c>
      <c r="F114" s="146" t="str">
        <f t="shared" si="67"/>
        <v>►</v>
      </c>
      <c r="G114" s="146" t="str">
        <f t="shared" si="68"/>
        <v>►</v>
      </c>
      <c r="I114" s="133"/>
      <c r="J114" s="203"/>
      <c r="K114" s="203"/>
      <c r="L114" s="202"/>
      <c r="M114" s="201"/>
      <c r="N114" s="200"/>
      <c r="O114" s="680"/>
      <c r="P114" s="680"/>
      <c r="Q114" s="332"/>
      <c r="R114" s="331"/>
      <c r="S114" s="231"/>
      <c r="T114" s="231"/>
      <c r="U114" s="231"/>
      <c r="V114" s="231"/>
      <c r="W114" s="231"/>
      <c r="X114" s="231"/>
      <c r="Y114" s="231"/>
      <c r="Z114" s="230"/>
      <c r="AA114" s="660"/>
      <c r="AB114" s="394" t="str">
        <f t="shared" si="44"/>
        <v>►</v>
      </c>
      <c r="AC114" s="146" t="str">
        <f t="shared" si="69"/>
        <v>►</v>
      </c>
      <c r="AD114" s="659" t="str">
        <f t="shared" si="70"/>
        <v>►</v>
      </c>
      <c r="AE114" s="146" t="str">
        <f t="shared" si="71"/>
        <v>►</v>
      </c>
      <c r="AF114" s="146" t="str">
        <f t="shared" si="72"/>
        <v>►</v>
      </c>
      <c r="AG114" s="146" t="str">
        <f t="shared" si="73"/>
        <v>►</v>
      </c>
      <c r="AH114" s="146" t="str">
        <f t="shared" si="74"/>
        <v>►</v>
      </c>
      <c r="AI114" s="660"/>
      <c r="AJ114" s="133"/>
      <c r="AK114" s="203"/>
      <c r="AL114" s="203"/>
      <c r="AM114" s="202"/>
      <c r="AN114" s="201"/>
      <c r="AO114" s="200"/>
      <c r="AP114" s="680"/>
      <c r="AQ114" s="680"/>
      <c r="AR114" s="332"/>
      <c r="AS114" s="331"/>
      <c r="AT114" s="231"/>
      <c r="AU114" s="231"/>
      <c r="AV114" s="231"/>
      <c r="AW114" s="231"/>
      <c r="AX114" s="231"/>
      <c r="AY114" s="231"/>
      <c r="AZ114" s="231"/>
      <c r="BA114" s="230"/>
      <c r="BC114" s="394" t="str">
        <f t="shared" si="45"/>
        <v>►</v>
      </c>
      <c r="BD114" s="574"/>
      <c r="BF114" s="394" t="str">
        <f t="shared" si="46"/>
        <v>►</v>
      </c>
      <c r="BG114" s="574"/>
      <c r="BI114" s="9">
        <v>1</v>
      </c>
    </row>
    <row r="115" spans="1:61" ht="18.75">
      <c r="A115" s="394" t="str">
        <f t="shared" si="43"/>
        <v>►</v>
      </c>
      <c r="B115" s="146" t="str">
        <f t="shared" si="63"/>
        <v>►</v>
      </c>
      <c r="C115" s="659" t="str">
        <f t="shared" si="64"/>
        <v>►</v>
      </c>
      <c r="D115" s="146" t="str">
        <f t="shared" si="65"/>
        <v>►</v>
      </c>
      <c r="E115" s="146" t="str">
        <f t="shared" si="66"/>
        <v>►</v>
      </c>
      <c r="F115" s="146" t="str">
        <f t="shared" si="67"/>
        <v>►</v>
      </c>
      <c r="G115" s="146" t="str">
        <f t="shared" si="68"/>
        <v>►</v>
      </c>
      <c r="I115" s="133"/>
      <c r="J115" s="203"/>
      <c r="K115" s="203"/>
      <c r="L115" s="202"/>
      <c r="M115" s="201"/>
      <c r="N115" s="200"/>
      <c r="O115" s="223"/>
      <c r="P115" s="329"/>
      <c r="Q115" s="318"/>
      <c r="R115" s="318"/>
      <c r="S115" s="318"/>
      <c r="T115" s="318"/>
      <c r="U115" s="210"/>
      <c r="V115" s="222"/>
      <c r="W115" s="679"/>
      <c r="X115" s="679"/>
      <c r="Y115" s="679"/>
      <c r="Z115" s="678"/>
      <c r="AA115" s="660"/>
      <c r="AB115" s="394" t="str">
        <f t="shared" si="44"/>
        <v>►</v>
      </c>
      <c r="AC115" s="146" t="str">
        <f t="shared" si="69"/>
        <v>►</v>
      </c>
      <c r="AD115" s="659" t="str">
        <f t="shared" si="70"/>
        <v>►</v>
      </c>
      <c r="AE115" s="146" t="str">
        <f t="shared" si="71"/>
        <v>►</v>
      </c>
      <c r="AF115" s="146" t="str">
        <f t="shared" si="72"/>
        <v>►</v>
      </c>
      <c r="AG115" s="146" t="str">
        <f t="shared" si="73"/>
        <v>►</v>
      </c>
      <c r="AH115" s="146" t="str">
        <f t="shared" si="74"/>
        <v>►</v>
      </c>
      <c r="AI115" s="660"/>
      <c r="AJ115" s="133"/>
      <c r="AK115" s="203"/>
      <c r="AL115" s="203"/>
      <c r="AM115" s="202"/>
      <c r="AN115" s="201"/>
      <c r="AO115" s="200"/>
      <c r="AP115" s="223"/>
      <c r="AQ115" s="329"/>
      <c r="AR115" s="318"/>
      <c r="AS115" s="318"/>
      <c r="AT115" s="318"/>
      <c r="AU115" s="318"/>
      <c r="AV115" s="210"/>
      <c r="AW115" s="222"/>
      <c r="AX115" s="679"/>
      <c r="AY115" s="679"/>
      <c r="AZ115" s="679"/>
      <c r="BA115" s="678"/>
      <c r="BC115" s="394" t="str">
        <f t="shared" si="45"/>
        <v>►</v>
      </c>
      <c r="BD115" s="574"/>
      <c r="BF115" s="394" t="str">
        <f t="shared" si="46"/>
        <v>►</v>
      </c>
      <c r="BG115" s="574"/>
      <c r="BI115" s="9">
        <v>1</v>
      </c>
    </row>
    <row r="116" spans="1:61" ht="18.75">
      <c r="A116" s="394" t="str">
        <f t="shared" si="43"/>
        <v>►</v>
      </c>
      <c r="B116" s="146" t="str">
        <f t="shared" si="63"/>
        <v>►</v>
      </c>
      <c r="C116" s="659" t="str">
        <f t="shared" si="64"/>
        <v>►</v>
      </c>
      <c r="D116" s="146" t="str">
        <f t="shared" si="65"/>
        <v>►</v>
      </c>
      <c r="E116" s="146" t="str">
        <f t="shared" si="66"/>
        <v>►</v>
      </c>
      <c r="F116" s="146" t="str">
        <f t="shared" si="67"/>
        <v>►</v>
      </c>
      <c r="G116" s="146" t="str">
        <f t="shared" si="68"/>
        <v>►</v>
      </c>
      <c r="I116" s="133"/>
      <c r="J116" s="203"/>
      <c r="K116" s="203"/>
      <c r="L116" s="202"/>
      <c r="M116" s="201"/>
      <c r="N116" s="200"/>
      <c r="O116" s="215"/>
      <c r="P116" s="322"/>
      <c r="Q116" s="319"/>
      <c r="R116" s="319"/>
      <c r="S116" s="319"/>
      <c r="T116" s="319"/>
      <c r="U116" s="214"/>
      <c r="V116" s="28"/>
      <c r="W116" s="679"/>
      <c r="X116" s="679"/>
      <c r="Y116" s="679"/>
      <c r="Z116" s="678"/>
      <c r="AA116" s="660"/>
      <c r="AB116" s="394" t="str">
        <f t="shared" si="44"/>
        <v>►</v>
      </c>
      <c r="AC116" s="146" t="str">
        <f t="shared" si="69"/>
        <v>►</v>
      </c>
      <c r="AD116" s="659" t="str">
        <f t="shared" si="70"/>
        <v>►</v>
      </c>
      <c r="AE116" s="146" t="str">
        <f t="shared" si="71"/>
        <v>►</v>
      </c>
      <c r="AF116" s="146" t="str">
        <f t="shared" si="72"/>
        <v>►</v>
      </c>
      <c r="AG116" s="146" t="str">
        <f t="shared" si="73"/>
        <v>►</v>
      </c>
      <c r="AH116" s="146" t="str">
        <f t="shared" si="74"/>
        <v>►</v>
      </c>
      <c r="AI116" s="660"/>
      <c r="AJ116" s="133"/>
      <c r="AK116" s="203"/>
      <c r="AL116" s="203"/>
      <c r="AM116" s="202"/>
      <c r="AN116" s="201"/>
      <c r="AO116" s="200"/>
      <c r="AP116" s="215"/>
      <c r="AQ116" s="322"/>
      <c r="AR116" s="319"/>
      <c r="AS116" s="319"/>
      <c r="AT116" s="319"/>
      <c r="AU116" s="319"/>
      <c r="AV116" s="214"/>
      <c r="AW116" s="28"/>
      <c r="AX116" s="679"/>
      <c r="AY116" s="679"/>
      <c r="AZ116" s="679"/>
      <c r="BA116" s="678"/>
      <c r="BC116" s="394" t="str">
        <f t="shared" si="45"/>
        <v>►</v>
      </c>
      <c r="BD116" s="574"/>
      <c r="BF116" s="394" t="str">
        <f t="shared" si="46"/>
        <v>►</v>
      </c>
      <c r="BG116" s="574"/>
      <c r="BI116" s="9">
        <v>1</v>
      </c>
    </row>
    <row r="117" spans="1:61" ht="15.75">
      <c r="A117" s="394" t="str">
        <f t="shared" si="43"/>
        <v>►</v>
      </c>
      <c r="B117" s="146" t="str">
        <f t="shared" si="63"/>
        <v>►</v>
      </c>
      <c r="C117" s="659" t="str">
        <f t="shared" si="64"/>
        <v>►</v>
      </c>
      <c r="D117" s="146" t="str">
        <f t="shared" si="65"/>
        <v>►</v>
      </c>
      <c r="E117" s="146" t="str">
        <f t="shared" si="66"/>
        <v>►</v>
      </c>
      <c r="F117" s="146" t="str">
        <f t="shared" si="67"/>
        <v>►</v>
      </c>
      <c r="G117" s="146" t="str">
        <f t="shared" si="68"/>
        <v>►</v>
      </c>
      <c r="I117" s="133"/>
      <c r="J117" s="203"/>
      <c r="K117" s="203"/>
      <c r="L117" s="202"/>
      <c r="M117" s="201"/>
      <c r="N117" s="200"/>
      <c r="O117" s="320"/>
      <c r="P117" s="319"/>
      <c r="Q117" s="318"/>
      <c r="R117" s="315"/>
      <c r="S117" s="198"/>
      <c r="T117" s="314"/>
      <c r="U117" s="197"/>
      <c r="V117" s="196"/>
      <c r="W117" s="677" t="str">
        <f>Q112</f>
        <v>POSTIT 4</v>
      </c>
      <c r="X117" s="677"/>
      <c r="Y117" s="677"/>
      <c r="Z117" s="676"/>
      <c r="AA117" s="660"/>
      <c r="AB117" s="394" t="str">
        <f t="shared" si="44"/>
        <v>►</v>
      </c>
      <c r="AC117" s="146" t="str">
        <f t="shared" si="69"/>
        <v>►</v>
      </c>
      <c r="AD117" s="659" t="str">
        <f t="shared" si="70"/>
        <v>►</v>
      </c>
      <c r="AE117" s="146" t="str">
        <f t="shared" si="71"/>
        <v>►</v>
      </c>
      <c r="AF117" s="146" t="str">
        <f t="shared" si="72"/>
        <v>►</v>
      </c>
      <c r="AG117" s="146" t="str">
        <f t="shared" si="73"/>
        <v>►</v>
      </c>
      <c r="AH117" s="146" t="str">
        <f t="shared" si="74"/>
        <v>►</v>
      </c>
      <c r="AI117" s="660"/>
      <c r="AJ117" s="133"/>
      <c r="AK117" s="203"/>
      <c r="AL117" s="203"/>
      <c r="AM117" s="202"/>
      <c r="AN117" s="201"/>
      <c r="AO117" s="200"/>
      <c r="AP117" s="320"/>
      <c r="AQ117" s="319"/>
      <c r="AR117" s="318"/>
      <c r="AS117" s="315"/>
      <c r="AT117" s="198"/>
      <c r="AU117" s="314"/>
      <c r="AV117" s="197"/>
      <c r="AW117" s="196"/>
      <c r="AX117" s="677" t="str">
        <f>AR112</f>
        <v>POSTIT 17</v>
      </c>
      <c r="AY117" s="677"/>
      <c r="AZ117" s="677"/>
      <c r="BA117" s="676"/>
      <c r="BC117" s="394" t="str">
        <f t="shared" si="45"/>
        <v>►</v>
      </c>
      <c r="BD117" s="574"/>
      <c r="BF117" s="394" t="str">
        <f t="shared" si="46"/>
        <v>►</v>
      </c>
      <c r="BG117" s="574"/>
      <c r="BI117" s="9">
        <v>1</v>
      </c>
    </row>
    <row r="118" spans="1:61" ht="15.75">
      <c r="A118" s="394" t="str">
        <f t="shared" si="43"/>
        <v>►</v>
      </c>
      <c r="B118" s="146" t="str">
        <f t="shared" si="63"/>
        <v>►</v>
      </c>
      <c r="C118" s="659" t="str">
        <f t="shared" si="64"/>
        <v>►</v>
      </c>
      <c r="D118" s="146" t="str">
        <f t="shared" si="65"/>
        <v>►</v>
      </c>
      <c r="E118" s="146" t="str">
        <f t="shared" si="66"/>
        <v>►</v>
      </c>
      <c r="F118" s="146" t="str">
        <f t="shared" si="67"/>
        <v>►</v>
      </c>
      <c r="G118" s="146" t="str">
        <f t="shared" si="68"/>
        <v>►</v>
      </c>
      <c r="I118" s="133"/>
      <c r="J118" s="203"/>
      <c r="K118" s="203"/>
      <c r="L118" s="202"/>
      <c r="M118" s="201"/>
      <c r="N118" s="200"/>
      <c r="O118" s="199"/>
      <c r="P118" s="103"/>
      <c r="Q118" s="315"/>
      <c r="R118" s="315"/>
      <c r="S118" s="198"/>
      <c r="T118" s="314"/>
      <c r="U118" s="197"/>
      <c r="V118" s="196"/>
      <c r="W118" s="677"/>
      <c r="X118" s="677"/>
      <c r="Y118" s="677"/>
      <c r="Z118" s="676"/>
      <c r="AA118" s="660"/>
      <c r="AB118" s="394" t="str">
        <f t="shared" si="44"/>
        <v>►</v>
      </c>
      <c r="AC118" s="146" t="str">
        <f t="shared" si="69"/>
        <v>►</v>
      </c>
      <c r="AD118" s="659" t="str">
        <f t="shared" si="70"/>
        <v>►</v>
      </c>
      <c r="AE118" s="146" t="str">
        <f t="shared" si="71"/>
        <v>►</v>
      </c>
      <c r="AF118" s="146" t="str">
        <f t="shared" si="72"/>
        <v>►</v>
      </c>
      <c r="AG118" s="146" t="str">
        <f t="shared" si="73"/>
        <v>►</v>
      </c>
      <c r="AH118" s="146" t="str">
        <f t="shared" si="74"/>
        <v>►</v>
      </c>
      <c r="AI118" s="660"/>
      <c r="AJ118" s="133"/>
      <c r="AK118" s="203"/>
      <c r="AL118" s="203"/>
      <c r="AM118" s="202"/>
      <c r="AN118" s="201"/>
      <c r="AO118" s="200"/>
      <c r="AP118" s="199"/>
      <c r="AQ118" s="103"/>
      <c r="AR118" s="315"/>
      <c r="AS118" s="315"/>
      <c r="AT118" s="198"/>
      <c r="AU118" s="314"/>
      <c r="AV118" s="197"/>
      <c r="AW118" s="196"/>
      <c r="AX118" s="677"/>
      <c r="AY118" s="677"/>
      <c r="AZ118" s="677"/>
      <c r="BA118" s="676"/>
      <c r="BC118" s="394" t="str">
        <f t="shared" si="45"/>
        <v>►</v>
      </c>
      <c r="BD118" s="574"/>
      <c r="BF118" s="394" t="str">
        <f t="shared" si="46"/>
        <v>►</v>
      </c>
      <c r="BG118" s="574"/>
      <c r="BI118" s="9">
        <v>1</v>
      </c>
    </row>
    <row r="119" spans="1:61" ht="15.75">
      <c r="A119" s="394" t="str">
        <f t="shared" si="43"/>
        <v>►</v>
      </c>
      <c r="B119" s="146" t="str">
        <f t="shared" si="63"/>
        <v>►</v>
      </c>
      <c r="C119" s="659" t="str">
        <f t="shared" si="64"/>
        <v>►</v>
      </c>
      <c r="D119" s="146" t="str">
        <f t="shared" si="65"/>
        <v>►</v>
      </c>
      <c r="E119" s="146" t="str">
        <f t="shared" si="66"/>
        <v>►</v>
      </c>
      <c r="F119" s="146" t="str">
        <f t="shared" si="67"/>
        <v>►</v>
      </c>
      <c r="G119" s="146" t="str">
        <f t="shared" si="68"/>
        <v>►</v>
      </c>
      <c r="I119" s="133"/>
      <c r="J119" s="189"/>
      <c r="K119" s="188"/>
      <c r="L119" s="187"/>
      <c r="M119" s="186"/>
      <c r="N119" s="185"/>
      <c r="O119" s="184"/>
      <c r="P119" s="183"/>
      <c r="Q119" s="183"/>
      <c r="R119" s="182"/>
      <c r="S119" s="182"/>
      <c r="T119" s="182"/>
      <c r="U119" s="182"/>
      <c r="V119" s="182"/>
      <c r="W119" s="182"/>
      <c r="X119" s="182"/>
      <c r="Y119" s="182"/>
      <c r="Z119" s="181"/>
      <c r="AA119" s="660"/>
      <c r="AB119" s="394" t="str">
        <f t="shared" si="44"/>
        <v>►</v>
      </c>
      <c r="AC119" s="146" t="str">
        <f t="shared" si="69"/>
        <v>►</v>
      </c>
      <c r="AD119" s="659" t="str">
        <f t="shared" si="70"/>
        <v>►</v>
      </c>
      <c r="AE119" s="146" t="str">
        <f t="shared" si="71"/>
        <v>►</v>
      </c>
      <c r="AF119" s="146" t="str">
        <f t="shared" si="72"/>
        <v>►</v>
      </c>
      <c r="AG119" s="146" t="str">
        <f t="shared" si="73"/>
        <v>►</v>
      </c>
      <c r="AH119" s="146" t="str">
        <f t="shared" si="74"/>
        <v>►</v>
      </c>
      <c r="AI119" s="660"/>
      <c r="AJ119" s="133"/>
      <c r="AK119" s="189"/>
      <c r="AL119" s="188"/>
      <c r="AM119" s="187"/>
      <c r="AN119" s="186"/>
      <c r="AO119" s="185"/>
      <c r="AP119" s="184"/>
      <c r="AQ119" s="183"/>
      <c r="AR119" s="183"/>
      <c r="AS119" s="182"/>
      <c r="AT119" s="182"/>
      <c r="AU119" s="182"/>
      <c r="AV119" s="182"/>
      <c r="AW119" s="182"/>
      <c r="AX119" s="182"/>
      <c r="AY119" s="182"/>
      <c r="AZ119" s="182"/>
      <c r="BA119" s="181"/>
      <c r="BC119" s="394" t="str">
        <f t="shared" si="45"/>
        <v>►</v>
      </c>
      <c r="BD119" s="574"/>
      <c r="BF119" s="394" t="str">
        <f t="shared" si="46"/>
        <v>►</v>
      </c>
      <c r="BG119" s="574"/>
      <c r="BI119" s="9">
        <v>1</v>
      </c>
    </row>
    <row r="120" spans="1:61" ht="27" customHeight="1">
      <c r="A120" s="394" t="str">
        <f t="shared" si="43"/>
        <v>►</v>
      </c>
      <c r="B120" s="146" t="str">
        <f t="shared" si="63"/>
        <v>►</v>
      </c>
      <c r="C120" s="659" t="str">
        <f t="shared" si="64"/>
        <v>►</v>
      </c>
      <c r="D120" s="146" t="str">
        <f t="shared" si="65"/>
        <v>►</v>
      </c>
      <c r="E120" s="146" t="str">
        <f t="shared" si="66"/>
        <v>►</v>
      </c>
      <c r="F120" s="146" t="str">
        <f t="shared" si="67"/>
        <v>►</v>
      </c>
      <c r="G120" s="146" t="str">
        <f t="shared" si="68"/>
        <v>►</v>
      </c>
      <c r="I120" s="133"/>
      <c r="J120" s="118"/>
      <c r="K120" s="118"/>
      <c r="L120" s="117"/>
      <c r="M120" s="116"/>
      <c r="N120" s="115"/>
      <c r="O120" s="675"/>
      <c r="P120" s="675"/>
      <c r="Q120" s="674"/>
      <c r="R120" s="176"/>
      <c r="S120" s="175"/>
      <c r="T120" s="673"/>
      <c r="U120" s="174"/>
      <c r="V120" s="672"/>
      <c r="W120" s="671"/>
      <c r="X120" s="670"/>
      <c r="Y120" s="669"/>
      <c r="Z120" s="173"/>
      <c r="AA120" s="660"/>
      <c r="AB120" s="394" t="str">
        <f t="shared" si="44"/>
        <v>►</v>
      </c>
      <c r="AC120" s="146" t="str">
        <f t="shared" si="69"/>
        <v>►</v>
      </c>
      <c r="AD120" s="659" t="str">
        <f t="shared" si="70"/>
        <v>►</v>
      </c>
      <c r="AE120" s="146" t="str">
        <f t="shared" si="71"/>
        <v>►</v>
      </c>
      <c r="AF120" s="146" t="str">
        <f t="shared" si="72"/>
        <v>►</v>
      </c>
      <c r="AG120" s="146" t="str">
        <f t="shared" si="73"/>
        <v>►</v>
      </c>
      <c r="AH120" s="146" t="str">
        <f t="shared" si="74"/>
        <v>►</v>
      </c>
      <c r="AI120" s="660"/>
      <c r="AJ120" s="133"/>
      <c r="AK120" s="118"/>
      <c r="AL120" s="118"/>
      <c r="AM120" s="117"/>
      <c r="AN120" s="116"/>
      <c r="AO120" s="115"/>
      <c r="AP120" s="675"/>
      <c r="AQ120" s="675"/>
      <c r="AR120" s="674"/>
      <c r="AS120" s="176"/>
      <c r="AT120" s="175"/>
      <c r="AU120" s="673"/>
      <c r="AV120" s="174"/>
      <c r="AW120" s="672"/>
      <c r="AX120" s="671"/>
      <c r="AY120" s="670"/>
      <c r="AZ120" s="669"/>
      <c r="BA120" s="173"/>
      <c r="BC120" s="394" t="str">
        <f t="shared" si="45"/>
        <v>►</v>
      </c>
      <c r="BD120" s="574"/>
      <c r="BF120" s="394" t="str">
        <f t="shared" si="46"/>
        <v>►</v>
      </c>
      <c r="BG120" s="574"/>
      <c r="BI120" s="9">
        <v>1</v>
      </c>
    </row>
    <row r="121" spans="1:61" ht="15.75">
      <c r="A121" s="394" t="str">
        <f t="shared" si="43"/>
        <v>►</v>
      </c>
      <c r="B121" s="146" t="str">
        <f t="shared" si="63"/>
        <v>►</v>
      </c>
      <c r="C121" s="659" t="str">
        <f t="shared" si="64"/>
        <v>►</v>
      </c>
      <c r="D121" s="146" t="str">
        <f t="shared" si="65"/>
        <v>►</v>
      </c>
      <c r="E121" s="146" t="str">
        <f t="shared" si="66"/>
        <v>►</v>
      </c>
      <c r="F121" s="146" t="str">
        <f t="shared" si="67"/>
        <v>►</v>
      </c>
      <c r="G121" s="146" t="str">
        <f t="shared" si="68"/>
        <v>►</v>
      </c>
      <c r="I121" s="133"/>
      <c r="J121" s="118"/>
      <c r="K121" s="118"/>
      <c r="L121" s="117"/>
      <c r="M121" s="116"/>
      <c r="N121" s="115"/>
      <c r="O121" s="663"/>
      <c r="P121" s="663"/>
      <c r="Q121" s="662"/>
      <c r="R121" s="164"/>
      <c r="S121" s="163"/>
      <c r="T121" s="668"/>
      <c r="U121" s="162"/>
      <c r="V121" s="667"/>
      <c r="W121" s="666"/>
      <c r="X121" s="665"/>
      <c r="Y121" s="664"/>
      <c r="Z121" s="161"/>
      <c r="AA121" s="660"/>
      <c r="AB121" s="394" t="str">
        <f t="shared" si="44"/>
        <v>►</v>
      </c>
      <c r="AC121" s="146" t="str">
        <f t="shared" si="69"/>
        <v>►</v>
      </c>
      <c r="AD121" s="659" t="str">
        <f t="shared" si="70"/>
        <v>►</v>
      </c>
      <c r="AE121" s="146" t="str">
        <f t="shared" si="71"/>
        <v>►</v>
      </c>
      <c r="AF121" s="146" t="str">
        <f t="shared" si="72"/>
        <v>►</v>
      </c>
      <c r="AG121" s="146" t="str">
        <f t="shared" si="73"/>
        <v>►</v>
      </c>
      <c r="AH121" s="146" t="str">
        <f t="shared" si="74"/>
        <v>►</v>
      </c>
      <c r="AI121" s="660"/>
      <c r="AJ121" s="133"/>
      <c r="AK121" s="118"/>
      <c r="AL121" s="118"/>
      <c r="AM121" s="117"/>
      <c r="AN121" s="116"/>
      <c r="AO121" s="115"/>
      <c r="AP121" s="663"/>
      <c r="AQ121" s="663"/>
      <c r="AR121" s="662"/>
      <c r="AS121" s="164"/>
      <c r="AT121" s="163"/>
      <c r="AU121" s="668"/>
      <c r="AV121" s="162"/>
      <c r="AW121" s="667"/>
      <c r="AX121" s="666"/>
      <c r="AY121" s="665"/>
      <c r="AZ121" s="664"/>
      <c r="BA121" s="161"/>
      <c r="BC121" s="394" t="str">
        <f t="shared" si="45"/>
        <v>►</v>
      </c>
      <c r="BD121" s="574"/>
      <c r="BF121" s="394" t="str">
        <f t="shared" si="46"/>
        <v>►</v>
      </c>
      <c r="BG121" s="574"/>
      <c r="BI121" s="9">
        <v>1</v>
      </c>
    </row>
    <row r="122" spans="1:61" ht="21">
      <c r="A122" s="394" t="str">
        <f t="shared" si="43"/>
        <v>►</v>
      </c>
      <c r="B122" s="146" t="str">
        <f t="shared" si="63"/>
        <v>►</v>
      </c>
      <c r="C122" s="659" t="str">
        <f t="shared" si="64"/>
        <v>►</v>
      </c>
      <c r="D122" s="146" t="str">
        <f t="shared" si="65"/>
        <v>►</v>
      </c>
      <c r="E122" s="146" t="str">
        <f t="shared" si="66"/>
        <v>►</v>
      </c>
      <c r="F122" s="146" t="str">
        <f t="shared" si="67"/>
        <v>►</v>
      </c>
      <c r="G122" s="146" t="str">
        <f t="shared" si="68"/>
        <v>►</v>
      </c>
      <c r="I122" s="133"/>
      <c r="J122" s="118"/>
      <c r="K122" s="118"/>
      <c r="L122" s="117"/>
      <c r="M122" s="116"/>
      <c r="N122" s="115"/>
      <c r="O122" s="663"/>
      <c r="P122" s="663"/>
      <c r="Q122" s="662"/>
      <c r="R122" s="144"/>
      <c r="S122" s="292"/>
      <c r="T122" s="291"/>
      <c r="U122" s="143"/>
      <c r="V122" s="290"/>
      <c r="W122" s="289"/>
      <c r="X122" s="288"/>
      <c r="Y122" s="287"/>
      <c r="Z122" s="286"/>
      <c r="AA122" s="660"/>
      <c r="AB122" s="394" t="str">
        <f t="shared" si="44"/>
        <v>►</v>
      </c>
      <c r="AC122" s="146" t="str">
        <f t="shared" si="69"/>
        <v>►</v>
      </c>
      <c r="AD122" s="659" t="str">
        <f t="shared" si="70"/>
        <v>►</v>
      </c>
      <c r="AE122" s="146" t="str">
        <f t="shared" si="71"/>
        <v>►</v>
      </c>
      <c r="AF122" s="146" t="str">
        <f t="shared" si="72"/>
        <v>►</v>
      </c>
      <c r="AG122" s="146" t="str">
        <f t="shared" si="73"/>
        <v>►</v>
      </c>
      <c r="AH122" s="146" t="str">
        <f t="shared" si="74"/>
        <v>►</v>
      </c>
      <c r="AI122" s="660"/>
      <c r="AJ122" s="133"/>
      <c r="AK122" s="118"/>
      <c r="AL122" s="118"/>
      <c r="AM122" s="117"/>
      <c r="AN122" s="116"/>
      <c r="AO122" s="115"/>
      <c r="AP122" s="663"/>
      <c r="AQ122" s="663"/>
      <c r="AR122" s="662"/>
      <c r="AS122" s="144"/>
      <c r="AT122" s="292"/>
      <c r="AU122" s="291"/>
      <c r="AV122" s="143"/>
      <c r="AW122" s="290"/>
      <c r="AX122" s="289"/>
      <c r="AY122" s="288"/>
      <c r="AZ122" s="287"/>
      <c r="BA122" s="286"/>
      <c r="BC122" s="394" t="str">
        <f t="shared" si="45"/>
        <v>►</v>
      </c>
      <c r="BD122" s="574"/>
      <c r="BF122" s="394" t="str">
        <f t="shared" si="46"/>
        <v>►</v>
      </c>
      <c r="BG122" s="574"/>
      <c r="BI122" s="9">
        <v>1</v>
      </c>
    </row>
    <row r="123" spans="1:61" ht="21">
      <c r="A123" s="394" t="str">
        <f t="shared" si="43"/>
        <v>►</v>
      </c>
      <c r="B123" s="146" t="str">
        <f t="shared" si="63"/>
        <v>►</v>
      </c>
      <c r="C123" s="659" t="str">
        <f t="shared" si="64"/>
        <v>►</v>
      </c>
      <c r="D123" s="146" t="str">
        <f t="shared" si="65"/>
        <v>►</v>
      </c>
      <c r="E123" s="146" t="str">
        <f t="shared" si="66"/>
        <v>►</v>
      </c>
      <c r="F123" s="146" t="str">
        <f t="shared" si="67"/>
        <v>►</v>
      </c>
      <c r="G123" s="146" t="str">
        <f t="shared" si="68"/>
        <v>►</v>
      </c>
      <c r="I123" s="145"/>
      <c r="J123" s="118"/>
      <c r="K123" s="118"/>
      <c r="L123" s="117"/>
      <c r="M123" s="116"/>
      <c r="N123" s="115"/>
      <c r="O123" s="663"/>
      <c r="P123" s="663"/>
      <c r="Q123" s="662"/>
      <c r="R123" s="149"/>
      <c r="S123" s="292"/>
      <c r="T123" s="291"/>
      <c r="U123" s="143"/>
      <c r="V123" s="290"/>
      <c r="W123" s="289"/>
      <c r="X123" s="288"/>
      <c r="Y123" s="287"/>
      <c r="Z123" s="286"/>
      <c r="AA123" s="660"/>
      <c r="AB123" s="394" t="str">
        <f t="shared" si="44"/>
        <v>►</v>
      </c>
      <c r="AC123" s="146" t="str">
        <f t="shared" si="69"/>
        <v>►</v>
      </c>
      <c r="AD123" s="659" t="str">
        <f t="shared" si="70"/>
        <v>►</v>
      </c>
      <c r="AE123" s="146" t="str">
        <f t="shared" si="71"/>
        <v>►</v>
      </c>
      <c r="AF123" s="146" t="str">
        <f t="shared" si="72"/>
        <v>►</v>
      </c>
      <c r="AG123" s="146" t="str">
        <f t="shared" si="73"/>
        <v>►</v>
      </c>
      <c r="AH123" s="146" t="str">
        <f t="shared" si="74"/>
        <v>►</v>
      </c>
      <c r="AI123" s="660"/>
      <c r="AJ123" s="145"/>
      <c r="AK123" s="118"/>
      <c r="AL123" s="118"/>
      <c r="AM123" s="117"/>
      <c r="AN123" s="116"/>
      <c r="AO123" s="115"/>
      <c r="AP123" s="663"/>
      <c r="AQ123" s="663"/>
      <c r="AR123" s="662"/>
      <c r="AS123" s="149"/>
      <c r="AT123" s="292"/>
      <c r="AU123" s="291"/>
      <c r="AV123" s="143"/>
      <c r="AW123" s="290"/>
      <c r="AX123" s="289"/>
      <c r="AY123" s="288"/>
      <c r="AZ123" s="287"/>
      <c r="BA123" s="286"/>
      <c r="BC123" s="394" t="str">
        <f t="shared" si="45"/>
        <v>►</v>
      </c>
      <c r="BD123" s="574"/>
      <c r="BF123" s="394" t="str">
        <f t="shared" si="46"/>
        <v>►</v>
      </c>
      <c r="BG123" s="574"/>
      <c r="BI123" s="9">
        <v>1</v>
      </c>
    </row>
    <row r="124" spans="1:61" ht="21">
      <c r="A124" s="394" t="str">
        <f t="shared" si="43"/>
        <v>►</v>
      </c>
      <c r="B124" s="146" t="str">
        <f t="shared" si="63"/>
        <v>►</v>
      </c>
      <c r="C124" s="659" t="str">
        <f t="shared" si="64"/>
        <v>►</v>
      </c>
      <c r="D124" s="146" t="str">
        <f t="shared" si="65"/>
        <v>►</v>
      </c>
      <c r="E124" s="146" t="str">
        <f t="shared" si="66"/>
        <v>►</v>
      </c>
      <c r="F124" s="146" t="str">
        <f t="shared" si="67"/>
        <v>►</v>
      </c>
      <c r="G124" s="146" t="str">
        <f t="shared" si="68"/>
        <v>►</v>
      </c>
      <c r="I124" s="145"/>
      <c r="J124" s="118"/>
      <c r="K124" s="118"/>
      <c r="L124" s="117"/>
      <c r="M124" s="116"/>
      <c r="N124" s="115"/>
      <c r="O124" s="663"/>
      <c r="P124" s="663"/>
      <c r="Q124" s="662"/>
      <c r="R124" s="144"/>
      <c r="S124" s="292"/>
      <c r="T124" s="291"/>
      <c r="U124" s="143"/>
      <c r="V124" s="290"/>
      <c r="W124" s="289"/>
      <c r="X124" s="288"/>
      <c r="Y124" s="287"/>
      <c r="Z124" s="294"/>
      <c r="AA124" s="660"/>
      <c r="AB124" s="394" t="str">
        <f t="shared" si="44"/>
        <v>►</v>
      </c>
      <c r="AC124" s="146" t="str">
        <f t="shared" si="69"/>
        <v>►</v>
      </c>
      <c r="AD124" s="659" t="str">
        <f t="shared" si="70"/>
        <v>►</v>
      </c>
      <c r="AE124" s="146" t="str">
        <f t="shared" si="71"/>
        <v>►</v>
      </c>
      <c r="AF124" s="146" t="str">
        <f t="shared" si="72"/>
        <v>►</v>
      </c>
      <c r="AG124" s="146" t="str">
        <f t="shared" si="73"/>
        <v>►</v>
      </c>
      <c r="AH124" s="146" t="str">
        <f t="shared" si="74"/>
        <v>►</v>
      </c>
      <c r="AI124" s="660"/>
      <c r="AJ124" s="145"/>
      <c r="AK124" s="118"/>
      <c r="AL124" s="118"/>
      <c r="AM124" s="117"/>
      <c r="AN124" s="116"/>
      <c r="AO124" s="115"/>
      <c r="AP124" s="663"/>
      <c r="AQ124" s="663"/>
      <c r="AR124" s="662"/>
      <c r="AS124" s="144"/>
      <c r="AT124" s="292"/>
      <c r="AU124" s="291"/>
      <c r="AV124" s="143"/>
      <c r="AW124" s="290"/>
      <c r="AX124" s="289"/>
      <c r="AY124" s="288"/>
      <c r="AZ124" s="287"/>
      <c r="BA124" s="294"/>
      <c r="BC124" s="394" t="str">
        <f t="shared" si="45"/>
        <v>►</v>
      </c>
      <c r="BD124" s="574"/>
      <c r="BF124" s="394" t="str">
        <f t="shared" si="46"/>
        <v>►</v>
      </c>
      <c r="BG124" s="574"/>
      <c r="BI124" s="9">
        <v>1</v>
      </c>
    </row>
    <row r="125" spans="1:61" ht="21">
      <c r="A125" s="394" t="str">
        <f t="shared" si="43"/>
        <v>►</v>
      </c>
      <c r="B125" s="146" t="str">
        <f t="shared" si="63"/>
        <v>►</v>
      </c>
      <c r="C125" s="659" t="str">
        <f t="shared" si="64"/>
        <v>►</v>
      </c>
      <c r="D125" s="146" t="str">
        <f t="shared" si="65"/>
        <v>►</v>
      </c>
      <c r="E125" s="146" t="str">
        <f t="shared" si="66"/>
        <v>►</v>
      </c>
      <c r="F125" s="146" t="str">
        <f t="shared" si="67"/>
        <v>►</v>
      </c>
      <c r="G125" s="146" t="str">
        <f t="shared" si="68"/>
        <v>►</v>
      </c>
      <c r="I125" s="145"/>
      <c r="J125" s="118"/>
      <c r="K125" s="118"/>
      <c r="L125" s="117"/>
      <c r="M125" s="116"/>
      <c r="N125" s="115"/>
      <c r="O125" s="663"/>
      <c r="P125" s="663"/>
      <c r="Q125" s="662"/>
      <c r="R125" s="149"/>
      <c r="S125" s="292"/>
      <c r="T125" s="291"/>
      <c r="U125" s="143"/>
      <c r="V125" s="290"/>
      <c r="W125" s="289"/>
      <c r="X125" s="288"/>
      <c r="Y125" s="287"/>
      <c r="Z125" s="294"/>
      <c r="AA125" s="660"/>
      <c r="AB125" s="394" t="str">
        <f t="shared" si="44"/>
        <v>►</v>
      </c>
      <c r="AC125" s="146" t="str">
        <f t="shared" si="69"/>
        <v>►</v>
      </c>
      <c r="AD125" s="659" t="str">
        <f t="shared" si="70"/>
        <v>►</v>
      </c>
      <c r="AE125" s="146" t="str">
        <f t="shared" si="71"/>
        <v>►</v>
      </c>
      <c r="AF125" s="146" t="str">
        <f t="shared" si="72"/>
        <v>►</v>
      </c>
      <c r="AG125" s="146" t="str">
        <f t="shared" si="73"/>
        <v>►</v>
      </c>
      <c r="AH125" s="146" t="str">
        <f t="shared" si="74"/>
        <v>►</v>
      </c>
      <c r="AI125" s="660"/>
      <c r="AJ125" s="145"/>
      <c r="AK125" s="118"/>
      <c r="AL125" s="118"/>
      <c r="AM125" s="117"/>
      <c r="AN125" s="116"/>
      <c r="AO125" s="115"/>
      <c r="AP125" s="663"/>
      <c r="AQ125" s="663"/>
      <c r="AR125" s="662"/>
      <c r="AS125" s="149"/>
      <c r="AT125" s="292"/>
      <c r="AU125" s="291"/>
      <c r="AV125" s="143"/>
      <c r="AW125" s="290"/>
      <c r="AX125" s="289"/>
      <c r="AY125" s="288"/>
      <c r="AZ125" s="287"/>
      <c r="BA125" s="294"/>
      <c r="BC125" s="394" t="str">
        <f t="shared" si="45"/>
        <v>►</v>
      </c>
      <c r="BD125" s="574"/>
      <c r="BF125" s="394" t="str">
        <f t="shared" si="46"/>
        <v>►</v>
      </c>
      <c r="BG125" s="574"/>
      <c r="BI125" s="9">
        <v>1</v>
      </c>
    </row>
    <row r="126" spans="1:61" ht="15.75" customHeight="1">
      <c r="A126" s="394" t="str">
        <f t="shared" si="43"/>
        <v>►</v>
      </c>
      <c r="B126" s="146" t="str">
        <f t="shared" si="63"/>
        <v>►</v>
      </c>
      <c r="C126" s="659" t="str">
        <f t="shared" si="64"/>
        <v>►</v>
      </c>
      <c r="D126" s="146" t="str">
        <f t="shared" si="65"/>
        <v>►</v>
      </c>
      <c r="E126" s="146" t="str">
        <f t="shared" si="66"/>
        <v>►</v>
      </c>
      <c r="F126" s="146" t="str">
        <f t="shared" si="67"/>
        <v>►</v>
      </c>
      <c r="G126" s="146" t="str">
        <f t="shared" si="68"/>
        <v>►</v>
      </c>
      <c r="I126" s="145"/>
      <c r="J126" s="118"/>
      <c r="K126" s="118"/>
      <c r="L126" s="117"/>
      <c r="M126" s="116"/>
      <c r="N126" s="115"/>
      <c r="O126" s="663"/>
      <c r="P126" s="663"/>
      <c r="Q126" s="662"/>
      <c r="R126" s="144"/>
      <c r="S126" s="292"/>
      <c r="T126" s="291"/>
      <c r="U126" s="143"/>
      <c r="V126" s="290"/>
      <c r="W126" s="289"/>
      <c r="X126" s="288"/>
      <c r="Y126" s="287"/>
      <c r="Z126" s="286"/>
      <c r="AA126" s="660"/>
      <c r="AB126" s="394" t="str">
        <f t="shared" si="44"/>
        <v>►</v>
      </c>
      <c r="AC126" s="146" t="str">
        <f t="shared" si="69"/>
        <v>►</v>
      </c>
      <c r="AD126" s="659" t="str">
        <f t="shared" si="70"/>
        <v>►</v>
      </c>
      <c r="AE126" s="146" t="str">
        <f t="shared" si="71"/>
        <v>►</v>
      </c>
      <c r="AF126" s="146" t="str">
        <f t="shared" si="72"/>
        <v>►</v>
      </c>
      <c r="AG126" s="146" t="str">
        <f t="shared" si="73"/>
        <v>►</v>
      </c>
      <c r="AH126" s="146" t="str">
        <f t="shared" si="74"/>
        <v>►</v>
      </c>
      <c r="AI126" s="660"/>
      <c r="AJ126" s="145"/>
      <c r="AK126" s="118"/>
      <c r="AL126" s="118"/>
      <c r="AM126" s="117"/>
      <c r="AN126" s="116"/>
      <c r="AO126" s="115"/>
      <c r="AP126" s="663"/>
      <c r="AQ126" s="663"/>
      <c r="AR126" s="662"/>
      <c r="AS126" s="144"/>
      <c r="AT126" s="292"/>
      <c r="AU126" s="291"/>
      <c r="AV126" s="143"/>
      <c r="AW126" s="290"/>
      <c r="AX126" s="289"/>
      <c r="AY126" s="288"/>
      <c r="AZ126" s="287"/>
      <c r="BA126" s="286"/>
      <c r="BC126" s="394" t="str">
        <f t="shared" si="45"/>
        <v>►</v>
      </c>
      <c r="BD126" s="574"/>
      <c r="BF126" s="394" t="str">
        <f t="shared" si="46"/>
        <v>►</v>
      </c>
      <c r="BG126" s="574"/>
      <c r="BI126" s="9">
        <v>1</v>
      </c>
    </row>
    <row r="127" spans="1:61" ht="21">
      <c r="A127" s="394" t="str">
        <f t="shared" si="43"/>
        <v>►</v>
      </c>
      <c r="B127" s="146" t="str">
        <f t="shared" si="63"/>
        <v>►</v>
      </c>
      <c r="C127" s="659" t="str">
        <f t="shared" si="64"/>
        <v>►</v>
      </c>
      <c r="D127" s="146" t="str">
        <f t="shared" si="65"/>
        <v>►</v>
      </c>
      <c r="E127" s="146" t="str">
        <f t="shared" si="66"/>
        <v>►</v>
      </c>
      <c r="F127" s="146" t="str">
        <f t="shared" si="67"/>
        <v>►</v>
      </c>
      <c r="G127" s="146" t="str">
        <f t="shared" si="68"/>
        <v>►</v>
      </c>
      <c r="I127" s="145"/>
      <c r="J127" s="118"/>
      <c r="K127" s="118"/>
      <c r="L127" s="117"/>
      <c r="M127" s="116"/>
      <c r="N127" s="115"/>
      <c r="O127" s="663"/>
      <c r="P127" s="663"/>
      <c r="Q127" s="662"/>
      <c r="R127" s="149"/>
      <c r="S127" s="292"/>
      <c r="T127" s="291"/>
      <c r="U127" s="143"/>
      <c r="V127" s="290"/>
      <c r="W127" s="289"/>
      <c r="X127" s="288"/>
      <c r="Y127" s="287"/>
      <c r="Z127" s="286"/>
      <c r="AA127" s="660"/>
      <c r="AB127" s="394" t="str">
        <f t="shared" si="44"/>
        <v>►</v>
      </c>
      <c r="AC127" s="146" t="str">
        <f t="shared" si="69"/>
        <v>►</v>
      </c>
      <c r="AD127" s="659" t="str">
        <f t="shared" si="70"/>
        <v>►</v>
      </c>
      <c r="AE127" s="146" t="str">
        <f t="shared" si="71"/>
        <v>►</v>
      </c>
      <c r="AF127" s="146" t="str">
        <f t="shared" si="72"/>
        <v>►</v>
      </c>
      <c r="AG127" s="146" t="str">
        <f t="shared" si="73"/>
        <v>►</v>
      </c>
      <c r="AH127" s="146" t="str">
        <f t="shared" si="74"/>
        <v>►</v>
      </c>
      <c r="AI127" s="660"/>
      <c r="AJ127" s="145"/>
      <c r="AK127" s="118"/>
      <c r="AL127" s="118"/>
      <c r="AM127" s="117"/>
      <c r="AN127" s="116"/>
      <c r="AO127" s="115"/>
      <c r="AP127" s="663"/>
      <c r="AQ127" s="663"/>
      <c r="AR127" s="662"/>
      <c r="AS127" s="149"/>
      <c r="AT127" s="292"/>
      <c r="AU127" s="291"/>
      <c r="AV127" s="143"/>
      <c r="AW127" s="290"/>
      <c r="AX127" s="289"/>
      <c r="AY127" s="288"/>
      <c r="AZ127" s="287"/>
      <c r="BA127" s="286"/>
      <c r="BC127" s="394" t="str">
        <f t="shared" si="45"/>
        <v>►</v>
      </c>
      <c r="BD127" s="574"/>
      <c r="BF127" s="394" t="str">
        <f t="shared" si="46"/>
        <v>►</v>
      </c>
      <c r="BG127" s="574"/>
      <c r="BI127" s="9">
        <v>1</v>
      </c>
    </row>
    <row r="128" spans="1:61" ht="21">
      <c r="A128" s="394" t="str">
        <f t="shared" si="43"/>
        <v>►</v>
      </c>
      <c r="B128" s="146" t="str">
        <f t="shared" si="63"/>
        <v>►</v>
      </c>
      <c r="C128" s="659" t="str">
        <f t="shared" si="64"/>
        <v>►</v>
      </c>
      <c r="D128" s="146" t="str">
        <f t="shared" si="65"/>
        <v>►</v>
      </c>
      <c r="E128" s="146" t="str">
        <f t="shared" si="66"/>
        <v>►</v>
      </c>
      <c r="F128" s="146" t="str">
        <f t="shared" si="67"/>
        <v>►</v>
      </c>
      <c r="G128" s="146" t="str">
        <f t="shared" si="68"/>
        <v>►</v>
      </c>
      <c r="I128" s="145"/>
      <c r="J128" s="118"/>
      <c r="K128" s="118"/>
      <c r="L128" s="117"/>
      <c r="M128" s="116"/>
      <c r="N128" s="115"/>
      <c r="O128" s="663"/>
      <c r="P128" s="663"/>
      <c r="Q128" s="662"/>
      <c r="R128" s="144"/>
      <c r="S128" s="292"/>
      <c r="T128" s="291"/>
      <c r="U128" s="143"/>
      <c r="V128" s="290"/>
      <c r="W128" s="289"/>
      <c r="X128" s="288"/>
      <c r="Y128" s="287"/>
      <c r="Z128" s="286"/>
      <c r="AA128" s="660"/>
      <c r="AB128" s="394" t="str">
        <f t="shared" si="44"/>
        <v>►</v>
      </c>
      <c r="AC128" s="146" t="str">
        <f t="shared" si="69"/>
        <v>►</v>
      </c>
      <c r="AD128" s="659" t="str">
        <f t="shared" si="70"/>
        <v>►</v>
      </c>
      <c r="AE128" s="146" t="str">
        <f t="shared" si="71"/>
        <v>►</v>
      </c>
      <c r="AF128" s="146" t="str">
        <f t="shared" si="72"/>
        <v>►</v>
      </c>
      <c r="AG128" s="146" t="str">
        <f t="shared" si="73"/>
        <v>►</v>
      </c>
      <c r="AH128" s="146" t="str">
        <f t="shared" si="74"/>
        <v>►</v>
      </c>
      <c r="AI128" s="660"/>
      <c r="AJ128" s="145"/>
      <c r="AK128" s="118"/>
      <c r="AL128" s="118"/>
      <c r="AM128" s="117"/>
      <c r="AN128" s="116"/>
      <c r="AO128" s="115"/>
      <c r="AP128" s="663"/>
      <c r="AQ128" s="663"/>
      <c r="AR128" s="662"/>
      <c r="AS128" s="144"/>
      <c r="AT128" s="292"/>
      <c r="AU128" s="291"/>
      <c r="AV128" s="143"/>
      <c r="AW128" s="290"/>
      <c r="AX128" s="289"/>
      <c r="AY128" s="288"/>
      <c r="AZ128" s="287"/>
      <c r="BA128" s="286"/>
      <c r="BC128" s="394" t="str">
        <f t="shared" si="45"/>
        <v>►</v>
      </c>
      <c r="BD128" s="574"/>
      <c r="BF128" s="394" t="str">
        <f t="shared" si="46"/>
        <v>►</v>
      </c>
      <c r="BG128" s="574"/>
      <c r="BI128" s="9">
        <v>1</v>
      </c>
    </row>
    <row r="129" spans="1:61" ht="15.75">
      <c r="A129" s="394" t="str">
        <f t="shared" si="43"/>
        <v>►</v>
      </c>
      <c r="B129" s="146" t="str">
        <f t="shared" si="63"/>
        <v>►</v>
      </c>
      <c r="C129" s="659" t="str">
        <f t="shared" si="64"/>
        <v>►</v>
      </c>
      <c r="D129" s="146" t="str">
        <f t="shared" si="65"/>
        <v>►</v>
      </c>
      <c r="E129" s="146" t="str">
        <f t="shared" si="66"/>
        <v>►</v>
      </c>
      <c r="F129" s="146" t="str">
        <f t="shared" si="67"/>
        <v>►</v>
      </c>
      <c r="G129" s="146" t="str">
        <f t="shared" si="68"/>
        <v>►</v>
      </c>
      <c r="I129" s="133"/>
      <c r="J129" s="118"/>
      <c r="K129" s="118"/>
      <c r="L129" s="117"/>
      <c r="M129" s="116"/>
      <c r="N129" s="115"/>
      <c r="O129" s="131"/>
      <c r="P129" s="131"/>
      <c r="Q129" s="131"/>
      <c r="R129" s="131"/>
      <c r="S129" s="131"/>
      <c r="T129" s="131"/>
      <c r="U129" s="131"/>
      <c r="V129" s="131"/>
      <c r="W129" s="131"/>
      <c r="X129" s="132"/>
      <c r="Y129" s="131"/>
      <c r="Z129" s="130"/>
      <c r="AA129" s="660"/>
      <c r="AB129" s="394" t="str">
        <f t="shared" si="44"/>
        <v>►</v>
      </c>
      <c r="AC129" s="146" t="str">
        <f t="shared" si="69"/>
        <v>►</v>
      </c>
      <c r="AD129" s="659" t="str">
        <f t="shared" si="70"/>
        <v>►</v>
      </c>
      <c r="AE129" s="146" t="str">
        <f t="shared" si="71"/>
        <v>►</v>
      </c>
      <c r="AF129" s="146" t="str">
        <f t="shared" si="72"/>
        <v>►</v>
      </c>
      <c r="AG129" s="146" t="str">
        <f t="shared" si="73"/>
        <v>►</v>
      </c>
      <c r="AH129" s="146" t="str">
        <f t="shared" si="74"/>
        <v>►</v>
      </c>
      <c r="AI129" s="660"/>
      <c r="AJ129" s="133"/>
      <c r="AK129" s="118"/>
      <c r="AL129" s="118"/>
      <c r="AM129" s="117"/>
      <c r="AN129" s="116"/>
      <c r="AO129" s="115"/>
      <c r="AP129" s="131"/>
      <c r="AQ129" s="131"/>
      <c r="AR129" s="131"/>
      <c r="AS129" s="131"/>
      <c r="AT129" s="131"/>
      <c r="AU129" s="131"/>
      <c r="AV129" s="131"/>
      <c r="AW129" s="131"/>
      <c r="AX129" s="131"/>
      <c r="AY129" s="132"/>
      <c r="AZ129" s="131"/>
      <c r="BA129" s="130"/>
      <c r="BC129" s="394" t="str">
        <f t="shared" si="45"/>
        <v>►</v>
      </c>
      <c r="BD129" s="574"/>
      <c r="BF129" s="394" t="str">
        <f t="shared" si="46"/>
        <v>►</v>
      </c>
      <c r="BG129" s="574"/>
      <c r="BI129" s="9">
        <v>1</v>
      </c>
    </row>
    <row r="130" spans="1:61" ht="21">
      <c r="A130" s="394" t="str">
        <f t="shared" si="43"/>
        <v>►</v>
      </c>
      <c r="B130" s="146" t="str">
        <f t="shared" si="63"/>
        <v>►</v>
      </c>
      <c r="C130" s="659" t="str">
        <f t="shared" si="64"/>
        <v>►</v>
      </c>
      <c r="D130" s="146" t="str">
        <f t="shared" si="65"/>
        <v>►</v>
      </c>
      <c r="E130" s="146" t="str">
        <f t="shared" si="66"/>
        <v>►</v>
      </c>
      <c r="F130" s="146" t="str">
        <f t="shared" si="67"/>
        <v>►</v>
      </c>
      <c r="G130" s="146" t="str">
        <f t="shared" si="68"/>
        <v>►</v>
      </c>
      <c r="I130" s="145"/>
      <c r="J130" s="118"/>
      <c r="K130" s="118"/>
      <c r="L130" s="117"/>
      <c r="M130" s="116"/>
      <c r="N130" s="115"/>
      <c r="O130" s="284"/>
      <c r="P130" s="265"/>
      <c r="Q130" s="268"/>
      <c r="R130" s="268"/>
      <c r="S130" s="268"/>
      <c r="T130" s="268"/>
      <c r="U130" s="268"/>
      <c r="V130" s="268"/>
      <c r="W130" s="268"/>
      <c r="X130" s="268"/>
      <c r="Y130" s="268"/>
      <c r="Z130" s="283"/>
      <c r="AA130" s="660"/>
      <c r="AB130" s="394" t="str">
        <f t="shared" si="44"/>
        <v>►</v>
      </c>
      <c r="AC130" s="146" t="str">
        <f t="shared" si="69"/>
        <v>►</v>
      </c>
      <c r="AD130" s="659" t="str">
        <f t="shared" si="70"/>
        <v>►</v>
      </c>
      <c r="AE130" s="146" t="str">
        <f t="shared" si="71"/>
        <v>►</v>
      </c>
      <c r="AF130" s="146" t="str">
        <f t="shared" si="72"/>
        <v>►</v>
      </c>
      <c r="AG130" s="146" t="str">
        <f t="shared" si="73"/>
        <v>►</v>
      </c>
      <c r="AH130" s="146" t="str">
        <f t="shared" si="74"/>
        <v>►</v>
      </c>
      <c r="AI130" s="660"/>
      <c r="AJ130" s="145"/>
      <c r="AK130" s="118"/>
      <c r="AL130" s="118"/>
      <c r="AM130" s="117"/>
      <c r="AN130" s="116"/>
      <c r="AO130" s="115"/>
      <c r="AP130" s="284"/>
      <c r="AQ130" s="265"/>
      <c r="AR130" s="268"/>
      <c r="AS130" s="268"/>
      <c r="AT130" s="268"/>
      <c r="AU130" s="268"/>
      <c r="AV130" s="268"/>
      <c r="AW130" s="268"/>
      <c r="AX130" s="268"/>
      <c r="AY130" s="268"/>
      <c r="AZ130" s="268"/>
      <c r="BA130" s="283"/>
      <c r="BC130" s="394" t="str">
        <f t="shared" si="45"/>
        <v>►</v>
      </c>
      <c r="BD130" s="574"/>
      <c r="BF130" s="394" t="str">
        <f t="shared" si="46"/>
        <v>►</v>
      </c>
      <c r="BG130" s="574"/>
      <c r="BI130" s="9">
        <v>1</v>
      </c>
    </row>
    <row r="131" spans="1:61" ht="21.75" thickBot="1">
      <c r="A131" s="394" t="str">
        <f t="shared" si="43"/>
        <v>►</v>
      </c>
      <c r="B131" s="146" t="str">
        <f t="shared" ref="B131:G131" si="75">B130</f>
        <v>►</v>
      </c>
      <c r="C131" s="659" t="str">
        <f t="shared" si="75"/>
        <v>►</v>
      </c>
      <c r="D131" s="146" t="str">
        <f t="shared" si="75"/>
        <v>►</v>
      </c>
      <c r="E131" s="146" t="str">
        <f t="shared" si="75"/>
        <v>►</v>
      </c>
      <c r="F131" s="146" t="str">
        <f t="shared" si="75"/>
        <v>►</v>
      </c>
      <c r="G131" s="146" t="str">
        <f t="shared" si="75"/>
        <v>►</v>
      </c>
      <c r="I131" s="145"/>
      <c r="J131" s="118"/>
      <c r="K131" s="118"/>
      <c r="L131" s="117"/>
      <c r="M131" s="116"/>
      <c r="N131" s="115"/>
      <c r="O131" s="281"/>
      <c r="P131" s="280"/>
      <c r="Q131" s="280"/>
      <c r="R131" s="280"/>
      <c r="S131" s="280"/>
      <c r="T131" s="280"/>
      <c r="U131" s="280"/>
      <c r="V131" s="280"/>
      <c r="W131" s="280"/>
      <c r="X131" s="280"/>
      <c r="Y131" s="280"/>
      <c r="Z131" s="279"/>
      <c r="AA131" s="660"/>
      <c r="AB131" s="394" t="str">
        <f t="shared" si="44"/>
        <v>►</v>
      </c>
      <c r="AC131" s="146" t="str">
        <f t="shared" ref="AC131:AH131" si="76">AC130</f>
        <v>►</v>
      </c>
      <c r="AD131" s="659" t="str">
        <f t="shared" si="76"/>
        <v>►</v>
      </c>
      <c r="AE131" s="146" t="str">
        <f t="shared" si="76"/>
        <v>►</v>
      </c>
      <c r="AF131" s="146" t="str">
        <f t="shared" si="76"/>
        <v>►</v>
      </c>
      <c r="AG131" s="146" t="str">
        <f t="shared" si="76"/>
        <v>►</v>
      </c>
      <c r="AH131" s="146" t="str">
        <f t="shared" si="76"/>
        <v>►</v>
      </c>
      <c r="AI131" s="660"/>
      <c r="AJ131" s="145"/>
      <c r="AK131" s="118"/>
      <c r="AL131" s="118"/>
      <c r="AM131" s="117"/>
      <c r="AN131" s="116"/>
      <c r="AO131" s="115"/>
      <c r="AP131" s="281"/>
      <c r="AQ131" s="280"/>
      <c r="AR131" s="280"/>
      <c r="AS131" s="280"/>
      <c r="AT131" s="280"/>
      <c r="AU131" s="280"/>
      <c r="AV131" s="280"/>
      <c r="AW131" s="280"/>
      <c r="AX131" s="280"/>
      <c r="AY131" s="280"/>
      <c r="AZ131" s="280"/>
      <c r="BA131" s="279"/>
      <c r="BC131" s="394" t="str">
        <f t="shared" si="45"/>
        <v>►</v>
      </c>
      <c r="BD131" s="579"/>
      <c r="BF131" s="394" t="str">
        <f t="shared" si="46"/>
        <v>►</v>
      </c>
      <c r="BG131" s="579"/>
      <c r="BI131" s="9">
        <v>1</v>
      </c>
    </row>
    <row r="132" spans="1:61" ht="21">
      <c r="A132" s="394" t="str">
        <f t="shared" si="43"/>
        <v>►</v>
      </c>
      <c r="B132" s="146" t="str">
        <f t="shared" ref="B132:G144" si="77">B130</f>
        <v>►</v>
      </c>
      <c r="C132" s="659" t="str">
        <f t="shared" si="77"/>
        <v>►</v>
      </c>
      <c r="D132" s="146" t="str">
        <f t="shared" si="77"/>
        <v>►</v>
      </c>
      <c r="E132" s="146" t="str">
        <f t="shared" si="77"/>
        <v>►</v>
      </c>
      <c r="F132" s="146" t="str">
        <f t="shared" si="77"/>
        <v>►</v>
      </c>
      <c r="G132" s="146" t="str">
        <f t="shared" si="77"/>
        <v>►</v>
      </c>
      <c r="I132" s="145"/>
      <c r="J132" s="118"/>
      <c r="K132" s="118"/>
      <c r="L132" s="117"/>
      <c r="M132" s="116"/>
      <c r="N132" s="115"/>
      <c r="O132" s="281"/>
      <c r="P132" s="280"/>
      <c r="Q132" s="280"/>
      <c r="R132" s="280"/>
      <c r="S132" s="280"/>
      <c r="T132" s="280"/>
      <c r="U132" s="280"/>
      <c r="V132" s="280"/>
      <c r="W132" s="280"/>
      <c r="X132" s="280"/>
      <c r="Y132" s="280"/>
      <c r="Z132" s="279"/>
      <c r="AA132" s="660"/>
      <c r="AB132" s="394" t="str">
        <f t="shared" si="44"/>
        <v>►</v>
      </c>
      <c r="AC132" s="146" t="str">
        <f t="shared" ref="AC132:AH144" si="78">AC130</f>
        <v>►</v>
      </c>
      <c r="AD132" s="659" t="str">
        <f t="shared" si="78"/>
        <v>►</v>
      </c>
      <c r="AE132" s="146" t="str">
        <f t="shared" si="78"/>
        <v>►</v>
      </c>
      <c r="AF132" s="146" t="str">
        <f t="shared" si="78"/>
        <v>►</v>
      </c>
      <c r="AG132" s="146" t="str">
        <f t="shared" si="78"/>
        <v>►</v>
      </c>
      <c r="AH132" s="146" t="str">
        <f t="shared" si="78"/>
        <v>►</v>
      </c>
      <c r="AI132" s="660"/>
      <c r="AJ132" s="145"/>
      <c r="AK132" s="118"/>
      <c r="AL132" s="118"/>
      <c r="AM132" s="117"/>
      <c r="AN132" s="116"/>
      <c r="AO132" s="115"/>
      <c r="AP132" s="281"/>
      <c r="AQ132" s="280"/>
      <c r="AR132" s="280"/>
      <c r="AS132" s="280"/>
      <c r="AT132" s="280"/>
      <c r="AU132" s="280"/>
      <c r="AV132" s="280"/>
      <c r="AW132" s="280"/>
      <c r="AX132" s="280"/>
      <c r="AY132" s="280"/>
      <c r="AZ132" s="280"/>
      <c r="BA132" s="279"/>
      <c r="BC132" s="394" t="str">
        <f t="shared" si="45"/>
        <v>►</v>
      </c>
      <c r="BD132" s="353"/>
      <c r="BF132" s="394" t="str">
        <f t="shared" si="46"/>
        <v>►</v>
      </c>
      <c r="BG132" s="353"/>
      <c r="BI132" s="9">
        <v>1</v>
      </c>
    </row>
    <row r="133" spans="1:61" ht="21">
      <c r="A133" s="394" t="str">
        <f t="shared" si="43"/>
        <v>►</v>
      </c>
      <c r="B133" s="146" t="str">
        <f t="shared" si="77"/>
        <v>►</v>
      </c>
      <c r="C133" s="659" t="str">
        <f t="shared" si="77"/>
        <v>►</v>
      </c>
      <c r="D133" s="146" t="str">
        <f t="shared" si="77"/>
        <v>►</v>
      </c>
      <c r="E133" s="146" t="str">
        <f t="shared" si="77"/>
        <v>►</v>
      </c>
      <c r="F133" s="146" t="str">
        <f t="shared" si="77"/>
        <v>►</v>
      </c>
      <c r="G133" s="146" t="str">
        <f t="shared" si="77"/>
        <v>►</v>
      </c>
      <c r="I133" s="145"/>
      <c r="J133" s="118"/>
      <c r="K133" s="118"/>
      <c r="L133" s="117"/>
      <c r="M133" s="116"/>
      <c r="N133" s="115"/>
      <c r="O133" s="281"/>
      <c r="P133" s="280"/>
      <c r="Q133" s="280"/>
      <c r="R133" s="280"/>
      <c r="S133" s="280"/>
      <c r="T133" s="280"/>
      <c r="U133" s="280"/>
      <c r="V133" s="280"/>
      <c r="W133" s="280"/>
      <c r="X133" s="280"/>
      <c r="Y133" s="280"/>
      <c r="Z133" s="279"/>
      <c r="AA133" s="660"/>
      <c r="AB133" s="394" t="str">
        <f t="shared" si="44"/>
        <v>►</v>
      </c>
      <c r="AC133" s="146" t="str">
        <f t="shared" si="78"/>
        <v>►</v>
      </c>
      <c r="AD133" s="659" t="str">
        <f t="shared" si="78"/>
        <v>►</v>
      </c>
      <c r="AE133" s="146" t="str">
        <f t="shared" si="78"/>
        <v>►</v>
      </c>
      <c r="AF133" s="146" t="str">
        <f t="shared" si="78"/>
        <v>►</v>
      </c>
      <c r="AG133" s="146" t="str">
        <f t="shared" si="78"/>
        <v>►</v>
      </c>
      <c r="AH133" s="146" t="str">
        <f t="shared" si="78"/>
        <v>►</v>
      </c>
      <c r="AI133" s="660"/>
      <c r="AJ133" s="145"/>
      <c r="AK133" s="118"/>
      <c r="AL133" s="118"/>
      <c r="AM133" s="117"/>
      <c r="AN133" s="116"/>
      <c r="AO133" s="115"/>
      <c r="AP133" s="281"/>
      <c r="AQ133" s="280"/>
      <c r="AR133" s="280"/>
      <c r="AS133" s="280"/>
      <c r="AT133" s="280"/>
      <c r="AU133" s="280"/>
      <c r="AV133" s="280"/>
      <c r="AW133" s="280"/>
      <c r="AX133" s="280"/>
      <c r="AY133" s="280"/>
      <c r="AZ133" s="280"/>
      <c r="BA133" s="279"/>
      <c r="BC133" s="394" t="str">
        <f t="shared" si="45"/>
        <v>►</v>
      </c>
      <c r="BD133" s="580"/>
      <c r="BF133" s="394" t="str">
        <f t="shared" si="46"/>
        <v>►</v>
      </c>
      <c r="BG133" s="580"/>
      <c r="BI133" s="9">
        <v>1</v>
      </c>
    </row>
    <row r="134" spans="1:61" ht="21">
      <c r="A134" s="394" t="str">
        <f t="shared" si="43"/>
        <v>►</v>
      </c>
      <c r="B134" s="146" t="str">
        <f t="shared" si="77"/>
        <v>►</v>
      </c>
      <c r="C134" s="659" t="str">
        <f t="shared" si="77"/>
        <v>►</v>
      </c>
      <c r="D134" s="146" t="str">
        <f t="shared" si="77"/>
        <v>►</v>
      </c>
      <c r="E134" s="146" t="str">
        <f t="shared" si="77"/>
        <v>►</v>
      </c>
      <c r="F134" s="146" t="str">
        <f t="shared" si="77"/>
        <v>►</v>
      </c>
      <c r="G134" s="146" t="str">
        <f t="shared" si="77"/>
        <v>►</v>
      </c>
      <c r="I134" s="145"/>
      <c r="J134" s="118"/>
      <c r="K134" s="118"/>
      <c r="L134" s="117"/>
      <c r="M134" s="116"/>
      <c r="N134" s="115"/>
      <c r="O134" s="281"/>
      <c r="P134" s="280"/>
      <c r="Q134" s="280"/>
      <c r="R134" s="280"/>
      <c r="S134" s="280"/>
      <c r="T134" s="280"/>
      <c r="U134" s="280"/>
      <c r="V134" s="280"/>
      <c r="W134" s="280"/>
      <c r="X134" s="280"/>
      <c r="Y134" s="280"/>
      <c r="Z134" s="279"/>
      <c r="AA134" s="660"/>
      <c r="AB134" s="394" t="str">
        <f t="shared" si="44"/>
        <v>►</v>
      </c>
      <c r="AC134" s="146" t="str">
        <f t="shared" si="78"/>
        <v>►</v>
      </c>
      <c r="AD134" s="659" t="str">
        <f t="shared" si="78"/>
        <v>►</v>
      </c>
      <c r="AE134" s="146" t="str">
        <f t="shared" si="78"/>
        <v>►</v>
      </c>
      <c r="AF134" s="146" t="str">
        <f t="shared" si="78"/>
        <v>►</v>
      </c>
      <c r="AG134" s="146" t="str">
        <f t="shared" si="78"/>
        <v>►</v>
      </c>
      <c r="AH134" s="146" t="str">
        <f t="shared" si="78"/>
        <v>►</v>
      </c>
      <c r="AI134" s="660"/>
      <c r="AJ134" s="145"/>
      <c r="AK134" s="118"/>
      <c r="AL134" s="118"/>
      <c r="AM134" s="117"/>
      <c r="AN134" s="116"/>
      <c r="AO134" s="115"/>
      <c r="AP134" s="281"/>
      <c r="AQ134" s="280"/>
      <c r="AR134" s="280"/>
      <c r="AS134" s="280"/>
      <c r="AT134" s="280"/>
      <c r="AU134" s="280"/>
      <c r="AV134" s="280"/>
      <c r="AW134" s="280"/>
      <c r="AX134" s="280"/>
      <c r="AY134" s="280"/>
      <c r="AZ134" s="280"/>
      <c r="BA134" s="279"/>
      <c r="BC134" s="394" t="str">
        <f t="shared" si="45"/>
        <v>►</v>
      </c>
      <c r="BD134" s="581"/>
      <c r="BF134" s="394" t="str">
        <f t="shared" si="46"/>
        <v>►</v>
      </c>
      <c r="BG134" s="581"/>
      <c r="BI134" s="9">
        <v>1</v>
      </c>
    </row>
    <row r="135" spans="1:61" ht="21">
      <c r="A135" s="394" t="str">
        <f t="shared" si="43"/>
        <v>►</v>
      </c>
      <c r="B135" s="146" t="str">
        <f t="shared" si="77"/>
        <v>►</v>
      </c>
      <c r="C135" s="659" t="str">
        <f t="shared" si="77"/>
        <v>►</v>
      </c>
      <c r="D135" s="146" t="str">
        <f t="shared" si="77"/>
        <v>►</v>
      </c>
      <c r="E135" s="146" t="str">
        <f t="shared" si="77"/>
        <v>►</v>
      </c>
      <c r="F135" s="146" t="str">
        <f t="shared" si="77"/>
        <v>►</v>
      </c>
      <c r="G135" s="146" t="str">
        <f t="shared" si="77"/>
        <v>►</v>
      </c>
      <c r="I135" s="145"/>
      <c r="J135" s="118"/>
      <c r="K135" s="118"/>
      <c r="L135" s="117"/>
      <c r="M135" s="116"/>
      <c r="N135" s="115"/>
      <c r="O135" s="281"/>
      <c r="P135" s="280"/>
      <c r="Q135" s="280"/>
      <c r="R135" s="280"/>
      <c r="S135" s="280"/>
      <c r="T135" s="280"/>
      <c r="U135" s="280"/>
      <c r="V135" s="280"/>
      <c r="W135" s="280"/>
      <c r="X135" s="280"/>
      <c r="Y135" s="280"/>
      <c r="Z135" s="279"/>
      <c r="AA135" s="660"/>
      <c r="AB135" s="394" t="str">
        <f t="shared" si="44"/>
        <v>►</v>
      </c>
      <c r="AC135" s="146" t="str">
        <f t="shared" si="78"/>
        <v>►</v>
      </c>
      <c r="AD135" s="659" t="str">
        <f t="shared" si="78"/>
        <v>►</v>
      </c>
      <c r="AE135" s="146" t="str">
        <f t="shared" si="78"/>
        <v>►</v>
      </c>
      <c r="AF135" s="146" t="str">
        <f t="shared" si="78"/>
        <v>►</v>
      </c>
      <c r="AG135" s="146" t="str">
        <f t="shared" si="78"/>
        <v>►</v>
      </c>
      <c r="AH135" s="146" t="str">
        <f t="shared" si="78"/>
        <v>►</v>
      </c>
      <c r="AI135" s="660"/>
      <c r="AJ135" s="145"/>
      <c r="AK135" s="118"/>
      <c r="AL135" s="118"/>
      <c r="AM135" s="117"/>
      <c r="AN135" s="116"/>
      <c r="AO135" s="115"/>
      <c r="AP135" s="281"/>
      <c r="AQ135" s="280"/>
      <c r="AR135" s="280"/>
      <c r="AS135" s="280"/>
      <c r="AT135" s="280"/>
      <c r="AU135" s="280"/>
      <c r="AV135" s="280"/>
      <c r="AW135" s="280"/>
      <c r="AX135" s="280"/>
      <c r="AY135" s="280"/>
      <c r="AZ135" s="280"/>
      <c r="BA135" s="279"/>
      <c r="BC135" s="394" t="str">
        <f t="shared" si="45"/>
        <v>►</v>
      </c>
      <c r="BD135" s="581"/>
      <c r="BF135" s="394" t="str">
        <f t="shared" si="46"/>
        <v>►</v>
      </c>
      <c r="BG135" s="581"/>
      <c r="BI135" s="9">
        <v>1</v>
      </c>
    </row>
    <row r="136" spans="1:61" ht="21">
      <c r="A136" s="394" t="str">
        <f t="shared" si="43"/>
        <v>►</v>
      </c>
      <c r="B136" s="146" t="str">
        <f t="shared" si="77"/>
        <v>►</v>
      </c>
      <c r="C136" s="659" t="str">
        <f t="shared" si="77"/>
        <v>►</v>
      </c>
      <c r="D136" s="146" t="str">
        <f t="shared" si="77"/>
        <v>►</v>
      </c>
      <c r="E136" s="146" t="str">
        <f t="shared" si="77"/>
        <v>►</v>
      </c>
      <c r="F136" s="146" t="str">
        <f t="shared" si="77"/>
        <v>►</v>
      </c>
      <c r="G136" s="146" t="str">
        <f t="shared" si="77"/>
        <v>►</v>
      </c>
      <c r="I136" s="145"/>
      <c r="J136" s="118"/>
      <c r="K136" s="118"/>
      <c r="L136" s="117"/>
      <c r="M136" s="116"/>
      <c r="N136" s="115"/>
      <c r="O136" s="281"/>
      <c r="P136" s="280"/>
      <c r="Q136" s="280"/>
      <c r="R136" s="280"/>
      <c r="S136" s="280"/>
      <c r="T136" s="280"/>
      <c r="U136" s="280"/>
      <c r="V136" s="280"/>
      <c r="W136" s="280"/>
      <c r="X136" s="280"/>
      <c r="Y136" s="280"/>
      <c r="Z136" s="279"/>
      <c r="AA136" s="660"/>
      <c r="AB136" s="394" t="str">
        <f t="shared" si="44"/>
        <v>►</v>
      </c>
      <c r="AC136" s="146" t="str">
        <f t="shared" si="78"/>
        <v>►</v>
      </c>
      <c r="AD136" s="659" t="str">
        <f t="shared" si="78"/>
        <v>►</v>
      </c>
      <c r="AE136" s="146" t="str">
        <f t="shared" si="78"/>
        <v>►</v>
      </c>
      <c r="AF136" s="146" t="str">
        <f t="shared" si="78"/>
        <v>►</v>
      </c>
      <c r="AG136" s="146" t="str">
        <f t="shared" si="78"/>
        <v>►</v>
      </c>
      <c r="AH136" s="146" t="str">
        <f t="shared" si="78"/>
        <v>►</v>
      </c>
      <c r="AI136" s="660"/>
      <c r="AJ136" s="145"/>
      <c r="AK136" s="118"/>
      <c r="AL136" s="118"/>
      <c r="AM136" s="117"/>
      <c r="AN136" s="116"/>
      <c r="AO136" s="115"/>
      <c r="AP136" s="281"/>
      <c r="AQ136" s="280"/>
      <c r="AR136" s="280"/>
      <c r="AS136" s="280"/>
      <c r="AT136" s="280"/>
      <c r="AU136" s="280"/>
      <c r="AV136" s="280"/>
      <c r="AW136" s="280"/>
      <c r="AX136" s="280"/>
      <c r="AY136" s="280"/>
      <c r="AZ136" s="280"/>
      <c r="BA136" s="279"/>
      <c r="BC136" s="394" t="str">
        <f t="shared" si="45"/>
        <v>►</v>
      </c>
      <c r="BD136" s="581"/>
      <c r="BF136" s="394" t="str">
        <f t="shared" si="46"/>
        <v>►</v>
      </c>
      <c r="BG136" s="581"/>
      <c r="BI136" s="9">
        <v>1</v>
      </c>
    </row>
    <row r="137" spans="1:61" ht="21">
      <c r="A137" s="394" t="str">
        <f t="shared" si="43"/>
        <v>►</v>
      </c>
      <c r="B137" s="146" t="str">
        <f t="shared" si="77"/>
        <v>►</v>
      </c>
      <c r="C137" s="659" t="str">
        <f t="shared" si="77"/>
        <v>►</v>
      </c>
      <c r="D137" s="146" t="str">
        <f t="shared" si="77"/>
        <v>►</v>
      </c>
      <c r="E137" s="146" t="str">
        <f t="shared" si="77"/>
        <v>►</v>
      </c>
      <c r="F137" s="146" t="str">
        <f t="shared" si="77"/>
        <v>►</v>
      </c>
      <c r="G137" s="146" t="str">
        <f t="shared" si="77"/>
        <v>►</v>
      </c>
      <c r="I137" s="145"/>
      <c r="J137" s="118"/>
      <c r="K137" s="118"/>
      <c r="L137" s="117"/>
      <c r="M137" s="116"/>
      <c r="N137" s="115"/>
      <c r="O137" s="281"/>
      <c r="P137" s="280"/>
      <c r="Q137" s="280"/>
      <c r="R137" s="280"/>
      <c r="S137" s="280"/>
      <c r="T137" s="280"/>
      <c r="U137" s="280"/>
      <c r="V137" s="280"/>
      <c r="W137" s="280"/>
      <c r="X137" s="280"/>
      <c r="Y137" s="280"/>
      <c r="Z137" s="279"/>
      <c r="AA137" s="660"/>
      <c r="AB137" s="394" t="str">
        <f t="shared" si="44"/>
        <v>►</v>
      </c>
      <c r="AC137" s="146" t="str">
        <f t="shared" si="78"/>
        <v>►</v>
      </c>
      <c r="AD137" s="659" t="str">
        <f t="shared" si="78"/>
        <v>►</v>
      </c>
      <c r="AE137" s="146" t="str">
        <f t="shared" si="78"/>
        <v>►</v>
      </c>
      <c r="AF137" s="146" t="str">
        <f t="shared" si="78"/>
        <v>►</v>
      </c>
      <c r="AG137" s="146" t="str">
        <f t="shared" si="78"/>
        <v>►</v>
      </c>
      <c r="AH137" s="146" t="str">
        <f t="shared" si="78"/>
        <v>►</v>
      </c>
      <c r="AI137" s="660"/>
      <c r="AJ137" s="145"/>
      <c r="AK137" s="118"/>
      <c r="AL137" s="118"/>
      <c r="AM137" s="117"/>
      <c r="AN137" s="116"/>
      <c r="AO137" s="115"/>
      <c r="AP137" s="281"/>
      <c r="AQ137" s="280"/>
      <c r="AR137" s="280"/>
      <c r="AS137" s="280"/>
      <c r="AT137" s="280"/>
      <c r="AU137" s="280"/>
      <c r="AV137" s="280"/>
      <c r="AW137" s="280"/>
      <c r="AX137" s="280"/>
      <c r="AY137" s="280"/>
      <c r="AZ137" s="280"/>
      <c r="BA137" s="279"/>
      <c r="BC137" s="394" t="str">
        <f t="shared" si="45"/>
        <v>►</v>
      </c>
      <c r="BD137" s="581"/>
      <c r="BF137" s="394" t="str">
        <f t="shared" si="46"/>
        <v>►</v>
      </c>
      <c r="BG137" s="581"/>
      <c r="BI137" s="9">
        <v>1</v>
      </c>
    </row>
    <row r="138" spans="1:61" ht="21">
      <c r="A138" s="394" t="str">
        <f t="shared" ref="A138:A201" si="79">IF(ISBLANK(I138),"►",I138)</f>
        <v>►</v>
      </c>
      <c r="B138" s="146" t="str">
        <f t="shared" si="77"/>
        <v>►</v>
      </c>
      <c r="C138" s="659" t="str">
        <f t="shared" si="77"/>
        <v>►</v>
      </c>
      <c r="D138" s="146" t="str">
        <f t="shared" si="77"/>
        <v>►</v>
      </c>
      <c r="E138" s="146" t="str">
        <f t="shared" si="77"/>
        <v>►</v>
      </c>
      <c r="F138" s="146" t="str">
        <f t="shared" si="77"/>
        <v>►</v>
      </c>
      <c r="G138" s="146" t="str">
        <f t="shared" si="77"/>
        <v>►</v>
      </c>
      <c r="I138" s="145"/>
      <c r="J138" s="118"/>
      <c r="K138" s="118"/>
      <c r="L138" s="117"/>
      <c r="M138" s="116"/>
      <c r="N138" s="115"/>
      <c r="O138" s="281"/>
      <c r="P138" s="280"/>
      <c r="Q138" s="280"/>
      <c r="R138" s="280"/>
      <c r="S138" s="280"/>
      <c r="T138" s="280"/>
      <c r="U138" s="280"/>
      <c r="V138" s="280"/>
      <c r="W138" s="280"/>
      <c r="X138" s="280"/>
      <c r="Y138" s="280"/>
      <c r="Z138" s="279"/>
      <c r="AA138" s="660"/>
      <c r="AB138" s="394" t="str">
        <f t="shared" ref="AB138:AB201" si="80">IF(ISBLANK(AJ138),"►",AJ138)</f>
        <v>►</v>
      </c>
      <c r="AC138" s="146" t="str">
        <f t="shared" si="78"/>
        <v>►</v>
      </c>
      <c r="AD138" s="659" t="str">
        <f t="shared" si="78"/>
        <v>►</v>
      </c>
      <c r="AE138" s="146" t="str">
        <f t="shared" si="78"/>
        <v>►</v>
      </c>
      <c r="AF138" s="146" t="str">
        <f t="shared" si="78"/>
        <v>►</v>
      </c>
      <c r="AG138" s="146" t="str">
        <f t="shared" si="78"/>
        <v>►</v>
      </c>
      <c r="AH138" s="146" t="str">
        <f t="shared" si="78"/>
        <v>►</v>
      </c>
      <c r="AI138" s="660"/>
      <c r="AJ138" s="145"/>
      <c r="AK138" s="118"/>
      <c r="AL138" s="118"/>
      <c r="AM138" s="117"/>
      <c r="AN138" s="116"/>
      <c r="AO138" s="115"/>
      <c r="AP138" s="281"/>
      <c r="AQ138" s="280"/>
      <c r="AR138" s="280"/>
      <c r="AS138" s="280"/>
      <c r="AT138" s="280"/>
      <c r="AU138" s="280"/>
      <c r="AV138" s="280"/>
      <c r="AW138" s="280"/>
      <c r="AX138" s="280"/>
      <c r="AY138" s="280"/>
      <c r="AZ138" s="280"/>
      <c r="BA138" s="279"/>
      <c r="BC138" s="394" t="str">
        <f t="shared" ref="BC138:BC201" si="81">A138</f>
        <v>►</v>
      </c>
      <c r="BD138" s="581"/>
      <c r="BF138" s="394" t="str">
        <f t="shared" ref="BF138:BF201" si="82">AB138</f>
        <v>►</v>
      </c>
      <c r="BG138" s="581"/>
      <c r="BI138" s="9">
        <v>1</v>
      </c>
    </row>
    <row r="139" spans="1:61" ht="21">
      <c r="A139" s="394" t="str">
        <f t="shared" si="79"/>
        <v>►</v>
      </c>
      <c r="B139" s="146" t="str">
        <f t="shared" si="77"/>
        <v>►</v>
      </c>
      <c r="C139" s="659" t="str">
        <f t="shared" si="77"/>
        <v>►</v>
      </c>
      <c r="D139" s="146" t="str">
        <f t="shared" si="77"/>
        <v>►</v>
      </c>
      <c r="E139" s="146" t="str">
        <f t="shared" si="77"/>
        <v>►</v>
      </c>
      <c r="F139" s="146" t="str">
        <f t="shared" si="77"/>
        <v>►</v>
      </c>
      <c r="G139" s="146" t="str">
        <f t="shared" si="77"/>
        <v>►</v>
      </c>
      <c r="I139" s="145"/>
      <c r="J139" s="118"/>
      <c r="K139" s="118"/>
      <c r="L139" s="117"/>
      <c r="M139" s="116"/>
      <c r="N139" s="115"/>
      <c r="O139" s="281"/>
      <c r="P139" s="280"/>
      <c r="Q139" s="280"/>
      <c r="R139" s="280"/>
      <c r="S139" s="280"/>
      <c r="T139" s="280"/>
      <c r="U139" s="280"/>
      <c r="V139" s="280"/>
      <c r="W139" s="280"/>
      <c r="X139" s="280"/>
      <c r="Y139" s="280"/>
      <c r="Z139" s="279"/>
      <c r="AA139" s="660"/>
      <c r="AB139" s="394" t="str">
        <f t="shared" si="80"/>
        <v>►</v>
      </c>
      <c r="AC139" s="146" t="str">
        <f t="shared" si="78"/>
        <v>►</v>
      </c>
      <c r="AD139" s="659" t="str">
        <f t="shared" si="78"/>
        <v>►</v>
      </c>
      <c r="AE139" s="146" t="str">
        <f t="shared" si="78"/>
        <v>►</v>
      </c>
      <c r="AF139" s="146" t="str">
        <f t="shared" si="78"/>
        <v>►</v>
      </c>
      <c r="AG139" s="146" t="str">
        <f t="shared" si="78"/>
        <v>►</v>
      </c>
      <c r="AH139" s="146" t="str">
        <f t="shared" si="78"/>
        <v>►</v>
      </c>
      <c r="AI139" s="660"/>
      <c r="AJ139" s="145"/>
      <c r="AK139" s="118"/>
      <c r="AL139" s="118"/>
      <c r="AM139" s="117"/>
      <c r="AN139" s="116"/>
      <c r="AO139" s="115"/>
      <c r="AP139" s="281"/>
      <c r="AQ139" s="280"/>
      <c r="AR139" s="280"/>
      <c r="AS139" s="280"/>
      <c r="AT139" s="280"/>
      <c r="AU139" s="280"/>
      <c r="AV139" s="280"/>
      <c r="AW139" s="280"/>
      <c r="AX139" s="280"/>
      <c r="AY139" s="280"/>
      <c r="AZ139" s="280"/>
      <c r="BA139" s="279"/>
      <c r="BC139" s="394" t="str">
        <f t="shared" si="81"/>
        <v>►</v>
      </c>
      <c r="BD139" s="581"/>
      <c r="BF139" s="394" t="str">
        <f t="shared" si="82"/>
        <v>►</v>
      </c>
      <c r="BG139" s="581"/>
      <c r="BI139" s="9">
        <v>1</v>
      </c>
    </row>
    <row r="140" spans="1:61" ht="18.75">
      <c r="A140" s="394" t="str">
        <f t="shared" si="79"/>
        <v>►</v>
      </c>
      <c r="B140" s="146" t="str">
        <f t="shared" si="77"/>
        <v>►</v>
      </c>
      <c r="C140" s="659" t="str">
        <f t="shared" si="77"/>
        <v>►</v>
      </c>
      <c r="D140" s="146" t="str">
        <f t="shared" si="77"/>
        <v>►</v>
      </c>
      <c r="E140" s="146" t="str">
        <f t="shared" si="77"/>
        <v>►</v>
      </c>
      <c r="F140" s="146" t="str">
        <f t="shared" si="77"/>
        <v>►</v>
      </c>
      <c r="G140" s="146" t="str">
        <f t="shared" si="77"/>
        <v>►</v>
      </c>
      <c r="I140" s="145"/>
      <c r="J140" s="118"/>
      <c r="K140" s="118"/>
      <c r="L140" s="117"/>
      <c r="M140" s="116"/>
      <c r="N140" s="115"/>
      <c r="O140" s="661"/>
      <c r="P140" s="277"/>
      <c r="Q140" s="277"/>
      <c r="R140" s="277"/>
      <c r="S140" s="277"/>
      <c r="T140" s="277"/>
      <c r="U140" s="277"/>
      <c r="V140" s="277"/>
      <c r="W140" s="277"/>
      <c r="X140" s="277"/>
      <c r="Y140" s="277"/>
      <c r="Z140" s="276"/>
      <c r="AA140" s="660"/>
      <c r="AB140" s="394" t="str">
        <f t="shared" si="80"/>
        <v>►</v>
      </c>
      <c r="AC140" s="146" t="str">
        <f t="shared" si="78"/>
        <v>►</v>
      </c>
      <c r="AD140" s="659" t="str">
        <f t="shared" si="78"/>
        <v>►</v>
      </c>
      <c r="AE140" s="146" t="str">
        <f t="shared" si="78"/>
        <v>►</v>
      </c>
      <c r="AF140" s="146" t="str">
        <f t="shared" si="78"/>
        <v>►</v>
      </c>
      <c r="AG140" s="146" t="str">
        <f t="shared" si="78"/>
        <v>►</v>
      </c>
      <c r="AH140" s="146" t="str">
        <f t="shared" si="78"/>
        <v>►</v>
      </c>
      <c r="AI140" s="660"/>
      <c r="AJ140" s="145"/>
      <c r="AK140" s="118"/>
      <c r="AL140" s="118"/>
      <c r="AM140" s="117"/>
      <c r="AN140" s="116"/>
      <c r="AO140" s="115"/>
      <c r="AP140" s="661"/>
      <c r="AQ140" s="277"/>
      <c r="AR140" s="277"/>
      <c r="AS140" s="277"/>
      <c r="AT140" s="277"/>
      <c r="AU140" s="277"/>
      <c r="AV140" s="277"/>
      <c r="AW140" s="277"/>
      <c r="AX140" s="277"/>
      <c r="AY140" s="277"/>
      <c r="AZ140" s="277"/>
      <c r="BA140" s="276"/>
      <c r="BC140" s="394" t="str">
        <f t="shared" si="81"/>
        <v>►</v>
      </c>
      <c r="BD140" s="580"/>
      <c r="BF140" s="394" t="str">
        <f t="shared" si="82"/>
        <v>►</v>
      </c>
      <c r="BG140" s="580"/>
      <c r="BI140" s="9">
        <v>1</v>
      </c>
    </row>
    <row r="141" spans="1:61" ht="18.75">
      <c r="A141" s="394" t="str">
        <f t="shared" si="79"/>
        <v>►</v>
      </c>
      <c r="B141" s="146" t="str">
        <f t="shared" si="77"/>
        <v>►</v>
      </c>
      <c r="C141" s="659" t="str">
        <f t="shared" si="77"/>
        <v>►</v>
      </c>
      <c r="D141" s="146" t="str">
        <f t="shared" si="77"/>
        <v>►</v>
      </c>
      <c r="E141" s="146" t="str">
        <f t="shared" si="77"/>
        <v>►</v>
      </c>
      <c r="F141" s="146" t="str">
        <f t="shared" si="77"/>
        <v>►</v>
      </c>
      <c r="G141" s="146" t="str">
        <f t="shared" si="77"/>
        <v>►</v>
      </c>
      <c r="I141" s="145"/>
      <c r="J141" s="118"/>
      <c r="K141" s="118"/>
      <c r="L141" s="117"/>
      <c r="M141" s="116"/>
      <c r="N141" s="115"/>
      <c r="O141" s="661"/>
      <c r="P141" s="277"/>
      <c r="Q141" s="277"/>
      <c r="R141" s="277"/>
      <c r="S141" s="277"/>
      <c r="T141" s="277"/>
      <c r="U141" s="277"/>
      <c r="V141" s="277"/>
      <c r="W141" s="277"/>
      <c r="X141" s="277"/>
      <c r="Y141" s="277"/>
      <c r="Z141" s="276"/>
      <c r="AA141" s="660"/>
      <c r="AB141" s="394" t="str">
        <f t="shared" si="80"/>
        <v>►</v>
      </c>
      <c r="AC141" s="146" t="str">
        <f t="shared" si="78"/>
        <v>►</v>
      </c>
      <c r="AD141" s="659" t="str">
        <f t="shared" si="78"/>
        <v>►</v>
      </c>
      <c r="AE141" s="146" t="str">
        <f t="shared" si="78"/>
        <v>►</v>
      </c>
      <c r="AF141" s="146" t="str">
        <f t="shared" si="78"/>
        <v>►</v>
      </c>
      <c r="AG141" s="146" t="str">
        <f t="shared" si="78"/>
        <v>►</v>
      </c>
      <c r="AH141" s="146" t="str">
        <f t="shared" si="78"/>
        <v>►</v>
      </c>
      <c r="AI141" s="660"/>
      <c r="AJ141" s="145"/>
      <c r="AK141" s="118"/>
      <c r="AL141" s="118"/>
      <c r="AM141" s="117"/>
      <c r="AN141" s="116"/>
      <c r="AO141" s="115"/>
      <c r="AP141" s="661"/>
      <c r="AQ141" s="277"/>
      <c r="AR141" s="277"/>
      <c r="AS141" s="277"/>
      <c r="AT141" s="277"/>
      <c r="AU141" s="277"/>
      <c r="AV141" s="277"/>
      <c r="AW141" s="277"/>
      <c r="AX141" s="277"/>
      <c r="AY141" s="277"/>
      <c r="AZ141" s="277"/>
      <c r="BA141" s="276"/>
      <c r="BC141" s="394" t="str">
        <f t="shared" si="81"/>
        <v>►</v>
      </c>
      <c r="BD141" s="580"/>
      <c r="BF141" s="394" t="str">
        <f t="shared" si="82"/>
        <v>►</v>
      </c>
      <c r="BG141" s="580"/>
      <c r="BI141" s="9">
        <v>1</v>
      </c>
    </row>
    <row r="142" spans="1:61" ht="15.75">
      <c r="A142" s="394" t="str">
        <f t="shared" si="79"/>
        <v>►</v>
      </c>
      <c r="B142" s="146" t="str">
        <f t="shared" si="77"/>
        <v>►</v>
      </c>
      <c r="C142" s="659" t="str">
        <f t="shared" si="77"/>
        <v>►</v>
      </c>
      <c r="D142" s="146" t="str">
        <f t="shared" si="77"/>
        <v>►</v>
      </c>
      <c r="E142" s="146" t="str">
        <f t="shared" si="77"/>
        <v>►</v>
      </c>
      <c r="F142" s="146" t="str">
        <f t="shared" si="77"/>
        <v>►</v>
      </c>
      <c r="G142" s="146" t="str">
        <f t="shared" si="77"/>
        <v>►</v>
      </c>
      <c r="I142" s="272"/>
      <c r="J142" s="118"/>
      <c r="K142" s="118"/>
      <c r="L142" s="117"/>
      <c r="M142" s="116"/>
      <c r="N142" s="115"/>
      <c r="O142" s="274"/>
      <c r="P142" s="121"/>
      <c r="Q142" s="121"/>
      <c r="R142" s="121"/>
      <c r="S142" s="121"/>
      <c r="T142" s="121"/>
      <c r="U142" s="121"/>
      <c r="V142" s="121"/>
      <c r="W142" s="121"/>
      <c r="X142" s="121"/>
      <c r="Y142" s="121"/>
      <c r="Z142" s="120"/>
      <c r="AA142" s="660"/>
      <c r="AB142" s="394" t="str">
        <f t="shared" si="80"/>
        <v>►</v>
      </c>
      <c r="AC142" s="146" t="str">
        <f t="shared" si="78"/>
        <v>►</v>
      </c>
      <c r="AD142" s="659" t="str">
        <f t="shared" si="78"/>
        <v>►</v>
      </c>
      <c r="AE142" s="146" t="str">
        <f t="shared" si="78"/>
        <v>►</v>
      </c>
      <c r="AF142" s="146" t="str">
        <f t="shared" si="78"/>
        <v>►</v>
      </c>
      <c r="AG142" s="146" t="str">
        <f t="shared" si="78"/>
        <v>►</v>
      </c>
      <c r="AH142" s="146" t="str">
        <f t="shared" si="78"/>
        <v>►</v>
      </c>
      <c r="AI142" s="660"/>
      <c r="AJ142" s="272"/>
      <c r="AK142" s="118"/>
      <c r="AL142" s="118"/>
      <c r="AM142" s="117"/>
      <c r="AN142" s="116"/>
      <c r="AO142" s="115"/>
      <c r="AP142" s="274"/>
      <c r="AQ142" s="121"/>
      <c r="AR142" s="121"/>
      <c r="AS142" s="121"/>
      <c r="AT142" s="121"/>
      <c r="AU142" s="121"/>
      <c r="AV142" s="121"/>
      <c r="AW142" s="121"/>
      <c r="AX142" s="121"/>
      <c r="AY142" s="121"/>
      <c r="AZ142" s="121"/>
      <c r="BA142" s="120"/>
      <c r="BC142" s="394" t="str">
        <f t="shared" si="81"/>
        <v>►</v>
      </c>
      <c r="BD142" s="580"/>
      <c r="BF142" s="394" t="str">
        <f t="shared" si="82"/>
        <v>►</v>
      </c>
      <c r="BG142" s="580"/>
      <c r="BI142" s="9">
        <v>1</v>
      </c>
    </row>
    <row r="143" spans="1:61" ht="15.75">
      <c r="A143" s="394" t="str">
        <f t="shared" si="79"/>
        <v>►</v>
      </c>
      <c r="B143" s="146" t="str">
        <f t="shared" si="77"/>
        <v>►</v>
      </c>
      <c r="C143" s="659" t="str">
        <f t="shared" si="77"/>
        <v>►</v>
      </c>
      <c r="D143" s="146" t="str">
        <f t="shared" si="77"/>
        <v>►</v>
      </c>
      <c r="E143" s="146" t="str">
        <f t="shared" si="77"/>
        <v>►</v>
      </c>
      <c r="F143" s="146" t="str">
        <f t="shared" si="77"/>
        <v>►</v>
      </c>
      <c r="G143" s="146" t="str">
        <f t="shared" si="77"/>
        <v>►</v>
      </c>
      <c r="I143" s="272"/>
      <c r="J143" s="112"/>
      <c r="K143" s="112"/>
      <c r="L143" s="112"/>
      <c r="M143" s="112"/>
      <c r="N143" s="112"/>
      <c r="O143" s="112"/>
      <c r="P143" s="112"/>
      <c r="Q143" s="112"/>
      <c r="R143" s="112"/>
      <c r="S143" s="112"/>
      <c r="T143" s="112"/>
      <c r="U143" s="112"/>
      <c r="V143" s="112"/>
      <c r="W143" s="112"/>
      <c r="X143" s="112"/>
      <c r="Y143" s="112"/>
      <c r="Z143" s="114"/>
      <c r="AA143" s="660"/>
      <c r="AB143" s="394" t="str">
        <f t="shared" si="80"/>
        <v>►</v>
      </c>
      <c r="AC143" s="146" t="str">
        <f t="shared" si="78"/>
        <v>►</v>
      </c>
      <c r="AD143" s="659" t="str">
        <f t="shared" si="78"/>
        <v>►</v>
      </c>
      <c r="AE143" s="146" t="str">
        <f t="shared" si="78"/>
        <v>►</v>
      </c>
      <c r="AF143" s="146" t="str">
        <f t="shared" si="78"/>
        <v>►</v>
      </c>
      <c r="AG143" s="146" t="str">
        <f t="shared" si="78"/>
        <v>►</v>
      </c>
      <c r="AH143" s="146" t="str">
        <f t="shared" si="78"/>
        <v>►</v>
      </c>
      <c r="AI143" s="660"/>
      <c r="AJ143" s="272"/>
      <c r="AK143" s="112"/>
      <c r="AL143" s="112"/>
      <c r="AM143" s="112"/>
      <c r="AN143" s="112"/>
      <c r="AO143" s="112"/>
      <c r="AP143" s="112"/>
      <c r="AQ143" s="112"/>
      <c r="AR143" s="112"/>
      <c r="AS143" s="112"/>
      <c r="AT143" s="112"/>
      <c r="AU143" s="112"/>
      <c r="AV143" s="112"/>
      <c r="AW143" s="112"/>
      <c r="AX143" s="112"/>
      <c r="AY143" s="112"/>
      <c r="AZ143" s="112"/>
      <c r="BA143" s="114"/>
      <c r="BC143" s="394" t="str">
        <f t="shared" si="81"/>
        <v>►</v>
      </c>
      <c r="BD143" s="580"/>
      <c r="BF143" s="394" t="str">
        <f t="shared" si="82"/>
        <v>►</v>
      </c>
      <c r="BG143" s="580"/>
      <c r="BI143" s="9">
        <v>1</v>
      </c>
    </row>
    <row r="144" spans="1:61" ht="16.5" thickBot="1">
      <c r="A144" s="394" t="str">
        <f t="shared" si="79"/>
        <v>►</v>
      </c>
      <c r="B144" s="146" t="str">
        <f t="shared" si="77"/>
        <v>►</v>
      </c>
      <c r="C144" s="659" t="str">
        <f t="shared" si="77"/>
        <v>►</v>
      </c>
      <c r="D144" s="146" t="str">
        <f t="shared" si="77"/>
        <v>►</v>
      </c>
      <c r="E144" s="146" t="str">
        <f t="shared" si="77"/>
        <v>►</v>
      </c>
      <c r="F144" s="146" t="str">
        <f t="shared" si="77"/>
        <v>►</v>
      </c>
      <c r="G144" s="146" t="str">
        <f t="shared" si="77"/>
        <v>►</v>
      </c>
      <c r="I144" s="271"/>
      <c r="J144" s="270"/>
      <c r="K144" s="270"/>
      <c r="L144" s="270"/>
      <c r="M144" s="270"/>
      <c r="N144" s="270"/>
      <c r="O144" s="270"/>
      <c r="P144" s="270"/>
      <c r="Q144" s="270"/>
      <c r="R144" s="270"/>
      <c r="S144" s="270"/>
      <c r="T144" s="270"/>
      <c r="U144" s="270"/>
      <c r="V144" s="270"/>
      <c r="W144" s="270"/>
      <c r="X144" s="270"/>
      <c r="Y144" s="270"/>
      <c r="Z144" s="269"/>
      <c r="AA144" s="660"/>
      <c r="AB144" s="394" t="str">
        <f t="shared" si="80"/>
        <v>►</v>
      </c>
      <c r="AC144" s="146" t="str">
        <f t="shared" si="78"/>
        <v>►</v>
      </c>
      <c r="AD144" s="659" t="str">
        <f t="shared" si="78"/>
        <v>►</v>
      </c>
      <c r="AE144" s="146" t="str">
        <f t="shared" si="78"/>
        <v>►</v>
      </c>
      <c r="AF144" s="146" t="str">
        <f t="shared" si="78"/>
        <v>►</v>
      </c>
      <c r="AG144" s="146" t="str">
        <f t="shared" si="78"/>
        <v>►</v>
      </c>
      <c r="AH144" s="146" t="str">
        <f t="shared" si="78"/>
        <v>►</v>
      </c>
      <c r="AI144" s="660"/>
      <c r="AJ144" s="271"/>
      <c r="AK144" s="270"/>
      <c r="AL144" s="270"/>
      <c r="AM144" s="270"/>
      <c r="AN144" s="270"/>
      <c r="AO144" s="270"/>
      <c r="AP144" s="270"/>
      <c r="AQ144" s="270"/>
      <c r="AR144" s="270"/>
      <c r="AS144" s="270"/>
      <c r="AT144" s="270"/>
      <c r="AU144" s="270"/>
      <c r="AV144" s="270"/>
      <c r="AW144" s="270"/>
      <c r="AX144" s="270"/>
      <c r="AY144" s="270"/>
      <c r="AZ144" s="270"/>
      <c r="BA144" s="269"/>
      <c r="BC144" s="394" t="str">
        <f t="shared" si="81"/>
        <v>►</v>
      </c>
      <c r="BD144" s="580"/>
      <c r="BF144" s="394" t="str">
        <f t="shared" si="82"/>
        <v>►</v>
      </c>
      <c r="BG144" s="580"/>
      <c r="BI144" s="9">
        <v>1</v>
      </c>
    </row>
    <row r="145" spans="1:61" ht="16.5" thickBot="1">
      <c r="A145" s="394" t="str">
        <f t="shared" si="79"/>
        <v>A</v>
      </c>
      <c r="B145" s="655" t="s">
        <v>933</v>
      </c>
      <c r="C145" s="655" t="s">
        <v>933</v>
      </c>
      <c r="D145" s="655" t="s">
        <v>933</v>
      </c>
      <c r="E145" s="655" t="s">
        <v>933</v>
      </c>
      <c r="F145" s="655" t="s">
        <v>933</v>
      </c>
      <c r="G145" s="655" t="s">
        <v>933</v>
      </c>
      <c r="I145" s="658" t="s">
        <v>338</v>
      </c>
      <c r="J145" s="657" t="s">
        <v>933</v>
      </c>
      <c r="K145" s="657" t="s">
        <v>933</v>
      </c>
      <c r="L145" s="657" t="s">
        <v>933</v>
      </c>
      <c r="M145" s="657" t="s">
        <v>933</v>
      </c>
      <c r="N145" s="657" t="s">
        <v>933</v>
      </c>
      <c r="O145" s="657" t="s">
        <v>933</v>
      </c>
      <c r="P145" s="657" t="s">
        <v>933</v>
      </c>
      <c r="Q145" s="657" t="s">
        <v>933</v>
      </c>
      <c r="R145" s="657" t="s">
        <v>933</v>
      </c>
      <c r="S145" s="657" t="s">
        <v>933</v>
      </c>
      <c r="T145" s="657" t="s">
        <v>933</v>
      </c>
      <c r="U145" s="657" t="s">
        <v>933</v>
      </c>
      <c r="V145" s="657" t="s">
        <v>933</v>
      </c>
      <c r="W145" s="657" t="s">
        <v>933</v>
      </c>
      <c r="X145" s="657" t="s">
        <v>933</v>
      </c>
      <c r="Y145" s="657" t="s">
        <v>933</v>
      </c>
      <c r="Z145" s="657" t="s">
        <v>933</v>
      </c>
      <c r="AA145" s="660"/>
      <c r="AB145" s="394" t="str">
        <f t="shared" si="80"/>
        <v>A</v>
      </c>
      <c r="AC145" s="655" t="s">
        <v>933</v>
      </c>
      <c r="AD145" s="655" t="s">
        <v>933</v>
      </c>
      <c r="AE145" s="655" t="s">
        <v>933</v>
      </c>
      <c r="AF145" s="655" t="s">
        <v>933</v>
      </c>
      <c r="AG145" s="655" t="s">
        <v>933</v>
      </c>
      <c r="AH145" s="655" t="s">
        <v>933</v>
      </c>
      <c r="AI145" s="660"/>
      <c r="AJ145" s="832" t="s">
        <v>338</v>
      </c>
      <c r="AK145" s="833" t="s">
        <v>338</v>
      </c>
      <c r="AL145" s="833" t="s">
        <v>338</v>
      </c>
      <c r="AM145" s="833" t="s">
        <v>338</v>
      </c>
      <c r="AN145" s="833" t="s">
        <v>338</v>
      </c>
      <c r="AO145" s="834" t="s">
        <v>2028</v>
      </c>
      <c r="AP145" s="835"/>
      <c r="AQ145" s="835"/>
      <c r="AR145" s="835"/>
      <c r="AS145" s="835"/>
      <c r="AT145" s="835"/>
      <c r="AU145" s="835"/>
      <c r="AV145" s="835"/>
      <c r="AW145" s="835"/>
      <c r="AX145" s="835"/>
      <c r="AY145" s="835"/>
      <c r="AZ145" s="835"/>
      <c r="BA145" s="835"/>
      <c r="BC145" s="394" t="str">
        <f t="shared" si="81"/>
        <v>A</v>
      </c>
      <c r="BD145" s="580"/>
      <c r="BF145" s="394" t="str">
        <f t="shared" si="82"/>
        <v>A</v>
      </c>
      <c r="BG145" s="580"/>
      <c r="BI145" s="9">
        <v>1</v>
      </c>
    </row>
    <row r="146" spans="1:61" ht="28.5">
      <c r="A146" s="394" t="str">
        <f t="shared" si="79"/>
        <v>A</v>
      </c>
      <c r="B146" s="395">
        <f t="shared" ref="B146:B164" si="83">IF(A146="►","►",IF(A146="A",IF(AND(ISTEXT(J146),ISTEXT(J146)),J146,IF(ISTEXT(J146),J146,IF(ISBLANK(J146),J146,J146)))))</f>
        <v>0</v>
      </c>
      <c r="C146" s="687">
        <f t="shared" ref="C146:C164" si="84">IF(B146="►","►",IFERROR(LEFT(B146,SEARCH(".",B146)-1),0))</f>
        <v>0</v>
      </c>
      <c r="D146" s="395">
        <f t="shared" ref="D146:D164" si="85">IF(B146="►","►",IFERROR(MID(B146,SEARCH(".",B146)+1,SEARCH(".",B146,SEARCH(".",B146)+1)-SEARCH(".",B146)-1),0))</f>
        <v>0</v>
      </c>
      <c r="E146" s="395">
        <f t="shared" ref="E146:E164" si="86">IF(B146="►","►",IFERROR(MID(B146,SEARCH(".",B146,SEARCH(".",B146)+1)+1,SEARCH(".",B146,SEARCH(".",B146,SEARCH(".",B146)+1)+1)-SEARCH(".",B146,SEARCH(".",B146)+1)-1),0))</f>
        <v>0</v>
      </c>
      <c r="F146" s="395">
        <f t="shared" ref="F146:F164" si="87">IF(B146="►","►",IFERROR(MID(J146,SEARCH(".",B146,SEARCH(".",B146,SEARCH(".",B146)+1)+1)+1,SEARCH(".",B146,SEARCH(".",B146,SEARCH(".",B146,SEARCH(".",B146)+1)+1)+1)-SEARCH(".",B146,SEARCH(".",B146,SEARCH(".",B146)+1)+1)-1),0))</f>
        <v>0</v>
      </c>
      <c r="G146" s="395" t="str">
        <f t="shared" ref="G146:G164" si="88">IF(B146="►","►",IFERROR(MID(B146,SEARCH("♦",SUBSTITUTE(B146,".","♦",LEN(B146)-LEN(SUBSTITUTE(B146,".",""))))+1,999),""))</f>
        <v/>
      </c>
      <c r="I146" s="257" t="s">
        <v>338</v>
      </c>
      <c r="J146" s="256">
        <f>J153</f>
        <v>0</v>
      </c>
      <c r="K146" s="256">
        <f>K153</f>
        <v>0</v>
      </c>
      <c r="L146" s="255">
        <f>L153</f>
        <v>0</v>
      </c>
      <c r="M146" s="254">
        <f>M153</f>
        <v>0</v>
      </c>
      <c r="N146" s="253">
        <f>N153</f>
        <v>0</v>
      </c>
      <c r="O146" s="686"/>
      <c r="P146" s="685"/>
      <c r="Q146" s="798" t="s">
        <v>1701</v>
      </c>
      <c r="R146" s="798"/>
      <c r="S146" s="798"/>
      <c r="T146" s="798"/>
      <c r="U146" s="798"/>
      <c r="V146" s="798"/>
      <c r="W146" s="798"/>
      <c r="X146" s="798"/>
      <c r="Y146" s="798"/>
      <c r="Z146" s="684"/>
      <c r="AA146" s="660"/>
      <c r="AB146" s="394" t="str">
        <f t="shared" si="80"/>
        <v>A</v>
      </c>
      <c r="AC146" s="395">
        <f t="shared" ref="AC146:AC164" si="89">IF(AB146="►","►",IF(AB146="A",IF(AND(ISTEXT(AK146),ISTEXT(AK146)),AK146,IF(ISTEXT(AK146),AK146,IF(ISBLANK(AK146),AK146,AK146)))))</f>
        <v>0</v>
      </c>
      <c r="AD146" s="687">
        <f t="shared" ref="AD146:AD164" si="90">IF(AC146="►","►",IFERROR(LEFT(AC146,SEARCH(".",AC146)-1),0))</f>
        <v>0</v>
      </c>
      <c r="AE146" s="395">
        <f t="shared" ref="AE146:AE164" si="91">IF(AC146="►","►",IFERROR(MID(AC146,SEARCH(".",AC146)+1,SEARCH(".",AC146,SEARCH(".",AC146)+1)-SEARCH(".",AC146)-1),0))</f>
        <v>0</v>
      </c>
      <c r="AF146" s="395">
        <f t="shared" ref="AF146:AF164" si="92">IF(AC146="►","►",IFERROR(MID(AC146,SEARCH(".",AC146,SEARCH(".",AC146)+1)+1,SEARCH(".",AC146,SEARCH(".",AC146,SEARCH(".",AC146)+1)+1)-SEARCH(".",AC146,SEARCH(".",AC146)+1)-1),0))</f>
        <v>0</v>
      </c>
      <c r="AG146" s="395">
        <f t="shared" ref="AG146:AG164" si="93">IF(AC146="►","►",IFERROR(MID(AK146,SEARCH(".",AC146,SEARCH(".",AC146,SEARCH(".",AC146)+1)+1)+1,SEARCH(".",AC146,SEARCH(".",AC146,SEARCH(".",AC146,SEARCH(".",AC146)+1)+1)+1)-SEARCH(".",AC146,SEARCH(".",AC146,SEARCH(".",AC146)+1)+1)-1),0))</f>
        <v>0</v>
      </c>
      <c r="AH146" s="395" t="str">
        <f t="shared" ref="AH146:AH164" si="94">IF(AC146="►","►",IFERROR(MID(AC146,SEARCH("♦",SUBSTITUTE(AC146,".","♦",LEN(AC146)-LEN(SUBSTITUTE(AC146,".",""))))+1,999),""))</f>
        <v/>
      </c>
      <c r="AI146" s="660"/>
      <c r="AJ146" s="257" t="s">
        <v>338</v>
      </c>
      <c r="AK146" s="256">
        <f>AK153</f>
        <v>0</v>
      </c>
      <c r="AL146" s="256">
        <f>AL153</f>
        <v>0</v>
      </c>
      <c r="AM146" s="255">
        <f>AM153</f>
        <v>0</v>
      </c>
      <c r="AN146" s="254">
        <f>AN153</f>
        <v>0</v>
      </c>
      <c r="AO146" s="253">
        <f>AO153</f>
        <v>0</v>
      </c>
      <c r="AP146" s="686"/>
      <c r="AQ146" s="685"/>
      <c r="AR146" s="798" t="s">
        <v>2033</v>
      </c>
      <c r="AS146" s="798"/>
      <c r="AT146" s="798"/>
      <c r="AU146" s="798"/>
      <c r="AV146" s="798"/>
      <c r="AW146" s="798"/>
      <c r="AX146" s="798"/>
      <c r="AY146" s="798"/>
      <c r="AZ146" s="798"/>
      <c r="BA146" s="684"/>
      <c r="BC146" s="394" t="str">
        <f t="shared" si="81"/>
        <v>A</v>
      </c>
      <c r="BD146" s="580"/>
      <c r="BF146" s="394" t="str">
        <f t="shared" si="82"/>
        <v>A</v>
      </c>
      <c r="BG146" s="580"/>
      <c r="BI146" s="9">
        <v>1</v>
      </c>
    </row>
    <row r="147" spans="1:61" ht="28.5">
      <c r="A147" s="394" t="str">
        <f t="shared" si="79"/>
        <v>►</v>
      </c>
      <c r="B147" s="146" t="str">
        <f t="shared" si="83"/>
        <v>►</v>
      </c>
      <c r="C147" s="659" t="str">
        <f t="shared" si="84"/>
        <v>►</v>
      </c>
      <c r="D147" s="146" t="str">
        <f t="shared" si="85"/>
        <v>►</v>
      </c>
      <c r="E147" s="146" t="str">
        <f t="shared" si="86"/>
        <v>►</v>
      </c>
      <c r="F147" s="146" t="str">
        <f t="shared" si="87"/>
        <v>►</v>
      </c>
      <c r="G147" s="146" t="str">
        <f t="shared" si="88"/>
        <v>►</v>
      </c>
      <c r="I147" s="133"/>
      <c r="J147" s="203"/>
      <c r="K147" s="203"/>
      <c r="L147" s="202"/>
      <c r="M147" s="201"/>
      <c r="N147" s="200"/>
      <c r="O147" s="683"/>
      <c r="P147" s="682"/>
      <c r="Q147" s="799"/>
      <c r="R147" s="799"/>
      <c r="S147" s="799"/>
      <c r="T147" s="799"/>
      <c r="U147" s="799"/>
      <c r="V147" s="799"/>
      <c r="W147" s="799"/>
      <c r="X147" s="799"/>
      <c r="Y147" s="799"/>
      <c r="Z147" s="681"/>
      <c r="AA147" s="660"/>
      <c r="AB147" s="394" t="str">
        <f t="shared" si="80"/>
        <v>►</v>
      </c>
      <c r="AC147" s="146" t="str">
        <f t="shared" si="89"/>
        <v>►</v>
      </c>
      <c r="AD147" s="659" t="str">
        <f t="shared" si="90"/>
        <v>►</v>
      </c>
      <c r="AE147" s="146" t="str">
        <f t="shared" si="91"/>
        <v>►</v>
      </c>
      <c r="AF147" s="146" t="str">
        <f t="shared" si="92"/>
        <v>►</v>
      </c>
      <c r="AG147" s="146" t="str">
        <f t="shared" si="93"/>
        <v>►</v>
      </c>
      <c r="AH147" s="146" t="str">
        <f t="shared" si="94"/>
        <v>►</v>
      </c>
      <c r="AI147" s="660"/>
      <c r="AJ147" s="133"/>
      <c r="AK147" s="203"/>
      <c r="AL147" s="203"/>
      <c r="AM147" s="202"/>
      <c r="AN147" s="201"/>
      <c r="AO147" s="200"/>
      <c r="AP147" s="683"/>
      <c r="AQ147" s="682"/>
      <c r="AR147" s="799"/>
      <c r="AS147" s="799"/>
      <c r="AT147" s="799"/>
      <c r="AU147" s="799"/>
      <c r="AV147" s="799"/>
      <c r="AW147" s="799"/>
      <c r="AX147" s="799"/>
      <c r="AY147" s="799"/>
      <c r="AZ147" s="799"/>
      <c r="BA147" s="681"/>
      <c r="BC147" s="394" t="str">
        <f t="shared" si="81"/>
        <v>►</v>
      </c>
      <c r="BD147" s="580"/>
      <c r="BF147" s="394" t="str">
        <f t="shared" si="82"/>
        <v>►</v>
      </c>
      <c r="BG147" s="580"/>
      <c r="BI147" s="9">
        <v>1</v>
      </c>
    </row>
    <row r="148" spans="1:61" ht="15.75">
      <c r="A148" s="394" t="str">
        <f t="shared" si="79"/>
        <v>►</v>
      </c>
      <c r="B148" s="146" t="str">
        <f t="shared" si="83"/>
        <v>►</v>
      </c>
      <c r="C148" s="659" t="str">
        <f t="shared" si="84"/>
        <v>►</v>
      </c>
      <c r="D148" s="146" t="str">
        <f t="shared" si="85"/>
        <v>►</v>
      </c>
      <c r="E148" s="146" t="str">
        <f t="shared" si="86"/>
        <v>►</v>
      </c>
      <c r="F148" s="146" t="str">
        <f t="shared" si="87"/>
        <v>►</v>
      </c>
      <c r="G148" s="146" t="str">
        <f t="shared" si="88"/>
        <v>►</v>
      </c>
      <c r="I148" s="133"/>
      <c r="J148" s="203"/>
      <c r="K148" s="203"/>
      <c r="L148" s="202"/>
      <c r="M148" s="201"/>
      <c r="N148" s="200"/>
      <c r="O148" s="680"/>
      <c r="P148" s="680"/>
      <c r="Q148" s="332"/>
      <c r="R148" s="331"/>
      <c r="S148" s="231"/>
      <c r="T148" s="231"/>
      <c r="U148" s="231"/>
      <c r="V148" s="231"/>
      <c r="W148" s="231"/>
      <c r="X148" s="231"/>
      <c r="Y148" s="231"/>
      <c r="Z148" s="230"/>
      <c r="AA148" s="660"/>
      <c r="AB148" s="394" t="str">
        <f t="shared" si="80"/>
        <v>►</v>
      </c>
      <c r="AC148" s="146" t="str">
        <f t="shared" si="89"/>
        <v>►</v>
      </c>
      <c r="AD148" s="659" t="str">
        <f t="shared" si="90"/>
        <v>►</v>
      </c>
      <c r="AE148" s="146" t="str">
        <f t="shared" si="91"/>
        <v>►</v>
      </c>
      <c r="AF148" s="146" t="str">
        <f t="shared" si="92"/>
        <v>►</v>
      </c>
      <c r="AG148" s="146" t="str">
        <f t="shared" si="93"/>
        <v>►</v>
      </c>
      <c r="AH148" s="146" t="str">
        <f t="shared" si="94"/>
        <v>►</v>
      </c>
      <c r="AI148" s="660"/>
      <c r="AJ148" s="133"/>
      <c r="AK148" s="203"/>
      <c r="AL148" s="203"/>
      <c r="AM148" s="202"/>
      <c r="AN148" s="201"/>
      <c r="AO148" s="200"/>
      <c r="AP148" s="680"/>
      <c r="AQ148" s="680"/>
      <c r="AR148" s="332"/>
      <c r="AS148" s="331"/>
      <c r="AT148" s="231"/>
      <c r="AU148" s="231"/>
      <c r="AV148" s="231"/>
      <c r="AW148" s="231"/>
      <c r="AX148" s="231"/>
      <c r="AY148" s="231"/>
      <c r="AZ148" s="231"/>
      <c r="BA148" s="230"/>
      <c r="BC148" s="394" t="str">
        <f t="shared" si="81"/>
        <v>►</v>
      </c>
      <c r="BD148" s="580">
        <v>1</v>
      </c>
      <c r="BF148" s="394" t="str">
        <f t="shared" si="82"/>
        <v>►</v>
      </c>
      <c r="BG148" s="580">
        <v>1</v>
      </c>
      <c r="BI148" s="9">
        <v>1</v>
      </c>
    </row>
    <row r="149" spans="1:61" ht="18.75">
      <c r="A149" s="394" t="str">
        <f t="shared" si="79"/>
        <v>►</v>
      </c>
      <c r="B149" s="146" t="str">
        <f t="shared" si="83"/>
        <v>►</v>
      </c>
      <c r="C149" s="659" t="str">
        <f t="shared" si="84"/>
        <v>►</v>
      </c>
      <c r="D149" s="146" t="str">
        <f t="shared" si="85"/>
        <v>►</v>
      </c>
      <c r="E149" s="146" t="str">
        <f t="shared" si="86"/>
        <v>►</v>
      </c>
      <c r="F149" s="146" t="str">
        <f t="shared" si="87"/>
        <v>►</v>
      </c>
      <c r="G149" s="146" t="str">
        <f t="shared" si="88"/>
        <v>►</v>
      </c>
      <c r="I149" s="133"/>
      <c r="J149" s="203"/>
      <c r="K149" s="203"/>
      <c r="L149" s="202"/>
      <c r="M149" s="201"/>
      <c r="N149" s="200"/>
      <c r="O149" s="223"/>
      <c r="P149" s="329"/>
      <c r="Q149" s="318"/>
      <c r="R149" s="318"/>
      <c r="S149" s="318"/>
      <c r="T149" s="318"/>
      <c r="U149" s="210"/>
      <c r="V149" s="222"/>
      <c r="W149" s="679"/>
      <c r="X149" s="679"/>
      <c r="Y149" s="679"/>
      <c r="Z149" s="678"/>
      <c r="AA149" s="660"/>
      <c r="AB149" s="394" t="str">
        <f t="shared" si="80"/>
        <v>►</v>
      </c>
      <c r="AC149" s="146" t="str">
        <f t="shared" si="89"/>
        <v>►</v>
      </c>
      <c r="AD149" s="659" t="str">
        <f t="shared" si="90"/>
        <v>►</v>
      </c>
      <c r="AE149" s="146" t="str">
        <f t="shared" si="91"/>
        <v>►</v>
      </c>
      <c r="AF149" s="146" t="str">
        <f t="shared" si="92"/>
        <v>►</v>
      </c>
      <c r="AG149" s="146" t="str">
        <f t="shared" si="93"/>
        <v>►</v>
      </c>
      <c r="AH149" s="146" t="str">
        <f t="shared" si="94"/>
        <v>►</v>
      </c>
      <c r="AI149" s="660"/>
      <c r="AJ149" s="133"/>
      <c r="AK149" s="203"/>
      <c r="AL149" s="203"/>
      <c r="AM149" s="202"/>
      <c r="AN149" s="201"/>
      <c r="AO149" s="200"/>
      <c r="AP149" s="223"/>
      <c r="AQ149" s="329"/>
      <c r="AR149" s="318"/>
      <c r="AS149" s="318"/>
      <c r="AT149" s="318"/>
      <c r="AU149" s="318"/>
      <c r="AV149" s="210"/>
      <c r="AW149" s="222"/>
      <c r="AX149" s="679"/>
      <c r="AY149" s="679"/>
      <c r="AZ149" s="679"/>
      <c r="BA149" s="678"/>
      <c r="BC149" s="394" t="str">
        <f t="shared" si="81"/>
        <v>►</v>
      </c>
      <c r="BD149" s="580">
        <v>1</v>
      </c>
      <c r="BF149" s="394" t="str">
        <f t="shared" si="82"/>
        <v>►</v>
      </c>
      <c r="BG149" s="580">
        <v>1</v>
      </c>
      <c r="BI149" s="9">
        <v>1</v>
      </c>
    </row>
    <row r="150" spans="1:61" ht="18.75">
      <c r="A150" s="394" t="str">
        <f t="shared" si="79"/>
        <v>►</v>
      </c>
      <c r="B150" s="146" t="str">
        <f t="shared" si="83"/>
        <v>►</v>
      </c>
      <c r="C150" s="659" t="str">
        <f t="shared" si="84"/>
        <v>►</v>
      </c>
      <c r="D150" s="146" t="str">
        <f t="shared" si="85"/>
        <v>►</v>
      </c>
      <c r="E150" s="146" t="str">
        <f t="shared" si="86"/>
        <v>►</v>
      </c>
      <c r="F150" s="146" t="str">
        <f t="shared" si="87"/>
        <v>►</v>
      </c>
      <c r="G150" s="146" t="str">
        <f t="shared" si="88"/>
        <v>►</v>
      </c>
      <c r="I150" s="133"/>
      <c r="J150" s="203"/>
      <c r="K150" s="203"/>
      <c r="L150" s="202"/>
      <c r="M150" s="201"/>
      <c r="N150" s="200"/>
      <c r="O150" s="215"/>
      <c r="P150" s="322"/>
      <c r="Q150" s="319"/>
      <c r="R150" s="319"/>
      <c r="S150" s="319"/>
      <c r="T150" s="319"/>
      <c r="U150" s="214"/>
      <c r="V150" s="28"/>
      <c r="W150" s="679"/>
      <c r="X150" s="679"/>
      <c r="Y150" s="679"/>
      <c r="Z150" s="678"/>
      <c r="AA150" s="660"/>
      <c r="AB150" s="394" t="str">
        <f t="shared" si="80"/>
        <v>►</v>
      </c>
      <c r="AC150" s="146" t="str">
        <f t="shared" si="89"/>
        <v>►</v>
      </c>
      <c r="AD150" s="659" t="str">
        <f t="shared" si="90"/>
        <v>►</v>
      </c>
      <c r="AE150" s="146" t="str">
        <f t="shared" si="91"/>
        <v>►</v>
      </c>
      <c r="AF150" s="146" t="str">
        <f t="shared" si="92"/>
        <v>►</v>
      </c>
      <c r="AG150" s="146" t="str">
        <f t="shared" si="93"/>
        <v>►</v>
      </c>
      <c r="AH150" s="146" t="str">
        <f t="shared" si="94"/>
        <v>►</v>
      </c>
      <c r="AI150" s="660"/>
      <c r="AJ150" s="133"/>
      <c r="AK150" s="203"/>
      <c r="AL150" s="203"/>
      <c r="AM150" s="202"/>
      <c r="AN150" s="201"/>
      <c r="AO150" s="200"/>
      <c r="AP150" s="215"/>
      <c r="AQ150" s="322"/>
      <c r="AR150" s="319"/>
      <c r="AS150" s="319"/>
      <c r="AT150" s="319"/>
      <c r="AU150" s="319"/>
      <c r="AV150" s="214"/>
      <c r="AW150" s="28"/>
      <c r="AX150" s="679"/>
      <c r="AY150" s="679"/>
      <c r="AZ150" s="679"/>
      <c r="BA150" s="678"/>
      <c r="BC150" s="394" t="str">
        <f t="shared" si="81"/>
        <v>►</v>
      </c>
      <c r="BD150" s="580">
        <v>1</v>
      </c>
      <c r="BF150" s="394" t="str">
        <f t="shared" si="82"/>
        <v>►</v>
      </c>
      <c r="BG150" s="580">
        <v>1</v>
      </c>
      <c r="BI150" s="9">
        <v>1</v>
      </c>
    </row>
    <row r="151" spans="1:61" ht="15.75">
      <c r="A151" s="394" t="str">
        <f t="shared" si="79"/>
        <v>►</v>
      </c>
      <c r="B151" s="146" t="str">
        <f t="shared" si="83"/>
        <v>►</v>
      </c>
      <c r="C151" s="659" t="str">
        <f t="shared" si="84"/>
        <v>►</v>
      </c>
      <c r="D151" s="146" t="str">
        <f t="shared" si="85"/>
        <v>►</v>
      </c>
      <c r="E151" s="146" t="str">
        <f t="shared" si="86"/>
        <v>►</v>
      </c>
      <c r="F151" s="146" t="str">
        <f t="shared" si="87"/>
        <v>►</v>
      </c>
      <c r="G151" s="146" t="str">
        <f t="shared" si="88"/>
        <v>►</v>
      </c>
      <c r="I151" s="133"/>
      <c r="J151" s="203"/>
      <c r="K151" s="203"/>
      <c r="L151" s="202"/>
      <c r="M151" s="201"/>
      <c r="N151" s="200"/>
      <c r="O151" s="320"/>
      <c r="P151" s="319"/>
      <c r="Q151" s="318"/>
      <c r="R151" s="315"/>
      <c r="S151" s="198"/>
      <c r="T151" s="314"/>
      <c r="U151" s="197"/>
      <c r="V151" s="196"/>
      <c r="W151" s="677" t="str">
        <f>Q146</f>
        <v>POSTIT 5</v>
      </c>
      <c r="X151" s="677"/>
      <c r="Y151" s="677"/>
      <c r="Z151" s="676"/>
      <c r="AA151" s="660"/>
      <c r="AB151" s="394" t="str">
        <f t="shared" si="80"/>
        <v>►</v>
      </c>
      <c r="AC151" s="146" t="str">
        <f t="shared" si="89"/>
        <v>►</v>
      </c>
      <c r="AD151" s="659" t="str">
        <f t="shared" si="90"/>
        <v>►</v>
      </c>
      <c r="AE151" s="146" t="str">
        <f t="shared" si="91"/>
        <v>►</v>
      </c>
      <c r="AF151" s="146" t="str">
        <f t="shared" si="92"/>
        <v>►</v>
      </c>
      <c r="AG151" s="146" t="str">
        <f t="shared" si="93"/>
        <v>►</v>
      </c>
      <c r="AH151" s="146" t="str">
        <f t="shared" si="94"/>
        <v>►</v>
      </c>
      <c r="AI151" s="660"/>
      <c r="AJ151" s="133"/>
      <c r="AK151" s="203"/>
      <c r="AL151" s="203"/>
      <c r="AM151" s="202"/>
      <c r="AN151" s="201"/>
      <c r="AO151" s="200"/>
      <c r="AP151" s="320"/>
      <c r="AQ151" s="319"/>
      <c r="AR151" s="318"/>
      <c r="AS151" s="315"/>
      <c r="AT151" s="198"/>
      <c r="AU151" s="314"/>
      <c r="AV151" s="197"/>
      <c r="AW151" s="196"/>
      <c r="AX151" s="677" t="str">
        <f>AR146</f>
        <v>POSTIT 18</v>
      </c>
      <c r="AY151" s="677"/>
      <c r="AZ151" s="677"/>
      <c r="BA151" s="676"/>
      <c r="BC151" s="394" t="str">
        <f t="shared" si="81"/>
        <v>►</v>
      </c>
      <c r="BD151" s="580">
        <v>1</v>
      </c>
      <c r="BF151" s="394" t="str">
        <f t="shared" si="82"/>
        <v>►</v>
      </c>
      <c r="BG151" s="580">
        <v>1</v>
      </c>
      <c r="BI151" s="9">
        <v>1</v>
      </c>
    </row>
    <row r="152" spans="1:61" ht="15.75">
      <c r="A152" s="394" t="str">
        <f t="shared" si="79"/>
        <v>►</v>
      </c>
      <c r="B152" s="146" t="str">
        <f t="shared" si="83"/>
        <v>►</v>
      </c>
      <c r="C152" s="659" t="str">
        <f t="shared" si="84"/>
        <v>►</v>
      </c>
      <c r="D152" s="146" t="str">
        <f t="shared" si="85"/>
        <v>►</v>
      </c>
      <c r="E152" s="146" t="str">
        <f t="shared" si="86"/>
        <v>►</v>
      </c>
      <c r="F152" s="146" t="str">
        <f t="shared" si="87"/>
        <v>►</v>
      </c>
      <c r="G152" s="146" t="str">
        <f t="shared" si="88"/>
        <v>►</v>
      </c>
      <c r="I152" s="133"/>
      <c r="J152" s="203"/>
      <c r="K152" s="203"/>
      <c r="L152" s="202"/>
      <c r="M152" s="201"/>
      <c r="N152" s="200"/>
      <c r="O152" s="199"/>
      <c r="P152" s="103"/>
      <c r="Q152" s="315"/>
      <c r="R152" s="315"/>
      <c r="S152" s="198"/>
      <c r="T152" s="314"/>
      <c r="U152" s="197"/>
      <c r="V152" s="196"/>
      <c r="W152" s="677"/>
      <c r="X152" s="677"/>
      <c r="Y152" s="677"/>
      <c r="Z152" s="676"/>
      <c r="AA152" s="660"/>
      <c r="AB152" s="394" t="str">
        <f t="shared" si="80"/>
        <v>►</v>
      </c>
      <c r="AC152" s="146" t="str">
        <f t="shared" si="89"/>
        <v>►</v>
      </c>
      <c r="AD152" s="659" t="str">
        <f t="shared" si="90"/>
        <v>►</v>
      </c>
      <c r="AE152" s="146" t="str">
        <f t="shared" si="91"/>
        <v>►</v>
      </c>
      <c r="AF152" s="146" t="str">
        <f t="shared" si="92"/>
        <v>►</v>
      </c>
      <c r="AG152" s="146" t="str">
        <f t="shared" si="93"/>
        <v>►</v>
      </c>
      <c r="AH152" s="146" t="str">
        <f t="shared" si="94"/>
        <v>►</v>
      </c>
      <c r="AI152" s="660"/>
      <c r="AJ152" s="133"/>
      <c r="AK152" s="203"/>
      <c r="AL152" s="203"/>
      <c r="AM152" s="202"/>
      <c r="AN152" s="201"/>
      <c r="AO152" s="200"/>
      <c r="AP152" s="199"/>
      <c r="AQ152" s="103"/>
      <c r="AR152" s="315"/>
      <c r="AS152" s="315"/>
      <c r="AT152" s="198"/>
      <c r="AU152" s="314"/>
      <c r="AV152" s="197"/>
      <c r="AW152" s="196"/>
      <c r="AX152" s="677"/>
      <c r="AY152" s="677"/>
      <c r="AZ152" s="677"/>
      <c r="BA152" s="676"/>
      <c r="BC152" s="394" t="str">
        <f t="shared" si="81"/>
        <v>►</v>
      </c>
      <c r="BF152" s="394" t="str">
        <f t="shared" si="82"/>
        <v>►</v>
      </c>
      <c r="BI152" s="9">
        <v>1</v>
      </c>
    </row>
    <row r="153" spans="1:61" ht="15.75">
      <c r="A153" s="394" t="str">
        <f t="shared" si="79"/>
        <v>►</v>
      </c>
      <c r="B153" s="146" t="str">
        <f t="shared" si="83"/>
        <v>►</v>
      </c>
      <c r="C153" s="659" t="str">
        <f t="shared" si="84"/>
        <v>►</v>
      </c>
      <c r="D153" s="146" t="str">
        <f t="shared" si="85"/>
        <v>►</v>
      </c>
      <c r="E153" s="146" t="str">
        <f t="shared" si="86"/>
        <v>►</v>
      </c>
      <c r="F153" s="146" t="str">
        <f t="shared" si="87"/>
        <v>►</v>
      </c>
      <c r="G153" s="146" t="str">
        <f t="shared" si="88"/>
        <v>►</v>
      </c>
      <c r="I153" s="133"/>
      <c r="J153" s="189"/>
      <c r="K153" s="188"/>
      <c r="L153" s="187"/>
      <c r="M153" s="186"/>
      <c r="N153" s="185"/>
      <c r="O153" s="184"/>
      <c r="P153" s="183"/>
      <c r="Q153" s="183"/>
      <c r="R153" s="182"/>
      <c r="S153" s="182"/>
      <c r="T153" s="182"/>
      <c r="U153" s="182"/>
      <c r="V153" s="182"/>
      <c r="W153" s="182"/>
      <c r="X153" s="182"/>
      <c r="Y153" s="182"/>
      <c r="Z153" s="181"/>
      <c r="AA153" s="660"/>
      <c r="AB153" s="394" t="str">
        <f t="shared" si="80"/>
        <v>►</v>
      </c>
      <c r="AC153" s="146" t="str">
        <f t="shared" si="89"/>
        <v>►</v>
      </c>
      <c r="AD153" s="659" t="str">
        <f t="shared" si="90"/>
        <v>►</v>
      </c>
      <c r="AE153" s="146" t="str">
        <f t="shared" si="91"/>
        <v>►</v>
      </c>
      <c r="AF153" s="146" t="str">
        <f t="shared" si="92"/>
        <v>►</v>
      </c>
      <c r="AG153" s="146" t="str">
        <f t="shared" si="93"/>
        <v>►</v>
      </c>
      <c r="AH153" s="146" t="str">
        <f t="shared" si="94"/>
        <v>►</v>
      </c>
      <c r="AI153" s="660"/>
      <c r="AJ153" s="133"/>
      <c r="AK153" s="189"/>
      <c r="AL153" s="188"/>
      <c r="AM153" s="187"/>
      <c r="AN153" s="186"/>
      <c r="AO153" s="185"/>
      <c r="AP153" s="184"/>
      <c r="AQ153" s="183"/>
      <c r="AR153" s="183"/>
      <c r="AS153" s="182"/>
      <c r="AT153" s="182"/>
      <c r="AU153" s="182"/>
      <c r="AV153" s="182"/>
      <c r="AW153" s="182"/>
      <c r="AX153" s="182"/>
      <c r="AY153" s="182"/>
      <c r="AZ153" s="182"/>
      <c r="BA153" s="181"/>
      <c r="BC153" s="394" t="str">
        <f t="shared" si="81"/>
        <v>►</v>
      </c>
      <c r="BF153" s="394" t="str">
        <f t="shared" si="82"/>
        <v>►</v>
      </c>
      <c r="BI153" s="9">
        <v>1</v>
      </c>
    </row>
    <row r="154" spans="1:61" ht="15.75">
      <c r="A154" s="394" t="str">
        <f t="shared" si="79"/>
        <v>►</v>
      </c>
      <c r="B154" s="146" t="str">
        <f t="shared" si="83"/>
        <v>►</v>
      </c>
      <c r="C154" s="659" t="str">
        <f t="shared" si="84"/>
        <v>►</v>
      </c>
      <c r="D154" s="146" t="str">
        <f t="shared" si="85"/>
        <v>►</v>
      </c>
      <c r="E154" s="146" t="str">
        <f t="shared" si="86"/>
        <v>►</v>
      </c>
      <c r="F154" s="146" t="str">
        <f t="shared" si="87"/>
        <v>►</v>
      </c>
      <c r="G154" s="146" t="str">
        <f t="shared" si="88"/>
        <v>►</v>
      </c>
      <c r="I154" s="133"/>
      <c r="J154" s="118"/>
      <c r="K154" s="118"/>
      <c r="L154" s="117"/>
      <c r="M154" s="116"/>
      <c r="N154" s="115"/>
      <c r="O154" s="675"/>
      <c r="P154" s="675"/>
      <c r="Q154" s="674"/>
      <c r="R154" s="176"/>
      <c r="S154" s="175"/>
      <c r="T154" s="673"/>
      <c r="U154" s="174"/>
      <c r="V154" s="672"/>
      <c r="W154" s="671"/>
      <c r="X154" s="670"/>
      <c r="Y154" s="669"/>
      <c r="Z154" s="173"/>
      <c r="AA154" s="660"/>
      <c r="AB154" s="394" t="str">
        <f t="shared" si="80"/>
        <v>►</v>
      </c>
      <c r="AC154" s="146" t="str">
        <f t="shared" si="89"/>
        <v>►</v>
      </c>
      <c r="AD154" s="659" t="str">
        <f t="shared" si="90"/>
        <v>►</v>
      </c>
      <c r="AE154" s="146" t="str">
        <f t="shared" si="91"/>
        <v>►</v>
      </c>
      <c r="AF154" s="146" t="str">
        <f t="shared" si="92"/>
        <v>►</v>
      </c>
      <c r="AG154" s="146" t="str">
        <f t="shared" si="93"/>
        <v>►</v>
      </c>
      <c r="AH154" s="146" t="str">
        <f t="shared" si="94"/>
        <v>►</v>
      </c>
      <c r="AI154" s="660"/>
      <c r="AJ154" s="133"/>
      <c r="AK154" s="118"/>
      <c r="AL154" s="118"/>
      <c r="AM154" s="117"/>
      <c r="AN154" s="116"/>
      <c r="AO154" s="115"/>
      <c r="AP154" s="675"/>
      <c r="AQ154" s="675"/>
      <c r="AR154" s="674"/>
      <c r="AS154" s="176"/>
      <c r="AT154" s="175"/>
      <c r="AU154" s="673"/>
      <c r="AV154" s="174"/>
      <c r="AW154" s="672"/>
      <c r="AX154" s="671"/>
      <c r="AY154" s="670"/>
      <c r="AZ154" s="669"/>
      <c r="BA154" s="173"/>
      <c r="BC154" s="394" t="str">
        <f t="shared" si="81"/>
        <v>►</v>
      </c>
      <c r="BF154" s="394" t="str">
        <f t="shared" si="82"/>
        <v>►</v>
      </c>
      <c r="BI154" s="9">
        <v>1</v>
      </c>
    </row>
    <row r="155" spans="1:61" ht="15.75">
      <c r="A155" s="394" t="str">
        <f t="shared" si="79"/>
        <v>►</v>
      </c>
      <c r="B155" s="146" t="str">
        <f t="shared" si="83"/>
        <v>►</v>
      </c>
      <c r="C155" s="659" t="str">
        <f t="shared" si="84"/>
        <v>►</v>
      </c>
      <c r="D155" s="146" t="str">
        <f t="shared" si="85"/>
        <v>►</v>
      </c>
      <c r="E155" s="146" t="str">
        <f t="shared" si="86"/>
        <v>►</v>
      </c>
      <c r="F155" s="146" t="str">
        <f t="shared" si="87"/>
        <v>►</v>
      </c>
      <c r="G155" s="146" t="str">
        <f t="shared" si="88"/>
        <v>►</v>
      </c>
      <c r="I155" s="133"/>
      <c r="J155" s="118"/>
      <c r="K155" s="118"/>
      <c r="L155" s="117"/>
      <c r="M155" s="116"/>
      <c r="N155" s="115"/>
      <c r="O155" s="663"/>
      <c r="P155" s="663"/>
      <c r="Q155" s="662"/>
      <c r="R155" s="164"/>
      <c r="S155" s="163"/>
      <c r="T155" s="668"/>
      <c r="U155" s="162"/>
      <c r="V155" s="667"/>
      <c r="W155" s="666"/>
      <c r="X155" s="665"/>
      <c r="Y155" s="664"/>
      <c r="Z155" s="161"/>
      <c r="AA155" s="660"/>
      <c r="AB155" s="394" t="str">
        <f t="shared" si="80"/>
        <v>►</v>
      </c>
      <c r="AC155" s="146" t="str">
        <f t="shared" si="89"/>
        <v>►</v>
      </c>
      <c r="AD155" s="659" t="str">
        <f t="shared" si="90"/>
        <v>►</v>
      </c>
      <c r="AE155" s="146" t="str">
        <f t="shared" si="91"/>
        <v>►</v>
      </c>
      <c r="AF155" s="146" t="str">
        <f t="shared" si="92"/>
        <v>►</v>
      </c>
      <c r="AG155" s="146" t="str">
        <f t="shared" si="93"/>
        <v>►</v>
      </c>
      <c r="AH155" s="146" t="str">
        <f t="shared" si="94"/>
        <v>►</v>
      </c>
      <c r="AI155" s="660"/>
      <c r="AJ155" s="133"/>
      <c r="AK155" s="118"/>
      <c r="AL155" s="118"/>
      <c r="AM155" s="117"/>
      <c r="AN155" s="116"/>
      <c r="AO155" s="115"/>
      <c r="AP155" s="663"/>
      <c r="AQ155" s="663"/>
      <c r="AR155" s="662"/>
      <c r="AS155" s="164"/>
      <c r="AT155" s="163"/>
      <c r="AU155" s="668"/>
      <c r="AV155" s="162"/>
      <c r="AW155" s="667"/>
      <c r="AX155" s="666"/>
      <c r="AY155" s="665"/>
      <c r="AZ155" s="664"/>
      <c r="BA155" s="161"/>
      <c r="BC155" s="394" t="str">
        <f t="shared" si="81"/>
        <v>►</v>
      </c>
      <c r="BF155" s="394" t="str">
        <f t="shared" si="82"/>
        <v>►</v>
      </c>
      <c r="BI155" s="9">
        <v>1</v>
      </c>
    </row>
    <row r="156" spans="1:61" ht="21">
      <c r="A156" s="394" t="str">
        <f t="shared" si="79"/>
        <v>►</v>
      </c>
      <c r="B156" s="146" t="str">
        <f t="shared" si="83"/>
        <v>►</v>
      </c>
      <c r="C156" s="659" t="str">
        <f t="shared" si="84"/>
        <v>►</v>
      </c>
      <c r="D156" s="146" t="str">
        <f t="shared" si="85"/>
        <v>►</v>
      </c>
      <c r="E156" s="146" t="str">
        <f t="shared" si="86"/>
        <v>►</v>
      </c>
      <c r="F156" s="146" t="str">
        <f t="shared" si="87"/>
        <v>►</v>
      </c>
      <c r="G156" s="146" t="str">
        <f t="shared" si="88"/>
        <v>►</v>
      </c>
      <c r="I156" s="133"/>
      <c r="J156" s="118"/>
      <c r="K156" s="118"/>
      <c r="L156" s="117"/>
      <c r="M156" s="116"/>
      <c r="N156" s="115"/>
      <c r="O156" s="663"/>
      <c r="P156" s="663"/>
      <c r="Q156" s="662"/>
      <c r="R156" s="144"/>
      <c r="S156" s="292"/>
      <c r="T156" s="291"/>
      <c r="U156" s="143"/>
      <c r="V156" s="290"/>
      <c r="W156" s="289"/>
      <c r="X156" s="288"/>
      <c r="Y156" s="287"/>
      <c r="Z156" s="286"/>
      <c r="AA156" s="660"/>
      <c r="AB156" s="394" t="str">
        <f t="shared" si="80"/>
        <v>►</v>
      </c>
      <c r="AC156" s="146" t="str">
        <f t="shared" si="89"/>
        <v>►</v>
      </c>
      <c r="AD156" s="659" t="str">
        <f t="shared" si="90"/>
        <v>►</v>
      </c>
      <c r="AE156" s="146" t="str">
        <f t="shared" si="91"/>
        <v>►</v>
      </c>
      <c r="AF156" s="146" t="str">
        <f t="shared" si="92"/>
        <v>►</v>
      </c>
      <c r="AG156" s="146" t="str">
        <f t="shared" si="93"/>
        <v>►</v>
      </c>
      <c r="AH156" s="146" t="str">
        <f t="shared" si="94"/>
        <v>►</v>
      </c>
      <c r="AI156" s="660"/>
      <c r="AJ156" s="133"/>
      <c r="AK156" s="118"/>
      <c r="AL156" s="118"/>
      <c r="AM156" s="117"/>
      <c r="AN156" s="116"/>
      <c r="AO156" s="115"/>
      <c r="AP156" s="663"/>
      <c r="AQ156" s="663"/>
      <c r="AR156" s="662"/>
      <c r="AS156" s="144"/>
      <c r="AT156" s="292"/>
      <c r="AU156" s="291"/>
      <c r="AV156" s="143"/>
      <c r="AW156" s="290"/>
      <c r="AX156" s="289"/>
      <c r="AY156" s="288"/>
      <c r="AZ156" s="287"/>
      <c r="BA156" s="286"/>
      <c r="BC156" s="394" t="str">
        <f t="shared" si="81"/>
        <v>►</v>
      </c>
      <c r="BF156" s="394" t="str">
        <f t="shared" si="82"/>
        <v>►</v>
      </c>
      <c r="BI156" s="9">
        <v>1</v>
      </c>
    </row>
    <row r="157" spans="1:61" ht="21">
      <c r="A157" s="394" t="str">
        <f t="shared" si="79"/>
        <v>►</v>
      </c>
      <c r="B157" s="146" t="str">
        <f t="shared" si="83"/>
        <v>►</v>
      </c>
      <c r="C157" s="659" t="str">
        <f t="shared" si="84"/>
        <v>►</v>
      </c>
      <c r="D157" s="146" t="str">
        <f t="shared" si="85"/>
        <v>►</v>
      </c>
      <c r="E157" s="146" t="str">
        <f t="shared" si="86"/>
        <v>►</v>
      </c>
      <c r="F157" s="146" t="str">
        <f t="shared" si="87"/>
        <v>►</v>
      </c>
      <c r="G157" s="146" t="str">
        <f t="shared" si="88"/>
        <v>►</v>
      </c>
      <c r="I157" s="145"/>
      <c r="J157" s="118"/>
      <c r="K157" s="118"/>
      <c r="L157" s="117"/>
      <c r="M157" s="116"/>
      <c r="N157" s="115"/>
      <c r="O157" s="663"/>
      <c r="P157" s="663"/>
      <c r="Q157" s="662"/>
      <c r="R157" s="149"/>
      <c r="S157" s="292"/>
      <c r="T157" s="291"/>
      <c r="U157" s="143"/>
      <c r="V157" s="290"/>
      <c r="W157" s="289"/>
      <c r="X157" s="288"/>
      <c r="Y157" s="287"/>
      <c r="Z157" s="286"/>
      <c r="AA157" s="660"/>
      <c r="AB157" s="394" t="str">
        <f t="shared" si="80"/>
        <v>►</v>
      </c>
      <c r="AC157" s="146" t="str">
        <f t="shared" si="89"/>
        <v>►</v>
      </c>
      <c r="AD157" s="659" t="str">
        <f t="shared" si="90"/>
        <v>►</v>
      </c>
      <c r="AE157" s="146" t="str">
        <f t="shared" si="91"/>
        <v>►</v>
      </c>
      <c r="AF157" s="146" t="str">
        <f t="shared" si="92"/>
        <v>►</v>
      </c>
      <c r="AG157" s="146" t="str">
        <f t="shared" si="93"/>
        <v>►</v>
      </c>
      <c r="AH157" s="146" t="str">
        <f t="shared" si="94"/>
        <v>►</v>
      </c>
      <c r="AI157" s="660"/>
      <c r="AJ157" s="145"/>
      <c r="AK157" s="118"/>
      <c r="AL157" s="118"/>
      <c r="AM157" s="117"/>
      <c r="AN157" s="116"/>
      <c r="AO157" s="115"/>
      <c r="AP157" s="663"/>
      <c r="AQ157" s="663"/>
      <c r="AR157" s="662"/>
      <c r="AS157" s="149"/>
      <c r="AT157" s="292"/>
      <c r="AU157" s="291"/>
      <c r="AV157" s="143"/>
      <c r="AW157" s="290"/>
      <c r="AX157" s="289"/>
      <c r="AY157" s="288"/>
      <c r="AZ157" s="287"/>
      <c r="BA157" s="286"/>
      <c r="BC157" s="394" t="str">
        <f t="shared" si="81"/>
        <v>►</v>
      </c>
      <c r="BF157" s="394" t="str">
        <f t="shared" si="82"/>
        <v>►</v>
      </c>
      <c r="BI157" s="9">
        <v>1</v>
      </c>
    </row>
    <row r="158" spans="1:61" ht="21">
      <c r="A158" s="394" t="str">
        <f t="shared" si="79"/>
        <v>►</v>
      </c>
      <c r="B158" s="146" t="str">
        <f t="shared" si="83"/>
        <v>►</v>
      </c>
      <c r="C158" s="659" t="str">
        <f t="shared" si="84"/>
        <v>►</v>
      </c>
      <c r="D158" s="146" t="str">
        <f t="shared" si="85"/>
        <v>►</v>
      </c>
      <c r="E158" s="146" t="str">
        <f t="shared" si="86"/>
        <v>►</v>
      </c>
      <c r="F158" s="146" t="str">
        <f t="shared" si="87"/>
        <v>►</v>
      </c>
      <c r="G158" s="146" t="str">
        <f t="shared" si="88"/>
        <v>►</v>
      </c>
      <c r="I158" s="145"/>
      <c r="J158" s="118"/>
      <c r="K158" s="118"/>
      <c r="L158" s="117"/>
      <c r="M158" s="116"/>
      <c r="N158" s="115"/>
      <c r="O158" s="663"/>
      <c r="P158" s="663"/>
      <c r="Q158" s="662"/>
      <c r="R158" s="144"/>
      <c r="S158" s="292"/>
      <c r="T158" s="291"/>
      <c r="U158" s="143"/>
      <c r="V158" s="290"/>
      <c r="W158" s="289"/>
      <c r="X158" s="288"/>
      <c r="Y158" s="287"/>
      <c r="Z158" s="294"/>
      <c r="AA158" s="660"/>
      <c r="AB158" s="394" t="str">
        <f t="shared" si="80"/>
        <v>►</v>
      </c>
      <c r="AC158" s="146" t="str">
        <f t="shared" si="89"/>
        <v>►</v>
      </c>
      <c r="AD158" s="659" t="str">
        <f t="shared" si="90"/>
        <v>►</v>
      </c>
      <c r="AE158" s="146" t="str">
        <f t="shared" si="91"/>
        <v>►</v>
      </c>
      <c r="AF158" s="146" t="str">
        <f t="shared" si="92"/>
        <v>►</v>
      </c>
      <c r="AG158" s="146" t="str">
        <f t="shared" si="93"/>
        <v>►</v>
      </c>
      <c r="AH158" s="146" t="str">
        <f t="shared" si="94"/>
        <v>►</v>
      </c>
      <c r="AI158" s="660"/>
      <c r="AJ158" s="145"/>
      <c r="AK158" s="118"/>
      <c r="AL158" s="118"/>
      <c r="AM158" s="117"/>
      <c r="AN158" s="116"/>
      <c r="AO158" s="115"/>
      <c r="AP158" s="663"/>
      <c r="AQ158" s="663"/>
      <c r="AR158" s="662"/>
      <c r="AS158" s="144"/>
      <c r="AT158" s="292"/>
      <c r="AU158" s="291"/>
      <c r="AV158" s="143"/>
      <c r="AW158" s="290"/>
      <c r="AX158" s="289"/>
      <c r="AY158" s="288"/>
      <c r="AZ158" s="287"/>
      <c r="BA158" s="294"/>
      <c r="BC158" s="394" t="str">
        <f t="shared" si="81"/>
        <v>►</v>
      </c>
      <c r="BF158" s="394" t="str">
        <f t="shared" si="82"/>
        <v>►</v>
      </c>
      <c r="BI158" s="9">
        <v>1</v>
      </c>
    </row>
    <row r="159" spans="1:61" ht="21">
      <c r="A159" s="394" t="str">
        <f t="shared" si="79"/>
        <v>►</v>
      </c>
      <c r="B159" s="146" t="str">
        <f t="shared" si="83"/>
        <v>►</v>
      </c>
      <c r="C159" s="659" t="str">
        <f t="shared" si="84"/>
        <v>►</v>
      </c>
      <c r="D159" s="146" t="str">
        <f t="shared" si="85"/>
        <v>►</v>
      </c>
      <c r="E159" s="146" t="str">
        <f t="shared" si="86"/>
        <v>►</v>
      </c>
      <c r="F159" s="146" t="str">
        <f t="shared" si="87"/>
        <v>►</v>
      </c>
      <c r="G159" s="146" t="str">
        <f t="shared" si="88"/>
        <v>►</v>
      </c>
      <c r="I159" s="145"/>
      <c r="J159" s="118"/>
      <c r="K159" s="118"/>
      <c r="L159" s="117"/>
      <c r="M159" s="116"/>
      <c r="N159" s="115"/>
      <c r="O159" s="663"/>
      <c r="P159" s="663"/>
      <c r="Q159" s="662"/>
      <c r="R159" s="149"/>
      <c r="S159" s="292"/>
      <c r="T159" s="291"/>
      <c r="U159" s="143"/>
      <c r="V159" s="290"/>
      <c r="W159" s="289"/>
      <c r="X159" s="288"/>
      <c r="Y159" s="287"/>
      <c r="Z159" s="294"/>
      <c r="AA159" s="660"/>
      <c r="AB159" s="394" t="str">
        <f t="shared" si="80"/>
        <v>►</v>
      </c>
      <c r="AC159" s="146" t="str">
        <f t="shared" si="89"/>
        <v>►</v>
      </c>
      <c r="AD159" s="659" t="str">
        <f t="shared" si="90"/>
        <v>►</v>
      </c>
      <c r="AE159" s="146" t="str">
        <f t="shared" si="91"/>
        <v>►</v>
      </c>
      <c r="AF159" s="146" t="str">
        <f t="shared" si="92"/>
        <v>►</v>
      </c>
      <c r="AG159" s="146" t="str">
        <f t="shared" si="93"/>
        <v>►</v>
      </c>
      <c r="AH159" s="146" t="str">
        <f t="shared" si="94"/>
        <v>►</v>
      </c>
      <c r="AI159" s="660"/>
      <c r="AJ159" s="145"/>
      <c r="AK159" s="118"/>
      <c r="AL159" s="118"/>
      <c r="AM159" s="117"/>
      <c r="AN159" s="116"/>
      <c r="AO159" s="115"/>
      <c r="AP159" s="663"/>
      <c r="AQ159" s="663"/>
      <c r="AR159" s="662"/>
      <c r="AS159" s="149"/>
      <c r="AT159" s="292"/>
      <c r="AU159" s="291"/>
      <c r="AV159" s="143"/>
      <c r="AW159" s="290"/>
      <c r="AX159" s="289"/>
      <c r="AY159" s="288"/>
      <c r="AZ159" s="287"/>
      <c r="BA159" s="294"/>
      <c r="BC159" s="394" t="str">
        <f t="shared" si="81"/>
        <v>►</v>
      </c>
      <c r="BF159" s="394" t="str">
        <f t="shared" si="82"/>
        <v>►</v>
      </c>
      <c r="BI159" s="9">
        <v>1</v>
      </c>
    </row>
    <row r="160" spans="1:61" ht="21">
      <c r="A160" s="394" t="str">
        <f t="shared" si="79"/>
        <v>►</v>
      </c>
      <c r="B160" s="146" t="str">
        <f t="shared" si="83"/>
        <v>►</v>
      </c>
      <c r="C160" s="659" t="str">
        <f t="shared" si="84"/>
        <v>►</v>
      </c>
      <c r="D160" s="146" t="str">
        <f t="shared" si="85"/>
        <v>►</v>
      </c>
      <c r="E160" s="146" t="str">
        <f t="shared" si="86"/>
        <v>►</v>
      </c>
      <c r="F160" s="146" t="str">
        <f t="shared" si="87"/>
        <v>►</v>
      </c>
      <c r="G160" s="146" t="str">
        <f t="shared" si="88"/>
        <v>►</v>
      </c>
      <c r="I160" s="145"/>
      <c r="J160" s="118"/>
      <c r="K160" s="118"/>
      <c r="L160" s="117"/>
      <c r="M160" s="116"/>
      <c r="N160" s="115"/>
      <c r="O160" s="663"/>
      <c r="P160" s="663"/>
      <c r="Q160" s="662"/>
      <c r="R160" s="144"/>
      <c r="S160" s="292"/>
      <c r="T160" s="291"/>
      <c r="U160" s="143"/>
      <c r="V160" s="290"/>
      <c r="W160" s="289"/>
      <c r="X160" s="288"/>
      <c r="Y160" s="287"/>
      <c r="Z160" s="286"/>
      <c r="AA160" s="660"/>
      <c r="AB160" s="394" t="str">
        <f t="shared" si="80"/>
        <v>►</v>
      </c>
      <c r="AC160" s="146" t="str">
        <f t="shared" si="89"/>
        <v>►</v>
      </c>
      <c r="AD160" s="659" t="str">
        <f t="shared" si="90"/>
        <v>►</v>
      </c>
      <c r="AE160" s="146" t="str">
        <f t="shared" si="91"/>
        <v>►</v>
      </c>
      <c r="AF160" s="146" t="str">
        <f t="shared" si="92"/>
        <v>►</v>
      </c>
      <c r="AG160" s="146" t="str">
        <f t="shared" si="93"/>
        <v>►</v>
      </c>
      <c r="AH160" s="146" t="str">
        <f t="shared" si="94"/>
        <v>►</v>
      </c>
      <c r="AI160" s="660"/>
      <c r="AJ160" s="145"/>
      <c r="AK160" s="118"/>
      <c r="AL160" s="118"/>
      <c r="AM160" s="117"/>
      <c r="AN160" s="116"/>
      <c r="AO160" s="115"/>
      <c r="AP160" s="663"/>
      <c r="AQ160" s="663"/>
      <c r="AR160" s="662"/>
      <c r="AS160" s="144"/>
      <c r="AT160" s="292"/>
      <c r="AU160" s="291"/>
      <c r="AV160" s="143"/>
      <c r="AW160" s="290"/>
      <c r="AX160" s="289"/>
      <c r="AY160" s="288"/>
      <c r="AZ160" s="287"/>
      <c r="BA160" s="286"/>
      <c r="BC160" s="394" t="str">
        <f t="shared" si="81"/>
        <v>►</v>
      </c>
      <c r="BF160" s="394" t="str">
        <f t="shared" si="82"/>
        <v>►</v>
      </c>
      <c r="BI160" s="9">
        <v>1</v>
      </c>
    </row>
    <row r="161" spans="1:63" s="564" customFormat="1" ht="21">
      <c r="A161" s="394" t="str">
        <f t="shared" si="79"/>
        <v>►</v>
      </c>
      <c r="B161" s="146" t="str">
        <f t="shared" si="83"/>
        <v>►</v>
      </c>
      <c r="C161" s="659" t="str">
        <f t="shared" si="84"/>
        <v>►</v>
      </c>
      <c r="D161" s="146" t="str">
        <f t="shared" si="85"/>
        <v>►</v>
      </c>
      <c r="E161" s="146" t="str">
        <f t="shared" si="86"/>
        <v>►</v>
      </c>
      <c r="F161" s="146" t="str">
        <f t="shared" si="87"/>
        <v>►</v>
      </c>
      <c r="G161" s="146" t="str">
        <f t="shared" si="88"/>
        <v>►</v>
      </c>
      <c r="H161"/>
      <c r="I161" s="145"/>
      <c r="J161" s="118"/>
      <c r="K161" s="118"/>
      <c r="L161" s="117"/>
      <c r="M161" s="116"/>
      <c r="N161" s="115"/>
      <c r="O161" s="663"/>
      <c r="P161" s="663"/>
      <c r="Q161" s="662"/>
      <c r="R161" s="149"/>
      <c r="S161" s="292"/>
      <c r="T161" s="291"/>
      <c r="U161" s="143"/>
      <c r="V161" s="290"/>
      <c r="W161" s="289"/>
      <c r="X161" s="288"/>
      <c r="Y161" s="287"/>
      <c r="Z161" s="286"/>
      <c r="AA161" s="660"/>
      <c r="AB161" s="394" t="str">
        <f t="shared" si="80"/>
        <v>►</v>
      </c>
      <c r="AC161" s="146" t="str">
        <f t="shared" si="89"/>
        <v>►</v>
      </c>
      <c r="AD161" s="659" t="str">
        <f t="shared" si="90"/>
        <v>►</v>
      </c>
      <c r="AE161" s="146" t="str">
        <f t="shared" si="91"/>
        <v>►</v>
      </c>
      <c r="AF161" s="146" t="str">
        <f t="shared" si="92"/>
        <v>►</v>
      </c>
      <c r="AG161" s="146" t="str">
        <f t="shared" si="93"/>
        <v>►</v>
      </c>
      <c r="AH161" s="146" t="str">
        <f t="shared" si="94"/>
        <v>►</v>
      </c>
      <c r="AI161" s="660"/>
      <c r="AJ161" s="145"/>
      <c r="AK161" s="118"/>
      <c r="AL161" s="118"/>
      <c r="AM161" s="117"/>
      <c r="AN161" s="116"/>
      <c r="AO161" s="115"/>
      <c r="AP161" s="663"/>
      <c r="AQ161" s="663"/>
      <c r="AR161" s="662"/>
      <c r="AS161" s="149"/>
      <c r="AT161" s="292"/>
      <c r="AU161" s="291"/>
      <c r="AV161" s="143"/>
      <c r="AW161" s="290"/>
      <c r="AX161" s="289"/>
      <c r="AY161" s="288"/>
      <c r="AZ161" s="287"/>
      <c r="BA161" s="286"/>
      <c r="BB161"/>
      <c r="BC161" s="394" t="str">
        <f t="shared" si="81"/>
        <v>►</v>
      </c>
      <c r="BF161" s="394" t="str">
        <f t="shared" si="82"/>
        <v>►</v>
      </c>
      <c r="BI161" s="9">
        <v>1</v>
      </c>
      <c r="BJ161" s="1"/>
      <c r="BK161" s="1"/>
    </row>
    <row r="162" spans="1:63" s="564" customFormat="1" ht="21">
      <c r="A162" s="394" t="str">
        <f t="shared" si="79"/>
        <v>►</v>
      </c>
      <c r="B162" s="146" t="str">
        <f t="shared" si="83"/>
        <v>►</v>
      </c>
      <c r="C162" s="659" t="str">
        <f t="shared" si="84"/>
        <v>►</v>
      </c>
      <c r="D162" s="146" t="str">
        <f t="shared" si="85"/>
        <v>►</v>
      </c>
      <c r="E162" s="146" t="str">
        <f t="shared" si="86"/>
        <v>►</v>
      </c>
      <c r="F162" s="146" t="str">
        <f t="shared" si="87"/>
        <v>►</v>
      </c>
      <c r="G162" s="146" t="str">
        <f t="shared" si="88"/>
        <v>►</v>
      </c>
      <c r="H162"/>
      <c r="I162" s="145"/>
      <c r="J162" s="118"/>
      <c r="K162" s="118"/>
      <c r="L162" s="117"/>
      <c r="M162" s="116"/>
      <c r="N162" s="115"/>
      <c r="O162" s="663"/>
      <c r="P162" s="663"/>
      <c r="Q162" s="662"/>
      <c r="R162" s="144"/>
      <c r="S162" s="292"/>
      <c r="T162" s="291"/>
      <c r="U162" s="143"/>
      <c r="V162" s="290"/>
      <c r="W162" s="289"/>
      <c r="X162" s="288"/>
      <c r="Y162" s="287"/>
      <c r="Z162" s="286"/>
      <c r="AA162" s="660"/>
      <c r="AB162" s="394" t="str">
        <f t="shared" si="80"/>
        <v>►</v>
      </c>
      <c r="AC162" s="146" t="str">
        <f t="shared" si="89"/>
        <v>►</v>
      </c>
      <c r="AD162" s="659" t="str">
        <f t="shared" si="90"/>
        <v>►</v>
      </c>
      <c r="AE162" s="146" t="str">
        <f t="shared" si="91"/>
        <v>►</v>
      </c>
      <c r="AF162" s="146" t="str">
        <f t="shared" si="92"/>
        <v>►</v>
      </c>
      <c r="AG162" s="146" t="str">
        <f t="shared" si="93"/>
        <v>►</v>
      </c>
      <c r="AH162" s="146" t="str">
        <f t="shared" si="94"/>
        <v>►</v>
      </c>
      <c r="AI162" s="660"/>
      <c r="AJ162" s="145"/>
      <c r="AK162" s="118"/>
      <c r="AL162" s="118"/>
      <c r="AM162" s="117"/>
      <c r="AN162" s="116"/>
      <c r="AO162" s="115"/>
      <c r="AP162" s="663"/>
      <c r="AQ162" s="663"/>
      <c r="AR162" s="662"/>
      <c r="AS162" s="144"/>
      <c r="AT162" s="292"/>
      <c r="AU162" s="291"/>
      <c r="AV162" s="143"/>
      <c r="AW162" s="290"/>
      <c r="AX162" s="289"/>
      <c r="AY162" s="288"/>
      <c r="AZ162" s="287"/>
      <c r="BA162" s="286"/>
      <c r="BB162"/>
      <c r="BC162" s="394" t="str">
        <f t="shared" si="81"/>
        <v>►</v>
      </c>
      <c r="BF162" s="394" t="str">
        <f t="shared" si="82"/>
        <v>►</v>
      </c>
      <c r="BI162" s="9">
        <v>1</v>
      </c>
      <c r="BJ162" s="1"/>
      <c r="BK162" s="1"/>
    </row>
    <row r="163" spans="1:63" s="564" customFormat="1" ht="15.75">
      <c r="A163" s="394" t="str">
        <f t="shared" si="79"/>
        <v>►</v>
      </c>
      <c r="B163" s="146" t="str">
        <f t="shared" si="83"/>
        <v>►</v>
      </c>
      <c r="C163" s="659" t="str">
        <f t="shared" si="84"/>
        <v>►</v>
      </c>
      <c r="D163" s="146" t="str">
        <f t="shared" si="85"/>
        <v>►</v>
      </c>
      <c r="E163" s="146" t="str">
        <f t="shared" si="86"/>
        <v>►</v>
      </c>
      <c r="F163" s="146" t="str">
        <f t="shared" si="87"/>
        <v>►</v>
      </c>
      <c r="G163" s="146" t="str">
        <f t="shared" si="88"/>
        <v>►</v>
      </c>
      <c r="H163"/>
      <c r="I163" s="133"/>
      <c r="J163" s="118"/>
      <c r="K163" s="118"/>
      <c r="L163" s="117"/>
      <c r="M163" s="116"/>
      <c r="N163" s="115"/>
      <c r="O163" s="131"/>
      <c r="P163" s="131"/>
      <c r="Q163" s="131"/>
      <c r="R163" s="131"/>
      <c r="S163" s="131"/>
      <c r="T163" s="131"/>
      <c r="U163" s="131"/>
      <c r="V163" s="131"/>
      <c r="W163" s="131"/>
      <c r="X163" s="132"/>
      <c r="Y163" s="131"/>
      <c r="Z163" s="130"/>
      <c r="AA163" s="660"/>
      <c r="AB163" s="394" t="str">
        <f t="shared" si="80"/>
        <v>►</v>
      </c>
      <c r="AC163" s="146" t="str">
        <f t="shared" si="89"/>
        <v>►</v>
      </c>
      <c r="AD163" s="659" t="str">
        <f t="shared" si="90"/>
        <v>►</v>
      </c>
      <c r="AE163" s="146" t="str">
        <f t="shared" si="91"/>
        <v>►</v>
      </c>
      <c r="AF163" s="146" t="str">
        <f t="shared" si="92"/>
        <v>►</v>
      </c>
      <c r="AG163" s="146" t="str">
        <f t="shared" si="93"/>
        <v>►</v>
      </c>
      <c r="AH163" s="146" t="str">
        <f t="shared" si="94"/>
        <v>►</v>
      </c>
      <c r="AI163" s="660"/>
      <c r="AJ163" s="133"/>
      <c r="AK163" s="118"/>
      <c r="AL163" s="118"/>
      <c r="AM163" s="117"/>
      <c r="AN163" s="116"/>
      <c r="AO163" s="115"/>
      <c r="AP163" s="131"/>
      <c r="AQ163" s="131"/>
      <c r="AR163" s="131"/>
      <c r="AS163" s="131"/>
      <c r="AT163" s="131"/>
      <c r="AU163" s="131"/>
      <c r="AV163" s="131"/>
      <c r="AW163" s="131"/>
      <c r="AX163" s="131"/>
      <c r="AY163" s="132"/>
      <c r="AZ163" s="131"/>
      <c r="BA163" s="130"/>
      <c r="BB163"/>
      <c r="BC163" s="394" t="str">
        <f t="shared" si="81"/>
        <v>►</v>
      </c>
      <c r="BF163" s="394" t="str">
        <f t="shared" si="82"/>
        <v>►</v>
      </c>
      <c r="BI163" s="9">
        <v>1</v>
      </c>
      <c r="BJ163" s="1"/>
      <c r="BK163" s="1"/>
    </row>
    <row r="164" spans="1:63" s="564" customFormat="1" ht="21">
      <c r="A164" s="394" t="str">
        <f t="shared" si="79"/>
        <v>►</v>
      </c>
      <c r="B164" s="146" t="str">
        <f t="shared" si="83"/>
        <v>►</v>
      </c>
      <c r="C164" s="659" t="str">
        <f t="shared" si="84"/>
        <v>►</v>
      </c>
      <c r="D164" s="146" t="str">
        <f t="shared" si="85"/>
        <v>►</v>
      </c>
      <c r="E164" s="146" t="str">
        <f t="shared" si="86"/>
        <v>►</v>
      </c>
      <c r="F164" s="146" t="str">
        <f t="shared" si="87"/>
        <v>►</v>
      </c>
      <c r="G164" s="146" t="str">
        <f t="shared" si="88"/>
        <v>►</v>
      </c>
      <c r="H164"/>
      <c r="I164" s="145"/>
      <c r="J164" s="118"/>
      <c r="K164" s="118"/>
      <c r="L164" s="117"/>
      <c r="M164" s="116"/>
      <c r="N164" s="115"/>
      <c r="O164" s="284"/>
      <c r="P164" s="265"/>
      <c r="Q164" s="268"/>
      <c r="R164" s="268"/>
      <c r="S164" s="268"/>
      <c r="T164" s="268"/>
      <c r="U164" s="268"/>
      <c r="V164" s="268"/>
      <c r="W164" s="268"/>
      <c r="X164" s="268"/>
      <c r="Y164" s="268"/>
      <c r="Z164" s="283"/>
      <c r="AA164" s="660"/>
      <c r="AB164" s="394" t="str">
        <f t="shared" si="80"/>
        <v>►</v>
      </c>
      <c r="AC164" s="146" t="str">
        <f t="shared" si="89"/>
        <v>►</v>
      </c>
      <c r="AD164" s="659" t="str">
        <f t="shared" si="90"/>
        <v>►</v>
      </c>
      <c r="AE164" s="146" t="str">
        <f t="shared" si="91"/>
        <v>►</v>
      </c>
      <c r="AF164" s="146" t="str">
        <f t="shared" si="92"/>
        <v>►</v>
      </c>
      <c r="AG164" s="146" t="str">
        <f t="shared" si="93"/>
        <v>►</v>
      </c>
      <c r="AH164" s="146" t="str">
        <f t="shared" si="94"/>
        <v>►</v>
      </c>
      <c r="AI164" s="660"/>
      <c r="AJ164" s="145"/>
      <c r="AK164" s="118"/>
      <c r="AL164" s="118"/>
      <c r="AM164" s="117"/>
      <c r="AN164" s="116"/>
      <c r="AO164" s="115"/>
      <c r="AP164" s="284"/>
      <c r="AQ164" s="265"/>
      <c r="AR164" s="268"/>
      <c r="AS164" s="268"/>
      <c r="AT164" s="268"/>
      <c r="AU164" s="268"/>
      <c r="AV164" s="268"/>
      <c r="AW164" s="268"/>
      <c r="AX164" s="268"/>
      <c r="AY164" s="268"/>
      <c r="AZ164" s="268"/>
      <c r="BA164" s="283"/>
      <c r="BB164"/>
      <c r="BC164" s="394" t="str">
        <f t="shared" si="81"/>
        <v>►</v>
      </c>
      <c r="BF164" s="394" t="str">
        <f t="shared" si="82"/>
        <v>►</v>
      </c>
      <c r="BI164" s="9">
        <v>1</v>
      </c>
      <c r="BJ164" s="1"/>
      <c r="BK164" s="1"/>
    </row>
    <row r="165" spans="1:63" s="564" customFormat="1" ht="21">
      <c r="A165" s="394" t="str">
        <f t="shared" si="79"/>
        <v>►</v>
      </c>
      <c r="B165" s="146" t="str">
        <f t="shared" ref="B165:G165" si="95">B164</f>
        <v>►</v>
      </c>
      <c r="C165" s="659" t="str">
        <f t="shared" si="95"/>
        <v>►</v>
      </c>
      <c r="D165" s="146" t="str">
        <f t="shared" si="95"/>
        <v>►</v>
      </c>
      <c r="E165" s="146" t="str">
        <f t="shared" si="95"/>
        <v>►</v>
      </c>
      <c r="F165" s="146" t="str">
        <f t="shared" si="95"/>
        <v>►</v>
      </c>
      <c r="G165" s="146" t="str">
        <f t="shared" si="95"/>
        <v>►</v>
      </c>
      <c r="H165"/>
      <c r="I165" s="145"/>
      <c r="J165" s="118"/>
      <c r="K165" s="118"/>
      <c r="L165" s="117"/>
      <c r="M165" s="116"/>
      <c r="N165" s="115"/>
      <c r="O165" s="281"/>
      <c r="P165" s="280"/>
      <c r="Q165" s="280"/>
      <c r="R165" s="280"/>
      <c r="S165" s="280"/>
      <c r="T165" s="280"/>
      <c r="U165" s="280"/>
      <c r="V165" s="280"/>
      <c r="W165" s="280"/>
      <c r="X165" s="280"/>
      <c r="Y165" s="280"/>
      <c r="Z165" s="279"/>
      <c r="AA165" s="660"/>
      <c r="AB165" s="394" t="str">
        <f t="shared" si="80"/>
        <v>►</v>
      </c>
      <c r="AC165" s="146" t="str">
        <f t="shared" ref="AC165:AH165" si="96">AC164</f>
        <v>►</v>
      </c>
      <c r="AD165" s="659" t="str">
        <f t="shared" si="96"/>
        <v>►</v>
      </c>
      <c r="AE165" s="146" t="str">
        <f t="shared" si="96"/>
        <v>►</v>
      </c>
      <c r="AF165" s="146" t="str">
        <f t="shared" si="96"/>
        <v>►</v>
      </c>
      <c r="AG165" s="146" t="str">
        <f t="shared" si="96"/>
        <v>►</v>
      </c>
      <c r="AH165" s="146" t="str">
        <f t="shared" si="96"/>
        <v>►</v>
      </c>
      <c r="AI165" s="660"/>
      <c r="AJ165" s="145"/>
      <c r="AK165" s="118"/>
      <c r="AL165" s="118"/>
      <c r="AM165" s="117"/>
      <c r="AN165" s="116"/>
      <c r="AO165" s="115"/>
      <c r="AP165" s="281"/>
      <c r="AQ165" s="280"/>
      <c r="AR165" s="280"/>
      <c r="AS165" s="280"/>
      <c r="AT165" s="280"/>
      <c r="AU165" s="280"/>
      <c r="AV165" s="280"/>
      <c r="AW165" s="280"/>
      <c r="AX165" s="280"/>
      <c r="AY165" s="280"/>
      <c r="AZ165" s="280"/>
      <c r="BA165" s="279"/>
      <c r="BB165"/>
      <c r="BC165" s="394" t="str">
        <f t="shared" si="81"/>
        <v>►</v>
      </c>
      <c r="BF165" s="394" t="str">
        <f t="shared" si="82"/>
        <v>►</v>
      </c>
      <c r="BI165" s="9">
        <v>1</v>
      </c>
      <c r="BJ165" s="1"/>
      <c r="BK165" s="1"/>
    </row>
    <row r="166" spans="1:63" s="564" customFormat="1" ht="21">
      <c r="A166" s="394" t="str">
        <f t="shared" si="79"/>
        <v>►</v>
      </c>
      <c r="B166" s="146" t="str">
        <f t="shared" ref="B166:G178" si="97">B164</f>
        <v>►</v>
      </c>
      <c r="C166" s="659" t="str">
        <f t="shared" si="97"/>
        <v>►</v>
      </c>
      <c r="D166" s="146" t="str">
        <f t="shared" si="97"/>
        <v>►</v>
      </c>
      <c r="E166" s="146" t="str">
        <f t="shared" si="97"/>
        <v>►</v>
      </c>
      <c r="F166" s="146" t="str">
        <f t="shared" si="97"/>
        <v>►</v>
      </c>
      <c r="G166" s="146" t="str">
        <f t="shared" si="97"/>
        <v>►</v>
      </c>
      <c r="H166"/>
      <c r="I166" s="145"/>
      <c r="J166" s="118"/>
      <c r="K166" s="118"/>
      <c r="L166" s="117"/>
      <c r="M166" s="116"/>
      <c r="N166" s="115"/>
      <c r="O166" s="281"/>
      <c r="P166" s="280"/>
      <c r="Q166" s="280"/>
      <c r="R166" s="280"/>
      <c r="S166" s="280"/>
      <c r="T166" s="280"/>
      <c r="U166" s="280"/>
      <c r="V166" s="280"/>
      <c r="W166" s="280"/>
      <c r="X166" s="280"/>
      <c r="Y166" s="280"/>
      <c r="Z166" s="279"/>
      <c r="AA166" s="660"/>
      <c r="AB166" s="394" t="str">
        <f t="shared" si="80"/>
        <v>►</v>
      </c>
      <c r="AC166" s="146" t="str">
        <f t="shared" ref="AC166:AH178" si="98">AC164</f>
        <v>►</v>
      </c>
      <c r="AD166" s="659" t="str">
        <f t="shared" si="98"/>
        <v>►</v>
      </c>
      <c r="AE166" s="146" t="str">
        <f t="shared" si="98"/>
        <v>►</v>
      </c>
      <c r="AF166" s="146" t="str">
        <f t="shared" si="98"/>
        <v>►</v>
      </c>
      <c r="AG166" s="146" t="str">
        <f t="shared" si="98"/>
        <v>►</v>
      </c>
      <c r="AH166" s="146" t="str">
        <f t="shared" si="98"/>
        <v>►</v>
      </c>
      <c r="AI166" s="660"/>
      <c r="AJ166" s="145"/>
      <c r="AK166" s="118"/>
      <c r="AL166" s="118"/>
      <c r="AM166" s="117"/>
      <c r="AN166" s="116"/>
      <c r="AO166" s="115"/>
      <c r="AP166" s="281"/>
      <c r="AQ166" s="280"/>
      <c r="AR166" s="280"/>
      <c r="AS166" s="280"/>
      <c r="AT166" s="280"/>
      <c r="AU166" s="280"/>
      <c r="AV166" s="280"/>
      <c r="AW166" s="280"/>
      <c r="AX166" s="280"/>
      <c r="AY166" s="280"/>
      <c r="AZ166" s="280"/>
      <c r="BA166" s="279"/>
      <c r="BB166"/>
      <c r="BC166" s="394" t="str">
        <f t="shared" si="81"/>
        <v>►</v>
      </c>
      <c r="BF166" s="394" t="str">
        <f t="shared" si="82"/>
        <v>►</v>
      </c>
      <c r="BI166" s="9">
        <v>1</v>
      </c>
      <c r="BJ166" s="1"/>
      <c r="BK166" s="1"/>
    </row>
    <row r="167" spans="1:63" s="564" customFormat="1" ht="21">
      <c r="A167" s="394" t="str">
        <f t="shared" si="79"/>
        <v>►</v>
      </c>
      <c r="B167" s="146" t="str">
        <f t="shared" si="97"/>
        <v>►</v>
      </c>
      <c r="C167" s="659" t="str">
        <f t="shared" si="97"/>
        <v>►</v>
      </c>
      <c r="D167" s="146" t="str">
        <f t="shared" si="97"/>
        <v>►</v>
      </c>
      <c r="E167" s="146" t="str">
        <f t="shared" si="97"/>
        <v>►</v>
      </c>
      <c r="F167" s="146" t="str">
        <f t="shared" si="97"/>
        <v>►</v>
      </c>
      <c r="G167" s="146" t="str">
        <f t="shared" si="97"/>
        <v>►</v>
      </c>
      <c r="H167"/>
      <c r="I167" s="145"/>
      <c r="J167" s="118"/>
      <c r="K167" s="118"/>
      <c r="L167" s="117"/>
      <c r="M167" s="116"/>
      <c r="N167" s="115"/>
      <c r="O167" s="281"/>
      <c r="P167" s="280"/>
      <c r="Q167" s="280"/>
      <c r="R167" s="280"/>
      <c r="S167" s="280"/>
      <c r="T167" s="280"/>
      <c r="U167" s="280"/>
      <c r="V167" s="280"/>
      <c r="W167" s="280"/>
      <c r="X167" s="280"/>
      <c r="Y167" s="280"/>
      <c r="Z167" s="279"/>
      <c r="AA167" s="660"/>
      <c r="AB167" s="394" t="str">
        <f t="shared" si="80"/>
        <v>►</v>
      </c>
      <c r="AC167" s="146" t="str">
        <f t="shared" si="98"/>
        <v>►</v>
      </c>
      <c r="AD167" s="659" t="str">
        <f t="shared" si="98"/>
        <v>►</v>
      </c>
      <c r="AE167" s="146" t="str">
        <f t="shared" si="98"/>
        <v>►</v>
      </c>
      <c r="AF167" s="146" t="str">
        <f t="shared" si="98"/>
        <v>►</v>
      </c>
      <c r="AG167" s="146" t="str">
        <f t="shared" si="98"/>
        <v>►</v>
      </c>
      <c r="AH167" s="146" t="str">
        <f t="shared" si="98"/>
        <v>►</v>
      </c>
      <c r="AI167" s="660"/>
      <c r="AJ167" s="145"/>
      <c r="AK167" s="118"/>
      <c r="AL167" s="118"/>
      <c r="AM167" s="117"/>
      <c r="AN167" s="116"/>
      <c r="AO167" s="115"/>
      <c r="AP167" s="281"/>
      <c r="AQ167" s="280"/>
      <c r="AR167" s="280"/>
      <c r="AS167" s="280"/>
      <c r="AT167" s="280"/>
      <c r="AU167" s="280"/>
      <c r="AV167" s="280"/>
      <c r="AW167" s="280"/>
      <c r="AX167" s="280"/>
      <c r="AY167" s="280"/>
      <c r="AZ167" s="280"/>
      <c r="BA167" s="279"/>
      <c r="BB167"/>
      <c r="BC167" s="394" t="str">
        <f t="shared" si="81"/>
        <v>►</v>
      </c>
      <c r="BF167" s="394" t="str">
        <f t="shared" si="82"/>
        <v>►</v>
      </c>
      <c r="BI167" s="9">
        <v>1</v>
      </c>
      <c r="BJ167" s="1"/>
      <c r="BK167" s="1"/>
    </row>
    <row r="168" spans="1:63" s="564" customFormat="1" ht="21">
      <c r="A168" s="394" t="str">
        <f t="shared" si="79"/>
        <v>►</v>
      </c>
      <c r="B168" s="146" t="str">
        <f t="shared" si="97"/>
        <v>►</v>
      </c>
      <c r="C168" s="659" t="str">
        <f t="shared" si="97"/>
        <v>►</v>
      </c>
      <c r="D168" s="146" t="str">
        <f t="shared" si="97"/>
        <v>►</v>
      </c>
      <c r="E168" s="146" t="str">
        <f t="shared" si="97"/>
        <v>►</v>
      </c>
      <c r="F168" s="146" t="str">
        <f t="shared" si="97"/>
        <v>►</v>
      </c>
      <c r="G168" s="146" t="str">
        <f t="shared" si="97"/>
        <v>►</v>
      </c>
      <c r="H168"/>
      <c r="I168" s="145"/>
      <c r="J168" s="118"/>
      <c r="K168" s="118"/>
      <c r="L168" s="117"/>
      <c r="M168" s="116"/>
      <c r="N168" s="115"/>
      <c r="O168" s="281"/>
      <c r="P168" s="280"/>
      <c r="Q168" s="280"/>
      <c r="R168" s="280"/>
      <c r="S168" s="280"/>
      <c r="T168" s="280"/>
      <c r="U168" s="280"/>
      <c r="V168" s="280"/>
      <c r="W168" s="280"/>
      <c r="X168" s="280"/>
      <c r="Y168" s="280"/>
      <c r="Z168" s="279"/>
      <c r="AA168" s="660"/>
      <c r="AB168" s="394" t="str">
        <f t="shared" si="80"/>
        <v>►</v>
      </c>
      <c r="AC168" s="146" t="str">
        <f t="shared" si="98"/>
        <v>►</v>
      </c>
      <c r="AD168" s="659" t="str">
        <f t="shared" si="98"/>
        <v>►</v>
      </c>
      <c r="AE168" s="146" t="str">
        <f t="shared" si="98"/>
        <v>►</v>
      </c>
      <c r="AF168" s="146" t="str">
        <f t="shared" si="98"/>
        <v>►</v>
      </c>
      <c r="AG168" s="146" t="str">
        <f t="shared" si="98"/>
        <v>►</v>
      </c>
      <c r="AH168" s="146" t="str">
        <f t="shared" si="98"/>
        <v>►</v>
      </c>
      <c r="AI168" s="660"/>
      <c r="AJ168" s="145"/>
      <c r="AK168" s="118"/>
      <c r="AL168" s="118"/>
      <c r="AM168" s="117"/>
      <c r="AN168" s="116"/>
      <c r="AO168" s="115"/>
      <c r="AP168" s="281"/>
      <c r="AQ168" s="280"/>
      <c r="AR168" s="280"/>
      <c r="AS168" s="280"/>
      <c r="AT168" s="280"/>
      <c r="AU168" s="280"/>
      <c r="AV168" s="280"/>
      <c r="AW168" s="280"/>
      <c r="AX168" s="280"/>
      <c r="AY168" s="280"/>
      <c r="AZ168" s="280"/>
      <c r="BA168" s="279"/>
      <c r="BB168"/>
      <c r="BC168" s="394" t="str">
        <f t="shared" si="81"/>
        <v>►</v>
      </c>
      <c r="BF168" s="394" t="str">
        <f t="shared" si="82"/>
        <v>►</v>
      </c>
      <c r="BI168" s="9">
        <v>1</v>
      </c>
      <c r="BJ168" s="1"/>
      <c r="BK168" s="1"/>
    </row>
    <row r="169" spans="1:63" s="564" customFormat="1" ht="21">
      <c r="A169" s="394" t="str">
        <f t="shared" si="79"/>
        <v>►</v>
      </c>
      <c r="B169" s="146" t="str">
        <f t="shared" si="97"/>
        <v>►</v>
      </c>
      <c r="C169" s="659" t="str">
        <f t="shared" si="97"/>
        <v>►</v>
      </c>
      <c r="D169" s="146" t="str">
        <f t="shared" si="97"/>
        <v>►</v>
      </c>
      <c r="E169" s="146" t="str">
        <f t="shared" si="97"/>
        <v>►</v>
      </c>
      <c r="F169" s="146" t="str">
        <f t="shared" si="97"/>
        <v>►</v>
      </c>
      <c r="G169" s="146" t="str">
        <f t="shared" si="97"/>
        <v>►</v>
      </c>
      <c r="H169"/>
      <c r="I169" s="145"/>
      <c r="J169" s="118"/>
      <c r="K169" s="118"/>
      <c r="L169" s="117"/>
      <c r="M169" s="116"/>
      <c r="N169" s="115"/>
      <c r="O169" s="281"/>
      <c r="P169" s="280"/>
      <c r="Q169" s="280"/>
      <c r="R169" s="280"/>
      <c r="S169" s="280"/>
      <c r="T169" s="280"/>
      <c r="U169" s="280"/>
      <c r="V169" s="280"/>
      <c r="W169" s="280"/>
      <c r="X169" s="280"/>
      <c r="Y169" s="280"/>
      <c r="Z169" s="279"/>
      <c r="AA169" s="660"/>
      <c r="AB169" s="394" t="str">
        <f t="shared" si="80"/>
        <v>►</v>
      </c>
      <c r="AC169" s="146" t="str">
        <f t="shared" si="98"/>
        <v>►</v>
      </c>
      <c r="AD169" s="659" t="str">
        <f t="shared" si="98"/>
        <v>►</v>
      </c>
      <c r="AE169" s="146" t="str">
        <f t="shared" si="98"/>
        <v>►</v>
      </c>
      <c r="AF169" s="146" t="str">
        <f t="shared" si="98"/>
        <v>►</v>
      </c>
      <c r="AG169" s="146" t="str">
        <f t="shared" si="98"/>
        <v>►</v>
      </c>
      <c r="AH169" s="146" t="str">
        <f t="shared" si="98"/>
        <v>►</v>
      </c>
      <c r="AI169" s="660"/>
      <c r="AJ169" s="145"/>
      <c r="AK169" s="118"/>
      <c r="AL169" s="118"/>
      <c r="AM169" s="117"/>
      <c r="AN169" s="116"/>
      <c r="AO169" s="115"/>
      <c r="AP169" s="281"/>
      <c r="AQ169" s="280"/>
      <c r="AR169" s="280"/>
      <c r="AS169" s="280"/>
      <c r="AT169" s="280"/>
      <c r="AU169" s="280"/>
      <c r="AV169" s="280"/>
      <c r="AW169" s="280"/>
      <c r="AX169" s="280"/>
      <c r="AY169" s="280"/>
      <c r="AZ169" s="280"/>
      <c r="BA169" s="279"/>
      <c r="BB169"/>
      <c r="BC169" s="394" t="str">
        <f t="shared" si="81"/>
        <v>►</v>
      </c>
      <c r="BF169" s="394" t="str">
        <f t="shared" si="82"/>
        <v>►</v>
      </c>
      <c r="BI169" s="9">
        <v>1</v>
      </c>
      <c r="BJ169" s="1"/>
      <c r="BK169" s="1"/>
    </row>
    <row r="170" spans="1:63" s="564" customFormat="1" ht="21">
      <c r="A170" s="394" t="str">
        <f t="shared" si="79"/>
        <v>►</v>
      </c>
      <c r="B170" s="146" t="str">
        <f t="shared" si="97"/>
        <v>►</v>
      </c>
      <c r="C170" s="659" t="str">
        <f t="shared" si="97"/>
        <v>►</v>
      </c>
      <c r="D170" s="146" t="str">
        <f t="shared" si="97"/>
        <v>►</v>
      </c>
      <c r="E170" s="146" t="str">
        <f t="shared" si="97"/>
        <v>►</v>
      </c>
      <c r="F170" s="146" t="str">
        <f t="shared" si="97"/>
        <v>►</v>
      </c>
      <c r="G170" s="146" t="str">
        <f t="shared" si="97"/>
        <v>►</v>
      </c>
      <c r="H170"/>
      <c r="I170" s="145"/>
      <c r="J170" s="118"/>
      <c r="K170" s="118"/>
      <c r="L170" s="117"/>
      <c r="M170" s="116"/>
      <c r="N170" s="115"/>
      <c r="O170" s="281"/>
      <c r="P170" s="280"/>
      <c r="Q170" s="280"/>
      <c r="R170" s="280"/>
      <c r="S170" s="280"/>
      <c r="T170" s="280"/>
      <c r="U170" s="280"/>
      <c r="V170" s="280"/>
      <c r="W170" s="280"/>
      <c r="X170" s="280"/>
      <c r="Y170" s="280"/>
      <c r="Z170" s="279"/>
      <c r="AA170" s="660"/>
      <c r="AB170" s="394" t="str">
        <f t="shared" si="80"/>
        <v>►</v>
      </c>
      <c r="AC170" s="146" t="str">
        <f t="shared" si="98"/>
        <v>►</v>
      </c>
      <c r="AD170" s="659" t="str">
        <f t="shared" si="98"/>
        <v>►</v>
      </c>
      <c r="AE170" s="146" t="str">
        <f t="shared" si="98"/>
        <v>►</v>
      </c>
      <c r="AF170" s="146" t="str">
        <f t="shared" si="98"/>
        <v>►</v>
      </c>
      <c r="AG170" s="146" t="str">
        <f t="shared" si="98"/>
        <v>►</v>
      </c>
      <c r="AH170" s="146" t="str">
        <f t="shared" si="98"/>
        <v>►</v>
      </c>
      <c r="AI170" s="660"/>
      <c r="AJ170" s="145"/>
      <c r="AK170" s="118"/>
      <c r="AL170" s="118"/>
      <c r="AM170" s="117"/>
      <c r="AN170" s="116"/>
      <c r="AO170" s="115"/>
      <c r="AP170" s="281"/>
      <c r="AQ170" s="280"/>
      <c r="AR170" s="280"/>
      <c r="AS170" s="280"/>
      <c r="AT170" s="280"/>
      <c r="AU170" s="280"/>
      <c r="AV170" s="280"/>
      <c r="AW170" s="280"/>
      <c r="AX170" s="280"/>
      <c r="AY170" s="280"/>
      <c r="AZ170" s="280"/>
      <c r="BA170" s="279"/>
      <c r="BB170"/>
      <c r="BC170" s="394" t="str">
        <f t="shared" si="81"/>
        <v>►</v>
      </c>
      <c r="BF170" s="394" t="str">
        <f t="shared" si="82"/>
        <v>►</v>
      </c>
      <c r="BI170" s="9">
        <v>1</v>
      </c>
      <c r="BJ170" s="1"/>
      <c r="BK170" s="1"/>
    </row>
    <row r="171" spans="1:63" s="564" customFormat="1" ht="21">
      <c r="A171" s="394" t="str">
        <f t="shared" si="79"/>
        <v>►</v>
      </c>
      <c r="B171" s="146" t="str">
        <f t="shared" si="97"/>
        <v>►</v>
      </c>
      <c r="C171" s="659" t="str">
        <f t="shared" si="97"/>
        <v>►</v>
      </c>
      <c r="D171" s="146" t="str">
        <f t="shared" si="97"/>
        <v>►</v>
      </c>
      <c r="E171" s="146" t="str">
        <f t="shared" si="97"/>
        <v>►</v>
      </c>
      <c r="F171" s="146" t="str">
        <f t="shared" si="97"/>
        <v>►</v>
      </c>
      <c r="G171" s="146" t="str">
        <f t="shared" si="97"/>
        <v>►</v>
      </c>
      <c r="H171"/>
      <c r="I171" s="145"/>
      <c r="J171" s="118"/>
      <c r="K171" s="118"/>
      <c r="L171" s="117"/>
      <c r="M171" s="116"/>
      <c r="N171" s="115"/>
      <c r="O171" s="281"/>
      <c r="P171" s="280"/>
      <c r="Q171" s="280"/>
      <c r="R171" s="280"/>
      <c r="S171" s="280"/>
      <c r="T171" s="280"/>
      <c r="U171" s="280"/>
      <c r="V171" s="280"/>
      <c r="W171" s="280"/>
      <c r="X171" s="280"/>
      <c r="Y171" s="280"/>
      <c r="Z171" s="279"/>
      <c r="AA171" s="660"/>
      <c r="AB171" s="394" t="str">
        <f t="shared" si="80"/>
        <v>►</v>
      </c>
      <c r="AC171" s="146" t="str">
        <f t="shared" si="98"/>
        <v>►</v>
      </c>
      <c r="AD171" s="659" t="str">
        <f t="shared" si="98"/>
        <v>►</v>
      </c>
      <c r="AE171" s="146" t="str">
        <f t="shared" si="98"/>
        <v>►</v>
      </c>
      <c r="AF171" s="146" t="str">
        <f t="shared" si="98"/>
        <v>►</v>
      </c>
      <c r="AG171" s="146" t="str">
        <f t="shared" si="98"/>
        <v>►</v>
      </c>
      <c r="AH171" s="146" t="str">
        <f t="shared" si="98"/>
        <v>►</v>
      </c>
      <c r="AI171" s="660"/>
      <c r="AJ171" s="145"/>
      <c r="AK171" s="118"/>
      <c r="AL171" s="118"/>
      <c r="AM171" s="117"/>
      <c r="AN171" s="116"/>
      <c r="AO171" s="115"/>
      <c r="AP171" s="281"/>
      <c r="AQ171" s="280"/>
      <c r="AR171" s="280"/>
      <c r="AS171" s="280"/>
      <c r="AT171" s="280"/>
      <c r="AU171" s="280"/>
      <c r="AV171" s="280"/>
      <c r="AW171" s="280"/>
      <c r="AX171" s="280"/>
      <c r="AY171" s="280"/>
      <c r="AZ171" s="280"/>
      <c r="BA171" s="279"/>
      <c r="BB171"/>
      <c r="BC171" s="394" t="str">
        <f t="shared" si="81"/>
        <v>►</v>
      </c>
      <c r="BF171" s="394" t="str">
        <f t="shared" si="82"/>
        <v>►</v>
      </c>
      <c r="BI171" s="9">
        <v>1</v>
      </c>
      <c r="BJ171" s="1"/>
      <c r="BK171" s="1"/>
    </row>
    <row r="172" spans="1:63" s="564" customFormat="1" ht="21">
      <c r="A172" s="394" t="str">
        <f t="shared" si="79"/>
        <v>►</v>
      </c>
      <c r="B172" s="146" t="str">
        <f t="shared" si="97"/>
        <v>►</v>
      </c>
      <c r="C172" s="659" t="str">
        <f t="shared" si="97"/>
        <v>►</v>
      </c>
      <c r="D172" s="146" t="str">
        <f t="shared" si="97"/>
        <v>►</v>
      </c>
      <c r="E172" s="146" t="str">
        <f t="shared" si="97"/>
        <v>►</v>
      </c>
      <c r="F172" s="146" t="str">
        <f t="shared" si="97"/>
        <v>►</v>
      </c>
      <c r="G172" s="146" t="str">
        <f t="shared" si="97"/>
        <v>►</v>
      </c>
      <c r="H172"/>
      <c r="I172" s="145"/>
      <c r="J172" s="118"/>
      <c r="K172" s="118"/>
      <c r="L172" s="117"/>
      <c r="M172" s="116"/>
      <c r="N172" s="115"/>
      <c r="O172" s="281"/>
      <c r="P172" s="280"/>
      <c r="Q172" s="280"/>
      <c r="R172" s="280"/>
      <c r="S172" s="280"/>
      <c r="T172" s="280"/>
      <c r="U172" s="280"/>
      <c r="V172" s="280"/>
      <c r="W172" s="280"/>
      <c r="X172" s="280"/>
      <c r="Y172" s="280"/>
      <c r="Z172" s="279"/>
      <c r="AA172" s="660"/>
      <c r="AB172" s="394" t="str">
        <f t="shared" si="80"/>
        <v>►</v>
      </c>
      <c r="AC172" s="146" t="str">
        <f t="shared" si="98"/>
        <v>►</v>
      </c>
      <c r="AD172" s="659" t="str">
        <f t="shared" si="98"/>
        <v>►</v>
      </c>
      <c r="AE172" s="146" t="str">
        <f t="shared" si="98"/>
        <v>►</v>
      </c>
      <c r="AF172" s="146" t="str">
        <f t="shared" si="98"/>
        <v>►</v>
      </c>
      <c r="AG172" s="146" t="str">
        <f t="shared" si="98"/>
        <v>►</v>
      </c>
      <c r="AH172" s="146" t="str">
        <f t="shared" si="98"/>
        <v>►</v>
      </c>
      <c r="AI172" s="660"/>
      <c r="AJ172" s="145"/>
      <c r="AK172" s="118"/>
      <c r="AL172" s="118"/>
      <c r="AM172" s="117"/>
      <c r="AN172" s="116"/>
      <c r="AO172" s="115"/>
      <c r="AP172" s="281"/>
      <c r="AQ172" s="280"/>
      <c r="AR172" s="280"/>
      <c r="AS172" s="280"/>
      <c r="AT172" s="280"/>
      <c r="AU172" s="280"/>
      <c r="AV172" s="280"/>
      <c r="AW172" s="280"/>
      <c r="AX172" s="280"/>
      <c r="AY172" s="280"/>
      <c r="AZ172" s="280"/>
      <c r="BA172" s="279"/>
      <c r="BB172"/>
      <c r="BC172" s="394" t="str">
        <f t="shared" si="81"/>
        <v>►</v>
      </c>
      <c r="BF172" s="394" t="str">
        <f t="shared" si="82"/>
        <v>►</v>
      </c>
      <c r="BI172" s="9">
        <v>1</v>
      </c>
      <c r="BJ172" s="1"/>
      <c r="BK172" s="1"/>
    </row>
    <row r="173" spans="1:63" s="564" customFormat="1" ht="21">
      <c r="A173" s="394" t="str">
        <f t="shared" si="79"/>
        <v>►</v>
      </c>
      <c r="B173" s="146" t="str">
        <f t="shared" si="97"/>
        <v>►</v>
      </c>
      <c r="C173" s="659" t="str">
        <f t="shared" si="97"/>
        <v>►</v>
      </c>
      <c r="D173" s="146" t="str">
        <f t="shared" si="97"/>
        <v>►</v>
      </c>
      <c r="E173" s="146" t="str">
        <f t="shared" si="97"/>
        <v>►</v>
      </c>
      <c r="F173" s="146" t="str">
        <f t="shared" si="97"/>
        <v>►</v>
      </c>
      <c r="G173" s="146" t="str">
        <f t="shared" si="97"/>
        <v>►</v>
      </c>
      <c r="H173"/>
      <c r="I173" s="145"/>
      <c r="J173" s="118"/>
      <c r="K173" s="118"/>
      <c r="L173" s="117"/>
      <c r="M173" s="116"/>
      <c r="N173" s="115"/>
      <c r="O173" s="281"/>
      <c r="P173" s="280"/>
      <c r="Q173" s="280"/>
      <c r="R173" s="280"/>
      <c r="S173" s="280"/>
      <c r="T173" s="280"/>
      <c r="U173" s="280"/>
      <c r="V173" s="280"/>
      <c r="W173" s="280"/>
      <c r="X173" s="280"/>
      <c r="Y173" s="280"/>
      <c r="Z173" s="279"/>
      <c r="AA173" s="660"/>
      <c r="AB173" s="394" t="str">
        <f t="shared" si="80"/>
        <v>►</v>
      </c>
      <c r="AC173" s="146" t="str">
        <f t="shared" si="98"/>
        <v>►</v>
      </c>
      <c r="AD173" s="659" t="str">
        <f t="shared" si="98"/>
        <v>►</v>
      </c>
      <c r="AE173" s="146" t="str">
        <f t="shared" si="98"/>
        <v>►</v>
      </c>
      <c r="AF173" s="146" t="str">
        <f t="shared" si="98"/>
        <v>►</v>
      </c>
      <c r="AG173" s="146" t="str">
        <f t="shared" si="98"/>
        <v>►</v>
      </c>
      <c r="AH173" s="146" t="str">
        <f t="shared" si="98"/>
        <v>►</v>
      </c>
      <c r="AI173" s="660"/>
      <c r="AJ173" s="145"/>
      <c r="AK173" s="118"/>
      <c r="AL173" s="118"/>
      <c r="AM173" s="117"/>
      <c r="AN173" s="116"/>
      <c r="AO173" s="115"/>
      <c r="AP173" s="281"/>
      <c r="AQ173" s="280"/>
      <c r="AR173" s="280"/>
      <c r="AS173" s="280"/>
      <c r="AT173" s="280"/>
      <c r="AU173" s="280"/>
      <c r="AV173" s="280"/>
      <c r="AW173" s="280"/>
      <c r="AX173" s="280"/>
      <c r="AY173" s="280"/>
      <c r="AZ173" s="280"/>
      <c r="BA173" s="279"/>
      <c r="BB173"/>
      <c r="BC173" s="394" t="str">
        <f t="shared" si="81"/>
        <v>►</v>
      </c>
      <c r="BF173" s="394" t="str">
        <f t="shared" si="82"/>
        <v>►</v>
      </c>
      <c r="BI173" s="9">
        <v>1</v>
      </c>
      <c r="BJ173" s="1"/>
      <c r="BK173" s="1"/>
    </row>
    <row r="174" spans="1:63" s="564" customFormat="1" ht="18.75">
      <c r="A174" s="394" t="str">
        <f t="shared" si="79"/>
        <v>►</v>
      </c>
      <c r="B174" s="146" t="str">
        <f t="shared" si="97"/>
        <v>►</v>
      </c>
      <c r="C174" s="659" t="str">
        <f t="shared" si="97"/>
        <v>►</v>
      </c>
      <c r="D174" s="146" t="str">
        <f t="shared" si="97"/>
        <v>►</v>
      </c>
      <c r="E174" s="146" t="str">
        <f t="shared" si="97"/>
        <v>►</v>
      </c>
      <c r="F174" s="146" t="str">
        <f t="shared" si="97"/>
        <v>►</v>
      </c>
      <c r="G174" s="146" t="str">
        <f t="shared" si="97"/>
        <v>►</v>
      </c>
      <c r="H174"/>
      <c r="I174" s="145"/>
      <c r="J174" s="118"/>
      <c r="K174" s="118"/>
      <c r="L174" s="117"/>
      <c r="M174" s="116"/>
      <c r="N174" s="115"/>
      <c r="O174" s="661"/>
      <c r="P174" s="277"/>
      <c r="Q174" s="277"/>
      <c r="R174" s="277"/>
      <c r="S174" s="277"/>
      <c r="T174" s="277"/>
      <c r="U174" s="277"/>
      <c r="V174" s="277"/>
      <c r="W174" s="277"/>
      <c r="X174" s="277"/>
      <c r="Y174" s="277"/>
      <c r="Z174" s="276"/>
      <c r="AA174" s="660"/>
      <c r="AB174" s="394" t="str">
        <f t="shared" si="80"/>
        <v>►</v>
      </c>
      <c r="AC174" s="146" t="str">
        <f t="shared" si="98"/>
        <v>►</v>
      </c>
      <c r="AD174" s="659" t="str">
        <f t="shared" si="98"/>
        <v>►</v>
      </c>
      <c r="AE174" s="146" t="str">
        <f t="shared" si="98"/>
        <v>►</v>
      </c>
      <c r="AF174" s="146" t="str">
        <f t="shared" si="98"/>
        <v>►</v>
      </c>
      <c r="AG174" s="146" t="str">
        <f t="shared" si="98"/>
        <v>►</v>
      </c>
      <c r="AH174" s="146" t="str">
        <f t="shared" si="98"/>
        <v>►</v>
      </c>
      <c r="AI174" s="660"/>
      <c r="AJ174" s="145"/>
      <c r="AK174" s="118"/>
      <c r="AL174" s="118"/>
      <c r="AM174" s="117"/>
      <c r="AN174" s="116"/>
      <c r="AO174" s="115"/>
      <c r="AP174" s="661"/>
      <c r="AQ174" s="277"/>
      <c r="AR174" s="277"/>
      <c r="AS174" s="277"/>
      <c r="AT174" s="277"/>
      <c r="AU174" s="277"/>
      <c r="AV174" s="277"/>
      <c r="AW174" s="277"/>
      <c r="AX174" s="277"/>
      <c r="AY174" s="277"/>
      <c r="AZ174" s="277"/>
      <c r="BA174" s="276"/>
      <c r="BB174"/>
      <c r="BC174" s="394" t="str">
        <f t="shared" si="81"/>
        <v>►</v>
      </c>
      <c r="BF174" s="394" t="str">
        <f t="shared" si="82"/>
        <v>►</v>
      </c>
      <c r="BI174" s="9">
        <v>1</v>
      </c>
      <c r="BJ174" s="1"/>
      <c r="BK174" s="1"/>
    </row>
    <row r="175" spans="1:63" s="564" customFormat="1" ht="27" customHeight="1">
      <c r="A175" s="394" t="str">
        <f t="shared" si="79"/>
        <v>►</v>
      </c>
      <c r="B175" s="146" t="str">
        <f t="shared" si="97"/>
        <v>►</v>
      </c>
      <c r="C175" s="659" t="str">
        <f t="shared" si="97"/>
        <v>►</v>
      </c>
      <c r="D175" s="146" t="str">
        <f t="shared" si="97"/>
        <v>►</v>
      </c>
      <c r="E175" s="146" t="str">
        <f t="shared" si="97"/>
        <v>►</v>
      </c>
      <c r="F175" s="146" t="str">
        <f t="shared" si="97"/>
        <v>►</v>
      </c>
      <c r="G175" s="146" t="str">
        <f t="shared" si="97"/>
        <v>►</v>
      </c>
      <c r="H175"/>
      <c r="I175" s="145"/>
      <c r="J175" s="118"/>
      <c r="K175" s="118"/>
      <c r="L175" s="117"/>
      <c r="M175" s="116"/>
      <c r="N175" s="115"/>
      <c r="O175" s="661"/>
      <c r="P175" s="277"/>
      <c r="Q175" s="277"/>
      <c r="R175" s="277"/>
      <c r="S175" s="277"/>
      <c r="T175" s="277"/>
      <c r="U175" s="277"/>
      <c r="V175" s="277"/>
      <c r="W175" s="277"/>
      <c r="X175" s="277"/>
      <c r="Y175" s="277"/>
      <c r="Z175" s="276"/>
      <c r="AA175" s="660"/>
      <c r="AB175" s="394" t="str">
        <f t="shared" si="80"/>
        <v>►</v>
      </c>
      <c r="AC175" s="146" t="str">
        <f t="shared" si="98"/>
        <v>►</v>
      </c>
      <c r="AD175" s="659" t="str">
        <f t="shared" si="98"/>
        <v>►</v>
      </c>
      <c r="AE175" s="146" t="str">
        <f t="shared" si="98"/>
        <v>►</v>
      </c>
      <c r="AF175" s="146" t="str">
        <f t="shared" si="98"/>
        <v>►</v>
      </c>
      <c r="AG175" s="146" t="str">
        <f t="shared" si="98"/>
        <v>►</v>
      </c>
      <c r="AH175" s="146" t="str">
        <f t="shared" si="98"/>
        <v>►</v>
      </c>
      <c r="AI175" s="660"/>
      <c r="AJ175" s="145"/>
      <c r="AK175" s="118"/>
      <c r="AL175" s="118"/>
      <c r="AM175" s="117"/>
      <c r="AN175" s="116"/>
      <c r="AO175" s="115"/>
      <c r="AP175" s="661"/>
      <c r="AQ175" s="277"/>
      <c r="AR175" s="277"/>
      <c r="AS175" s="277"/>
      <c r="AT175" s="277"/>
      <c r="AU175" s="277"/>
      <c r="AV175" s="277"/>
      <c r="AW175" s="277"/>
      <c r="AX175" s="277"/>
      <c r="AY175" s="277"/>
      <c r="AZ175" s="277"/>
      <c r="BA175" s="276"/>
      <c r="BB175"/>
      <c r="BC175" s="394" t="str">
        <f t="shared" si="81"/>
        <v>►</v>
      </c>
      <c r="BF175" s="394" t="str">
        <f t="shared" si="82"/>
        <v>►</v>
      </c>
      <c r="BI175" s="9">
        <v>1</v>
      </c>
      <c r="BJ175" s="1"/>
      <c r="BK175" s="1"/>
    </row>
    <row r="176" spans="1:63" s="564" customFormat="1" ht="15.75">
      <c r="A176" s="394" t="str">
        <f t="shared" si="79"/>
        <v>►</v>
      </c>
      <c r="B176" s="146" t="str">
        <f t="shared" si="97"/>
        <v>►</v>
      </c>
      <c r="C176" s="659" t="str">
        <f t="shared" si="97"/>
        <v>►</v>
      </c>
      <c r="D176" s="146" t="str">
        <f t="shared" si="97"/>
        <v>►</v>
      </c>
      <c r="E176" s="146" t="str">
        <f t="shared" si="97"/>
        <v>►</v>
      </c>
      <c r="F176" s="146" t="str">
        <f t="shared" si="97"/>
        <v>►</v>
      </c>
      <c r="G176" s="146" t="str">
        <f t="shared" si="97"/>
        <v>►</v>
      </c>
      <c r="H176"/>
      <c r="I176" s="272"/>
      <c r="J176" s="118"/>
      <c r="K176" s="118"/>
      <c r="L176" s="117"/>
      <c r="M176" s="116"/>
      <c r="N176" s="115"/>
      <c r="O176" s="274"/>
      <c r="P176" s="121"/>
      <c r="Q176" s="121"/>
      <c r="R176" s="121"/>
      <c r="S176" s="121"/>
      <c r="T176" s="121"/>
      <c r="U176" s="121"/>
      <c r="V176" s="121"/>
      <c r="W176" s="121"/>
      <c r="X176" s="121"/>
      <c r="Y176" s="121"/>
      <c r="Z176" s="120"/>
      <c r="AA176" s="660"/>
      <c r="AB176" s="394" t="str">
        <f t="shared" si="80"/>
        <v>►</v>
      </c>
      <c r="AC176" s="146" t="str">
        <f t="shared" si="98"/>
        <v>►</v>
      </c>
      <c r="AD176" s="659" t="str">
        <f t="shared" si="98"/>
        <v>►</v>
      </c>
      <c r="AE176" s="146" t="str">
        <f t="shared" si="98"/>
        <v>►</v>
      </c>
      <c r="AF176" s="146" t="str">
        <f t="shared" si="98"/>
        <v>►</v>
      </c>
      <c r="AG176" s="146" t="str">
        <f t="shared" si="98"/>
        <v>►</v>
      </c>
      <c r="AH176" s="146" t="str">
        <f t="shared" si="98"/>
        <v>►</v>
      </c>
      <c r="AI176" s="660"/>
      <c r="AJ176" s="272"/>
      <c r="AK176" s="118"/>
      <c r="AL176" s="118"/>
      <c r="AM176" s="117"/>
      <c r="AN176" s="116"/>
      <c r="AO176" s="115"/>
      <c r="AP176" s="274"/>
      <c r="AQ176" s="121"/>
      <c r="AR176" s="121"/>
      <c r="AS176" s="121"/>
      <c r="AT176" s="121"/>
      <c r="AU176" s="121"/>
      <c r="AV176" s="121"/>
      <c r="AW176" s="121"/>
      <c r="AX176" s="121"/>
      <c r="AY176" s="121"/>
      <c r="AZ176" s="121"/>
      <c r="BA176" s="120"/>
      <c r="BB176"/>
      <c r="BC176" s="394" t="str">
        <f t="shared" si="81"/>
        <v>►</v>
      </c>
      <c r="BF176" s="394" t="str">
        <f t="shared" si="82"/>
        <v>►</v>
      </c>
      <c r="BI176" s="9">
        <v>1</v>
      </c>
      <c r="BJ176" s="1"/>
      <c r="BK176" s="1"/>
    </row>
    <row r="177" spans="1:63" s="564" customFormat="1" ht="15.75">
      <c r="A177" s="394" t="str">
        <f t="shared" si="79"/>
        <v>►</v>
      </c>
      <c r="B177" s="146" t="str">
        <f t="shared" si="97"/>
        <v>►</v>
      </c>
      <c r="C177" s="659" t="str">
        <f t="shared" si="97"/>
        <v>►</v>
      </c>
      <c r="D177" s="146" t="str">
        <f t="shared" si="97"/>
        <v>►</v>
      </c>
      <c r="E177" s="146" t="str">
        <f t="shared" si="97"/>
        <v>►</v>
      </c>
      <c r="F177" s="146" t="str">
        <f t="shared" si="97"/>
        <v>►</v>
      </c>
      <c r="G177" s="146" t="str">
        <f t="shared" si="97"/>
        <v>►</v>
      </c>
      <c r="H177"/>
      <c r="I177" s="272"/>
      <c r="J177" s="112"/>
      <c r="K177" s="112"/>
      <c r="L177" s="112"/>
      <c r="M177" s="112"/>
      <c r="N177" s="112"/>
      <c r="O177" s="112"/>
      <c r="P177" s="112"/>
      <c r="Q177" s="112"/>
      <c r="R177" s="112"/>
      <c r="S177" s="112"/>
      <c r="T177" s="112"/>
      <c r="U177" s="112"/>
      <c r="V177" s="112"/>
      <c r="W177" s="112"/>
      <c r="X177" s="112"/>
      <c r="Y177" s="112"/>
      <c r="Z177" s="114"/>
      <c r="AA177" s="660"/>
      <c r="AB177" s="394" t="str">
        <f t="shared" si="80"/>
        <v>►</v>
      </c>
      <c r="AC177" s="146" t="str">
        <f t="shared" si="98"/>
        <v>►</v>
      </c>
      <c r="AD177" s="659" t="str">
        <f t="shared" si="98"/>
        <v>►</v>
      </c>
      <c r="AE177" s="146" t="str">
        <f t="shared" si="98"/>
        <v>►</v>
      </c>
      <c r="AF177" s="146" t="str">
        <f t="shared" si="98"/>
        <v>►</v>
      </c>
      <c r="AG177" s="146" t="str">
        <f t="shared" si="98"/>
        <v>►</v>
      </c>
      <c r="AH177" s="146" t="str">
        <f t="shared" si="98"/>
        <v>►</v>
      </c>
      <c r="AI177" s="660"/>
      <c r="AJ177" s="272"/>
      <c r="AK177" s="112"/>
      <c r="AL177" s="112"/>
      <c r="AM177" s="112"/>
      <c r="AN177" s="112"/>
      <c r="AO177" s="112"/>
      <c r="AP177" s="112"/>
      <c r="AQ177" s="112"/>
      <c r="AR177" s="112"/>
      <c r="AS177" s="112"/>
      <c r="AT177" s="112"/>
      <c r="AU177" s="112"/>
      <c r="AV177" s="112"/>
      <c r="AW177" s="112"/>
      <c r="AX177" s="112"/>
      <c r="AY177" s="112"/>
      <c r="AZ177" s="112"/>
      <c r="BA177" s="114"/>
      <c r="BB177"/>
      <c r="BC177" s="394" t="str">
        <f t="shared" si="81"/>
        <v>►</v>
      </c>
      <c r="BF177" s="394" t="str">
        <f t="shared" si="82"/>
        <v>►</v>
      </c>
      <c r="BI177" s="9">
        <v>1</v>
      </c>
      <c r="BJ177" s="1"/>
      <c r="BK177" s="1"/>
    </row>
    <row r="178" spans="1:63" s="564" customFormat="1" ht="16.5" thickBot="1">
      <c r="A178" s="394" t="str">
        <f t="shared" si="79"/>
        <v>►</v>
      </c>
      <c r="B178" s="146" t="str">
        <f t="shared" si="97"/>
        <v>►</v>
      </c>
      <c r="C178" s="659" t="str">
        <f t="shared" si="97"/>
        <v>►</v>
      </c>
      <c r="D178" s="146" t="str">
        <f t="shared" si="97"/>
        <v>►</v>
      </c>
      <c r="E178" s="146" t="str">
        <f t="shared" si="97"/>
        <v>►</v>
      </c>
      <c r="F178" s="146" t="str">
        <f t="shared" si="97"/>
        <v>►</v>
      </c>
      <c r="G178" s="146" t="str">
        <f t="shared" si="97"/>
        <v>►</v>
      </c>
      <c r="H178"/>
      <c r="I178" s="271"/>
      <c r="J178" s="270"/>
      <c r="K178" s="270"/>
      <c r="L178" s="270"/>
      <c r="M178" s="270"/>
      <c r="N178" s="270"/>
      <c r="O178" s="270"/>
      <c r="P178" s="270"/>
      <c r="Q178" s="270"/>
      <c r="R178" s="270"/>
      <c r="S178" s="270"/>
      <c r="T178" s="270"/>
      <c r="U178" s="270"/>
      <c r="V178" s="270"/>
      <c r="W178" s="270"/>
      <c r="X178" s="270"/>
      <c r="Y178" s="270"/>
      <c r="Z178" s="269"/>
      <c r="AA178" s="660"/>
      <c r="AB178" s="394" t="str">
        <f t="shared" si="80"/>
        <v>►</v>
      </c>
      <c r="AC178" s="146" t="str">
        <f t="shared" si="98"/>
        <v>►</v>
      </c>
      <c r="AD178" s="659" t="str">
        <f t="shared" si="98"/>
        <v>►</v>
      </c>
      <c r="AE178" s="146" t="str">
        <f t="shared" si="98"/>
        <v>►</v>
      </c>
      <c r="AF178" s="146" t="str">
        <f t="shared" si="98"/>
        <v>►</v>
      </c>
      <c r="AG178" s="146" t="str">
        <f t="shared" si="98"/>
        <v>►</v>
      </c>
      <c r="AH178" s="146" t="str">
        <f t="shared" si="98"/>
        <v>►</v>
      </c>
      <c r="AI178" s="660"/>
      <c r="AJ178" s="271"/>
      <c r="AK178" s="270"/>
      <c r="AL178" s="270"/>
      <c r="AM178" s="270"/>
      <c r="AN178" s="270"/>
      <c r="AO178" s="270"/>
      <c r="AP178" s="270"/>
      <c r="AQ178" s="270"/>
      <c r="AR178" s="270"/>
      <c r="AS178" s="270"/>
      <c r="AT178" s="270"/>
      <c r="AU178" s="270"/>
      <c r="AV178" s="270"/>
      <c r="AW178" s="270"/>
      <c r="AX178" s="270"/>
      <c r="AY178" s="270"/>
      <c r="AZ178" s="270"/>
      <c r="BA178" s="269"/>
      <c r="BB178"/>
      <c r="BC178" s="394" t="str">
        <f t="shared" si="81"/>
        <v>►</v>
      </c>
      <c r="BF178" s="394" t="str">
        <f t="shared" si="82"/>
        <v>►</v>
      </c>
      <c r="BI178" s="9">
        <v>1</v>
      </c>
      <c r="BJ178" s="1"/>
      <c r="BK178" s="1"/>
    </row>
    <row r="179" spans="1:63" s="564" customFormat="1" ht="16.5" thickBot="1">
      <c r="A179" s="394" t="str">
        <f t="shared" si="79"/>
        <v>A</v>
      </c>
      <c r="B179" s="655" t="s">
        <v>933</v>
      </c>
      <c r="C179" s="655" t="s">
        <v>933</v>
      </c>
      <c r="D179" s="655" t="s">
        <v>933</v>
      </c>
      <c r="E179" s="655" t="s">
        <v>933</v>
      </c>
      <c r="F179" s="655" t="s">
        <v>933</v>
      </c>
      <c r="G179" s="655" t="s">
        <v>933</v>
      </c>
      <c r="H179"/>
      <c r="I179" s="658" t="s">
        <v>338</v>
      </c>
      <c r="J179" s="657" t="s">
        <v>933</v>
      </c>
      <c r="K179" s="657" t="s">
        <v>933</v>
      </c>
      <c r="L179" s="657" t="s">
        <v>933</v>
      </c>
      <c r="M179" s="657" t="s">
        <v>933</v>
      </c>
      <c r="N179" s="657" t="s">
        <v>933</v>
      </c>
      <c r="O179" s="657" t="s">
        <v>933</v>
      </c>
      <c r="P179" s="657" t="s">
        <v>933</v>
      </c>
      <c r="Q179" s="657" t="s">
        <v>933</v>
      </c>
      <c r="R179" s="657" t="s">
        <v>933</v>
      </c>
      <c r="S179" s="657" t="s">
        <v>933</v>
      </c>
      <c r="T179" s="657" t="s">
        <v>933</v>
      </c>
      <c r="U179" s="657" t="s">
        <v>933</v>
      </c>
      <c r="V179" s="657" t="s">
        <v>933</v>
      </c>
      <c r="W179" s="657" t="s">
        <v>933</v>
      </c>
      <c r="X179" s="657" t="s">
        <v>933</v>
      </c>
      <c r="Y179" s="657" t="s">
        <v>933</v>
      </c>
      <c r="Z179" s="657" t="s">
        <v>933</v>
      </c>
      <c r="AA179" s="660"/>
      <c r="AB179" s="394" t="str">
        <f t="shared" si="80"/>
        <v>A</v>
      </c>
      <c r="AC179" s="655" t="s">
        <v>933</v>
      </c>
      <c r="AD179" s="655" t="s">
        <v>933</v>
      </c>
      <c r="AE179" s="655" t="s">
        <v>933</v>
      </c>
      <c r="AF179" s="655" t="s">
        <v>933</v>
      </c>
      <c r="AG179" s="655" t="s">
        <v>933</v>
      </c>
      <c r="AH179" s="655" t="s">
        <v>933</v>
      </c>
      <c r="AI179" s="660"/>
      <c r="AJ179" s="832" t="s">
        <v>338</v>
      </c>
      <c r="AK179" s="833" t="s">
        <v>338</v>
      </c>
      <c r="AL179" s="833" t="s">
        <v>338</v>
      </c>
      <c r="AM179" s="833" t="s">
        <v>338</v>
      </c>
      <c r="AN179" s="833" t="s">
        <v>338</v>
      </c>
      <c r="AO179" s="834" t="s">
        <v>2028</v>
      </c>
      <c r="AP179" s="835"/>
      <c r="AQ179" s="835"/>
      <c r="AR179" s="835"/>
      <c r="AS179" s="835"/>
      <c r="AT179" s="835"/>
      <c r="AU179" s="835"/>
      <c r="AV179" s="835"/>
      <c r="AW179" s="835"/>
      <c r="AX179" s="835"/>
      <c r="AY179" s="835"/>
      <c r="AZ179" s="835"/>
      <c r="BA179" s="835"/>
      <c r="BB179"/>
      <c r="BC179" s="394" t="str">
        <f t="shared" si="81"/>
        <v>A</v>
      </c>
      <c r="BF179" s="394" t="str">
        <f t="shared" si="82"/>
        <v>A</v>
      </c>
      <c r="BI179" s="9">
        <v>1</v>
      </c>
      <c r="BJ179" s="1"/>
      <c r="BK179" s="1"/>
    </row>
    <row r="180" spans="1:63" s="564" customFormat="1" ht="28.5">
      <c r="A180" s="394" t="str">
        <f t="shared" si="79"/>
        <v>A</v>
      </c>
      <c r="B180" s="395">
        <f t="shared" ref="B180:B198" si="99">IF(A180="►","►",IF(A180="A",IF(AND(ISTEXT(J180),ISTEXT(J180)),J180,IF(ISTEXT(J180),J180,IF(ISBLANK(J180),J180,J180)))))</f>
        <v>0</v>
      </c>
      <c r="C180" s="687">
        <f t="shared" ref="C180:C198" si="100">IF(B180="►","►",IFERROR(LEFT(B180,SEARCH(".",B180)-1),0))</f>
        <v>0</v>
      </c>
      <c r="D180" s="395">
        <f t="shared" ref="D180:D198" si="101">IF(B180="►","►",IFERROR(MID(B180,SEARCH(".",B180)+1,SEARCH(".",B180,SEARCH(".",B180)+1)-SEARCH(".",B180)-1),0))</f>
        <v>0</v>
      </c>
      <c r="E180" s="395">
        <f t="shared" ref="E180:E198" si="102">IF(B180="►","►",IFERROR(MID(B180,SEARCH(".",B180,SEARCH(".",B180)+1)+1,SEARCH(".",B180,SEARCH(".",B180,SEARCH(".",B180)+1)+1)-SEARCH(".",B180,SEARCH(".",B180)+1)-1),0))</f>
        <v>0</v>
      </c>
      <c r="F180" s="395">
        <f t="shared" ref="F180:F198" si="103">IF(B180="►","►",IFERROR(MID(J180,SEARCH(".",B180,SEARCH(".",B180,SEARCH(".",B180)+1)+1)+1,SEARCH(".",B180,SEARCH(".",B180,SEARCH(".",B180,SEARCH(".",B180)+1)+1)+1)-SEARCH(".",B180,SEARCH(".",B180,SEARCH(".",B180)+1)+1)-1),0))</f>
        <v>0</v>
      </c>
      <c r="G180" s="395" t="str">
        <f t="shared" ref="G180:G198" si="104">IF(B180="►","►",IFERROR(MID(B180,SEARCH("♦",SUBSTITUTE(B180,".","♦",LEN(B180)-LEN(SUBSTITUTE(B180,".",""))))+1,999),""))</f>
        <v/>
      </c>
      <c r="H180"/>
      <c r="I180" s="257" t="s">
        <v>338</v>
      </c>
      <c r="J180" s="256">
        <f>J187</f>
        <v>0</v>
      </c>
      <c r="K180" s="256">
        <f>K187</f>
        <v>0</v>
      </c>
      <c r="L180" s="255">
        <f>L187</f>
        <v>0</v>
      </c>
      <c r="M180" s="254">
        <f>M187</f>
        <v>0</v>
      </c>
      <c r="N180" s="253">
        <f>N187</f>
        <v>0</v>
      </c>
      <c r="O180" s="686"/>
      <c r="P180" s="685"/>
      <c r="Q180" s="798" t="s">
        <v>1702</v>
      </c>
      <c r="R180" s="798"/>
      <c r="S180" s="798"/>
      <c r="T180" s="798"/>
      <c r="U180" s="798"/>
      <c r="V180" s="798"/>
      <c r="W180" s="798"/>
      <c r="X180" s="798"/>
      <c r="Y180" s="798"/>
      <c r="Z180" s="684"/>
      <c r="AA180" s="660"/>
      <c r="AB180" s="394" t="str">
        <f t="shared" si="80"/>
        <v>A</v>
      </c>
      <c r="AC180" s="395">
        <f t="shared" ref="AC180:AC198" si="105">IF(AB180="►","►",IF(AB180="A",IF(AND(ISTEXT(AK180),ISTEXT(AK180)),AK180,IF(ISTEXT(AK180),AK180,IF(ISBLANK(AK180),AK180,AK180)))))</f>
        <v>0</v>
      </c>
      <c r="AD180" s="687">
        <f t="shared" ref="AD180:AD198" si="106">IF(AC180="►","►",IFERROR(LEFT(AC180,SEARCH(".",AC180)-1),0))</f>
        <v>0</v>
      </c>
      <c r="AE180" s="395">
        <f t="shared" ref="AE180:AE198" si="107">IF(AC180="►","►",IFERROR(MID(AC180,SEARCH(".",AC180)+1,SEARCH(".",AC180,SEARCH(".",AC180)+1)-SEARCH(".",AC180)-1),0))</f>
        <v>0</v>
      </c>
      <c r="AF180" s="395">
        <f t="shared" ref="AF180:AF198" si="108">IF(AC180="►","►",IFERROR(MID(AC180,SEARCH(".",AC180,SEARCH(".",AC180)+1)+1,SEARCH(".",AC180,SEARCH(".",AC180,SEARCH(".",AC180)+1)+1)-SEARCH(".",AC180,SEARCH(".",AC180)+1)-1),0))</f>
        <v>0</v>
      </c>
      <c r="AG180" s="395">
        <f t="shared" ref="AG180:AG198" si="109">IF(AC180="►","►",IFERROR(MID(AK180,SEARCH(".",AC180,SEARCH(".",AC180,SEARCH(".",AC180)+1)+1)+1,SEARCH(".",AC180,SEARCH(".",AC180,SEARCH(".",AC180,SEARCH(".",AC180)+1)+1)+1)-SEARCH(".",AC180,SEARCH(".",AC180,SEARCH(".",AC180)+1)+1)-1),0))</f>
        <v>0</v>
      </c>
      <c r="AH180" s="395" t="str">
        <f t="shared" ref="AH180:AH198" si="110">IF(AC180="►","►",IFERROR(MID(AC180,SEARCH("♦",SUBSTITUTE(AC180,".","♦",LEN(AC180)-LEN(SUBSTITUTE(AC180,".",""))))+1,999),""))</f>
        <v/>
      </c>
      <c r="AI180" s="660"/>
      <c r="AJ180" s="257" t="s">
        <v>338</v>
      </c>
      <c r="AK180" s="256">
        <f>AK187</f>
        <v>0</v>
      </c>
      <c r="AL180" s="256">
        <f>AL187</f>
        <v>0</v>
      </c>
      <c r="AM180" s="255">
        <f>AM187</f>
        <v>0</v>
      </c>
      <c r="AN180" s="254">
        <f>AN187</f>
        <v>0</v>
      </c>
      <c r="AO180" s="253">
        <f>AO187</f>
        <v>0</v>
      </c>
      <c r="AP180" s="686"/>
      <c r="AQ180" s="685"/>
      <c r="AR180" s="798" t="s">
        <v>2034</v>
      </c>
      <c r="AS180" s="798"/>
      <c r="AT180" s="798"/>
      <c r="AU180" s="798"/>
      <c r="AV180" s="798"/>
      <c r="AW180" s="798"/>
      <c r="AX180" s="798"/>
      <c r="AY180" s="798"/>
      <c r="AZ180" s="798"/>
      <c r="BA180" s="684"/>
      <c r="BB180"/>
      <c r="BC180" s="394" t="str">
        <f t="shared" si="81"/>
        <v>A</v>
      </c>
      <c r="BF180" s="394" t="str">
        <f t="shared" si="82"/>
        <v>A</v>
      </c>
      <c r="BI180" s="9">
        <v>1</v>
      </c>
      <c r="BJ180" s="1"/>
      <c r="BK180" s="1"/>
    </row>
    <row r="181" spans="1:63" s="564" customFormat="1" ht="15.75" customHeight="1">
      <c r="A181" s="394" t="str">
        <f t="shared" si="79"/>
        <v>►</v>
      </c>
      <c r="B181" s="146" t="str">
        <f t="shared" si="99"/>
        <v>►</v>
      </c>
      <c r="C181" s="659" t="str">
        <f t="shared" si="100"/>
        <v>►</v>
      </c>
      <c r="D181" s="146" t="str">
        <f t="shared" si="101"/>
        <v>►</v>
      </c>
      <c r="E181" s="146" t="str">
        <f t="shared" si="102"/>
        <v>►</v>
      </c>
      <c r="F181" s="146" t="str">
        <f t="shared" si="103"/>
        <v>►</v>
      </c>
      <c r="G181" s="146" t="str">
        <f t="shared" si="104"/>
        <v>►</v>
      </c>
      <c r="H181"/>
      <c r="I181" s="133"/>
      <c r="J181" s="203"/>
      <c r="K181" s="203"/>
      <c r="L181" s="202"/>
      <c r="M181" s="201"/>
      <c r="N181" s="200"/>
      <c r="O181" s="683"/>
      <c r="P181" s="682"/>
      <c r="Q181" s="799"/>
      <c r="R181" s="799"/>
      <c r="S181" s="799"/>
      <c r="T181" s="799"/>
      <c r="U181" s="799"/>
      <c r="V181" s="799"/>
      <c r="W181" s="799"/>
      <c r="X181" s="799"/>
      <c r="Y181" s="799"/>
      <c r="Z181" s="681"/>
      <c r="AA181" s="660"/>
      <c r="AB181" s="394" t="str">
        <f t="shared" si="80"/>
        <v>►</v>
      </c>
      <c r="AC181" s="146" t="str">
        <f t="shared" si="105"/>
        <v>►</v>
      </c>
      <c r="AD181" s="659" t="str">
        <f t="shared" si="106"/>
        <v>►</v>
      </c>
      <c r="AE181" s="146" t="str">
        <f t="shared" si="107"/>
        <v>►</v>
      </c>
      <c r="AF181" s="146" t="str">
        <f t="shared" si="108"/>
        <v>►</v>
      </c>
      <c r="AG181" s="146" t="str">
        <f t="shared" si="109"/>
        <v>►</v>
      </c>
      <c r="AH181" s="146" t="str">
        <f t="shared" si="110"/>
        <v>►</v>
      </c>
      <c r="AI181" s="660"/>
      <c r="AJ181" s="133"/>
      <c r="AK181" s="203"/>
      <c r="AL181" s="203"/>
      <c r="AM181" s="202"/>
      <c r="AN181" s="201"/>
      <c r="AO181" s="200"/>
      <c r="AP181" s="683"/>
      <c r="AQ181" s="682"/>
      <c r="AR181" s="799"/>
      <c r="AS181" s="799"/>
      <c r="AT181" s="799"/>
      <c r="AU181" s="799"/>
      <c r="AV181" s="799"/>
      <c r="AW181" s="799"/>
      <c r="AX181" s="799"/>
      <c r="AY181" s="799"/>
      <c r="AZ181" s="799"/>
      <c r="BA181" s="681"/>
      <c r="BB181"/>
      <c r="BC181" s="394" t="str">
        <f t="shared" si="81"/>
        <v>►</v>
      </c>
      <c r="BF181" s="394" t="str">
        <f t="shared" si="82"/>
        <v>►</v>
      </c>
      <c r="BI181" s="9">
        <v>1</v>
      </c>
      <c r="BJ181" s="1"/>
      <c r="BK181" s="1"/>
    </row>
    <row r="182" spans="1:63" s="564" customFormat="1" ht="15.75">
      <c r="A182" s="394" t="str">
        <f t="shared" si="79"/>
        <v>►</v>
      </c>
      <c r="B182" s="146" t="str">
        <f t="shared" si="99"/>
        <v>►</v>
      </c>
      <c r="C182" s="659" t="str">
        <f t="shared" si="100"/>
        <v>►</v>
      </c>
      <c r="D182" s="146" t="str">
        <f t="shared" si="101"/>
        <v>►</v>
      </c>
      <c r="E182" s="146" t="str">
        <f t="shared" si="102"/>
        <v>►</v>
      </c>
      <c r="F182" s="146" t="str">
        <f t="shared" si="103"/>
        <v>►</v>
      </c>
      <c r="G182" s="146" t="str">
        <f t="shared" si="104"/>
        <v>►</v>
      </c>
      <c r="H182"/>
      <c r="I182" s="133"/>
      <c r="J182" s="203"/>
      <c r="K182" s="203"/>
      <c r="L182" s="202"/>
      <c r="M182" s="201"/>
      <c r="N182" s="200"/>
      <c r="O182" s="680"/>
      <c r="P182" s="680"/>
      <c r="Q182" s="332"/>
      <c r="R182" s="331"/>
      <c r="S182" s="231"/>
      <c r="T182" s="231"/>
      <c r="U182" s="231"/>
      <c r="V182" s="231"/>
      <c r="W182" s="231"/>
      <c r="X182" s="231"/>
      <c r="Y182" s="231"/>
      <c r="Z182" s="230"/>
      <c r="AA182" s="660"/>
      <c r="AB182" s="394" t="str">
        <f t="shared" si="80"/>
        <v>►</v>
      </c>
      <c r="AC182" s="146" t="str">
        <f t="shared" si="105"/>
        <v>►</v>
      </c>
      <c r="AD182" s="659" t="str">
        <f t="shared" si="106"/>
        <v>►</v>
      </c>
      <c r="AE182" s="146" t="str">
        <f t="shared" si="107"/>
        <v>►</v>
      </c>
      <c r="AF182" s="146" t="str">
        <f t="shared" si="108"/>
        <v>►</v>
      </c>
      <c r="AG182" s="146" t="str">
        <f t="shared" si="109"/>
        <v>►</v>
      </c>
      <c r="AH182" s="146" t="str">
        <f t="shared" si="110"/>
        <v>►</v>
      </c>
      <c r="AI182" s="660"/>
      <c r="AJ182" s="133"/>
      <c r="AK182" s="203"/>
      <c r="AL182" s="203"/>
      <c r="AM182" s="202"/>
      <c r="AN182" s="201"/>
      <c r="AO182" s="200"/>
      <c r="AP182" s="680"/>
      <c r="AQ182" s="680"/>
      <c r="AR182" s="332"/>
      <c r="AS182" s="331"/>
      <c r="AT182" s="231"/>
      <c r="AU182" s="231"/>
      <c r="AV182" s="231"/>
      <c r="AW182" s="231"/>
      <c r="AX182" s="231"/>
      <c r="AY182" s="231"/>
      <c r="AZ182" s="231"/>
      <c r="BA182" s="230"/>
      <c r="BB182"/>
      <c r="BC182" s="394" t="str">
        <f t="shared" si="81"/>
        <v>►</v>
      </c>
      <c r="BF182" s="394" t="str">
        <f t="shared" si="82"/>
        <v>►</v>
      </c>
      <c r="BI182" s="9">
        <v>1</v>
      </c>
      <c r="BJ182" s="1"/>
      <c r="BK182" s="1"/>
    </row>
    <row r="183" spans="1:63" s="564" customFormat="1" ht="18.75">
      <c r="A183" s="394" t="str">
        <f t="shared" si="79"/>
        <v>►</v>
      </c>
      <c r="B183" s="146" t="str">
        <f t="shared" si="99"/>
        <v>►</v>
      </c>
      <c r="C183" s="659" t="str">
        <f t="shared" si="100"/>
        <v>►</v>
      </c>
      <c r="D183" s="146" t="str">
        <f t="shared" si="101"/>
        <v>►</v>
      </c>
      <c r="E183" s="146" t="str">
        <f t="shared" si="102"/>
        <v>►</v>
      </c>
      <c r="F183" s="146" t="str">
        <f t="shared" si="103"/>
        <v>►</v>
      </c>
      <c r="G183" s="146" t="str">
        <f t="shared" si="104"/>
        <v>►</v>
      </c>
      <c r="H183"/>
      <c r="I183" s="133"/>
      <c r="J183" s="203"/>
      <c r="K183" s="203"/>
      <c r="L183" s="202"/>
      <c r="M183" s="201"/>
      <c r="N183" s="200"/>
      <c r="O183" s="223"/>
      <c r="P183" s="329"/>
      <c r="Q183" s="318"/>
      <c r="R183" s="318"/>
      <c r="S183" s="318"/>
      <c r="T183" s="318"/>
      <c r="U183" s="210"/>
      <c r="V183" s="222"/>
      <c r="W183" s="679"/>
      <c r="X183" s="679"/>
      <c r="Y183" s="679"/>
      <c r="Z183" s="678"/>
      <c r="AA183" s="660"/>
      <c r="AB183" s="394" t="str">
        <f t="shared" si="80"/>
        <v>►</v>
      </c>
      <c r="AC183" s="146" t="str">
        <f t="shared" si="105"/>
        <v>►</v>
      </c>
      <c r="AD183" s="659" t="str">
        <f t="shared" si="106"/>
        <v>►</v>
      </c>
      <c r="AE183" s="146" t="str">
        <f t="shared" si="107"/>
        <v>►</v>
      </c>
      <c r="AF183" s="146" t="str">
        <f t="shared" si="108"/>
        <v>►</v>
      </c>
      <c r="AG183" s="146" t="str">
        <f t="shared" si="109"/>
        <v>►</v>
      </c>
      <c r="AH183" s="146" t="str">
        <f t="shared" si="110"/>
        <v>►</v>
      </c>
      <c r="AI183" s="660"/>
      <c r="AJ183" s="133"/>
      <c r="AK183" s="203"/>
      <c r="AL183" s="203"/>
      <c r="AM183" s="202"/>
      <c r="AN183" s="201"/>
      <c r="AO183" s="200"/>
      <c r="AP183" s="223"/>
      <c r="AQ183" s="329"/>
      <c r="AR183" s="318"/>
      <c r="AS183" s="318"/>
      <c r="AT183" s="318"/>
      <c r="AU183" s="318"/>
      <c r="AV183" s="210"/>
      <c r="AW183" s="222"/>
      <c r="AX183" s="679"/>
      <c r="AY183" s="679"/>
      <c r="AZ183" s="679"/>
      <c r="BA183" s="678"/>
      <c r="BB183"/>
      <c r="BC183" s="394" t="str">
        <f t="shared" si="81"/>
        <v>►</v>
      </c>
      <c r="BF183" s="394" t="str">
        <f t="shared" si="82"/>
        <v>►</v>
      </c>
      <c r="BI183" s="9">
        <v>1</v>
      </c>
      <c r="BJ183" s="1"/>
      <c r="BK183" s="1"/>
    </row>
    <row r="184" spans="1:63" s="564" customFormat="1" ht="18.75">
      <c r="A184" s="394" t="str">
        <f t="shared" si="79"/>
        <v>►</v>
      </c>
      <c r="B184" s="146" t="str">
        <f t="shared" si="99"/>
        <v>►</v>
      </c>
      <c r="C184" s="659" t="str">
        <f t="shared" si="100"/>
        <v>►</v>
      </c>
      <c r="D184" s="146" t="str">
        <f t="shared" si="101"/>
        <v>►</v>
      </c>
      <c r="E184" s="146" t="str">
        <f t="shared" si="102"/>
        <v>►</v>
      </c>
      <c r="F184" s="146" t="str">
        <f t="shared" si="103"/>
        <v>►</v>
      </c>
      <c r="G184" s="146" t="str">
        <f t="shared" si="104"/>
        <v>►</v>
      </c>
      <c r="H184"/>
      <c r="I184" s="133"/>
      <c r="J184" s="203"/>
      <c r="K184" s="203"/>
      <c r="L184" s="202"/>
      <c r="M184" s="201"/>
      <c r="N184" s="200"/>
      <c r="O184" s="215"/>
      <c r="P184" s="322"/>
      <c r="Q184" s="319"/>
      <c r="R184" s="319"/>
      <c r="S184" s="319"/>
      <c r="T184" s="319"/>
      <c r="U184" s="214"/>
      <c r="V184" s="28"/>
      <c r="W184" s="679"/>
      <c r="X184" s="679"/>
      <c r="Y184" s="679"/>
      <c r="Z184" s="678"/>
      <c r="AA184" s="660"/>
      <c r="AB184" s="394" t="str">
        <f t="shared" si="80"/>
        <v>►</v>
      </c>
      <c r="AC184" s="146" t="str">
        <f t="shared" si="105"/>
        <v>►</v>
      </c>
      <c r="AD184" s="659" t="str">
        <f t="shared" si="106"/>
        <v>►</v>
      </c>
      <c r="AE184" s="146" t="str">
        <f t="shared" si="107"/>
        <v>►</v>
      </c>
      <c r="AF184" s="146" t="str">
        <f t="shared" si="108"/>
        <v>►</v>
      </c>
      <c r="AG184" s="146" t="str">
        <f t="shared" si="109"/>
        <v>►</v>
      </c>
      <c r="AH184" s="146" t="str">
        <f t="shared" si="110"/>
        <v>►</v>
      </c>
      <c r="AI184" s="660"/>
      <c r="AJ184" s="133"/>
      <c r="AK184" s="203"/>
      <c r="AL184" s="203"/>
      <c r="AM184" s="202"/>
      <c r="AN184" s="201"/>
      <c r="AO184" s="200"/>
      <c r="AP184" s="215"/>
      <c r="AQ184" s="322"/>
      <c r="AR184" s="319"/>
      <c r="AS184" s="319"/>
      <c r="AT184" s="319"/>
      <c r="AU184" s="319"/>
      <c r="AV184" s="214"/>
      <c r="AW184" s="28"/>
      <c r="AX184" s="679"/>
      <c r="AY184" s="679"/>
      <c r="AZ184" s="679"/>
      <c r="BA184" s="678"/>
      <c r="BB184"/>
      <c r="BC184" s="394" t="str">
        <f t="shared" si="81"/>
        <v>►</v>
      </c>
      <c r="BF184" s="394" t="str">
        <f t="shared" si="82"/>
        <v>►</v>
      </c>
      <c r="BI184" s="9">
        <v>1</v>
      </c>
      <c r="BJ184" s="1"/>
      <c r="BK184" s="1"/>
    </row>
    <row r="185" spans="1:63" s="564" customFormat="1" ht="15.75">
      <c r="A185" s="394" t="str">
        <f t="shared" si="79"/>
        <v>►</v>
      </c>
      <c r="B185" s="146" t="str">
        <f t="shared" si="99"/>
        <v>►</v>
      </c>
      <c r="C185" s="659" t="str">
        <f t="shared" si="100"/>
        <v>►</v>
      </c>
      <c r="D185" s="146" t="str">
        <f t="shared" si="101"/>
        <v>►</v>
      </c>
      <c r="E185" s="146" t="str">
        <f t="shared" si="102"/>
        <v>►</v>
      </c>
      <c r="F185" s="146" t="str">
        <f t="shared" si="103"/>
        <v>►</v>
      </c>
      <c r="G185" s="146" t="str">
        <f t="shared" si="104"/>
        <v>►</v>
      </c>
      <c r="H185"/>
      <c r="I185" s="133"/>
      <c r="J185" s="203"/>
      <c r="K185" s="203"/>
      <c r="L185" s="202"/>
      <c r="M185" s="201"/>
      <c r="N185" s="200"/>
      <c r="O185" s="320"/>
      <c r="P185" s="319"/>
      <c r="Q185" s="318"/>
      <c r="R185" s="315"/>
      <c r="S185" s="198"/>
      <c r="T185" s="314"/>
      <c r="U185" s="197"/>
      <c r="V185" s="196"/>
      <c r="W185" s="677" t="str">
        <f>Q180</f>
        <v>POSTIT 6</v>
      </c>
      <c r="X185" s="677"/>
      <c r="Y185" s="677"/>
      <c r="Z185" s="676"/>
      <c r="AA185" s="660"/>
      <c r="AB185" s="394" t="str">
        <f t="shared" si="80"/>
        <v>►</v>
      </c>
      <c r="AC185" s="146" t="str">
        <f t="shared" si="105"/>
        <v>►</v>
      </c>
      <c r="AD185" s="659" t="str">
        <f t="shared" si="106"/>
        <v>►</v>
      </c>
      <c r="AE185" s="146" t="str">
        <f t="shared" si="107"/>
        <v>►</v>
      </c>
      <c r="AF185" s="146" t="str">
        <f t="shared" si="108"/>
        <v>►</v>
      </c>
      <c r="AG185" s="146" t="str">
        <f t="shared" si="109"/>
        <v>►</v>
      </c>
      <c r="AH185" s="146" t="str">
        <f t="shared" si="110"/>
        <v>►</v>
      </c>
      <c r="AI185" s="660"/>
      <c r="AJ185" s="133"/>
      <c r="AK185" s="203"/>
      <c r="AL185" s="203"/>
      <c r="AM185" s="202"/>
      <c r="AN185" s="201"/>
      <c r="AO185" s="200"/>
      <c r="AP185" s="320"/>
      <c r="AQ185" s="319"/>
      <c r="AR185" s="318"/>
      <c r="AS185" s="315"/>
      <c r="AT185" s="198"/>
      <c r="AU185" s="314"/>
      <c r="AV185" s="197"/>
      <c r="AW185" s="196"/>
      <c r="AX185" s="677" t="str">
        <f>AR180</f>
        <v>POSTIT 19</v>
      </c>
      <c r="AY185" s="677"/>
      <c r="AZ185" s="677"/>
      <c r="BA185" s="676"/>
      <c r="BB185"/>
      <c r="BC185" s="394" t="str">
        <f t="shared" si="81"/>
        <v>►</v>
      </c>
      <c r="BF185" s="394" t="str">
        <f t="shared" si="82"/>
        <v>►</v>
      </c>
      <c r="BI185" s="9">
        <v>1</v>
      </c>
      <c r="BJ185" s="1"/>
      <c r="BK185" s="1"/>
    </row>
    <row r="186" spans="1:63" s="564" customFormat="1" ht="15.75">
      <c r="A186" s="394" t="str">
        <f t="shared" si="79"/>
        <v>►</v>
      </c>
      <c r="B186" s="146" t="str">
        <f t="shared" si="99"/>
        <v>►</v>
      </c>
      <c r="C186" s="659" t="str">
        <f t="shared" si="100"/>
        <v>►</v>
      </c>
      <c r="D186" s="146" t="str">
        <f t="shared" si="101"/>
        <v>►</v>
      </c>
      <c r="E186" s="146" t="str">
        <f t="shared" si="102"/>
        <v>►</v>
      </c>
      <c r="F186" s="146" t="str">
        <f t="shared" si="103"/>
        <v>►</v>
      </c>
      <c r="G186" s="146" t="str">
        <f t="shared" si="104"/>
        <v>►</v>
      </c>
      <c r="H186"/>
      <c r="I186" s="133"/>
      <c r="J186" s="203"/>
      <c r="K186" s="203"/>
      <c r="L186" s="202"/>
      <c r="M186" s="201"/>
      <c r="N186" s="200"/>
      <c r="O186" s="199"/>
      <c r="P186" s="103"/>
      <c r="Q186" s="315"/>
      <c r="R186" s="315"/>
      <c r="S186" s="198"/>
      <c r="T186" s="314"/>
      <c r="U186" s="197"/>
      <c r="V186" s="196"/>
      <c r="W186" s="677"/>
      <c r="X186" s="677"/>
      <c r="Y186" s="677"/>
      <c r="Z186" s="676"/>
      <c r="AA186" s="660"/>
      <c r="AB186" s="394" t="str">
        <f t="shared" si="80"/>
        <v>►</v>
      </c>
      <c r="AC186" s="146" t="str">
        <f t="shared" si="105"/>
        <v>►</v>
      </c>
      <c r="AD186" s="659" t="str">
        <f t="shared" si="106"/>
        <v>►</v>
      </c>
      <c r="AE186" s="146" t="str">
        <f t="shared" si="107"/>
        <v>►</v>
      </c>
      <c r="AF186" s="146" t="str">
        <f t="shared" si="108"/>
        <v>►</v>
      </c>
      <c r="AG186" s="146" t="str">
        <f t="shared" si="109"/>
        <v>►</v>
      </c>
      <c r="AH186" s="146" t="str">
        <f t="shared" si="110"/>
        <v>►</v>
      </c>
      <c r="AI186" s="660"/>
      <c r="AJ186" s="133"/>
      <c r="AK186" s="203"/>
      <c r="AL186" s="203"/>
      <c r="AM186" s="202"/>
      <c r="AN186" s="201"/>
      <c r="AO186" s="200"/>
      <c r="AP186" s="199"/>
      <c r="AQ186" s="103"/>
      <c r="AR186" s="315"/>
      <c r="AS186" s="315"/>
      <c r="AT186" s="198"/>
      <c r="AU186" s="314"/>
      <c r="AV186" s="197"/>
      <c r="AW186" s="196"/>
      <c r="AX186" s="677"/>
      <c r="AY186" s="677"/>
      <c r="AZ186" s="677"/>
      <c r="BA186" s="676"/>
      <c r="BB186"/>
      <c r="BC186" s="394" t="str">
        <f t="shared" si="81"/>
        <v>►</v>
      </c>
      <c r="BF186" s="394" t="str">
        <f t="shared" si="82"/>
        <v>►</v>
      </c>
      <c r="BI186" s="9">
        <v>1</v>
      </c>
      <c r="BJ186" s="1"/>
      <c r="BK186" s="1"/>
    </row>
    <row r="187" spans="1:63" s="564" customFormat="1" ht="15.75">
      <c r="A187" s="394" t="str">
        <f t="shared" si="79"/>
        <v>►</v>
      </c>
      <c r="B187" s="146" t="str">
        <f t="shared" si="99"/>
        <v>►</v>
      </c>
      <c r="C187" s="659" t="str">
        <f t="shared" si="100"/>
        <v>►</v>
      </c>
      <c r="D187" s="146" t="str">
        <f t="shared" si="101"/>
        <v>►</v>
      </c>
      <c r="E187" s="146" t="str">
        <f t="shared" si="102"/>
        <v>►</v>
      </c>
      <c r="F187" s="146" t="str">
        <f t="shared" si="103"/>
        <v>►</v>
      </c>
      <c r="G187" s="146" t="str">
        <f t="shared" si="104"/>
        <v>►</v>
      </c>
      <c r="H187"/>
      <c r="I187" s="133"/>
      <c r="J187" s="189"/>
      <c r="K187" s="188"/>
      <c r="L187" s="187"/>
      <c r="M187" s="186"/>
      <c r="N187" s="185"/>
      <c r="O187" s="184"/>
      <c r="P187" s="183"/>
      <c r="Q187" s="183"/>
      <c r="R187" s="182"/>
      <c r="S187" s="182"/>
      <c r="T187" s="182"/>
      <c r="U187" s="182"/>
      <c r="V187" s="182"/>
      <c r="W187" s="182"/>
      <c r="X187" s="182"/>
      <c r="Y187" s="182"/>
      <c r="Z187" s="181"/>
      <c r="AA187" s="660"/>
      <c r="AB187" s="394" t="str">
        <f t="shared" si="80"/>
        <v>►</v>
      </c>
      <c r="AC187" s="146" t="str">
        <f t="shared" si="105"/>
        <v>►</v>
      </c>
      <c r="AD187" s="659" t="str">
        <f t="shared" si="106"/>
        <v>►</v>
      </c>
      <c r="AE187" s="146" t="str">
        <f t="shared" si="107"/>
        <v>►</v>
      </c>
      <c r="AF187" s="146" t="str">
        <f t="shared" si="108"/>
        <v>►</v>
      </c>
      <c r="AG187" s="146" t="str">
        <f t="shared" si="109"/>
        <v>►</v>
      </c>
      <c r="AH187" s="146" t="str">
        <f t="shared" si="110"/>
        <v>►</v>
      </c>
      <c r="AI187" s="660"/>
      <c r="AJ187" s="133"/>
      <c r="AK187" s="189"/>
      <c r="AL187" s="188"/>
      <c r="AM187" s="187"/>
      <c r="AN187" s="186"/>
      <c r="AO187" s="185"/>
      <c r="AP187" s="184"/>
      <c r="AQ187" s="183"/>
      <c r="AR187" s="183"/>
      <c r="AS187" s="182"/>
      <c r="AT187" s="182"/>
      <c r="AU187" s="182"/>
      <c r="AV187" s="182"/>
      <c r="AW187" s="182"/>
      <c r="AX187" s="182"/>
      <c r="AY187" s="182"/>
      <c r="AZ187" s="182"/>
      <c r="BA187" s="181"/>
      <c r="BB187"/>
      <c r="BC187" s="394" t="str">
        <f t="shared" si="81"/>
        <v>►</v>
      </c>
      <c r="BF187" s="394" t="str">
        <f t="shared" si="82"/>
        <v>►</v>
      </c>
      <c r="BI187" s="9">
        <v>1</v>
      </c>
      <c r="BJ187" s="1"/>
      <c r="BK187" s="1"/>
    </row>
    <row r="188" spans="1:63" s="564" customFormat="1" ht="15.75">
      <c r="A188" s="394" t="str">
        <f t="shared" si="79"/>
        <v>►</v>
      </c>
      <c r="B188" s="146" t="str">
        <f t="shared" si="99"/>
        <v>►</v>
      </c>
      <c r="C188" s="659" t="str">
        <f t="shared" si="100"/>
        <v>►</v>
      </c>
      <c r="D188" s="146" t="str">
        <f t="shared" si="101"/>
        <v>►</v>
      </c>
      <c r="E188" s="146" t="str">
        <f t="shared" si="102"/>
        <v>►</v>
      </c>
      <c r="F188" s="146" t="str">
        <f t="shared" si="103"/>
        <v>►</v>
      </c>
      <c r="G188" s="146" t="str">
        <f t="shared" si="104"/>
        <v>►</v>
      </c>
      <c r="H188"/>
      <c r="I188" s="133"/>
      <c r="J188" s="118"/>
      <c r="K188" s="118"/>
      <c r="L188" s="117"/>
      <c r="M188" s="116"/>
      <c r="N188" s="115"/>
      <c r="O188" s="675"/>
      <c r="P188" s="675"/>
      <c r="Q188" s="674"/>
      <c r="R188" s="176"/>
      <c r="S188" s="175"/>
      <c r="T188" s="673"/>
      <c r="U188" s="174"/>
      <c r="V188" s="672"/>
      <c r="W188" s="671"/>
      <c r="X188" s="670"/>
      <c r="Y188" s="669"/>
      <c r="Z188" s="173"/>
      <c r="AA188" s="660"/>
      <c r="AB188" s="394" t="str">
        <f t="shared" si="80"/>
        <v>►</v>
      </c>
      <c r="AC188" s="146" t="str">
        <f t="shared" si="105"/>
        <v>►</v>
      </c>
      <c r="AD188" s="659" t="str">
        <f t="shared" si="106"/>
        <v>►</v>
      </c>
      <c r="AE188" s="146" t="str">
        <f t="shared" si="107"/>
        <v>►</v>
      </c>
      <c r="AF188" s="146" t="str">
        <f t="shared" si="108"/>
        <v>►</v>
      </c>
      <c r="AG188" s="146" t="str">
        <f t="shared" si="109"/>
        <v>►</v>
      </c>
      <c r="AH188" s="146" t="str">
        <f t="shared" si="110"/>
        <v>►</v>
      </c>
      <c r="AI188" s="660"/>
      <c r="AJ188" s="133"/>
      <c r="AK188" s="118"/>
      <c r="AL188" s="118"/>
      <c r="AM188" s="117"/>
      <c r="AN188" s="116"/>
      <c r="AO188" s="115"/>
      <c r="AP188" s="675"/>
      <c r="AQ188" s="675"/>
      <c r="AR188" s="674"/>
      <c r="AS188" s="176"/>
      <c r="AT188" s="175"/>
      <c r="AU188" s="673"/>
      <c r="AV188" s="174"/>
      <c r="AW188" s="672"/>
      <c r="AX188" s="671"/>
      <c r="AY188" s="670"/>
      <c r="AZ188" s="669"/>
      <c r="BA188" s="173"/>
      <c r="BB188"/>
      <c r="BC188" s="394" t="str">
        <f t="shared" si="81"/>
        <v>►</v>
      </c>
      <c r="BF188" s="394" t="str">
        <f t="shared" si="82"/>
        <v>►</v>
      </c>
      <c r="BI188" s="9">
        <v>1</v>
      </c>
      <c r="BJ188" s="1"/>
      <c r="BK188" s="1"/>
    </row>
    <row r="189" spans="1:63" s="564" customFormat="1" ht="15.75">
      <c r="A189" s="394" t="str">
        <f t="shared" si="79"/>
        <v>►</v>
      </c>
      <c r="B189" s="146" t="str">
        <f t="shared" si="99"/>
        <v>►</v>
      </c>
      <c r="C189" s="659" t="str">
        <f t="shared" si="100"/>
        <v>►</v>
      </c>
      <c r="D189" s="146" t="str">
        <f t="shared" si="101"/>
        <v>►</v>
      </c>
      <c r="E189" s="146" t="str">
        <f t="shared" si="102"/>
        <v>►</v>
      </c>
      <c r="F189" s="146" t="str">
        <f t="shared" si="103"/>
        <v>►</v>
      </c>
      <c r="G189" s="146" t="str">
        <f t="shared" si="104"/>
        <v>►</v>
      </c>
      <c r="H189"/>
      <c r="I189" s="133"/>
      <c r="J189" s="118"/>
      <c r="K189" s="118"/>
      <c r="L189" s="117"/>
      <c r="M189" s="116"/>
      <c r="N189" s="115"/>
      <c r="O189" s="663"/>
      <c r="P189" s="663"/>
      <c r="Q189" s="662"/>
      <c r="R189" s="164"/>
      <c r="S189" s="163"/>
      <c r="T189" s="668"/>
      <c r="U189" s="162"/>
      <c r="V189" s="667"/>
      <c r="W189" s="666"/>
      <c r="X189" s="665"/>
      <c r="Y189" s="664"/>
      <c r="Z189" s="161"/>
      <c r="AA189" s="660"/>
      <c r="AB189" s="394" t="str">
        <f t="shared" si="80"/>
        <v>►</v>
      </c>
      <c r="AC189" s="146" t="str">
        <f t="shared" si="105"/>
        <v>►</v>
      </c>
      <c r="AD189" s="659" t="str">
        <f t="shared" si="106"/>
        <v>►</v>
      </c>
      <c r="AE189" s="146" t="str">
        <f t="shared" si="107"/>
        <v>►</v>
      </c>
      <c r="AF189" s="146" t="str">
        <f t="shared" si="108"/>
        <v>►</v>
      </c>
      <c r="AG189" s="146" t="str">
        <f t="shared" si="109"/>
        <v>►</v>
      </c>
      <c r="AH189" s="146" t="str">
        <f t="shared" si="110"/>
        <v>►</v>
      </c>
      <c r="AI189" s="660"/>
      <c r="AJ189" s="133"/>
      <c r="AK189" s="118"/>
      <c r="AL189" s="118"/>
      <c r="AM189" s="117"/>
      <c r="AN189" s="116"/>
      <c r="AO189" s="115"/>
      <c r="AP189" s="663"/>
      <c r="AQ189" s="663"/>
      <c r="AR189" s="662"/>
      <c r="AS189" s="164"/>
      <c r="AT189" s="163"/>
      <c r="AU189" s="668"/>
      <c r="AV189" s="162"/>
      <c r="AW189" s="667"/>
      <c r="AX189" s="666"/>
      <c r="AY189" s="665"/>
      <c r="AZ189" s="664"/>
      <c r="BA189" s="161"/>
      <c r="BB189"/>
      <c r="BC189" s="394" t="str">
        <f t="shared" si="81"/>
        <v>►</v>
      </c>
      <c r="BF189" s="394" t="str">
        <f t="shared" si="82"/>
        <v>►</v>
      </c>
      <c r="BI189" s="9">
        <v>1</v>
      </c>
      <c r="BJ189" s="1"/>
      <c r="BK189" s="1"/>
    </row>
    <row r="190" spans="1:63" s="564" customFormat="1" ht="21">
      <c r="A190" s="394" t="str">
        <f t="shared" si="79"/>
        <v>►</v>
      </c>
      <c r="B190" s="146" t="str">
        <f t="shared" si="99"/>
        <v>►</v>
      </c>
      <c r="C190" s="659" t="str">
        <f t="shared" si="100"/>
        <v>►</v>
      </c>
      <c r="D190" s="146" t="str">
        <f t="shared" si="101"/>
        <v>►</v>
      </c>
      <c r="E190" s="146" t="str">
        <f t="shared" si="102"/>
        <v>►</v>
      </c>
      <c r="F190" s="146" t="str">
        <f t="shared" si="103"/>
        <v>►</v>
      </c>
      <c r="G190" s="146" t="str">
        <f t="shared" si="104"/>
        <v>►</v>
      </c>
      <c r="H190"/>
      <c r="I190" s="133"/>
      <c r="J190" s="118"/>
      <c r="K190" s="118"/>
      <c r="L190" s="117"/>
      <c r="M190" s="116"/>
      <c r="N190" s="115"/>
      <c r="O190" s="663"/>
      <c r="P190" s="663"/>
      <c r="Q190" s="662"/>
      <c r="R190" s="144"/>
      <c r="S190" s="292"/>
      <c r="T190" s="291"/>
      <c r="U190" s="143"/>
      <c r="V190" s="290"/>
      <c r="W190" s="289"/>
      <c r="X190" s="288"/>
      <c r="Y190" s="287"/>
      <c r="Z190" s="286"/>
      <c r="AA190" s="660"/>
      <c r="AB190" s="394" t="str">
        <f t="shared" si="80"/>
        <v>►</v>
      </c>
      <c r="AC190" s="146" t="str">
        <f t="shared" si="105"/>
        <v>►</v>
      </c>
      <c r="AD190" s="659" t="str">
        <f t="shared" si="106"/>
        <v>►</v>
      </c>
      <c r="AE190" s="146" t="str">
        <f t="shared" si="107"/>
        <v>►</v>
      </c>
      <c r="AF190" s="146" t="str">
        <f t="shared" si="108"/>
        <v>►</v>
      </c>
      <c r="AG190" s="146" t="str">
        <f t="shared" si="109"/>
        <v>►</v>
      </c>
      <c r="AH190" s="146" t="str">
        <f t="shared" si="110"/>
        <v>►</v>
      </c>
      <c r="AI190" s="660"/>
      <c r="AJ190" s="133"/>
      <c r="AK190" s="118"/>
      <c r="AL190" s="118"/>
      <c r="AM190" s="117"/>
      <c r="AN190" s="116"/>
      <c r="AO190" s="115"/>
      <c r="AP190" s="663"/>
      <c r="AQ190" s="663"/>
      <c r="AR190" s="662"/>
      <c r="AS190" s="144"/>
      <c r="AT190" s="292"/>
      <c r="AU190" s="291"/>
      <c r="AV190" s="143"/>
      <c r="AW190" s="290"/>
      <c r="AX190" s="289"/>
      <c r="AY190" s="288"/>
      <c r="AZ190" s="287"/>
      <c r="BA190" s="286"/>
      <c r="BB190"/>
      <c r="BC190" s="394" t="str">
        <f t="shared" si="81"/>
        <v>►</v>
      </c>
      <c r="BF190" s="394" t="str">
        <f t="shared" si="82"/>
        <v>►</v>
      </c>
      <c r="BI190" s="9">
        <v>1</v>
      </c>
      <c r="BJ190" s="1"/>
      <c r="BK190" s="1"/>
    </row>
    <row r="191" spans="1:63" s="564" customFormat="1" ht="21">
      <c r="A191" s="394" t="str">
        <f t="shared" si="79"/>
        <v>►</v>
      </c>
      <c r="B191" s="146" t="str">
        <f t="shared" si="99"/>
        <v>►</v>
      </c>
      <c r="C191" s="659" t="str">
        <f t="shared" si="100"/>
        <v>►</v>
      </c>
      <c r="D191" s="146" t="str">
        <f t="shared" si="101"/>
        <v>►</v>
      </c>
      <c r="E191" s="146" t="str">
        <f t="shared" si="102"/>
        <v>►</v>
      </c>
      <c r="F191" s="146" t="str">
        <f t="shared" si="103"/>
        <v>►</v>
      </c>
      <c r="G191" s="146" t="str">
        <f t="shared" si="104"/>
        <v>►</v>
      </c>
      <c r="H191"/>
      <c r="I191" s="145"/>
      <c r="J191" s="118"/>
      <c r="K191" s="118"/>
      <c r="L191" s="117"/>
      <c r="M191" s="116"/>
      <c r="N191" s="115"/>
      <c r="O191" s="663"/>
      <c r="P191" s="663"/>
      <c r="Q191" s="662"/>
      <c r="R191" s="149"/>
      <c r="S191" s="292"/>
      <c r="T191" s="291"/>
      <c r="U191" s="143"/>
      <c r="V191" s="290"/>
      <c r="W191" s="289"/>
      <c r="X191" s="288"/>
      <c r="Y191" s="287"/>
      <c r="Z191" s="286"/>
      <c r="AA191" s="660"/>
      <c r="AB191" s="394" t="str">
        <f t="shared" si="80"/>
        <v>►</v>
      </c>
      <c r="AC191" s="146" t="str">
        <f t="shared" si="105"/>
        <v>►</v>
      </c>
      <c r="AD191" s="659" t="str">
        <f t="shared" si="106"/>
        <v>►</v>
      </c>
      <c r="AE191" s="146" t="str">
        <f t="shared" si="107"/>
        <v>►</v>
      </c>
      <c r="AF191" s="146" t="str">
        <f t="shared" si="108"/>
        <v>►</v>
      </c>
      <c r="AG191" s="146" t="str">
        <f t="shared" si="109"/>
        <v>►</v>
      </c>
      <c r="AH191" s="146" t="str">
        <f t="shared" si="110"/>
        <v>►</v>
      </c>
      <c r="AI191" s="660"/>
      <c r="AJ191" s="145"/>
      <c r="AK191" s="118"/>
      <c r="AL191" s="118"/>
      <c r="AM191" s="117"/>
      <c r="AN191" s="116"/>
      <c r="AO191" s="115"/>
      <c r="AP191" s="663"/>
      <c r="AQ191" s="663"/>
      <c r="AR191" s="662"/>
      <c r="AS191" s="149"/>
      <c r="AT191" s="292"/>
      <c r="AU191" s="291"/>
      <c r="AV191" s="143"/>
      <c r="AW191" s="290"/>
      <c r="AX191" s="289"/>
      <c r="AY191" s="288"/>
      <c r="AZ191" s="287"/>
      <c r="BA191" s="286"/>
      <c r="BB191"/>
      <c r="BC191" s="394" t="str">
        <f t="shared" si="81"/>
        <v>►</v>
      </c>
      <c r="BF191" s="394" t="str">
        <f t="shared" si="82"/>
        <v>►</v>
      </c>
      <c r="BI191" s="9">
        <v>1</v>
      </c>
      <c r="BJ191" s="1"/>
      <c r="BK191" s="1"/>
    </row>
    <row r="192" spans="1:63" s="564" customFormat="1" ht="21">
      <c r="A192" s="394" t="str">
        <f t="shared" si="79"/>
        <v>►</v>
      </c>
      <c r="B192" s="146" t="str">
        <f t="shared" si="99"/>
        <v>►</v>
      </c>
      <c r="C192" s="659" t="str">
        <f t="shared" si="100"/>
        <v>►</v>
      </c>
      <c r="D192" s="146" t="str">
        <f t="shared" si="101"/>
        <v>►</v>
      </c>
      <c r="E192" s="146" t="str">
        <f t="shared" si="102"/>
        <v>►</v>
      </c>
      <c r="F192" s="146" t="str">
        <f t="shared" si="103"/>
        <v>►</v>
      </c>
      <c r="G192" s="146" t="str">
        <f t="shared" si="104"/>
        <v>►</v>
      </c>
      <c r="H192"/>
      <c r="I192" s="145"/>
      <c r="J192" s="118"/>
      <c r="K192" s="118"/>
      <c r="L192" s="117"/>
      <c r="M192" s="116"/>
      <c r="N192" s="115"/>
      <c r="O192" s="663"/>
      <c r="P192" s="663"/>
      <c r="Q192" s="662"/>
      <c r="R192" s="144"/>
      <c r="S192" s="292"/>
      <c r="T192" s="291"/>
      <c r="U192" s="143"/>
      <c r="V192" s="290"/>
      <c r="W192" s="289"/>
      <c r="X192" s="288"/>
      <c r="Y192" s="287"/>
      <c r="Z192" s="294"/>
      <c r="AA192" s="660"/>
      <c r="AB192" s="394" t="str">
        <f t="shared" si="80"/>
        <v>►</v>
      </c>
      <c r="AC192" s="146" t="str">
        <f t="shared" si="105"/>
        <v>►</v>
      </c>
      <c r="AD192" s="659" t="str">
        <f t="shared" si="106"/>
        <v>►</v>
      </c>
      <c r="AE192" s="146" t="str">
        <f t="shared" si="107"/>
        <v>►</v>
      </c>
      <c r="AF192" s="146" t="str">
        <f t="shared" si="108"/>
        <v>►</v>
      </c>
      <c r="AG192" s="146" t="str">
        <f t="shared" si="109"/>
        <v>►</v>
      </c>
      <c r="AH192" s="146" t="str">
        <f t="shared" si="110"/>
        <v>►</v>
      </c>
      <c r="AI192" s="660"/>
      <c r="AJ192" s="145"/>
      <c r="AK192" s="118"/>
      <c r="AL192" s="118"/>
      <c r="AM192" s="117"/>
      <c r="AN192" s="116"/>
      <c r="AO192" s="115"/>
      <c r="AP192" s="663"/>
      <c r="AQ192" s="663"/>
      <c r="AR192" s="662"/>
      <c r="AS192" s="144"/>
      <c r="AT192" s="292"/>
      <c r="AU192" s="291"/>
      <c r="AV192" s="143"/>
      <c r="AW192" s="290"/>
      <c r="AX192" s="289"/>
      <c r="AY192" s="288"/>
      <c r="AZ192" s="287"/>
      <c r="BA192" s="294"/>
      <c r="BB192"/>
      <c r="BC192" s="394" t="str">
        <f t="shared" si="81"/>
        <v>►</v>
      </c>
      <c r="BF192" s="394" t="str">
        <f t="shared" si="82"/>
        <v>►</v>
      </c>
      <c r="BI192" s="9">
        <v>1</v>
      </c>
      <c r="BJ192" s="1"/>
      <c r="BK192" s="1"/>
    </row>
    <row r="193" spans="1:63" s="564" customFormat="1" ht="21">
      <c r="A193" s="394" t="str">
        <f t="shared" si="79"/>
        <v>►</v>
      </c>
      <c r="B193" s="146" t="str">
        <f t="shared" si="99"/>
        <v>►</v>
      </c>
      <c r="C193" s="659" t="str">
        <f t="shared" si="100"/>
        <v>►</v>
      </c>
      <c r="D193" s="146" t="str">
        <f t="shared" si="101"/>
        <v>►</v>
      </c>
      <c r="E193" s="146" t="str">
        <f t="shared" si="102"/>
        <v>►</v>
      </c>
      <c r="F193" s="146" t="str">
        <f t="shared" si="103"/>
        <v>►</v>
      </c>
      <c r="G193" s="146" t="str">
        <f t="shared" si="104"/>
        <v>►</v>
      </c>
      <c r="H193"/>
      <c r="I193" s="145"/>
      <c r="J193" s="118"/>
      <c r="K193" s="118"/>
      <c r="L193" s="117"/>
      <c r="M193" s="116"/>
      <c r="N193" s="115"/>
      <c r="O193" s="663"/>
      <c r="P193" s="663"/>
      <c r="Q193" s="662"/>
      <c r="R193" s="149"/>
      <c r="S193" s="292"/>
      <c r="T193" s="291"/>
      <c r="U193" s="143"/>
      <c r="V193" s="290"/>
      <c r="W193" s="289"/>
      <c r="X193" s="288"/>
      <c r="Y193" s="287"/>
      <c r="Z193" s="294"/>
      <c r="AA193" s="660"/>
      <c r="AB193" s="394" t="str">
        <f t="shared" si="80"/>
        <v>►</v>
      </c>
      <c r="AC193" s="146" t="str">
        <f t="shared" si="105"/>
        <v>►</v>
      </c>
      <c r="AD193" s="659" t="str">
        <f t="shared" si="106"/>
        <v>►</v>
      </c>
      <c r="AE193" s="146" t="str">
        <f t="shared" si="107"/>
        <v>►</v>
      </c>
      <c r="AF193" s="146" t="str">
        <f t="shared" si="108"/>
        <v>►</v>
      </c>
      <c r="AG193" s="146" t="str">
        <f t="shared" si="109"/>
        <v>►</v>
      </c>
      <c r="AH193" s="146" t="str">
        <f t="shared" si="110"/>
        <v>►</v>
      </c>
      <c r="AI193" s="660"/>
      <c r="AJ193" s="145"/>
      <c r="AK193" s="118"/>
      <c r="AL193" s="118"/>
      <c r="AM193" s="117"/>
      <c r="AN193" s="116"/>
      <c r="AO193" s="115"/>
      <c r="AP193" s="663"/>
      <c r="AQ193" s="663"/>
      <c r="AR193" s="662"/>
      <c r="AS193" s="149"/>
      <c r="AT193" s="292"/>
      <c r="AU193" s="291"/>
      <c r="AV193" s="143"/>
      <c r="AW193" s="290"/>
      <c r="AX193" s="289"/>
      <c r="AY193" s="288"/>
      <c r="AZ193" s="287"/>
      <c r="BA193" s="294"/>
      <c r="BB193"/>
      <c r="BC193" s="394" t="str">
        <f t="shared" si="81"/>
        <v>►</v>
      </c>
      <c r="BF193" s="394" t="str">
        <f t="shared" si="82"/>
        <v>►</v>
      </c>
      <c r="BI193" s="9">
        <v>1</v>
      </c>
      <c r="BJ193" s="1"/>
      <c r="BK193" s="1"/>
    </row>
    <row r="194" spans="1:63" s="564" customFormat="1" ht="21">
      <c r="A194" s="394" t="str">
        <f t="shared" si="79"/>
        <v>►</v>
      </c>
      <c r="B194" s="146" t="str">
        <f t="shared" si="99"/>
        <v>►</v>
      </c>
      <c r="C194" s="659" t="str">
        <f t="shared" si="100"/>
        <v>►</v>
      </c>
      <c r="D194" s="146" t="str">
        <f t="shared" si="101"/>
        <v>►</v>
      </c>
      <c r="E194" s="146" t="str">
        <f t="shared" si="102"/>
        <v>►</v>
      </c>
      <c r="F194" s="146" t="str">
        <f t="shared" si="103"/>
        <v>►</v>
      </c>
      <c r="G194" s="146" t="str">
        <f t="shared" si="104"/>
        <v>►</v>
      </c>
      <c r="H194"/>
      <c r="I194" s="145"/>
      <c r="J194" s="118"/>
      <c r="K194" s="118"/>
      <c r="L194" s="117"/>
      <c r="M194" s="116"/>
      <c r="N194" s="115"/>
      <c r="O194" s="663"/>
      <c r="P194" s="663"/>
      <c r="Q194" s="662"/>
      <c r="R194" s="144"/>
      <c r="S194" s="292"/>
      <c r="T194" s="291"/>
      <c r="U194" s="143"/>
      <c r="V194" s="290"/>
      <c r="W194" s="289"/>
      <c r="X194" s="288"/>
      <c r="Y194" s="287"/>
      <c r="Z194" s="286"/>
      <c r="AA194" s="660"/>
      <c r="AB194" s="394" t="str">
        <f t="shared" si="80"/>
        <v>►</v>
      </c>
      <c r="AC194" s="146" t="str">
        <f t="shared" si="105"/>
        <v>►</v>
      </c>
      <c r="AD194" s="659" t="str">
        <f t="shared" si="106"/>
        <v>►</v>
      </c>
      <c r="AE194" s="146" t="str">
        <f t="shared" si="107"/>
        <v>►</v>
      </c>
      <c r="AF194" s="146" t="str">
        <f t="shared" si="108"/>
        <v>►</v>
      </c>
      <c r="AG194" s="146" t="str">
        <f t="shared" si="109"/>
        <v>►</v>
      </c>
      <c r="AH194" s="146" t="str">
        <f t="shared" si="110"/>
        <v>►</v>
      </c>
      <c r="AI194" s="660"/>
      <c r="AJ194" s="145"/>
      <c r="AK194" s="118"/>
      <c r="AL194" s="118"/>
      <c r="AM194" s="117"/>
      <c r="AN194" s="116"/>
      <c r="AO194" s="115"/>
      <c r="AP194" s="663"/>
      <c r="AQ194" s="663"/>
      <c r="AR194" s="662"/>
      <c r="AS194" s="144"/>
      <c r="AT194" s="292"/>
      <c r="AU194" s="291"/>
      <c r="AV194" s="143"/>
      <c r="AW194" s="290"/>
      <c r="AX194" s="289"/>
      <c r="AY194" s="288"/>
      <c r="AZ194" s="287"/>
      <c r="BA194" s="286"/>
      <c r="BB194"/>
      <c r="BC194" s="394" t="str">
        <f t="shared" si="81"/>
        <v>►</v>
      </c>
      <c r="BF194" s="394" t="str">
        <f t="shared" si="82"/>
        <v>►</v>
      </c>
      <c r="BI194" s="9">
        <v>1</v>
      </c>
      <c r="BJ194" s="1"/>
      <c r="BK194" s="1"/>
    </row>
    <row r="195" spans="1:63" s="564" customFormat="1" ht="21">
      <c r="A195" s="394" t="str">
        <f t="shared" si="79"/>
        <v>►</v>
      </c>
      <c r="B195" s="146" t="str">
        <f t="shared" si="99"/>
        <v>►</v>
      </c>
      <c r="C195" s="659" t="str">
        <f t="shared" si="100"/>
        <v>►</v>
      </c>
      <c r="D195" s="146" t="str">
        <f t="shared" si="101"/>
        <v>►</v>
      </c>
      <c r="E195" s="146" t="str">
        <f t="shared" si="102"/>
        <v>►</v>
      </c>
      <c r="F195" s="146" t="str">
        <f t="shared" si="103"/>
        <v>►</v>
      </c>
      <c r="G195" s="146" t="str">
        <f t="shared" si="104"/>
        <v>►</v>
      </c>
      <c r="H195"/>
      <c r="I195" s="145"/>
      <c r="J195" s="118"/>
      <c r="K195" s="118"/>
      <c r="L195" s="117"/>
      <c r="M195" s="116"/>
      <c r="N195" s="115"/>
      <c r="O195" s="663"/>
      <c r="P195" s="663"/>
      <c r="Q195" s="662"/>
      <c r="R195" s="149"/>
      <c r="S195" s="292"/>
      <c r="T195" s="291"/>
      <c r="U195" s="143"/>
      <c r="V195" s="290"/>
      <c r="W195" s="289"/>
      <c r="X195" s="288"/>
      <c r="Y195" s="287"/>
      <c r="Z195" s="286"/>
      <c r="AA195" s="660"/>
      <c r="AB195" s="394" t="str">
        <f t="shared" si="80"/>
        <v>►</v>
      </c>
      <c r="AC195" s="146" t="str">
        <f t="shared" si="105"/>
        <v>►</v>
      </c>
      <c r="AD195" s="659" t="str">
        <f t="shared" si="106"/>
        <v>►</v>
      </c>
      <c r="AE195" s="146" t="str">
        <f t="shared" si="107"/>
        <v>►</v>
      </c>
      <c r="AF195" s="146" t="str">
        <f t="shared" si="108"/>
        <v>►</v>
      </c>
      <c r="AG195" s="146" t="str">
        <f t="shared" si="109"/>
        <v>►</v>
      </c>
      <c r="AH195" s="146" t="str">
        <f t="shared" si="110"/>
        <v>►</v>
      </c>
      <c r="AI195" s="660"/>
      <c r="AJ195" s="145"/>
      <c r="AK195" s="118"/>
      <c r="AL195" s="118"/>
      <c r="AM195" s="117"/>
      <c r="AN195" s="116"/>
      <c r="AO195" s="115"/>
      <c r="AP195" s="663"/>
      <c r="AQ195" s="663"/>
      <c r="AR195" s="662"/>
      <c r="AS195" s="149"/>
      <c r="AT195" s="292"/>
      <c r="AU195" s="291"/>
      <c r="AV195" s="143"/>
      <c r="AW195" s="290"/>
      <c r="AX195" s="289"/>
      <c r="AY195" s="288"/>
      <c r="AZ195" s="287"/>
      <c r="BA195" s="286"/>
      <c r="BB195"/>
      <c r="BC195" s="394" t="str">
        <f t="shared" si="81"/>
        <v>►</v>
      </c>
      <c r="BF195" s="394" t="str">
        <f t="shared" si="82"/>
        <v>►</v>
      </c>
      <c r="BI195" s="9">
        <v>1</v>
      </c>
      <c r="BJ195" s="1"/>
      <c r="BK195" s="1"/>
    </row>
    <row r="196" spans="1:63" s="564" customFormat="1" ht="21">
      <c r="A196" s="394" t="str">
        <f t="shared" si="79"/>
        <v>►</v>
      </c>
      <c r="B196" s="146" t="str">
        <f t="shared" si="99"/>
        <v>►</v>
      </c>
      <c r="C196" s="659" t="str">
        <f t="shared" si="100"/>
        <v>►</v>
      </c>
      <c r="D196" s="146" t="str">
        <f t="shared" si="101"/>
        <v>►</v>
      </c>
      <c r="E196" s="146" t="str">
        <f t="shared" si="102"/>
        <v>►</v>
      </c>
      <c r="F196" s="146" t="str">
        <f t="shared" si="103"/>
        <v>►</v>
      </c>
      <c r="G196" s="146" t="str">
        <f t="shared" si="104"/>
        <v>►</v>
      </c>
      <c r="H196"/>
      <c r="I196" s="145"/>
      <c r="J196" s="118"/>
      <c r="K196" s="118"/>
      <c r="L196" s="117"/>
      <c r="M196" s="116"/>
      <c r="N196" s="115"/>
      <c r="O196" s="663"/>
      <c r="P196" s="663"/>
      <c r="Q196" s="662"/>
      <c r="R196" s="144"/>
      <c r="S196" s="292"/>
      <c r="T196" s="291"/>
      <c r="U196" s="143"/>
      <c r="V196" s="290"/>
      <c r="W196" s="289"/>
      <c r="X196" s="288"/>
      <c r="Y196" s="287"/>
      <c r="Z196" s="286"/>
      <c r="AA196" s="660"/>
      <c r="AB196" s="394" t="str">
        <f t="shared" si="80"/>
        <v>►</v>
      </c>
      <c r="AC196" s="146" t="str">
        <f t="shared" si="105"/>
        <v>►</v>
      </c>
      <c r="AD196" s="659" t="str">
        <f t="shared" si="106"/>
        <v>►</v>
      </c>
      <c r="AE196" s="146" t="str">
        <f t="shared" si="107"/>
        <v>►</v>
      </c>
      <c r="AF196" s="146" t="str">
        <f t="shared" si="108"/>
        <v>►</v>
      </c>
      <c r="AG196" s="146" t="str">
        <f t="shared" si="109"/>
        <v>►</v>
      </c>
      <c r="AH196" s="146" t="str">
        <f t="shared" si="110"/>
        <v>►</v>
      </c>
      <c r="AI196" s="660"/>
      <c r="AJ196" s="145"/>
      <c r="AK196" s="118"/>
      <c r="AL196" s="118"/>
      <c r="AM196" s="117"/>
      <c r="AN196" s="116"/>
      <c r="AO196" s="115"/>
      <c r="AP196" s="663"/>
      <c r="AQ196" s="663"/>
      <c r="AR196" s="662"/>
      <c r="AS196" s="144"/>
      <c r="AT196" s="292"/>
      <c r="AU196" s="291"/>
      <c r="AV196" s="143"/>
      <c r="AW196" s="290"/>
      <c r="AX196" s="289"/>
      <c r="AY196" s="288"/>
      <c r="AZ196" s="287"/>
      <c r="BA196" s="286"/>
      <c r="BB196"/>
      <c r="BC196" s="394" t="str">
        <f t="shared" si="81"/>
        <v>►</v>
      </c>
      <c r="BF196" s="394" t="str">
        <f t="shared" si="82"/>
        <v>►</v>
      </c>
      <c r="BI196" s="9">
        <v>1</v>
      </c>
      <c r="BJ196" s="1"/>
      <c r="BK196" s="1"/>
    </row>
    <row r="197" spans="1:63" s="564" customFormat="1" ht="15.75">
      <c r="A197" s="394" t="str">
        <f t="shared" si="79"/>
        <v>►</v>
      </c>
      <c r="B197" s="146" t="str">
        <f t="shared" si="99"/>
        <v>►</v>
      </c>
      <c r="C197" s="659" t="str">
        <f t="shared" si="100"/>
        <v>►</v>
      </c>
      <c r="D197" s="146" t="str">
        <f t="shared" si="101"/>
        <v>►</v>
      </c>
      <c r="E197" s="146" t="str">
        <f t="shared" si="102"/>
        <v>►</v>
      </c>
      <c r="F197" s="146" t="str">
        <f t="shared" si="103"/>
        <v>►</v>
      </c>
      <c r="G197" s="146" t="str">
        <f t="shared" si="104"/>
        <v>►</v>
      </c>
      <c r="H197"/>
      <c r="I197" s="133"/>
      <c r="J197" s="118"/>
      <c r="K197" s="118"/>
      <c r="L197" s="117"/>
      <c r="M197" s="116"/>
      <c r="N197" s="115"/>
      <c r="O197" s="131"/>
      <c r="P197" s="131"/>
      <c r="Q197" s="131"/>
      <c r="R197" s="131"/>
      <c r="S197" s="131"/>
      <c r="T197" s="131"/>
      <c r="U197" s="131"/>
      <c r="V197" s="131"/>
      <c r="W197" s="131"/>
      <c r="X197" s="132"/>
      <c r="Y197" s="131"/>
      <c r="Z197" s="130"/>
      <c r="AA197" s="660"/>
      <c r="AB197" s="394" t="str">
        <f t="shared" si="80"/>
        <v>►</v>
      </c>
      <c r="AC197" s="146" t="str">
        <f t="shared" si="105"/>
        <v>►</v>
      </c>
      <c r="AD197" s="659" t="str">
        <f t="shared" si="106"/>
        <v>►</v>
      </c>
      <c r="AE197" s="146" t="str">
        <f t="shared" si="107"/>
        <v>►</v>
      </c>
      <c r="AF197" s="146" t="str">
        <f t="shared" si="108"/>
        <v>►</v>
      </c>
      <c r="AG197" s="146" t="str">
        <f t="shared" si="109"/>
        <v>►</v>
      </c>
      <c r="AH197" s="146" t="str">
        <f t="shared" si="110"/>
        <v>►</v>
      </c>
      <c r="AI197" s="660"/>
      <c r="AJ197" s="133"/>
      <c r="AK197" s="118"/>
      <c r="AL197" s="118"/>
      <c r="AM197" s="117"/>
      <c r="AN197" s="116"/>
      <c r="AO197" s="115"/>
      <c r="AP197" s="131"/>
      <c r="AQ197" s="131"/>
      <c r="AR197" s="131"/>
      <c r="AS197" s="131"/>
      <c r="AT197" s="131"/>
      <c r="AU197" s="131"/>
      <c r="AV197" s="131"/>
      <c r="AW197" s="131"/>
      <c r="AX197" s="131"/>
      <c r="AY197" s="132"/>
      <c r="AZ197" s="131"/>
      <c r="BA197" s="130"/>
      <c r="BB197"/>
      <c r="BC197" s="394" t="str">
        <f t="shared" si="81"/>
        <v>►</v>
      </c>
      <c r="BF197" s="394" t="str">
        <f t="shared" si="82"/>
        <v>►</v>
      </c>
      <c r="BI197" s="9">
        <v>1</v>
      </c>
      <c r="BJ197" s="1"/>
      <c r="BK197" s="1"/>
    </row>
    <row r="198" spans="1:63" s="564" customFormat="1" ht="21">
      <c r="A198" s="394" t="str">
        <f t="shared" si="79"/>
        <v>►</v>
      </c>
      <c r="B198" s="146" t="str">
        <f t="shared" si="99"/>
        <v>►</v>
      </c>
      <c r="C198" s="659" t="str">
        <f t="shared" si="100"/>
        <v>►</v>
      </c>
      <c r="D198" s="146" t="str">
        <f t="shared" si="101"/>
        <v>►</v>
      </c>
      <c r="E198" s="146" t="str">
        <f t="shared" si="102"/>
        <v>►</v>
      </c>
      <c r="F198" s="146" t="str">
        <f t="shared" si="103"/>
        <v>►</v>
      </c>
      <c r="G198" s="146" t="str">
        <f t="shared" si="104"/>
        <v>►</v>
      </c>
      <c r="H198"/>
      <c r="I198" s="145"/>
      <c r="J198" s="118"/>
      <c r="K198" s="118"/>
      <c r="L198" s="117"/>
      <c r="M198" s="116"/>
      <c r="N198" s="115"/>
      <c r="O198" s="284"/>
      <c r="P198" s="265"/>
      <c r="Q198" s="268"/>
      <c r="R198" s="268"/>
      <c r="S198" s="268"/>
      <c r="T198" s="268"/>
      <c r="U198" s="268"/>
      <c r="V198" s="268"/>
      <c r="W198" s="268"/>
      <c r="X198" s="268"/>
      <c r="Y198" s="268"/>
      <c r="Z198" s="283"/>
      <c r="AA198" s="660"/>
      <c r="AB198" s="394" t="str">
        <f t="shared" si="80"/>
        <v>►</v>
      </c>
      <c r="AC198" s="146" t="str">
        <f t="shared" si="105"/>
        <v>►</v>
      </c>
      <c r="AD198" s="659" t="str">
        <f t="shared" si="106"/>
        <v>►</v>
      </c>
      <c r="AE198" s="146" t="str">
        <f t="shared" si="107"/>
        <v>►</v>
      </c>
      <c r="AF198" s="146" t="str">
        <f t="shared" si="108"/>
        <v>►</v>
      </c>
      <c r="AG198" s="146" t="str">
        <f t="shared" si="109"/>
        <v>►</v>
      </c>
      <c r="AH198" s="146" t="str">
        <f t="shared" si="110"/>
        <v>►</v>
      </c>
      <c r="AI198" s="660"/>
      <c r="AJ198" s="145"/>
      <c r="AK198" s="118"/>
      <c r="AL198" s="118"/>
      <c r="AM198" s="117"/>
      <c r="AN198" s="116"/>
      <c r="AO198" s="115"/>
      <c r="AP198" s="284"/>
      <c r="AQ198" s="265"/>
      <c r="AR198" s="268"/>
      <c r="AS198" s="268"/>
      <c r="AT198" s="268"/>
      <c r="AU198" s="268"/>
      <c r="AV198" s="268"/>
      <c r="AW198" s="268"/>
      <c r="AX198" s="268"/>
      <c r="AY198" s="268"/>
      <c r="AZ198" s="268"/>
      <c r="BA198" s="283"/>
      <c r="BB198"/>
      <c r="BC198" s="394" t="str">
        <f t="shared" si="81"/>
        <v>►</v>
      </c>
      <c r="BF198" s="394" t="str">
        <f t="shared" si="82"/>
        <v>►</v>
      </c>
      <c r="BI198" s="9">
        <v>1</v>
      </c>
      <c r="BJ198" s="1"/>
      <c r="BK198" s="1"/>
    </row>
    <row r="199" spans="1:63" s="564" customFormat="1" ht="21">
      <c r="A199" s="394" t="str">
        <f t="shared" si="79"/>
        <v>►</v>
      </c>
      <c r="B199" s="146" t="str">
        <f t="shared" ref="B199:G199" si="111">B198</f>
        <v>►</v>
      </c>
      <c r="C199" s="659" t="str">
        <f t="shared" si="111"/>
        <v>►</v>
      </c>
      <c r="D199" s="146" t="str">
        <f t="shared" si="111"/>
        <v>►</v>
      </c>
      <c r="E199" s="146" t="str">
        <f t="shared" si="111"/>
        <v>►</v>
      </c>
      <c r="F199" s="146" t="str">
        <f t="shared" si="111"/>
        <v>►</v>
      </c>
      <c r="G199" s="146" t="str">
        <f t="shared" si="111"/>
        <v>►</v>
      </c>
      <c r="H199"/>
      <c r="I199" s="145"/>
      <c r="J199" s="118"/>
      <c r="K199" s="118"/>
      <c r="L199" s="117"/>
      <c r="M199" s="116"/>
      <c r="N199" s="115"/>
      <c r="O199" s="281"/>
      <c r="P199" s="280"/>
      <c r="Q199" s="280"/>
      <c r="R199" s="280"/>
      <c r="S199" s="280"/>
      <c r="T199" s="280"/>
      <c r="U199" s="280"/>
      <c r="V199" s="280"/>
      <c r="W199" s="280"/>
      <c r="X199" s="280"/>
      <c r="Y199" s="280"/>
      <c r="Z199" s="279"/>
      <c r="AA199" s="660"/>
      <c r="AB199" s="394" t="str">
        <f t="shared" si="80"/>
        <v>►</v>
      </c>
      <c r="AC199" s="146" t="str">
        <f t="shared" ref="AC199:AH199" si="112">AC198</f>
        <v>►</v>
      </c>
      <c r="AD199" s="659" t="str">
        <f t="shared" si="112"/>
        <v>►</v>
      </c>
      <c r="AE199" s="146" t="str">
        <f t="shared" si="112"/>
        <v>►</v>
      </c>
      <c r="AF199" s="146" t="str">
        <f t="shared" si="112"/>
        <v>►</v>
      </c>
      <c r="AG199" s="146" t="str">
        <f t="shared" si="112"/>
        <v>►</v>
      </c>
      <c r="AH199" s="146" t="str">
        <f t="shared" si="112"/>
        <v>►</v>
      </c>
      <c r="AI199" s="660"/>
      <c r="AJ199" s="145"/>
      <c r="AK199" s="118"/>
      <c r="AL199" s="118"/>
      <c r="AM199" s="117"/>
      <c r="AN199" s="116"/>
      <c r="AO199" s="115"/>
      <c r="AP199" s="281"/>
      <c r="AQ199" s="280"/>
      <c r="AR199" s="280"/>
      <c r="AS199" s="280"/>
      <c r="AT199" s="280"/>
      <c r="AU199" s="280"/>
      <c r="AV199" s="280"/>
      <c r="AW199" s="280"/>
      <c r="AX199" s="280"/>
      <c r="AY199" s="280"/>
      <c r="AZ199" s="280"/>
      <c r="BA199" s="279"/>
      <c r="BB199"/>
      <c r="BC199" s="394" t="str">
        <f t="shared" si="81"/>
        <v>►</v>
      </c>
      <c r="BF199" s="394" t="str">
        <f t="shared" si="82"/>
        <v>►</v>
      </c>
      <c r="BI199" s="9">
        <v>1</v>
      </c>
      <c r="BJ199" s="1"/>
      <c r="BK199" s="1"/>
    </row>
    <row r="200" spans="1:63" s="564" customFormat="1" ht="21">
      <c r="A200" s="394" t="str">
        <f t="shared" si="79"/>
        <v>►</v>
      </c>
      <c r="B200" s="146" t="str">
        <f t="shared" ref="B200:G212" si="113">B198</f>
        <v>►</v>
      </c>
      <c r="C200" s="659" t="str">
        <f t="shared" si="113"/>
        <v>►</v>
      </c>
      <c r="D200" s="146" t="str">
        <f t="shared" si="113"/>
        <v>►</v>
      </c>
      <c r="E200" s="146" t="str">
        <f t="shared" si="113"/>
        <v>►</v>
      </c>
      <c r="F200" s="146" t="str">
        <f t="shared" si="113"/>
        <v>►</v>
      </c>
      <c r="G200" s="146" t="str">
        <f t="shared" si="113"/>
        <v>►</v>
      </c>
      <c r="H200"/>
      <c r="I200" s="145"/>
      <c r="J200" s="118"/>
      <c r="K200" s="118"/>
      <c r="L200" s="117"/>
      <c r="M200" s="116"/>
      <c r="N200" s="115"/>
      <c r="O200" s="281"/>
      <c r="P200" s="280"/>
      <c r="Q200" s="280"/>
      <c r="R200" s="280"/>
      <c r="S200" s="280"/>
      <c r="T200" s="280"/>
      <c r="U200" s="280"/>
      <c r="V200" s="280"/>
      <c r="W200" s="280"/>
      <c r="X200" s="280"/>
      <c r="Y200" s="280"/>
      <c r="Z200" s="279"/>
      <c r="AA200" s="660"/>
      <c r="AB200" s="394" t="str">
        <f t="shared" si="80"/>
        <v>►</v>
      </c>
      <c r="AC200" s="146" t="str">
        <f t="shared" ref="AC200:AH212" si="114">AC198</f>
        <v>►</v>
      </c>
      <c r="AD200" s="659" t="str">
        <f t="shared" si="114"/>
        <v>►</v>
      </c>
      <c r="AE200" s="146" t="str">
        <f t="shared" si="114"/>
        <v>►</v>
      </c>
      <c r="AF200" s="146" t="str">
        <f t="shared" si="114"/>
        <v>►</v>
      </c>
      <c r="AG200" s="146" t="str">
        <f t="shared" si="114"/>
        <v>►</v>
      </c>
      <c r="AH200" s="146" t="str">
        <f t="shared" si="114"/>
        <v>►</v>
      </c>
      <c r="AI200" s="660"/>
      <c r="AJ200" s="145"/>
      <c r="AK200" s="118"/>
      <c r="AL200" s="118"/>
      <c r="AM200" s="117"/>
      <c r="AN200" s="116"/>
      <c r="AO200" s="115"/>
      <c r="AP200" s="281"/>
      <c r="AQ200" s="280"/>
      <c r="AR200" s="280"/>
      <c r="AS200" s="280"/>
      <c r="AT200" s="280"/>
      <c r="AU200" s="280"/>
      <c r="AV200" s="280"/>
      <c r="AW200" s="280"/>
      <c r="AX200" s="280"/>
      <c r="AY200" s="280"/>
      <c r="AZ200" s="280"/>
      <c r="BA200" s="279"/>
      <c r="BB200"/>
      <c r="BC200" s="394" t="str">
        <f t="shared" si="81"/>
        <v>►</v>
      </c>
      <c r="BF200" s="394" t="str">
        <f t="shared" si="82"/>
        <v>►</v>
      </c>
      <c r="BI200" s="9">
        <v>1</v>
      </c>
      <c r="BJ200" s="1"/>
      <c r="BK200" s="1"/>
    </row>
    <row r="201" spans="1:63" s="564" customFormat="1" ht="21">
      <c r="A201" s="394" t="str">
        <f t="shared" si="79"/>
        <v>►</v>
      </c>
      <c r="B201" s="146" t="str">
        <f t="shared" si="113"/>
        <v>►</v>
      </c>
      <c r="C201" s="659" t="str">
        <f t="shared" si="113"/>
        <v>►</v>
      </c>
      <c r="D201" s="146" t="str">
        <f t="shared" si="113"/>
        <v>►</v>
      </c>
      <c r="E201" s="146" t="str">
        <f t="shared" si="113"/>
        <v>►</v>
      </c>
      <c r="F201" s="146" t="str">
        <f t="shared" si="113"/>
        <v>►</v>
      </c>
      <c r="G201" s="146" t="str">
        <f t="shared" si="113"/>
        <v>►</v>
      </c>
      <c r="H201"/>
      <c r="I201" s="145"/>
      <c r="J201" s="118"/>
      <c r="K201" s="118"/>
      <c r="L201" s="117"/>
      <c r="M201" s="116"/>
      <c r="N201" s="115"/>
      <c r="O201" s="281"/>
      <c r="P201" s="280"/>
      <c r="Q201" s="280"/>
      <c r="R201" s="280"/>
      <c r="S201" s="280"/>
      <c r="T201" s="280"/>
      <c r="U201" s="280"/>
      <c r="V201" s="280"/>
      <c r="W201" s="280"/>
      <c r="X201" s="280"/>
      <c r="Y201" s="280"/>
      <c r="Z201" s="279"/>
      <c r="AA201" s="660"/>
      <c r="AB201" s="394" t="str">
        <f t="shared" si="80"/>
        <v>►</v>
      </c>
      <c r="AC201" s="146" t="str">
        <f t="shared" si="114"/>
        <v>►</v>
      </c>
      <c r="AD201" s="659" t="str">
        <f t="shared" si="114"/>
        <v>►</v>
      </c>
      <c r="AE201" s="146" t="str">
        <f t="shared" si="114"/>
        <v>►</v>
      </c>
      <c r="AF201" s="146" t="str">
        <f t="shared" si="114"/>
        <v>►</v>
      </c>
      <c r="AG201" s="146" t="str">
        <f t="shared" si="114"/>
        <v>►</v>
      </c>
      <c r="AH201" s="146" t="str">
        <f t="shared" si="114"/>
        <v>►</v>
      </c>
      <c r="AI201" s="660"/>
      <c r="AJ201" s="145"/>
      <c r="AK201" s="118"/>
      <c r="AL201" s="118"/>
      <c r="AM201" s="117"/>
      <c r="AN201" s="116"/>
      <c r="AO201" s="115"/>
      <c r="AP201" s="281"/>
      <c r="AQ201" s="280"/>
      <c r="AR201" s="280"/>
      <c r="AS201" s="280"/>
      <c r="AT201" s="280"/>
      <c r="AU201" s="280"/>
      <c r="AV201" s="280"/>
      <c r="AW201" s="280"/>
      <c r="AX201" s="280"/>
      <c r="AY201" s="280"/>
      <c r="AZ201" s="280"/>
      <c r="BA201" s="279"/>
      <c r="BB201"/>
      <c r="BC201" s="394" t="str">
        <f t="shared" si="81"/>
        <v>►</v>
      </c>
      <c r="BF201" s="394" t="str">
        <f t="shared" si="82"/>
        <v>►</v>
      </c>
      <c r="BI201" s="9">
        <v>1</v>
      </c>
      <c r="BJ201" s="1"/>
      <c r="BK201" s="1"/>
    </row>
    <row r="202" spans="1:63" s="564" customFormat="1" ht="21">
      <c r="A202" s="394" t="str">
        <f t="shared" ref="A202:A265" si="115">IF(ISBLANK(I202),"►",I202)</f>
        <v>►</v>
      </c>
      <c r="B202" s="146" t="str">
        <f t="shared" si="113"/>
        <v>►</v>
      </c>
      <c r="C202" s="659" t="str">
        <f t="shared" si="113"/>
        <v>►</v>
      </c>
      <c r="D202" s="146" t="str">
        <f t="shared" si="113"/>
        <v>►</v>
      </c>
      <c r="E202" s="146" t="str">
        <f t="shared" si="113"/>
        <v>►</v>
      </c>
      <c r="F202" s="146" t="str">
        <f t="shared" si="113"/>
        <v>►</v>
      </c>
      <c r="G202" s="146" t="str">
        <f t="shared" si="113"/>
        <v>►</v>
      </c>
      <c r="H202"/>
      <c r="I202" s="145"/>
      <c r="J202" s="118"/>
      <c r="K202" s="118"/>
      <c r="L202" s="117"/>
      <c r="M202" s="116"/>
      <c r="N202" s="115"/>
      <c r="O202" s="281"/>
      <c r="P202" s="280"/>
      <c r="Q202" s="280"/>
      <c r="R202" s="280"/>
      <c r="S202" s="280"/>
      <c r="T202" s="280"/>
      <c r="U202" s="280"/>
      <c r="V202" s="280"/>
      <c r="W202" s="280"/>
      <c r="X202" s="280"/>
      <c r="Y202" s="280"/>
      <c r="Z202" s="279"/>
      <c r="AA202" s="660"/>
      <c r="AB202" s="394" t="str">
        <f t="shared" ref="AB202:AB265" si="116">IF(ISBLANK(AJ202),"►",AJ202)</f>
        <v>►</v>
      </c>
      <c r="AC202" s="146" t="str">
        <f t="shared" si="114"/>
        <v>►</v>
      </c>
      <c r="AD202" s="659" t="str">
        <f t="shared" si="114"/>
        <v>►</v>
      </c>
      <c r="AE202" s="146" t="str">
        <f t="shared" si="114"/>
        <v>►</v>
      </c>
      <c r="AF202" s="146" t="str">
        <f t="shared" si="114"/>
        <v>►</v>
      </c>
      <c r="AG202" s="146" t="str">
        <f t="shared" si="114"/>
        <v>►</v>
      </c>
      <c r="AH202" s="146" t="str">
        <f t="shared" si="114"/>
        <v>►</v>
      </c>
      <c r="AI202" s="660"/>
      <c r="AJ202" s="145"/>
      <c r="AK202" s="118"/>
      <c r="AL202" s="118"/>
      <c r="AM202" s="117"/>
      <c r="AN202" s="116"/>
      <c r="AO202" s="115"/>
      <c r="AP202" s="281"/>
      <c r="AQ202" s="280"/>
      <c r="AR202" s="280"/>
      <c r="AS202" s="280"/>
      <c r="AT202" s="280"/>
      <c r="AU202" s="280"/>
      <c r="AV202" s="280"/>
      <c r="AW202" s="280"/>
      <c r="AX202" s="280"/>
      <c r="AY202" s="280"/>
      <c r="AZ202" s="280"/>
      <c r="BA202" s="279"/>
      <c r="BB202"/>
      <c r="BC202" s="394" t="str">
        <f t="shared" ref="BC202:BC265" si="117">A202</f>
        <v>►</v>
      </c>
      <c r="BF202" s="394" t="str">
        <f t="shared" ref="BF202:BF265" si="118">AB202</f>
        <v>►</v>
      </c>
      <c r="BI202" s="9">
        <v>1</v>
      </c>
      <c r="BJ202" s="1"/>
      <c r="BK202" s="1"/>
    </row>
    <row r="203" spans="1:63" s="564" customFormat="1" ht="21">
      <c r="A203" s="394" t="str">
        <f t="shared" si="115"/>
        <v>►</v>
      </c>
      <c r="B203" s="146" t="str">
        <f t="shared" si="113"/>
        <v>►</v>
      </c>
      <c r="C203" s="659" t="str">
        <f t="shared" si="113"/>
        <v>►</v>
      </c>
      <c r="D203" s="146" t="str">
        <f t="shared" si="113"/>
        <v>►</v>
      </c>
      <c r="E203" s="146" t="str">
        <f t="shared" si="113"/>
        <v>►</v>
      </c>
      <c r="F203" s="146" t="str">
        <f t="shared" si="113"/>
        <v>►</v>
      </c>
      <c r="G203" s="146" t="str">
        <f t="shared" si="113"/>
        <v>►</v>
      </c>
      <c r="H203"/>
      <c r="I203" s="145"/>
      <c r="J203" s="118"/>
      <c r="K203" s="118"/>
      <c r="L203" s="117"/>
      <c r="M203" s="116"/>
      <c r="N203" s="115"/>
      <c r="O203" s="281"/>
      <c r="P203" s="280"/>
      <c r="Q203" s="280"/>
      <c r="R203" s="280"/>
      <c r="S203" s="280"/>
      <c r="T203" s="280"/>
      <c r="U203" s="280"/>
      <c r="V203" s="280"/>
      <c r="W203" s="280"/>
      <c r="X203" s="280"/>
      <c r="Y203" s="280"/>
      <c r="Z203" s="279"/>
      <c r="AA203" s="660"/>
      <c r="AB203" s="394" t="str">
        <f t="shared" si="116"/>
        <v>►</v>
      </c>
      <c r="AC203" s="146" t="str">
        <f t="shared" si="114"/>
        <v>►</v>
      </c>
      <c r="AD203" s="659" t="str">
        <f t="shared" si="114"/>
        <v>►</v>
      </c>
      <c r="AE203" s="146" t="str">
        <f t="shared" si="114"/>
        <v>►</v>
      </c>
      <c r="AF203" s="146" t="str">
        <f t="shared" si="114"/>
        <v>►</v>
      </c>
      <c r="AG203" s="146" t="str">
        <f t="shared" si="114"/>
        <v>►</v>
      </c>
      <c r="AH203" s="146" t="str">
        <f t="shared" si="114"/>
        <v>►</v>
      </c>
      <c r="AI203" s="660"/>
      <c r="AJ203" s="145"/>
      <c r="AK203" s="118"/>
      <c r="AL203" s="118"/>
      <c r="AM203" s="117"/>
      <c r="AN203" s="116"/>
      <c r="AO203" s="115"/>
      <c r="AP203" s="281"/>
      <c r="AQ203" s="280"/>
      <c r="AR203" s="280"/>
      <c r="AS203" s="280"/>
      <c r="AT203" s="280"/>
      <c r="AU203" s="280"/>
      <c r="AV203" s="280"/>
      <c r="AW203" s="280"/>
      <c r="AX203" s="280"/>
      <c r="AY203" s="280"/>
      <c r="AZ203" s="280"/>
      <c r="BA203" s="279"/>
      <c r="BB203"/>
      <c r="BC203" s="394" t="str">
        <f t="shared" si="117"/>
        <v>►</v>
      </c>
      <c r="BF203" s="394" t="str">
        <f t="shared" si="118"/>
        <v>►</v>
      </c>
      <c r="BI203" s="9">
        <v>1</v>
      </c>
      <c r="BJ203" s="1"/>
      <c r="BK203" s="1"/>
    </row>
    <row r="204" spans="1:63" s="564" customFormat="1" ht="21">
      <c r="A204" s="394" t="str">
        <f t="shared" si="115"/>
        <v>►</v>
      </c>
      <c r="B204" s="146" t="str">
        <f t="shared" si="113"/>
        <v>►</v>
      </c>
      <c r="C204" s="659" t="str">
        <f t="shared" si="113"/>
        <v>►</v>
      </c>
      <c r="D204" s="146" t="str">
        <f t="shared" si="113"/>
        <v>►</v>
      </c>
      <c r="E204" s="146" t="str">
        <f t="shared" si="113"/>
        <v>►</v>
      </c>
      <c r="F204" s="146" t="str">
        <f t="shared" si="113"/>
        <v>►</v>
      </c>
      <c r="G204" s="146" t="str">
        <f t="shared" si="113"/>
        <v>►</v>
      </c>
      <c r="H204"/>
      <c r="I204" s="145"/>
      <c r="J204" s="118"/>
      <c r="K204" s="118"/>
      <c r="L204" s="117"/>
      <c r="M204" s="116"/>
      <c r="N204" s="115"/>
      <c r="O204" s="281"/>
      <c r="P204" s="280"/>
      <c r="Q204" s="280"/>
      <c r="R204" s="280"/>
      <c r="S204" s="280"/>
      <c r="T204" s="280"/>
      <c r="U204" s="280"/>
      <c r="V204" s="280"/>
      <c r="W204" s="280"/>
      <c r="X204" s="280"/>
      <c r="Y204" s="280"/>
      <c r="Z204" s="279"/>
      <c r="AA204" s="660"/>
      <c r="AB204" s="394" t="str">
        <f t="shared" si="116"/>
        <v>►</v>
      </c>
      <c r="AC204" s="146" t="str">
        <f t="shared" si="114"/>
        <v>►</v>
      </c>
      <c r="AD204" s="659" t="str">
        <f t="shared" si="114"/>
        <v>►</v>
      </c>
      <c r="AE204" s="146" t="str">
        <f t="shared" si="114"/>
        <v>►</v>
      </c>
      <c r="AF204" s="146" t="str">
        <f t="shared" si="114"/>
        <v>►</v>
      </c>
      <c r="AG204" s="146" t="str">
        <f t="shared" si="114"/>
        <v>►</v>
      </c>
      <c r="AH204" s="146" t="str">
        <f t="shared" si="114"/>
        <v>►</v>
      </c>
      <c r="AI204" s="660"/>
      <c r="AJ204" s="145"/>
      <c r="AK204" s="118"/>
      <c r="AL204" s="118"/>
      <c r="AM204" s="117"/>
      <c r="AN204" s="116"/>
      <c r="AO204" s="115"/>
      <c r="AP204" s="281"/>
      <c r="AQ204" s="280"/>
      <c r="AR204" s="280"/>
      <c r="AS204" s="280"/>
      <c r="AT204" s="280"/>
      <c r="AU204" s="280"/>
      <c r="AV204" s="280"/>
      <c r="AW204" s="280"/>
      <c r="AX204" s="280"/>
      <c r="AY204" s="280"/>
      <c r="AZ204" s="280"/>
      <c r="BA204" s="279"/>
      <c r="BB204"/>
      <c r="BC204" s="394" t="str">
        <f t="shared" si="117"/>
        <v>►</v>
      </c>
      <c r="BF204" s="394" t="str">
        <f t="shared" si="118"/>
        <v>►</v>
      </c>
      <c r="BI204" s="9">
        <v>1</v>
      </c>
      <c r="BJ204" s="1"/>
      <c r="BK204" s="1"/>
    </row>
    <row r="205" spans="1:63" s="564" customFormat="1" ht="21">
      <c r="A205" s="394" t="str">
        <f t="shared" si="115"/>
        <v>►</v>
      </c>
      <c r="B205" s="146" t="str">
        <f t="shared" si="113"/>
        <v>►</v>
      </c>
      <c r="C205" s="659" t="str">
        <f t="shared" si="113"/>
        <v>►</v>
      </c>
      <c r="D205" s="146" t="str">
        <f t="shared" si="113"/>
        <v>►</v>
      </c>
      <c r="E205" s="146" t="str">
        <f t="shared" si="113"/>
        <v>►</v>
      </c>
      <c r="F205" s="146" t="str">
        <f t="shared" si="113"/>
        <v>►</v>
      </c>
      <c r="G205" s="146" t="str">
        <f t="shared" si="113"/>
        <v>►</v>
      </c>
      <c r="H205"/>
      <c r="I205" s="145"/>
      <c r="J205" s="118"/>
      <c r="K205" s="118"/>
      <c r="L205" s="117"/>
      <c r="M205" s="116"/>
      <c r="N205" s="115"/>
      <c r="O205" s="281"/>
      <c r="P205" s="280"/>
      <c r="Q205" s="280"/>
      <c r="R205" s="280"/>
      <c r="S205" s="280"/>
      <c r="T205" s="280"/>
      <c r="U205" s="280"/>
      <c r="V205" s="280"/>
      <c r="W205" s="280"/>
      <c r="X205" s="280"/>
      <c r="Y205" s="280"/>
      <c r="Z205" s="279"/>
      <c r="AA205" s="660"/>
      <c r="AB205" s="394" t="str">
        <f t="shared" si="116"/>
        <v>►</v>
      </c>
      <c r="AC205" s="146" t="str">
        <f t="shared" si="114"/>
        <v>►</v>
      </c>
      <c r="AD205" s="659" t="str">
        <f t="shared" si="114"/>
        <v>►</v>
      </c>
      <c r="AE205" s="146" t="str">
        <f t="shared" si="114"/>
        <v>►</v>
      </c>
      <c r="AF205" s="146" t="str">
        <f t="shared" si="114"/>
        <v>►</v>
      </c>
      <c r="AG205" s="146" t="str">
        <f t="shared" si="114"/>
        <v>►</v>
      </c>
      <c r="AH205" s="146" t="str">
        <f t="shared" si="114"/>
        <v>►</v>
      </c>
      <c r="AI205" s="660"/>
      <c r="AJ205" s="145"/>
      <c r="AK205" s="118"/>
      <c r="AL205" s="118"/>
      <c r="AM205" s="117"/>
      <c r="AN205" s="116"/>
      <c r="AO205" s="115"/>
      <c r="AP205" s="281"/>
      <c r="AQ205" s="280"/>
      <c r="AR205" s="280"/>
      <c r="AS205" s="280"/>
      <c r="AT205" s="280"/>
      <c r="AU205" s="280"/>
      <c r="AV205" s="280"/>
      <c r="AW205" s="280"/>
      <c r="AX205" s="280"/>
      <c r="AY205" s="280"/>
      <c r="AZ205" s="280"/>
      <c r="BA205" s="279"/>
      <c r="BB205"/>
      <c r="BC205" s="394" t="str">
        <f t="shared" si="117"/>
        <v>►</v>
      </c>
      <c r="BF205" s="394" t="str">
        <f t="shared" si="118"/>
        <v>►</v>
      </c>
      <c r="BI205" s="9">
        <v>1</v>
      </c>
      <c r="BJ205" s="1"/>
      <c r="BK205" s="1"/>
    </row>
    <row r="206" spans="1:63" s="564" customFormat="1" ht="21">
      <c r="A206" s="394" t="str">
        <f t="shared" si="115"/>
        <v>►</v>
      </c>
      <c r="B206" s="146" t="str">
        <f t="shared" si="113"/>
        <v>►</v>
      </c>
      <c r="C206" s="659" t="str">
        <f t="shared" si="113"/>
        <v>►</v>
      </c>
      <c r="D206" s="146" t="str">
        <f t="shared" si="113"/>
        <v>►</v>
      </c>
      <c r="E206" s="146" t="str">
        <f t="shared" si="113"/>
        <v>►</v>
      </c>
      <c r="F206" s="146" t="str">
        <f t="shared" si="113"/>
        <v>►</v>
      </c>
      <c r="G206" s="146" t="str">
        <f t="shared" si="113"/>
        <v>►</v>
      </c>
      <c r="H206"/>
      <c r="I206" s="145"/>
      <c r="J206" s="118"/>
      <c r="K206" s="118"/>
      <c r="L206" s="117"/>
      <c r="M206" s="116"/>
      <c r="N206" s="115"/>
      <c r="O206" s="281"/>
      <c r="P206" s="280"/>
      <c r="Q206" s="280"/>
      <c r="R206" s="280"/>
      <c r="S206" s="280"/>
      <c r="T206" s="280"/>
      <c r="U206" s="280"/>
      <c r="V206" s="280"/>
      <c r="W206" s="280"/>
      <c r="X206" s="280"/>
      <c r="Y206" s="280"/>
      <c r="Z206" s="279"/>
      <c r="AA206" s="660"/>
      <c r="AB206" s="394" t="str">
        <f t="shared" si="116"/>
        <v>►</v>
      </c>
      <c r="AC206" s="146" t="str">
        <f t="shared" si="114"/>
        <v>►</v>
      </c>
      <c r="AD206" s="659" t="str">
        <f t="shared" si="114"/>
        <v>►</v>
      </c>
      <c r="AE206" s="146" t="str">
        <f t="shared" si="114"/>
        <v>►</v>
      </c>
      <c r="AF206" s="146" t="str">
        <f t="shared" si="114"/>
        <v>►</v>
      </c>
      <c r="AG206" s="146" t="str">
        <f t="shared" si="114"/>
        <v>►</v>
      </c>
      <c r="AH206" s="146" t="str">
        <f t="shared" si="114"/>
        <v>►</v>
      </c>
      <c r="AI206" s="660"/>
      <c r="AJ206" s="145"/>
      <c r="AK206" s="118"/>
      <c r="AL206" s="118"/>
      <c r="AM206" s="117"/>
      <c r="AN206" s="116"/>
      <c r="AO206" s="115"/>
      <c r="AP206" s="281"/>
      <c r="AQ206" s="280"/>
      <c r="AR206" s="280"/>
      <c r="AS206" s="280"/>
      <c r="AT206" s="280"/>
      <c r="AU206" s="280"/>
      <c r="AV206" s="280"/>
      <c r="AW206" s="280"/>
      <c r="AX206" s="280"/>
      <c r="AY206" s="280"/>
      <c r="AZ206" s="280"/>
      <c r="BA206" s="279"/>
      <c r="BB206"/>
      <c r="BC206" s="394" t="str">
        <f t="shared" si="117"/>
        <v>►</v>
      </c>
      <c r="BF206" s="394" t="str">
        <f t="shared" si="118"/>
        <v>►</v>
      </c>
      <c r="BI206" s="9">
        <v>1</v>
      </c>
      <c r="BJ206" s="1"/>
      <c r="BK206" s="1"/>
    </row>
    <row r="207" spans="1:63" s="564" customFormat="1" ht="21">
      <c r="A207" s="394" t="str">
        <f t="shared" si="115"/>
        <v>►</v>
      </c>
      <c r="B207" s="146" t="str">
        <f t="shared" si="113"/>
        <v>►</v>
      </c>
      <c r="C207" s="659" t="str">
        <f t="shared" si="113"/>
        <v>►</v>
      </c>
      <c r="D207" s="146" t="str">
        <f t="shared" si="113"/>
        <v>►</v>
      </c>
      <c r="E207" s="146" t="str">
        <f t="shared" si="113"/>
        <v>►</v>
      </c>
      <c r="F207" s="146" t="str">
        <f t="shared" si="113"/>
        <v>►</v>
      </c>
      <c r="G207" s="146" t="str">
        <f t="shared" si="113"/>
        <v>►</v>
      </c>
      <c r="H207"/>
      <c r="I207" s="145"/>
      <c r="J207" s="118"/>
      <c r="K207" s="118"/>
      <c r="L207" s="117"/>
      <c r="M207" s="116"/>
      <c r="N207" s="115"/>
      <c r="O207" s="281"/>
      <c r="P207" s="280"/>
      <c r="Q207" s="280"/>
      <c r="R207" s="280"/>
      <c r="S207" s="280"/>
      <c r="T207" s="280"/>
      <c r="U207" s="280"/>
      <c r="V207" s="280"/>
      <c r="W207" s="280"/>
      <c r="X207" s="280"/>
      <c r="Y207" s="280"/>
      <c r="Z207" s="279"/>
      <c r="AA207" s="660"/>
      <c r="AB207" s="394" t="str">
        <f t="shared" si="116"/>
        <v>►</v>
      </c>
      <c r="AC207" s="146" t="str">
        <f t="shared" si="114"/>
        <v>►</v>
      </c>
      <c r="AD207" s="659" t="str">
        <f t="shared" si="114"/>
        <v>►</v>
      </c>
      <c r="AE207" s="146" t="str">
        <f t="shared" si="114"/>
        <v>►</v>
      </c>
      <c r="AF207" s="146" t="str">
        <f t="shared" si="114"/>
        <v>►</v>
      </c>
      <c r="AG207" s="146" t="str">
        <f t="shared" si="114"/>
        <v>►</v>
      </c>
      <c r="AH207" s="146" t="str">
        <f t="shared" si="114"/>
        <v>►</v>
      </c>
      <c r="AI207" s="660"/>
      <c r="AJ207" s="145"/>
      <c r="AK207" s="118"/>
      <c r="AL207" s="118"/>
      <c r="AM207" s="117"/>
      <c r="AN207" s="116"/>
      <c r="AO207" s="115"/>
      <c r="AP207" s="281"/>
      <c r="AQ207" s="280"/>
      <c r="AR207" s="280"/>
      <c r="AS207" s="280"/>
      <c r="AT207" s="280"/>
      <c r="AU207" s="280"/>
      <c r="AV207" s="280"/>
      <c r="AW207" s="280"/>
      <c r="AX207" s="280"/>
      <c r="AY207" s="280"/>
      <c r="AZ207" s="280"/>
      <c r="BA207" s="279"/>
      <c r="BB207"/>
      <c r="BC207" s="394" t="str">
        <f t="shared" si="117"/>
        <v>►</v>
      </c>
      <c r="BF207" s="394" t="str">
        <f t="shared" si="118"/>
        <v>►</v>
      </c>
      <c r="BI207" s="9">
        <v>1</v>
      </c>
      <c r="BJ207" s="1"/>
      <c r="BK207" s="1"/>
    </row>
    <row r="208" spans="1:63" s="564" customFormat="1" ht="18.75">
      <c r="A208" s="394" t="str">
        <f t="shared" si="115"/>
        <v>►</v>
      </c>
      <c r="B208" s="146" t="str">
        <f t="shared" si="113"/>
        <v>►</v>
      </c>
      <c r="C208" s="659" t="str">
        <f t="shared" si="113"/>
        <v>►</v>
      </c>
      <c r="D208" s="146" t="str">
        <f t="shared" si="113"/>
        <v>►</v>
      </c>
      <c r="E208" s="146" t="str">
        <f t="shared" si="113"/>
        <v>►</v>
      </c>
      <c r="F208" s="146" t="str">
        <f t="shared" si="113"/>
        <v>►</v>
      </c>
      <c r="G208" s="146" t="str">
        <f t="shared" si="113"/>
        <v>►</v>
      </c>
      <c r="H208"/>
      <c r="I208" s="145"/>
      <c r="J208" s="118"/>
      <c r="K208" s="118"/>
      <c r="L208" s="117"/>
      <c r="M208" s="116"/>
      <c r="N208" s="115"/>
      <c r="O208" s="661"/>
      <c r="P208" s="277"/>
      <c r="Q208" s="277"/>
      <c r="R208" s="277"/>
      <c r="S208" s="277"/>
      <c r="T208" s="277"/>
      <c r="U208" s="277"/>
      <c r="V208" s="277"/>
      <c r="W208" s="277"/>
      <c r="X208" s="277"/>
      <c r="Y208" s="277"/>
      <c r="Z208" s="276"/>
      <c r="AA208" s="660"/>
      <c r="AB208" s="394" t="str">
        <f t="shared" si="116"/>
        <v>►</v>
      </c>
      <c r="AC208" s="146" t="str">
        <f t="shared" si="114"/>
        <v>►</v>
      </c>
      <c r="AD208" s="659" t="str">
        <f t="shared" si="114"/>
        <v>►</v>
      </c>
      <c r="AE208" s="146" t="str">
        <f t="shared" si="114"/>
        <v>►</v>
      </c>
      <c r="AF208" s="146" t="str">
        <f t="shared" si="114"/>
        <v>►</v>
      </c>
      <c r="AG208" s="146" t="str">
        <f t="shared" si="114"/>
        <v>►</v>
      </c>
      <c r="AH208" s="146" t="str">
        <f t="shared" si="114"/>
        <v>►</v>
      </c>
      <c r="AI208" s="660"/>
      <c r="AJ208" s="145"/>
      <c r="AK208" s="118"/>
      <c r="AL208" s="118"/>
      <c r="AM208" s="117"/>
      <c r="AN208" s="116"/>
      <c r="AO208" s="115"/>
      <c r="AP208" s="661"/>
      <c r="AQ208" s="277"/>
      <c r="AR208" s="277"/>
      <c r="AS208" s="277"/>
      <c r="AT208" s="277"/>
      <c r="AU208" s="277"/>
      <c r="AV208" s="277"/>
      <c r="AW208" s="277"/>
      <c r="AX208" s="277"/>
      <c r="AY208" s="277"/>
      <c r="AZ208" s="277"/>
      <c r="BA208" s="276"/>
      <c r="BB208"/>
      <c r="BC208" s="394" t="str">
        <f t="shared" si="117"/>
        <v>►</v>
      </c>
      <c r="BF208" s="394" t="str">
        <f t="shared" si="118"/>
        <v>►</v>
      </c>
      <c r="BI208" s="9">
        <v>1</v>
      </c>
      <c r="BJ208" s="1"/>
      <c r="BK208" s="1"/>
    </row>
    <row r="209" spans="1:63" s="564" customFormat="1" ht="18.75">
      <c r="A209" s="394" t="str">
        <f t="shared" si="115"/>
        <v>►</v>
      </c>
      <c r="B209" s="146" t="str">
        <f t="shared" si="113"/>
        <v>►</v>
      </c>
      <c r="C209" s="659" t="str">
        <f t="shared" si="113"/>
        <v>►</v>
      </c>
      <c r="D209" s="146" t="str">
        <f t="shared" si="113"/>
        <v>►</v>
      </c>
      <c r="E209" s="146" t="str">
        <f t="shared" si="113"/>
        <v>►</v>
      </c>
      <c r="F209" s="146" t="str">
        <f t="shared" si="113"/>
        <v>►</v>
      </c>
      <c r="G209" s="146" t="str">
        <f t="shared" si="113"/>
        <v>►</v>
      </c>
      <c r="H209"/>
      <c r="I209" s="145"/>
      <c r="J209" s="118"/>
      <c r="K209" s="118"/>
      <c r="L209" s="117"/>
      <c r="M209" s="116"/>
      <c r="N209" s="115"/>
      <c r="O209" s="661"/>
      <c r="P209" s="277"/>
      <c r="Q209" s="277"/>
      <c r="R209" s="277"/>
      <c r="S209" s="277"/>
      <c r="T209" s="277"/>
      <c r="U209" s="277"/>
      <c r="V209" s="277"/>
      <c r="W209" s="277"/>
      <c r="X209" s="277"/>
      <c r="Y209" s="277"/>
      <c r="Z209" s="276"/>
      <c r="AA209" s="660"/>
      <c r="AB209" s="394" t="str">
        <f t="shared" si="116"/>
        <v>►</v>
      </c>
      <c r="AC209" s="146" t="str">
        <f t="shared" si="114"/>
        <v>►</v>
      </c>
      <c r="AD209" s="659" t="str">
        <f t="shared" si="114"/>
        <v>►</v>
      </c>
      <c r="AE209" s="146" t="str">
        <f t="shared" si="114"/>
        <v>►</v>
      </c>
      <c r="AF209" s="146" t="str">
        <f t="shared" si="114"/>
        <v>►</v>
      </c>
      <c r="AG209" s="146" t="str">
        <f t="shared" si="114"/>
        <v>►</v>
      </c>
      <c r="AH209" s="146" t="str">
        <f t="shared" si="114"/>
        <v>►</v>
      </c>
      <c r="AI209" s="660"/>
      <c r="AJ209" s="145"/>
      <c r="AK209" s="118"/>
      <c r="AL209" s="118"/>
      <c r="AM209" s="117"/>
      <c r="AN209" s="116"/>
      <c r="AO209" s="115"/>
      <c r="AP209" s="661"/>
      <c r="AQ209" s="277"/>
      <c r="AR209" s="277"/>
      <c r="AS209" s="277"/>
      <c r="AT209" s="277"/>
      <c r="AU209" s="277"/>
      <c r="AV209" s="277"/>
      <c r="AW209" s="277"/>
      <c r="AX209" s="277"/>
      <c r="AY209" s="277"/>
      <c r="AZ209" s="277"/>
      <c r="BA209" s="276"/>
      <c r="BB209"/>
      <c r="BC209" s="394" t="str">
        <f t="shared" si="117"/>
        <v>►</v>
      </c>
      <c r="BF209" s="394" t="str">
        <f t="shared" si="118"/>
        <v>►</v>
      </c>
      <c r="BI209" s="9">
        <v>1</v>
      </c>
      <c r="BJ209" s="1"/>
      <c r="BK209" s="1"/>
    </row>
    <row r="210" spans="1:63" s="564" customFormat="1" ht="15.75">
      <c r="A210" s="394" t="str">
        <f t="shared" si="115"/>
        <v>►</v>
      </c>
      <c r="B210" s="146" t="str">
        <f t="shared" si="113"/>
        <v>►</v>
      </c>
      <c r="C210" s="659" t="str">
        <f t="shared" si="113"/>
        <v>►</v>
      </c>
      <c r="D210" s="146" t="str">
        <f t="shared" si="113"/>
        <v>►</v>
      </c>
      <c r="E210" s="146" t="str">
        <f t="shared" si="113"/>
        <v>►</v>
      </c>
      <c r="F210" s="146" t="str">
        <f t="shared" si="113"/>
        <v>►</v>
      </c>
      <c r="G210" s="146" t="str">
        <f t="shared" si="113"/>
        <v>►</v>
      </c>
      <c r="H210"/>
      <c r="I210" s="272"/>
      <c r="J210" s="118"/>
      <c r="K210" s="118"/>
      <c r="L210" s="117"/>
      <c r="M210" s="116"/>
      <c r="N210" s="115"/>
      <c r="O210" s="274"/>
      <c r="P210" s="121"/>
      <c r="Q210" s="121"/>
      <c r="R210" s="121"/>
      <c r="S210" s="121"/>
      <c r="T210" s="121"/>
      <c r="U210" s="121"/>
      <c r="V210" s="121"/>
      <c r="W210" s="121"/>
      <c r="X210" s="121"/>
      <c r="Y210" s="121"/>
      <c r="Z210" s="120"/>
      <c r="AA210" s="660"/>
      <c r="AB210" s="394" t="str">
        <f t="shared" si="116"/>
        <v>►</v>
      </c>
      <c r="AC210" s="146" t="str">
        <f t="shared" si="114"/>
        <v>►</v>
      </c>
      <c r="AD210" s="659" t="str">
        <f t="shared" si="114"/>
        <v>►</v>
      </c>
      <c r="AE210" s="146" t="str">
        <f t="shared" si="114"/>
        <v>►</v>
      </c>
      <c r="AF210" s="146" t="str">
        <f t="shared" si="114"/>
        <v>►</v>
      </c>
      <c r="AG210" s="146" t="str">
        <f t="shared" si="114"/>
        <v>►</v>
      </c>
      <c r="AH210" s="146" t="str">
        <f t="shared" si="114"/>
        <v>►</v>
      </c>
      <c r="AI210" s="660"/>
      <c r="AJ210" s="272"/>
      <c r="AK210" s="118"/>
      <c r="AL210" s="118"/>
      <c r="AM210" s="117"/>
      <c r="AN210" s="116"/>
      <c r="AO210" s="115"/>
      <c r="AP210" s="274"/>
      <c r="AQ210" s="121"/>
      <c r="AR210" s="121"/>
      <c r="AS210" s="121"/>
      <c r="AT210" s="121"/>
      <c r="AU210" s="121"/>
      <c r="AV210" s="121"/>
      <c r="AW210" s="121"/>
      <c r="AX210" s="121"/>
      <c r="AY210" s="121"/>
      <c r="AZ210" s="121"/>
      <c r="BA210" s="120"/>
      <c r="BB210"/>
      <c r="BC210" s="394" t="str">
        <f t="shared" si="117"/>
        <v>►</v>
      </c>
      <c r="BF210" s="394" t="str">
        <f t="shared" si="118"/>
        <v>►</v>
      </c>
      <c r="BI210" s="9">
        <v>1</v>
      </c>
      <c r="BJ210" s="1"/>
      <c r="BK210" s="1"/>
    </row>
    <row r="211" spans="1:63" s="564" customFormat="1" ht="15.75">
      <c r="A211" s="394" t="str">
        <f t="shared" si="115"/>
        <v>►</v>
      </c>
      <c r="B211" s="146" t="str">
        <f t="shared" si="113"/>
        <v>►</v>
      </c>
      <c r="C211" s="659" t="str">
        <f t="shared" si="113"/>
        <v>►</v>
      </c>
      <c r="D211" s="146" t="str">
        <f t="shared" si="113"/>
        <v>►</v>
      </c>
      <c r="E211" s="146" t="str">
        <f t="shared" si="113"/>
        <v>►</v>
      </c>
      <c r="F211" s="146" t="str">
        <f t="shared" si="113"/>
        <v>►</v>
      </c>
      <c r="G211" s="146" t="str">
        <f t="shared" si="113"/>
        <v>►</v>
      </c>
      <c r="H211"/>
      <c r="I211" s="272"/>
      <c r="J211" s="112"/>
      <c r="K211" s="112"/>
      <c r="L211" s="112"/>
      <c r="M211" s="112"/>
      <c r="N211" s="112"/>
      <c r="O211" s="112"/>
      <c r="P211" s="112"/>
      <c r="Q211" s="112"/>
      <c r="R211" s="112"/>
      <c r="S211" s="112"/>
      <c r="T211" s="112"/>
      <c r="U211" s="112"/>
      <c r="V211" s="112"/>
      <c r="W211" s="112"/>
      <c r="X211" s="112"/>
      <c r="Y211" s="112"/>
      <c r="Z211" s="114"/>
      <c r="AA211" s="660"/>
      <c r="AB211" s="394" t="str">
        <f t="shared" si="116"/>
        <v>►</v>
      </c>
      <c r="AC211" s="146" t="str">
        <f t="shared" si="114"/>
        <v>►</v>
      </c>
      <c r="AD211" s="659" t="str">
        <f t="shared" si="114"/>
        <v>►</v>
      </c>
      <c r="AE211" s="146" t="str">
        <f t="shared" si="114"/>
        <v>►</v>
      </c>
      <c r="AF211" s="146" t="str">
        <f t="shared" si="114"/>
        <v>►</v>
      </c>
      <c r="AG211" s="146" t="str">
        <f t="shared" si="114"/>
        <v>►</v>
      </c>
      <c r="AH211" s="146" t="str">
        <f t="shared" si="114"/>
        <v>►</v>
      </c>
      <c r="AI211" s="660"/>
      <c r="AJ211" s="272"/>
      <c r="AK211" s="112"/>
      <c r="AL211" s="112"/>
      <c r="AM211" s="112"/>
      <c r="AN211" s="112"/>
      <c r="AO211" s="112"/>
      <c r="AP211" s="112"/>
      <c r="AQ211" s="112"/>
      <c r="AR211" s="112"/>
      <c r="AS211" s="112"/>
      <c r="AT211" s="112"/>
      <c r="AU211" s="112"/>
      <c r="AV211" s="112"/>
      <c r="AW211" s="112"/>
      <c r="AX211" s="112"/>
      <c r="AY211" s="112"/>
      <c r="AZ211" s="112"/>
      <c r="BA211" s="114"/>
      <c r="BB211"/>
      <c r="BC211" s="394" t="str">
        <f t="shared" si="117"/>
        <v>►</v>
      </c>
      <c r="BF211" s="394" t="str">
        <f t="shared" si="118"/>
        <v>►</v>
      </c>
      <c r="BI211" s="9">
        <v>1</v>
      </c>
      <c r="BJ211" s="1"/>
      <c r="BK211" s="1"/>
    </row>
    <row r="212" spans="1:63" s="564" customFormat="1" ht="16.5" thickBot="1">
      <c r="A212" s="394" t="str">
        <f t="shared" si="115"/>
        <v>►</v>
      </c>
      <c r="B212" s="146" t="str">
        <f t="shared" si="113"/>
        <v>►</v>
      </c>
      <c r="C212" s="659" t="str">
        <f t="shared" si="113"/>
        <v>►</v>
      </c>
      <c r="D212" s="146" t="str">
        <f t="shared" si="113"/>
        <v>►</v>
      </c>
      <c r="E212" s="146" t="str">
        <f t="shared" si="113"/>
        <v>►</v>
      </c>
      <c r="F212" s="146" t="str">
        <f t="shared" si="113"/>
        <v>►</v>
      </c>
      <c r="G212" s="146" t="str">
        <f t="shared" si="113"/>
        <v>►</v>
      </c>
      <c r="H212"/>
      <c r="I212" s="271"/>
      <c r="J212" s="270"/>
      <c r="K212" s="270"/>
      <c r="L212" s="270"/>
      <c r="M212" s="270"/>
      <c r="N212" s="270"/>
      <c r="O212" s="270"/>
      <c r="P212" s="270"/>
      <c r="Q212" s="270"/>
      <c r="R212" s="270"/>
      <c r="S212" s="270"/>
      <c r="T212" s="270"/>
      <c r="U212" s="270"/>
      <c r="V212" s="270"/>
      <c r="W212" s="270"/>
      <c r="X212" s="270"/>
      <c r="Y212" s="270"/>
      <c r="Z212" s="269"/>
      <c r="AA212" s="660"/>
      <c r="AB212" s="394" t="str">
        <f t="shared" si="116"/>
        <v>►</v>
      </c>
      <c r="AC212" s="146" t="str">
        <f t="shared" si="114"/>
        <v>►</v>
      </c>
      <c r="AD212" s="659" t="str">
        <f t="shared" si="114"/>
        <v>►</v>
      </c>
      <c r="AE212" s="146" t="str">
        <f t="shared" si="114"/>
        <v>►</v>
      </c>
      <c r="AF212" s="146" t="str">
        <f t="shared" si="114"/>
        <v>►</v>
      </c>
      <c r="AG212" s="146" t="str">
        <f t="shared" si="114"/>
        <v>►</v>
      </c>
      <c r="AH212" s="146" t="str">
        <f t="shared" si="114"/>
        <v>►</v>
      </c>
      <c r="AI212" s="660"/>
      <c r="AJ212" s="271"/>
      <c r="AK212" s="270"/>
      <c r="AL212" s="270"/>
      <c r="AM212" s="270"/>
      <c r="AN212" s="270"/>
      <c r="AO212" s="270"/>
      <c r="AP212" s="270"/>
      <c r="AQ212" s="270"/>
      <c r="AR212" s="270"/>
      <c r="AS212" s="270"/>
      <c r="AT212" s="270"/>
      <c r="AU212" s="270"/>
      <c r="AV212" s="270"/>
      <c r="AW212" s="270"/>
      <c r="AX212" s="270"/>
      <c r="AY212" s="270"/>
      <c r="AZ212" s="270"/>
      <c r="BA212" s="269"/>
      <c r="BB212"/>
      <c r="BC212" s="394" t="str">
        <f t="shared" si="117"/>
        <v>►</v>
      </c>
      <c r="BF212" s="394" t="str">
        <f t="shared" si="118"/>
        <v>►</v>
      </c>
      <c r="BI212" s="9">
        <v>1</v>
      </c>
      <c r="BJ212" s="1"/>
      <c r="BK212" s="1"/>
    </row>
    <row r="213" spans="1:63" s="564" customFormat="1" ht="16.5" thickBot="1">
      <c r="A213" s="394" t="str">
        <f t="shared" si="115"/>
        <v>A</v>
      </c>
      <c r="B213" s="655" t="s">
        <v>933</v>
      </c>
      <c r="C213" s="655" t="s">
        <v>933</v>
      </c>
      <c r="D213" s="655" t="s">
        <v>933</v>
      </c>
      <c r="E213" s="655" t="s">
        <v>933</v>
      </c>
      <c r="F213" s="655" t="s">
        <v>933</v>
      </c>
      <c r="G213" s="655" t="s">
        <v>933</v>
      </c>
      <c r="H213"/>
      <c r="I213" s="658" t="s">
        <v>338</v>
      </c>
      <c r="J213" s="657" t="s">
        <v>933</v>
      </c>
      <c r="K213" s="657" t="s">
        <v>933</v>
      </c>
      <c r="L213" s="657" t="s">
        <v>933</v>
      </c>
      <c r="M213" s="657" t="s">
        <v>933</v>
      </c>
      <c r="N213" s="657" t="s">
        <v>933</v>
      </c>
      <c r="O213" s="657" t="s">
        <v>933</v>
      </c>
      <c r="P213" s="657" t="s">
        <v>933</v>
      </c>
      <c r="Q213" s="657" t="s">
        <v>933</v>
      </c>
      <c r="R213" s="657" t="s">
        <v>933</v>
      </c>
      <c r="S213" s="657" t="s">
        <v>933</v>
      </c>
      <c r="T213" s="657" t="s">
        <v>933</v>
      </c>
      <c r="U213" s="657" t="s">
        <v>933</v>
      </c>
      <c r="V213" s="657" t="s">
        <v>933</v>
      </c>
      <c r="W213" s="657" t="s">
        <v>933</v>
      </c>
      <c r="X213" s="657" t="s">
        <v>933</v>
      </c>
      <c r="Y213" s="657" t="s">
        <v>933</v>
      </c>
      <c r="Z213" s="657" t="s">
        <v>933</v>
      </c>
      <c r="AA213" s="660"/>
      <c r="AB213" s="394" t="str">
        <f t="shared" si="116"/>
        <v>A</v>
      </c>
      <c r="AC213" s="655" t="s">
        <v>933</v>
      </c>
      <c r="AD213" s="655" t="s">
        <v>933</v>
      </c>
      <c r="AE213" s="655" t="s">
        <v>933</v>
      </c>
      <c r="AF213" s="655" t="s">
        <v>933</v>
      </c>
      <c r="AG213" s="655" t="s">
        <v>933</v>
      </c>
      <c r="AH213" s="655" t="s">
        <v>933</v>
      </c>
      <c r="AI213" s="660"/>
      <c r="AJ213" s="832" t="s">
        <v>338</v>
      </c>
      <c r="AK213" s="833" t="s">
        <v>338</v>
      </c>
      <c r="AL213" s="833" t="s">
        <v>338</v>
      </c>
      <c r="AM213" s="833" t="s">
        <v>338</v>
      </c>
      <c r="AN213" s="833" t="s">
        <v>338</v>
      </c>
      <c r="AO213" s="834" t="s">
        <v>2028</v>
      </c>
      <c r="AP213" s="835"/>
      <c r="AQ213" s="835"/>
      <c r="AR213" s="835"/>
      <c r="AS213" s="835"/>
      <c r="AT213" s="835"/>
      <c r="AU213" s="835"/>
      <c r="AV213" s="835"/>
      <c r="AW213" s="835"/>
      <c r="AX213" s="835"/>
      <c r="AY213" s="835"/>
      <c r="AZ213" s="835"/>
      <c r="BA213" s="835"/>
      <c r="BB213"/>
      <c r="BC213" s="394" t="str">
        <f t="shared" si="117"/>
        <v>A</v>
      </c>
      <c r="BF213" s="394" t="str">
        <f t="shared" si="118"/>
        <v>A</v>
      </c>
      <c r="BI213" s="9">
        <v>1</v>
      </c>
      <c r="BJ213" s="1"/>
      <c r="BK213" s="1"/>
    </row>
    <row r="214" spans="1:63" s="564" customFormat="1" ht="28.5">
      <c r="A214" s="394" t="str">
        <f t="shared" si="115"/>
        <v>A</v>
      </c>
      <c r="B214" s="395">
        <f t="shared" ref="B214:B232" si="119">IF(A214="►","►",IF(A214="A",IF(AND(ISTEXT(J214),ISTEXT(J214)),J214,IF(ISTEXT(J214),J214,IF(ISBLANK(J214),J214,J214)))))</f>
        <v>0</v>
      </c>
      <c r="C214" s="687">
        <f t="shared" ref="C214:C232" si="120">IF(B214="►","►",IFERROR(LEFT(B214,SEARCH(".",B214)-1),0))</f>
        <v>0</v>
      </c>
      <c r="D214" s="395">
        <f t="shared" ref="D214:D232" si="121">IF(B214="►","►",IFERROR(MID(B214,SEARCH(".",B214)+1,SEARCH(".",B214,SEARCH(".",B214)+1)-SEARCH(".",B214)-1),0))</f>
        <v>0</v>
      </c>
      <c r="E214" s="395">
        <f t="shared" ref="E214:E232" si="122">IF(B214="►","►",IFERROR(MID(B214,SEARCH(".",B214,SEARCH(".",B214)+1)+1,SEARCH(".",B214,SEARCH(".",B214,SEARCH(".",B214)+1)+1)-SEARCH(".",B214,SEARCH(".",B214)+1)-1),0))</f>
        <v>0</v>
      </c>
      <c r="F214" s="395">
        <f t="shared" ref="F214:F232" si="123">IF(B214="►","►",IFERROR(MID(J214,SEARCH(".",B214,SEARCH(".",B214,SEARCH(".",B214)+1)+1)+1,SEARCH(".",B214,SEARCH(".",B214,SEARCH(".",B214,SEARCH(".",B214)+1)+1)+1)-SEARCH(".",B214,SEARCH(".",B214,SEARCH(".",B214)+1)+1)-1),0))</f>
        <v>0</v>
      </c>
      <c r="G214" s="395" t="str">
        <f t="shared" ref="G214:G232" si="124">IF(B214="►","►",IFERROR(MID(B214,SEARCH("♦",SUBSTITUTE(B214,".","♦",LEN(B214)-LEN(SUBSTITUTE(B214,".",""))))+1,999),""))</f>
        <v/>
      </c>
      <c r="H214"/>
      <c r="I214" s="257" t="s">
        <v>338</v>
      </c>
      <c r="J214" s="256">
        <f>J221</f>
        <v>0</v>
      </c>
      <c r="K214" s="256">
        <f>K221</f>
        <v>0</v>
      </c>
      <c r="L214" s="255">
        <f>L221</f>
        <v>0</v>
      </c>
      <c r="M214" s="254">
        <f>M221</f>
        <v>0</v>
      </c>
      <c r="N214" s="253">
        <f>N221</f>
        <v>0</v>
      </c>
      <c r="O214" s="686"/>
      <c r="P214" s="685"/>
      <c r="Q214" s="798" t="s">
        <v>1703</v>
      </c>
      <c r="R214" s="798"/>
      <c r="S214" s="798"/>
      <c r="T214" s="798"/>
      <c r="U214" s="798"/>
      <c r="V214" s="798"/>
      <c r="W214" s="798"/>
      <c r="X214" s="798"/>
      <c r="Y214" s="798"/>
      <c r="Z214" s="684"/>
      <c r="AA214" s="660"/>
      <c r="AB214" s="394" t="str">
        <f t="shared" si="116"/>
        <v>A</v>
      </c>
      <c r="AC214" s="395">
        <f t="shared" ref="AC214:AC232" si="125">IF(AB214="►","►",IF(AB214="A",IF(AND(ISTEXT(AK214),ISTEXT(AK214)),AK214,IF(ISTEXT(AK214),AK214,IF(ISBLANK(AK214),AK214,AK214)))))</f>
        <v>0</v>
      </c>
      <c r="AD214" s="687">
        <f t="shared" ref="AD214:AD232" si="126">IF(AC214="►","►",IFERROR(LEFT(AC214,SEARCH(".",AC214)-1),0))</f>
        <v>0</v>
      </c>
      <c r="AE214" s="395">
        <f t="shared" ref="AE214:AE232" si="127">IF(AC214="►","►",IFERROR(MID(AC214,SEARCH(".",AC214)+1,SEARCH(".",AC214,SEARCH(".",AC214)+1)-SEARCH(".",AC214)-1),0))</f>
        <v>0</v>
      </c>
      <c r="AF214" s="395">
        <f t="shared" ref="AF214:AF232" si="128">IF(AC214="►","►",IFERROR(MID(AC214,SEARCH(".",AC214,SEARCH(".",AC214)+1)+1,SEARCH(".",AC214,SEARCH(".",AC214,SEARCH(".",AC214)+1)+1)-SEARCH(".",AC214,SEARCH(".",AC214)+1)-1),0))</f>
        <v>0</v>
      </c>
      <c r="AG214" s="395">
        <f t="shared" ref="AG214:AG232" si="129">IF(AC214="►","►",IFERROR(MID(AK214,SEARCH(".",AC214,SEARCH(".",AC214,SEARCH(".",AC214)+1)+1)+1,SEARCH(".",AC214,SEARCH(".",AC214,SEARCH(".",AC214,SEARCH(".",AC214)+1)+1)+1)-SEARCH(".",AC214,SEARCH(".",AC214,SEARCH(".",AC214)+1)+1)-1),0))</f>
        <v>0</v>
      </c>
      <c r="AH214" s="395" t="str">
        <f t="shared" ref="AH214:AH232" si="130">IF(AC214="►","►",IFERROR(MID(AC214,SEARCH("♦",SUBSTITUTE(AC214,".","♦",LEN(AC214)-LEN(SUBSTITUTE(AC214,".",""))))+1,999),""))</f>
        <v/>
      </c>
      <c r="AI214" s="660"/>
      <c r="AJ214" s="257" t="s">
        <v>338</v>
      </c>
      <c r="AK214" s="256">
        <f>AK221</f>
        <v>0</v>
      </c>
      <c r="AL214" s="256">
        <f>AL221</f>
        <v>0</v>
      </c>
      <c r="AM214" s="255">
        <f>AM221</f>
        <v>0</v>
      </c>
      <c r="AN214" s="254">
        <f>AN221</f>
        <v>0</v>
      </c>
      <c r="AO214" s="253">
        <f>AO221</f>
        <v>0</v>
      </c>
      <c r="AP214" s="686"/>
      <c r="AQ214" s="685"/>
      <c r="AR214" s="798" t="s">
        <v>2035</v>
      </c>
      <c r="AS214" s="798"/>
      <c r="AT214" s="798"/>
      <c r="AU214" s="798"/>
      <c r="AV214" s="798"/>
      <c r="AW214" s="798"/>
      <c r="AX214" s="798"/>
      <c r="AY214" s="798"/>
      <c r="AZ214" s="798"/>
      <c r="BA214" s="684"/>
      <c r="BB214"/>
      <c r="BC214" s="394" t="str">
        <f t="shared" si="117"/>
        <v>A</v>
      </c>
      <c r="BF214" s="394" t="str">
        <f t="shared" si="118"/>
        <v>A</v>
      </c>
      <c r="BI214" s="9">
        <v>1</v>
      </c>
      <c r="BJ214" s="1"/>
      <c r="BK214" s="1"/>
    </row>
    <row r="215" spans="1:63" s="564" customFormat="1" ht="28.5">
      <c r="A215" s="394" t="str">
        <f t="shared" si="115"/>
        <v>►</v>
      </c>
      <c r="B215" s="146" t="str">
        <f t="shared" si="119"/>
        <v>►</v>
      </c>
      <c r="C215" s="659" t="str">
        <f t="shared" si="120"/>
        <v>►</v>
      </c>
      <c r="D215" s="146" t="str">
        <f t="shared" si="121"/>
        <v>►</v>
      </c>
      <c r="E215" s="146" t="str">
        <f t="shared" si="122"/>
        <v>►</v>
      </c>
      <c r="F215" s="146" t="str">
        <f t="shared" si="123"/>
        <v>►</v>
      </c>
      <c r="G215" s="146" t="str">
        <f t="shared" si="124"/>
        <v>►</v>
      </c>
      <c r="H215"/>
      <c r="I215" s="133"/>
      <c r="J215" s="203"/>
      <c r="K215" s="203"/>
      <c r="L215" s="202"/>
      <c r="M215" s="201"/>
      <c r="N215" s="200"/>
      <c r="O215" s="683"/>
      <c r="P215" s="682"/>
      <c r="Q215" s="799"/>
      <c r="R215" s="799"/>
      <c r="S215" s="799"/>
      <c r="T215" s="799"/>
      <c r="U215" s="799"/>
      <c r="V215" s="799"/>
      <c r="W215" s="799"/>
      <c r="X215" s="799"/>
      <c r="Y215" s="799"/>
      <c r="Z215" s="681"/>
      <c r="AA215" s="660"/>
      <c r="AB215" s="394" t="str">
        <f t="shared" si="116"/>
        <v>►</v>
      </c>
      <c r="AC215" s="146" t="str">
        <f t="shared" si="125"/>
        <v>►</v>
      </c>
      <c r="AD215" s="659" t="str">
        <f t="shared" si="126"/>
        <v>►</v>
      </c>
      <c r="AE215" s="146" t="str">
        <f t="shared" si="127"/>
        <v>►</v>
      </c>
      <c r="AF215" s="146" t="str">
        <f t="shared" si="128"/>
        <v>►</v>
      </c>
      <c r="AG215" s="146" t="str">
        <f t="shared" si="129"/>
        <v>►</v>
      </c>
      <c r="AH215" s="146" t="str">
        <f t="shared" si="130"/>
        <v>►</v>
      </c>
      <c r="AI215" s="660"/>
      <c r="AJ215" s="133"/>
      <c r="AK215" s="203"/>
      <c r="AL215" s="203"/>
      <c r="AM215" s="202"/>
      <c r="AN215" s="201"/>
      <c r="AO215" s="200"/>
      <c r="AP215" s="683"/>
      <c r="AQ215" s="682"/>
      <c r="AR215" s="799"/>
      <c r="AS215" s="799"/>
      <c r="AT215" s="799"/>
      <c r="AU215" s="799"/>
      <c r="AV215" s="799"/>
      <c r="AW215" s="799"/>
      <c r="AX215" s="799"/>
      <c r="AY215" s="799"/>
      <c r="AZ215" s="799"/>
      <c r="BA215" s="681"/>
      <c r="BB215"/>
      <c r="BC215" s="394" t="str">
        <f t="shared" si="117"/>
        <v>►</v>
      </c>
      <c r="BF215" s="394" t="str">
        <f t="shared" si="118"/>
        <v>►</v>
      </c>
      <c r="BI215" s="9">
        <v>1</v>
      </c>
      <c r="BJ215" s="1"/>
      <c r="BK215" s="1"/>
    </row>
    <row r="216" spans="1:63" s="564" customFormat="1" ht="15.75">
      <c r="A216" s="394" t="str">
        <f t="shared" si="115"/>
        <v>►</v>
      </c>
      <c r="B216" s="146" t="str">
        <f t="shared" si="119"/>
        <v>►</v>
      </c>
      <c r="C216" s="659" t="str">
        <f t="shared" si="120"/>
        <v>►</v>
      </c>
      <c r="D216" s="146" t="str">
        <f t="shared" si="121"/>
        <v>►</v>
      </c>
      <c r="E216" s="146" t="str">
        <f t="shared" si="122"/>
        <v>►</v>
      </c>
      <c r="F216" s="146" t="str">
        <f t="shared" si="123"/>
        <v>►</v>
      </c>
      <c r="G216" s="146" t="str">
        <f t="shared" si="124"/>
        <v>►</v>
      </c>
      <c r="H216"/>
      <c r="I216" s="133"/>
      <c r="J216" s="203"/>
      <c r="K216" s="203"/>
      <c r="L216" s="202"/>
      <c r="M216" s="201"/>
      <c r="N216" s="200"/>
      <c r="O216" s="680"/>
      <c r="P216" s="680"/>
      <c r="Q216" s="332"/>
      <c r="R216" s="331"/>
      <c r="S216" s="231"/>
      <c r="T216" s="231"/>
      <c r="U216" s="231"/>
      <c r="V216" s="231"/>
      <c r="W216" s="231"/>
      <c r="X216" s="231"/>
      <c r="Y216" s="231"/>
      <c r="Z216" s="230"/>
      <c r="AA216" s="660"/>
      <c r="AB216" s="394" t="str">
        <f t="shared" si="116"/>
        <v>►</v>
      </c>
      <c r="AC216" s="146" t="str">
        <f t="shared" si="125"/>
        <v>►</v>
      </c>
      <c r="AD216" s="659" t="str">
        <f t="shared" si="126"/>
        <v>►</v>
      </c>
      <c r="AE216" s="146" t="str">
        <f t="shared" si="127"/>
        <v>►</v>
      </c>
      <c r="AF216" s="146" t="str">
        <f t="shared" si="128"/>
        <v>►</v>
      </c>
      <c r="AG216" s="146" t="str">
        <f t="shared" si="129"/>
        <v>►</v>
      </c>
      <c r="AH216" s="146" t="str">
        <f t="shared" si="130"/>
        <v>►</v>
      </c>
      <c r="AI216" s="660"/>
      <c r="AJ216" s="133"/>
      <c r="AK216" s="203"/>
      <c r="AL216" s="203"/>
      <c r="AM216" s="202"/>
      <c r="AN216" s="201"/>
      <c r="AO216" s="200"/>
      <c r="AP216" s="680"/>
      <c r="AQ216" s="680"/>
      <c r="AR216" s="332"/>
      <c r="AS216" s="331"/>
      <c r="AT216" s="231"/>
      <c r="AU216" s="231"/>
      <c r="AV216" s="231"/>
      <c r="AW216" s="231"/>
      <c r="AX216" s="231"/>
      <c r="AY216" s="231"/>
      <c r="AZ216" s="231"/>
      <c r="BA216" s="230"/>
      <c r="BB216"/>
      <c r="BC216" s="394" t="str">
        <f t="shared" si="117"/>
        <v>►</v>
      </c>
      <c r="BF216" s="394" t="str">
        <f t="shared" si="118"/>
        <v>►</v>
      </c>
      <c r="BI216" s="9">
        <v>1</v>
      </c>
      <c r="BJ216" s="1"/>
      <c r="BK216" s="1"/>
    </row>
    <row r="217" spans="1:63" s="564" customFormat="1" ht="18.75">
      <c r="A217" s="394" t="str">
        <f t="shared" si="115"/>
        <v>►</v>
      </c>
      <c r="B217" s="146" t="str">
        <f t="shared" si="119"/>
        <v>►</v>
      </c>
      <c r="C217" s="659" t="str">
        <f t="shared" si="120"/>
        <v>►</v>
      </c>
      <c r="D217" s="146" t="str">
        <f t="shared" si="121"/>
        <v>►</v>
      </c>
      <c r="E217" s="146" t="str">
        <f t="shared" si="122"/>
        <v>►</v>
      </c>
      <c r="F217" s="146" t="str">
        <f t="shared" si="123"/>
        <v>►</v>
      </c>
      <c r="G217" s="146" t="str">
        <f t="shared" si="124"/>
        <v>►</v>
      </c>
      <c r="H217"/>
      <c r="I217" s="133"/>
      <c r="J217" s="203"/>
      <c r="K217" s="203"/>
      <c r="L217" s="202"/>
      <c r="M217" s="201"/>
      <c r="N217" s="200"/>
      <c r="O217" s="223"/>
      <c r="P217" s="329"/>
      <c r="Q217" s="318"/>
      <c r="R217" s="318"/>
      <c r="S217" s="318"/>
      <c r="T217" s="318"/>
      <c r="U217" s="210"/>
      <c r="V217" s="222"/>
      <c r="W217" s="679"/>
      <c r="X217" s="679"/>
      <c r="Y217" s="679"/>
      <c r="Z217" s="678"/>
      <c r="AA217" s="660"/>
      <c r="AB217" s="394" t="str">
        <f t="shared" si="116"/>
        <v>►</v>
      </c>
      <c r="AC217" s="146" t="str">
        <f t="shared" si="125"/>
        <v>►</v>
      </c>
      <c r="AD217" s="659" t="str">
        <f t="shared" si="126"/>
        <v>►</v>
      </c>
      <c r="AE217" s="146" t="str">
        <f t="shared" si="127"/>
        <v>►</v>
      </c>
      <c r="AF217" s="146" t="str">
        <f t="shared" si="128"/>
        <v>►</v>
      </c>
      <c r="AG217" s="146" t="str">
        <f t="shared" si="129"/>
        <v>►</v>
      </c>
      <c r="AH217" s="146" t="str">
        <f t="shared" si="130"/>
        <v>►</v>
      </c>
      <c r="AI217" s="660"/>
      <c r="AJ217" s="133"/>
      <c r="AK217" s="203"/>
      <c r="AL217" s="203"/>
      <c r="AM217" s="202"/>
      <c r="AN217" s="201"/>
      <c r="AO217" s="200"/>
      <c r="AP217" s="223"/>
      <c r="AQ217" s="329"/>
      <c r="AR217" s="318"/>
      <c r="AS217" s="318"/>
      <c r="AT217" s="318"/>
      <c r="AU217" s="318"/>
      <c r="AV217" s="210"/>
      <c r="AW217" s="222"/>
      <c r="AX217" s="679"/>
      <c r="AY217" s="679"/>
      <c r="AZ217" s="679"/>
      <c r="BA217" s="678"/>
      <c r="BB217"/>
      <c r="BC217" s="394" t="str">
        <f t="shared" si="117"/>
        <v>►</v>
      </c>
      <c r="BF217" s="394" t="str">
        <f t="shared" si="118"/>
        <v>►</v>
      </c>
      <c r="BI217" s="9">
        <v>1</v>
      </c>
      <c r="BJ217" s="1"/>
      <c r="BK217" s="1"/>
    </row>
    <row r="218" spans="1:63" s="564" customFormat="1" ht="18.75">
      <c r="A218" s="394" t="str">
        <f t="shared" si="115"/>
        <v>►</v>
      </c>
      <c r="B218" s="146" t="str">
        <f t="shared" si="119"/>
        <v>►</v>
      </c>
      <c r="C218" s="659" t="str">
        <f t="shared" si="120"/>
        <v>►</v>
      </c>
      <c r="D218" s="146" t="str">
        <f t="shared" si="121"/>
        <v>►</v>
      </c>
      <c r="E218" s="146" t="str">
        <f t="shared" si="122"/>
        <v>►</v>
      </c>
      <c r="F218" s="146" t="str">
        <f t="shared" si="123"/>
        <v>►</v>
      </c>
      <c r="G218" s="146" t="str">
        <f t="shared" si="124"/>
        <v>►</v>
      </c>
      <c r="H218"/>
      <c r="I218" s="133"/>
      <c r="J218" s="203"/>
      <c r="K218" s="203"/>
      <c r="L218" s="202"/>
      <c r="M218" s="201"/>
      <c r="N218" s="200"/>
      <c r="O218" s="215"/>
      <c r="P218" s="322"/>
      <c r="Q218" s="319"/>
      <c r="R218" s="319"/>
      <c r="S218" s="319"/>
      <c r="T218" s="319"/>
      <c r="U218" s="214"/>
      <c r="V218" s="28"/>
      <c r="W218" s="679"/>
      <c r="X218" s="679"/>
      <c r="Y218" s="679"/>
      <c r="Z218" s="678"/>
      <c r="AA218" s="660"/>
      <c r="AB218" s="394" t="str">
        <f t="shared" si="116"/>
        <v>►</v>
      </c>
      <c r="AC218" s="146" t="str">
        <f t="shared" si="125"/>
        <v>►</v>
      </c>
      <c r="AD218" s="659" t="str">
        <f t="shared" si="126"/>
        <v>►</v>
      </c>
      <c r="AE218" s="146" t="str">
        <f t="shared" si="127"/>
        <v>►</v>
      </c>
      <c r="AF218" s="146" t="str">
        <f t="shared" si="128"/>
        <v>►</v>
      </c>
      <c r="AG218" s="146" t="str">
        <f t="shared" si="129"/>
        <v>►</v>
      </c>
      <c r="AH218" s="146" t="str">
        <f t="shared" si="130"/>
        <v>►</v>
      </c>
      <c r="AI218" s="660"/>
      <c r="AJ218" s="133"/>
      <c r="AK218" s="203"/>
      <c r="AL218" s="203"/>
      <c r="AM218" s="202"/>
      <c r="AN218" s="201"/>
      <c r="AO218" s="200"/>
      <c r="AP218" s="215"/>
      <c r="AQ218" s="322"/>
      <c r="AR218" s="319"/>
      <c r="AS218" s="319"/>
      <c r="AT218" s="319"/>
      <c r="AU218" s="319"/>
      <c r="AV218" s="214"/>
      <c r="AW218" s="28"/>
      <c r="AX218" s="679"/>
      <c r="AY218" s="679"/>
      <c r="AZ218" s="679"/>
      <c r="BA218" s="678"/>
      <c r="BB218"/>
      <c r="BC218" s="394" t="str">
        <f t="shared" si="117"/>
        <v>►</v>
      </c>
      <c r="BF218" s="394" t="str">
        <f t="shared" si="118"/>
        <v>►</v>
      </c>
      <c r="BI218" s="9">
        <v>1</v>
      </c>
      <c r="BJ218" s="1"/>
      <c r="BK218" s="1"/>
    </row>
    <row r="219" spans="1:63" s="564" customFormat="1" ht="15.75">
      <c r="A219" s="394" t="str">
        <f t="shared" si="115"/>
        <v>►</v>
      </c>
      <c r="B219" s="146" t="str">
        <f t="shared" si="119"/>
        <v>►</v>
      </c>
      <c r="C219" s="659" t="str">
        <f t="shared" si="120"/>
        <v>►</v>
      </c>
      <c r="D219" s="146" t="str">
        <f t="shared" si="121"/>
        <v>►</v>
      </c>
      <c r="E219" s="146" t="str">
        <f t="shared" si="122"/>
        <v>►</v>
      </c>
      <c r="F219" s="146" t="str">
        <f t="shared" si="123"/>
        <v>►</v>
      </c>
      <c r="G219" s="146" t="str">
        <f t="shared" si="124"/>
        <v>►</v>
      </c>
      <c r="H219"/>
      <c r="I219" s="133"/>
      <c r="J219" s="203"/>
      <c r="K219" s="203"/>
      <c r="L219" s="202"/>
      <c r="M219" s="201"/>
      <c r="N219" s="200"/>
      <c r="O219" s="320"/>
      <c r="P219" s="319"/>
      <c r="Q219" s="318"/>
      <c r="R219" s="315"/>
      <c r="S219" s="198"/>
      <c r="T219" s="314"/>
      <c r="U219" s="197"/>
      <c r="V219" s="196"/>
      <c r="W219" s="677" t="str">
        <f>Q214</f>
        <v>POSTIT 7</v>
      </c>
      <c r="X219" s="677"/>
      <c r="Y219" s="677"/>
      <c r="Z219" s="676"/>
      <c r="AA219" s="660"/>
      <c r="AB219" s="394" t="str">
        <f t="shared" si="116"/>
        <v>►</v>
      </c>
      <c r="AC219" s="146" t="str">
        <f t="shared" si="125"/>
        <v>►</v>
      </c>
      <c r="AD219" s="659" t="str">
        <f t="shared" si="126"/>
        <v>►</v>
      </c>
      <c r="AE219" s="146" t="str">
        <f t="shared" si="127"/>
        <v>►</v>
      </c>
      <c r="AF219" s="146" t="str">
        <f t="shared" si="128"/>
        <v>►</v>
      </c>
      <c r="AG219" s="146" t="str">
        <f t="shared" si="129"/>
        <v>►</v>
      </c>
      <c r="AH219" s="146" t="str">
        <f t="shared" si="130"/>
        <v>►</v>
      </c>
      <c r="AI219" s="660"/>
      <c r="AJ219" s="133"/>
      <c r="AK219" s="203"/>
      <c r="AL219" s="203"/>
      <c r="AM219" s="202"/>
      <c r="AN219" s="201"/>
      <c r="AO219" s="200"/>
      <c r="AP219" s="320"/>
      <c r="AQ219" s="319"/>
      <c r="AR219" s="318"/>
      <c r="AS219" s="315"/>
      <c r="AT219" s="198"/>
      <c r="AU219" s="314"/>
      <c r="AV219" s="197"/>
      <c r="AW219" s="196"/>
      <c r="AX219" s="677" t="str">
        <f>AR214</f>
        <v>POSTIT 20</v>
      </c>
      <c r="AY219" s="677"/>
      <c r="AZ219" s="677"/>
      <c r="BA219" s="676"/>
      <c r="BB219"/>
      <c r="BC219" s="394" t="str">
        <f t="shared" si="117"/>
        <v>►</v>
      </c>
      <c r="BF219" s="394" t="str">
        <f t="shared" si="118"/>
        <v>►</v>
      </c>
      <c r="BI219" s="9">
        <v>1</v>
      </c>
      <c r="BJ219" s="1"/>
      <c r="BK219" s="1"/>
    </row>
    <row r="220" spans="1:63" s="564" customFormat="1" ht="15.75">
      <c r="A220" s="394" t="str">
        <f t="shared" si="115"/>
        <v>►</v>
      </c>
      <c r="B220" s="146" t="str">
        <f t="shared" si="119"/>
        <v>►</v>
      </c>
      <c r="C220" s="659" t="str">
        <f t="shared" si="120"/>
        <v>►</v>
      </c>
      <c r="D220" s="146" t="str">
        <f t="shared" si="121"/>
        <v>►</v>
      </c>
      <c r="E220" s="146" t="str">
        <f t="shared" si="122"/>
        <v>►</v>
      </c>
      <c r="F220" s="146" t="str">
        <f t="shared" si="123"/>
        <v>►</v>
      </c>
      <c r="G220" s="146" t="str">
        <f t="shared" si="124"/>
        <v>►</v>
      </c>
      <c r="H220"/>
      <c r="I220" s="133"/>
      <c r="J220" s="203"/>
      <c r="K220" s="203"/>
      <c r="L220" s="202"/>
      <c r="M220" s="201"/>
      <c r="N220" s="200"/>
      <c r="O220" s="199"/>
      <c r="P220" s="103"/>
      <c r="Q220" s="315"/>
      <c r="R220" s="315"/>
      <c r="S220" s="198"/>
      <c r="T220" s="314"/>
      <c r="U220" s="197"/>
      <c r="V220" s="196"/>
      <c r="W220" s="677"/>
      <c r="X220" s="677"/>
      <c r="Y220" s="677"/>
      <c r="Z220" s="676"/>
      <c r="AA220" s="660"/>
      <c r="AB220" s="394" t="str">
        <f t="shared" si="116"/>
        <v>►</v>
      </c>
      <c r="AC220" s="146" t="str">
        <f t="shared" si="125"/>
        <v>►</v>
      </c>
      <c r="AD220" s="659" t="str">
        <f t="shared" si="126"/>
        <v>►</v>
      </c>
      <c r="AE220" s="146" t="str">
        <f t="shared" si="127"/>
        <v>►</v>
      </c>
      <c r="AF220" s="146" t="str">
        <f t="shared" si="128"/>
        <v>►</v>
      </c>
      <c r="AG220" s="146" t="str">
        <f t="shared" si="129"/>
        <v>►</v>
      </c>
      <c r="AH220" s="146" t="str">
        <f t="shared" si="130"/>
        <v>►</v>
      </c>
      <c r="AI220" s="660"/>
      <c r="AJ220" s="133"/>
      <c r="AK220" s="203"/>
      <c r="AL220" s="203"/>
      <c r="AM220" s="202"/>
      <c r="AN220" s="201"/>
      <c r="AO220" s="200"/>
      <c r="AP220" s="199"/>
      <c r="AQ220" s="103"/>
      <c r="AR220" s="315"/>
      <c r="AS220" s="315"/>
      <c r="AT220" s="198"/>
      <c r="AU220" s="314"/>
      <c r="AV220" s="197"/>
      <c r="AW220" s="196"/>
      <c r="AX220" s="677"/>
      <c r="AY220" s="677"/>
      <c r="AZ220" s="677"/>
      <c r="BA220" s="676"/>
      <c r="BB220"/>
      <c r="BC220" s="394" t="str">
        <f t="shared" si="117"/>
        <v>►</v>
      </c>
      <c r="BF220" s="394" t="str">
        <f t="shared" si="118"/>
        <v>►</v>
      </c>
      <c r="BI220" s="9">
        <v>1</v>
      </c>
      <c r="BJ220" s="1"/>
      <c r="BK220" s="1"/>
    </row>
    <row r="221" spans="1:63" s="564" customFormat="1" ht="15.75">
      <c r="A221" s="394" t="str">
        <f t="shared" si="115"/>
        <v>►</v>
      </c>
      <c r="B221" s="146" t="str">
        <f t="shared" si="119"/>
        <v>►</v>
      </c>
      <c r="C221" s="659" t="str">
        <f t="shared" si="120"/>
        <v>►</v>
      </c>
      <c r="D221" s="146" t="str">
        <f t="shared" si="121"/>
        <v>►</v>
      </c>
      <c r="E221" s="146" t="str">
        <f t="shared" si="122"/>
        <v>►</v>
      </c>
      <c r="F221" s="146" t="str">
        <f t="shared" si="123"/>
        <v>►</v>
      </c>
      <c r="G221" s="146" t="str">
        <f t="shared" si="124"/>
        <v>►</v>
      </c>
      <c r="H221"/>
      <c r="I221" s="133"/>
      <c r="J221" s="189"/>
      <c r="K221" s="188"/>
      <c r="L221" s="187"/>
      <c r="M221" s="186"/>
      <c r="N221" s="185"/>
      <c r="O221" s="184"/>
      <c r="P221" s="183"/>
      <c r="Q221" s="183"/>
      <c r="R221" s="182"/>
      <c r="S221" s="182"/>
      <c r="T221" s="182"/>
      <c r="U221" s="182"/>
      <c r="V221" s="182"/>
      <c r="W221" s="182"/>
      <c r="X221" s="182"/>
      <c r="Y221" s="182"/>
      <c r="Z221" s="181"/>
      <c r="AA221" s="660"/>
      <c r="AB221" s="394" t="str">
        <f t="shared" si="116"/>
        <v>►</v>
      </c>
      <c r="AC221" s="146" t="str">
        <f t="shared" si="125"/>
        <v>►</v>
      </c>
      <c r="AD221" s="659" t="str">
        <f t="shared" si="126"/>
        <v>►</v>
      </c>
      <c r="AE221" s="146" t="str">
        <f t="shared" si="127"/>
        <v>►</v>
      </c>
      <c r="AF221" s="146" t="str">
        <f t="shared" si="128"/>
        <v>►</v>
      </c>
      <c r="AG221" s="146" t="str">
        <f t="shared" si="129"/>
        <v>►</v>
      </c>
      <c r="AH221" s="146" t="str">
        <f t="shared" si="130"/>
        <v>►</v>
      </c>
      <c r="AI221" s="660"/>
      <c r="AJ221" s="133"/>
      <c r="AK221" s="189"/>
      <c r="AL221" s="188"/>
      <c r="AM221" s="187"/>
      <c r="AN221" s="186"/>
      <c r="AO221" s="185"/>
      <c r="AP221" s="184"/>
      <c r="AQ221" s="183"/>
      <c r="AR221" s="183"/>
      <c r="AS221" s="182"/>
      <c r="AT221" s="182"/>
      <c r="AU221" s="182"/>
      <c r="AV221" s="182"/>
      <c r="AW221" s="182"/>
      <c r="AX221" s="182"/>
      <c r="AY221" s="182"/>
      <c r="AZ221" s="182"/>
      <c r="BA221" s="181"/>
      <c r="BB221"/>
      <c r="BC221" s="394" t="str">
        <f t="shared" si="117"/>
        <v>►</v>
      </c>
      <c r="BF221" s="394" t="str">
        <f t="shared" si="118"/>
        <v>►</v>
      </c>
      <c r="BI221" s="9">
        <v>1</v>
      </c>
      <c r="BJ221" s="1"/>
      <c r="BK221" s="1"/>
    </row>
    <row r="222" spans="1:63" s="564" customFormat="1" ht="15.75">
      <c r="A222" s="394" t="str">
        <f t="shared" si="115"/>
        <v>►</v>
      </c>
      <c r="B222" s="146" t="str">
        <f t="shared" si="119"/>
        <v>►</v>
      </c>
      <c r="C222" s="659" t="str">
        <f t="shared" si="120"/>
        <v>►</v>
      </c>
      <c r="D222" s="146" t="str">
        <f t="shared" si="121"/>
        <v>►</v>
      </c>
      <c r="E222" s="146" t="str">
        <f t="shared" si="122"/>
        <v>►</v>
      </c>
      <c r="F222" s="146" t="str">
        <f t="shared" si="123"/>
        <v>►</v>
      </c>
      <c r="G222" s="146" t="str">
        <f t="shared" si="124"/>
        <v>►</v>
      </c>
      <c r="H222"/>
      <c r="I222" s="133"/>
      <c r="J222" s="118"/>
      <c r="K222" s="118"/>
      <c r="L222" s="117"/>
      <c r="M222" s="116"/>
      <c r="N222" s="115"/>
      <c r="O222" s="675"/>
      <c r="P222" s="675"/>
      <c r="Q222" s="674"/>
      <c r="R222" s="176"/>
      <c r="S222" s="175"/>
      <c r="T222" s="673"/>
      <c r="U222" s="174"/>
      <c r="V222" s="672"/>
      <c r="W222" s="671"/>
      <c r="X222" s="670"/>
      <c r="Y222" s="669"/>
      <c r="Z222" s="173"/>
      <c r="AA222" s="660"/>
      <c r="AB222" s="394" t="str">
        <f t="shared" si="116"/>
        <v>►</v>
      </c>
      <c r="AC222" s="146" t="str">
        <f t="shared" si="125"/>
        <v>►</v>
      </c>
      <c r="AD222" s="659" t="str">
        <f t="shared" si="126"/>
        <v>►</v>
      </c>
      <c r="AE222" s="146" t="str">
        <f t="shared" si="127"/>
        <v>►</v>
      </c>
      <c r="AF222" s="146" t="str">
        <f t="shared" si="128"/>
        <v>►</v>
      </c>
      <c r="AG222" s="146" t="str">
        <f t="shared" si="129"/>
        <v>►</v>
      </c>
      <c r="AH222" s="146" t="str">
        <f t="shared" si="130"/>
        <v>►</v>
      </c>
      <c r="AI222" s="660"/>
      <c r="AJ222" s="133"/>
      <c r="AK222" s="118"/>
      <c r="AL222" s="118"/>
      <c r="AM222" s="117"/>
      <c r="AN222" s="116"/>
      <c r="AO222" s="115"/>
      <c r="AP222" s="675"/>
      <c r="AQ222" s="675"/>
      <c r="AR222" s="674"/>
      <c r="AS222" s="176"/>
      <c r="AT222" s="175"/>
      <c r="AU222" s="673"/>
      <c r="AV222" s="174"/>
      <c r="AW222" s="672"/>
      <c r="AX222" s="671"/>
      <c r="AY222" s="670"/>
      <c r="AZ222" s="669"/>
      <c r="BA222" s="173"/>
      <c r="BB222"/>
      <c r="BC222" s="394" t="str">
        <f t="shared" si="117"/>
        <v>►</v>
      </c>
      <c r="BF222" s="394" t="str">
        <f t="shared" si="118"/>
        <v>►</v>
      </c>
      <c r="BI222" s="9">
        <v>1</v>
      </c>
      <c r="BJ222" s="1"/>
      <c r="BK222" s="1"/>
    </row>
    <row r="223" spans="1:63" s="564" customFormat="1" ht="15.75">
      <c r="A223" s="394" t="str">
        <f t="shared" si="115"/>
        <v>►</v>
      </c>
      <c r="B223" s="146" t="str">
        <f t="shared" si="119"/>
        <v>►</v>
      </c>
      <c r="C223" s="659" t="str">
        <f t="shared" si="120"/>
        <v>►</v>
      </c>
      <c r="D223" s="146" t="str">
        <f t="shared" si="121"/>
        <v>►</v>
      </c>
      <c r="E223" s="146" t="str">
        <f t="shared" si="122"/>
        <v>►</v>
      </c>
      <c r="F223" s="146" t="str">
        <f t="shared" si="123"/>
        <v>►</v>
      </c>
      <c r="G223" s="146" t="str">
        <f t="shared" si="124"/>
        <v>►</v>
      </c>
      <c r="H223"/>
      <c r="I223" s="133"/>
      <c r="J223" s="118"/>
      <c r="K223" s="118"/>
      <c r="L223" s="117"/>
      <c r="M223" s="116"/>
      <c r="N223" s="115"/>
      <c r="O223" s="663"/>
      <c r="P223" s="663"/>
      <c r="Q223" s="662"/>
      <c r="R223" s="164"/>
      <c r="S223" s="163"/>
      <c r="T223" s="668"/>
      <c r="U223" s="162"/>
      <c r="V223" s="667"/>
      <c r="W223" s="666"/>
      <c r="X223" s="665"/>
      <c r="Y223" s="664"/>
      <c r="Z223" s="161"/>
      <c r="AA223" s="660"/>
      <c r="AB223" s="394" t="str">
        <f t="shared" si="116"/>
        <v>►</v>
      </c>
      <c r="AC223" s="146" t="str">
        <f t="shared" si="125"/>
        <v>►</v>
      </c>
      <c r="AD223" s="659" t="str">
        <f t="shared" si="126"/>
        <v>►</v>
      </c>
      <c r="AE223" s="146" t="str">
        <f t="shared" si="127"/>
        <v>►</v>
      </c>
      <c r="AF223" s="146" t="str">
        <f t="shared" si="128"/>
        <v>►</v>
      </c>
      <c r="AG223" s="146" t="str">
        <f t="shared" si="129"/>
        <v>►</v>
      </c>
      <c r="AH223" s="146" t="str">
        <f t="shared" si="130"/>
        <v>►</v>
      </c>
      <c r="AI223" s="660"/>
      <c r="AJ223" s="133"/>
      <c r="AK223" s="118"/>
      <c r="AL223" s="118"/>
      <c r="AM223" s="117"/>
      <c r="AN223" s="116"/>
      <c r="AO223" s="115"/>
      <c r="AP223" s="663"/>
      <c r="AQ223" s="663"/>
      <c r="AR223" s="662"/>
      <c r="AS223" s="164"/>
      <c r="AT223" s="163"/>
      <c r="AU223" s="668"/>
      <c r="AV223" s="162"/>
      <c r="AW223" s="667"/>
      <c r="AX223" s="666"/>
      <c r="AY223" s="665"/>
      <c r="AZ223" s="664"/>
      <c r="BA223" s="161"/>
      <c r="BB223"/>
      <c r="BC223" s="394" t="str">
        <f t="shared" si="117"/>
        <v>►</v>
      </c>
      <c r="BF223" s="394" t="str">
        <f t="shared" si="118"/>
        <v>►</v>
      </c>
      <c r="BI223" s="9">
        <v>1</v>
      </c>
      <c r="BJ223" s="1"/>
      <c r="BK223" s="1"/>
    </row>
    <row r="224" spans="1:63" s="564" customFormat="1" ht="21">
      <c r="A224" s="394" t="str">
        <f t="shared" si="115"/>
        <v>►</v>
      </c>
      <c r="B224" s="146" t="str">
        <f t="shared" si="119"/>
        <v>►</v>
      </c>
      <c r="C224" s="659" t="str">
        <f t="shared" si="120"/>
        <v>►</v>
      </c>
      <c r="D224" s="146" t="str">
        <f t="shared" si="121"/>
        <v>►</v>
      </c>
      <c r="E224" s="146" t="str">
        <f t="shared" si="122"/>
        <v>►</v>
      </c>
      <c r="F224" s="146" t="str">
        <f t="shared" si="123"/>
        <v>►</v>
      </c>
      <c r="G224" s="146" t="str">
        <f t="shared" si="124"/>
        <v>►</v>
      </c>
      <c r="H224"/>
      <c r="I224" s="133"/>
      <c r="J224" s="118"/>
      <c r="K224" s="118"/>
      <c r="L224" s="117"/>
      <c r="M224" s="116"/>
      <c r="N224" s="115"/>
      <c r="O224" s="663"/>
      <c r="P224" s="663"/>
      <c r="Q224" s="662"/>
      <c r="R224" s="144"/>
      <c r="S224" s="292"/>
      <c r="T224" s="291"/>
      <c r="U224" s="143"/>
      <c r="V224" s="290"/>
      <c r="W224" s="289"/>
      <c r="X224" s="288"/>
      <c r="Y224" s="287"/>
      <c r="Z224" s="286"/>
      <c r="AA224" s="660"/>
      <c r="AB224" s="394" t="str">
        <f t="shared" si="116"/>
        <v>►</v>
      </c>
      <c r="AC224" s="146" t="str">
        <f t="shared" si="125"/>
        <v>►</v>
      </c>
      <c r="AD224" s="659" t="str">
        <f t="shared" si="126"/>
        <v>►</v>
      </c>
      <c r="AE224" s="146" t="str">
        <f t="shared" si="127"/>
        <v>►</v>
      </c>
      <c r="AF224" s="146" t="str">
        <f t="shared" si="128"/>
        <v>►</v>
      </c>
      <c r="AG224" s="146" t="str">
        <f t="shared" si="129"/>
        <v>►</v>
      </c>
      <c r="AH224" s="146" t="str">
        <f t="shared" si="130"/>
        <v>►</v>
      </c>
      <c r="AI224" s="660"/>
      <c r="AJ224" s="133"/>
      <c r="AK224" s="118"/>
      <c r="AL224" s="118"/>
      <c r="AM224" s="117"/>
      <c r="AN224" s="116"/>
      <c r="AO224" s="115"/>
      <c r="AP224" s="663"/>
      <c r="AQ224" s="663"/>
      <c r="AR224" s="662"/>
      <c r="AS224" s="144"/>
      <c r="AT224" s="292"/>
      <c r="AU224" s="291"/>
      <c r="AV224" s="143"/>
      <c r="AW224" s="290"/>
      <c r="AX224" s="289"/>
      <c r="AY224" s="288"/>
      <c r="AZ224" s="287"/>
      <c r="BA224" s="286"/>
      <c r="BB224"/>
      <c r="BC224" s="394" t="str">
        <f t="shared" si="117"/>
        <v>►</v>
      </c>
      <c r="BF224" s="394" t="str">
        <f t="shared" si="118"/>
        <v>►</v>
      </c>
      <c r="BI224" s="9">
        <v>1</v>
      </c>
      <c r="BJ224" s="1"/>
      <c r="BK224" s="1"/>
    </row>
    <row r="225" spans="1:63" s="564" customFormat="1" ht="21">
      <c r="A225" s="394" t="str">
        <f t="shared" si="115"/>
        <v>►</v>
      </c>
      <c r="B225" s="146" t="str">
        <f t="shared" si="119"/>
        <v>►</v>
      </c>
      <c r="C225" s="659" t="str">
        <f t="shared" si="120"/>
        <v>►</v>
      </c>
      <c r="D225" s="146" t="str">
        <f t="shared" si="121"/>
        <v>►</v>
      </c>
      <c r="E225" s="146" t="str">
        <f t="shared" si="122"/>
        <v>►</v>
      </c>
      <c r="F225" s="146" t="str">
        <f t="shared" si="123"/>
        <v>►</v>
      </c>
      <c r="G225" s="146" t="str">
        <f t="shared" si="124"/>
        <v>►</v>
      </c>
      <c r="H225"/>
      <c r="I225" s="145"/>
      <c r="J225" s="118"/>
      <c r="K225" s="118"/>
      <c r="L225" s="117"/>
      <c r="M225" s="116"/>
      <c r="N225" s="115"/>
      <c r="O225" s="663"/>
      <c r="P225" s="663"/>
      <c r="Q225" s="662"/>
      <c r="R225" s="149"/>
      <c r="S225" s="292"/>
      <c r="T225" s="291"/>
      <c r="U225" s="143"/>
      <c r="V225" s="290"/>
      <c r="W225" s="289"/>
      <c r="X225" s="288"/>
      <c r="Y225" s="287"/>
      <c r="Z225" s="286"/>
      <c r="AA225" s="660"/>
      <c r="AB225" s="394" t="str">
        <f t="shared" si="116"/>
        <v>►</v>
      </c>
      <c r="AC225" s="146" t="str">
        <f t="shared" si="125"/>
        <v>►</v>
      </c>
      <c r="AD225" s="659" t="str">
        <f t="shared" si="126"/>
        <v>►</v>
      </c>
      <c r="AE225" s="146" t="str">
        <f t="shared" si="127"/>
        <v>►</v>
      </c>
      <c r="AF225" s="146" t="str">
        <f t="shared" si="128"/>
        <v>►</v>
      </c>
      <c r="AG225" s="146" t="str">
        <f t="shared" si="129"/>
        <v>►</v>
      </c>
      <c r="AH225" s="146" t="str">
        <f t="shared" si="130"/>
        <v>►</v>
      </c>
      <c r="AI225" s="660"/>
      <c r="AJ225" s="145"/>
      <c r="AK225" s="118"/>
      <c r="AL225" s="118"/>
      <c r="AM225" s="117"/>
      <c r="AN225" s="116"/>
      <c r="AO225" s="115"/>
      <c r="AP225" s="663"/>
      <c r="AQ225" s="663"/>
      <c r="AR225" s="662"/>
      <c r="AS225" s="149"/>
      <c r="AT225" s="292"/>
      <c r="AU225" s="291"/>
      <c r="AV225" s="143"/>
      <c r="AW225" s="290"/>
      <c r="AX225" s="289"/>
      <c r="AY225" s="288"/>
      <c r="AZ225" s="287"/>
      <c r="BA225" s="286"/>
      <c r="BB225"/>
      <c r="BC225" s="394" t="str">
        <f t="shared" si="117"/>
        <v>►</v>
      </c>
      <c r="BF225" s="394" t="str">
        <f t="shared" si="118"/>
        <v>►</v>
      </c>
      <c r="BI225" s="9">
        <v>1</v>
      </c>
      <c r="BJ225" s="1"/>
      <c r="BK225" s="1"/>
    </row>
    <row r="226" spans="1:63" s="564" customFormat="1" ht="21">
      <c r="A226" s="394" t="str">
        <f t="shared" si="115"/>
        <v>►</v>
      </c>
      <c r="B226" s="146" t="str">
        <f t="shared" si="119"/>
        <v>►</v>
      </c>
      <c r="C226" s="659" t="str">
        <f t="shared" si="120"/>
        <v>►</v>
      </c>
      <c r="D226" s="146" t="str">
        <f t="shared" si="121"/>
        <v>►</v>
      </c>
      <c r="E226" s="146" t="str">
        <f t="shared" si="122"/>
        <v>►</v>
      </c>
      <c r="F226" s="146" t="str">
        <f t="shared" si="123"/>
        <v>►</v>
      </c>
      <c r="G226" s="146" t="str">
        <f t="shared" si="124"/>
        <v>►</v>
      </c>
      <c r="H226"/>
      <c r="I226" s="145"/>
      <c r="J226" s="118"/>
      <c r="K226" s="118"/>
      <c r="L226" s="117"/>
      <c r="M226" s="116"/>
      <c r="N226" s="115"/>
      <c r="O226" s="663"/>
      <c r="P226" s="663"/>
      <c r="Q226" s="662"/>
      <c r="R226" s="144"/>
      <c r="S226" s="292"/>
      <c r="T226" s="291"/>
      <c r="U226" s="143"/>
      <c r="V226" s="290"/>
      <c r="W226" s="289"/>
      <c r="X226" s="288"/>
      <c r="Y226" s="287"/>
      <c r="Z226" s="294"/>
      <c r="AA226" s="660"/>
      <c r="AB226" s="394" t="str">
        <f t="shared" si="116"/>
        <v>►</v>
      </c>
      <c r="AC226" s="146" t="str">
        <f t="shared" si="125"/>
        <v>►</v>
      </c>
      <c r="AD226" s="659" t="str">
        <f t="shared" si="126"/>
        <v>►</v>
      </c>
      <c r="AE226" s="146" t="str">
        <f t="shared" si="127"/>
        <v>►</v>
      </c>
      <c r="AF226" s="146" t="str">
        <f t="shared" si="128"/>
        <v>►</v>
      </c>
      <c r="AG226" s="146" t="str">
        <f t="shared" si="129"/>
        <v>►</v>
      </c>
      <c r="AH226" s="146" t="str">
        <f t="shared" si="130"/>
        <v>►</v>
      </c>
      <c r="AI226" s="660"/>
      <c r="AJ226" s="145"/>
      <c r="AK226" s="118"/>
      <c r="AL226" s="118"/>
      <c r="AM226" s="117"/>
      <c r="AN226" s="116"/>
      <c r="AO226" s="115"/>
      <c r="AP226" s="663"/>
      <c r="AQ226" s="663"/>
      <c r="AR226" s="662"/>
      <c r="AS226" s="144"/>
      <c r="AT226" s="292"/>
      <c r="AU226" s="291"/>
      <c r="AV226" s="143"/>
      <c r="AW226" s="290"/>
      <c r="AX226" s="289"/>
      <c r="AY226" s="288"/>
      <c r="AZ226" s="287"/>
      <c r="BA226" s="294"/>
      <c r="BB226"/>
      <c r="BC226" s="394" t="str">
        <f t="shared" si="117"/>
        <v>►</v>
      </c>
      <c r="BF226" s="394" t="str">
        <f t="shared" si="118"/>
        <v>►</v>
      </c>
      <c r="BI226" s="9">
        <v>1</v>
      </c>
      <c r="BJ226" s="1"/>
      <c r="BK226" s="1"/>
    </row>
    <row r="227" spans="1:63" s="564" customFormat="1" ht="21">
      <c r="A227" s="394" t="str">
        <f t="shared" si="115"/>
        <v>►</v>
      </c>
      <c r="B227" s="146" t="str">
        <f t="shared" si="119"/>
        <v>►</v>
      </c>
      <c r="C227" s="659" t="str">
        <f t="shared" si="120"/>
        <v>►</v>
      </c>
      <c r="D227" s="146" t="str">
        <f t="shared" si="121"/>
        <v>►</v>
      </c>
      <c r="E227" s="146" t="str">
        <f t="shared" si="122"/>
        <v>►</v>
      </c>
      <c r="F227" s="146" t="str">
        <f t="shared" si="123"/>
        <v>►</v>
      </c>
      <c r="G227" s="146" t="str">
        <f t="shared" si="124"/>
        <v>►</v>
      </c>
      <c r="H227"/>
      <c r="I227" s="145"/>
      <c r="J227" s="118"/>
      <c r="K227" s="118"/>
      <c r="L227" s="117"/>
      <c r="M227" s="116"/>
      <c r="N227" s="115"/>
      <c r="O227" s="663"/>
      <c r="P227" s="663"/>
      <c r="Q227" s="662"/>
      <c r="R227" s="149"/>
      <c r="S227" s="292"/>
      <c r="T227" s="291"/>
      <c r="U227" s="143"/>
      <c r="V227" s="290"/>
      <c r="W227" s="289"/>
      <c r="X227" s="288"/>
      <c r="Y227" s="287"/>
      <c r="Z227" s="294"/>
      <c r="AA227" s="660"/>
      <c r="AB227" s="394" t="str">
        <f t="shared" si="116"/>
        <v>►</v>
      </c>
      <c r="AC227" s="146" t="str">
        <f t="shared" si="125"/>
        <v>►</v>
      </c>
      <c r="AD227" s="659" t="str">
        <f t="shared" si="126"/>
        <v>►</v>
      </c>
      <c r="AE227" s="146" t="str">
        <f t="shared" si="127"/>
        <v>►</v>
      </c>
      <c r="AF227" s="146" t="str">
        <f t="shared" si="128"/>
        <v>►</v>
      </c>
      <c r="AG227" s="146" t="str">
        <f t="shared" si="129"/>
        <v>►</v>
      </c>
      <c r="AH227" s="146" t="str">
        <f t="shared" si="130"/>
        <v>►</v>
      </c>
      <c r="AI227" s="660"/>
      <c r="AJ227" s="145"/>
      <c r="AK227" s="118"/>
      <c r="AL227" s="118"/>
      <c r="AM227" s="117"/>
      <c r="AN227" s="116"/>
      <c r="AO227" s="115"/>
      <c r="AP227" s="663"/>
      <c r="AQ227" s="663"/>
      <c r="AR227" s="662"/>
      <c r="AS227" s="149"/>
      <c r="AT227" s="292"/>
      <c r="AU227" s="291"/>
      <c r="AV227" s="143"/>
      <c r="AW227" s="290"/>
      <c r="AX227" s="289"/>
      <c r="AY227" s="288"/>
      <c r="AZ227" s="287"/>
      <c r="BA227" s="294"/>
      <c r="BB227"/>
      <c r="BC227" s="394" t="str">
        <f t="shared" si="117"/>
        <v>►</v>
      </c>
      <c r="BF227" s="394" t="str">
        <f t="shared" si="118"/>
        <v>►</v>
      </c>
      <c r="BI227" s="9">
        <v>1</v>
      </c>
      <c r="BJ227" s="1"/>
      <c r="BK227" s="1"/>
    </row>
    <row r="228" spans="1:63" s="564" customFormat="1" ht="21">
      <c r="A228" s="394" t="str">
        <f t="shared" si="115"/>
        <v>►</v>
      </c>
      <c r="B228" s="146" t="str">
        <f t="shared" si="119"/>
        <v>►</v>
      </c>
      <c r="C228" s="659" t="str">
        <f t="shared" si="120"/>
        <v>►</v>
      </c>
      <c r="D228" s="146" t="str">
        <f t="shared" si="121"/>
        <v>►</v>
      </c>
      <c r="E228" s="146" t="str">
        <f t="shared" si="122"/>
        <v>►</v>
      </c>
      <c r="F228" s="146" t="str">
        <f t="shared" si="123"/>
        <v>►</v>
      </c>
      <c r="G228" s="146" t="str">
        <f t="shared" si="124"/>
        <v>►</v>
      </c>
      <c r="H228"/>
      <c r="I228" s="145"/>
      <c r="J228" s="118"/>
      <c r="K228" s="118"/>
      <c r="L228" s="117"/>
      <c r="M228" s="116"/>
      <c r="N228" s="115"/>
      <c r="O228" s="663"/>
      <c r="P228" s="663"/>
      <c r="Q228" s="662"/>
      <c r="R228" s="144"/>
      <c r="S228" s="292"/>
      <c r="T228" s="291"/>
      <c r="U228" s="143"/>
      <c r="V228" s="290"/>
      <c r="W228" s="289"/>
      <c r="X228" s="288"/>
      <c r="Y228" s="287"/>
      <c r="Z228" s="286"/>
      <c r="AA228" s="660"/>
      <c r="AB228" s="394" t="str">
        <f t="shared" si="116"/>
        <v>►</v>
      </c>
      <c r="AC228" s="146" t="str">
        <f t="shared" si="125"/>
        <v>►</v>
      </c>
      <c r="AD228" s="659" t="str">
        <f t="shared" si="126"/>
        <v>►</v>
      </c>
      <c r="AE228" s="146" t="str">
        <f t="shared" si="127"/>
        <v>►</v>
      </c>
      <c r="AF228" s="146" t="str">
        <f t="shared" si="128"/>
        <v>►</v>
      </c>
      <c r="AG228" s="146" t="str">
        <f t="shared" si="129"/>
        <v>►</v>
      </c>
      <c r="AH228" s="146" t="str">
        <f t="shared" si="130"/>
        <v>►</v>
      </c>
      <c r="AI228" s="660"/>
      <c r="AJ228" s="145"/>
      <c r="AK228" s="118"/>
      <c r="AL228" s="118"/>
      <c r="AM228" s="117"/>
      <c r="AN228" s="116"/>
      <c r="AO228" s="115"/>
      <c r="AP228" s="663"/>
      <c r="AQ228" s="663"/>
      <c r="AR228" s="662"/>
      <c r="AS228" s="144"/>
      <c r="AT228" s="292"/>
      <c r="AU228" s="291"/>
      <c r="AV228" s="143"/>
      <c r="AW228" s="290"/>
      <c r="AX228" s="289"/>
      <c r="AY228" s="288"/>
      <c r="AZ228" s="287"/>
      <c r="BA228" s="286"/>
      <c r="BB228"/>
      <c r="BC228" s="394" t="str">
        <f t="shared" si="117"/>
        <v>►</v>
      </c>
      <c r="BF228" s="394" t="str">
        <f t="shared" si="118"/>
        <v>►</v>
      </c>
      <c r="BI228" s="9">
        <v>1</v>
      </c>
      <c r="BJ228" s="1"/>
      <c r="BK228" s="1"/>
    </row>
    <row r="229" spans="1:63" s="564" customFormat="1" ht="21">
      <c r="A229" s="394" t="str">
        <f t="shared" si="115"/>
        <v>►</v>
      </c>
      <c r="B229" s="146" t="str">
        <f t="shared" si="119"/>
        <v>►</v>
      </c>
      <c r="C229" s="659" t="str">
        <f t="shared" si="120"/>
        <v>►</v>
      </c>
      <c r="D229" s="146" t="str">
        <f t="shared" si="121"/>
        <v>►</v>
      </c>
      <c r="E229" s="146" t="str">
        <f t="shared" si="122"/>
        <v>►</v>
      </c>
      <c r="F229" s="146" t="str">
        <f t="shared" si="123"/>
        <v>►</v>
      </c>
      <c r="G229" s="146" t="str">
        <f t="shared" si="124"/>
        <v>►</v>
      </c>
      <c r="H229"/>
      <c r="I229" s="145"/>
      <c r="J229" s="118"/>
      <c r="K229" s="118"/>
      <c r="L229" s="117"/>
      <c r="M229" s="116"/>
      <c r="N229" s="115"/>
      <c r="O229" s="663"/>
      <c r="P229" s="663"/>
      <c r="Q229" s="662"/>
      <c r="R229" s="149"/>
      <c r="S229" s="292"/>
      <c r="T229" s="291"/>
      <c r="U229" s="143"/>
      <c r="V229" s="290"/>
      <c r="W229" s="289"/>
      <c r="X229" s="288"/>
      <c r="Y229" s="287"/>
      <c r="Z229" s="286"/>
      <c r="AA229" s="660"/>
      <c r="AB229" s="394" t="str">
        <f t="shared" si="116"/>
        <v>►</v>
      </c>
      <c r="AC229" s="146" t="str">
        <f t="shared" si="125"/>
        <v>►</v>
      </c>
      <c r="AD229" s="659" t="str">
        <f t="shared" si="126"/>
        <v>►</v>
      </c>
      <c r="AE229" s="146" t="str">
        <f t="shared" si="127"/>
        <v>►</v>
      </c>
      <c r="AF229" s="146" t="str">
        <f t="shared" si="128"/>
        <v>►</v>
      </c>
      <c r="AG229" s="146" t="str">
        <f t="shared" si="129"/>
        <v>►</v>
      </c>
      <c r="AH229" s="146" t="str">
        <f t="shared" si="130"/>
        <v>►</v>
      </c>
      <c r="AI229" s="660"/>
      <c r="AJ229" s="145"/>
      <c r="AK229" s="118"/>
      <c r="AL229" s="118"/>
      <c r="AM229" s="117"/>
      <c r="AN229" s="116"/>
      <c r="AO229" s="115"/>
      <c r="AP229" s="663"/>
      <c r="AQ229" s="663"/>
      <c r="AR229" s="662"/>
      <c r="AS229" s="149"/>
      <c r="AT229" s="292"/>
      <c r="AU229" s="291"/>
      <c r="AV229" s="143"/>
      <c r="AW229" s="290"/>
      <c r="AX229" s="289"/>
      <c r="AY229" s="288"/>
      <c r="AZ229" s="287"/>
      <c r="BA229" s="286"/>
      <c r="BB229"/>
      <c r="BC229" s="394" t="str">
        <f t="shared" si="117"/>
        <v>►</v>
      </c>
      <c r="BF229" s="394" t="str">
        <f t="shared" si="118"/>
        <v>►</v>
      </c>
      <c r="BI229" s="9">
        <v>1</v>
      </c>
      <c r="BJ229" s="1"/>
      <c r="BK229" s="1"/>
    </row>
    <row r="230" spans="1:63" s="564" customFormat="1" ht="21">
      <c r="A230" s="394" t="str">
        <f t="shared" si="115"/>
        <v>►</v>
      </c>
      <c r="B230" s="146" t="str">
        <f t="shared" si="119"/>
        <v>►</v>
      </c>
      <c r="C230" s="659" t="str">
        <f t="shared" si="120"/>
        <v>►</v>
      </c>
      <c r="D230" s="146" t="str">
        <f t="shared" si="121"/>
        <v>►</v>
      </c>
      <c r="E230" s="146" t="str">
        <f t="shared" si="122"/>
        <v>►</v>
      </c>
      <c r="F230" s="146" t="str">
        <f t="shared" si="123"/>
        <v>►</v>
      </c>
      <c r="G230" s="146" t="str">
        <f t="shared" si="124"/>
        <v>►</v>
      </c>
      <c r="H230"/>
      <c r="I230" s="145"/>
      <c r="J230" s="118"/>
      <c r="K230" s="118"/>
      <c r="L230" s="117"/>
      <c r="M230" s="116"/>
      <c r="N230" s="115"/>
      <c r="O230" s="663"/>
      <c r="P230" s="663"/>
      <c r="Q230" s="662"/>
      <c r="R230" s="144"/>
      <c r="S230" s="292"/>
      <c r="T230" s="291"/>
      <c r="U230" s="143"/>
      <c r="V230" s="290"/>
      <c r="W230" s="289"/>
      <c r="X230" s="288"/>
      <c r="Y230" s="287"/>
      <c r="Z230" s="286"/>
      <c r="AA230" s="660"/>
      <c r="AB230" s="394" t="str">
        <f t="shared" si="116"/>
        <v>►</v>
      </c>
      <c r="AC230" s="146" t="str">
        <f t="shared" si="125"/>
        <v>►</v>
      </c>
      <c r="AD230" s="659" t="str">
        <f t="shared" si="126"/>
        <v>►</v>
      </c>
      <c r="AE230" s="146" t="str">
        <f t="shared" si="127"/>
        <v>►</v>
      </c>
      <c r="AF230" s="146" t="str">
        <f t="shared" si="128"/>
        <v>►</v>
      </c>
      <c r="AG230" s="146" t="str">
        <f t="shared" si="129"/>
        <v>►</v>
      </c>
      <c r="AH230" s="146" t="str">
        <f t="shared" si="130"/>
        <v>►</v>
      </c>
      <c r="AI230" s="660"/>
      <c r="AJ230" s="145"/>
      <c r="AK230" s="118"/>
      <c r="AL230" s="118"/>
      <c r="AM230" s="117"/>
      <c r="AN230" s="116"/>
      <c r="AO230" s="115"/>
      <c r="AP230" s="663"/>
      <c r="AQ230" s="663"/>
      <c r="AR230" s="662"/>
      <c r="AS230" s="144"/>
      <c r="AT230" s="292"/>
      <c r="AU230" s="291"/>
      <c r="AV230" s="143"/>
      <c r="AW230" s="290"/>
      <c r="AX230" s="289"/>
      <c r="AY230" s="288"/>
      <c r="AZ230" s="287"/>
      <c r="BA230" s="286"/>
      <c r="BB230"/>
      <c r="BC230" s="394" t="str">
        <f t="shared" si="117"/>
        <v>►</v>
      </c>
      <c r="BF230" s="394" t="str">
        <f t="shared" si="118"/>
        <v>►</v>
      </c>
      <c r="BI230" s="9">
        <v>1</v>
      </c>
      <c r="BJ230" s="1"/>
      <c r="BK230" s="1"/>
    </row>
    <row r="231" spans="1:63" s="564" customFormat="1" ht="15.75">
      <c r="A231" s="394" t="str">
        <f t="shared" si="115"/>
        <v>►</v>
      </c>
      <c r="B231" s="146" t="str">
        <f t="shared" si="119"/>
        <v>►</v>
      </c>
      <c r="C231" s="659" t="str">
        <f t="shared" si="120"/>
        <v>►</v>
      </c>
      <c r="D231" s="146" t="str">
        <f t="shared" si="121"/>
        <v>►</v>
      </c>
      <c r="E231" s="146" t="str">
        <f t="shared" si="122"/>
        <v>►</v>
      </c>
      <c r="F231" s="146" t="str">
        <f t="shared" si="123"/>
        <v>►</v>
      </c>
      <c r="G231" s="146" t="str">
        <f t="shared" si="124"/>
        <v>►</v>
      </c>
      <c r="H231"/>
      <c r="I231" s="133"/>
      <c r="J231" s="118"/>
      <c r="K231" s="118"/>
      <c r="L231" s="117"/>
      <c r="M231" s="116"/>
      <c r="N231" s="115"/>
      <c r="O231" s="131"/>
      <c r="P231" s="131"/>
      <c r="Q231" s="131"/>
      <c r="R231" s="131"/>
      <c r="S231" s="131"/>
      <c r="T231" s="131"/>
      <c r="U231" s="131"/>
      <c r="V231" s="131"/>
      <c r="W231" s="131"/>
      <c r="X231" s="132"/>
      <c r="Y231" s="131"/>
      <c r="Z231" s="130"/>
      <c r="AA231" s="660"/>
      <c r="AB231" s="394" t="str">
        <f t="shared" si="116"/>
        <v>►</v>
      </c>
      <c r="AC231" s="146" t="str">
        <f t="shared" si="125"/>
        <v>►</v>
      </c>
      <c r="AD231" s="659" t="str">
        <f t="shared" si="126"/>
        <v>►</v>
      </c>
      <c r="AE231" s="146" t="str">
        <f t="shared" si="127"/>
        <v>►</v>
      </c>
      <c r="AF231" s="146" t="str">
        <f t="shared" si="128"/>
        <v>►</v>
      </c>
      <c r="AG231" s="146" t="str">
        <f t="shared" si="129"/>
        <v>►</v>
      </c>
      <c r="AH231" s="146" t="str">
        <f t="shared" si="130"/>
        <v>►</v>
      </c>
      <c r="AI231" s="660"/>
      <c r="AJ231" s="133"/>
      <c r="AK231" s="118"/>
      <c r="AL231" s="118"/>
      <c r="AM231" s="117"/>
      <c r="AN231" s="116"/>
      <c r="AO231" s="115"/>
      <c r="AP231" s="131"/>
      <c r="AQ231" s="131"/>
      <c r="AR231" s="131"/>
      <c r="AS231" s="131"/>
      <c r="AT231" s="131"/>
      <c r="AU231" s="131"/>
      <c r="AV231" s="131"/>
      <c r="AW231" s="131"/>
      <c r="AX231" s="131"/>
      <c r="AY231" s="132"/>
      <c r="AZ231" s="131"/>
      <c r="BA231" s="130"/>
      <c r="BB231"/>
      <c r="BC231" s="394" t="str">
        <f t="shared" si="117"/>
        <v>►</v>
      </c>
      <c r="BF231" s="394" t="str">
        <f t="shared" si="118"/>
        <v>►</v>
      </c>
      <c r="BI231" s="9">
        <v>1</v>
      </c>
      <c r="BJ231" s="1"/>
      <c r="BK231" s="1"/>
    </row>
    <row r="232" spans="1:63" s="564" customFormat="1" ht="21">
      <c r="A232" s="394" t="str">
        <f t="shared" si="115"/>
        <v>►</v>
      </c>
      <c r="B232" s="146" t="str">
        <f t="shared" si="119"/>
        <v>►</v>
      </c>
      <c r="C232" s="659" t="str">
        <f t="shared" si="120"/>
        <v>►</v>
      </c>
      <c r="D232" s="146" t="str">
        <f t="shared" si="121"/>
        <v>►</v>
      </c>
      <c r="E232" s="146" t="str">
        <f t="shared" si="122"/>
        <v>►</v>
      </c>
      <c r="F232" s="146" t="str">
        <f t="shared" si="123"/>
        <v>►</v>
      </c>
      <c r="G232" s="146" t="str">
        <f t="shared" si="124"/>
        <v>►</v>
      </c>
      <c r="H232"/>
      <c r="I232" s="145"/>
      <c r="J232" s="118"/>
      <c r="K232" s="118"/>
      <c r="L232" s="117"/>
      <c r="M232" s="116"/>
      <c r="N232" s="115"/>
      <c r="O232" s="284"/>
      <c r="P232" s="265"/>
      <c r="Q232" s="268"/>
      <c r="R232" s="268"/>
      <c r="S232" s="268"/>
      <c r="T232" s="268"/>
      <c r="U232" s="268"/>
      <c r="V232" s="268"/>
      <c r="W232" s="268"/>
      <c r="X232" s="268"/>
      <c r="Y232" s="268"/>
      <c r="Z232" s="283"/>
      <c r="AA232" s="660"/>
      <c r="AB232" s="394" t="str">
        <f t="shared" si="116"/>
        <v>►</v>
      </c>
      <c r="AC232" s="146" t="str">
        <f t="shared" si="125"/>
        <v>►</v>
      </c>
      <c r="AD232" s="659" t="str">
        <f t="shared" si="126"/>
        <v>►</v>
      </c>
      <c r="AE232" s="146" t="str">
        <f t="shared" si="127"/>
        <v>►</v>
      </c>
      <c r="AF232" s="146" t="str">
        <f t="shared" si="128"/>
        <v>►</v>
      </c>
      <c r="AG232" s="146" t="str">
        <f t="shared" si="129"/>
        <v>►</v>
      </c>
      <c r="AH232" s="146" t="str">
        <f t="shared" si="130"/>
        <v>►</v>
      </c>
      <c r="AI232" s="660"/>
      <c r="AJ232" s="145"/>
      <c r="AK232" s="118"/>
      <c r="AL232" s="118"/>
      <c r="AM232" s="117"/>
      <c r="AN232" s="116"/>
      <c r="AO232" s="115"/>
      <c r="AP232" s="284"/>
      <c r="AQ232" s="265"/>
      <c r="AR232" s="268"/>
      <c r="AS232" s="268"/>
      <c r="AT232" s="268"/>
      <c r="AU232" s="268"/>
      <c r="AV232" s="268"/>
      <c r="AW232" s="268"/>
      <c r="AX232" s="268"/>
      <c r="AY232" s="268"/>
      <c r="AZ232" s="268"/>
      <c r="BA232" s="283"/>
      <c r="BB232"/>
      <c r="BC232" s="394" t="str">
        <f t="shared" si="117"/>
        <v>►</v>
      </c>
      <c r="BF232" s="394" t="str">
        <f t="shared" si="118"/>
        <v>►</v>
      </c>
      <c r="BI232" s="9">
        <v>1</v>
      </c>
      <c r="BJ232" s="1"/>
      <c r="BK232" s="1"/>
    </row>
    <row r="233" spans="1:63" s="564" customFormat="1" ht="21">
      <c r="A233" s="394" t="str">
        <f t="shared" si="115"/>
        <v>►</v>
      </c>
      <c r="B233" s="146" t="str">
        <f t="shared" ref="B233:G233" si="131">B232</f>
        <v>►</v>
      </c>
      <c r="C233" s="659" t="str">
        <f t="shared" si="131"/>
        <v>►</v>
      </c>
      <c r="D233" s="146" t="str">
        <f t="shared" si="131"/>
        <v>►</v>
      </c>
      <c r="E233" s="146" t="str">
        <f t="shared" si="131"/>
        <v>►</v>
      </c>
      <c r="F233" s="146" t="str">
        <f t="shared" si="131"/>
        <v>►</v>
      </c>
      <c r="G233" s="146" t="str">
        <f t="shared" si="131"/>
        <v>►</v>
      </c>
      <c r="H233"/>
      <c r="I233" s="145"/>
      <c r="J233" s="118"/>
      <c r="K233" s="118"/>
      <c r="L233" s="117"/>
      <c r="M233" s="116"/>
      <c r="N233" s="115"/>
      <c r="O233" s="281"/>
      <c r="P233" s="280"/>
      <c r="Q233" s="280"/>
      <c r="R233" s="280"/>
      <c r="S233" s="280"/>
      <c r="T233" s="280"/>
      <c r="U233" s="280"/>
      <c r="V233" s="280"/>
      <c r="W233" s="280"/>
      <c r="X233" s="280"/>
      <c r="Y233" s="280"/>
      <c r="Z233" s="279"/>
      <c r="AA233" s="660"/>
      <c r="AB233" s="394" t="str">
        <f t="shared" si="116"/>
        <v>►</v>
      </c>
      <c r="AC233" s="146" t="str">
        <f t="shared" ref="AC233:AH233" si="132">AC232</f>
        <v>►</v>
      </c>
      <c r="AD233" s="659" t="str">
        <f t="shared" si="132"/>
        <v>►</v>
      </c>
      <c r="AE233" s="146" t="str">
        <f t="shared" si="132"/>
        <v>►</v>
      </c>
      <c r="AF233" s="146" t="str">
        <f t="shared" si="132"/>
        <v>►</v>
      </c>
      <c r="AG233" s="146" t="str">
        <f t="shared" si="132"/>
        <v>►</v>
      </c>
      <c r="AH233" s="146" t="str">
        <f t="shared" si="132"/>
        <v>►</v>
      </c>
      <c r="AI233" s="660"/>
      <c r="AJ233" s="145"/>
      <c r="AK233" s="118"/>
      <c r="AL233" s="118"/>
      <c r="AM233" s="117"/>
      <c r="AN233" s="116"/>
      <c r="AO233" s="115"/>
      <c r="AP233" s="281"/>
      <c r="AQ233" s="280"/>
      <c r="AR233" s="280"/>
      <c r="AS233" s="280"/>
      <c r="AT233" s="280"/>
      <c r="AU233" s="280"/>
      <c r="AV233" s="280"/>
      <c r="AW233" s="280"/>
      <c r="AX233" s="280"/>
      <c r="AY233" s="280"/>
      <c r="AZ233" s="280"/>
      <c r="BA233" s="279"/>
      <c r="BB233"/>
      <c r="BC233" s="394" t="str">
        <f t="shared" si="117"/>
        <v>►</v>
      </c>
      <c r="BF233" s="394" t="str">
        <f t="shared" si="118"/>
        <v>►</v>
      </c>
      <c r="BI233" s="9">
        <v>1</v>
      </c>
      <c r="BJ233" s="1"/>
      <c r="BK233" s="1"/>
    </row>
    <row r="234" spans="1:63" s="564" customFormat="1" ht="21">
      <c r="A234" s="394" t="str">
        <f t="shared" si="115"/>
        <v>►</v>
      </c>
      <c r="B234" s="146" t="str">
        <f t="shared" ref="B234:G246" si="133">B232</f>
        <v>►</v>
      </c>
      <c r="C234" s="659" t="str">
        <f t="shared" si="133"/>
        <v>►</v>
      </c>
      <c r="D234" s="146" t="str">
        <f t="shared" si="133"/>
        <v>►</v>
      </c>
      <c r="E234" s="146" t="str">
        <f t="shared" si="133"/>
        <v>►</v>
      </c>
      <c r="F234" s="146" t="str">
        <f t="shared" si="133"/>
        <v>►</v>
      </c>
      <c r="G234" s="146" t="str">
        <f t="shared" si="133"/>
        <v>►</v>
      </c>
      <c r="H234"/>
      <c r="I234" s="145"/>
      <c r="J234" s="118"/>
      <c r="K234" s="118"/>
      <c r="L234" s="117"/>
      <c r="M234" s="116"/>
      <c r="N234" s="115"/>
      <c r="O234" s="281"/>
      <c r="P234" s="280"/>
      <c r="Q234" s="280"/>
      <c r="R234" s="280"/>
      <c r="S234" s="280"/>
      <c r="T234" s="280"/>
      <c r="U234" s="280"/>
      <c r="V234" s="280"/>
      <c r="W234" s="280"/>
      <c r="X234" s="280"/>
      <c r="Y234" s="280"/>
      <c r="Z234" s="279"/>
      <c r="AA234" s="660"/>
      <c r="AB234" s="394" t="str">
        <f t="shared" si="116"/>
        <v>►</v>
      </c>
      <c r="AC234" s="146" t="str">
        <f t="shared" ref="AC234:AH246" si="134">AC232</f>
        <v>►</v>
      </c>
      <c r="AD234" s="659" t="str">
        <f t="shared" si="134"/>
        <v>►</v>
      </c>
      <c r="AE234" s="146" t="str">
        <f t="shared" si="134"/>
        <v>►</v>
      </c>
      <c r="AF234" s="146" t="str">
        <f t="shared" si="134"/>
        <v>►</v>
      </c>
      <c r="AG234" s="146" t="str">
        <f t="shared" si="134"/>
        <v>►</v>
      </c>
      <c r="AH234" s="146" t="str">
        <f t="shared" si="134"/>
        <v>►</v>
      </c>
      <c r="AI234" s="660"/>
      <c r="AJ234" s="145"/>
      <c r="AK234" s="118"/>
      <c r="AL234" s="118"/>
      <c r="AM234" s="117"/>
      <c r="AN234" s="116"/>
      <c r="AO234" s="115"/>
      <c r="AP234" s="281"/>
      <c r="AQ234" s="280"/>
      <c r="AR234" s="280"/>
      <c r="AS234" s="280"/>
      <c r="AT234" s="280"/>
      <c r="AU234" s="280"/>
      <c r="AV234" s="280"/>
      <c r="AW234" s="280"/>
      <c r="AX234" s="280"/>
      <c r="AY234" s="280"/>
      <c r="AZ234" s="280"/>
      <c r="BA234" s="279"/>
      <c r="BB234"/>
      <c r="BC234" s="394" t="str">
        <f t="shared" si="117"/>
        <v>►</v>
      </c>
      <c r="BF234" s="394" t="str">
        <f t="shared" si="118"/>
        <v>►</v>
      </c>
      <c r="BI234" s="9">
        <v>1</v>
      </c>
      <c r="BJ234" s="1"/>
      <c r="BK234" s="1"/>
    </row>
    <row r="235" spans="1:63" s="564" customFormat="1" ht="21">
      <c r="A235" s="394" t="str">
        <f t="shared" si="115"/>
        <v>►</v>
      </c>
      <c r="B235" s="146" t="str">
        <f t="shared" si="133"/>
        <v>►</v>
      </c>
      <c r="C235" s="659" t="str">
        <f t="shared" si="133"/>
        <v>►</v>
      </c>
      <c r="D235" s="146" t="str">
        <f t="shared" si="133"/>
        <v>►</v>
      </c>
      <c r="E235" s="146" t="str">
        <f t="shared" si="133"/>
        <v>►</v>
      </c>
      <c r="F235" s="146" t="str">
        <f t="shared" si="133"/>
        <v>►</v>
      </c>
      <c r="G235" s="146" t="str">
        <f t="shared" si="133"/>
        <v>►</v>
      </c>
      <c r="H235"/>
      <c r="I235" s="145"/>
      <c r="J235" s="118"/>
      <c r="K235" s="118"/>
      <c r="L235" s="117"/>
      <c r="M235" s="116"/>
      <c r="N235" s="115"/>
      <c r="O235" s="281"/>
      <c r="P235" s="280"/>
      <c r="Q235" s="280"/>
      <c r="R235" s="280"/>
      <c r="S235" s="280"/>
      <c r="T235" s="280"/>
      <c r="U235" s="280"/>
      <c r="V235" s="280"/>
      <c r="W235" s="280"/>
      <c r="X235" s="280"/>
      <c r="Y235" s="280"/>
      <c r="Z235" s="279"/>
      <c r="AA235" s="660"/>
      <c r="AB235" s="394" t="str">
        <f t="shared" si="116"/>
        <v>►</v>
      </c>
      <c r="AC235" s="146" t="str">
        <f t="shared" si="134"/>
        <v>►</v>
      </c>
      <c r="AD235" s="659" t="str">
        <f t="shared" si="134"/>
        <v>►</v>
      </c>
      <c r="AE235" s="146" t="str">
        <f t="shared" si="134"/>
        <v>►</v>
      </c>
      <c r="AF235" s="146" t="str">
        <f t="shared" si="134"/>
        <v>►</v>
      </c>
      <c r="AG235" s="146" t="str">
        <f t="shared" si="134"/>
        <v>►</v>
      </c>
      <c r="AH235" s="146" t="str">
        <f t="shared" si="134"/>
        <v>►</v>
      </c>
      <c r="AI235" s="660"/>
      <c r="AJ235" s="145"/>
      <c r="AK235" s="118"/>
      <c r="AL235" s="118"/>
      <c r="AM235" s="117"/>
      <c r="AN235" s="116"/>
      <c r="AO235" s="115"/>
      <c r="AP235" s="281"/>
      <c r="AQ235" s="280"/>
      <c r="AR235" s="280"/>
      <c r="AS235" s="280"/>
      <c r="AT235" s="280"/>
      <c r="AU235" s="280"/>
      <c r="AV235" s="280"/>
      <c r="AW235" s="280"/>
      <c r="AX235" s="280"/>
      <c r="AY235" s="280"/>
      <c r="AZ235" s="280"/>
      <c r="BA235" s="279"/>
      <c r="BB235"/>
      <c r="BC235" s="394" t="str">
        <f t="shared" si="117"/>
        <v>►</v>
      </c>
      <c r="BF235" s="394" t="str">
        <f t="shared" si="118"/>
        <v>►</v>
      </c>
      <c r="BI235" s="9">
        <v>1</v>
      </c>
      <c r="BJ235" s="1"/>
      <c r="BK235" s="1"/>
    </row>
    <row r="236" spans="1:63" s="564" customFormat="1" ht="21">
      <c r="A236" s="394" t="str">
        <f t="shared" si="115"/>
        <v>►</v>
      </c>
      <c r="B236" s="146" t="str">
        <f t="shared" si="133"/>
        <v>►</v>
      </c>
      <c r="C236" s="659" t="str">
        <f t="shared" si="133"/>
        <v>►</v>
      </c>
      <c r="D236" s="146" t="str">
        <f t="shared" si="133"/>
        <v>►</v>
      </c>
      <c r="E236" s="146" t="str">
        <f t="shared" si="133"/>
        <v>►</v>
      </c>
      <c r="F236" s="146" t="str">
        <f t="shared" si="133"/>
        <v>►</v>
      </c>
      <c r="G236" s="146" t="str">
        <f t="shared" si="133"/>
        <v>►</v>
      </c>
      <c r="H236"/>
      <c r="I236" s="145"/>
      <c r="J236" s="118"/>
      <c r="K236" s="118"/>
      <c r="L236" s="117"/>
      <c r="M236" s="116"/>
      <c r="N236" s="115"/>
      <c r="O236" s="281"/>
      <c r="P236" s="280"/>
      <c r="Q236" s="280"/>
      <c r="R236" s="280"/>
      <c r="S236" s="280"/>
      <c r="T236" s="280"/>
      <c r="U236" s="280"/>
      <c r="V236" s="280"/>
      <c r="W236" s="280"/>
      <c r="X236" s="280"/>
      <c r="Y236" s="280"/>
      <c r="Z236" s="279"/>
      <c r="AA236" s="660"/>
      <c r="AB236" s="394" t="str">
        <f t="shared" si="116"/>
        <v>►</v>
      </c>
      <c r="AC236" s="146" t="str">
        <f t="shared" si="134"/>
        <v>►</v>
      </c>
      <c r="AD236" s="659" t="str">
        <f t="shared" si="134"/>
        <v>►</v>
      </c>
      <c r="AE236" s="146" t="str">
        <f t="shared" si="134"/>
        <v>►</v>
      </c>
      <c r="AF236" s="146" t="str">
        <f t="shared" si="134"/>
        <v>►</v>
      </c>
      <c r="AG236" s="146" t="str">
        <f t="shared" si="134"/>
        <v>►</v>
      </c>
      <c r="AH236" s="146" t="str">
        <f t="shared" si="134"/>
        <v>►</v>
      </c>
      <c r="AI236" s="660"/>
      <c r="AJ236" s="145"/>
      <c r="AK236" s="118"/>
      <c r="AL236" s="118"/>
      <c r="AM236" s="117"/>
      <c r="AN236" s="116"/>
      <c r="AO236" s="115"/>
      <c r="AP236" s="281"/>
      <c r="AQ236" s="280"/>
      <c r="AR236" s="280"/>
      <c r="AS236" s="280"/>
      <c r="AT236" s="280"/>
      <c r="AU236" s="280"/>
      <c r="AV236" s="280"/>
      <c r="AW236" s="280"/>
      <c r="AX236" s="280"/>
      <c r="AY236" s="280"/>
      <c r="AZ236" s="280"/>
      <c r="BA236" s="279"/>
      <c r="BB236"/>
      <c r="BC236" s="394" t="str">
        <f t="shared" si="117"/>
        <v>►</v>
      </c>
      <c r="BF236" s="394" t="str">
        <f t="shared" si="118"/>
        <v>►</v>
      </c>
      <c r="BI236" s="9">
        <v>1</v>
      </c>
      <c r="BJ236" s="1"/>
      <c r="BK236" s="1"/>
    </row>
    <row r="237" spans="1:63" s="564" customFormat="1" ht="21">
      <c r="A237" s="394" t="str">
        <f t="shared" si="115"/>
        <v>►</v>
      </c>
      <c r="B237" s="146" t="str">
        <f t="shared" si="133"/>
        <v>►</v>
      </c>
      <c r="C237" s="659" t="str">
        <f t="shared" si="133"/>
        <v>►</v>
      </c>
      <c r="D237" s="146" t="str">
        <f t="shared" si="133"/>
        <v>►</v>
      </c>
      <c r="E237" s="146" t="str">
        <f t="shared" si="133"/>
        <v>►</v>
      </c>
      <c r="F237" s="146" t="str">
        <f t="shared" si="133"/>
        <v>►</v>
      </c>
      <c r="G237" s="146" t="str">
        <f t="shared" si="133"/>
        <v>►</v>
      </c>
      <c r="H237"/>
      <c r="I237" s="145"/>
      <c r="J237" s="118"/>
      <c r="K237" s="118"/>
      <c r="L237" s="117"/>
      <c r="M237" s="116"/>
      <c r="N237" s="115"/>
      <c r="O237" s="281"/>
      <c r="P237" s="280"/>
      <c r="Q237" s="280"/>
      <c r="R237" s="280"/>
      <c r="S237" s="280"/>
      <c r="T237" s="280"/>
      <c r="U237" s="280"/>
      <c r="V237" s="280"/>
      <c r="W237" s="280"/>
      <c r="X237" s="280"/>
      <c r="Y237" s="280"/>
      <c r="Z237" s="279"/>
      <c r="AA237" s="660"/>
      <c r="AB237" s="394" t="str">
        <f t="shared" si="116"/>
        <v>►</v>
      </c>
      <c r="AC237" s="146" t="str">
        <f t="shared" si="134"/>
        <v>►</v>
      </c>
      <c r="AD237" s="659" t="str">
        <f t="shared" si="134"/>
        <v>►</v>
      </c>
      <c r="AE237" s="146" t="str">
        <f t="shared" si="134"/>
        <v>►</v>
      </c>
      <c r="AF237" s="146" t="str">
        <f t="shared" si="134"/>
        <v>►</v>
      </c>
      <c r="AG237" s="146" t="str">
        <f t="shared" si="134"/>
        <v>►</v>
      </c>
      <c r="AH237" s="146" t="str">
        <f t="shared" si="134"/>
        <v>►</v>
      </c>
      <c r="AI237" s="660"/>
      <c r="AJ237" s="145"/>
      <c r="AK237" s="118"/>
      <c r="AL237" s="118"/>
      <c r="AM237" s="117"/>
      <c r="AN237" s="116"/>
      <c r="AO237" s="115"/>
      <c r="AP237" s="281"/>
      <c r="AQ237" s="280"/>
      <c r="AR237" s="280"/>
      <c r="AS237" s="280"/>
      <c r="AT237" s="280"/>
      <c r="AU237" s="280"/>
      <c r="AV237" s="280"/>
      <c r="AW237" s="280"/>
      <c r="AX237" s="280"/>
      <c r="AY237" s="280"/>
      <c r="AZ237" s="280"/>
      <c r="BA237" s="279"/>
      <c r="BB237"/>
      <c r="BC237" s="394" t="str">
        <f t="shared" si="117"/>
        <v>►</v>
      </c>
      <c r="BF237" s="394" t="str">
        <f t="shared" si="118"/>
        <v>►</v>
      </c>
      <c r="BI237" s="9">
        <v>1</v>
      </c>
      <c r="BJ237" s="1"/>
      <c r="BK237" s="1"/>
    </row>
    <row r="238" spans="1:63" s="564" customFormat="1" ht="21">
      <c r="A238" s="394" t="str">
        <f t="shared" si="115"/>
        <v>►</v>
      </c>
      <c r="B238" s="146" t="str">
        <f t="shared" si="133"/>
        <v>►</v>
      </c>
      <c r="C238" s="659" t="str">
        <f t="shared" si="133"/>
        <v>►</v>
      </c>
      <c r="D238" s="146" t="str">
        <f t="shared" si="133"/>
        <v>►</v>
      </c>
      <c r="E238" s="146" t="str">
        <f t="shared" si="133"/>
        <v>►</v>
      </c>
      <c r="F238" s="146" t="str">
        <f t="shared" si="133"/>
        <v>►</v>
      </c>
      <c r="G238" s="146" t="str">
        <f t="shared" si="133"/>
        <v>►</v>
      </c>
      <c r="H238"/>
      <c r="I238" s="145"/>
      <c r="J238" s="118"/>
      <c r="K238" s="118"/>
      <c r="L238" s="117"/>
      <c r="M238" s="116"/>
      <c r="N238" s="115"/>
      <c r="O238" s="281"/>
      <c r="P238" s="280"/>
      <c r="Q238" s="280"/>
      <c r="R238" s="280"/>
      <c r="S238" s="280"/>
      <c r="T238" s="280"/>
      <c r="U238" s="280"/>
      <c r="V238" s="280"/>
      <c r="W238" s="280"/>
      <c r="X238" s="280"/>
      <c r="Y238" s="280"/>
      <c r="Z238" s="279"/>
      <c r="AA238" s="660"/>
      <c r="AB238" s="394" t="str">
        <f t="shared" si="116"/>
        <v>►</v>
      </c>
      <c r="AC238" s="146" t="str">
        <f t="shared" si="134"/>
        <v>►</v>
      </c>
      <c r="AD238" s="659" t="str">
        <f t="shared" si="134"/>
        <v>►</v>
      </c>
      <c r="AE238" s="146" t="str">
        <f t="shared" si="134"/>
        <v>►</v>
      </c>
      <c r="AF238" s="146" t="str">
        <f t="shared" si="134"/>
        <v>►</v>
      </c>
      <c r="AG238" s="146" t="str">
        <f t="shared" si="134"/>
        <v>►</v>
      </c>
      <c r="AH238" s="146" t="str">
        <f t="shared" si="134"/>
        <v>►</v>
      </c>
      <c r="AI238" s="660"/>
      <c r="AJ238" s="145"/>
      <c r="AK238" s="118"/>
      <c r="AL238" s="118"/>
      <c r="AM238" s="117"/>
      <c r="AN238" s="116"/>
      <c r="AO238" s="115"/>
      <c r="AP238" s="281"/>
      <c r="AQ238" s="280"/>
      <c r="AR238" s="280"/>
      <c r="AS238" s="280"/>
      <c r="AT238" s="280"/>
      <c r="AU238" s="280"/>
      <c r="AV238" s="280"/>
      <c r="AW238" s="280"/>
      <c r="AX238" s="280"/>
      <c r="AY238" s="280"/>
      <c r="AZ238" s="280"/>
      <c r="BA238" s="279"/>
      <c r="BB238"/>
      <c r="BC238" s="394" t="str">
        <f t="shared" si="117"/>
        <v>►</v>
      </c>
      <c r="BF238" s="394" t="str">
        <f t="shared" si="118"/>
        <v>►</v>
      </c>
      <c r="BI238" s="9">
        <v>1</v>
      </c>
      <c r="BJ238" s="1"/>
      <c r="BK238" s="1"/>
    </row>
    <row r="239" spans="1:63" s="564" customFormat="1" ht="21">
      <c r="A239" s="394" t="str">
        <f t="shared" si="115"/>
        <v>►</v>
      </c>
      <c r="B239" s="146" t="str">
        <f t="shared" si="133"/>
        <v>►</v>
      </c>
      <c r="C239" s="659" t="str">
        <f t="shared" si="133"/>
        <v>►</v>
      </c>
      <c r="D239" s="146" t="str">
        <f t="shared" si="133"/>
        <v>►</v>
      </c>
      <c r="E239" s="146" t="str">
        <f t="shared" si="133"/>
        <v>►</v>
      </c>
      <c r="F239" s="146" t="str">
        <f t="shared" si="133"/>
        <v>►</v>
      </c>
      <c r="G239" s="146" t="str">
        <f t="shared" si="133"/>
        <v>►</v>
      </c>
      <c r="H239"/>
      <c r="I239" s="145"/>
      <c r="J239" s="118"/>
      <c r="K239" s="118"/>
      <c r="L239" s="117"/>
      <c r="M239" s="116"/>
      <c r="N239" s="115"/>
      <c r="O239" s="281"/>
      <c r="P239" s="280"/>
      <c r="Q239" s="280"/>
      <c r="R239" s="280"/>
      <c r="S239" s="280"/>
      <c r="T239" s="280"/>
      <c r="U239" s="280"/>
      <c r="V239" s="280"/>
      <c r="W239" s="280"/>
      <c r="X239" s="280"/>
      <c r="Y239" s="280"/>
      <c r="Z239" s="279"/>
      <c r="AA239" s="660"/>
      <c r="AB239" s="394" t="str">
        <f t="shared" si="116"/>
        <v>►</v>
      </c>
      <c r="AC239" s="146" t="str">
        <f t="shared" si="134"/>
        <v>►</v>
      </c>
      <c r="AD239" s="659" t="str">
        <f t="shared" si="134"/>
        <v>►</v>
      </c>
      <c r="AE239" s="146" t="str">
        <f t="shared" si="134"/>
        <v>►</v>
      </c>
      <c r="AF239" s="146" t="str">
        <f t="shared" si="134"/>
        <v>►</v>
      </c>
      <c r="AG239" s="146" t="str">
        <f t="shared" si="134"/>
        <v>►</v>
      </c>
      <c r="AH239" s="146" t="str">
        <f t="shared" si="134"/>
        <v>►</v>
      </c>
      <c r="AI239" s="660"/>
      <c r="AJ239" s="145"/>
      <c r="AK239" s="118"/>
      <c r="AL239" s="118"/>
      <c r="AM239" s="117"/>
      <c r="AN239" s="116"/>
      <c r="AO239" s="115"/>
      <c r="AP239" s="281"/>
      <c r="AQ239" s="280"/>
      <c r="AR239" s="280"/>
      <c r="AS239" s="280"/>
      <c r="AT239" s="280"/>
      <c r="AU239" s="280"/>
      <c r="AV239" s="280"/>
      <c r="AW239" s="280"/>
      <c r="AX239" s="280"/>
      <c r="AY239" s="280"/>
      <c r="AZ239" s="280"/>
      <c r="BA239" s="279"/>
      <c r="BB239"/>
      <c r="BC239" s="394" t="str">
        <f t="shared" si="117"/>
        <v>►</v>
      </c>
      <c r="BF239" s="394" t="str">
        <f t="shared" si="118"/>
        <v>►</v>
      </c>
      <c r="BI239" s="9">
        <v>1</v>
      </c>
      <c r="BJ239" s="1"/>
      <c r="BK239" s="1"/>
    </row>
    <row r="240" spans="1:63" s="564" customFormat="1" ht="21">
      <c r="A240" s="394" t="str">
        <f t="shared" si="115"/>
        <v>►</v>
      </c>
      <c r="B240" s="146" t="str">
        <f t="shared" si="133"/>
        <v>►</v>
      </c>
      <c r="C240" s="659" t="str">
        <f t="shared" si="133"/>
        <v>►</v>
      </c>
      <c r="D240" s="146" t="str">
        <f t="shared" si="133"/>
        <v>►</v>
      </c>
      <c r="E240" s="146" t="str">
        <f t="shared" si="133"/>
        <v>►</v>
      </c>
      <c r="F240" s="146" t="str">
        <f t="shared" si="133"/>
        <v>►</v>
      </c>
      <c r="G240" s="146" t="str">
        <f t="shared" si="133"/>
        <v>►</v>
      </c>
      <c r="H240"/>
      <c r="I240" s="145"/>
      <c r="J240" s="118"/>
      <c r="K240" s="118"/>
      <c r="L240" s="117"/>
      <c r="M240" s="116"/>
      <c r="N240" s="115"/>
      <c r="O240" s="281"/>
      <c r="P240" s="280"/>
      <c r="Q240" s="280"/>
      <c r="R240" s="280"/>
      <c r="S240" s="280"/>
      <c r="T240" s="280"/>
      <c r="U240" s="280"/>
      <c r="V240" s="280"/>
      <c r="W240" s="280"/>
      <c r="X240" s="280"/>
      <c r="Y240" s="280"/>
      <c r="Z240" s="279"/>
      <c r="AA240" s="660"/>
      <c r="AB240" s="394" t="str">
        <f t="shared" si="116"/>
        <v>►</v>
      </c>
      <c r="AC240" s="146" t="str">
        <f t="shared" si="134"/>
        <v>►</v>
      </c>
      <c r="AD240" s="659" t="str">
        <f t="shared" si="134"/>
        <v>►</v>
      </c>
      <c r="AE240" s="146" t="str">
        <f t="shared" si="134"/>
        <v>►</v>
      </c>
      <c r="AF240" s="146" t="str">
        <f t="shared" si="134"/>
        <v>►</v>
      </c>
      <c r="AG240" s="146" t="str">
        <f t="shared" si="134"/>
        <v>►</v>
      </c>
      <c r="AH240" s="146" t="str">
        <f t="shared" si="134"/>
        <v>►</v>
      </c>
      <c r="AI240" s="660"/>
      <c r="AJ240" s="145"/>
      <c r="AK240" s="118"/>
      <c r="AL240" s="118"/>
      <c r="AM240" s="117"/>
      <c r="AN240" s="116"/>
      <c r="AO240" s="115"/>
      <c r="AP240" s="281"/>
      <c r="AQ240" s="280"/>
      <c r="AR240" s="280"/>
      <c r="AS240" s="280"/>
      <c r="AT240" s="280"/>
      <c r="AU240" s="280"/>
      <c r="AV240" s="280"/>
      <c r="AW240" s="280"/>
      <c r="AX240" s="280"/>
      <c r="AY240" s="280"/>
      <c r="AZ240" s="280"/>
      <c r="BA240" s="279"/>
      <c r="BB240"/>
      <c r="BC240" s="394" t="str">
        <f t="shared" si="117"/>
        <v>►</v>
      </c>
      <c r="BF240" s="394" t="str">
        <f t="shared" si="118"/>
        <v>►</v>
      </c>
      <c r="BI240" s="9">
        <v>1</v>
      </c>
      <c r="BJ240" s="1"/>
      <c r="BK240" s="1"/>
    </row>
    <row r="241" spans="1:63" s="564" customFormat="1" ht="21">
      <c r="A241" s="394" t="str">
        <f t="shared" si="115"/>
        <v>►</v>
      </c>
      <c r="B241" s="146" t="str">
        <f t="shared" si="133"/>
        <v>►</v>
      </c>
      <c r="C241" s="659" t="str">
        <f t="shared" si="133"/>
        <v>►</v>
      </c>
      <c r="D241" s="146" t="str">
        <f t="shared" si="133"/>
        <v>►</v>
      </c>
      <c r="E241" s="146" t="str">
        <f t="shared" si="133"/>
        <v>►</v>
      </c>
      <c r="F241" s="146" t="str">
        <f t="shared" si="133"/>
        <v>►</v>
      </c>
      <c r="G241" s="146" t="str">
        <f t="shared" si="133"/>
        <v>►</v>
      </c>
      <c r="H241"/>
      <c r="I241" s="145"/>
      <c r="J241" s="118"/>
      <c r="K241" s="118"/>
      <c r="L241" s="117"/>
      <c r="M241" s="116"/>
      <c r="N241" s="115"/>
      <c r="O241" s="281"/>
      <c r="P241" s="280"/>
      <c r="Q241" s="280"/>
      <c r="R241" s="280"/>
      <c r="S241" s="280"/>
      <c r="T241" s="280"/>
      <c r="U241" s="280"/>
      <c r="V241" s="280"/>
      <c r="W241" s="280"/>
      <c r="X241" s="280"/>
      <c r="Y241" s="280"/>
      <c r="Z241" s="279"/>
      <c r="AA241" s="660"/>
      <c r="AB241" s="394" t="str">
        <f t="shared" si="116"/>
        <v>►</v>
      </c>
      <c r="AC241" s="146" t="str">
        <f t="shared" si="134"/>
        <v>►</v>
      </c>
      <c r="AD241" s="659" t="str">
        <f t="shared" si="134"/>
        <v>►</v>
      </c>
      <c r="AE241" s="146" t="str">
        <f t="shared" si="134"/>
        <v>►</v>
      </c>
      <c r="AF241" s="146" t="str">
        <f t="shared" si="134"/>
        <v>►</v>
      </c>
      <c r="AG241" s="146" t="str">
        <f t="shared" si="134"/>
        <v>►</v>
      </c>
      <c r="AH241" s="146" t="str">
        <f t="shared" si="134"/>
        <v>►</v>
      </c>
      <c r="AI241" s="660"/>
      <c r="AJ241" s="145"/>
      <c r="AK241" s="118"/>
      <c r="AL241" s="118"/>
      <c r="AM241" s="117"/>
      <c r="AN241" s="116"/>
      <c r="AO241" s="115"/>
      <c r="AP241" s="281"/>
      <c r="AQ241" s="280"/>
      <c r="AR241" s="280"/>
      <c r="AS241" s="280"/>
      <c r="AT241" s="280"/>
      <c r="AU241" s="280"/>
      <c r="AV241" s="280"/>
      <c r="AW241" s="280"/>
      <c r="AX241" s="280"/>
      <c r="AY241" s="280"/>
      <c r="AZ241" s="280"/>
      <c r="BA241" s="279"/>
      <c r="BB241"/>
      <c r="BC241" s="394" t="str">
        <f t="shared" si="117"/>
        <v>►</v>
      </c>
      <c r="BF241" s="394" t="str">
        <f t="shared" si="118"/>
        <v>►</v>
      </c>
      <c r="BI241" s="9">
        <v>1</v>
      </c>
      <c r="BJ241" s="1"/>
      <c r="BK241" s="1"/>
    </row>
    <row r="242" spans="1:63" s="564" customFormat="1" ht="18.75">
      <c r="A242" s="394" t="str">
        <f t="shared" si="115"/>
        <v>►</v>
      </c>
      <c r="B242" s="146" t="str">
        <f t="shared" si="133"/>
        <v>►</v>
      </c>
      <c r="C242" s="659" t="str">
        <f t="shared" si="133"/>
        <v>►</v>
      </c>
      <c r="D242" s="146" t="str">
        <f t="shared" si="133"/>
        <v>►</v>
      </c>
      <c r="E242" s="146" t="str">
        <f t="shared" si="133"/>
        <v>►</v>
      </c>
      <c r="F242" s="146" t="str">
        <f t="shared" si="133"/>
        <v>►</v>
      </c>
      <c r="G242" s="146" t="str">
        <f t="shared" si="133"/>
        <v>►</v>
      </c>
      <c r="H242"/>
      <c r="I242" s="145"/>
      <c r="J242" s="118"/>
      <c r="K242" s="118"/>
      <c r="L242" s="117"/>
      <c r="M242" s="116"/>
      <c r="N242" s="115"/>
      <c r="O242" s="661"/>
      <c r="P242" s="277"/>
      <c r="Q242" s="277"/>
      <c r="R242" s="277"/>
      <c r="S242" s="277"/>
      <c r="T242" s="277"/>
      <c r="U242" s="277"/>
      <c r="V242" s="277"/>
      <c r="W242" s="277"/>
      <c r="X242" s="277"/>
      <c r="Y242" s="277"/>
      <c r="Z242" s="276"/>
      <c r="AA242" s="660"/>
      <c r="AB242" s="394" t="str">
        <f t="shared" si="116"/>
        <v>►</v>
      </c>
      <c r="AC242" s="146" t="str">
        <f t="shared" si="134"/>
        <v>►</v>
      </c>
      <c r="AD242" s="659" t="str">
        <f t="shared" si="134"/>
        <v>►</v>
      </c>
      <c r="AE242" s="146" t="str">
        <f t="shared" si="134"/>
        <v>►</v>
      </c>
      <c r="AF242" s="146" t="str">
        <f t="shared" si="134"/>
        <v>►</v>
      </c>
      <c r="AG242" s="146" t="str">
        <f t="shared" si="134"/>
        <v>►</v>
      </c>
      <c r="AH242" s="146" t="str">
        <f t="shared" si="134"/>
        <v>►</v>
      </c>
      <c r="AI242" s="660"/>
      <c r="AJ242" s="145"/>
      <c r="AK242" s="118"/>
      <c r="AL242" s="118"/>
      <c r="AM242" s="117"/>
      <c r="AN242" s="116"/>
      <c r="AO242" s="115"/>
      <c r="AP242" s="661"/>
      <c r="AQ242" s="277"/>
      <c r="AR242" s="277"/>
      <c r="AS242" s="277"/>
      <c r="AT242" s="277"/>
      <c r="AU242" s="277"/>
      <c r="AV242" s="277"/>
      <c r="AW242" s="277"/>
      <c r="AX242" s="277"/>
      <c r="AY242" s="277"/>
      <c r="AZ242" s="277"/>
      <c r="BA242" s="276"/>
      <c r="BB242"/>
      <c r="BC242" s="394" t="str">
        <f t="shared" si="117"/>
        <v>►</v>
      </c>
      <c r="BF242" s="394" t="str">
        <f t="shared" si="118"/>
        <v>►</v>
      </c>
      <c r="BI242" s="9">
        <v>1</v>
      </c>
      <c r="BJ242" s="1"/>
      <c r="BK242" s="1"/>
    </row>
    <row r="243" spans="1:63" s="564" customFormat="1" ht="18.75">
      <c r="A243" s="394" t="str">
        <f t="shared" si="115"/>
        <v>►</v>
      </c>
      <c r="B243" s="146" t="str">
        <f t="shared" si="133"/>
        <v>►</v>
      </c>
      <c r="C243" s="659" t="str">
        <f t="shared" si="133"/>
        <v>►</v>
      </c>
      <c r="D243" s="146" t="str">
        <f t="shared" si="133"/>
        <v>►</v>
      </c>
      <c r="E243" s="146" t="str">
        <f t="shared" si="133"/>
        <v>►</v>
      </c>
      <c r="F243" s="146" t="str">
        <f t="shared" si="133"/>
        <v>►</v>
      </c>
      <c r="G243" s="146" t="str">
        <f t="shared" si="133"/>
        <v>►</v>
      </c>
      <c r="H243"/>
      <c r="I243" s="145"/>
      <c r="J243" s="118"/>
      <c r="K243" s="118"/>
      <c r="L243" s="117"/>
      <c r="M243" s="116"/>
      <c r="N243" s="115"/>
      <c r="O243" s="661"/>
      <c r="P243" s="277"/>
      <c r="Q243" s="277"/>
      <c r="R243" s="277"/>
      <c r="S243" s="277"/>
      <c r="T243" s="277"/>
      <c r="U243" s="277"/>
      <c r="V243" s="277"/>
      <c r="W243" s="277"/>
      <c r="X243" s="277"/>
      <c r="Y243" s="277"/>
      <c r="Z243" s="276"/>
      <c r="AA243" s="660"/>
      <c r="AB243" s="394" t="str">
        <f t="shared" si="116"/>
        <v>►</v>
      </c>
      <c r="AC243" s="146" t="str">
        <f t="shared" si="134"/>
        <v>►</v>
      </c>
      <c r="AD243" s="659" t="str">
        <f t="shared" si="134"/>
        <v>►</v>
      </c>
      <c r="AE243" s="146" t="str">
        <f t="shared" si="134"/>
        <v>►</v>
      </c>
      <c r="AF243" s="146" t="str">
        <f t="shared" si="134"/>
        <v>►</v>
      </c>
      <c r="AG243" s="146" t="str">
        <f t="shared" si="134"/>
        <v>►</v>
      </c>
      <c r="AH243" s="146" t="str">
        <f t="shared" si="134"/>
        <v>►</v>
      </c>
      <c r="AI243" s="660"/>
      <c r="AJ243" s="145"/>
      <c r="AK243" s="118"/>
      <c r="AL243" s="118"/>
      <c r="AM243" s="117"/>
      <c r="AN243" s="116"/>
      <c r="AO243" s="115"/>
      <c r="AP243" s="661"/>
      <c r="AQ243" s="277"/>
      <c r="AR243" s="277"/>
      <c r="AS243" s="277"/>
      <c r="AT243" s="277"/>
      <c r="AU243" s="277"/>
      <c r="AV243" s="277"/>
      <c r="AW243" s="277"/>
      <c r="AX243" s="277"/>
      <c r="AY243" s="277"/>
      <c r="AZ243" s="277"/>
      <c r="BA243" s="276"/>
      <c r="BB243"/>
      <c r="BC243" s="394" t="str">
        <f t="shared" si="117"/>
        <v>►</v>
      </c>
      <c r="BF243" s="394" t="str">
        <f t="shared" si="118"/>
        <v>►</v>
      </c>
      <c r="BI243" s="9">
        <v>1</v>
      </c>
      <c r="BJ243" s="1"/>
      <c r="BK243" s="1"/>
    </row>
    <row r="244" spans="1:63" s="564" customFormat="1" ht="15.75">
      <c r="A244" s="394" t="str">
        <f t="shared" si="115"/>
        <v>►</v>
      </c>
      <c r="B244" s="146" t="str">
        <f t="shared" si="133"/>
        <v>►</v>
      </c>
      <c r="C244" s="659" t="str">
        <f t="shared" si="133"/>
        <v>►</v>
      </c>
      <c r="D244" s="146" t="str">
        <f t="shared" si="133"/>
        <v>►</v>
      </c>
      <c r="E244" s="146" t="str">
        <f t="shared" si="133"/>
        <v>►</v>
      </c>
      <c r="F244" s="146" t="str">
        <f t="shared" si="133"/>
        <v>►</v>
      </c>
      <c r="G244" s="146" t="str">
        <f t="shared" si="133"/>
        <v>►</v>
      </c>
      <c r="H244"/>
      <c r="I244" s="272"/>
      <c r="J244" s="118"/>
      <c r="K244" s="118"/>
      <c r="L244" s="117"/>
      <c r="M244" s="116"/>
      <c r="N244" s="115"/>
      <c r="O244" s="274"/>
      <c r="P244" s="121"/>
      <c r="Q244" s="121"/>
      <c r="R244" s="121"/>
      <c r="S244" s="121"/>
      <c r="T244" s="121"/>
      <c r="U244" s="121"/>
      <c r="V244" s="121"/>
      <c r="W244" s="121"/>
      <c r="X244" s="121"/>
      <c r="Y244" s="121"/>
      <c r="Z244" s="120"/>
      <c r="AA244" s="660"/>
      <c r="AB244" s="394" t="str">
        <f t="shared" si="116"/>
        <v>►</v>
      </c>
      <c r="AC244" s="146" t="str">
        <f t="shared" si="134"/>
        <v>►</v>
      </c>
      <c r="AD244" s="659" t="str">
        <f t="shared" si="134"/>
        <v>►</v>
      </c>
      <c r="AE244" s="146" t="str">
        <f t="shared" si="134"/>
        <v>►</v>
      </c>
      <c r="AF244" s="146" t="str">
        <f t="shared" si="134"/>
        <v>►</v>
      </c>
      <c r="AG244" s="146" t="str">
        <f t="shared" si="134"/>
        <v>►</v>
      </c>
      <c r="AH244" s="146" t="str">
        <f t="shared" si="134"/>
        <v>►</v>
      </c>
      <c r="AI244" s="660"/>
      <c r="AJ244" s="272"/>
      <c r="AK244" s="118"/>
      <c r="AL244" s="118"/>
      <c r="AM244" s="117"/>
      <c r="AN244" s="116"/>
      <c r="AO244" s="115"/>
      <c r="AP244" s="274"/>
      <c r="AQ244" s="121"/>
      <c r="AR244" s="121"/>
      <c r="AS244" s="121"/>
      <c r="AT244" s="121"/>
      <c r="AU244" s="121"/>
      <c r="AV244" s="121"/>
      <c r="AW244" s="121"/>
      <c r="AX244" s="121"/>
      <c r="AY244" s="121"/>
      <c r="AZ244" s="121"/>
      <c r="BA244" s="120"/>
      <c r="BB244"/>
      <c r="BC244" s="394" t="str">
        <f t="shared" si="117"/>
        <v>►</v>
      </c>
      <c r="BF244" s="394" t="str">
        <f t="shared" si="118"/>
        <v>►</v>
      </c>
      <c r="BI244" s="9">
        <v>1</v>
      </c>
      <c r="BJ244" s="1"/>
      <c r="BK244" s="1"/>
    </row>
    <row r="245" spans="1:63" s="564" customFormat="1" ht="15.75">
      <c r="A245" s="394" t="str">
        <f t="shared" si="115"/>
        <v>►</v>
      </c>
      <c r="B245" s="146" t="str">
        <f t="shared" si="133"/>
        <v>►</v>
      </c>
      <c r="C245" s="659" t="str">
        <f t="shared" si="133"/>
        <v>►</v>
      </c>
      <c r="D245" s="146" t="str">
        <f t="shared" si="133"/>
        <v>►</v>
      </c>
      <c r="E245" s="146" t="str">
        <f t="shared" si="133"/>
        <v>►</v>
      </c>
      <c r="F245" s="146" t="str">
        <f t="shared" si="133"/>
        <v>►</v>
      </c>
      <c r="G245" s="146" t="str">
        <f t="shared" si="133"/>
        <v>►</v>
      </c>
      <c r="H245"/>
      <c r="I245" s="272"/>
      <c r="J245" s="112"/>
      <c r="K245" s="112"/>
      <c r="L245" s="112"/>
      <c r="M245" s="112"/>
      <c r="N245" s="112"/>
      <c r="O245" s="112"/>
      <c r="P245" s="112"/>
      <c r="Q245" s="112"/>
      <c r="R245" s="112"/>
      <c r="S245" s="112"/>
      <c r="T245" s="112"/>
      <c r="U245" s="112"/>
      <c r="V245" s="112"/>
      <c r="W245" s="112"/>
      <c r="X245" s="112"/>
      <c r="Y245" s="112"/>
      <c r="Z245" s="114"/>
      <c r="AA245" s="660"/>
      <c r="AB245" s="394" t="str">
        <f t="shared" si="116"/>
        <v>►</v>
      </c>
      <c r="AC245" s="146" t="str">
        <f t="shared" si="134"/>
        <v>►</v>
      </c>
      <c r="AD245" s="659" t="str">
        <f t="shared" si="134"/>
        <v>►</v>
      </c>
      <c r="AE245" s="146" t="str">
        <f t="shared" si="134"/>
        <v>►</v>
      </c>
      <c r="AF245" s="146" t="str">
        <f t="shared" si="134"/>
        <v>►</v>
      </c>
      <c r="AG245" s="146" t="str">
        <f t="shared" si="134"/>
        <v>►</v>
      </c>
      <c r="AH245" s="146" t="str">
        <f t="shared" si="134"/>
        <v>►</v>
      </c>
      <c r="AI245" s="660"/>
      <c r="AJ245" s="272"/>
      <c r="AK245" s="112"/>
      <c r="AL245" s="112"/>
      <c r="AM245" s="112"/>
      <c r="AN245" s="112"/>
      <c r="AO245" s="112"/>
      <c r="AP245" s="112"/>
      <c r="AQ245" s="112"/>
      <c r="AR245" s="112"/>
      <c r="AS245" s="112"/>
      <c r="AT245" s="112"/>
      <c r="AU245" s="112"/>
      <c r="AV245" s="112"/>
      <c r="AW245" s="112"/>
      <c r="AX245" s="112"/>
      <c r="AY245" s="112"/>
      <c r="AZ245" s="112"/>
      <c r="BA245" s="114"/>
      <c r="BB245"/>
      <c r="BC245" s="394" t="str">
        <f t="shared" si="117"/>
        <v>►</v>
      </c>
      <c r="BF245" s="394" t="str">
        <f t="shared" si="118"/>
        <v>►</v>
      </c>
      <c r="BI245" s="9">
        <v>1</v>
      </c>
      <c r="BJ245" s="1"/>
      <c r="BK245" s="1"/>
    </row>
    <row r="246" spans="1:63" s="564" customFormat="1" ht="16.5" thickBot="1">
      <c r="A246" s="394" t="str">
        <f t="shared" si="115"/>
        <v>►</v>
      </c>
      <c r="B246" s="146" t="str">
        <f t="shared" si="133"/>
        <v>►</v>
      </c>
      <c r="C246" s="659" t="str">
        <f t="shared" si="133"/>
        <v>►</v>
      </c>
      <c r="D246" s="146" t="str">
        <f t="shared" si="133"/>
        <v>►</v>
      </c>
      <c r="E246" s="146" t="str">
        <f t="shared" si="133"/>
        <v>►</v>
      </c>
      <c r="F246" s="146" t="str">
        <f t="shared" si="133"/>
        <v>►</v>
      </c>
      <c r="G246" s="146" t="str">
        <f t="shared" si="133"/>
        <v>►</v>
      </c>
      <c r="H246"/>
      <c r="I246" s="271"/>
      <c r="J246" s="270"/>
      <c r="K246" s="270"/>
      <c r="L246" s="270"/>
      <c r="M246" s="270"/>
      <c r="N246" s="270"/>
      <c r="O246" s="270"/>
      <c r="P246" s="270"/>
      <c r="Q246" s="270"/>
      <c r="R246" s="270"/>
      <c r="S246" s="270"/>
      <c r="T246" s="270"/>
      <c r="U246" s="270"/>
      <c r="V246" s="270"/>
      <c r="W246" s="270"/>
      <c r="X246" s="270"/>
      <c r="Y246" s="270"/>
      <c r="Z246" s="269"/>
      <c r="AA246" s="660"/>
      <c r="AB246" s="394" t="str">
        <f t="shared" si="116"/>
        <v>►</v>
      </c>
      <c r="AC246" s="146" t="str">
        <f t="shared" si="134"/>
        <v>►</v>
      </c>
      <c r="AD246" s="659" t="str">
        <f t="shared" si="134"/>
        <v>►</v>
      </c>
      <c r="AE246" s="146" t="str">
        <f t="shared" si="134"/>
        <v>►</v>
      </c>
      <c r="AF246" s="146" t="str">
        <f t="shared" si="134"/>
        <v>►</v>
      </c>
      <c r="AG246" s="146" t="str">
        <f t="shared" si="134"/>
        <v>►</v>
      </c>
      <c r="AH246" s="146" t="str">
        <f t="shared" si="134"/>
        <v>►</v>
      </c>
      <c r="AI246" s="660"/>
      <c r="AJ246" s="271"/>
      <c r="AK246" s="270"/>
      <c r="AL246" s="270"/>
      <c r="AM246" s="270"/>
      <c r="AN246" s="270"/>
      <c r="AO246" s="270"/>
      <c r="AP246" s="270"/>
      <c r="AQ246" s="270"/>
      <c r="AR246" s="270"/>
      <c r="AS246" s="270"/>
      <c r="AT246" s="270"/>
      <c r="AU246" s="270"/>
      <c r="AV246" s="270"/>
      <c r="AW246" s="270"/>
      <c r="AX246" s="270"/>
      <c r="AY246" s="270"/>
      <c r="AZ246" s="270"/>
      <c r="BA246" s="269"/>
      <c r="BB246"/>
      <c r="BC246" s="394" t="str">
        <f t="shared" si="117"/>
        <v>►</v>
      </c>
      <c r="BF246" s="394" t="str">
        <f t="shared" si="118"/>
        <v>►</v>
      </c>
      <c r="BI246" s="9">
        <v>1</v>
      </c>
      <c r="BJ246" s="1"/>
      <c r="BK246" s="1"/>
    </row>
    <row r="247" spans="1:63" s="564" customFormat="1" ht="16.5" thickBot="1">
      <c r="A247" s="394" t="str">
        <f t="shared" si="115"/>
        <v>A</v>
      </c>
      <c r="B247" s="655" t="s">
        <v>933</v>
      </c>
      <c r="C247" s="655" t="s">
        <v>933</v>
      </c>
      <c r="D247" s="655" t="s">
        <v>933</v>
      </c>
      <c r="E247" s="655" t="s">
        <v>933</v>
      </c>
      <c r="F247" s="655" t="s">
        <v>933</v>
      </c>
      <c r="G247" s="655" t="s">
        <v>933</v>
      </c>
      <c r="H247"/>
      <c r="I247" s="658" t="s">
        <v>338</v>
      </c>
      <c r="J247" s="657" t="s">
        <v>933</v>
      </c>
      <c r="K247" s="657" t="s">
        <v>933</v>
      </c>
      <c r="L247" s="657" t="s">
        <v>933</v>
      </c>
      <c r="M247" s="657" t="s">
        <v>933</v>
      </c>
      <c r="N247" s="657" t="s">
        <v>933</v>
      </c>
      <c r="O247" s="657" t="s">
        <v>933</v>
      </c>
      <c r="P247" s="657" t="s">
        <v>933</v>
      </c>
      <c r="Q247" s="657" t="s">
        <v>933</v>
      </c>
      <c r="R247" s="657" t="s">
        <v>933</v>
      </c>
      <c r="S247" s="657" t="s">
        <v>933</v>
      </c>
      <c r="T247" s="657" t="s">
        <v>933</v>
      </c>
      <c r="U247" s="657" t="s">
        <v>933</v>
      </c>
      <c r="V247" s="657" t="s">
        <v>933</v>
      </c>
      <c r="W247" s="657" t="s">
        <v>933</v>
      </c>
      <c r="X247" s="657" t="s">
        <v>933</v>
      </c>
      <c r="Y247" s="657" t="s">
        <v>933</v>
      </c>
      <c r="Z247" s="657" t="s">
        <v>933</v>
      </c>
      <c r="AA247" s="660"/>
      <c r="AB247" s="394" t="str">
        <f t="shared" si="116"/>
        <v>A</v>
      </c>
      <c r="AC247" s="655" t="s">
        <v>933</v>
      </c>
      <c r="AD247" s="655" t="s">
        <v>933</v>
      </c>
      <c r="AE247" s="655" t="s">
        <v>933</v>
      </c>
      <c r="AF247" s="655" t="s">
        <v>933</v>
      </c>
      <c r="AG247" s="655" t="s">
        <v>933</v>
      </c>
      <c r="AH247" s="655" t="s">
        <v>933</v>
      </c>
      <c r="AI247" s="660"/>
      <c r="AJ247" s="832" t="s">
        <v>338</v>
      </c>
      <c r="AK247" s="833" t="s">
        <v>338</v>
      </c>
      <c r="AL247" s="833" t="s">
        <v>338</v>
      </c>
      <c r="AM247" s="833" t="s">
        <v>338</v>
      </c>
      <c r="AN247" s="833" t="s">
        <v>338</v>
      </c>
      <c r="AO247" s="834" t="s">
        <v>2028</v>
      </c>
      <c r="AP247" s="835"/>
      <c r="AQ247" s="835"/>
      <c r="AR247" s="835"/>
      <c r="AS247" s="835"/>
      <c r="AT247" s="835"/>
      <c r="AU247" s="835"/>
      <c r="AV247" s="835"/>
      <c r="AW247" s="835"/>
      <c r="AX247" s="835"/>
      <c r="AY247" s="835"/>
      <c r="AZ247" s="835"/>
      <c r="BA247" s="835"/>
      <c r="BB247"/>
      <c r="BC247" s="394" t="str">
        <f t="shared" si="117"/>
        <v>A</v>
      </c>
      <c r="BF247" s="394" t="str">
        <f t="shared" si="118"/>
        <v>A</v>
      </c>
      <c r="BI247" s="9">
        <v>1</v>
      </c>
      <c r="BJ247" s="1"/>
      <c r="BK247" s="1"/>
    </row>
    <row r="248" spans="1:63" s="564" customFormat="1" ht="28.5">
      <c r="A248" s="394" t="str">
        <f t="shared" si="115"/>
        <v>A</v>
      </c>
      <c r="B248" s="395">
        <f t="shared" ref="B248:B266" si="135">IF(A248="►","►",IF(A248="A",IF(AND(ISTEXT(J248),ISTEXT(J248)),J248,IF(ISTEXT(J248),J248,IF(ISBLANK(J248),J248,J248)))))</f>
        <v>0</v>
      </c>
      <c r="C248" s="687">
        <f t="shared" ref="C248:C266" si="136">IF(B248="►","►",IFERROR(LEFT(B248,SEARCH(".",B248)-1),0))</f>
        <v>0</v>
      </c>
      <c r="D248" s="395">
        <f t="shared" ref="D248:D266" si="137">IF(B248="►","►",IFERROR(MID(B248,SEARCH(".",B248)+1,SEARCH(".",B248,SEARCH(".",B248)+1)-SEARCH(".",B248)-1),0))</f>
        <v>0</v>
      </c>
      <c r="E248" s="395">
        <f t="shared" ref="E248:E266" si="138">IF(B248="►","►",IFERROR(MID(B248,SEARCH(".",B248,SEARCH(".",B248)+1)+1,SEARCH(".",B248,SEARCH(".",B248,SEARCH(".",B248)+1)+1)-SEARCH(".",B248,SEARCH(".",B248)+1)-1),0))</f>
        <v>0</v>
      </c>
      <c r="F248" s="395">
        <f t="shared" ref="F248:F266" si="139">IF(B248="►","►",IFERROR(MID(J248,SEARCH(".",B248,SEARCH(".",B248,SEARCH(".",B248)+1)+1)+1,SEARCH(".",B248,SEARCH(".",B248,SEARCH(".",B248,SEARCH(".",B248)+1)+1)+1)-SEARCH(".",B248,SEARCH(".",B248,SEARCH(".",B248)+1)+1)-1),0))</f>
        <v>0</v>
      </c>
      <c r="G248" s="395" t="str">
        <f t="shared" ref="G248:G266" si="140">IF(B248="►","►",IFERROR(MID(B248,SEARCH("♦",SUBSTITUTE(B248,".","♦",LEN(B248)-LEN(SUBSTITUTE(B248,".",""))))+1,999),""))</f>
        <v/>
      </c>
      <c r="H248"/>
      <c r="I248" s="257" t="s">
        <v>338</v>
      </c>
      <c r="J248" s="256">
        <f>J255</f>
        <v>0</v>
      </c>
      <c r="K248" s="256">
        <f>K255</f>
        <v>0</v>
      </c>
      <c r="L248" s="255">
        <f>L255</f>
        <v>0</v>
      </c>
      <c r="M248" s="254">
        <f>M255</f>
        <v>0</v>
      </c>
      <c r="N248" s="253">
        <f>N255</f>
        <v>0</v>
      </c>
      <c r="O248" s="686"/>
      <c r="P248" s="685"/>
      <c r="Q248" s="798" t="s">
        <v>1704</v>
      </c>
      <c r="R248" s="798"/>
      <c r="S248" s="798"/>
      <c r="T248" s="798"/>
      <c r="U248" s="798"/>
      <c r="V248" s="798"/>
      <c r="W248" s="798"/>
      <c r="X248" s="798"/>
      <c r="Y248" s="798"/>
      <c r="Z248" s="684"/>
      <c r="AA248" s="660"/>
      <c r="AB248" s="394" t="str">
        <f t="shared" si="116"/>
        <v>A</v>
      </c>
      <c r="AC248" s="395">
        <f t="shared" ref="AC248:AC266" si="141">IF(AB248="►","►",IF(AB248="A",IF(AND(ISTEXT(AK248),ISTEXT(AK248)),AK248,IF(ISTEXT(AK248),AK248,IF(ISBLANK(AK248),AK248,AK248)))))</f>
        <v>0</v>
      </c>
      <c r="AD248" s="687">
        <f t="shared" ref="AD248:AD266" si="142">IF(AC248="►","►",IFERROR(LEFT(AC248,SEARCH(".",AC248)-1),0))</f>
        <v>0</v>
      </c>
      <c r="AE248" s="395">
        <f t="shared" ref="AE248:AE266" si="143">IF(AC248="►","►",IFERROR(MID(AC248,SEARCH(".",AC248)+1,SEARCH(".",AC248,SEARCH(".",AC248)+1)-SEARCH(".",AC248)-1),0))</f>
        <v>0</v>
      </c>
      <c r="AF248" s="395">
        <f t="shared" ref="AF248:AF266" si="144">IF(AC248="►","►",IFERROR(MID(AC248,SEARCH(".",AC248,SEARCH(".",AC248)+1)+1,SEARCH(".",AC248,SEARCH(".",AC248,SEARCH(".",AC248)+1)+1)-SEARCH(".",AC248,SEARCH(".",AC248)+1)-1),0))</f>
        <v>0</v>
      </c>
      <c r="AG248" s="395">
        <f t="shared" ref="AG248:AG266" si="145">IF(AC248="►","►",IFERROR(MID(AK248,SEARCH(".",AC248,SEARCH(".",AC248,SEARCH(".",AC248)+1)+1)+1,SEARCH(".",AC248,SEARCH(".",AC248,SEARCH(".",AC248,SEARCH(".",AC248)+1)+1)+1)-SEARCH(".",AC248,SEARCH(".",AC248,SEARCH(".",AC248)+1)+1)-1),0))</f>
        <v>0</v>
      </c>
      <c r="AH248" s="395" t="str">
        <f t="shared" ref="AH248:AH266" si="146">IF(AC248="►","►",IFERROR(MID(AC248,SEARCH("♦",SUBSTITUTE(AC248,".","♦",LEN(AC248)-LEN(SUBSTITUTE(AC248,".",""))))+1,999),""))</f>
        <v/>
      </c>
      <c r="AI248" s="660"/>
      <c r="AJ248" s="257" t="s">
        <v>338</v>
      </c>
      <c r="AK248" s="256">
        <f>AK255</f>
        <v>0</v>
      </c>
      <c r="AL248" s="256">
        <f>AL255</f>
        <v>0</v>
      </c>
      <c r="AM248" s="255">
        <f>AM255</f>
        <v>0</v>
      </c>
      <c r="AN248" s="254">
        <f>AN255</f>
        <v>0</v>
      </c>
      <c r="AO248" s="253">
        <f>AO255</f>
        <v>0</v>
      </c>
      <c r="AP248" s="686"/>
      <c r="AQ248" s="685"/>
      <c r="AR248" s="798" t="s">
        <v>2036</v>
      </c>
      <c r="AS248" s="798"/>
      <c r="AT248" s="798"/>
      <c r="AU248" s="798"/>
      <c r="AV248" s="798"/>
      <c r="AW248" s="798"/>
      <c r="AX248" s="798"/>
      <c r="AY248" s="798"/>
      <c r="AZ248" s="798"/>
      <c r="BA248" s="684"/>
      <c r="BB248"/>
      <c r="BC248" s="394" t="str">
        <f t="shared" si="117"/>
        <v>A</v>
      </c>
      <c r="BF248" s="394" t="str">
        <f t="shared" si="118"/>
        <v>A</v>
      </c>
      <c r="BI248" s="9">
        <v>1</v>
      </c>
      <c r="BJ248" s="1"/>
      <c r="BK248" s="1"/>
    </row>
    <row r="249" spans="1:63" s="564" customFormat="1" ht="28.5">
      <c r="A249" s="394" t="str">
        <f t="shared" si="115"/>
        <v>►</v>
      </c>
      <c r="B249" s="146" t="str">
        <f t="shared" si="135"/>
        <v>►</v>
      </c>
      <c r="C249" s="659" t="str">
        <f t="shared" si="136"/>
        <v>►</v>
      </c>
      <c r="D249" s="146" t="str">
        <f t="shared" si="137"/>
        <v>►</v>
      </c>
      <c r="E249" s="146" t="str">
        <f t="shared" si="138"/>
        <v>►</v>
      </c>
      <c r="F249" s="146" t="str">
        <f t="shared" si="139"/>
        <v>►</v>
      </c>
      <c r="G249" s="146" t="str">
        <f t="shared" si="140"/>
        <v>►</v>
      </c>
      <c r="H249"/>
      <c r="I249" s="133"/>
      <c r="J249" s="203"/>
      <c r="K249" s="203"/>
      <c r="L249" s="202"/>
      <c r="M249" s="201"/>
      <c r="N249" s="200"/>
      <c r="O249" s="683"/>
      <c r="P249" s="682"/>
      <c r="Q249" s="799"/>
      <c r="R249" s="799"/>
      <c r="S249" s="799"/>
      <c r="T249" s="799"/>
      <c r="U249" s="799"/>
      <c r="V249" s="799"/>
      <c r="W249" s="799"/>
      <c r="X249" s="799"/>
      <c r="Y249" s="799"/>
      <c r="Z249" s="681"/>
      <c r="AA249" s="660"/>
      <c r="AB249" s="394" t="str">
        <f t="shared" si="116"/>
        <v>►</v>
      </c>
      <c r="AC249" s="146" t="str">
        <f t="shared" si="141"/>
        <v>►</v>
      </c>
      <c r="AD249" s="659" t="str">
        <f t="shared" si="142"/>
        <v>►</v>
      </c>
      <c r="AE249" s="146" t="str">
        <f t="shared" si="143"/>
        <v>►</v>
      </c>
      <c r="AF249" s="146" t="str">
        <f t="shared" si="144"/>
        <v>►</v>
      </c>
      <c r="AG249" s="146" t="str">
        <f t="shared" si="145"/>
        <v>►</v>
      </c>
      <c r="AH249" s="146" t="str">
        <f t="shared" si="146"/>
        <v>►</v>
      </c>
      <c r="AI249" s="660"/>
      <c r="AJ249" s="133"/>
      <c r="AK249" s="203"/>
      <c r="AL249" s="203"/>
      <c r="AM249" s="202"/>
      <c r="AN249" s="201"/>
      <c r="AO249" s="200"/>
      <c r="AP249" s="683"/>
      <c r="AQ249" s="682"/>
      <c r="AR249" s="799"/>
      <c r="AS249" s="799"/>
      <c r="AT249" s="799"/>
      <c r="AU249" s="799"/>
      <c r="AV249" s="799"/>
      <c r="AW249" s="799"/>
      <c r="AX249" s="799"/>
      <c r="AY249" s="799"/>
      <c r="AZ249" s="799"/>
      <c r="BA249" s="681"/>
      <c r="BB249"/>
      <c r="BC249" s="394" t="str">
        <f t="shared" si="117"/>
        <v>►</v>
      </c>
      <c r="BF249" s="394" t="str">
        <f t="shared" si="118"/>
        <v>►</v>
      </c>
      <c r="BI249" s="9">
        <v>1</v>
      </c>
      <c r="BJ249" s="1"/>
      <c r="BK249" s="1"/>
    </row>
    <row r="250" spans="1:63" s="564" customFormat="1" ht="15.75">
      <c r="A250" s="394" t="str">
        <f t="shared" si="115"/>
        <v>►</v>
      </c>
      <c r="B250" s="146" t="str">
        <f t="shared" si="135"/>
        <v>►</v>
      </c>
      <c r="C250" s="659" t="str">
        <f t="shared" si="136"/>
        <v>►</v>
      </c>
      <c r="D250" s="146" t="str">
        <f t="shared" si="137"/>
        <v>►</v>
      </c>
      <c r="E250" s="146" t="str">
        <f t="shared" si="138"/>
        <v>►</v>
      </c>
      <c r="F250" s="146" t="str">
        <f t="shared" si="139"/>
        <v>►</v>
      </c>
      <c r="G250" s="146" t="str">
        <f t="shared" si="140"/>
        <v>►</v>
      </c>
      <c r="H250"/>
      <c r="I250" s="133"/>
      <c r="J250" s="203"/>
      <c r="K250" s="203"/>
      <c r="L250" s="202"/>
      <c r="M250" s="201"/>
      <c r="N250" s="200"/>
      <c r="O250" s="680"/>
      <c r="P250" s="680"/>
      <c r="Q250" s="332"/>
      <c r="R250" s="331"/>
      <c r="S250" s="231"/>
      <c r="T250" s="231"/>
      <c r="U250" s="231"/>
      <c r="V250" s="231"/>
      <c r="W250" s="231"/>
      <c r="X250" s="231"/>
      <c r="Y250" s="231"/>
      <c r="Z250" s="230"/>
      <c r="AA250" s="660"/>
      <c r="AB250" s="394" t="str">
        <f t="shared" si="116"/>
        <v>►</v>
      </c>
      <c r="AC250" s="146" t="str">
        <f t="shared" si="141"/>
        <v>►</v>
      </c>
      <c r="AD250" s="659" t="str">
        <f t="shared" si="142"/>
        <v>►</v>
      </c>
      <c r="AE250" s="146" t="str">
        <f t="shared" si="143"/>
        <v>►</v>
      </c>
      <c r="AF250" s="146" t="str">
        <f t="shared" si="144"/>
        <v>►</v>
      </c>
      <c r="AG250" s="146" t="str">
        <f t="shared" si="145"/>
        <v>►</v>
      </c>
      <c r="AH250" s="146" t="str">
        <f t="shared" si="146"/>
        <v>►</v>
      </c>
      <c r="AI250" s="660"/>
      <c r="AJ250" s="133"/>
      <c r="AK250" s="203"/>
      <c r="AL250" s="203"/>
      <c r="AM250" s="202"/>
      <c r="AN250" s="201"/>
      <c r="AO250" s="200"/>
      <c r="AP250" s="680"/>
      <c r="AQ250" s="680"/>
      <c r="AR250" s="332"/>
      <c r="AS250" s="331"/>
      <c r="AT250" s="231"/>
      <c r="AU250" s="231"/>
      <c r="AV250" s="231"/>
      <c r="AW250" s="231"/>
      <c r="AX250" s="231"/>
      <c r="AY250" s="231"/>
      <c r="AZ250" s="231"/>
      <c r="BA250" s="230"/>
      <c r="BB250"/>
      <c r="BC250" s="394" t="str">
        <f t="shared" si="117"/>
        <v>►</v>
      </c>
      <c r="BF250" s="394" t="str">
        <f t="shared" si="118"/>
        <v>►</v>
      </c>
      <c r="BI250" s="9">
        <v>1</v>
      </c>
      <c r="BJ250" s="1"/>
      <c r="BK250" s="1"/>
    </row>
    <row r="251" spans="1:63" s="564" customFormat="1" ht="18.75">
      <c r="A251" s="394" t="str">
        <f t="shared" si="115"/>
        <v>►</v>
      </c>
      <c r="B251" s="146" t="str">
        <f t="shared" si="135"/>
        <v>►</v>
      </c>
      <c r="C251" s="659" t="str">
        <f t="shared" si="136"/>
        <v>►</v>
      </c>
      <c r="D251" s="146" t="str">
        <f t="shared" si="137"/>
        <v>►</v>
      </c>
      <c r="E251" s="146" t="str">
        <f t="shared" si="138"/>
        <v>►</v>
      </c>
      <c r="F251" s="146" t="str">
        <f t="shared" si="139"/>
        <v>►</v>
      </c>
      <c r="G251" s="146" t="str">
        <f t="shared" si="140"/>
        <v>►</v>
      </c>
      <c r="H251"/>
      <c r="I251" s="133"/>
      <c r="J251" s="203"/>
      <c r="K251" s="203"/>
      <c r="L251" s="202"/>
      <c r="M251" s="201"/>
      <c r="N251" s="200"/>
      <c r="O251" s="223"/>
      <c r="P251" s="329"/>
      <c r="Q251" s="318"/>
      <c r="R251" s="318"/>
      <c r="S251" s="318"/>
      <c r="T251" s="318"/>
      <c r="U251" s="210"/>
      <c r="V251" s="222"/>
      <c r="W251" s="679"/>
      <c r="X251" s="679"/>
      <c r="Y251" s="679"/>
      <c r="Z251" s="678"/>
      <c r="AA251" s="660"/>
      <c r="AB251" s="394" t="str">
        <f t="shared" si="116"/>
        <v>►</v>
      </c>
      <c r="AC251" s="146" t="str">
        <f t="shared" si="141"/>
        <v>►</v>
      </c>
      <c r="AD251" s="659" t="str">
        <f t="shared" si="142"/>
        <v>►</v>
      </c>
      <c r="AE251" s="146" t="str">
        <f t="shared" si="143"/>
        <v>►</v>
      </c>
      <c r="AF251" s="146" t="str">
        <f t="shared" si="144"/>
        <v>►</v>
      </c>
      <c r="AG251" s="146" t="str">
        <f t="shared" si="145"/>
        <v>►</v>
      </c>
      <c r="AH251" s="146" t="str">
        <f t="shared" si="146"/>
        <v>►</v>
      </c>
      <c r="AI251" s="660"/>
      <c r="AJ251" s="133"/>
      <c r="AK251" s="203"/>
      <c r="AL251" s="203"/>
      <c r="AM251" s="202"/>
      <c r="AN251" s="201"/>
      <c r="AO251" s="200"/>
      <c r="AP251" s="223"/>
      <c r="AQ251" s="329"/>
      <c r="AR251" s="318"/>
      <c r="AS251" s="318"/>
      <c r="AT251" s="318"/>
      <c r="AU251" s="318"/>
      <c r="AV251" s="210"/>
      <c r="AW251" s="222"/>
      <c r="AX251" s="679"/>
      <c r="AY251" s="679"/>
      <c r="AZ251" s="679"/>
      <c r="BA251" s="678"/>
      <c r="BB251"/>
      <c r="BC251" s="394" t="str">
        <f t="shared" si="117"/>
        <v>►</v>
      </c>
      <c r="BF251" s="394" t="str">
        <f t="shared" si="118"/>
        <v>►</v>
      </c>
      <c r="BI251" s="9">
        <v>1</v>
      </c>
      <c r="BJ251" s="1"/>
      <c r="BK251" s="1"/>
    </row>
    <row r="252" spans="1:63" s="564" customFormat="1" ht="18.75">
      <c r="A252" s="394" t="str">
        <f t="shared" si="115"/>
        <v>►</v>
      </c>
      <c r="B252" s="146" t="str">
        <f t="shared" si="135"/>
        <v>►</v>
      </c>
      <c r="C252" s="659" t="str">
        <f t="shared" si="136"/>
        <v>►</v>
      </c>
      <c r="D252" s="146" t="str">
        <f t="shared" si="137"/>
        <v>►</v>
      </c>
      <c r="E252" s="146" t="str">
        <f t="shared" si="138"/>
        <v>►</v>
      </c>
      <c r="F252" s="146" t="str">
        <f t="shared" si="139"/>
        <v>►</v>
      </c>
      <c r="G252" s="146" t="str">
        <f t="shared" si="140"/>
        <v>►</v>
      </c>
      <c r="H252"/>
      <c r="I252" s="133"/>
      <c r="J252" s="203"/>
      <c r="K252" s="203"/>
      <c r="L252" s="202"/>
      <c r="M252" s="201"/>
      <c r="N252" s="200"/>
      <c r="O252" s="215"/>
      <c r="P252" s="322"/>
      <c r="Q252" s="319"/>
      <c r="R252" s="319"/>
      <c r="S252" s="319"/>
      <c r="T252" s="319"/>
      <c r="U252" s="214"/>
      <c r="V252" s="28"/>
      <c r="W252" s="679"/>
      <c r="X252" s="679"/>
      <c r="Y252" s="679"/>
      <c r="Z252" s="678"/>
      <c r="AA252" s="660"/>
      <c r="AB252" s="394" t="str">
        <f t="shared" si="116"/>
        <v>►</v>
      </c>
      <c r="AC252" s="146" t="str">
        <f t="shared" si="141"/>
        <v>►</v>
      </c>
      <c r="AD252" s="659" t="str">
        <f t="shared" si="142"/>
        <v>►</v>
      </c>
      <c r="AE252" s="146" t="str">
        <f t="shared" si="143"/>
        <v>►</v>
      </c>
      <c r="AF252" s="146" t="str">
        <f t="shared" si="144"/>
        <v>►</v>
      </c>
      <c r="AG252" s="146" t="str">
        <f t="shared" si="145"/>
        <v>►</v>
      </c>
      <c r="AH252" s="146" t="str">
        <f t="shared" si="146"/>
        <v>►</v>
      </c>
      <c r="AI252" s="660"/>
      <c r="AJ252" s="133"/>
      <c r="AK252" s="203"/>
      <c r="AL252" s="203"/>
      <c r="AM252" s="202"/>
      <c r="AN252" s="201"/>
      <c r="AO252" s="200"/>
      <c r="AP252" s="215"/>
      <c r="AQ252" s="322"/>
      <c r="AR252" s="319"/>
      <c r="AS252" s="319"/>
      <c r="AT252" s="319"/>
      <c r="AU252" s="319"/>
      <c r="AV252" s="214"/>
      <c r="AW252" s="28"/>
      <c r="AX252" s="679"/>
      <c r="AY252" s="679"/>
      <c r="AZ252" s="679"/>
      <c r="BA252" s="678"/>
      <c r="BB252"/>
      <c r="BC252" s="394" t="str">
        <f t="shared" si="117"/>
        <v>►</v>
      </c>
      <c r="BF252" s="394" t="str">
        <f t="shared" si="118"/>
        <v>►</v>
      </c>
      <c r="BI252" s="9">
        <v>1</v>
      </c>
      <c r="BJ252" s="1"/>
      <c r="BK252" s="1"/>
    </row>
    <row r="253" spans="1:63" s="564" customFormat="1" ht="15.75">
      <c r="A253" s="394" t="str">
        <f t="shared" si="115"/>
        <v>►</v>
      </c>
      <c r="B253" s="146" t="str">
        <f t="shared" si="135"/>
        <v>►</v>
      </c>
      <c r="C253" s="659" t="str">
        <f t="shared" si="136"/>
        <v>►</v>
      </c>
      <c r="D253" s="146" t="str">
        <f t="shared" si="137"/>
        <v>►</v>
      </c>
      <c r="E253" s="146" t="str">
        <f t="shared" si="138"/>
        <v>►</v>
      </c>
      <c r="F253" s="146" t="str">
        <f t="shared" si="139"/>
        <v>►</v>
      </c>
      <c r="G253" s="146" t="str">
        <f t="shared" si="140"/>
        <v>►</v>
      </c>
      <c r="H253"/>
      <c r="I253" s="133"/>
      <c r="J253" s="203"/>
      <c r="K253" s="203"/>
      <c r="L253" s="202"/>
      <c r="M253" s="201"/>
      <c r="N253" s="200"/>
      <c r="O253" s="320"/>
      <c r="P253" s="319"/>
      <c r="Q253" s="318"/>
      <c r="R253" s="315"/>
      <c r="S253" s="198"/>
      <c r="T253" s="314"/>
      <c r="U253" s="197"/>
      <c r="V253" s="196"/>
      <c r="W253" s="677" t="str">
        <f>Q248</f>
        <v>POSTIT 8</v>
      </c>
      <c r="X253" s="677"/>
      <c r="Y253" s="677"/>
      <c r="Z253" s="676"/>
      <c r="AA253" s="660"/>
      <c r="AB253" s="394" t="str">
        <f t="shared" si="116"/>
        <v>►</v>
      </c>
      <c r="AC253" s="146" t="str">
        <f t="shared" si="141"/>
        <v>►</v>
      </c>
      <c r="AD253" s="659" t="str">
        <f t="shared" si="142"/>
        <v>►</v>
      </c>
      <c r="AE253" s="146" t="str">
        <f t="shared" si="143"/>
        <v>►</v>
      </c>
      <c r="AF253" s="146" t="str">
        <f t="shared" si="144"/>
        <v>►</v>
      </c>
      <c r="AG253" s="146" t="str">
        <f t="shared" si="145"/>
        <v>►</v>
      </c>
      <c r="AH253" s="146" t="str">
        <f t="shared" si="146"/>
        <v>►</v>
      </c>
      <c r="AI253" s="660"/>
      <c r="AJ253" s="133"/>
      <c r="AK253" s="203"/>
      <c r="AL253" s="203"/>
      <c r="AM253" s="202"/>
      <c r="AN253" s="201"/>
      <c r="AO253" s="200"/>
      <c r="AP253" s="320"/>
      <c r="AQ253" s="319"/>
      <c r="AR253" s="318"/>
      <c r="AS253" s="315"/>
      <c r="AT253" s="198"/>
      <c r="AU253" s="314"/>
      <c r="AV253" s="197"/>
      <c r="AW253" s="196"/>
      <c r="AX253" s="677" t="str">
        <f>AR248</f>
        <v>POSTIT 21</v>
      </c>
      <c r="AY253" s="677"/>
      <c r="AZ253" s="677"/>
      <c r="BA253" s="676"/>
      <c r="BB253"/>
      <c r="BC253" s="394" t="str">
        <f t="shared" si="117"/>
        <v>►</v>
      </c>
      <c r="BF253" s="394" t="str">
        <f t="shared" si="118"/>
        <v>►</v>
      </c>
      <c r="BI253" s="9">
        <v>1</v>
      </c>
      <c r="BJ253" s="1"/>
      <c r="BK253" s="1"/>
    </row>
    <row r="254" spans="1:63" s="564" customFormat="1" ht="15.75">
      <c r="A254" s="394" t="str">
        <f t="shared" si="115"/>
        <v>►</v>
      </c>
      <c r="B254" s="146" t="str">
        <f t="shared" si="135"/>
        <v>►</v>
      </c>
      <c r="C254" s="659" t="str">
        <f t="shared" si="136"/>
        <v>►</v>
      </c>
      <c r="D254" s="146" t="str">
        <f t="shared" si="137"/>
        <v>►</v>
      </c>
      <c r="E254" s="146" t="str">
        <f t="shared" si="138"/>
        <v>►</v>
      </c>
      <c r="F254" s="146" t="str">
        <f t="shared" si="139"/>
        <v>►</v>
      </c>
      <c r="G254" s="146" t="str">
        <f t="shared" si="140"/>
        <v>►</v>
      </c>
      <c r="H254"/>
      <c r="I254" s="133"/>
      <c r="J254" s="203"/>
      <c r="K254" s="203"/>
      <c r="L254" s="202"/>
      <c r="M254" s="201"/>
      <c r="N254" s="200"/>
      <c r="O254" s="199"/>
      <c r="P254" s="103"/>
      <c r="Q254" s="315"/>
      <c r="R254" s="315"/>
      <c r="S254" s="198"/>
      <c r="T254" s="314"/>
      <c r="U254" s="197"/>
      <c r="V254" s="196"/>
      <c r="W254" s="677"/>
      <c r="X254" s="677"/>
      <c r="Y254" s="677"/>
      <c r="Z254" s="676"/>
      <c r="AA254" s="660"/>
      <c r="AB254" s="394" t="str">
        <f t="shared" si="116"/>
        <v>►</v>
      </c>
      <c r="AC254" s="146" t="str">
        <f t="shared" si="141"/>
        <v>►</v>
      </c>
      <c r="AD254" s="659" t="str">
        <f t="shared" si="142"/>
        <v>►</v>
      </c>
      <c r="AE254" s="146" t="str">
        <f t="shared" si="143"/>
        <v>►</v>
      </c>
      <c r="AF254" s="146" t="str">
        <f t="shared" si="144"/>
        <v>►</v>
      </c>
      <c r="AG254" s="146" t="str">
        <f t="shared" si="145"/>
        <v>►</v>
      </c>
      <c r="AH254" s="146" t="str">
        <f t="shared" si="146"/>
        <v>►</v>
      </c>
      <c r="AI254" s="660"/>
      <c r="AJ254" s="133"/>
      <c r="AK254" s="203"/>
      <c r="AL254" s="203"/>
      <c r="AM254" s="202"/>
      <c r="AN254" s="201"/>
      <c r="AO254" s="200"/>
      <c r="AP254" s="199"/>
      <c r="AQ254" s="103"/>
      <c r="AR254" s="315"/>
      <c r="AS254" s="315"/>
      <c r="AT254" s="198"/>
      <c r="AU254" s="314"/>
      <c r="AV254" s="197"/>
      <c r="AW254" s="196"/>
      <c r="AX254" s="677"/>
      <c r="AY254" s="677"/>
      <c r="AZ254" s="677"/>
      <c r="BA254" s="676"/>
      <c r="BB254"/>
      <c r="BC254" s="394" t="str">
        <f t="shared" si="117"/>
        <v>►</v>
      </c>
      <c r="BF254" s="394" t="str">
        <f t="shared" si="118"/>
        <v>►</v>
      </c>
      <c r="BI254" s="9">
        <v>1</v>
      </c>
      <c r="BJ254" s="1"/>
      <c r="BK254" s="1"/>
    </row>
    <row r="255" spans="1:63" s="564" customFormat="1" ht="15.75">
      <c r="A255" s="394" t="str">
        <f t="shared" si="115"/>
        <v>►</v>
      </c>
      <c r="B255" s="146" t="str">
        <f t="shared" si="135"/>
        <v>►</v>
      </c>
      <c r="C255" s="659" t="str">
        <f t="shared" si="136"/>
        <v>►</v>
      </c>
      <c r="D255" s="146" t="str">
        <f t="shared" si="137"/>
        <v>►</v>
      </c>
      <c r="E255" s="146" t="str">
        <f t="shared" si="138"/>
        <v>►</v>
      </c>
      <c r="F255" s="146" t="str">
        <f t="shared" si="139"/>
        <v>►</v>
      </c>
      <c r="G255" s="146" t="str">
        <f t="shared" si="140"/>
        <v>►</v>
      </c>
      <c r="H255"/>
      <c r="I255" s="133"/>
      <c r="J255" s="189"/>
      <c r="K255" s="188"/>
      <c r="L255" s="187"/>
      <c r="M255" s="186"/>
      <c r="N255" s="185"/>
      <c r="O255" s="184"/>
      <c r="P255" s="183"/>
      <c r="Q255" s="183"/>
      <c r="R255" s="182"/>
      <c r="S255" s="182"/>
      <c r="T255" s="182"/>
      <c r="U255" s="182"/>
      <c r="V255" s="182"/>
      <c r="W255" s="182"/>
      <c r="X255" s="182"/>
      <c r="Y255" s="182"/>
      <c r="Z255" s="181"/>
      <c r="AA255" s="660"/>
      <c r="AB255" s="394" t="str">
        <f t="shared" si="116"/>
        <v>►</v>
      </c>
      <c r="AC255" s="146" t="str">
        <f t="shared" si="141"/>
        <v>►</v>
      </c>
      <c r="AD255" s="659" t="str">
        <f t="shared" si="142"/>
        <v>►</v>
      </c>
      <c r="AE255" s="146" t="str">
        <f t="shared" si="143"/>
        <v>►</v>
      </c>
      <c r="AF255" s="146" t="str">
        <f t="shared" si="144"/>
        <v>►</v>
      </c>
      <c r="AG255" s="146" t="str">
        <f t="shared" si="145"/>
        <v>►</v>
      </c>
      <c r="AH255" s="146" t="str">
        <f t="shared" si="146"/>
        <v>►</v>
      </c>
      <c r="AI255" s="660"/>
      <c r="AJ255" s="133"/>
      <c r="AK255" s="189"/>
      <c r="AL255" s="188"/>
      <c r="AM255" s="187"/>
      <c r="AN255" s="186"/>
      <c r="AO255" s="185"/>
      <c r="AP255" s="184"/>
      <c r="AQ255" s="183"/>
      <c r="AR255" s="183"/>
      <c r="AS255" s="182"/>
      <c r="AT255" s="182"/>
      <c r="AU255" s="182"/>
      <c r="AV255" s="182"/>
      <c r="AW255" s="182"/>
      <c r="AX255" s="182"/>
      <c r="AY255" s="182"/>
      <c r="AZ255" s="182"/>
      <c r="BA255" s="181"/>
      <c r="BB255"/>
      <c r="BC255" s="394" t="str">
        <f t="shared" si="117"/>
        <v>►</v>
      </c>
      <c r="BF255" s="394" t="str">
        <f t="shared" si="118"/>
        <v>►</v>
      </c>
      <c r="BI255" s="9">
        <v>1</v>
      </c>
      <c r="BJ255" s="1"/>
      <c r="BK255" s="1"/>
    </row>
    <row r="256" spans="1:63" s="564" customFormat="1" ht="15.75">
      <c r="A256" s="394" t="str">
        <f t="shared" si="115"/>
        <v>►</v>
      </c>
      <c r="B256" s="146" t="str">
        <f t="shared" si="135"/>
        <v>►</v>
      </c>
      <c r="C256" s="659" t="str">
        <f t="shared" si="136"/>
        <v>►</v>
      </c>
      <c r="D256" s="146" t="str">
        <f t="shared" si="137"/>
        <v>►</v>
      </c>
      <c r="E256" s="146" t="str">
        <f t="shared" si="138"/>
        <v>►</v>
      </c>
      <c r="F256" s="146" t="str">
        <f t="shared" si="139"/>
        <v>►</v>
      </c>
      <c r="G256" s="146" t="str">
        <f t="shared" si="140"/>
        <v>►</v>
      </c>
      <c r="H256"/>
      <c r="I256" s="133"/>
      <c r="J256" s="118"/>
      <c r="K256" s="118"/>
      <c r="L256" s="117"/>
      <c r="M256" s="116"/>
      <c r="N256" s="115"/>
      <c r="O256" s="675"/>
      <c r="P256" s="675"/>
      <c r="Q256" s="674"/>
      <c r="R256" s="176"/>
      <c r="S256" s="175"/>
      <c r="T256" s="673"/>
      <c r="U256" s="174"/>
      <c r="V256" s="672"/>
      <c r="W256" s="671"/>
      <c r="X256" s="670"/>
      <c r="Y256" s="669"/>
      <c r="Z256" s="173"/>
      <c r="AA256" s="660"/>
      <c r="AB256" s="394" t="str">
        <f t="shared" si="116"/>
        <v>►</v>
      </c>
      <c r="AC256" s="146" t="str">
        <f t="shared" si="141"/>
        <v>►</v>
      </c>
      <c r="AD256" s="659" t="str">
        <f t="shared" si="142"/>
        <v>►</v>
      </c>
      <c r="AE256" s="146" t="str">
        <f t="shared" si="143"/>
        <v>►</v>
      </c>
      <c r="AF256" s="146" t="str">
        <f t="shared" si="144"/>
        <v>►</v>
      </c>
      <c r="AG256" s="146" t="str">
        <f t="shared" si="145"/>
        <v>►</v>
      </c>
      <c r="AH256" s="146" t="str">
        <f t="shared" si="146"/>
        <v>►</v>
      </c>
      <c r="AI256" s="660"/>
      <c r="AJ256" s="133"/>
      <c r="AK256" s="118"/>
      <c r="AL256" s="118"/>
      <c r="AM256" s="117"/>
      <c r="AN256" s="116"/>
      <c r="AO256" s="115"/>
      <c r="AP256" s="675"/>
      <c r="AQ256" s="675"/>
      <c r="AR256" s="674"/>
      <c r="AS256" s="176"/>
      <c r="AT256" s="175"/>
      <c r="AU256" s="673"/>
      <c r="AV256" s="174"/>
      <c r="AW256" s="672"/>
      <c r="AX256" s="671"/>
      <c r="AY256" s="670"/>
      <c r="AZ256" s="669"/>
      <c r="BA256" s="173"/>
      <c r="BB256"/>
      <c r="BC256" s="394" t="str">
        <f t="shared" si="117"/>
        <v>►</v>
      </c>
      <c r="BF256" s="394" t="str">
        <f t="shared" si="118"/>
        <v>►</v>
      </c>
      <c r="BI256" s="9">
        <v>1</v>
      </c>
      <c r="BJ256" s="1"/>
      <c r="BK256" s="1"/>
    </row>
    <row r="257" spans="1:63" s="564" customFormat="1" ht="15.75">
      <c r="A257" s="394" t="str">
        <f t="shared" si="115"/>
        <v>►</v>
      </c>
      <c r="B257" s="146" t="str">
        <f t="shared" si="135"/>
        <v>►</v>
      </c>
      <c r="C257" s="659" t="str">
        <f t="shared" si="136"/>
        <v>►</v>
      </c>
      <c r="D257" s="146" t="str">
        <f t="shared" si="137"/>
        <v>►</v>
      </c>
      <c r="E257" s="146" t="str">
        <f t="shared" si="138"/>
        <v>►</v>
      </c>
      <c r="F257" s="146" t="str">
        <f t="shared" si="139"/>
        <v>►</v>
      </c>
      <c r="G257" s="146" t="str">
        <f t="shared" si="140"/>
        <v>►</v>
      </c>
      <c r="H257"/>
      <c r="I257" s="133"/>
      <c r="J257" s="118"/>
      <c r="K257" s="118"/>
      <c r="L257" s="117"/>
      <c r="M257" s="116"/>
      <c r="N257" s="115"/>
      <c r="O257" s="663"/>
      <c r="P257" s="663"/>
      <c r="Q257" s="662"/>
      <c r="R257" s="164"/>
      <c r="S257" s="163"/>
      <c r="T257" s="668"/>
      <c r="U257" s="162"/>
      <c r="V257" s="667"/>
      <c r="W257" s="666"/>
      <c r="X257" s="665"/>
      <c r="Y257" s="664"/>
      <c r="Z257" s="161"/>
      <c r="AA257" s="660"/>
      <c r="AB257" s="394" t="str">
        <f t="shared" si="116"/>
        <v>►</v>
      </c>
      <c r="AC257" s="146" t="str">
        <f t="shared" si="141"/>
        <v>►</v>
      </c>
      <c r="AD257" s="659" t="str">
        <f t="shared" si="142"/>
        <v>►</v>
      </c>
      <c r="AE257" s="146" t="str">
        <f t="shared" si="143"/>
        <v>►</v>
      </c>
      <c r="AF257" s="146" t="str">
        <f t="shared" si="144"/>
        <v>►</v>
      </c>
      <c r="AG257" s="146" t="str">
        <f t="shared" si="145"/>
        <v>►</v>
      </c>
      <c r="AH257" s="146" t="str">
        <f t="shared" si="146"/>
        <v>►</v>
      </c>
      <c r="AI257" s="660"/>
      <c r="AJ257" s="133"/>
      <c r="AK257" s="118"/>
      <c r="AL257" s="118"/>
      <c r="AM257" s="117"/>
      <c r="AN257" s="116"/>
      <c r="AO257" s="115"/>
      <c r="AP257" s="663"/>
      <c r="AQ257" s="663"/>
      <c r="AR257" s="662"/>
      <c r="AS257" s="164"/>
      <c r="AT257" s="163"/>
      <c r="AU257" s="668"/>
      <c r="AV257" s="162"/>
      <c r="AW257" s="667"/>
      <c r="AX257" s="666"/>
      <c r="AY257" s="665"/>
      <c r="AZ257" s="664"/>
      <c r="BA257" s="161"/>
      <c r="BB257"/>
      <c r="BC257" s="394" t="str">
        <f t="shared" si="117"/>
        <v>►</v>
      </c>
      <c r="BF257" s="394" t="str">
        <f t="shared" si="118"/>
        <v>►</v>
      </c>
      <c r="BI257" s="9">
        <v>1</v>
      </c>
      <c r="BJ257" s="1"/>
      <c r="BK257" s="1"/>
    </row>
    <row r="258" spans="1:63" s="564" customFormat="1" ht="21">
      <c r="A258" s="394" t="str">
        <f t="shared" si="115"/>
        <v>►</v>
      </c>
      <c r="B258" s="146" t="str">
        <f t="shared" si="135"/>
        <v>►</v>
      </c>
      <c r="C258" s="659" t="str">
        <f t="shared" si="136"/>
        <v>►</v>
      </c>
      <c r="D258" s="146" t="str">
        <f t="shared" si="137"/>
        <v>►</v>
      </c>
      <c r="E258" s="146" t="str">
        <f t="shared" si="138"/>
        <v>►</v>
      </c>
      <c r="F258" s="146" t="str">
        <f t="shared" si="139"/>
        <v>►</v>
      </c>
      <c r="G258" s="146" t="str">
        <f t="shared" si="140"/>
        <v>►</v>
      </c>
      <c r="H258"/>
      <c r="I258" s="133"/>
      <c r="J258" s="118"/>
      <c r="K258" s="118"/>
      <c r="L258" s="117"/>
      <c r="M258" s="116"/>
      <c r="N258" s="115"/>
      <c r="O258" s="663"/>
      <c r="P258" s="663"/>
      <c r="Q258" s="662"/>
      <c r="R258" s="144"/>
      <c r="S258" s="292"/>
      <c r="T258" s="291"/>
      <c r="U258" s="143"/>
      <c r="V258" s="290"/>
      <c r="W258" s="289"/>
      <c r="X258" s="288"/>
      <c r="Y258" s="287"/>
      <c r="Z258" s="286"/>
      <c r="AA258" s="660"/>
      <c r="AB258" s="394" t="str">
        <f t="shared" si="116"/>
        <v>►</v>
      </c>
      <c r="AC258" s="146" t="str">
        <f t="shared" si="141"/>
        <v>►</v>
      </c>
      <c r="AD258" s="659" t="str">
        <f t="shared" si="142"/>
        <v>►</v>
      </c>
      <c r="AE258" s="146" t="str">
        <f t="shared" si="143"/>
        <v>►</v>
      </c>
      <c r="AF258" s="146" t="str">
        <f t="shared" si="144"/>
        <v>►</v>
      </c>
      <c r="AG258" s="146" t="str">
        <f t="shared" si="145"/>
        <v>►</v>
      </c>
      <c r="AH258" s="146" t="str">
        <f t="shared" si="146"/>
        <v>►</v>
      </c>
      <c r="AI258" s="660"/>
      <c r="AJ258" s="133"/>
      <c r="AK258" s="118"/>
      <c r="AL258" s="118"/>
      <c r="AM258" s="117"/>
      <c r="AN258" s="116"/>
      <c r="AO258" s="115"/>
      <c r="AP258" s="663"/>
      <c r="AQ258" s="663"/>
      <c r="AR258" s="662"/>
      <c r="AS258" s="144"/>
      <c r="AT258" s="292"/>
      <c r="AU258" s="291"/>
      <c r="AV258" s="143"/>
      <c r="AW258" s="290"/>
      <c r="AX258" s="289"/>
      <c r="AY258" s="288"/>
      <c r="AZ258" s="287"/>
      <c r="BA258" s="286"/>
      <c r="BB258"/>
      <c r="BC258" s="394" t="str">
        <f t="shared" si="117"/>
        <v>►</v>
      </c>
      <c r="BF258" s="394" t="str">
        <f t="shared" si="118"/>
        <v>►</v>
      </c>
      <c r="BI258" s="9">
        <v>1</v>
      </c>
      <c r="BJ258" s="1"/>
      <c r="BK258" s="1"/>
    </row>
    <row r="259" spans="1:63" s="564" customFormat="1" ht="21">
      <c r="A259" s="394" t="str">
        <f t="shared" si="115"/>
        <v>►</v>
      </c>
      <c r="B259" s="146" t="str">
        <f t="shared" si="135"/>
        <v>►</v>
      </c>
      <c r="C259" s="659" t="str">
        <f t="shared" si="136"/>
        <v>►</v>
      </c>
      <c r="D259" s="146" t="str">
        <f t="shared" si="137"/>
        <v>►</v>
      </c>
      <c r="E259" s="146" t="str">
        <f t="shared" si="138"/>
        <v>►</v>
      </c>
      <c r="F259" s="146" t="str">
        <f t="shared" si="139"/>
        <v>►</v>
      </c>
      <c r="G259" s="146" t="str">
        <f t="shared" si="140"/>
        <v>►</v>
      </c>
      <c r="H259"/>
      <c r="I259" s="145"/>
      <c r="J259" s="118"/>
      <c r="K259" s="118"/>
      <c r="L259" s="117"/>
      <c r="M259" s="116"/>
      <c r="N259" s="115"/>
      <c r="O259" s="663"/>
      <c r="P259" s="663"/>
      <c r="Q259" s="662"/>
      <c r="R259" s="149"/>
      <c r="S259" s="292"/>
      <c r="T259" s="291"/>
      <c r="U259" s="143"/>
      <c r="V259" s="290"/>
      <c r="W259" s="289"/>
      <c r="X259" s="288"/>
      <c r="Y259" s="287"/>
      <c r="Z259" s="286"/>
      <c r="AA259" s="660"/>
      <c r="AB259" s="394" t="str">
        <f t="shared" si="116"/>
        <v>►</v>
      </c>
      <c r="AC259" s="146" t="str">
        <f t="shared" si="141"/>
        <v>►</v>
      </c>
      <c r="AD259" s="659" t="str">
        <f t="shared" si="142"/>
        <v>►</v>
      </c>
      <c r="AE259" s="146" t="str">
        <f t="shared" si="143"/>
        <v>►</v>
      </c>
      <c r="AF259" s="146" t="str">
        <f t="shared" si="144"/>
        <v>►</v>
      </c>
      <c r="AG259" s="146" t="str">
        <f t="shared" si="145"/>
        <v>►</v>
      </c>
      <c r="AH259" s="146" t="str">
        <f t="shared" si="146"/>
        <v>►</v>
      </c>
      <c r="AI259" s="660"/>
      <c r="AJ259" s="145"/>
      <c r="AK259" s="118"/>
      <c r="AL259" s="118"/>
      <c r="AM259" s="117"/>
      <c r="AN259" s="116"/>
      <c r="AO259" s="115"/>
      <c r="AP259" s="663"/>
      <c r="AQ259" s="663"/>
      <c r="AR259" s="662"/>
      <c r="AS259" s="149"/>
      <c r="AT259" s="292"/>
      <c r="AU259" s="291"/>
      <c r="AV259" s="143"/>
      <c r="AW259" s="290"/>
      <c r="AX259" s="289"/>
      <c r="AY259" s="288"/>
      <c r="AZ259" s="287"/>
      <c r="BA259" s="286"/>
      <c r="BB259"/>
      <c r="BC259" s="394" t="str">
        <f t="shared" si="117"/>
        <v>►</v>
      </c>
      <c r="BF259" s="394" t="str">
        <f t="shared" si="118"/>
        <v>►</v>
      </c>
      <c r="BI259" s="9">
        <v>1</v>
      </c>
      <c r="BJ259" s="1"/>
      <c r="BK259" s="1"/>
    </row>
    <row r="260" spans="1:63" s="564" customFormat="1" ht="21">
      <c r="A260" s="394" t="str">
        <f t="shared" si="115"/>
        <v>►</v>
      </c>
      <c r="B260" s="146" t="str">
        <f t="shared" si="135"/>
        <v>►</v>
      </c>
      <c r="C260" s="659" t="str">
        <f t="shared" si="136"/>
        <v>►</v>
      </c>
      <c r="D260" s="146" t="str">
        <f t="shared" si="137"/>
        <v>►</v>
      </c>
      <c r="E260" s="146" t="str">
        <f t="shared" si="138"/>
        <v>►</v>
      </c>
      <c r="F260" s="146" t="str">
        <f t="shared" si="139"/>
        <v>►</v>
      </c>
      <c r="G260" s="146" t="str">
        <f t="shared" si="140"/>
        <v>►</v>
      </c>
      <c r="H260"/>
      <c r="I260" s="145"/>
      <c r="J260" s="118"/>
      <c r="K260" s="118"/>
      <c r="L260" s="117"/>
      <c r="M260" s="116"/>
      <c r="N260" s="115"/>
      <c r="O260" s="663"/>
      <c r="P260" s="663"/>
      <c r="Q260" s="662"/>
      <c r="R260" s="144"/>
      <c r="S260" s="292"/>
      <c r="T260" s="291"/>
      <c r="U260" s="143"/>
      <c r="V260" s="290"/>
      <c r="W260" s="289"/>
      <c r="X260" s="288"/>
      <c r="Y260" s="287"/>
      <c r="Z260" s="294"/>
      <c r="AA260" s="660"/>
      <c r="AB260" s="394" t="str">
        <f t="shared" si="116"/>
        <v>►</v>
      </c>
      <c r="AC260" s="146" t="str">
        <f t="shared" si="141"/>
        <v>►</v>
      </c>
      <c r="AD260" s="659" t="str">
        <f t="shared" si="142"/>
        <v>►</v>
      </c>
      <c r="AE260" s="146" t="str">
        <f t="shared" si="143"/>
        <v>►</v>
      </c>
      <c r="AF260" s="146" t="str">
        <f t="shared" si="144"/>
        <v>►</v>
      </c>
      <c r="AG260" s="146" t="str">
        <f t="shared" si="145"/>
        <v>►</v>
      </c>
      <c r="AH260" s="146" t="str">
        <f t="shared" si="146"/>
        <v>►</v>
      </c>
      <c r="AI260" s="660"/>
      <c r="AJ260" s="145"/>
      <c r="AK260" s="118"/>
      <c r="AL260" s="118"/>
      <c r="AM260" s="117"/>
      <c r="AN260" s="116"/>
      <c r="AO260" s="115"/>
      <c r="AP260" s="663"/>
      <c r="AQ260" s="663"/>
      <c r="AR260" s="662"/>
      <c r="AS260" s="144"/>
      <c r="AT260" s="292"/>
      <c r="AU260" s="291"/>
      <c r="AV260" s="143"/>
      <c r="AW260" s="290"/>
      <c r="AX260" s="289"/>
      <c r="AY260" s="288"/>
      <c r="AZ260" s="287"/>
      <c r="BA260" s="294"/>
      <c r="BB260"/>
      <c r="BC260" s="394" t="str">
        <f t="shared" si="117"/>
        <v>►</v>
      </c>
      <c r="BF260" s="394" t="str">
        <f t="shared" si="118"/>
        <v>►</v>
      </c>
      <c r="BI260" s="9">
        <v>1</v>
      </c>
      <c r="BJ260" s="1"/>
      <c r="BK260" s="1"/>
    </row>
    <row r="261" spans="1:63" s="564" customFormat="1" ht="21">
      <c r="A261" s="394" t="str">
        <f t="shared" si="115"/>
        <v>►</v>
      </c>
      <c r="B261" s="146" t="str">
        <f t="shared" si="135"/>
        <v>►</v>
      </c>
      <c r="C261" s="659" t="str">
        <f t="shared" si="136"/>
        <v>►</v>
      </c>
      <c r="D261" s="146" t="str">
        <f t="shared" si="137"/>
        <v>►</v>
      </c>
      <c r="E261" s="146" t="str">
        <f t="shared" si="138"/>
        <v>►</v>
      </c>
      <c r="F261" s="146" t="str">
        <f t="shared" si="139"/>
        <v>►</v>
      </c>
      <c r="G261" s="146" t="str">
        <f t="shared" si="140"/>
        <v>►</v>
      </c>
      <c r="H261"/>
      <c r="I261" s="145"/>
      <c r="J261" s="118"/>
      <c r="K261" s="118"/>
      <c r="L261" s="117"/>
      <c r="M261" s="116"/>
      <c r="N261" s="115"/>
      <c r="O261" s="663"/>
      <c r="P261" s="663"/>
      <c r="Q261" s="662"/>
      <c r="R261" s="149"/>
      <c r="S261" s="292"/>
      <c r="T261" s="291"/>
      <c r="U261" s="143"/>
      <c r="V261" s="290"/>
      <c r="W261" s="289"/>
      <c r="X261" s="288"/>
      <c r="Y261" s="287"/>
      <c r="Z261" s="294"/>
      <c r="AA261" s="660"/>
      <c r="AB261" s="394" t="str">
        <f t="shared" si="116"/>
        <v>►</v>
      </c>
      <c r="AC261" s="146" t="str">
        <f t="shared" si="141"/>
        <v>►</v>
      </c>
      <c r="AD261" s="659" t="str">
        <f t="shared" si="142"/>
        <v>►</v>
      </c>
      <c r="AE261" s="146" t="str">
        <f t="shared" si="143"/>
        <v>►</v>
      </c>
      <c r="AF261" s="146" t="str">
        <f t="shared" si="144"/>
        <v>►</v>
      </c>
      <c r="AG261" s="146" t="str">
        <f t="shared" si="145"/>
        <v>►</v>
      </c>
      <c r="AH261" s="146" t="str">
        <f t="shared" si="146"/>
        <v>►</v>
      </c>
      <c r="AI261" s="660"/>
      <c r="AJ261" s="145"/>
      <c r="AK261" s="118"/>
      <c r="AL261" s="118"/>
      <c r="AM261" s="117"/>
      <c r="AN261" s="116"/>
      <c r="AO261" s="115"/>
      <c r="AP261" s="663"/>
      <c r="AQ261" s="663"/>
      <c r="AR261" s="662"/>
      <c r="AS261" s="149"/>
      <c r="AT261" s="292"/>
      <c r="AU261" s="291"/>
      <c r="AV261" s="143"/>
      <c r="AW261" s="290"/>
      <c r="AX261" s="289"/>
      <c r="AY261" s="288"/>
      <c r="AZ261" s="287"/>
      <c r="BA261" s="294"/>
      <c r="BB261"/>
      <c r="BC261" s="394" t="str">
        <f t="shared" si="117"/>
        <v>►</v>
      </c>
      <c r="BF261" s="394" t="str">
        <f t="shared" si="118"/>
        <v>►</v>
      </c>
      <c r="BI261" s="9">
        <v>1</v>
      </c>
      <c r="BJ261" s="1"/>
      <c r="BK261" s="1"/>
    </row>
    <row r="262" spans="1:63" s="564" customFormat="1" ht="21">
      <c r="A262" s="394" t="str">
        <f t="shared" si="115"/>
        <v>►</v>
      </c>
      <c r="B262" s="146" t="str">
        <f t="shared" si="135"/>
        <v>►</v>
      </c>
      <c r="C262" s="659" t="str">
        <f t="shared" si="136"/>
        <v>►</v>
      </c>
      <c r="D262" s="146" t="str">
        <f t="shared" si="137"/>
        <v>►</v>
      </c>
      <c r="E262" s="146" t="str">
        <f t="shared" si="138"/>
        <v>►</v>
      </c>
      <c r="F262" s="146" t="str">
        <f t="shared" si="139"/>
        <v>►</v>
      </c>
      <c r="G262" s="146" t="str">
        <f t="shared" si="140"/>
        <v>►</v>
      </c>
      <c r="H262"/>
      <c r="I262" s="145"/>
      <c r="J262" s="118"/>
      <c r="K262" s="118"/>
      <c r="L262" s="117"/>
      <c r="M262" s="116"/>
      <c r="N262" s="115"/>
      <c r="O262" s="663"/>
      <c r="P262" s="663"/>
      <c r="Q262" s="662"/>
      <c r="R262" s="144"/>
      <c r="S262" s="292"/>
      <c r="T262" s="291"/>
      <c r="U262" s="143"/>
      <c r="V262" s="290"/>
      <c r="W262" s="289"/>
      <c r="X262" s="288"/>
      <c r="Y262" s="287"/>
      <c r="Z262" s="286"/>
      <c r="AA262" s="660"/>
      <c r="AB262" s="394" t="str">
        <f t="shared" si="116"/>
        <v>►</v>
      </c>
      <c r="AC262" s="146" t="str">
        <f t="shared" si="141"/>
        <v>►</v>
      </c>
      <c r="AD262" s="659" t="str">
        <f t="shared" si="142"/>
        <v>►</v>
      </c>
      <c r="AE262" s="146" t="str">
        <f t="shared" si="143"/>
        <v>►</v>
      </c>
      <c r="AF262" s="146" t="str">
        <f t="shared" si="144"/>
        <v>►</v>
      </c>
      <c r="AG262" s="146" t="str">
        <f t="shared" si="145"/>
        <v>►</v>
      </c>
      <c r="AH262" s="146" t="str">
        <f t="shared" si="146"/>
        <v>►</v>
      </c>
      <c r="AI262" s="660"/>
      <c r="AJ262" s="145"/>
      <c r="AK262" s="118"/>
      <c r="AL262" s="118"/>
      <c r="AM262" s="117"/>
      <c r="AN262" s="116"/>
      <c r="AO262" s="115"/>
      <c r="AP262" s="663"/>
      <c r="AQ262" s="663"/>
      <c r="AR262" s="662"/>
      <c r="AS262" s="144"/>
      <c r="AT262" s="292"/>
      <c r="AU262" s="291"/>
      <c r="AV262" s="143"/>
      <c r="AW262" s="290"/>
      <c r="AX262" s="289"/>
      <c r="AY262" s="288"/>
      <c r="AZ262" s="287"/>
      <c r="BA262" s="286"/>
      <c r="BB262"/>
      <c r="BC262" s="394" t="str">
        <f t="shared" si="117"/>
        <v>►</v>
      </c>
      <c r="BF262" s="394" t="str">
        <f t="shared" si="118"/>
        <v>►</v>
      </c>
      <c r="BI262" s="9">
        <v>1</v>
      </c>
      <c r="BJ262" s="1"/>
      <c r="BK262" s="1"/>
    </row>
    <row r="263" spans="1:63" s="564" customFormat="1" ht="21">
      <c r="A263" s="394" t="str">
        <f t="shared" si="115"/>
        <v>►</v>
      </c>
      <c r="B263" s="146" t="str">
        <f t="shared" si="135"/>
        <v>►</v>
      </c>
      <c r="C263" s="659" t="str">
        <f t="shared" si="136"/>
        <v>►</v>
      </c>
      <c r="D263" s="146" t="str">
        <f t="shared" si="137"/>
        <v>►</v>
      </c>
      <c r="E263" s="146" t="str">
        <f t="shared" si="138"/>
        <v>►</v>
      </c>
      <c r="F263" s="146" t="str">
        <f t="shared" si="139"/>
        <v>►</v>
      </c>
      <c r="G263" s="146" t="str">
        <f t="shared" si="140"/>
        <v>►</v>
      </c>
      <c r="H263"/>
      <c r="I263" s="145"/>
      <c r="J263" s="118"/>
      <c r="K263" s="118"/>
      <c r="L263" s="117"/>
      <c r="M263" s="116"/>
      <c r="N263" s="115"/>
      <c r="O263" s="663"/>
      <c r="P263" s="663"/>
      <c r="Q263" s="662"/>
      <c r="R263" s="149"/>
      <c r="S263" s="292"/>
      <c r="T263" s="291"/>
      <c r="U263" s="143"/>
      <c r="V263" s="290"/>
      <c r="W263" s="289"/>
      <c r="X263" s="288"/>
      <c r="Y263" s="287"/>
      <c r="Z263" s="286"/>
      <c r="AA263" s="660"/>
      <c r="AB263" s="394" t="str">
        <f t="shared" si="116"/>
        <v>►</v>
      </c>
      <c r="AC263" s="146" t="str">
        <f t="shared" si="141"/>
        <v>►</v>
      </c>
      <c r="AD263" s="659" t="str">
        <f t="shared" si="142"/>
        <v>►</v>
      </c>
      <c r="AE263" s="146" t="str">
        <f t="shared" si="143"/>
        <v>►</v>
      </c>
      <c r="AF263" s="146" t="str">
        <f t="shared" si="144"/>
        <v>►</v>
      </c>
      <c r="AG263" s="146" t="str">
        <f t="shared" si="145"/>
        <v>►</v>
      </c>
      <c r="AH263" s="146" t="str">
        <f t="shared" si="146"/>
        <v>►</v>
      </c>
      <c r="AI263" s="660"/>
      <c r="AJ263" s="145"/>
      <c r="AK263" s="118"/>
      <c r="AL263" s="118"/>
      <c r="AM263" s="117"/>
      <c r="AN263" s="116"/>
      <c r="AO263" s="115"/>
      <c r="AP263" s="663"/>
      <c r="AQ263" s="663"/>
      <c r="AR263" s="662"/>
      <c r="AS263" s="149"/>
      <c r="AT263" s="292"/>
      <c r="AU263" s="291"/>
      <c r="AV263" s="143"/>
      <c r="AW263" s="290"/>
      <c r="AX263" s="289"/>
      <c r="AY263" s="288"/>
      <c r="AZ263" s="287"/>
      <c r="BA263" s="286"/>
      <c r="BB263"/>
      <c r="BC263" s="394" t="str">
        <f t="shared" si="117"/>
        <v>►</v>
      </c>
      <c r="BF263" s="394" t="str">
        <f t="shared" si="118"/>
        <v>►</v>
      </c>
      <c r="BI263" s="9">
        <v>1</v>
      </c>
      <c r="BJ263" s="1"/>
      <c r="BK263" s="1"/>
    </row>
    <row r="264" spans="1:63" s="564" customFormat="1" ht="21">
      <c r="A264" s="394" t="str">
        <f t="shared" si="115"/>
        <v>►</v>
      </c>
      <c r="B264" s="146" t="str">
        <f t="shared" si="135"/>
        <v>►</v>
      </c>
      <c r="C264" s="659" t="str">
        <f t="shared" si="136"/>
        <v>►</v>
      </c>
      <c r="D264" s="146" t="str">
        <f t="shared" si="137"/>
        <v>►</v>
      </c>
      <c r="E264" s="146" t="str">
        <f t="shared" si="138"/>
        <v>►</v>
      </c>
      <c r="F264" s="146" t="str">
        <f t="shared" si="139"/>
        <v>►</v>
      </c>
      <c r="G264" s="146" t="str">
        <f t="shared" si="140"/>
        <v>►</v>
      </c>
      <c r="H264"/>
      <c r="I264" s="145"/>
      <c r="J264" s="118"/>
      <c r="K264" s="118"/>
      <c r="L264" s="117"/>
      <c r="M264" s="116"/>
      <c r="N264" s="115"/>
      <c r="O264" s="663"/>
      <c r="P264" s="663"/>
      <c r="Q264" s="662"/>
      <c r="R264" s="144"/>
      <c r="S264" s="292"/>
      <c r="T264" s="291"/>
      <c r="U264" s="143"/>
      <c r="V264" s="290"/>
      <c r="W264" s="289"/>
      <c r="X264" s="288"/>
      <c r="Y264" s="287"/>
      <c r="Z264" s="286"/>
      <c r="AA264" s="660"/>
      <c r="AB264" s="394" t="str">
        <f t="shared" si="116"/>
        <v>►</v>
      </c>
      <c r="AC264" s="146" t="str">
        <f t="shared" si="141"/>
        <v>►</v>
      </c>
      <c r="AD264" s="659" t="str">
        <f t="shared" si="142"/>
        <v>►</v>
      </c>
      <c r="AE264" s="146" t="str">
        <f t="shared" si="143"/>
        <v>►</v>
      </c>
      <c r="AF264" s="146" t="str">
        <f t="shared" si="144"/>
        <v>►</v>
      </c>
      <c r="AG264" s="146" t="str">
        <f t="shared" si="145"/>
        <v>►</v>
      </c>
      <c r="AH264" s="146" t="str">
        <f t="shared" si="146"/>
        <v>►</v>
      </c>
      <c r="AI264" s="660"/>
      <c r="AJ264" s="145"/>
      <c r="AK264" s="118"/>
      <c r="AL264" s="118"/>
      <c r="AM264" s="117"/>
      <c r="AN264" s="116"/>
      <c r="AO264" s="115"/>
      <c r="AP264" s="663"/>
      <c r="AQ264" s="663"/>
      <c r="AR264" s="662"/>
      <c r="AS264" s="144"/>
      <c r="AT264" s="292"/>
      <c r="AU264" s="291"/>
      <c r="AV264" s="143"/>
      <c r="AW264" s="290"/>
      <c r="AX264" s="289"/>
      <c r="AY264" s="288"/>
      <c r="AZ264" s="287"/>
      <c r="BA264" s="286"/>
      <c r="BB264"/>
      <c r="BC264" s="394" t="str">
        <f t="shared" si="117"/>
        <v>►</v>
      </c>
      <c r="BF264" s="394" t="str">
        <f t="shared" si="118"/>
        <v>►</v>
      </c>
      <c r="BI264" s="9">
        <v>1</v>
      </c>
      <c r="BJ264" s="1"/>
      <c r="BK264" s="1"/>
    </row>
    <row r="265" spans="1:63" s="564" customFormat="1" ht="15.75">
      <c r="A265" s="394" t="str">
        <f t="shared" si="115"/>
        <v>►</v>
      </c>
      <c r="B265" s="146" t="str">
        <f t="shared" si="135"/>
        <v>►</v>
      </c>
      <c r="C265" s="659" t="str">
        <f t="shared" si="136"/>
        <v>►</v>
      </c>
      <c r="D265" s="146" t="str">
        <f t="shared" si="137"/>
        <v>►</v>
      </c>
      <c r="E265" s="146" t="str">
        <f t="shared" si="138"/>
        <v>►</v>
      </c>
      <c r="F265" s="146" t="str">
        <f t="shared" si="139"/>
        <v>►</v>
      </c>
      <c r="G265" s="146" t="str">
        <f t="shared" si="140"/>
        <v>►</v>
      </c>
      <c r="H265"/>
      <c r="I265" s="133"/>
      <c r="J265" s="118"/>
      <c r="K265" s="118"/>
      <c r="L265" s="117"/>
      <c r="M265" s="116"/>
      <c r="N265" s="115"/>
      <c r="O265" s="131"/>
      <c r="P265" s="131"/>
      <c r="Q265" s="131"/>
      <c r="R265" s="131"/>
      <c r="S265" s="131"/>
      <c r="T265" s="131"/>
      <c r="U265" s="131"/>
      <c r="V265" s="131"/>
      <c r="W265" s="131"/>
      <c r="X265" s="132"/>
      <c r="Y265" s="131"/>
      <c r="Z265" s="130"/>
      <c r="AA265" s="660"/>
      <c r="AB265" s="394" t="str">
        <f t="shared" si="116"/>
        <v>►</v>
      </c>
      <c r="AC265" s="146" t="str">
        <f t="shared" si="141"/>
        <v>►</v>
      </c>
      <c r="AD265" s="659" t="str">
        <f t="shared" si="142"/>
        <v>►</v>
      </c>
      <c r="AE265" s="146" t="str">
        <f t="shared" si="143"/>
        <v>►</v>
      </c>
      <c r="AF265" s="146" t="str">
        <f t="shared" si="144"/>
        <v>►</v>
      </c>
      <c r="AG265" s="146" t="str">
        <f t="shared" si="145"/>
        <v>►</v>
      </c>
      <c r="AH265" s="146" t="str">
        <f t="shared" si="146"/>
        <v>►</v>
      </c>
      <c r="AI265" s="660"/>
      <c r="AJ265" s="133"/>
      <c r="AK265" s="118"/>
      <c r="AL265" s="118"/>
      <c r="AM265" s="117"/>
      <c r="AN265" s="116"/>
      <c r="AO265" s="115"/>
      <c r="AP265" s="131"/>
      <c r="AQ265" s="131"/>
      <c r="AR265" s="131"/>
      <c r="AS265" s="131"/>
      <c r="AT265" s="131"/>
      <c r="AU265" s="131"/>
      <c r="AV265" s="131"/>
      <c r="AW265" s="131"/>
      <c r="AX265" s="131"/>
      <c r="AY265" s="132"/>
      <c r="AZ265" s="131"/>
      <c r="BA265" s="130"/>
      <c r="BB265"/>
      <c r="BC265" s="394" t="str">
        <f t="shared" si="117"/>
        <v>►</v>
      </c>
      <c r="BF265" s="394" t="str">
        <f t="shared" si="118"/>
        <v>►</v>
      </c>
      <c r="BI265" s="9">
        <v>1</v>
      </c>
      <c r="BJ265" s="1"/>
      <c r="BK265" s="1"/>
    </row>
    <row r="266" spans="1:63" s="564" customFormat="1" ht="21">
      <c r="A266" s="394" t="str">
        <f t="shared" ref="A266:A329" si="147">IF(ISBLANK(I266),"►",I266)</f>
        <v>►</v>
      </c>
      <c r="B266" s="146" t="str">
        <f t="shared" si="135"/>
        <v>►</v>
      </c>
      <c r="C266" s="659" t="str">
        <f t="shared" si="136"/>
        <v>►</v>
      </c>
      <c r="D266" s="146" t="str">
        <f t="shared" si="137"/>
        <v>►</v>
      </c>
      <c r="E266" s="146" t="str">
        <f t="shared" si="138"/>
        <v>►</v>
      </c>
      <c r="F266" s="146" t="str">
        <f t="shared" si="139"/>
        <v>►</v>
      </c>
      <c r="G266" s="146" t="str">
        <f t="shared" si="140"/>
        <v>►</v>
      </c>
      <c r="H266"/>
      <c r="I266" s="145"/>
      <c r="J266" s="118"/>
      <c r="K266" s="118"/>
      <c r="L266" s="117"/>
      <c r="M266" s="116"/>
      <c r="N266" s="115"/>
      <c r="O266" s="284"/>
      <c r="P266" s="265"/>
      <c r="Q266" s="268"/>
      <c r="R266" s="268"/>
      <c r="S266" s="268"/>
      <c r="T266" s="268"/>
      <c r="U266" s="268"/>
      <c r="V266" s="268"/>
      <c r="W266" s="268"/>
      <c r="X266" s="268"/>
      <c r="Y266" s="268"/>
      <c r="Z266" s="283"/>
      <c r="AA266" s="660"/>
      <c r="AB266" s="394" t="str">
        <f t="shared" ref="AB266:AB329" si="148">IF(ISBLANK(AJ266),"►",AJ266)</f>
        <v>►</v>
      </c>
      <c r="AC266" s="146" t="str">
        <f t="shared" si="141"/>
        <v>►</v>
      </c>
      <c r="AD266" s="659" t="str">
        <f t="shared" si="142"/>
        <v>►</v>
      </c>
      <c r="AE266" s="146" t="str">
        <f t="shared" si="143"/>
        <v>►</v>
      </c>
      <c r="AF266" s="146" t="str">
        <f t="shared" si="144"/>
        <v>►</v>
      </c>
      <c r="AG266" s="146" t="str">
        <f t="shared" si="145"/>
        <v>►</v>
      </c>
      <c r="AH266" s="146" t="str">
        <f t="shared" si="146"/>
        <v>►</v>
      </c>
      <c r="AI266" s="660"/>
      <c r="AJ266" s="145"/>
      <c r="AK266" s="118"/>
      <c r="AL266" s="118"/>
      <c r="AM266" s="117"/>
      <c r="AN266" s="116"/>
      <c r="AO266" s="115"/>
      <c r="AP266" s="284"/>
      <c r="AQ266" s="265"/>
      <c r="AR266" s="268"/>
      <c r="AS266" s="268"/>
      <c r="AT266" s="268"/>
      <c r="AU266" s="268"/>
      <c r="AV266" s="268"/>
      <c r="AW266" s="268"/>
      <c r="AX266" s="268"/>
      <c r="AY266" s="268"/>
      <c r="AZ266" s="268"/>
      <c r="BA266" s="283"/>
      <c r="BB266"/>
      <c r="BC266" s="394" t="str">
        <f t="shared" ref="BC266:BC329" si="149">A266</f>
        <v>►</v>
      </c>
      <c r="BF266" s="394" t="str">
        <f t="shared" ref="BF266:BF329" si="150">AB266</f>
        <v>►</v>
      </c>
      <c r="BI266" s="9">
        <v>1</v>
      </c>
      <c r="BJ266" s="1"/>
      <c r="BK266" s="1"/>
    </row>
    <row r="267" spans="1:63" s="564" customFormat="1" ht="21">
      <c r="A267" s="394" t="str">
        <f t="shared" si="147"/>
        <v>►</v>
      </c>
      <c r="B267" s="146" t="str">
        <f t="shared" ref="B267:G267" si="151">B266</f>
        <v>►</v>
      </c>
      <c r="C267" s="659" t="str">
        <f t="shared" si="151"/>
        <v>►</v>
      </c>
      <c r="D267" s="146" t="str">
        <f t="shared" si="151"/>
        <v>►</v>
      </c>
      <c r="E267" s="146" t="str">
        <f t="shared" si="151"/>
        <v>►</v>
      </c>
      <c r="F267" s="146" t="str">
        <f t="shared" si="151"/>
        <v>►</v>
      </c>
      <c r="G267" s="146" t="str">
        <f t="shared" si="151"/>
        <v>►</v>
      </c>
      <c r="H267"/>
      <c r="I267" s="145"/>
      <c r="J267" s="118"/>
      <c r="K267" s="118"/>
      <c r="L267" s="117"/>
      <c r="M267" s="116"/>
      <c r="N267" s="115"/>
      <c r="O267" s="281"/>
      <c r="P267" s="280"/>
      <c r="Q267" s="280"/>
      <c r="R267" s="280"/>
      <c r="S267" s="280"/>
      <c r="T267" s="280"/>
      <c r="U267" s="280"/>
      <c r="V267" s="280"/>
      <c r="W267" s="280"/>
      <c r="X267" s="280"/>
      <c r="Y267" s="280"/>
      <c r="Z267" s="279"/>
      <c r="AA267" s="660"/>
      <c r="AB267" s="394" t="str">
        <f t="shared" si="148"/>
        <v>►</v>
      </c>
      <c r="AC267" s="146" t="str">
        <f t="shared" ref="AC267:AH267" si="152">AC266</f>
        <v>►</v>
      </c>
      <c r="AD267" s="659" t="str">
        <f t="shared" si="152"/>
        <v>►</v>
      </c>
      <c r="AE267" s="146" t="str">
        <f t="shared" si="152"/>
        <v>►</v>
      </c>
      <c r="AF267" s="146" t="str">
        <f t="shared" si="152"/>
        <v>►</v>
      </c>
      <c r="AG267" s="146" t="str">
        <f t="shared" si="152"/>
        <v>►</v>
      </c>
      <c r="AH267" s="146" t="str">
        <f t="shared" si="152"/>
        <v>►</v>
      </c>
      <c r="AI267" s="660"/>
      <c r="AJ267" s="145"/>
      <c r="AK267" s="118"/>
      <c r="AL267" s="118"/>
      <c r="AM267" s="117"/>
      <c r="AN267" s="116"/>
      <c r="AO267" s="115"/>
      <c r="AP267" s="281"/>
      <c r="AQ267" s="280"/>
      <c r="AR267" s="280"/>
      <c r="AS267" s="280"/>
      <c r="AT267" s="280"/>
      <c r="AU267" s="280"/>
      <c r="AV267" s="280"/>
      <c r="AW267" s="280"/>
      <c r="AX267" s="280"/>
      <c r="AY267" s="280"/>
      <c r="AZ267" s="280"/>
      <c r="BA267" s="279"/>
      <c r="BB267"/>
      <c r="BC267" s="394" t="str">
        <f t="shared" si="149"/>
        <v>►</v>
      </c>
      <c r="BF267" s="394" t="str">
        <f t="shared" si="150"/>
        <v>►</v>
      </c>
      <c r="BI267" s="9">
        <v>1</v>
      </c>
      <c r="BJ267" s="1"/>
      <c r="BK267" s="1"/>
    </row>
    <row r="268" spans="1:63" s="564" customFormat="1" ht="21">
      <c r="A268" s="394" t="str">
        <f t="shared" si="147"/>
        <v>►</v>
      </c>
      <c r="B268" s="146" t="str">
        <f t="shared" ref="B268:G280" si="153">B266</f>
        <v>►</v>
      </c>
      <c r="C268" s="659" t="str">
        <f t="shared" si="153"/>
        <v>►</v>
      </c>
      <c r="D268" s="146" t="str">
        <f t="shared" si="153"/>
        <v>►</v>
      </c>
      <c r="E268" s="146" t="str">
        <f t="shared" si="153"/>
        <v>►</v>
      </c>
      <c r="F268" s="146" t="str">
        <f t="shared" si="153"/>
        <v>►</v>
      </c>
      <c r="G268" s="146" t="str">
        <f t="shared" si="153"/>
        <v>►</v>
      </c>
      <c r="H268"/>
      <c r="I268" s="145"/>
      <c r="J268" s="118"/>
      <c r="K268" s="118"/>
      <c r="L268" s="117"/>
      <c r="M268" s="116"/>
      <c r="N268" s="115"/>
      <c r="O268" s="281"/>
      <c r="P268" s="280"/>
      <c r="Q268" s="280"/>
      <c r="R268" s="280"/>
      <c r="S268" s="280"/>
      <c r="T268" s="280"/>
      <c r="U268" s="280"/>
      <c r="V268" s="280"/>
      <c r="W268" s="280"/>
      <c r="X268" s="280"/>
      <c r="Y268" s="280"/>
      <c r="Z268" s="279"/>
      <c r="AA268" s="660"/>
      <c r="AB268" s="394" t="str">
        <f t="shared" si="148"/>
        <v>►</v>
      </c>
      <c r="AC268" s="146" t="str">
        <f t="shared" ref="AC268:AH280" si="154">AC266</f>
        <v>►</v>
      </c>
      <c r="AD268" s="659" t="str">
        <f t="shared" si="154"/>
        <v>►</v>
      </c>
      <c r="AE268" s="146" t="str">
        <f t="shared" si="154"/>
        <v>►</v>
      </c>
      <c r="AF268" s="146" t="str">
        <f t="shared" si="154"/>
        <v>►</v>
      </c>
      <c r="AG268" s="146" t="str">
        <f t="shared" si="154"/>
        <v>►</v>
      </c>
      <c r="AH268" s="146" t="str">
        <f t="shared" si="154"/>
        <v>►</v>
      </c>
      <c r="AI268" s="660"/>
      <c r="AJ268" s="145"/>
      <c r="AK268" s="118"/>
      <c r="AL268" s="118"/>
      <c r="AM268" s="117"/>
      <c r="AN268" s="116"/>
      <c r="AO268" s="115"/>
      <c r="AP268" s="281"/>
      <c r="AQ268" s="280"/>
      <c r="AR268" s="280"/>
      <c r="AS268" s="280"/>
      <c r="AT268" s="280"/>
      <c r="AU268" s="280"/>
      <c r="AV268" s="280"/>
      <c r="AW268" s="280"/>
      <c r="AX268" s="280"/>
      <c r="AY268" s="280"/>
      <c r="AZ268" s="280"/>
      <c r="BA268" s="279"/>
      <c r="BB268"/>
      <c r="BC268" s="394" t="str">
        <f t="shared" si="149"/>
        <v>►</v>
      </c>
      <c r="BF268" s="394" t="str">
        <f t="shared" si="150"/>
        <v>►</v>
      </c>
      <c r="BI268" s="9">
        <v>1</v>
      </c>
      <c r="BJ268" s="1"/>
      <c r="BK268" s="1"/>
    </row>
    <row r="269" spans="1:63" s="564" customFormat="1" ht="21">
      <c r="A269" s="394" t="str">
        <f t="shared" si="147"/>
        <v>►</v>
      </c>
      <c r="B269" s="146" t="str">
        <f t="shared" si="153"/>
        <v>►</v>
      </c>
      <c r="C269" s="659" t="str">
        <f t="shared" si="153"/>
        <v>►</v>
      </c>
      <c r="D269" s="146" t="str">
        <f t="shared" si="153"/>
        <v>►</v>
      </c>
      <c r="E269" s="146" t="str">
        <f t="shared" si="153"/>
        <v>►</v>
      </c>
      <c r="F269" s="146" t="str">
        <f t="shared" si="153"/>
        <v>►</v>
      </c>
      <c r="G269" s="146" t="str">
        <f t="shared" si="153"/>
        <v>►</v>
      </c>
      <c r="H269"/>
      <c r="I269" s="145"/>
      <c r="J269" s="118"/>
      <c r="K269" s="118"/>
      <c r="L269" s="117"/>
      <c r="M269" s="116"/>
      <c r="N269" s="115"/>
      <c r="O269" s="281"/>
      <c r="P269" s="280"/>
      <c r="Q269" s="280"/>
      <c r="R269" s="280"/>
      <c r="S269" s="280"/>
      <c r="T269" s="280"/>
      <c r="U269" s="280"/>
      <c r="V269" s="280"/>
      <c r="W269" s="280"/>
      <c r="X269" s="280"/>
      <c r="Y269" s="280"/>
      <c r="Z269" s="279"/>
      <c r="AA269" s="660"/>
      <c r="AB269" s="394" t="str">
        <f t="shared" si="148"/>
        <v>►</v>
      </c>
      <c r="AC269" s="146" t="str">
        <f t="shared" si="154"/>
        <v>►</v>
      </c>
      <c r="AD269" s="659" t="str">
        <f t="shared" si="154"/>
        <v>►</v>
      </c>
      <c r="AE269" s="146" t="str">
        <f t="shared" si="154"/>
        <v>►</v>
      </c>
      <c r="AF269" s="146" t="str">
        <f t="shared" si="154"/>
        <v>►</v>
      </c>
      <c r="AG269" s="146" t="str">
        <f t="shared" si="154"/>
        <v>►</v>
      </c>
      <c r="AH269" s="146" t="str">
        <f t="shared" si="154"/>
        <v>►</v>
      </c>
      <c r="AI269" s="660"/>
      <c r="AJ269" s="145"/>
      <c r="AK269" s="118"/>
      <c r="AL269" s="118"/>
      <c r="AM269" s="117"/>
      <c r="AN269" s="116"/>
      <c r="AO269" s="115"/>
      <c r="AP269" s="281"/>
      <c r="AQ269" s="280"/>
      <c r="AR269" s="280"/>
      <c r="AS269" s="280"/>
      <c r="AT269" s="280"/>
      <c r="AU269" s="280"/>
      <c r="AV269" s="280"/>
      <c r="AW269" s="280"/>
      <c r="AX269" s="280"/>
      <c r="AY269" s="280"/>
      <c r="AZ269" s="280"/>
      <c r="BA269" s="279"/>
      <c r="BB269"/>
      <c r="BC269" s="394" t="str">
        <f t="shared" si="149"/>
        <v>►</v>
      </c>
      <c r="BF269" s="394" t="str">
        <f t="shared" si="150"/>
        <v>►</v>
      </c>
      <c r="BI269" s="9">
        <v>1</v>
      </c>
      <c r="BJ269" s="1"/>
      <c r="BK269" s="1"/>
    </row>
    <row r="270" spans="1:63" s="564" customFormat="1" ht="21">
      <c r="A270" s="394" t="str">
        <f t="shared" si="147"/>
        <v>►</v>
      </c>
      <c r="B270" s="146" t="str">
        <f t="shared" si="153"/>
        <v>►</v>
      </c>
      <c r="C270" s="659" t="str">
        <f t="shared" si="153"/>
        <v>►</v>
      </c>
      <c r="D270" s="146" t="str">
        <f t="shared" si="153"/>
        <v>►</v>
      </c>
      <c r="E270" s="146" t="str">
        <f t="shared" si="153"/>
        <v>►</v>
      </c>
      <c r="F270" s="146" t="str">
        <f t="shared" si="153"/>
        <v>►</v>
      </c>
      <c r="G270" s="146" t="str">
        <f t="shared" si="153"/>
        <v>►</v>
      </c>
      <c r="H270"/>
      <c r="I270" s="145"/>
      <c r="J270" s="118"/>
      <c r="K270" s="118"/>
      <c r="L270" s="117"/>
      <c r="M270" s="116"/>
      <c r="N270" s="115"/>
      <c r="O270" s="281"/>
      <c r="P270" s="280"/>
      <c r="Q270" s="280"/>
      <c r="R270" s="280"/>
      <c r="S270" s="280"/>
      <c r="T270" s="280"/>
      <c r="U270" s="280"/>
      <c r="V270" s="280"/>
      <c r="W270" s="280"/>
      <c r="X270" s="280"/>
      <c r="Y270" s="280"/>
      <c r="Z270" s="279"/>
      <c r="AA270" s="660"/>
      <c r="AB270" s="394" t="str">
        <f t="shared" si="148"/>
        <v>►</v>
      </c>
      <c r="AC270" s="146" t="str">
        <f t="shared" si="154"/>
        <v>►</v>
      </c>
      <c r="AD270" s="659" t="str">
        <f t="shared" si="154"/>
        <v>►</v>
      </c>
      <c r="AE270" s="146" t="str">
        <f t="shared" si="154"/>
        <v>►</v>
      </c>
      <c r="AF270" s="146" t="str">
        <f t="shared" si="154"/>
        <v>►</v>
      </c>
      <c r="AG270" s="146" t="str">
        <f t="shared" si="154"/>
        <v>►</v>
      </c>
      <c r="AH270" s="146" t="str">
        <f t="shared" si="154"/>
        <v>►</v>
      </c>
      <c r="AI270" s="660"/>
      <c r="AJ270" s="145"/>
      <c r="AK270" s="118"/>
      <c r="AL270" s="118"/>
      <c r="AM270" s="117"/>
      <c r="AN270" s="116"/>
      <c r="AO270" s="115"/>
      <c r="AP270" s="281"/>
      <c r="AQ270" s="280"/>
      <c r="AR270" s="280"/>
      <c r="AS270" s="280"/>
      <c r="AT270" s="280"/>
      <c r="AU270" s="280"/>
      <c r="AV270" s="280"/>
      <c r="AW270" s="280"/>
      <c r="AX270" s="280"/>
      <c r="AY270" s="280"/>
      <c r="AZ270" s="280"/>
      <c r="BA270" s="279"/>
      <c r="BB270"/>
      <c r="BC270" s="394" t="str">
        <f t="shared" si="149"/>
        <v>►</v>
      </c>
      <c r="BF270" s="394" t="str">
        <f t="shared" si="150"/>
        <v>►</v>
      </c>
      <c r="BI270" s="9">
        <v>1</v>
      </c>
      <c r="BJ270" s="1"/>
      <c r="BK270" s="1"/>
    </row>
    <row r="271" spans="1:63" s="564" customFormat="1" ht="21">
      <c r="A271" s="394" t="str">
        <f t="shared" si="147"/>
        <v>►</v>
      </c>
      <c r="B271" s="146" t="str">
        <f t="shared" si="153"/>
        <v>►</v>
      </c>
      <c r="C271" s="659" t="str">
        <f t="shared" si="153"/>
        <v>►</v>
      </c>
      <c r="D271" s="146" t="str">
        <f t="shared" si="153"/>
        <v>►</v>
      </c>
      <c r="E271" s="146" t="str">
        <f t="shared" si="153"/>
        <v>►</v>
      </c>
      <c r="F271" s="146" t="str">
        <f t="shared" si="153"/>
        <v>►</v>
      </c>
      <c r="G271" s="146" t="str">
        <f t="shared" si="153"/>
        <v>►</v>
      </c>
      <c r="H271"/>
      <c r="I271" s="145"/>
      <c r="J271" s="118"/>
      <c r="K271" s="118"/>
      <c r="L271" s="117"/>
      <c r="M271" s="116"/>
      <c r="N271" s="115"/>
      <c r="O271" s="281"/>
      <c r="P271" s="280"/>
      <c r="Q271" s="280"/>
      <c r="R271" s="280"/>
      <c r="S271" s="280"/>
      <c r="T271" s="280"/>
      <c r="U271" s="280"/>
      <c r="V271" s="280"/>
      <c r="W271" s="280"/>
      <c r="X271" s="280"/>
      <c r="Y271" s="280"/>
      <c r="Z271" s="279"/>
      <c r="AA271" s="660"/>
      <c r="AB271" s="394" t="str">
        <f t="shared" si="148"/>
        <v>►</v>
      </c>
      <c r="AC271" s="146" t="str">
        <f t="shared" si="154"/>
        <v>►</v>
      </c>
      <c r="AD271" s="659" t="str">
        <f t="shared" si="154"/>
        <v>►</v>
      </c>
      <c r="AE271" s="146" t="str">
        <f t="shared" si="154"/>
        <v>►</v>
      </c>
      <c r="AF271" s="146" t="str">
        <f t="shared" si="154"/>
        <v>►</v>
      </c>
      <c r="AG271" s="146" t="str">
        <f t="shared" si="154"/>
        <v>►</v>
      </c>
      <c r="AH271" s="146" t="str">
        <f t="shared" si="154"/>
        <v>►</v>
      </c>
      <c r="AI271" s="660"/>
      <c r="AJ271" s="145"/>
      <c r="AK271" s="118"/>
      <c r="AL271" s="118"/>
      <c r="AM271" s="117"/>
      <c r="AN271" s="116"/>
      <c r="AO271" s="115"/>
      <c r="AP271" s="281"/>
      <c r="AQ271" s="280"/>
      <c r="AR271" s="280"/>
      <c r="AS271" s="280"/>
      <c r="AT271" s="280"/>
      <c r="AU271" s="280"/>
      <c r="AV271" s="280"/>
      <c r="AW271" s="280"/>
      <c r="AX271" s="280"/>
      <c r="AY271" s="280"/>
      <c r="AZ271" s="280"/>
      <c r="BA271" s="279"/>
      <c r="BB271"/>
      <c r="BC271" s="394" t="str">
        <f t="shared" si="149"/>
        <v>►</v>
      </c>
      <c r="BF271" s="394" t="str">
        <f t="shared" si="150"/>
        <v>►</v>
      </c>
      <c r="BI271" s="9">
        <v>1</v>
      </c>
      <c r="BJ271" s="1"/>
      <c r="BK271" s="1"/>
    </row>
    <row r="272" spans="1:63" s="564" customFormat="1" ht="21">
      <c r="A272" s="394" t="str">
        <f t="shared" si="147"/>
        <v>►</v>
      </c>
      <c r="B272" s="146" t="str">
        <f t="shared" si="153"/>
        <v>►</v>
      </c>
      <c r="C272" s="659" t="str">
        <f t="shared" si="153"/>
        <v>►</v>
      </c>
      <c r="D272" s="146" t="str">
        <f t="shared" si="153"/>
        <v>►</v>
      </c>
      <c r="E272" s="146" t="str">
        <f t="shared" si="153"/>
        <v>►</v>
      </c>
      <c r="F272" s="146" t="str">
        <f t="shared" si="153"/>
        <v>►</v>
      </c>
      <c r="G272" s="146" t="str">
        <f t="shared" si="153"/>
        <v>►</v>
      </c>
      <c r="H272"/>
      <c r="I272" s="145"/>
      <c r="J272" s="118"/>
      <c r="K272" s="118"/>
      <c r="L272" s="117"/>
      <c r="M272" s="116"/>
      <c r="N272" s="115"/>
      <c r="O272" s="281"/>
      <c r="P272" s="280"/>
      <c r="Q272" s="280"/>
      <c r="R272" s="280"/>
      <c r="S272" s="280"/>
      <c r="T272" s="280"/>
      <c r="U272" s="280"/>
      <c r="V272" s="280"/>
      <c r="W272" s="280"/>
      <c r="X272" s="280"/>
      <c r="Y272" s="280"/>
      <c r="Z272" s="279"/>
      <c r="AA272" s="660"/>
      <c r="AB272" s="394" t="str">
        <f t="shared" si="148"/>
        <v>►</v>
      </c>
      <c r="AC272" s="146" t="str">
        <f t="shared" si="154"/>
        <v>►</v>
      </c>
      <c r="AD272" s="659" t="str">
        <f t="shared" si="154"/>
        <v>►</v>
      </c>
      <c r="AE272" s="146" t="str">
        <f t="shared" si="154"/>
        <v>►</v>
      </c>
      <c r="AF272" s="146" t="str">
        <f t="shared" si="154"/>
        <v>►</v>
      </c>
      <c r="AG272" s="146" t="str">
        <f t="shared" si="154"/>
        <v>►</v>
      </c>
      <c r="AH272" s="146" t="str">
        <f t="shared" si="154"/>
        <v>►</v>
      </c>
      <c r="AI272" s="660"/>
      <c r="AJ272" s="145"/>
      <c r="AK272" s="118"/>
      <c r="AL272" s="118"/>
      <c r="AM272" s="117"/>
      <c r="AN272" s="116"/>
      <c r="AO272" s="115"/>
      <c r="AP272" s="281"/>
      <c r="AQ272" s="280"/>
      <c r="AR272" s="280"/>
      <c r="AS272" s="280"/>
      <c r="AT272" s="280"/>
      <c r="AU272" s="280"/>
      <c r="AV272" s="280"/>
      <c r="AW272" s="280"/>
      <c r="AX272" s="280"/>
      <c r="AY272" s="280"/>
      <c r="AZ272" s="280"/>
      <c r="BA272" s="279"/>
      <c r="BB272"/>
      <c r="BC272" s="394" t="str">
        <f t="shared" si="149"/>
        <v>►</v>
      </c>
      <c r="BF272" s="394" t="str">
        <f t="shared" si="150"/>
        <v>►</v>
      </c>
      <c r="BI272" s="9">
        <v>1</v>
      </c>
      <c r="BJ272" s="1"/>
      <c r="BK272" s="1"/>
    </row>
    <row r="273" spans="1:63" s="564" customFormat="1" ht="21">
      <c r="A273" s="394" t="str">
        <f t="shared" si="147"/>
        <v>►</v>
      </c>
      <c r="B273" s="146" t="str">
        <f t="shared" si="153"/>
        <v>►</v>
      </c>
      <c r="C273" s="659" t="str">
        <f t="shared" si="153"/>
        <v>►</v>
      </c>
      <c r="D273" s="146" t="str">
        <f t="shared" si="153"/>
        <v>►</v>
      </c>
      <c r="E273" s="146" t="str">
        <f t="shared" si="153"/>
        <v>►</v>
      </c>
      <c r="F273" s="146" t="str">
        <f t="shared" si="153"/>
        <v>►</v>
      </c>
      <c r="G273" s="146" t="str">
        <f t="shared" si="153"/>
        <v>►</v>
      </c>
      <c r="H273"/>
      <c r="I273" s="145"/>
      <c r="J273" s="118"/>
      <c r="K273" s="118"/>
      <c r="L273" s="117"/>
      <c r="M273" s="116"/>
      <c r="N273" s="115"/>
      <c r="O273" s="281"/>
      <c r="P273" s="280"/>
      <c r="Q273" s="280"/>
      <c r="R273" s="280"/>
      <c r="S273" s="280"/>
      <c r="T273" s="280"/>
      <c r="U273" s="280"/>
      <c r="V273" s="280"/>
      <c r="W273" s="280"/>
      <c r="X273" s="280"/>
      <c r="Y273" s="280"/>
      <c r="Z273" s="279"/>
      <c r="AA273" s="660"/>
      <c r="AB273" s="394" t="str">
        <f t="shared" si="148"/>
        <v>►</v>
      </c>
      <c r="AC273" s="146" t="str">
        <f t="shared" si="154"/>
        <v>►</v>
      </c>
      <c r="AD273" s="659" t="str">
        <f t="shared" si="154"/>
        <v>►</v>
      </c>
      <c r="AE273" s="146" t="str">
        <f t="shared" si="154"/>
        <v>►</v>
      </c>
      <c r="AF273" s="146" t="str">
        <f t="shared" si="154"/>
        <v>►</v>
      </c>
      <c r="AG273" s="146" t="str">
        <f t="shared" si="154"/>
        <v>►</v>
      </c>
      <c r="AH273" s="146" t="str">
        <f t="shared" si="154"/>
        <v>►</v>
      </c>
      <c r="AI273" s="660"/>
      <c r="AJ273" s="145"/>
      <c r="AK273" s="118"/>
      <c r="AL273" s="118"/>
      <c r="AM273" s="117"/>
      <c r="AN273" s="116"/>
      <c r="AO273" s="115"/>
      <c r="AP273" s="281"/>
      <c r="AQ273" s="280"/>
      <c r="AR273" s="280"/>
      <c r="AS273" s="280"/>
      <c r="AT273" s="280"/>
      <c r="AU273" s="280"/>
      <c r="AV273" s="280"/>
      <c r="AW273" s="280"/>
      <c r="AX273" s="280"/>
      <c r="AY273" s="280"/>
      <c r="AZ273" s="280"/>
      <c r="BA273" s="279"/>
      <c r="BB273"/>
      <c r="BC273" s="394" t="str">
        <f t="shared" si="149"/>
        <v>►</v>
      </c>
      <c r="BF273" s="394" t="str">
        <f t="shared" si="150"/>
        <v>►</v>
      </c>
      <c r="BI273" s="9">
        <v>1</v>
      </c>
      <c r="BJ273" s="1"/>
      <c r="BK273" s="1"/>
    </row>
    <row r="274" spans="1:63" s="564" customFormat="1" ht="21">
      <c r="A274" s="394" t="str">
        <f t="shared" si="147"/>
        <v>►</v>
      </c>
      <c r="B274" s="146" t="str">
        <f t="shared" si="153"/>
        <v>►</v>
      </c>
      <c r="C274" s="659" t="str">
        <f t="shared" si="153"/>
        <v>►</v>
      </c>
      <c r="D274" s="146" t="str">
        <f t="shared" si="153"/>
        <v>►</v>
      </c>
      <c r="E274" s="146" t="str">
        <f t="shared" si="153"/>
        <v>►</v>
      </c>
      <c r="F274" s="146" t="str">
        <f t="shared" si="153"/>
        <v>►</v>
      </c>
      <c r="G274" s="146" t="str">
        <f t="shared" si="153"/>
        <v>►</v>
      </c>
      <c r="H274"/>
      <c r="I274" s="145"/>
      <c r="J274" s="118"/>
      <c r="K274" s="118"/>
      <c r="L274" s="117"/>
      <c r="M274" s="116"/>
      <c r="N274" s="115"/>
      <c r="O274" s="281"/>
      <c r="P274" s="280"/>
      <c r="Q274" s="280"/>
      <c r="R274" s="280"/>
      <c r="S274" s="280"/>
      <c r="T274" s="280"/>
      <c r="U274" s="280"/>
      <c r="V274" s="280"/>
      <c r="W274" s="280"/>
      <c r="X274" s="280"/>
      <c r="Y274" s="280"/>
      <c r="Z274" s="279"/>
      <c r="AA274" s="660"/>
      <c r="AB274" s="394" t="str">
        <f t="shared" si="148"/>
        <v>►</v>
      </c>
      <c r="AC274" s="146" t="str">
        <f t="shared" si="154"/>
        <v>►</v>
      </c>
      <c r="AD274" s="659" t="str">
        <f t="shared" si="154"/>
        <v>►</v>
      </c>
      <c r="AE274" s="146" t="str">
        <f t="shared" si="154"/>
        <v>►</v>
      </c>
      <c r="AF274" s="146" t="str">
        <f t="shared" si="154"/>
        <v>►</v>
      </c>
      <c r="AG274" s="146" t="str">
        <f t="shared" si="154"/>
        <v>►</v>
      </c>
      <c r="AH274" s="146" t="str">
        <f t="shared" si="154"/>
        <v>►</v>
      </c>
      <c r="AI274" s="660"/>
      <c r="AJ274" s="145"/>
      <c r="AK274" s="118"/>
      <c r="AL274" s="118"/>
      <c r="AM274" s="117"/>
      <c r="AN274" s="116"/>
      <c r="AO274" s="115"/>
      <c r="AP274" s="281"/>
      <c r="AQ274" s="280"/>
      <c r="AR274" s="280"/>
      <c r="AS274" s="280"/>
      <c r="AT274" s="280"/>
      <c r="AU274" s="280"/>
      <c r="AV274" s="280"/>
      <c r="AW274" s="280"/>
      <c r="AX274" s="280"/>
      <c r="AY274" s="280"/>
      <c r="AZ274" s="280"/>
      <c r="BA274" s="279"/>
      <c r="BB274"/>
      <c r="BC274" s="394" t="str">
        <f t="shared" si="149"/>
        <v>►</v>
      </c>
      <c r="BF274" s="394" t="str">
        <f t="shared" si="150"/>
        <v>►</v>
      </c>
      <c r="BI274" s="9">
        <v>1</v>
      </c>
      <c r="BJ274" s="1"/>
      <c r="BK274" s="1"/>
    </row>
    <row r="275" spans="1:63" s="564" customFormat="1" ht="21">
      <c r="A275" s="394" t="str">
        <f t="shared" si="147"/>
        <v>►</v>
      </c>
      <c r="B275" s="146" t="str">
        <f t="shared" si="153"/>
        <v>►</v>
      </c>
      <c r="C275" s="659" t="str">
        <f t="shared" si="153"/>
        <v>►</v>
      </c>
      <c r="D275" s="146" t="str">
        <f t="shared" si="153"/>
        <v>►</v>
      </c>
      <c r="E275" s="146" t="str">
        <f t="shared" si="153"/>
        <v>►</v>
      </c>
      <c r="F275" s="146" t="str">
        <f t="shared" si="153"/>
        <v>►</v>
      </c>
      <c r="G275" s="146" t="str">
        <f t="shared" si="153"/>
        <v>►</v>
      </c>
      <c r="H275"/>
      <c r="I275" s="145"/>
      <c r="J275" s="118"/>
      <c r="K275" s="118"/>
      <c r="L275" s="117"/>
      <c r="M275" s="116"/>
      <c r="N275" s="115"/>
      <c r="O275" s="281"/>
      <c r="P275" s="280"/>
      <c r="Q275" s="280"/>
      <c r="R275" s="280"/>
      <c r="S275" s="280"/>
      <c r="T275" s="280"/>
      <c r="U275" s="280"/>
      <c r="V275" s="280"/>
      <c r="W275" s="280"/>
      <c r="X275" s="280"/>
      <c r="Y275" s="280"/>
      <c r="Z275" s="279"/>
      <c r="AA275" s="660"/>
      <c r="AB275" s="394" t="str">
        <f t="shared" si="148"/>
        <v>►</v>
      </c>
      <c r="AC275" s="146" t="str">
        <f t="shared" si="154"/>
        <v>►</v>
      </c>
      <c r="AD275" s="659" t="str">
        <f t="shared" si="154"/>
        <v>►</v>
      </c>
      <c r="AE275" s="146" t="str">
        <f t="shared" si="154"/>
        <v>►</v>
      </c>
      <c r="AF275" s="146" t="str">
        <f t="shared" si="154"/>
        <v>►</v>
      </c>
      <c r="AG275" s="146" t="str">
        <f t="shared" si="154"/>
        <v>►</v>
      </c>
      <c r="AH275" s="146" t="str">
        <f t="shared" si="154"/>
        <v>►</v>
      </c>
      <c r="AI275" s="660"/>
      <c r="AJ275" s="145"/>
      <c r="AK275" s="118"/>
      <c r="AL275" s="118"/>
      <c r="AM275" s="117"/>
      <c r="AN275" s="116"/>
      <c r="AO275" s="115"/>
      <c r="AP275" s="281"/>
      <c r="AQ275" s="280"/>
      <c r="AR275" s="280"/>
      <c r="AS275" s="280"/>
      <c r="AT275" s="280"/>
      <c r="AU275" s="280"/>
      <c r="AV275" s="280"/>
      <c r="AW275" s="280"/>
      <c r="AX275" s="280"/>
      <c r="AY275" s="280"/>
      <c r="AZ275" s="280"/>
      <c r="BA275" s="279"/>
      <c r="BB275"/>
      <c r="BC275" s="394" t="str">
        <f t="shared" si="149"/>
        <v>►</v>
      </c>
      <c r="BF275" s="394" t="str">
        <f t="shared" si="150"/>
        <v>►</v>
      </c>
      <c r="BI275" s="9">
        <v>1</v>
      </c>
      <c r="BJ275" s="1"/>
      <c r="BK275" s="1"/>
    </row>
    <row r="276" spans="1:63" s="564" customFormat="1" ht="18.75">
      <c r="A276" s="394" t="str">
        <f t="shared" si="147"/>
        <v>►</v>
      </c>
      <c r="B276" s="146" t="str">
        <f t="shared" si="153"/>
        <v>►</v>
      </c>
      <c r="C276" s="659" t="str">
        <f t="shared" si="153"/>
        <v>►</v>
      </c>
      <c r="D276" s="146" t="str">
        <f t="shared" si="153"/>
        <v>►</v>
      </c>
      <c r="E276" s="146" t="str">
        <f t="shared" si="153"/>
        <v>►</v>
      </c>
      <c r="F276" s="146" t="str">
        <f t="shared" si="153"/>
        <v>►</v>
      </c>
      <c r="G276" s="146" t="str">
        <f t="shared" si="153"/>
        <v>►</v>
      </c>
      <c r="H276"/>
      <c r="I276" s="145"/>
      <c r="J276" s="118"/>
      <c r="K276" s="118"/>
      <c r="L276" s="117"/>
      <c r="M276" s="116"/>
      <c r="N276" s="115"/>
      <c r="O276" s="661"/>
      <c r="P276" s="277"/>
      <c r="Q276" s="277"/>
      <c r="R276" s="277"/>
      <c r="S276" s="277"/>
      <c r="T276" s="277"/>
      <c r="U276" s="277"/>
      <c r="V276" s="277"/>
      <c r="W276" s="277"/>
      <c r="X276" s="277"/>
      <c r="Y276" s="277"/>
      <c r="Z276" s="276"/>
      <c r="AA276" s="660"/>
      <c r="AB276" s="394" t="str">
        <f t="shared" si="148"/>
        <v>►</v>
      </c>
      <c r="AC276" s="146" t="str">
        <f t="shared" si="154"/>
        <v>►</v>
      </c>
      <c r="AD276" s="659" t="str">
        <f t="shared" si="154"/>
        <v>►</v>
      </c>
      <c r="AE276" s="146" t="str">
        <f t="shared" si="154"/>
        <v>►</v>
      </c>
      <c r="AF276" s="146" t="str">
        <f t="shared" si="154"/>
        <v>►</v>
      </c>
      <c r="AG276" s="146" t="str">
        <f t="shared" si="154"/>
        <v>►</v>
      </c>
      <c r="AH276" s="146" t="str">
        <f t="shared" si="154"/>
        <v>►</v>
      </c>
      <c r="AI276" s="660"/>
      <c r="AJ276" s="145"/>
      <c r="AK276" s="118"/>
      <c r="AL276" s="118"/>
      <c r="AM276" s="117"/>
      <c r="AN276" s="116"/>
      <c r="AO276" s="115"/>
      <c r="AP276" s="661"/>
      <c r="AQ276" s="277"/>
      <c r="AR276" s="277"/>
      <c r="AS276" s="277"/>
      <c r="AT276" s="277"/>
      <c r="AU276" s="277"/>
      <c r="AV276" s="277"/>
      <c r="AW276" s="277"/>
      <c r="AX276" s="277"/>
      <c r="AY276" s="277"/>
      <c r="AZ276" s="277"/>
      <c r="BA276" s="276"/>
      <c r="BB276"/>
      <c r="BC276" s="394" t="str">
        <f t="shared" si="149"/>
        <v>►</v>
      </c>
      <c r="BF276" s="394" t="str">
        <f t="shared" si="150"/>
        <v>►</v>
      </c>
      <c r="BI276" s="9">
        <v>1</v>
      </c>
      <c r="BJ276" s="1"/>
      <c r="BK276" s="1"/>
    </row>
    <row r="277" spans="1:63" s="564" customFormat="1" ht="18.75">
      <c r="A277" s="394" t="str">
        <f t="shared" si="147"/>
        <v>►</v>
      </c>
      <c r="B277" s="146" t="str">
        <f t="shared" si="153"/>
        <v>►</v>
      </c>
      <c r="C277" s="659" t="str">
        <f t="shared" si="153"/>
        <v>►</v>
      </c>
      <c r="D277" s="146" t="str">
        <f t="shared" si="153"/>
        <v>►</v>
      </c>
      <c r="E277" s="146" t="str">
        <f t="shared" si="153"/>
        <v>►</v>
      </c>
      <c r="F277" s="146" t="str">
        <f t="shared" si="153"/>
        <v>►</v>
      </c>
      <c r="G277" s="146" t="str">
        <f t="shared" si="153"/>
        <v>►</v>
      </c>
      <c r="H277"/>
      <c r="I277" s="145"/>
      <c r="J277" s="118"/>
      <c r="K277" s="118"/>
      <c r="L277" s="117"/>
      <c r="M277" s="116"/>
      <c r="N277" s="115"/>
      <c r="O277" s="661"/>
      <c r="P277" s="277"/>
      <c r="Q277" s="277"/>
      <c r="R277" s="277"/>
      <c r="S277" s="277"/>
      <c r="T277" s="277"/>
      <c r="U277" s="277"/>
      <c r="V277" s="277"/>
      <c r="W277" s="277"/>
      <c r="X277" s="277"/>
      <c r="Y277" s="277"/>
      <c r="Z277" s="276"/>
      <c r="AA277" s="660"/>
      <c r="AB277" s="394" t="str">
        <f t="shared" si="148"/>
        <v>►</v>
      </c>
      <c r="AC277" s="146" t="str">
        <f t="shared" si="154"/>
        <v>►</v>
      </c>
      <c r="AD277" s="659" t="str">
        <f t="shared" si="154"/>
        <v>►</v>
      </c>
      <c r="AE277" s="146" t="str">
        <f t="shared" si="154"/>
        <v>►</v>
      </c>
      <c r="AF277" s="146" t="str">
        <f t="shared" si="154"/>
        <v>►</v>
      </c>
      <c r="AG277" s="146" t="str">
        <f t="shared" si="154"/>
        <v>►</v>
      </c>
      <c r="AH277" s="146" t="str">
        <f t="shared" si="154"/>
        <v>►</v>
      </c>
      <c r="AI277" s="660"/>
      <c r="AJ277" s="145"/>
      <c r="AK277" s="118"/>
      <c r="AL277" s="118"/>
      <c r="AM277" s="117"/>
      <c r="AN277" s="116"/>
      <c r="AO277" s="115"/>
      <c r="AP277" s="661"/>
      <c r="AQ277" s="277"/>
      <c r="AR277" s="277"/>
      <c r="AS277" s="277"/>
      <c r="AT277" s="277"/>
      <c r="AU277" s="277"/>
      <c r="AV277" s="277"/>
      <c r="AW277" s="277"/>
      <c r="AX277" s="277"/>
      <c r="AY277" s="277"/>
      <c r="AZ277" s="277"/>
      <c r="BA277" s="276"/>
      <c r="BB277"/>
      <c r="BC277" s="394" t="str">
        <f t="shared" si="149"/>
        <v>►</v>
      </c>
      <c r="BF277" s="394" t="str">
        <f t="shared" si="150"/>
        <v>►</v>
      </c>
      <c r="BI277" s="9">
        <v>1</v>
      </c>
      <c r="BJ277" s="1"/>
      <c r="BK277" s="1"/>
    </row>
    <row r="278" spans="1:63" s="564" customFormat="1" ht="15.75">
      <c r="A278" s="394" t="str">
        <f t="shared" si="147"/>
        <v>►</v>
      </c>
      <c r="B278" s="146" t="str">
        <f t="shared" si="153"/>
        <v>►</v>
      </c>
      <c r="C278" s="659" t="str">
        <f t="shared" si="153"/>
        <v>►</v>
      </c>
      <c r="D278" s="146" t="str">
        <f t="shared" si="153"/>
        <v>►</v>
      </c>
      <c r="E278" s="146" t="str">
        <f t="shared" si="153"/>
        <v>►</v>
      </c>
      <c r="F278" s="146" t="str">
        <f t="shared" si="153"/>
        <v>►</v>
      </c>
      <c r="G278" s="146" t="str">
        <f t="shared" si="153"/>
        <v>►</v>
      </c>
      <c r="H278"/>
      <c r="I278" s="272"/>
      <c r="J278" s="118"/>
      <c r="K278" s="118"/>
      <c r="L278" s="117"/>
      <c r="M278" s="116"/>
      <c r="N278" s="115"/>
      <c r="O278" s="274"/>
      <c r="P278" s="121"/>
      <c r="Q278" s="121"/>
      <c r="R278" s="121"/>
      <c r="S278" s="121"/>
      <c r="T278" s="121"/>
      <c r="U278" s="121"/>
      <c r="V278" s="121"/>
      <c r="W278" s="121"/>
      <c r="X278" s="121"/>
      <c r="Y278" s="121"/>
      <c r="Z278" s="120"/>
      <c r="AA278" s="660"/>
      <c r="AB278" s="394" t="str">
        <f t="shared" si="148"/>
        <v>►</v>
      </c>
      <c r="AC278" s="146" t="str">
        <f t="shared" si="154"/>
        <v>►</v>
      </c>
      <c r="AD278" s="659" t="str">
        <f t="shared" si="154"/>
        <v>►</v>
      </c>
      <c r="AE278" s="146" t="str">
        <f t="shared" si="154"/>
        <v>►</v>
      </c>
      <c r="AF278" s="146" t="str">
        <f t="shared" si="154"/>
        <v>►</v>
      </c>
      <c r="AG278" s="146" t="str">
        <f t="shared" si="154"/>
        <v>►</v>
      </c>
      <c r="AH278" s="146" t="str">
        <f t="shared" si="154"/>
        <v>►</v>
      </c>
      <c r="AI278" s="660"/>
      <c r="AJ278" s="272"/>
      <c r="AK278" s="118"/>
      <c r="AL278" s="118"/>
      <c r="AM278" s="117"/>
      <c r="AN278" s="116"/>
      <c r="AO278" s="115"/>
      <c r="AP278" s="274"/>
      <c r="AQ278" s="121"/>
      <c r="AR278" s="121"/>
      <c r="AS278" s="121"/>
      <c r="AT278" s="121"/>
      <c r="AU278" s="121"/>
      <c r="AV278" s="121"/>
      <c r="AW278" s="121"/>
      <c r="AX278" s="121"/>
      <c r="AY278" s="121"/>
      <c r="AZ278" s="121"/>
      <c r="BA278" s="120"/>
      <c r="BB278"/>
      <c r="BC278" s="394" t="str">
        <f t="shared" si="149"/>
        <v>►</v>
      </c>
      <c r="BF278" s="394" t="str">
        <f t="shared" si="150"/>
        <v>►</v>
      </c>
      <c r="BI278" s="9">
        <v>1</v>
      </c>
      <c r="BJ278" s="1"/>
      <c r="BK278" s="1"/>
    </row>
    <row r="279" spans="1:63" s="564" customFormat="1" ht="15.75">
      <c r="A279" s="394" t="str">
        <f t="shared" si="147"/>
        <v>►</v>
      </c>
      <c r="B279" s="146" t="str">
        <f t="shared" si="153"/>
        <v>►</v>
      </c>
      <c r="C279" s="659" t="str">
        <f t="shared" si="153"/>
        <v>►</v>
      </c>
      <c r="D279" s="146" t="str">
        <f t="shared" si="153"/>
        <v>►</v>
      </c>
      <c r="E279" s="146" t="str">
        <f t="shared" si="153"/>
        <v>►</v>
      </c>
      <c r="F279" s="146" t="str">
        <f t="shared" si="153"/>
        <v>►</v>
      </c>
      <c r="G279" s="146" t="str">
        <f t="shared" si="153"/>
        <v>►</v>
      </c>
      <c r="H279"/>
      <c r="I279" s="272"/>
      <c r="J279" s="112"/>
      <c r="K279" s="112"/>
      <c r="L279" s="112"/>
      <c r="M279" s="112"/>
      <c r="N279" s="112"/>
      <c r="O279" s="112"/>
      <c r="P279" s="112"/>
      <c r="Q279" s="112"/>
      <c r="R279" s="112"/>
      <c r="S279" s="112"/>
      <c r="T279" s="112"/>
      <c r="U279" s="112"/>
      <c r="V279" s="112"/>
      <c r="W279" s="112"/>
      <c r="X279" s="112"/>
      <c r="Y279" s="112"/>
      <c r="Z279" s="114"/>
      <c r="AA279" s="660"/>
      <c r="AB279" s="394" t="str">
        <f t="shared" si="148"/>
        <v>►</v>
      </c>
      <c r="AC279" s="146" t="str">
        <f t="shared" si="154"/>
        <v>►</v>
      </c>
      <c r="AD279" s="659" t="str">
        <f t="shared" si="154"/>
        <v>►</v>
      </c>
      <c r="AE279" s="146" t="str">
        <f t="shared" si="154"/>
        <v>►</v>
      </c>
      <c r="AF279" s="146" t="str">
        <f t="shared" si="154"/>
        <v>►</v>
      </c>
      <c r="AG279" s="146" t="str">
        <f t="shared" si="154"/>
        <v>►</v>
      </c>
      <c r="AH279" s="146" t="str">
        <f t="shared" si="154"/>
        <v>►</v>
      </c>
      <c r="AI279" s="660"/>
      <c r="AJ279" s="272"/>
      <c r="AK279" s="112"/>
      <c r="AL279" s="112"/>
      <c r="AM279" s="112"/>
      <c r="AN279" s="112"/>
      <c r="AO279" s="112"/>
      <c r="AP279" s="112"/>
      <c r="AQ279" s="112"/>
      <c r="AR279" s="112"/>
      <c r="AS279" s="112"/>
      <c r="AT279" s="112"/>
      <c r="AU279" s="112"/>
      <c r="AV279" s="112"/>
      <c r="AW279" s="112"/>
      <c r="AX279" s="112"/>
      <c r="AY279" s="112"/>
      <c r="AZ279" s="112"/>
      <c r="BA279" s="114"/>
      <c r="BB279"/>
      <c r="BC279" s="394" t="str">
        <f t="shared" si="149"/>
        <v>►</v>
      </c>
      <c r="BF279" s="394" t="str">
        <f t="shared" si="150"/>
        <v>►</v>
      </c>
      <c r="BI279" s="9">
        <v>1</v>
      </c>
      <c r="BJ279" s="1"/>
      <c r="BK279" s="1"/>
    </row>
    <row r="280" spans="1:63" s="564" customFormat="1" ht="16.5" thickBot="1">
      <c r="A280" s="394" t="str">
        <f t="shared" si="147"/>
        <v>►</v>
      </c>
      <c r="B280" s="146" t="str">
        <f t="shared" si="153"/>
        <v>►</v>
      </c>
      <c r="C280" s="659" t="str">
        <f t="shared" si="153"/>
        <v>►</v>
      </c>
      <c r="D280" s="146" t="str">
        <f t="shared" si="153"/>
        <v>►</v>
      </c>
      <c r="E280" s="146" t="str">
        <f t="shared" si="153"/>
        <v>►</v>
      </c>
      <c r="F280" s="146" t="str">
        <f t="shared" si="153"/>
        <v>►</v>
      </c>
      <c r="G280" s="146" t="str">
        <f t="shared" si="153"/>
        <v>►</v>
      </c>
      <c r="H280"/>
      <c r="I280" s="271"/>
      <c r="J280" s="270"/>
      <c r="K280" s="270"/>
      <c r="L280" s="270"/>
      <c r="M280" s="270"/>
      <c r="N280" s="270"/>
      <c r="O280" s="270"/>
      <c r="P280" s="270"/>
      <c r="Q280" s="270"/>
      <c r="R280" s="270"/>
      <c r="S280" s="270"/>
      <c r="T280" s="270"/>
      <c r="U280" s="270"/>
      <c r="V280" s="270"/>
      <c r="W280" s="270"/>
      <c r="X280" s="270"/>
      <c r="Y280" s="270"/>
      <c r="Z280" s="269"/>
      <c r="AA280" s="660"/>
      <c r="AB280" s="394" t="str">
        <f t="shared" si="148"/>
        <v>►</v>
      </c>
      <c r="AC280" s="146" t="str">
        <f t="shared" si="154"/>
        <v>►</v>
      </c>
      <c r="AD280" s="659" t="str">
        <f t="shared" si="154"/>
        <v>►</v>
      </c>
      <c r="AE280" s="146" t="str">
        <f t="shared" si="154"/>
        <v>►</v>
      </c>
      <c r="AF280" s="146" t="str">
        <f t="shared" si="154"/>
        <v>►</v>
      </c>
      <c r="AG280" s="146" t="str">
        <f t="shared" si="154"/>
        <v>►</v>
      </c>
      <c r="AH280" s="146" t="str">
        <f t="shared" si="154"/>
        <v>►</v>
      </c>
      <c r="AI280" s="660"/>
      <c r="AJ280" s="271"/>
      <c r="AK280" s="270"/>
      <c r="AL280" s="270"/>
      <c r="AM280" s="270"/>
      <c r="AN280" s="270"/>
      <c r="AO280" s="270"/>
      <c r="AP280" s="270"/>
      <c r="AQ280" s="270"/>
      <c r="AR280" s="270"/>
      <c r="AS280" s="270"/>
      <c r="AT280" s="270"/>
      <c r="AU280" s="270"/>
      <c r="AV280" s="270"/>
      <c r="AW280" s="270"/>
      <c r="AX280" s="270"/>
      <c r="AY280" s="270"/>
      <c r="AZ280" s="270"/>
      <c r="BA280" s="269"/>
      <c r="BB280"/>
      <c r="BC280" s="394" t="str">
        <f t="shared" si="149"/>
        <v>►</v>
      </c>
      <c r="BF280" s="394" t="str">
        <f t="shared" si="150"/>
        <v>►</v>
      </c>
      <c r="BI280" s="9">
        <v>1</v>
      </c>
      <c r="BJ280" s="1"/>
      <c r="BK280" s="1"/>
    </row>
    <row r="281" spans="1:63" s="564" customFormat="1" ht="16.5" thickBot="1">
      <c r="A281" s="394" t="str">
        <f t="shared" si="147"/>
        <v>A</v>
      </c>
      <c r="B281" s="655" t="s">
        <v>933</v>
      </c>
      <c r="C281" s="655" t="s">
        <v>933</v>
      </c>
      <c r="D281" s="655" t="s">
        <v>933</v>
      </c>
      <c r="E281" s="655" t="s">
        <v>933</v>
      </c>
      <c r="F281" s="655" t="s">
        <v>933</v>
      </c>
      <c r="G281" s="655" t="s">
        <v>933</v>
      </c>
      <c r="H281"/>
      <c r="I281" s="658" t="s">
        <v>338</v>
      </c>
      <c r="J281" s="657" t="s">
        <v>933</v>
      </c>
      <c r="K281" s="657" t="s">
        <v>933</v>
      </c>
      <c r="L281" s="657" t="s">
        <v>933</v>
      </c>
      <c r="M281" s="657" t="s">
        <v>933</v>
      </c>
      <c r="N281" s="657" t="s">
        <v>933</v>
      </c>
      <c r="O281" s="657" t="s">
        <v>933</v>
      </c>
      <c r="P281" s="657" t="s">
        <v>933</v>
      </c>
      <c r="Q281" s="657" t="s">
        <v>933</v>
      </c>
      <c r="R281" s="657" t="s">
        <v>933</v>
      </c>
      <c r="S281" s="657" t="s">
        <v>933</v>
      </c>
      <c r="T281" s="657" t="s">
        <v>933</v>
      </c>
      <c r="U281" s="657" t="s">
        <v>933</v>
      </c>
      <c r="V281" s="657" t="s">
        <v>933</v>
      </c>
      <c r="W281" s="657" t="s">
        <v>933</v>
      </c>
      <c r="X281" s="657" t="s">
        <v>933</v>
      </c>
      <c r="Y281" s="657" t="s">
        <v>933</v>
      </c>
      <c r="Z281" s="657" t="s">
        <v>933</v>
      </c>
      <c r="AA281" s="660"/>
      <c r="AB281" s="394" t="str">
        <f t="shared" si="148"/>
        <v>A</v>
      </c>
      <c r="AC281" s="655" t="s">
        <v>933</v>
      </c>
      <c r="AD281" s="655" t="s">
        <v>933</v>
      </c>
      <c r="AE281" s="655" t="s">
        <v>933</v>
      </c>
      <c r="AF281" s="655" t="s">
        <v>933</v>
      </c>
      <c r="AG281" s="655" t="s">
        <v>933</v>
      </c>
      <c r="AH281" s="655" t="s">
        <v>933</v>
      </c>
      <c r="AI281" s="660"/>
      <c r="AJ281" s="832" t="s">
        <v>338</v>
      </c>
      <c r="AK281" s="833" t="s">
        <v>338</v>
      </c>
      <c r="AL281" s="833" t="s">
        <v>338</v>
      </c>
      <c r="AM281" s="833" t="s">
        <v>338</v>
      </c>
      <c r="AN281" s="833" t="s">
        <v>338</v>
      </c>
      <c r="AO281" s="834" t="s">
        <v>2028</v>
      </c>
      <c r="AP281" s="835"/>
      <c r="AQ281" s="835"/>
      <c r="AR281" s="835"/>
      <c r="AS281" s="835"/>
      <c r="AT281" s="835"/>
      <c r="AU281" s="835"/>
      <c r="AV281" s="835"/>
      <c r="AW281" s="835"/>
      <c r="AX281" s="835"/>
      <c r="AY281" s="835"/>
      <c r="AZ281" s="835"/>
      <c r="BA281" s="835"/>
      <c r="BB281"/>
      <c r="BC281" s="394" t="str">
        <f t="shared" si="149"/>
        <v>A</v>
      </c>
      <c r="BF281" s="394" t="str">
        <f t="shared" si="150"/>
        <v>A</v>
      </c>
      <c r="BI281" s="9">
        <v>1</v>
      </c>
      <c r="BJ281" s="1"/>
      <c r="BK281" s="1"/>
    </row>
    <row r="282" spans="1:63" s="564" customFormat="1" ht="28.5">
      <c r="A282" s="394" t="str">
        <f t="shared" si="147"/>
        <v>A</v>
      </c>
      <c r="B282" s="395">
        <f t="shared" ref="B282:B300" si="155">IF(A282="►","►",IF(A282="A",IF(AND(ISTEXT(J282),ISTEXT(J282)),J282,IF(ISTEXT(J282),J282,IF(ISBLANK(J282),J282,J282)))))</f>
        <v>0</v>
      </c>
      <c r="C282" s="687">
        <f t="shared" ref="C282:C300" si="156">IF(B282="►","►",IFERROR(LEFT(B282,SEARCH(".",B282)-1),0))</f>
        <v>0</v>
      </c>
      <c r="D282" s="395">
        <f t="shared" ref="D282:D300" si="157">IF(B282="►","►",IFERROR(MID(B282,SEARCH(".",B282)+1,SEARCH(".",B282,SEARCH(".",B282)+1)-SEARCH(".",B282)-1),0))</f>
        <v>0</v>
      </c>
      <c r="E282" s="395">
        <f t="shared" ref="E282:E300" si="158">IF(B282="►","►",IFERROR(MID(B282,SEARCH(".",B282,SEARCH(".",B282)+1)+1,SEARCH(".",B282,SEARCH(".",B282,SEARCH(".",B282)+1)+1)-SEARCH(".",B282,SEARCH(".",B282)+1)-1),0))</f>
        <v>0</v>
      </c>
      <c r="F282" s="395">
        <f t="shared" ref="F282:F300" si="159">IF(B282="►","►",IFERROR(MID(J282,SEARCH(".",B282,SEARCH(".",B282,SEARCH(".",B282)+1)+1)+1,SEARCH(".",B282,SEARCH(".",B282,SEARCH(".",B282,SEARCH(".",B282)+1)+1)+1)-SEARCH(".",B282,SEARCH(".",B282,SEARCH(".",B282)+1)+1)-1),0))</f>
        <v>0</v>
      </c>
      <c r="G282" s="395" t="str">
        <f t="shared" ref="G282:G300" si="160">IF(B282="►","►",IFERROR(MID(B282,SEARCH("♦",SUBSTITUTE(B282,".","♦",LEN(B282)-LEN(SUBSTITUTE(B282,".",""))))+1,999),""))</f>
        <v/>
      </c>
      <c r="H282"/>
      <c r="I282" s="257" t="s">
        <v>338</v>
      </c>
      <c r="J282" s="256">
        <f>J289</f>
        <v>0</v>
      </c>
      <c r="K282" s="256">
        <f>K289</f>
        <v>0</v>
      </c>
      <c r="L282" s="255">
        <f>L289</f>
        <v>0</v>
      </c>
      <c r="M282" s="254">
        <f>M289</f>
        <v>0</v>
      </c>
      <c r="N282" s="253">
        <f>N289</f>
        <v>0</v>
      </c>
      <c r="O282" s="686"/>
      <c r="P282" s="685"/>
      <c r="Q282" s="798" t="s">
        <v>1705</v>
      </c>
      <c r="R282" s="798"/>
      <c r="S282" s="798"/>
      <c r="T282" s="798"/>
      <c r="U282" s="798"/>
      <c r="V282" s="798"/>
      <c r="W282" s="798"/>
      <c r="X282" s="798"/>
      <c r="Y282" s="798"/>
      <c r="Z282" s="684"/>
      <c r="AA282" s="660"/>
      <c r="AB282" s="394" t="str">
        <f t="shared" si="148"/>
        <v>A</v>
      </c>
      <c r="AC282" s="395">
        <f t="shared" ref="AC282:AC300" si="161">IF(AB282="►","►",IF(AB282="A",IF(AND(ISTEXT(AK282),ISTEXT(AK282)),AK282,IF(ISTEXT(AK282),AK282,IF(ISBLANK(AK282),AK282,AK282)))))</f>
        <v>0</v>
      </c>
      <c r="AD282" s="687">
        <f t="shared" ref="AD282:AD300" si="162">IF(AC282="►","►",IFERROR(LEFT(AC282,SEARCH(".",AC282)-1),0))</f>
        <v>0</v>
      </c>
      <c r="AE282" s="395">
        <f t="shared" ref="AE282:AE300" si="163">IF(AC282="►","►",IFERROR(MID(AC282,SEARCH(".",AC282)+1,SEARCH(".",AC282,SEARCH(".",AC282)+1)-SEARCH(".",AC282)-1),0))</f>
        <v>0</v>
      </c>
      <c r="AF282" s="395">
        <f t="shared" ref="AF282:AF300" si="164">IF(AC282="►","►",IFERROR(MID(AC282,SEARCH(".",AC282,SEARCH(".",AC282)+1)+1,SEARCH(".",AC282,SEARCH(".",AC282,SEARCH(".",AC282)+1)+1)-SEARCH(".",AC282,SEARCH(".",AC282)+1)-1),0))</f>
        <v>0</v>
      </c>
      <c r="AG282" s="395">
        <f t="shared" ref="AG282:AG300" si="165">IF(AC282="►","►",IFERROR(MID(AK282,SEARCH(".",AC282,SEARCH(".",AC282,SEARCH(".",AC282)+1)+1)+1,SEARCH(".",AC282,SEARCH(".",AC282,SEARCH(".",AC282,SEARCH(".",AC282)+1)+1)+1)-SEARCH(".",AC282,SEARCH(".",AC282,SEARCH(".",AC282)+1)+1)-1),0))</f>
        <v>0</v>
      </c>
      <c r="AH282" s="395" t="str">
        <f t="shared" ref="AH282:AH300" si="166">IF(AC282="►","►",IFERROR(MID(AC282,SEARCH("♦",SUBSTITUTE(AC282,".","♦",LEN(AC282)-LEN(SUBSTITUTE(AC282,".",""))))+1,999),""))</f>
        <v/>
      </c>
      <c r="AI282" s="660"/>
      <c r="AJ282" s="257" t="s">
        <v>338</v>
      </c>
      <c r="AK282" s="256">
        <f>AK289</f>
        <v>0</v>
      </c>
      <c r="AL282" s="256">
        <f>AL289</f>
        <v>0</v>
      </c>
      <c r="AM282" s="255">
        <f>AM289</f>
        <v>0</v>
      </c>
      <c r="AN282" s="254">
        <f>AN289</f>
        <v>0</v>
      </c>
      <c r="AO282" s="253">
        <f>AO289</f>
        <v>0</v>
      </c>
      <c r="AP282" s="686"/>
      <c r="AQ282" s="685"/>
      <c r="AR282" s="798" t="s">
        <v>2037</v>
      </c>
      <c r="AS282" s="798"/>
      <c r="AT282" s="798"/>
      <c r="AU282" s="798"/>
      <c r="AV282" s="798"/>
      <c r="AW282" s="798"/>
      <c r="AX282" s="798"/>
      <c r="AY282" s="798"/>
      <c r="AZ282" s="798"/>
      <c r="BA282" s="684"/>
      <c r="BB282"/>
      <c r="BC282" s="394" t="str">
        <f t="shared" si="149"/>
        <v>A</v>
      </c>
      <c r="BF282" s="394" t="str">
        <f t="shared" si="150"/>
        <v>A</v>
      </c>
      <c r="BI282" s="9">
        <v>1</v>
      </c>
      <c r="BJ282" s="1"/>
      <c r="BK282" s="1"/>
    </row>
    <row r="283" spans="1:63" s="564" customFormat="1" ht="28.5">
      <c r="A283" s="394" t="str">
        <f t="shared" si="147"/>
        <v>►</v>
      </c>
      <c r="B283" s="146" t="str">
        <f t="shared" si="155"/>
        <v>►</v>
      </c>
      <c r="C283" s="659" t="str">
        <f t="shared" si="156"/>
        <v>►</v>
      </c>
      <c r="D283" s="146" t="str">
        <f t="shared" si="157"/>
        <v>►</v>
      </c>
      <c r="E283" s="146" t="str">
        <f t="shared" si="158"/>
        <v>►</v>
      </c>
      <c r="F283" s="146" t="str">
        <f t="shared" si="159"/>
        <v>►</v>
      </c>
      <c r="G283" s="146" t="str">
        <f t="shared" si="160"/>
        <v>►</v>
      </c>
      <c r="H283"/>
      <c r="I283" s="133"/>
      <c r="J283" s="203"/>
      <c r="K283" s="203"/>
      <c r="L283" s="202"/>
      <c r="M283" s="201"/>
      <c r="N283" s="200"/>
      <c r="O283" s="683"/>
      <c r="P283" s="682"/>
      <c r="Q283" s="799"/>
      <c r="R283" s="799"/>
      <c r="S283" s="799"/>
      <c r="T283" s="799"/>
      <c r="U283" s="799"/>
      <c r="V283" s="799"/>
      <c r="W283" s="799"/>
      <c r="X283" s="799"/>
      <c r="Y283" s="799"/>
      <c r="Z283" s="681"/>
      <c r="AA283" s="660"/>
      <c r="AB283" s="394" t="str">
        <f t="shared" si="148"/>
        <v>►</v>
      </c>
      <c r="AC283" s="146" t="str">
        <f t="shared" si="161"/>
        <v>►</v>
      </c>
      <c r="AD283" s="659" t="str">
        <f t="shared" si="162"/>
        <v>►</v>
      </c>
      <c r="AE283" s="146" t="str">
        <f t="shared" si="163"/>
        <v>►</v>
      </c>
      <c r="AF283" s="146" t="str">
        <f t="shared" si="164"/>
        <v>►</v>
      </c>
      <c r="AG283" s="146" t="str">
        <f t="shared" si="165"/>
        <v>►</v>
      </c>
      <c r="AH283" s="146" t="str">
        <f t="shared" si="166"/>
        <v>►</v>
      </c>
      <c r="AI283" s="660"/>
      <c r="AJ283" s="133"/>
      <c r="AK283" s="203"/>
      <c r="AL283" s="203"/>
      <c r="AM283" s="202"/>
      <c r="AN283" s="201"/>
      <c r="AO283" s="200"/>
      <c r="AP283" s="683"/>
      <c r="AQ283" s="682"/>
      <c r="AR283" s="799"/>
      <c r="AS283" s="799"/>
      <c r="AT283" s="799"/>
      <c r="AU283" s="799"/>
      <c r="AV283" s="799"/>
      <c r="AW283" s="799"/>
      <c r="AX283" s="799"/>
      <c r="AY283" s="799"/>
      <c r="AZ283" s="799"/>
      <c r="BA283" s="681"/>
      <c r="BB283"/>
      <c r="BC283" s="394" t="str">
        <f t="shared" si="149"/>
        <v>►</v>
      </c>
      <c r="BF283" s="394" t="str">
        <f t="shared" si="150"/>
        <v>►</v>
      </c>
      <c r="BI283" s="9">
        <v>1</v>
      </c>
      <c r="BJ283" s="1"/>
      <c r="BK283" s="1"/>
    </row>
    <row r="284" spans="1:63" s="564" customFormat="1" ht="15.75">
      <c r="A284" s="394" t="str">
        <f t="shared" si="147"/>
        <v>►</v>
      </c>
      <c r="B284" s="146" t="str">
        <f t="shared" si="155"/>
        <v>►</v>
      </c>
      <c r="C284" s="659" t="str">
        <f t="shared" si="156"/>
        <v>►</v>
      </c>
      <c r="D284" s="146" t="str">
        <f t="shared" si="157"/>
        <v>►</v>
      </c>
      <c r="E284" s="146" t="str">
        <f t="shared" si="158"/>
        <v>►</v>
      </c>
      <c r="F284" s="146" t="str">
        <f t="shared" si="159"/>
        <v>►</v>
      </c>
      <c r="G284" s="146" t="str">
        <f t="shared" si="160"/>
        <v>►</v>
      </c>
      <c r="H284"/>
      <c r="I284" s="133"/>
      <c r="J284" s="203"/>
      <c r="K284" s="203"/>
      <c r="L284" s="202"/>
      <c r="M284" s="201"/>
      <c r="N284" s="200"/>
      <c r="O284" s="680"/>
      <c r="P284" s="680"/>
      <c r="Q284" s="332"/>
      <c r="R284" s="331"/>
      <c r="S284" s="231"/>
      <c r="T284" s="231"/>
      <c r="U284" s="231"/>
      <c r="V284" s="231"/>
      <c r="W284" s="231"/>
      <c r="X284" s="231"/>
      <c r="Y284" s="231"/>
      <c r="Z284" s="230"/>
      <c r="AA284" s="660"/>
      <c r="AB284" s="394" t="str">
        <f t="shared" si="148"/>
        <v>►</v>
      </c>
      <c r="AC284" s="146" t="str">
        <f t="shared" si="161"/>
        <v>►</v>
      </c>
      <c r="AD284" s="659" t="str">
        <f t="shared" si="162"/>
        <v>►</v>
      </c>
      <c r="AE284" s="146" t="str">
        <f t="shared" si="163"/>
        <v>►</v>
      </c>
      <c r="AF284" s="146" t="str">
        <f t="shared" si="164"/>
        <v>►</v>
      </c>
      <c r="AG284" s="146" t="str">
        <f t="shared" si="165"/>
        <v>►</v>
      </c>
      <c r="AH284" s="146" t="str">
        <f t="shared" si="166"/>
        <v>►</v>
      </c>
      <c r="AI284" s="660"/>
      <c r="AJ284" s="133"/>
      <c r="AK284" s="203"/>
      <c r="AL284" s="203"/>
      <c r="AM284" s="202"/>
      <c r="AN284" s="201"/>
      <c r="AO284" s="200"/>
      <c r="AP284" s="680"/>
      <c r="AQ284" s="680"/>
      <c r="AR284" s="332"/>
      <c r="AS284" s="331"/>
      <c r="AT284" s="231"/>
      <c r="AU284" s="231"/>
      <c r="AV284" s="231"/>
      <c r="AW284" s="231"/>
      <c r="AX284" s="231"/>
      <c r="AY284" s="231"/>
      <c r="AZ284" s="231"/>
      <c r="BA284" s="230"/>
      <c r="BB284"/>
      <c r="BC284" s="394" t="str">
        <f t="shared" si="149"/>
        <v>►</v>
      </c>
      <c r="BF284" s="394" t="str">
        <f t="shared" si="150"/>
        <v>►</v>
      </c>
      <c r="BI284" s="9">
        <v>1</v>
      </c>
      <c r="BJ284" s="1"/>
      <c r="BK284" s="1"/>
    </row>
    <row r="285" spans="1:63" s="564" customFormat="1" ht="18.75">
      <c r="A285" s="394" t="str">
        <f t="shared" si="147"/>
        <v>►</v>
      </c>
      <c r="B285" s="146" t="str">
        <f t="shared" si="155"/>
        <v>►</v>
      </c>
      <c r="C285" s="659" t="str">
        <f t="shared" si="156"/>
        <v>►</v>
      </c>
      <c r="D285" s="146" t="str">
        <f t="shared" si="157"/>
        <v>►</v>
      </c>
      <c r="E285" s="146" t="str">
        <f t="shared" si="158"/>
        <v>►</v>
      </c>
      <c r="F285" s="146" t="str">
        <f t="shared" si="159"/>
        <v>►</v>
      </c>
      <c r="G285" s="146" t="str">
        <f t="shared" si="160"/>
        <v>►</v>
      </c>
      <c r="H285"/>
      <c r="I285" s="133"/>
      <c r="J285" s="203"/>
      <c r="K285" s="203"/>
      <c r="L285" s="202"/>
      <c r="M285" s="201"/>
      <c r="N285" s="200"/>
      <c r="O285" s="223"/>
      <c r="P285" s="329"/>
      <c r="Q285" s="318"/>
      <c r="R285" s="318"/>
      <c r="S285" s="318"/>
      <c r="T285" s="318"/>
      <c r="U285" s="210"/>
      <c r="V285" s="222"/>
      <c r="W285" s="679"/>
      <c r="X285" s="679"/>
      <c r="Y285" s="679"/>
      <c r="Z285" s="678"/>
      <c r="AA285" s="660"/>
      <c r="AB285" s="394" t="str">
        <f t="shared" si="148"/>
        <v>►</v>
      </c>
      <c r="AC285" s="146" t="str">
        <f t="shared" si="161"/>
        <v>►</v>
      </c>
      <c r="AD285" s="659" t="str">
        <f t="shared" si="162"/>
        <v>►</v>
      </c>
      <c r="AE285" s="146" t="str">
        <f t="shared" si="163"/>
        <v>►</v>
      </c>
      <c r="AF285" s="146" t="str">
        <f t="shared" si="164"/>
        <v>►</v>
      </c>
      <c r="AG285" s="146" t="str">
        <f t="shared" si="165"/>
        <v>►</v>
      </c>
      <c r="AH285" s="146" t="str">
        <f t="shared" si="166"/>
        <v>►</v>
      </c>
      <c r="AI285" s="660"/>
      <c r="AJ285" s="133"/>
      <c r="AK285" s="203"/>
      <c r="AL285" s="203"/>
      <c r="AM285" s="202"/>
      <c r="AN285" s="201"/>
      <c r="AO285" s="200"/>
      <c r="AP285" s="223"/>
      <c r="AQ285" s="329"/>
      <c r="AR285" s="318"/>
      <c r="AS285" s="318"/>
      <c r="AT285" s="318"/>
      <c r="AU285" s="318"/>
      <c r="AV285" s="210"/>
      <c r="AW285" s="222"/>
      <c r="AX285" s="679"/>
      <c r="AY285" s="679"/>
      <c r="AZ285" s="679"/>
      <c r="BA285" s="678"/>
      <c r="BB285"/>
      <c r="BC285" s="394" t="str">
        <f t="shared" si="149"/>
        <v>►</v>
      </c>
      <c r="BF285" s="394" t="str">
        <f t="shared" si="150"/>
        <v>►</v>
      </c>
      <c r="BI285" s="9">
        <v>1</v>
      </c>
      <c r="BJ285" s="1"/>
      <c r="BK285" s="1"/>
    </row>
    <row r="286" spans="1:63" s="564" customFormat="1" ht="18.75">
      <c r="A286" s="394" t="str">
        <f t="shared" si="147"/>
        <v>►</v>
      </c>
      <c r="B286" s="146" t="str">
        <f t="shared" si="155"/>
        <v>►</v>
      </c>
      <c r="C286" s="659" t="str">
        <f t="shared" si="156"/>
        <v>►</v>
      </c>
      <c r="D286" s="146" t="str">
        <f t="shared" si="157"/>
        <v>►</v>
      </c>
      <c r="E286" s="146" t="str">
        <f t="shared" si="158"/>
        <v>►</v>
      </c>
      <c r="F286" s="146" t="str">
        <f t="shared" si="159"/>
        <v>►</v>
      </c>
      <c r="G286" s="146" t="str">
        <f t="shared" si="160"/>
        <v>►</v>
      </c>
      <c r="H286"/>
      <c r="I286" s="133"/>
      <c r="J286" s="203"/>
      <c r="K286" s="203"/>
      <c r="L286" s="202"/>
      <c r="M286" s="201"/>
      <c r="N286" s="200"/>
      <c r="O286" s="215"/>
      <c r="P286" s="322"/>
      <c r="Q286" s="319"/>
      <c r="R286" s="319"/>
      <c r="S286" s="319"/>
      <c r="T286" s="319"/>
      <c r="U286" s="214"/>
      <c r="V286" s="28"/>
      <c r="W286" s="679"/>
      <c r="X286" s="679"/>
      <c r="Y286" s="679"/>
      <c r="Z286" s="678"/>
      <c r="AA286" s="660"/>
      <c r="AB286" s="394" t="str">
        <f t="shared" si="148"/>
        <v>►</v>
      </c>
      <c r="AC286" s="146" t="str">
        <f t="shared" si="161"/>
        <v>►</v>
      </c>
      <c r="AD286" s="659" t="str">
        <f t="shared" si="162"/>
        <v>►</v>
      </c>
      <c r="AE286" s="146" t="str">
        <f t="shared" si="163"/>
        <v>►</v>
      </c>
      <c r="AF286" s="146" t="str">
        <f t="shared" si="164"/>
        <v>►</v>
      </c>
      <c r="AG286" s="146" t="str">
        <f t="shared" si="165"/>
        <v>►</v>
      </c>
      <c r="AH286" s="146" t="str">
        <f t="shared" si="166"/>
        <v>►</v>
      </c>
      <c r="AI286" s="660"/>
      <c r="AJ286" s="133"/>
      <c r="AK286" s="203"/>
      <c r="AL286" s="203"/>
      <c r="AM286" s="202"/>
      <c r="AN286" s="201"/>
      <c r="AO286" s="200"/>
      <c r="AP286" s="215"/>
      <c r="AQ286" s="322"/>
      <c r="AR286" s="319"/>
      <c r="AS286" s="319"/>
      <c r="AT286" s="319"/>
      <c r="AU286" s="319"/>
      <c r="AV286" s="214"/>
      <c r="AW286" s="28"/>
      <c r="AX286" s="679"/>
      <c r="AY286" s="679"/>
      <c r="AZ286" s="679"/>
      <c r="BA286" s="678"/>
      <c r="BB286"/>
      <c r="BC286" s="394" t="str">
        <f t="shared" si="149"/>
        <v>►</v>
      </c>
      <c r="BF286" s="394" t="str">
        <f t="shared" si="150"/>
        <v>►</v>
      </c>
      <c r="BI286" s="9">
        <v>1</v>
      </c>
      <c r="BJ286" s="1"/>
      <c r="BK286" s="1"/>
    </row>
    <row r="287" spans="1:63" s="564" customFormat="1" ht="15.75">
      <c r="A287" s="394" t="str">
        <f t="shared" si="147"/>
        <v>►</v>
      </c>
      <c r="B287" s="146" t="str">
        <f t="shared" si="155"/>
        <v>►</v>
      </c>
      <c r="C287" s="659" t="str">
        <f t="shared" si="156"/>
        <v>►</v>
      </c>
      <c r="D287" s="146" t="str">
        <f t="shared" si="157"/>
        <v>►</v>
      </c>
      <c r="E287" s="146" t="str">
        <f t="shared" si="158"/>
        <v>►</v>
      </c>
      <c r="F287" s="146" t="str">
        <f t="shared" si="159"/>
        <v>►</v>
      </c>
      <c r="G287" s="146" t="str">
        <f t="shared" si="160"/>
        <v>►</v>
      </c>
      <c r="H287"/>
      <c r="I287" s="133"/>
      <c r="J287" s="203"/>
      <c r="K287" s="203"/>
      <c r="L287" s="202"/>
      <c r="M287" s="201"/>
      <c r="N287" s="200"/>
      <c r="O287" s="320"/>
      <c r="P287" s="319"/>
      <c r="Q287" s="318"/>
      <c r="R287" s="315"/>
      <c r="S287" s="198"/>
      <c r="T287" s="314"/>
      <c r="U287" s="197"/>
      <c r="V287" s="196"/>
      <c r="W287" s="677" t="str">
        <f>Q282</f>
        <v>POSTIT 9</v>
      </c>
      <c r="X287" s="677"/>
      <c r="Y287" s="677"/>
      <c r="Z287" s="676"/>
      <c r="AA287" s="660"/>
      <c r="AB287" s="394" t="str">
        <f t="shared" si="148"/>
        <v>►</v>
      </c>
      <c r="AC287" s="146" t="str">
        <f t="shared" si="161"/>
        <v>►</v>
      </c>
      <c r="AD287" s="659" t="str">
        <f t="shared" si="162"/>
        <v>►</v>
      </c>
      <c r="AE287" s="146" t="str">
        <f t="shared" si="163"/>
        <v>►</v>
      </c>
      <c r="AF287" s="146" t="str">
        <f t="shared" si="164"/>
        <v>►</v>
      </c>
      <c r="AG287" s="146" t="str">
        <f t="shared" si="165"/>
        <v>►</v>
      </c>
      <c r="AH287" s="146" t="str">
        <f t="shared" si="166"/>
        <v>►</v>
      </c>
      <c r="AI287" s="660"/>
      <c r="AJ287" s="133"/>
      <c r="AK287" s="203"/>
      <c r="AL287" s="203"/>
      <c r="AM287" s="202"/>
      <c r="AN287" s="201"/>
      <c r="AO287" s="200"/>
      <c r="AP287" s="320"/>
      <c r="AQ287" s="319"/>
      <c r="AR287" s="318"/>
      <c r="AS287" s="315"/>
      <c r="AT287" s="198"/>
      <c r="AU287" s="314"/>
      <c r="AV287" s="197"/>
      <c r="AW287" s="196"/>
      <c r="AX287" s="677" t="str">
        <f>AR282</f>
        <v>POSTIT 22</v>
      </c>
      <c r="AY287" s="677"/>
      <c r="AZ287" s="677"/>
      <c r="BA287" s="676"/>
      <c r="BB287"/>
      <c r="BC287" s="394" t="str">
        <f t="shared" si="149"/>
        <v>►</v>
      </c>
      <c r="BF287" s="394" t="str">
        <f t="shared" si="150"/>
        <v>►</v>
      </c>
      <c r="BI287" s="9">
        <v>1</v>
      </c>
      <c r="BJ287" s="1"/>
      <c r="BK287" s="1"/>
    </row>
    <row r="288" spans="1:63" s="564" customFormat="1" ht="15.75">
      <c r="A288" s="394" t="str">
        <f t="shared" si="147"/>
        <v>►</v>
      </c>
      <c r="B288" s="146" t="str">
        <f t="shared" si="155"/>
        <v>►</v>
      </c>
      <c r="C288" s="659" t="str">
        <f t="shared" si="156"/>
        <v>►</v>
      </c>
      <c r="D288" s="146" t="str">
        <f t="shared" si="157"/>
        <v>►</v>
      </c>
      <c r="E288" s="146" t="str">
        <f t="shared" si="158"/>
        <v>►</v>
      </c>
      <c r="F288" s="146" t="str">
        <f t="shared" si="159"/>
        <v>►</v>
      </c>
      <c r="G288" s="146" t="str">
        <f t="shared" si="160"/>
        <v>►</v>
      </c>
      <c r="H288"/>
      <c r="I288" s="133"/>
      <c r="J288" s="203"/>
      <c r="K288" s="203"/>
      <c r="L288" s="202"/>
      <c r="M288" s="201"/>
      <c r="N288" s="200"/>
      <c r="O288" s="199"/>
      <c r="P288" s="103"/>
      <c r="Q288" s="315"/>
      <c r="R288" s="315"/>
      <c r="S288" s="198"/>
      <c r="T288" s="314"/>
      <c r="U288" s="197"/>
      <c r="V288" s="196"/>
      <c r="W288" s="677"/>
      <c r="X288" s="677"/>
      <c r="Y288" s="677"/>
      <c r="Z288" s="676"/>
      <c r="AA288" s="660"/>
      <c r="AB288" s="394" t="str">
        <f t="shared" si="148"/>
        <v>►</v>
      </c>
      <c r="AC288" s="146" t="str">
        <f t="shared" si="161"/>
        <v>►</v>
      </c>
      <c r="AD288" s="659" t="str">
        <f t="shared" si="162"/>
        <v>►</v>
      </c>
      <c r="AE288" s="146" t="str">
        <f t="shared" si="163"/>
        <v>►</v>
      </c>
      <c r="AF288" s="146" t="str">
        <f t="shared" si="164"/>
        <v>►</v>
      </c>
      <c r="AG288" s="146" t="str">
        <f t="shared" si="165"/>
        <v>►</v>
      </c>
      <c r="AH288" s="146" t="str">
        <f t="shared" si="166"/>
        <v>►</v>
      </c>
      <c r="AI288" s="660"/>
      <c r="AJ288" s="133"/>
      <c r="AK288" s="203"/>
      <c r="AL288" s="203"/>
      <c r="AM288" s="202"/>
      <c r="AN288" s="201"/>
      <c r="AO288" s="200"/>
      <c r="AP288" s="199"/>
      <c r="AQ288" s="103"/>
      <c r="AR288" s="315"/>
      <c r="AS288" s="315"/>
      <c r="AT288" s="198"/>
      <c r="AU288" s="314"/>
      <c r="AV288" s="197"/>
      <c r="AW288" s="196"/>
      <c r="AX288" s="677"/>
      <c r="AY288" s="677"/>
      <c r="AZ288" s="677"/>
      <c r="BA288" s="676"/>
      <c r="BB288"/>
      <c r="BC288" s="394" t="str">
        <f t="shared" si="149"/>
        <v>►</v>
      </c>
      <c r="BF288" s="394" t="str">
        <f t="shared" si="150"/>
        <v>►</v>
      </c>
      <c r="BI288" s="9">
        <v>1</v>
      </c>
      <c r="BJ288" s="1"/>
      <c r="BK288" s="1"/>
    </row>
    <row r="289" spans="1:63" s="564" customFormat="1" ht="15.75">
      <c r="A289" s="394" t="str">
        <f t="shared" si="147"/>
        <v>►</v>
      </c>
      <c r="B289" s="146" t="str">
        <f t="shared" si="155"/>
        <v>►</v>
      </c>
      <c r="C289" s="659" t="str">
        <f t="shared" si="156"/>
        <v>►</v>
      </c>
      <c r="D289" s="146" t="str">
        <f t="shared" si="157"/>
        <v>►</v>
      </c>
      <c r="E289" s="146" t="str">
        <f t="shared" si="158"/>
        <v>►</v>
      </c>
      <c r="F289" s="146" t="str">
        <f t="shared" si="159"/>
        <v>►</v>
      </c>
      <c r="G289" s="146" t="str">
        <f t="shared" si="160"/>
        <v>►</v>
      </c>
      <c r="H289"/>
      <c r="I289" s="133"/>
      <c r="J289" s="189"/>
      <c r="K289" s="188"/>
      <c r="L289" s="187"/>
      <c r="M289" s="186"/>
      <c r="N289" s="185"/>
      <c r="O289" s="184"/>
      <c r="P289" s="183"/>
      <c r="Q289" s="183"/>
      <c r="R289" s="182"/>
      <c r="S289" s="182"/>
      <c r="T289" s="182"/>
      <c r="U289" s="182"/>
      <c r="V289" s="182"/>
      <c r="W289" s="182"/>
      <c r="X289" s="182"/>
      <c r="Y289" s="182"/>
      <c r="Z289" s="181"/>
      <c r="AA289" s="660"/>
      <c r="AB289" s="394" t="str">
        <f t="shared" si="148"/>
        <v>►</v>
      </c>
      <c r="AC289" s="146" t="str">
        <f t="shared" si="161"/>
        <v>►</v>
      </c>
      <c r="AD289" s="659" t="str">
        <f t="shared" si="162"/>
        <v>►</v>
      </c>
      <c r="AE289" s="146" t="str">
        <f t="shared" si="163"/>
        <v>►</v>
      </c>
      <c r="AF289" s="146" t="str">
        <f t="shared" si="164"/>
        <v>►</v>
      </c>
      <c r="AG289" s="146" t="str">
        <f t="shared" si="165"/>
        <v>►</v>
      </c>
      <c r="AH289" s="146" t="str">
        <f t="shared" si="166"/>
        <v>►</v>
      </c>
      <c r="AI289" s="660"/>
      <c r="AJ289" s="133"/>
      <c r="AK289" s="189"/>
      <c r="AL289" s="188"/>
      <c r="AM289" s="187"/>
      <c r="AN289" s="186"/>
      <c r="AO289" s="185"/>
      <c r="AP289" s="184"/>
      <c r="AQ289" s="183"/>
      <c r="AR289" s="183"/>
      <c r="AS289" s="182"/>
      <c r="AT289" s="182"/>
      <c r="AU289" s="182"/>
      <c r="AV289" s="182"/>
      <c r="AW289" s="182"/>
      <c r="AX289" s="182"/>
      <c r="AY289" s="182"/>
      <c r="AZ289" s="182"/>
      <c r="BA289" s="181"/>
      <c r="BB289"/>
      <c r="BC289" s="394" t="str">
        <f t="shared" si="149"/>
        <v>►</v>
      </c>
      <c r="BF289" s="394" t="str">
        <f t="shared" si="150"/>
        <v>►</v>
      </c>
      <c r="BI289" s="9">
        <v>1</v>
      </c>
      <c r="BJ289" s="1"/>
      <c r="BK289" s="1"/>
    </row>
    <row r="290" spans="1:63" s="564" customFormat="1" ht="15.75">
      <c r="A290" s="394" t="str">
        <f t="shared" si="147"/>
        <v>►</v>
      </c>
      <c r="B290" s="146" t="str">
        <f t="shared" si="155"/>
        <v>►</v>
      </c>
      <c r="C290" s="659" t="str">
        <f t="shared" si="156"/>
        <v>►</v>
      </c>
      <c r="D290" s="146" t="str">
        <f t="shared" si="157"/>
        <v>►</v>
      </c>
      <c r="E290" s="146" t="str">
        <f t="shared" si="158"/>
        <v>►</v>
      </c>
      <c r="F290" s="146" t="str">
        <f t="shared" si="159"/>
        <v>►</v>
      </c>
      <c r="G290" s="146" t="str">
        <f t="shared" si="160"/>
        <v>►</v>
      </c>
      <c r="H290"/>
      <c r="I290" s="133"/>
      <c r="J290" s="118"/>
      <c r="K290" s="118"/>
      <c r="L290" s="117"/>
      <c r="M290" s="116"/>
      <c r="N290" s="115"/>
      <c r="O290" s="675"/>
      <c r="P290" s="675"/>
      <c r="Q290" s="674"/>
      <c r="R290" s="176"/>
      <c r="S290" s="175"/>
      <c r="T290" s="673"/>
      <c r="U290" s="174"/>
      <c r="V290" s="672"/>
      <c r="W290" s="671"/>
      <c r="X290" s="670"/>
      <c r="Y290" s="669"/>
      <c r="Z290" s="173"/>
      <c r="AA290" s="660"/>
      <c r="AB290" s="394" t="str">
        <f t="shared" si="148"/>
        <v>►</v>
      </c>
      <c r="AC290" s="146" t="str">
        <f t="shared" si="161"/>
        <v>►</v>
      </c>
      <c r="AD290" s="659" t="str">
        <f t="shared" si="162"/>
        <v>►</v>
      </c>
      <c r="AE290" s="146" t="str">
        <f t="shared" si="163"/>
        <v>►</v>
      </c>
      <c r="AF290" s="146" t="str">
        <f t="shared" si="164"/>
        <v>►</v>
      </c>
      <c r="AG290" s="146" t="str">
        <f t="shared" si="165"/>
        <v>►</v>
      </c>
      <c r="AH290" s="146" t="str">
        <f t="shared" si="166"/>
        <v>►</v>
      </c>
      <c r="AI290" s="660"/>
      <c r="AJ290" s="133"/>
      <c r="AK290" s="118"/>
      <c r="AL290" s="118"/>
      <c r="AM290" s="117"/>
      <c r="AN290" s="116"/>
      <c r="AO290" s="115"/>
      <c r="AP290" s="675"/>
      <c r="AQ290" s="675"/>
      <c r="AR290" s="674"/>
      <c r="AS290" s="176"/>
      <c r="AT290" s="175"/>
      <c r="AU290" s="673"/>
      <c r="AV290" s="174"/>
      <c r="AW290" s="672"/>
      <c r="AX290" s="671"/>
      <c r="AY290" s="670"/>
      <c r="AZ290" s="669"/>
      <c r="BA290" s="173"/>
      <c r="BB290"/>
      <c r="BC290" s="394" t="str">
        <f t="shared" si="149"/>
        <v>►</v>
      </c>
      <c r="BF290" s="394" t="str">
        <f t="shared" si="150"/>
        <v>►</v>
      </c>
      <c r="BI290" s="9">
        <v>1</v>
      </c>
      <c r="BJ290" s="1"/>
      <c r="BK290" s="1"/>
    </row>
    <row r="291" spans="1:63" s="564" customFormat="1" ht="15.75">
      <c r="A291" s="394" t="str">
        <f t="shared" si="147"/>
        <v>►</v>
      </c>
      <c r="B291" s="146" t="str">
        <f t="shared" si="155"/>
        <v>►</v>
      </c>
      <c r="C291" s="659" t="str">
        <f t="shared" si="156"/>
        <v>►</v>
      </c>
      <c r="D291" s="146" t="str">
        <f t="shared" si="157"/>
        <v>►</v>
      </c>
      <c r="E291" s="146" t="str">
        <f t="shared" si="158"/>
        <v>►</v>
      </c>
      <c r="F291" s="146" t="str">
        <f t="shared" si="159"/>
        <v>►</v>
      </c>
      <c r="G291" s="146" t="str">
        <f t="shared" si="160"/>
        <v>►</v>
      </c>
      <c r="H291"/>
      <c r="I291" s="133"/>
      <c r="J291" s="118"/>
      <c r="K291" s="118"/>
      <c r="L291" s="117"/>
      <c r="M291" s="116"/>
      <c r="N291" s="115"/>
      <c r="O291" s="663"/>
      <c r="P291" s="663"/>
      <c r="Q291" s="662"/>
      <c r="R291" s="164"/>
      <c r="S291" s="163"/>
      <c r="T291" s="668"/>
      <c r="U291" s="162"/>
      <c r="V291" s="667"/>
      <c r="W291" s="666"/>
      <c r="X291" s="665"/>
      <c r="Y291" s="664"/>
      <c r="Z291" s="161"/>
      <c r="AA291" s="660"/>
      <c r="AB291" s="394" t="str">
        <f t="shared" si="148"/>
        <v>►</v>
      </c>
      <c r="AC291" s="146" t="str">
        <f t="shared" si="161"/>
        <v>►</v>
      </c>
      <c r="AD291" s="659" t="str">
        <f t="shared" si="162"/>
        <v>►</v>
      </c>
      <c r="AE291" s="146" t="str">
        <f t="shared" si="163"/>
        <v>►</v>
      </c>
      <c r="AF291" s="146" t="str">
        <f t="shared" si="164"/>
        <v>►</v>
      </c>
      <c r="AG291" s="146" t="str">
        <f t="shared" si="165"/>
        <v>►</v>
      </c>
      <c r="AH291" s="146" t="str">
        <f t="shared" si="166"/>
        <v>►</v>
      </c>
      <c r="AI291" s="660"/>
      <c r="AJ291" s="133"/>
      <c r="AK291" s="118"/>
      <c r="AL291" s="118"/>
      <c r="AM291" s="117"/>
      <c r="AN291" s="116"/>
      <c r="AO291" s="115"/>
      <c r="AP291" s="663"/>
      <c r="AQ291" s="663"/>
      <c r="AR291" s="662"/>
      <c r="AS291" s="164"/>
      <c r="AT291" s="163"/>
      <c r="AU291" s="668"/>
      <c r="AV291" s="162"/>
      <c r="AW291" s="667"/>
      <c r="AX291" s="666"/>
      <c r="AY291" s="665"/>
      <c r="AZ291" s="664"/>
      <c r="BA291" s="161"/>
      <c r="BB291"/>
      <c r="BC291" s="394" t="str">
        <f t="shared" si="149"/>
        <v>►</v>
      </c>
      <c r="BF291" s="394" t="str">
        <f t="shared" si="150"/>
        <v>►</v>
      </c>
      <c r="BI291" s="9">
        <v>1</v>
      </c>
      <c r="BJ291" s="1"/>
      <c r="BK291" s="1"/>
    </row>
    <row r="292" spans="1:63" s="564" customFormat="1" ht="21">
      <c r="A292" s="394" t="str">
        <f t="shared" si="147"/>
        <v>►</v>
      </c>
      <c r="B292" s="146" t="str">
        <f t="shared" si="155"/>
        <v>►</v>
      </c>
      <c r="C292" s="659" t="str">
        <f t="shared" si="156"/>
        <v>►</v>
      </c>
      <c r="D292" s="146" t="str">
        <f t="shared" si="157"/>
        <v>►</v>
      </c>
      <c r="E292" s="146" t="str">
        <f t="shared" si="158"/>
        <v>►</v>
      </c>
      <c r="F292" s="146" t="str">
        <f t="shared" si="159"/>
        <v>►</v>
      </c>
      <c r="G292" s="146" t="str">
        <f t="shared" si="160"/>
        <v>►</v>
      </c>
      <c r="H292"/>
      <c r="I292" s="133"/>
      <c r="J292" s="118"/>
      <c r="K292" s="118"/>
      <c r="L292" s="117"/>
      <c r="M292" s="116"/>
      <c r="N292" s="115"/>
      <c r="O292" s="663"/>
      <c r="P292" s="663"/>
      <c r="Q292" s="662"/>
      <c r="R292" s="144"/>
      <c r="S292" s="292"/>
      <c r="T292" s="291"/>
      <c r="U292" s="143"/>
      <c r="V292" s="290"/>
      <c r="W292" s="289"/>
      <c r="X292" s="288"/>
      <c r="Y292" s="287"/>
      <c r="Z292" s="286"/>
      <c r="AA292" s="660"/>
      <c r="AB292" s="394" t="str">
        <f t="shared" si="148"/>
        <v>►</v>
      </c>
      <c r="AC292" s="146" t="str">
        <f t="shared" si="161"/>
        <v>►</v>
      </c>
      <c r="AD292" s="659" t="str">
        <f t="shared" si="162"/>
        <v>►</v>
      </c>
      <c r="AE292" s="146" t="str">
        <f t="shared" si="163"/>
        <v>►</v>
      </c>
      <c r="AF292" s="146" t="str">
        <f t="shared" si="164"/>
        <v>►</v>
      </c>
      <c r="AG292" s="146" t="str">
        <f t="shared" si="165"/>
        <v>►</v>
      </c>
      <c r="AH292" s="146" t="str">
        <f t="shared" si="166"/>
        <v>►</v>
      </c>
      <c r="AI292" s="660"/>
      <c r="AJ292" s="133"/>
      <c r="AK292" s="118"/>
      <c r="AL292" s="118"/>
      <c r="AM292" s="117"/>
      <c r="AN292" s="116"/>
      <c r="AO292" s="115"/>
      <c r="AP292" s="663"/>
      <c r="AQ292" s="663"/>
      <c r="AR292" s="662"/>
      <c r="AS292" s="144"/>
      <c r="AT292" s="292"/>
      <c r="AU292" s="291"/>
      <c r="AV292" s="143"/>
      <c r="AW292" s="290"/>
      <c r="AX292" s="289"/>
      <c r="AY292" s="288"/>
      <c r="AZ292" s="287"/>
      <c r="BA292" s="286"/>
      <c r="BB292"/>
      <c r="BC292" s="394" t="str">
        <f t="shared" si="149"/>
        <v>►</v>
      </c>
      <c r="BF292" s="394" t="str">
        <f t="shared" si="150"/>
        <v>►</v>
      </c>
      <c r="BI292" s="9">
        <v>1</v>
      </c>
      <c r="BJ292" s="1"/>
      <c r="BK292" s="1"/>
    </row>
    <row r="293" spans="1:63" s="564" customFormat="1" ht="21">
      <c r="A293" s="394" t="str">
        <f t="shared" si="147"/>
        <v>►</v>
      </c>
      <c r="B293" s="146" t="str">
        <f t="shared" si="155"/>
        <v>►</v>
      </c>
      <c r="C293" s="659" t="str">
        <f t="shared" si="156"/>
        <v>►</v>
      </c>
      <c r="D293" s="146" t="str">
        <f t="shared" si="157"/>
        <v>►</v>
      </c>
      <c r="E293" s="146" t="str">
        <f t="shared" si="158"/>
        <v>►</v>
      </c>
      <c r="F293" s="146" t="str">
        <f t="shared" si="159"/>
        <v>►</v>
      </c>
      <c r="G293" s="146" t="str">
        <f t="shared" si="160"/>
        <v>►</v>
      </c>
      <c r="H293"/>
      <c r="I293" s="145"/>
      <c r="J293" s="118"/>
      <c r="K293" s="118"/>
      <c r="L293" s="117"/>
      <c r="M293" s="116"/>
      <c r="N293" s="115"/>
      <c r="O293" s="663"/>
      <c r="P293" s="663"/>
      <c r="Q293" s="662"/>
      <c r="R293" s="149"/>
      <c r="S293" s="292"/>
      <c r="T293" s="291"/>
      <c r="U293" s="143"/>
      <c r="V293" s="290"/>
      <c r="W293" s="289"/>
      <c r="X293" s="288"/>
      <c r="Y293" s="287"/>
      <c r="Z293" s="286"/>
      <c r="AA293" s="660"/>
      <c r="AB293" s="394" t="str">
        <f t="shared" si="148"/>
        <v>►</v>
      </c>
      <c r="AC293" s="146" t="str">
        <f t="shared" si="161"/>
        <v>►</v>
      </c>
      <c r="AD293" s="659" t="str">
        <f t="shared" si="162"/>
        <v>►</v>
      </c>
      <c r="AE293" s="146" t="str">
        <f t="shared" si="163"/>
        <v>►</v>
      </c>
      <c r="AF293" s="146" t="str">
        <f t="shared" si="164"/>
        <v>►</v>
      </c>
      <c r="AG293" s="146" t="str">
        <f t="shared" si="165"/>
        <v>►</v>
      </c>
      <c r="AH293" s="146" t="str">
        <f t="shared" si="166"/>
        <v>►</v>
      </c>
      <c r="AI293" s="660"/>
      <c r="AJ293" s="145"/>
      <c r="AK293" s="118"/>
      <c r="AL293" s="118"/>
      <c r="AM293" s="117"/>
      <c r="AN293" s="116"/>
      <c r="AO293" s="115"/>
      <c r="AP293" s="663"/>
      <c r="AQ293" s="663"/>
      <c r="AR293" s="662"/>
      <c r="AS293" s="149"/>
      <c r="AT293" s="292"/>
      <c r="AU293" s="291"/>
      <c r="AV293" s="143"/>
      <c r="AW293" s="290"/>
      <c r="AX293" s="289"/>
      <c r="AY293" s="288"/>
      <c r="AZ293" s="287"/>
      <c r="BA293" s="286"/>
      <c r="BB293"/>
      <c r="BC293" s="394" t="str">
        <f t="shared" si="149"/>
        <v>►</v>
      </c>
      <c r="BF293" s="394" t="str">
        <f t="shared" si="150"/>
        <v>►</v>
      </c>
      <c r="BI293" s="9">
        <v>1</v>
      </c>
      <c r="BJ293" s="1"/>
      <c r="BK293" s="1"/>
    </row>
    <row r="294" spans="1:63" s="564" customFormat="1" ht="21">
      <c r="A294" s="394" t="str">
        <f t="shared" si="147"/>
        <v>►</v>
      </c>
      <c r="B294" s="146" t="str">
        <f t="shared" si="155"/>
        <v>►</v>
      </c>
      <c r="C294" s="659" t="str">
        <f t="shared" si="156"/>
        <v>►</v>
      </c>
      <c r="D294" s="146" t="str">
        <f t="shared" si="157"/>
        <v>►</v>
      </c>
      <c r="E294" s="146" t="str">
        <f t="shared" si="158"/>
        <v>►</v>
      </c>
      <c r="F294" s="146" t="str">
        <f t="shared" si="159"/>
        <v>►</v>
      </c>
      <c r="G294" s="146" t="str">
        <f t="shared" si="160"/>
        <v>►</v>
      </c>
      <c r="H294"/>
      <c r="I294" s="145"/>
      <c r="J294" s="118"/>
      <c r="K294" s="118"/>
      <c r="L294" s="117"/>
      <c r="M294" s="116"/>
      <c r="N294" s="115"/>
      <c r="O294" s="663"/>
      <c r="P294" s="663"/>
      <c r="Q294" s="662"/>
      <c r="R294" s="144"/>
      <c r="S294" s="292"/>
      <c r="T294" s="291"/>
      <c r="U294" s="143"/>
      <c r="V294" s="290"/>
      <c r="W294" s="289"/>
      <c r="X294" s="288"/>
      <c r="Y294" s="287"/>
      <c r="Z294" s="294"/>
      <c r="AA294" s="660"/>
      <c r="AB294" s="394" t="str">
        <f t="shared" si="148"/>
        <v>►</v>
      </c>
      <c r="AC294" s="146" t="str">
        <f t="shared" si="161"/>
        <v>►</v>
      </c>
      <c r="AD294" s="659" t="str">
        <f t="shared" si="162"/>
        <v>►</v>
      </c>
      <c r="AE294" s="146" t="str">
        <f t="shared" si="163"/>
        <v>►</v>
      </c>
      <c r="AF294" s="146" t="str">
        <f t="shared" si="164"/>
        <v>►</v>
      </c>
      <c r="AG294" s="146" t="str">
        <f t="shared" si="165"/>
        <v>►</v>
      </c>
      <c r="AH294" s="146" t="str">
        <f t="shared" si="166"/>
        <v>►</v>
      </c>
      <c r="AI294" s="660"/>
      <c r="AJ294" s="145"/>
      <c r="AK294" s="118"/>
      <c r="AL294" s="118"/>
      <c r="AM294" s="117"/>
      <c r="AN294" s="116"/>
      <c r="AO294" s="115"/>
      <c r="AP294" s="663"/>
      <c r="AQ294" s="663"/>
      <c r="AR294" s="662"/>
      <c r="AS294" s="144"/>
      <c r="AT294" s="292"/>
      <c r="AU294" s="291"/>
      <c r="AV294" s="143"/>
      <c r="AW294" s="290"/>
      <c r="AX294" s="289"/>
      <c r="AY294" s="288"/>
      <c r="AZ294" s="287"/>
      <c r="BA294" s="294"/>
      <c r="BB294"/>
      <c r="BC294" s="394" t="str">
        <f t="shared" si="149"/>
        <v>►</v>
      </c>
      <c r="BF294" s="394" t="str">
        <f t="shared" si="150"/>
        <v>►</v>
      </c>
      <c r="BI294" s="9">
        <v>1</v>
      </c>
      <c r="BJ294" s="1"/>
      <c r="BK294" s="1"/>
    </row>
    <row r="295" spans="1:63" s="564" customFormat="1" ht="21">
      <c r="A295" s="394" t="str">
        <f t="shared" si="147"/>
        <v>►</v>
      </c>
      <c r="B295" s="146" t="str">
        <f t="shared" si="155"/>
        <v>►</v>
      </c>
      <c r="C295" s="659" t="str">
        <f t="shared" si="156"/>
        <v>►</v>
      </c>
      <c r="D295" s="146" t="str">
        <f t="shared" si="157"/>
        <v>►</v>
      </c>
      <c r="E295" s="146" t="str">
        <f t="shared" si="158"/>
        <v>►</v>
      </c>
      <c r="F295" s="146" t="str">
        <f t="shared" si="159"/>
        <v>►</v>
      </c>
      <c r="G295" s="146" t="str">
        <f t="shared" si="160"/>
        <v>►</v>
      </c>
      <c r="H295"/>
      <c r="I295" s="145"/>
      <c r="J295" s="118"/>
      <c r="K295" s="118"/>
      <c r="L295" s="117"/>
      <c r="M295" s="116"/>
      <c r="N295" s="115"/>
      <c r="O295" s="663"/>
      <c r="P295" s="663"/>
      <c r="Q295" s="662"/>
      <c r="R295" s="149"/>
      <c r="S295" s="292"/>
      <c r="T295" s="291"/>
      <c r="U295" s="143"/>
      <c r="V295" s="290"/>
      <c r="W295" s="289"/>
      <c r="X295" s="288"/>
      <c r="Y295" s="287"/>
      <c r="Z295" s="294"/>
      <c r="AA295" s="660"/>
      <c r="AB295" s="394" t="str">
        <f t="shared" si="148"/>
        <v>►</v>
      </c>
      <c r="AC295" s="146" t="str">
        <f t="shared" si="161"/>
        <v>►</v>
      </c>
      <c r="AD295" s="659" t="str">
        <f t="shared" si="162"/>
        <v>►</v>
      </c>
      <c r="AE295" s="146" t="str">
        <f t="shared" si="163"/>
        <v>►</v>
      </c>
      <c r="AF295" s="146" t="str">
        <f t="shared" si="164"/>
        <v>►</v>
      </c>
      <c r="AG295" s="146" t="str">
        <f t="shared" si="165"/>
        <v>►</v>
      </c>
      <c r="AH295" s="146" t="str">
        <f t="shared" si="166"/>
        <v>►</v>
      </c>
      <c r="AI295" s="660"/>
      <c r="AJ295" s="145"/>
      <c r="AK295" s="118"/>
      <c r="AL295" s="118"/>
      <c r="AM295" s="117"/>
      <c r="AN295" s="116"/>
      <c r="AO295" s="115"/>
      <c r="AP295" s="663"/>
      <c r="AQ295" s="663"/>
      <c r="AR295" s="662"/>
      <c r="AS295" s="149"/>
      <c r="AT295" s="292"/>
      <c r="AU295" s="291"/>
      <c r="AV295" s="143"/>
      <c r="AW295" s="290"/>
      <c r="AX295" s="289"/>
      <c r="AY295" s="288"/>
      <c r="AZ295" s="287"/>
      <c r="BA295" s="294"/>
      <c r="BB295"/>
      <c r="BC295" s="394" t="str">
        <f t="shared" si="149"/>
        <v>►</v>
      </c>
      <c r="BF295" s="394" t="str">
        <f t="shared" si="150"/>
        <v>►</v>
      </c>
      <c r="BI295" s="9">
        <v>1</v>
      </c>
      <c r="BJ295" s="1"/>
      <c r="BK295" s="1"/>
    </row>
    <row r="296" spans="1:63" s="564" customFormat="1" ht="21">
      <c r="A296" s="394" t="str">
        <f t="shared" si="147"/>
        <v>►</v>
      </c>
      <c r="B296" s="146" t="str">
        <f t="shared" si="155"/>
        <v>►</v>
      </c>
      <c r="C296" s="659" t="str">
        <f t="shared" si="156"/>
        <v>►</v>
      </c>
      <c r="D296" s="146" t="str">
        <f t="shared" si="157"/>
        <v>►</v>
      </c>
      <c r="E296" s="146" t="str">
        <f t="shared" si="158"/>
        <v>►</v>
      </c>
      <c r="F296" s="146" t="str">
        <f t="shared" si="159"/>
        <v>►</v>
      </c>
      <c r="G296" s="146" t="str">
        <f t="shared" si="160"/>
        <v>►</v>
      </c>
      <c r="H296"/>
      <c r="I296" s="145"/>
      <c r="J296" s="118"/>
      <c r="K296" s="118"/>
      <c r="L296" s="117"/>
      <c r="M296" s="116"/>
      <c r="N296" s="115"/>
      <c r="O296" s="663"/>
      <c r="P296" s="663"/>
      <c r="Q296" s="662"/>
      <c r="R296" s="144"/>
      <c r="S296" s="292"/>
      <c r="T296" s="291"/>
      <c r="U296" s="143"/>
      <c r="V296" s="290"/>
      <c r="W296" s="289"/>
      <c r="X296" s="288"/>
      <c r="Y296" s="287"/>
      <c r="Z296" s="286"/>
      <c r="AA296" s="660"/>
      <c r="AB296" s="394" t="str">
        <f t="shared" si="148"/>
        <v>►</v>
      </c>
      <c r="AC296" s="146" t="str">
        <f t="shared" si="161"/>
        <v>►</v>
      </c>
      <c r="AD296" s="659" t="str">
        <f t="shared" si="162"/>
        <v>►</v>
      </c>
      <c r="AE296" s="146" t="str">
        <f t="shared" si="163"/>
        <v>►</v>
      </c>
      <c r="AF296" s="146" t="str">
        <f t="shared" si="164"/>
        <v>►</v>
      </c>
      <c r="AG296" s="146" t="str">
        <f t="shared" si="165"/>
        <v>►</v>
      </c>
      <c r="AH296" s="146" t="str">
        <f t="shared" si="166"/>
        <v>►</v>
      </c>
      <c r="AI296" s="660"/>
      <c r="AJ296" s="145"/>
      <c r="AK296" s="118"/>
      <c r="AL296" s="118"/>
      <c r="AM296" s="117"/>
      <c r="AN296" s="116"/>
      <c r="AO296" s="115"/>
      <c r="AP296" s="663"/>
      <c r="AQ296" s="663"/>
      <c r="AR296" s="662"/>
      <c r="AS296" s="144"/>
      <c r="AT296" s="292"/>
      <c r="AU296" s="291"/>
      <c r="AV296" s="143"/>
      <c r="AW296" s="290"/>
      <c r="AX296" s="289"/>
      <c r="AY296" s="288"/>
      <c r="AZ296" s="287"/>
      <c r="BA296" s="286"/>
      <c r="BB296"/>
      <c r="BC296" s="394" t="str">
        <f t="shared" si="149"/>
        <v>►</v>
      </c>
      <c r="BF296" s="394" t="str">
        <f t="shared" si="150"/>
        <v>►</v>
      </c>
      <c r="BI296" s="9">
        <v>1</v>
      </c>
      <c r="BJ296" s="1"/>
      <c r="BK296" s="1"/>
    </row>
    <row r="297" spans="1:63" s="564" customFormat="1" ht="21">
      <c r="A297" s="394" t="str">
        <f t="shared" si="147"/>
        <v>►</v>
      </c>
      <c r="B297" s="146" t="str">
        <f t="shared" si="155"/>
        <v>►</v>
      </c>
      <c r="C297" s="659" t="str">
        <f t="shared" si="156"/>
        <v>►</v>
      </c>
      <c r="D297" s="146" t="str">
        <f t="shared" si="157"/>
        <v>►</v>
      </c>
      <c r="E297" s="146" t="str">
        <f t="shared" si="158"/>
        <v>►</v>
      </c>
      <c r="F297" s="146" t="str">
        <f t="shared" si="159"/>
        <v>►</v>
      </c>
      <c r="G297" s="146" t="str">
        <f t="shared" si="160"/>
        <v>►</v>
      </c>
      <c r="H297"/>
      <c r="I297" s="145"/>
      <c r="J297" s="118"/>
      <c r="K297" s="118"/>
      <c r="L297" s="117"/>
      <c r="M297" s="116"/>
      <c r="N297" s="115"/>
      <c r="O297" s="663"/>
      <c r="P297" s="663"/>
      <c r="Q297" s="662"/>
      <c r="R297" s="149"/>
      <c r="S297" s="292"/>
      <c r="T297" s="291"/>
      <c r="U297" s="143"/>
      <c r="V297" s="290"/>
      <c r="W297" s="289"/>
      <c r="X297" s="288"/>
      <c r="Y297" s="287"/>
      <c r="Z297" s="286"/>
      <c r="AA297" s="660"/>
      <c r="AB297" s="394" t="str">
        <f t="shared" si="148"/>
        <v>►</v>
      </c>
      <c r="AC297" s="146" t="str">
        <f t="shared" si="161"/>
        <v>►</v>
      </c>
      <c r="AD297" s="659" t="str">
        <f t="shared" si="162"/>
        <v>►</v>
      </c>
      <c r="AE297" s="146" t="str">
        <f t="shared" si="163"/>
        <v>►</v>
      </c>
      <c r="AF297" s="146" t="str">
        <f t="shared" si="164"/>
        <v>►</v>
      </c>
      <c r="AG297" s="146" t="str">
        <f t="shared" si="165"/>
        <v>►</v>
      </c>
      <c r="AH297" s="146" t="str">
        <f t="shared" si="166"/>
        <v>►</v>
      </c>
      <c r="AI297" s="660"/>
      <c r="AJ297" s="145"/>
      <c r="AK297" s="118"/>
      <c r="AL297" s="118"/>
      <c r="AM297" s="117"/>
      <c r="AN297" s="116"/>
      <c r="AO297" s="115"/>
      <c r="AP297" s="663"/>
      <c r="AQ297" s="663"/>
      <c r="AR297" s="662"/>
      <c r="AS297" s="149"/>
      <c r="AT297" s="292"/>
      <c r="AU297" s="291"/>
      <c r="AV297" s="143"/>
      <c r="AW297" s="290"/>
      <c r="AX297" s="289"/>
      <c r="AY297" s="288"/>
      <c r="AZ297" s="287"/>
      <c r="BA297" s="286"/>
      <c r="BB297"/>
      <c r="BC297" s="394" t="str">
        <f t="shared" si="149"/>
        <v>►</v>
      </c>
      <c r="BF297" s="394" t="str">
        <f t="shared" si="150"/>
        <v>►</v>
      </c>
      <c r="BI297" s="9">
        <v>1</v>
      </c>
      <c r="BJ297" s="1"/>
      <c r="BK297" s="1"/>
    </row>
    <row r="298" spans="1:63" s="564" customFormat="1" ht="21">
      <c r="A298" s="394" t="str">
        <f t="shared" si="147"/>
        <v>►</v>
      </c>
      <c r="B298" s="146" t="str">
        <f t="shared" si="155"/>
        <v>►</v>
      </c>
      <c r="C298" s="659" t="str">
        <f t="shared" si="156"/>
        <v>►</v>
      </c>
      <c r="D298" s="146" t="str">
        <f t="shared" si="157"/>
        <v>►</v>
      </c>
      <c r="E298" s="146" t="str">
        <f t="shared" si="158"/>
        <v>►</v>
      </c>
      <c r="F298" s="146" t="str">
        <f t="shared" si="159"/>
        <v>►</v>
      </c>
      <c r="G298" s="146" t="str">
        <f t="shared" si="160"/>
        <v>►</v>
      </c>
      <c r="H298"/>
      <c r="I298" s="145"/>
      <c r="J298" s="118"/>
      <c r="K298" s="118"/>
      <c r="L298" s="117"/>
      <c r="M298" s="116"/>
      <c r="N298" s="115"/>
      <c r="O298" s="663"/>
      <c r="P298" s="663"/>
      <c r="Q298" s="662"/>
      <c r="R298" s="144"/>
      <c r="S298" s="292"/>
      <c r="T298" s="291"/>
      <c r="U298" s="143"/>
      <c r="V298" s="290"/>
      <c r="W298" s="289"/>
      <c r="X298" s="288"/>
      <c r="Y298" s="287"/>
      <c r="Z298" s="286"/>
      <c r="AA298" s="660"/>
      <c r="AB298" s="394" t="str">
        <f t="shared" si="148"/>
        <v>►</v>
      </c>
      <c r="AC298" s="146" t="str">
        <f t="shared" si="161"/>
        <v>►</v>
      </c>
      <c r="AD298" s="659" t="str">
        <f t="shared" si="162"/>
        <v>►</v>
      </c>
      <c r="AE298" s="146" t="str">
        <f t="shared" si="163"/>
        <v>►</v>
      </c>
      <c r="AF298" s="146" t="str">
        <f t="shared" si="164"/>
        <v>►</v>
      </c>
      <c r="AG298" s="146" t="str">
        <f t="shared" si="165"/>
        <v>►</v>
      </c>
      <c r="AH298" s="146" t="str">
        <f t="shared" si="166"/>
        <v>►</v>
      </c>
      <c r="AI298" s="660"/>
      <c r="AJ298" s="145"/>
      <c r="AK298" s="118"/>
      <c r="AL298" s="118"/>
      <c r="AM298" s="117"/>
      <c r="AN298" s="116"/>
      <c r="AO298" s="115"/>
      <c r="AP298" s="663"/>
      <c r="AQ298" s="663"/>
      <c r="AR298" s="662"/>
      <c r="AS298" s="144"/>
      <c r="AT298" s="292"/>
      <c r="AU298" s="291"/>
      <c r="AV298" s="143"/>
      <c r="AW298" s="290"/>
      <c r="AX298" s="289"/>
      <c r="AY298" s="288"/>
      <c r="AZ298" s="287"/>
      <c r="BA298" s="286"/>
      <c r="BB298"/>
      <c r="BC298" s="394" t="str">
        <f t="shared" si="149"/>
        <v>►</v>
      </c>
      <c r="BF298" s="394" t="str">
        <f t="shared" si="150"/>
        <v>►</v>
      </c>
      <c r="BI298" s="9">
        <v>1</v>
      </c>
      <c r="BJ298" s="1"/>
      <c r="BK298" s="1"/>
    </row>
    <row r="299" spans="1:63" s="564" customFormat="1" ht="15.75">
      <c r="A299" s="394" t="str">
        <f t="shared" si="147"/>
        <v>►</v>
      </c>
      <c r="B299" s="146" t="str">
        <f t="shared" si="155"/>
        <v>►</v>
      </c>
      <c r="C299" s="659" t="str">
        <f t="shared" si="156"/>
        <v>►</v>
      </c>
      <c r="D299" s="146" t="str">
        <f t="shared" si="157"/>
        <v>►</v>
      </c>
      <c r="E299" s="146" t="str">
        <f t="shared" si="158"/>
        <v>►</v>
      </c>
      <c r="F299" s="146" t="str">
        <f t="shared" si="159"/>
        <v>►</v>
      </c>
      <c r="G299" s="146" t="str">
        <f t="shared" si="160"/>
        <v>►</v>
      </c>
      <c r="H299"/>
      <c r="I299" s="133"/>
      <c r="J299" s="118"/>
      <c r="K299" s="118"/>
      <c r="L299" s="117"/>
      <c r="M299" s="116"/>
      <c r="N299" s="115"/>
      <c r="O299" s="131"/>
      <c r="P299" s="131"/>
      <c r="Q299" s="131"/>
      <c r="R299" s="131"/>
      <c r="S299" s="131"/>
      <c r="T299" s="131"/>
      <c r="U299" s="131"/>
      <c r="V299" s="131"/>
      <c r="W299" s="131"/>
      <c r="X299" s="132"/>
      <c r="Y299" s="131"/>
      <c r="Z299" s="130"/>
      <c r="AA299" s="660"/>
      <c r="AB299" s="394" t="str">
        <f t="shared" si="148"/>
        <v>►</v>
      </c>
      <c r="AC299" s="146" t="str">
        <f t="shared" si="161"/>
        <v>►</v>
      </c>
      <c r="AD299" s="659" t="str">
        <f t="shared" si="162"/>
        <v>►</v>
      </c>
      <c r="AE299" s="146" t="str">
        <f t="shared" si="163"/>
        <v>►</v>
      </c>
      <c r="AF299" s="146" t="str">
        <f t="shared" si="164"/>
        <v>►</v>
      </c>
      <c r="AG299" s="146" t="str">
        <f t="shared" si="165"/>
        <v>►</v>
      </c>
      <c r="AH299" s="146" t="str">
        <f t="shared" si="166"/>
        <v>►</v>
      </c>
      <c r="AI299" s="660"/>
      <c r="AJ299" s="133"/>
      <c r="AK299" s="118"/>
      <c r="AL299" s="118"/>
      <c r="AM299" s="117"/>
      <c r="AN299" s="116"/>
      <c r="AO299" s="115"/>
      <c r="AP299" s="131"/>
      <c r="AQ299" s="131"/>
      <c r="AR299" s="131"/>
      <c r="AS299" s="131"/>
      <c r="AT299" s="131"/>
      <c r="AU299" s="131"/>
      <c r="AV299" s="131"/>
      <c r="AW299" s="131"/>
      <c r="AX299" s="131"/>
      <c r="AY299" s="132"/>
      <c r="AZ299" s="131"/>
      <c r="BA299" s="130"/>
      <c r="BB299"/>
      <c r="BC299" s="394" t="str">
        <f t="shared" si="149"/>
        <v>►</v>
      </c>
      <c r="BF299" s="394" t="str">
        <f t="shared" si="150"/>
        <v>►</v>
      </c>
      <c r="BI299" s="9">
        <v>1</v>
      </c>
      <c r="BJ299" s="1"/>
      <c r="BK299" s="1"/>
    </row>
    <row r="300" spans="1:63" s="564" customFormat="1" ht="21">
      <c r="A300" s="394" t="str">
        <f t="shared" si="147"/>
        <v>►</v>
      </c>
      <c r="B300" s="146" t="str">
        <f t="shared" si="155"/>
        <v>►</v>
      </c>
      <c r="C300" s="659" t="str">
        <f t="shared" si="156"/>
        <v>►</v>
      </c>
      <c r="D300" s="146" t="str">
        <f t="shared" si="157"/>
        <v>►</v>
      </c>
      <c r="E300" s="146" t="str">
        <f t="shared" si="158"/>
        <v>►</v>
      </c>
      <c r="F300" s="146" t="str">
        <f t="shared" si="159"/>
        <v>►</v>
      </c>
      <c r="G300" s="146" t="str">
        <f t="shared" si="160"/>
        <v>►</v>
      </c>
      <c r="H300"/>
      <c r="I300" s="145"/>
      <c r="J300" s="118"/>
      <c r="K300" s="118"/>
      <c r="L300" s="117"/>
      <c r="M300" s="116"/>
      <c r="N300" s="115"/>
      <c r="O300" s="284"/>
      <c r="P300" s="265"/>
      <c r="Q300" s="268"/>
      <c r="R300" s="268"/>
      <c r="S300" s="268"/>
      <c r="T300" s="268"/>
      <c r="U300" s="268"/>
      <c r="V300" s="268"/>
      <c r="W300" s="268"/>
      <c r="X300" s="268"/>
      <c r="Y300" s="268"/>
      <c r="Z300" s="283"/>
      <c r="AA300" s="660"/>
      <c r="AB300" s="394" t="str">
        <f t="shared" si="148"/>
        <v>►</v>
      </c>
      <c r="AC300" s="146" t="str">
        <f t="shared" si="161"/>
        <v>►</v>
      </c>
      <c r="AD300" s="659" t="str">
        <f t="shared" si="162"/>
        <v>►</v>
      </c>
      <c r="AE300" s="146" t="str">
        <f t="shared" si="163"/>
        <v>►</v>
      </c>
      <c r="AF300" s="146" t="str">
        <f t="shared" si="164"/>
        <v>►</v>
      </c>
      <c r="AG300" s="146" t="str">
        <f t="shared" si="165"/>
        <v>►</v>
      </c>
      <c r="AH300" s="146" t="str">
        <f t="shared" si="166"/>
        <v>►</v>
      </c>
      <c r="AI300" s="660"/>
      <c r="AJ300" s="145"/>
      <c r="AK300" s="118"/>
      <c r="AL300" s="118"/>
      <c r="AM300" s="117"/>
      <c r="AN300" s="116"/>
      <c r="AO300" s="115"/>
      <c r="AP300" s="284"/>
      <c r="AQ300" s="265"/>
      <c r="AR300" s="268"/>
      <c r="AS300" s="268"/>
      <c r="AT300" s="268"/>
      <c r="AU300" s="268"/>
      <c r="AV300" s="268"/>
      <c r="AW300" s="268"/>
      <c r="AX300" s="268"/>
      <c r="AY300" s="268"/>
      <c r="AZ300" s="268"/>
      <c r="BA300" s="283"/>
      <c r="BB300"/>
      <c r="BC300" s="394" t="str">
        <f t="shared" si="149"/>
        <v>►</v>
      </c>
      <c r="BF300" s="394" t="str">
        <f t="shared" si="150"/>
        <v>►</v>
      </c>
      <c r="BI300" s="9">
        <v>1</v>
      </c>
      <c r="BJ300" s="1"/>
      <c r="BK300" s="1"/>
    </row>
    <row r="301" spans="1:63" s="564" customFormat="1" ht="21">
      <c r="A301" s="394" t="str">
        <f t="shared" si="147"/>
        <v>►</v>
      </c>
      <c r="B301" s="146" t="str">
        <f t="shared" ref="B301:G301" si="167">B300</f>
        <v>►</v>
      </c>
      <c r="C301" s="659" t="str">
        <f t="shared" si="167"/>
        <v>►</v>
      </c>
      <c r="D301" s="146" t="str">
        <f t="shared" si="167"/>
        <v>►</v>
      </c>
      <c r="E301" s="146" t="str">
        <f t="shared" si="167"/>
        <v>►</v>
      </c>
      <c r="F301" s="146" t="str">
        <f t="shared" si="167"/>
        <v>►</v>
      </c>
      <c r="G301" s="146" t="str">
        <f t="shared" si="167"/>
        <v>►</v>
      </c>
      <c r="H301"/>
      <c r="I301" s="145"/>
      <c r="J301" s="118"/>
      <c r="K301" s="118"/>
      <c r="L301" s="117"/>
      <c r="M301" s="116"/>
      <c r="N301" s="115"/>
      <c r="O301" s="281"/>
      <c r="P301" s="280"/>
      <c r="Q301" s="280"/>
      <c r="R301" s="280"/>
      <c r="S301" s="280"/>
      <c r="T301" s="280"/>
      <c r="U301" s="280"/>
      <c r="V301" s="280"/>
      <c r="W301" s="280"/>
      <c r="X301" s="280"/>
      <c r="Y301" s="280"/>
      <c r="Z301" s="279"/>
      <c r="AA301" s="660"/>
      <c r="AB301" s="394" t="str">
        <f t="shared" si="148"/>
        <v>►</v>
      </c>
      <c r="AC301" s="146" t="str">
        <f t="shared" ref="AC301:AH301" si="168">AC300</f>
        <v>►</v>
      </c>
      <c r="AD301" s="659" t="str">
        <f t="shared" si="168"/>
        <v>►</v>
      </c>
      <c r="AE301" s="146" t="str">
        <f t="shared" si="168"/>
        <v>►</v>
      </c>
      <c r="AF301" s="146" t="str">
        <f t="shared" si="168"/>
        <v>►</v>
      </c>
      <c r="AG301" s="146" t="str">
        <f t="shared" si="168"/>
        <v>►</v>
      </c>
      <c r="AH301" s="146" t="str">
        <f t="shared" si="168"/>
        <v>►</v>
      </c>
      <c r="AI301" s="660"/>
      <c r="AJ301" s="145"/>
      <c r="AK301" s="118"/>
      <c r="AL301" s="118"/>
      <c r="AM301" s="117"/>
      <c r="AN301" s="116"/>
      <c r="AO301" s="115"/>
      <c r="AP301" s="281"/>
      <c r="AQ301" s="280"/>
      <c r="AR301" s="280"/>
      <c r="AS301" s="280"/>
      <c r="AT301" s="280"/>
      <c r="AU301" s="280"/>
      <c r="AV301" s="280"/>
      <c r="AW301" s="280"/>
      <c r="AX301" s="280"/>
      <c r="AY301" s="280"/>
      <c r="AZ301" s="280"/>
      <c r="BA301" s="279"/>
      <c r="BB301"/>
      <c r="BC301" s="394" t="str">
        <f t="shared" si="149"/>
        <v>►</v>
      </c>
      <c r="BF301" s="394" t="str">
        <f t="shared" si="150"/>
        <v>►</v>
      </c>
      <c r="BI301" s="9">
        <v>1</v>
      </c>
      <c r="BJ301" s="1"/>
      <c r="BK301" s="1"/>
    </row>
    <row r="302" spans="1:63" s="564" customFormat="1" ht="21">
      <c r="A302" s="394" t="str">
        <f t="shared" si="147"/>
        <v>►</v>
      </c>
      <c r="B302" s="146" t="str">
        <f t="shared" ref="B302:G314" si="169">B300</f>
        <v>►</v>
      </c>
      <c r="C302" s="659" t="str">
        <f t="shared" si="169"/>
        <v>►</v>
      </c>
      <c r="D302" s="146" t="str">
        <f t="shared" si="169"/>
        <v>►</v>
      </c>
      <c r="E302" s="146" t="str">
        <f t="shared" si="169"/>
        <v>►</v>
      </c>
      <c r="F302" s="146" t="str">
        <f t="shared" si="169"/>
        <v>►</v>
      </c>
      <c r="G302" s="146" t="str">
        <f t="shared" si="169"/>
        <v>►</v>
      </c>
      <c r="H302"/>
      <c r="I302" s="145"/>
      <c r="J302" s="118"/>
      <c r="K302" s="118"/>
      <c r="L302" s="117"/>
      <c r="M302" s="116"/>
      <c r="N302" s="115"/>
      <c r="O302" s="281"/>
      <c r="P302" s="280"/>
      <c r="Q302" s="280"/>
      <c r="R302" s="280"/>
      <c r="S302" s="280"/>
      <c r="T302" s="280"/>
      <c r="U302" s="280"/>
      <c r="V302" s="280"/>
      <c r="W302" s="280"/>
      <c r="X302" s="280"/>
      <c r="Y302" s="280"/>
      <c r="Z302" s="279"/>
      <c r="AA302" s="660"/>
      <c r="AB302" s="394" t="str">
        <f t="shared" si="148"/>
        <v>►</v>
      </c>
      <c r="AC302" s="146" t="str">
        <f t="shared" ref="AC302:AH314" si="170">AC300</f>
        <v>►</v>
      </c>
      <c r="AD302" s="659" t="str">
        <f t="shared" si="170"/>
        <v>►</v>
      </c>
      <c r="AE302" s="146" t="str">
        <f t="shared" si="170"/>
        <v>►</v>
      </c>
      <c r="AF302" s="146" t="str">
        <f t="shared" si="170"/>
        <v>►</v>
      </c>
      <c r="AG302" s="146" t="str">
        <f t="shared" si="170"/>
        <v>►</v>
      </c>
      <c r="AH302" s="146" t="str">
        <f t="shared" si="170"/>
        <v>►</v>
      </c>
      <c r="AI302" s="660"/>
      <c r="AJ302" s="145"/>
      <c r="AK302" s="118"/>
      <c r="AL302" s="118"/>
      <c r="AM302" s="117"/>
      <c r="AN302" s="116"/>
      <c r="AO302" s="115"/>
      <c r="AP302" s="281"/>
      <c r="AQ302" s="280"/>
      <c r="AR302" s="280"/>
      <c r="AS302" s="280"/>
      <c r="AT302" s="280"/>
      <c r="AU302" s="280"/>
      <c r="AV302" s="280"/>
      <c r="AW302" s="280"/>
      <c r="AX302" s="280"/>
      <c r="AY302" s="280"/>
      <c r="AZ302" s="280"/>
      <c r="BA302" s="279"/>
      <c r="BB302"/>
      <c r="BC302" s="394" t="str">
        <f t="shared" si="149"/>
        <v>►</v>
      </c>
      <c r="BF302" s="394" t="str">
        <f t="shared" si="150"/>
        <v>►</v>
      </c>
      <c r="BI302" s="9">
        <v>1</v>
      </c>
      <c r="BJ302" s="1"/>
      <c r="BK302" s="1"/>
    </row>
    <row r="303" spans="1:63" s="564" customFormat="1" ht="21">
      <c r="A303" s="394" t="str">
        <f t="shared" si="147"/>
        <v>►</v>
      </c>
      <c r="B303" s="146" t="str">
        <f t="shared" si="169"/>
        <v>►</v>
      </c>
      <c r="C303" s="659" t="str">
        <f t="shared" si="169"/>
        <v>►</v>
      </c>
      <c r="D303" s="146" t="str">
        <f t="shared" si="169"/>
        <v>►</v>
      </c>
      <c r="E303" s="146" t="str">
        <f t="shared" si="169"/>
        <v>►</v>
      </c>
      <c r="F303" s="146" t="str">
        <f t="shared" si="169"/>
        <v>►</v>
      </c>
      <c r="G303" s="146" t="str">
        <f t="shared" si="169"/>
        <v>►</v>
      </c>
      <c r="H303"/>
      <c r="I303" s="145"/>
      <c r="J303" s="118"/>
      <c r="K303" s="118"/>
      <c r="L303" s="117"/>
      <c r="M303" s="116"/>
      <c r="N303" s="115"/>
      <c r="O303" s="281"/>
      <c r="P303" s="280"/>
      <c r="Q303" s="280"/>
      <c r="R303" s="280"/>
      <c r="S303" s="280"/>
      <c r="T303" s="280"/>
      <c r="U303" s="280"/>
      <c r="V303" s="280"/>
      <c r="W303" s="280"/>
      <c r="X303" s="280"/>
      <c r="Y303" s="280"/>
      <c r="Z303" s="279"/>
      <c r="AA303" s="660"/>
      <c r="AB303" s="394" t="str">
        <f t="shared" si="148"/>
        <v>►</v>
      </c>
      <c r="AC303" s="146" t="str">
        <f t="shared" si="170"/>
        <v>►</v>
      </c>
      <c r="AD303" s="659" t="str">
        <f t="shared" si="170"/>
        <v>►</v>
      </c>
      <c r="AE303" s="146" t="str">
        <f t="shared" si="170"/>
        <v>►</v>
      </c>
      <c r="AF303" s="146" t="str">
        <f t="shared" si="170"/>
        <v>►</v>
      </c>
      <c r="AG303" s="146" t="str">
        <f t="shared" si="170"/>
        <v>►</v>
      </c>
      <c r="AH303" s="146" t="str">
        <f t="shared" si="170"/>
        <v>►</v>
      </c>
      <c r="AI303" s="660"/>
      <c r="AJ303" s="145"/>
      <c r="AK303" s="118"/>
      <c r="AL303" s="118"/>
      <c r="AM303" s="117"/>
      <c r="AN303" s="116"/>
      <c r="AO303" s="115"/>
      <c r="AP303" s="281"/>
      <c r="AQ303" s="280"/>
      <c r="AR303" s="280"/>
      <c r="AS303" s="280"/>
      <c r="AT303" s="280"/>
      <c r="AU303" s="280"/>
      <c r="AV303" s="280"/>
      <c r="AW303" s="280"/>
      <c r="AX303" s="280"/>
      <c r="AY303" s="280"/>
      <c r="AZ303" s="280"/>
      <c r="BA303" s="279"/>
      <c r="BB303"/>
      <c r="BC303" s="394" t="str">
        <f t="shared" si="149"/>
        <v>►</v>
      </c>
      <c r="BF303" s="394" t="str">
        <f t="shared" si="150"/>
        <v>►</v>
      </c>
      <c r="BI303" s="9">
        <v>1</v>
      </c>
      <c r="BJ303" s="1"/>
      <c r="BK303" s="1"/>
    </row>
    <row r="304" spans="1:63" s="564" customFormat="1" ht="21">
      <c r="A304" s="394" t="str">
        <f t="shared" si="147"/>
        <v>►</v>
      </c>
      <c r="B304" s="146" t="str">
        <f t="shared" si="169"/>
        <v>►</v>
      </c>
      <c r="C304" s="659" t="str">
        <f t="shared" si="169"/>
        <v>►</v>
      </c>
      <c r="D304" s="146" t="str">
        <f t="shared" si="169"/>
        <v>►</v>
      </c>
      <c r="E304" s="146" t="str">
        <f t="shared" si="169"/>
        <v>►</v>
      </c>
      <c r="F304" s="146" t="str">
        <f t="shared" si="169"/>
        <v>►</v>
      </c>
      <c r="G304" s="146" t="str">
        <f t="shared" si="169"/>
        <v>►</v>
      </c>
      <c r="H304"/>
      <c r="I304" s="145"/>
      <c r="J304" s="118"/>
      <c r="K304" s="118"/>
      <c r="L304" s="117"/>
      <c r="M304" s="116"/>
      <c r="N304" s="115"/>
      <c r="O304" s="281"/>
      <c r="P304" s="280"/>
      <c r="Q304" s="280"/>
      <c r="R304" s="280"/>
      <c r="S304" s="280"/>
      <c r="T304" s="280"/>
      <c r="U304" s="280"/>
      <c r="V304" s="280"/>
      <c r="W304" s="280"/>
      <c r="X304" s="280"/>
      <c r="Y304" s="280"/>
      <c r="Z304" s="279"/>
      <c r="AA304" s="660"/>
      <c r="AB304" s="394" t="str">
        <f t="shared" si="148"/>
        <v>►</v>
      </c>
      <c r="AC304" s="146" t="str">
        <f t="shared" si="170"/>
        <v>►</v>
      </c>
      <c r="AD304" s="659" t="str">
        <f t="shared" si="170"/>
        <v>►</v>
      </c>
      <c r="AE304" s="146" t="str">
        <f t="shared" si="170"/>
        <v>►</v>
      </c>
      <c r="AF304" s="146" t="str">
        <f t="shared" si="170"/>
        <v>►</v>
      </c>
      <c r="AG304" s="146" t="str">
        <f t="shared" si="170"/>
        <v>►</v>
      </c>
      <c r="AH304" s="146" t="str">
        <f t="shared" si="170"/>
        <v>►</v>
      </c>
      <c r="AI304" s="660"/>
      <c r="AJ304" s="145"/>
      <c r="AK304" s="118"/>
      <c r="AL304" s="118"/>
      <c r="AM304" s="117"/>
      <c r="AN304" s="116"/>
      <c r="AO304" s="115"/>
      <c r="AP304" s="281"/>
      <c r="AQ304" s="280"/>
      <c r="AR304" s="280"/>
      <c r="AS304" s="280"/>
      <c r="AT304" s="280"/>
      <c r="AU304" s="280"/>
      <c r="AV304" s="280"/>
      <c r="AW304" s="280"/>
      <c r="AX304" s="280"/>
      <c r="AY304" s="280"/>
      <c r="AZ304" s="280"/>
      <c r="BA304" s="279"/>
      <c r="BB304"/>
      <c r="BC304" s="394" t="str">
        <f t="shared" si="149"/>
        <v>►</v>
      </c>
      <c r="BF304" s="394" t="str">
        <f t="shared" si="150"/>
        <v>►</v>
      </c>
      <c r="BI304" s="9">
        <v>1</v>
      </c>
      <c r="BJ304" s="1"/>
      <c r="BK304" s="1"/>
    </row>
    <row r="305" spans="1:63" s="564" customFormat="1" ht="21">
      <c r="A305" s="394" t="str">
        <f t="shared" si="147"/>
        <v>►</v>
      </c>
      <c r="B305" s="146" t="str">
        <f t="shared" si="169"/>
        <v>►</v>
      </c>
      <c r="C305" s="659" t="str">
        <f t="shared" si="169"/>
        <v>►</v>
      </c>
      <c r="D305" s="146" t="str">
        <f t="shared" si="169"/>
        <v>►</v>
      </c>
      <c r="E305" s="146" t="str">
        <f t="shared" si="169"/>
        <v>►</v>
      </c>
      <c r="F305" s="146" t="str">
        <f t="shared" si="169"/>
        <v>►</v>
      </c>
      <c r="G305" s="146" t="str">
        <f t="shared" si="169"/>
        <v>►</v>
      </c>
      <c r="H305"/>
      <c r="I305" s="145"/>
      <c r="J305" s="118"/>
      <c r="K305" s="118"/>
      <c r="L305" s="117"/>
      <c r="M305" s="116"/>
      <c r="N305" s="115"/>
      <c r="O305" s="281"/>
      <c r="P305" s="280"/>
      <c r="Q305" s="280"/>
      <c r="R305" s="280"/>
      <c r="S305" s="280"/>
      <c r="T305" s="280"/>
      <c r="U305" s="280"/>
      <c r="V305" s="280"/>
      <c r="W305" s="280"/>
      <c r="X305" s="280"/>
      <c r="Y305" s="280"/>
      <c r="Z305" s="279"/>
      <c r="AA305" s="660"/>
      <c r="AB305" s="394" t="str">
        <f t="shared" si="148"/>
        <v>►</v>
      </c>
      <c r="AC305" s="146" t="str">
        <f t="shared" si="170"/>
        <v>►</v>
      </c>
      <c r="AD305" s="659" t="str">
        <f t="shared" si="170"/>
        <v>►</v>
      </c>
      <c r="AE305" s="146" t="str">
        <f t="shared" si="170"/>
        <v>►</v>
      </c>
      <c r="AF305" s="146" t="str">
        <f t="shared" si="170"/>
        <v>►</v>
      </c>
      <c r="AG305" s="146" t="str">
        <f t="shared" si="170"/>
        <v>►</v>
      </c>
      <c r="AH305" s="146" t="str">
        <f t="shared" si="170"/>
        <v>►</v>
      </c>
      <c r="AI305" s="660"/>
      <c r="AJ305" s="145"/>
      <c r="AK305" s="118"/>
      <c r="AL305" s="118"/>
      <c r="AM305" s="117"/>
      <c r="AN305" s="116"/>
      <c r="AO305" s="115"/>
      <c r="AP305" s="281"/>
      <c r="AQ305" s="280"/>
      <c r="AR305" s="280"/>
      <c r="AS305" s="280"/>
      <c r="AT305" s="280"/>
      <c r="AU305" s="280"/>
      <c r="AV305" s="280"/>
      <c r="AW305" s="280"/>
      <c r="AX305" s="280"/>
      <c r="AY305" s="280"/>
      <c r="AZ305" s="280"/>
      <c r="BA305" s="279"/>
      <c r="BB305"/>
      <c r="BC305" s="394" t="str">
        <f t="shared" si="149"/>
        <v>►</v>
      </c>
      <c r="BF305" s="394" t="str">
        <f t="shared" si="150"/>
        <v>►</v>
      </c>
      <c r="BI305" s="9">
        <v>1</v>
      </c>
      <c r="BJ305" s="1"/>
      <c r="BK305" s="1"/>
    </row>
    <row r="306" spans="1:63" s="564" customFormat="1" ht="21">
      <c r="A306" s="394" t="str">
        <f t="shared" si="147"/>
        <v>►</v>
      </c>
      <c r="B306" s="146" t="str">
        <f t="shared" si="169"/>
        <v>►</v>
      </c>
      <c r="C306" s="659" t="str">
        <f t="shared" si="169"/>
        <v>►</v>
      </c>
      <c r="D306" s="146" t="str">
        <f t="shared" si="169"/>
        <v>►</v>
      </c>
      <c r="E306" s="146" t="str">
        <f t="shared" si="169"/>
        <v>►</v>
      </c>
      <c r="F306" s="146" t="str">
        <f t="shared" si="169"/>
        <v>►</v>
      </c>
      <c r="G306" s="146" t="str">
        <f t="shared" si="169"/>
        <v>►</v>
      </c>
      <c r="H306"/>
      <c r="I306" s="145"/>
      <c r="J306" s="118"/>
      <c r="K306" s="118"/>
      <c r="L306" s="117"/>
      <c r="M306" s="116"/>
      <c r="N306" s="115"/>
      <c r="O306" s="281"/>
      <c r="P306" s="280"/>
      <c r="Q306" s="280"/>
      <c r="R306" s="280"/>
      <c r="S306" s="280"/>
      <c r="T306" s="280"/>
      <c r="U306" s="280"/>
      <c r="V306" s="280"/>
      <c r="W306" s="280"/>
      <c r="X306" s="280"/>
      <c r="Y306" s="280"/>
      <c r="Z306" s="279"/>
      <c r="AA306" s="660"/>
      <c r="AB306" s="394" t="str">
        <f t="shared" si="148"/>
        <v>►</v>
      </c>
      <c r="AC306" s="146" t="str">
        <f t="shared" si="170"/>
        <v>►</v>
      </c>
      <c r="AD306" s="659" t="str">
        <f t="shared" si="170"/>
        <v>►</v>
      </c>
      <c r="AE306" s="146" t="str">
        <f t="shared" si="170"/>
        <v>►</v>
      </c>
      <c r="AF306" s="146" t="str">
        <f t="shared" si="170"/>
        <v>►</v>
      </c>
      <c r="AG306" s="146" t="str">
        <f t="shared" si="170"/>
        <v>►</v>
      </c>
      <c r="AH306" s="146" t="str">
        <f t="shared" si="170"/>
        <v>►</v>
      </c>
      <c r="AI306" s="660"/>
      <c r="AJ306" s="145"/>
      <c r="AK306" s="118"/>
      <c r="AL306" s="118"/>
      <c r="AM306" s="117"/>
      <c r="AN306" s="116"/>
      <c r="AO306" s="115"/>
      <c r="AP306" s="281"/>
      <c r="AQ306" s="280"/>
      <c r="AR306" s="280"/>
      <c r="AS306" s="280"/>
      <c r="AT306" s="280"/>
      <c r="AU306" s="280"/>
      <c r="AV306" s="280"/>
      <c r="AW306" s="280"/>
      <c r="AX306" s="280"/>
      <c r="AY306" s="280"/>
      <c r="AZ306" s="280"/>
      <c r="BA306" s="279"/>
      <c r="BB306"/>
      <c r="BC306" s="394" t="str">
        <f t="shared" si="149"/>
        <v>►</v>
      </c>
      <c r="BF306" s="394" t="str">
        <f t="shared" si="150"/>
        <v>►</v>
      </c>
      <c r="BI306" s="9">
        <v>1</v>
      </c>
      <c r="BJ306" s="1"/>
      <c r="BK306" s="1"/>
    </row>
    <row r="307" spans="1:63" s="564" customFormat="1" ht="21">
      <c r="A307" s="394" t="str">
        <f t="shared" si="147"/>
        <v>►</v>
      </c>
      <c r="B307" s="146" t="str">
        <f t="shared" si="169"/>
        <v>►</v>
      </c>
      <c r="C307" s="659" t="str">
        <f t="shared" si="169"/>
        <v>►</v>
      </c>
      <c r="D307" s="146" t="str">
        <f t="shared" si="169"/>
        <v>►</v>
      </c>
      <c r="E307" s="146" t="str">
        <f t="shared" si="169"/>
        <v>►</v>
      </c>
      <c r="F307" s="146" t="str">
        <f t="shared" si="169"/>
        <v>►</v>
      </c>
      <c r="G307" s="146" t="str">
        <f t="shared" si="169"/>
        <v>►</v>
      </c>
      <c r="H307"/>
      <c r="I307" s="145"/>
      <c r="J307" s="118"/>
      <c r="K307" s="118"/>
      <c r="L307" s="117"/>
      <c r="M307" s="116"/>
      <c r="N307" s="115"/>
      <c r="O307" s="281"/>
      <c r="P307" s="280"/>
      <c r="Q307" s="280"/>
      <c r="R307" s="280"/>
      <c r="S307" s="280"/>
      <c r="T307" s="280"/>
      <c r="U307" s="280"/>
      <c r="V307" s="280"/>
      <c r="W307" s="280"/>
      <c r="X307" s="280"/>
      <c r="Y307" s="280"/>
      <c r="Z307" s="279"/>
      <c r="AA307" s="660"/>
      <c r="AB307" s="394" t="str">
        <f t="shared" si="148"/>
        <v>►</v>
      </c>
      <c r="AC307" s="146" t="str">
        <f t="shared" si="170"/>
        <v>►</v>
      </c>
      <c r="AD307" s="659" t="str">
        <f t="shared" si="170"/>
        <v>►</v>
      </c>
      <c r="AE307" s="146" t="str">
        <f t="shared" si="170"/>
        <v>►</v>
      </c>
      <c r="AF307" s="146" t="str">
        <f t="shared" si="170"/>
        <v>►</v>
      </c>
      <c r="AG307" s="146" t="str">
        <f t="shared" si="170"/>
        <v>►</v>
      </c>
      <c r="AH307" s="146" t="str">
        <f t="shared" si="170"/>
        <v>►</v>
      </c>
      <c r="AI307" s="660"/>
      <c r="AJ307" s="145"/>
      <c r="AK307" s="118"/>
      <c r="AL307" s="118"/>
      <c r="AM307" s="117"/>
      <c r="AN307" s="116"/>
      <c r="AO307" s="115"/>
      <c r="AP307" s="281"/>
      <c r="AQ307" s="280"/>
      <c r="AR307" s="280"/>
      <c r="AS307" s="280"/>
      <c r="AT307" s="280"/>
      <c r="AU307" s="280"/>
      <c r="AV307" s="280"/>
      <c r="AW307" s="280"/>
      <c r="AX307" s="280"/>
      <c r="AY307" s="280"/>
      <c r="AZ307" s="280"/>
      <c r="BA307" s="279"/>
      <c r="BB307"/>
      <c r="BC307" s="394" t="str">
        <f t="shared" si="149"/>
        <v>►</v>
      </c>
      <c r="BF307" s="394" t="str">
        <f t="shared" si="150"/>
        <v>►</v>
      </c>
      <c r="BI307" s="9">
        <v>1</v>
      </c>
      <c r="BJ307" s="1"/>
      <c r="BK307" s="1"/>
    </row>
    <row r="308" spans="1:63" s="564" customFormat="1" ht="21">
      <c r="A308" s="394" t="str">
        <f t="shared" si="147"/>
        <v>►</v>
      </c>
      <c r="B308" s="146" t="str">
        <f t="shared" si="169"/>
        <v>►</v>
      </c>
      <c r="C308" s="659" t="str">
        <f t="shared" si="169"/>
        <v>►</v>
      </c>
      <c r="D308" s="146" t="str">
        <f t="shared" si="169"/>
        <v>►</v>
      </c>
      <c r="E308" s="146" t="str">
        <f t="shared" si="169"/>
        <v>►</v>
      </c>
      <c r="F308" s="146" t="str">
        <f t="shared" si="169"/>
        <v>►</v>
      </c>
      <c r="G308" s="146" t="str">
        <f t="shared" si="169"/>
        <v>►</v>
      </c>
      <c r="H308"/>
      <c r="I308" s="145"/>
      <c r="J308" s="118"/>
      <c r="K308" s="118"/>
      <c r="L308" s="117"/>
      <c r="M308" s="116"/>
      <c r="N308" s="115"/>
      <c r="O308" s="281"/>
      <c r="P308" s="280"/>
      <c r="Q308" s="280"/>
      <c r="R308" s="280"/>
      <c r="S308" s="280"/>
      <c r="T308" s="280"/>
      <c r="U308" s="280"/>
      <c r="V308" s="280"/>
      <c r="W308" s="280"/>
      <c r="X308" s="280"/>
      <c r="Y308" s="280"/>
      <c r="Z308" s="279"/>
      <c r="AA308" s="660"/>
      <c r="AB308" s="394" t="str">
        <f t="shared" si="148"/>
        <v>►</v>
      </c>
      <c r="AC308" s="146" t="str">
        <f t="shared" si="170"/>
        <v>►</v>
      </c>
      <c r="AD308" s="659" t="str">
        <f t="shared" si="170"/>
        <v>►</v>
      </c>
      <c r="AE308" s="146" t="str">
        <f t="shared" si="170"/>
        <v>►</v>
      </c>
      <c r="AF308" s="146" t="str">
        <f t="shared" si="170"/>
        <v>►</v>
      </c>
      <c r="AG308" s="146" t="str">
        <f t="shared" si="170"/>
        <v>►</v>
      </c>
      <c r="AH308" s="146" t="str">
        <f t="shared" si="170"/>
        <v>►</v>
      </c>
      <c r="AI308" s="660"/>
      <c r="AJ308" s="145"/>
      <c r="AK308" s="118"/>
      <c r="AL308" s="118"/>
      <c r="AM308" s="117"/>
      <c r="AN308" s="116"/>
      <c r="AO308" s="115"/>
      <c r="AP308" s="281"/>
      <c r="AQ308" s="280"/>
      <c r="AR308" s="280"/>
      <c r="AS308" s="280"/>
      <c r="AT308" s="280"/>
      <c r="AU308" s="280"/>
      <c r="AV308" s="280"/>
      <c r="AW308" s="280"/>
      <c r="AX308" s="280"/>
      <c r="AY308" s="280"/>
      <c r="AZ308" s="280"/>
      <c r="BA308" s="279"/>
      <c r="BB308"/>
      <c r="BC308" s="394" t="str">
        <f t="shared" si="149"/>
        <v>►</v>
      </c>
      <c r="BF308" s="394" t="str">
        <f t="shared" si="150"/>
        <v>►</v>
      </c>
      <c r="BI308" s="9">
        <v>1</v>
      </c>
      <c r="BJ308" s="1"/>
      <c r="BK308" s="1"/>
    </row>
    <row r="309" spans="1:63" s="564" customFormat="1" ht="21">
      <c r="A309" s="394" t="str">
        <f t="shared" si="147"/>
        <v>►</v>
      </c>
      <c r="B309" s="146" t="str">
        <f t="shared" si="169"/>
        <v>►</v>
      </c>
      <c r="C309" s="659" t="str">
        <f t="shared" si="169"/>
        <v>►</v>
      </c>
      <c r="D309" s="146" t="str">
        <f t="shared" si="169"/>
        <v>►</v>
      </c>
      <c r="E309" s="146" t="str">
        <f t="shared" si="169"/>
        <v>►</v>
      </c>
      <c r="F309" s="146" t="str">
        <f t="shared" si="169"/>
        <v>►</v>
      </c>
      <c r="G309" s="146" t="str">
        <f t="shared" si="169"/>
        <v>►</v>
      </c>
      <c r="H309"/>
      <c r="I309" s="145"/>
      <c r="J309" s="118"/>
      <c r="K309" s="118"/>
      <c r="L309" s="117"/>
      <c r="M309" s="116"/>
      <c r="N309" s="115"/>
      <c r="O309" s="281"/>
      <c r="P309" s="280"/>
      <c r="Q309" s="280"/>
      <c r="R309" s="280"/>
      <c r="S309" s="280"/>
      <c r="T309" s="280"/>
      <c r="U309" s="280"/>
      <c r="V309" s="280"/>
      <c r="W309" s="280"/>
      <c r="X309" s="280"/>
      <c r="Y309" s="280"/>
      <c r="Z309" s="279"/>
      <c r="AA309" s="660"/>
      <c r="AB309" s="394" t="str">
        <f t="shared" si="148"/>
        <v>►</v>
      </c>
      <c r="AC309" s="146" t="str">
        <f t="shared" si="170"/>
        <v>►</v>
      </c>
      <c r="AD309" s="659" t="str">
        <f t="shared" si="170"/>
        <v>►</v>
      </c>
      <c r="AE309" s="146" t="str">
        <f t="shared" si="170"/>
        <v>►</v>
      </c>
      <c r="AF309" s="146" t="str">
        <f t="shared" si="170"/>
        <v>►</v>
      </c>
      <c r="AG309" s="146" t="str">
        <f t="shared" si="170"/>
        <v>►</v>
      </c>
      <c r="AH309" s="146" t="str">
        <f t="shared" si="170"/>
        <v>►</v>
      </c>
      <c r="AI309" s="660"/>
      <c r="AJ309" s="145"/>
      <c r="AK309" s="118"/>
      <c r="AL309" s="118"/>
      <c r="AM309" s="117"/>
      <c r="AN309" s="116"/>
      <c r="AO309" s="115"/>
      <c r="AP309" s="281"/>
      <c r="AQ309" s="280"/>
      <c r="AR309" s="280"/>
      <c r="AS309" s="280"/>
      <c r="AT309" s="280"/>
      <c r="AU309" s="280"/>
      <c r="AV309" s="280"/>
      <c r="AW309" s="280"/>
      <c r="AX309" s="280"/>
      <c r="AY309" s="280"/>
      <c r="AZ309" s="280"/>
      <c r="BA309" s="279"/>
      <c r="BB309"/>
      <c r="BC309" s="394" t="str">
        <f t="shared" si="149"/>
        <v>►</v>
      </c>
      <c r="BF309" s="394" t="str">
        <f t="shared" si="150"/>
        <v>►</v>
      </c>
      <c r="BI309" s="9">
        <v>1</v>
      </c>
      <c r="BJ309" s="1"/>
      <c r="BK309" s="1"/>
    </row>
    <row r="310" spans="1:63" s="564" customFormat="1" ht="18.75">
      <c r="A310" s="394" t="str">
        <f t="shared" si="147"/>
        <v>►</v>
      </c>
      <c r="B310" s="146" t="str">
        <f t="shared" si="169"/>
        <v>►</v>
      </c>
      <c r="C310" s="659" t="str">
        <f t="shared" si="169"/>
        <v>►</v>
      </c>
      <c r="D310" s="146" t="str">
        <f t="shared" si="169"/>
        <v>►</v>
      </c>
      <c r="E310" s="146" t="str">
        <f t="shared" si="169"/>
        <v>►</v>
      </c>
      <c r="F310" s="146" t="str">
        <f t="shared" si="169"/>
        <v>►</v>
      </c>
      <c r="G310" s="146" t="str">
        <f t="shared" si="169"/>
        <v>►</v>
      </c>
      <c r="H310"/>
      <c r="I310" s="145"/>
      <c r="J310" s="118"/>
      <c r="K310" s="118"/>
      <c r="L310" s="117"/>
      <c r="M310" s="116"/>
      <c r="N310" s="115"/>
      <c r="O310" s="661"/>
      <c r="P310" s="277"/>
      <c r="Q310" s="277"/>
      <c r="R310" s="277"/>
      <c r="S310" s="277"/>
      <c r="T310" s="277"/>
      <c r="U310" s="277"/>
      <c r="V310" s="277"/>
      <c r="W310" s="277"/>
      <c r="X310" s="277"/>
      <c r="Y310" s="277"/>
      <c r="Z310" s="276"/>
      <c r="AA310" s="660"/>
      <c r="AB310" s="394" t="str">
        <f t="shared" si="148"/>
        <v>►</v>
      </c>
      <c r="AC310" s="146" t="str">
        <f t="shared" si="170"/>
        <v>►</v>
      </c>
      <c r="AD310" s="659" t="str">
        <f t="shared" si="170"/>
        <v>►</v>
      </c>
      <c r="AE310" s="146" t="str">
        <f t="shared" si="170"/>
        <v>►</v>
      </c>
      <c r="AF310" s="146" t="str">
        <f t="shared" si="170"/>
        <v>►</v>
      </c>
      <c r="AG310" s="146" t="str">
        <f t="shared" si="170"/>
        <v>►</v>
      </c>
      <c r="AH310" s="146" t="str">
        <f t="shared" si="170"/>
        <v>►</v>
      </c>
      <c r="AI310" s="660"/>
      <c r="AJ310" s="145"/>
      <c r="AK310" s="118"/>
      <c r="AL310" s="118"/>
      <c r="AM310" s="117"/>
      <c r="AN310" s="116"/>
      <c r="AO310" s="115"/>
      <c r="AP310" s="661"/>
      <c r="AQ310" s="277"/>
      <c r="AR310" s="277"/>
      <c r="AS310" s="277"/>
      <c r="AT310" s="277"/>
      <c r="AU310" s="277"/>
      <c r="AV310" s="277"/>
      <c r="AW310" s="277"/>
      <c r="AX310" s="277"/>
      <c r="AY310" s="277"/>
      <c r="AZ310" s="277"/>
      <c r="BA310" s="276"/>
      <c r="BB310"/>
      <c r="BC310" s="394" t="str">
        <f t="shared" si="149"/>
        <v>►</v>
      </c>
      <c r="BF310" s="394" t="str">
        <f t="shared" si="150"/>
        <v>►</v>
      </c>
      <c r="BI310" s="9">
        <v>1</v>
      </c>
      <c r="BJ310" s="1"/>
      <c r="BK310" s="1"/>
    </row>
    <row r="311" spans="1:63" s="564" customFormat="1" ht="18.75">
      <c r="A311" s="394" t="str">
        <f t="shared" si="147"/>
        <v>►</v>
      </c>
      <c r="B311" s="146" t="str">
        <f t="shared" si="169"/>
        <v>►</v>
      </c>
      <c r="C311" s="659" t="str">
        <f t="shared" si="169"/>
        <v>►</v>
      </c>
      <c r="D311" s="146" t="str">
        <f t="shared" si="169"/>
        <v>►</v>
      </c>
      <c r="E311" s="146" t="str">
        <f t="shared" si="169"/>
        <v>►</v>
      </c>
      <c r="F311" s="146" t="str">
        <f t="shared" si="169"/>
        <v>►</v>
      </c>
      <c r="G311" s="146" t="str">
        <f t="shared" si="169"/>
        <v>►</v>
      </c>
      <c r="H311"/>
      <c r="I311" s="145"/>
      <c r="J311" s="118"/>
      <c r="K311" s="118"/>
      <c r="L311" s="117"/>
      <c r="M311" s="116"/>
      <c r="N311" s="115"/>
      <c r="O311" s="661"/>
      <c r="P311" s="277"/>
      <c r="Q311" s="277"/>
      <c r="R311" s="277"/>
      <c r="S311" s="277"/>
      <c r="T311" s="277"/>
      <c r="U311" s="277"/>
      <c r="V311" s="277"/>
      <c r="W311" s="277"/>
      <c r="X311" s="277"/>
      <c r="Y311" s="277"/>
      <c r="Z311" s="276"/>
      <c r="AA311" s="660"/>
      <c r="AB311" s="394" t="str">
        <f t="shared" si="148"/>
        <v>►</v>
      </c>
      <c r="AC311" s="146" t="str">
        <f t="shared" si="170"/>
        <v>►</v>
      </c>
      <c r="AD311" s="659" t="str">
        <f t="shared" si="170"/>
        <v>►</v>
      </c>
      <c r="AE311" s="146" t="str">
        <f t="shared" si="170"/>
        <v>►</v>
      </c>
      <c r="AF311" s="146" t="str">
        <f t="shared" si="170"/>
        <v>►</v>
      </c>
      <c r="AG311" s="146" t="str">
        <f t="shared" si="170"/>
        <v>►</v>
      </c>
      <c r="AH311" s="146" t="str">
        <f t="shared" si="170"/>
        <v>►</v>
      </c>
      <c r="AI311" s="660"/>
      <c r="AJ311" s="145"/>
      <c r="AK311" s="118"/>
      <c r="AL311" s="118"/>
      <c r="AM311" s="117"/>
      <c r="AN311" s="116"/>
      <c r="AO311" s="115"/>
      <c r="AP311" s="661"/>
      <c r="AQ311" s="277"/>
      <c r="AR311" s="277"/>
      <c r="AS311" s="277"/>
      <c r="AT311" s="277"/>
      <c r="AU311" s="277"/>
      <c r="AV311" s="277"/>
      <c r="AW311" s="277"/>
      <c r="AX311" s="277"/>
      <c r="AY311" s="277"/>
      <c r="AZ311" s="277"/>
      <c r="BA311" s="276"/>
      <c r="BB311"/>
      <c r="BC311" s="394" t="str">
        <f t="shared" si="149"/>
        <v>►</v>
      </c>
      <c r="BF311" s="394" t="str">
        <f t="shared" si="150"/>
        <v>►</v>
      </c>
      <c r="BI311" s="9">
        <v>1</v>
      </c>
      <c r="BJ311" s="1"/>
      <c r="BK311" s="1"/>
    </row>
    <row r="312" spans="1:63" s="564" customFormat="1" ht="15.75">
      <c r="A312" s="394" t="str">
        <f t="shared" si="147"/>
        <v>►</v>
      </c>
      <c r="B312" s="146" t="str">
        <f t="shared" si="169"/>
        <v>►</v>
      </c>
      <c r="C312" s="659" t="str">
        <f t="shared" si="169"/>
        <v>►</v>
      </c>
      <c r="D312" s="146" t="str">
        <f t="shared" si="169"/>
        <v>►</v>
      </c>
      <c r="E312" s="146" t="str">
        <f t="shared" si="169"/>
        <v>►</v>
      </c>
      <c r="F312" s="146" t="str">
        <f t="shared" si="169"/>
        <v>►</v>
      </c>
      <c r="G312" s="146" t="str">
        <f t="shared" si="169"/>
        <v>►</v>
      </c>
      <c r="H312"/>
      <c r="I312" s="272"/>
      <c r="J312" s="118"/>
      <c r="K312" s="118"/>
      <c r="L312" s="117"/>
      <c r="M312" s="116"/>
      <c r="N312" s="115"/>
      <c r="O312" s="274"/>
      <c r="P312" s="121"/>
      <c r="Q312" s="121"/>
      <c r="R312" s="121"/>
      <c r="S312" s="121"/>
      <c r="T312" s="121"/>
      <c r="U312" s="121"/>
      <c r="V312" s="121"/>
      <c r="W312" s="121"/>
      <c r="X312" s="121"/>
      <c r="Y312" s="121"/>
      <c r="Z312" s="120"/>
      <c r="AA312" s="660"/>
      <c r="AB312" s="394" t="str">
        <f t="shared" si="148"/>
        <v>►</v>
      </c>
      <c r="AC312" s="146" t="str">
        <f t="shared" si="170"/>
        <v>►</v>
      </c>
      <c r="AD312" s="659" t="str">
        <f t="shared" si="170"/>
        <v>►</v>
      </c>
      <c r="AE312" s="146" t="str">
        <f t="shared" si="170"/>
        <v>►</v>
      </c>
      <c r="AF312" s="146" t="str">
        <f t="shared" si="170"/>
        <v>►</v>
      </c>
      <c r="AG312" s="146" t="str">
        <f t="shared" si="170"/>
        <v>►</v>
      </c>
      <c r="AH312" s="146" t="str">
        <f t="shared" si="170"/>
        <v>►</v>
      </c>
      <c r="AI312" s="660"/>
      <c r="AJ312" s="272"/>
      <c r="AK312" s="118"/>
      <c r="AL312" s="118"/>
      <c r="AM312" s="117"/>
      <c r="AN312" s="116"/>
      <c r="AO312" s="115"/>
      <c r="AP312" s="274"/>
      <c r="AQ312" s="121"/>
      <c r="AR312" s="121"/>
      <c r="AS312" s="121"/>
      <c r="AT312" s="121"/>
      <c r="AU312" s="121"/>
      <c r="AV312" s="121"/>
      <c r="AW312" s="121"/>
      <c r="AX312" s="121"/>
      <c r="AY312" s="121"/>
      <c r="AZ312" s="121"/>
      <c r="BA312" s="120"/>
      <c r="BB312"/>
      <c r="BC312" s="394" t="str">
        <f t="shared" si="149"/>
        <v>►</v>
      </c>
      <c r="BF312" s="394" t="str">
        <f t="shared" si="150"/>
        <v>►</v>
      </c>
      <c r="BI312" s="9">
        <v>1</v>
      </c>
      <c r="BJ312" s="1"/>
      <c r="BK312" s="1"/>
    </row>
    <row r="313" spans="1:63" s="564" customFormat="1" ht="15.75">
      <c r="A313" s="394" t="str">
        <f t="shared" si="147"/>
        <v>►</v>
      </c>
      <c r="B313" s="146" t="str">
        <f t="shared" si="169"/>
        <v>►</v>
      </c>
      <c r="C313" s="659" t="str">
        <f t="shared" si="169"/>
        <v>►</v>
      </c>
      <c r="D313" s="146" t="str">
        <f t="shared" si="169"/>
        <v>►</v>
      </c>
      <c r="E313" s="146" t="str">
        <f t="shared" si="169"/>
        <v>►</v>
      </c>
      <c r="F313" s="146" t="str">
        <f t="shared" si="169"/>
        <v>►</v>
      </c>
      <c r="G313" s="146" t="str">
        <f t="shared" si="169"/>
        <v>►</v>
      </c>
      <c r="H313"/>
      <c r="I313" s="272"/>
      <c r="J313" s="112"/>
      <c r="K313" s="112"/>
      <c r="L313" s="112"/>
      <c r="M313" s="112"/>
      <c r="N313" s="112"/>
      <c r="O313" s="112"/>
      <c r="P313" s="112"/>
      <c r="Q313" s="112"/>
      <c r="R313" s="112"/>
      <c r="S313" s="112"/>
      <c r="T313" s="112"/>
      <c r="U313" s="112"/>
      <c r="V313" s="112"/>
      <c r="W313" s="112"/>
      <c r="X313" s="112"/>
      <c r="Y313" s="112"/>
      <c r="Z313" s="114"/>
      <c r="AA313" s="660"/>
      <c r="AB313" s="394" t="str">
        <f t="shared" si="148"/>
        <v>►</v>
      </c>
      <c r="AC313" s="146" t="str">
        <f t="shared" si="170"/>
        <v>►</v>
      </c>
      <c r="AD313" s="659" t="str">
        <f t="shared" si="170"/>
        <v>►</v>
      </c>
      <c r="AE313" s="146" t="str">
        <f t="shared" si="170"/>
        <v>►</v>
      </c>
      <c r="AF313" s="146" t="str">
        <f t="shared" si="170"/>
        <v>►</v>
      </c>
      <c r="AG313" s="146" t="str">
        <f t="shared" si="170"/>
        <v>►</v>
      </c>
      <c r="AH313" s="146" t="str">
        <f t="shared" si="170"/>
        <v>►</v>
      </c>
      <c r="AI313" s="660"/>
      <c r="AJ313" s="272"/>
      <c r="AK313" s="112"/>
      <c r="AL313" s="112"/>
      <c r="AM313" s="112"/>
      <c r="AN313" s="112"/>
      <c r="AO313" s="112"/>
      <c r="AP313" s="112"/>
      <c r="AQ313" s="112"/>
      <c r="AR313" s="112"/>
      <c r="AS313" s="112"/>
      <c r="AT313" s="112"/>
      <c r="AU313" s="112"/>
      <c r="AV313" s="112"/>
      <c r="AW313" s="112"/>
      <c r="AX313" s="112"/>
      <c r="AY313" s="112"/>
      <c r="AZ313" s="112"/>
      <c r="BA313" s="114"/>
      <c r="BB313"/>
      <c r="BC313" s="394" t="str">
        <f t="shared" si="149"/>
        <v>►</v>
      </c>
      <c r="BF313" s="394" t="str">
        <f t="shared" si="150"/>
        <v>►</v>
      </c>
      <c r="BI313" s="9">
        <v>1</v>
      </c>
      <c r="BJ313" s="1"/>
      <c r="BK313" s="1"/>
    </row>
    <row r="314" spans="1:63" s="564" customFormat="1" ht="16.5" thickBot="1">
      <c r="A314" s="394" t="str">
        <f t="shared" si="147"/>
        <v>►</v>
      </c>
      <c r="B314" s="146" t="str">
        <f t="shared" si="169"/>
        <v>►</v>
      </c>
      <c r="C314" s="659" t="str">
        <f t="shared" si="169"/>
        <v>►</v>
      </c>
      <c r="D314" s="146" t="str">
        <f t="shared" si="169"/>
        <v>►</v>
      </c>
      <c r="E314" s="146" t="str">
        <f t="shared" si="169"/>
        <v>►</v>
      </c>
      <c r="F314" s="146" t="str">
        <f t="shared" si="169"/>
        <v>►</v>
      </c>
      <c r="G314" s="146" t="str">
        <f t="shared" si="169"/>
        <v>►</v>
      </c>
      <c r="H314"/>
      <c r="I314" s="271"/>
      <c r="J314" s="270"/>
      <c r="K314" s="270"/>
      <c r="L314" s="270"/>
      <c r="M314" s="270"/>
      <c r="N314" s="270"/>
      <c r="O314" s="270"/>
      <c r="P314" s="270"/>
      <c r="Q314" s="270"/>
      <c r="R314" s="270"/>
      <c r="S314" s="270"/>
      <c r="T314" s="270"/>
      <c r="U314" s="270"/>
      <c r="V314" s="270"/>
      <c r="W314" s="270"/>
      <c r="X314" s="270"/>
      <c r="Y314" s="270"/>
      <c r="Z314" s="269"/>
      <c r="AA314" s="660"/>
      <c r="AB314" s="394" t="str">
        <f t="shared" si="148"/>
        <v>►</v>
      </c>
      <c r="AC314" s="146" t="str">
        <f t="shared" si="170"/>
        <v>►</v>
      </c>
      <c r="AD314" s="659" t="str">
        <f t="shared" si="170"/>
        <v>►</v>
      </c>
      <c r="AE314" s="146" t="str">
        <f t="shared" si="170"/>
        <v>►</v>
      </c>
      <c r="AF314" s="146" t="str">
        <f t="shared" si="170"/>
        <v>►</v>
      </c>
      <c r="AG314" s="146" t="str">
        <f t="shared" si="170"/>
        <v>►</v>
      </c>
      <c r="AH314" s="146" t="str">
        <f t="shared" si="170"/>
        <v>►</v>
      </c>
      <c r="AI314" s="660"/>
      <c r="AJ314" s="271"/>
      <c r="AK314" s="270"/>
      <c r="AL314" s="270"/>
      <c r="AM314" s="270"/>
      <c r="AN314" s="270"/>
      <c r="AO314" s="270"/>
      <c r="AP314" s="270"/>
      <c r="AQ314" s="270"/>
      <c r="AR314" s="270"/>
      <c r="AS314" s="270"/>
      <c r="AT314" s="270"/>
      <c r="AU314" s="270"/>
      <c r="AV314" s="270"/>
      <c r="AW314" s="270"/>
      <c r="AX314" s="270"/>
      <c r="AY314" s="270"/>
      <c r="AZ314" s="270"/>
      <c r="BA314" s="269"/>
      <c r="BB314"/>
      <c r="BC314" s="394" t="str">
        <f t="shared" si="149"/>
        <v>►</v>
      </c>
      <c r="BF314" s="394" t="str">
        <f t="shared" si="150"/>
        <v>►</v>
      </c>
      <c r="BI314" s="9">
        <v>1</v>
      </c>
      <c r="BJ314" s="1"/>
      <c r="BK314" s="1"/>
    </row>
    <row r="315" spans="1:63" s="564" customFormat="1" ht="16.5" thickBot="1">
      <c r="A315" s="394" t="str">
        <f t="shared" si="147"/>
        <v>A</v>
      </c>
      <c r="B315" s="655" t="s">
        <v>933</v>
      </c>
      <c r="C315" s="655" t="s">
        <v>933</v>
      </c>
      <c r="D315" s="655" t="s">
        <v>933</v>
      </c>
      <c r="E315" s="655" t="s">
        <v>933</v>
      </c>
      <c r="F315" s="655" t="s">
        <v>933</v>
      </c>
      <c r="G315" s="655" t="s">
        <v>933</v>
      </c>
      <c r="H315"/>
      <c r="I315" s="658" t="s">
        <v>338</v>
      </c>
      <c r="J315" s="657" t="s">
        <v>933</v>
      </c>
      <c r="K315" s="657" t="s">
        <v>933</v>
      </c>
      <c r="L315" s="657" t="s">
        <v>933</v>
      </c>
      <c r="M315" s="657" t="s">
        <v>933</v>
      </c>
      <c r="N315" s="657" t="s">
        <v>933</v>
      </c>
      <c r="O315" s="657" t="s">
        <v>933</v>
      </c>
      <c r="P315" s="657" t="s">
        <v>933</v>
      </c>
      <c r="Q315" s="657" t="s">
        <v>933</v>
      </c>
      <c r="R315" s="657" t="s">
        <v>933</v>
      </c>
      <c r="S315" s="657" t="s">
        <v>933</v>
      </c>
      <c r="T315" s="657" t="s">
        <v>933</v>
      </c>
      <c r="U315" s="657" t="s">
        <v>933</v>
      </c>
      <c r="V315" s="657" t="s">
        <v>933</v>
      </c>
      <c r="W315" s="657" t="s">
        <v>933</v>
      </c>
      <c r="X315" s="657" t="s">
        <v>933</v>
      </c>
      <c r="Y315" s="657" t="s">
        <v>933</v>
      </c>
      <c r="Z315" s="657" t="s">
        <v>933</v>
      </c>
      <c r="AA315" s="660"/>
      <c r="AB315" s="394" t="str">
        <f t="shared" si="148"/>
        <v>A</v>
      </c>
      <c r="AC315" s="655" t="s">
        <v>933</v>
      </c>
      <c r="AD315" s="655" t="s">
        <v>933</v>
      </c>
      <c r="AE315" s="655" t="s">
        <v>933</v>
      </c>
      <c r="AF315" s="655" t="s">
        <v>933</v>
      </c>
      <c r="AG315" s="655" t="s">
        <v>933</v>
      </c>
      <c r="AH315" s="655" t="s">
        <v>933</v>
      </c>
      <c r="AI315" s="660"/>
      <c r="AJ315" s="832" t="s">
        <v>338</v>
      </c>
      <c r="AK315" s="833" t="s">
        <v>338</v>
      </c>
      <c r="AL315" s="833" t="s">
        <v>338</v>
      </c>
      <c r="AM315" s="833" t="s">
        <v>338</v>
      </c>
      <c r="AN315" s="833" t="s">
        <v>338</v>
      </c>
      <c r="AO315" s="834" t="s">
        <v>2028</v>
      </c>
      <c r="AP315" s="835"/>
      <c r="AQ315" s="835"/>
      <c r="AR315" s="835"/>
      <c r="AS315" s="835"/>
      <c r="AT315" s="835"/>
      <c r="AU315" s="835"/>
      <c r="AV315" s="835"/>
      <c r="AW315" s="835"/>
      <c r="AX315" s="835"/>
      <c r="AY315" s="835"/>
      <c r="AZ315" s="835"/>
      <c r="BA315" s="835"/>
      <c r="BB315"/>
      <c r="BC315" s="394" t="str">
        <f t="shared" si="149"/>
        <v>A</v>
      </c>
      <c r="BF315" s="394" t="str">
        <f t="shared" si="150"/>
        <v>A</v>
      </c>
      <c r="BI315" s="9">
        <v>1</v>
      </c>
      <c r="BJ315" s="1"/>
      <c r="BK315" s="1"/>
    </row>
    <row r="316" spans="1:63" s="564" customFormat="1" ht="28.5">
      <c r="A316" s="394" t="str">
        <f t="shared" si="147"/>
        <v>A</v>
      </c>
      <c r="B316" s="395">
        <f t="shared" ref="B316:B334" si="171">IF(A316="►","►",IF(A316="A",IF(AND(ISTEXT(J316),ISTEXT(J316)),J316,IF(ISTEXT(J316),J316,IF(ISBLANK(J316),J316,J316)))))</f>
        <v>0</v>
      </c>
      <c r="C316" s="687">
        <f t="shared" ref="C316:C334" si="172">IF(B316="►","►",IFERROR(LEFT(B316,SEARCH(".",B316)-1),0))</f>
        <v>0</v>
      </c>
      <c r="D316" s="395">
        <f t="shared" ref="D316:D334" si="173">IF(B316="►","►",IFERROR(MID(B316,SEARCH(".",B316)+1,SEARCH(".",B316,SEARCH(".",B316)+1)-SEARCH(".",B316)-1),0))</f>
        <v>0</v>
      </c>
      <c r="E316" s="395">
        <f t="shared" ref="E316:E334" si="174">IF(B316="►","►",IFERROR(MID(B316,SEARCH(".",B316,SEARCH(".",B316)+1)+1,SEARCH(".",B316,SEARCH(".",B316,SEARCH(".",B316)+1)+1)-SEARCH(".",B316,SEARCH(".",B316)+1)-1),0))</f>
        <v>0</v>
      </c>
      <c r="F316" s="395">
        <f t="shared" ref="F316:F334" si="175">IF(B316="►","►",IFERROR(MID(J316,SEARCH(".",B316,SEARCH(".",B316,SEARCH(".",B316)+1)+1)+1,SEARCH(".",B316,SEARCH(".",B316,SEARCH(".",B316,SEARCH(".",B316)+1)+1)+1)-SEARCH(".",B316,SEARCH(".",B316,SEARCH(".",B316)+1)+1)-1),0))</f>
        <v>0</v>
      </c>
      <c r="G316" s="395" t="str">
        <f t="shared" ref="G316:G334" si="176">IF(B316="►","►",IFERROR(MID(B316,SEARCH("♦",SUBSTITUTE(B316,".","♦",LEN(B316)-LEN(SUBSTITUTE(B316,".",""))))+1,999),""))</f>
        <v/>
      </c>
      <c r="H316"/>
      <c r="I316" s="257" t="s">
        <v>338</v>
      </c>
      <c r="J316" s="256">
        <f>J323</f>
        <v>0</v>
      </c>
      <c r="K316" s="256">
        <f>K323</f>
        <v>0</v>
      </c>
      <c r="L316" s="255">
        <f>L323</f>
        <v>0</v>
      </c>
      <c r="M316" s="254">
        <f>M323</f>
        <v>0</v>
      </c>
      <c r="N316" s="253">
        <f>N323</f>
        <v>0</v>
      </c>
      <c r="O316" s="686"/>
      <c r="P316" s="685"/>
      <c r="Q316" s="798" t="s">
        <v>1706</v>
      </c>
      <c r="R316" s="798"/>
      <c r="S316" s="798"/>
      <c r="T316" s="798"/>
      <c r="U316" s="798"/>
      <c r="V316" s="798"/>
      <c r="W316" s="798"/>
      <c r="X316" s="798"/>
      <c r="Y316" s="798"/>
      <c r="Z316" s="684"/>
      <c r="AA316" s="660"/>
      <c r="AB316" s="394" t="str">
        <f t="shared" si="148"/>
        <v>A</v>
      </c>
      <c r="AC316" s="395">
        <f t="shared" ref="AC316:AC334" si="177">IF(AB316="►","►",IF(AB316="A",IF(AND(ISTEXT(AK316),ISTEXT(AK316)),AK316,IF(ISTEXT(AK316),AK316,IF(ISBLANK(AK316),AK316,AK316)))))</f>
        <v>0</v>
      </c>
      <c r="AD316" s="687">
        <f t="shared" ref="AD316:AD334" si="178">IF(AC316="►","►",IFERROR(LEFT(AC316,SEARCH(".",AC316)-1),0))</f>
        <v>0</v>
      </c>
      <c r="AE316" s="395">
        <f t="shared" ref="AE316:AE334" si="179">IF(AC316="►","►",IFERROR(MID(AC316,SEARCH(".",AC316)+1,SEARCH(".",AC316,SEARCH(".",AC316)+1)-SEARCH(".",AC316)-1),0))</f>
        <v>0</v>
      </c>
      <c r="AF316" s="395">
        <f t="shared" ref="AF316:AF334" si="180">IF(AC316="►","►",IFERROR(MID(AC316,SEARCH(".",AC316,SEARCH(".",AC316)+1)+1,SEARCH(".",AC316,SEARCH(".",AC316,SEARCH(".",AC316)+1)+1)-SEARCH(".",AC316,SEARCH(".",AC316)+1)-1),0))</f>
        <v>0</v>
      </c>
      <c r="AG316" s="395">
        <f t="shared" ref="AG316:AG334" si="181">IF(AC316="►","►",IFERROR(MID(AK316,SEARCH(".",AC316,SEARCH(".",AC316,SEARCH(".",AC316)+1)+1)+1,SEARCH(".",AC316,SEARCH(".",AC316,SEARCH(".",AC316,SEARCH(".",AC316)+1)+1)+1)-SEARCH(".",AC316,SEARCH(".",AC316,SEARCH(".",AC316)+1)+1)-1),0))</f>
        <v>0</v>
      </c>
      <c r="AH316" s="395" t="str">
        <f t="shared" ref="AH316:AH334" si="182">IF(AC316="►","►",IFERROR(MID(AC316,SEARCH("♦",SUBSTITUTE(AC316,".","♦",LEN(AC316)-LEN(SUBSTITUTE(AC316,".",""))))+1,999),""))</f>
        <v/>
      </c>
      <c r="AI316" s="660"/>
      <c r="AJ316" s="257" t="s">
        <v>338</v>
      </c>
      <c r="AK316" s="256">
        <f>AK323</f>
        <v>0</v>
      </c>
      <c r="AL316" s="256">
        <f>AL323</f>
        <v>0</v>
      </c>
      <c r="AM316" s="255">
        <f>AM323</f>
        <v>0</v>
      </c>
      <c r="AN316" s="254">
        <f>AN323</f>
        <v>0</v>
      </c>
      <c r="AO316" s="253">
        <f>AO323</f>
        <v>0</v>
      </c>
      <c r="AP316" s="686"/>
      <c r="AQ316" s="685"/>
      <c r="AR316" s="798" t="s">
        <v>2038</v>
      </c>
      <c r="AS316" s="798"/>
      <c r="AT316" s="798"/>
      <c r="AU316" s="798"/>
      <c r="AV316" s="798"/>
      <c r="AW316" s="798"/>
      <c r="AX316" s="798"/>
      <c r="AY316" s="798"/>
      <c r="AZ316" s="798"/>
      <c r="BA316" s="684"/>
      <c r="BB316"/>
      <c r="BC316" s="394" t="str">
        <f t="shared" si="149"/>
        <v>A</v>
      </c>
      <c r="BF316" s="394" t="str">
        <f t="shared" si="150"/>
        <v>A</v>
      </c>
      <c r="BI316" s="9">
        <v>1</v>
      </c>
      <c r="BJ316" s="1"/>
      <c r="BK316" s="1"/>
    </row>
    <row r="317" spans="1:63" s="564" customFormat="1" ht="28.5">
      <c r="A317" s="394" t="str">
        <f t="shared" si="147"/>
        <v>►</v>
      </c>
      <c r="B317" s="146" t="str">
        <f t="shared" si="171"/>
        <v>►</v>
      </c>
      <c r="C317" s="659" t="str">
        <f t="shared" si="172"/>
        <v>►</v>
      </c>
      <c r="D317" s="146" t="str">
        <f t="shared" si="173"/>
        <v>►</v>
      </c>
      <c r="E317" s="146" t="str">
        <f t="shared" si="174"/>
        <v>►</v>
      </c>
      <c r="F317" s="146" t="str">
        <f t="shared" si="175"/>
        <v>►</v>
      </c>
      <c r="G317" s="146" t="str">
        <f t="shared" si="176"/>
        <v>►</v>
      </c>
      <c r="H317"/>
      <c r="I317" s="133"/>
      <c r="J317" s="203"/>
      <c r="K317" s="203"/>
      <c r="L317" s="202"/>
      <c r="M317" s="201"/>
      <c r="N317" s="200"/>
      <c r="O317" s="683"/>
      <c r="P317" s="682"/>
      <c r="Q317" s="799"/>
      <c r="R317" s="799"/>
      <c r="S317" s="799"/>
      <c r="T317" s="799"/>
      <c r="U317" s="799"/>
      <c r="V317" s="799"/>
      <c r="W317" s="799"/>
      <c r="X317" s="799"/>
      <c r="Y317" s="799"/>
      <c r="Z317" s="681"/>
      <c r="AA317" s="660"/>
      <c r="AB317" s="394" t="str">
        <f t="shared" si="148"/>
        <v>►</v>
      </c>
      <c r="AC317" s="146" t="str">
        <f t="shared" si="177"/>
        <v>►</v>
      </c>
      <c r="AD317" s="659" t="str">
        <f t="shared" si="178"/>
        <v>►</v>
      </c>
      <c r="AE317" s="146" t="str">
        <f t="shared" si="179"/>
        <v>►</v>
      </c>
      <c r="AF317" s="146" t="str">
        <f t="shared" si="180"/>
        <v>►</v>
      </c>
      <c r="AG317" s="146" t="str">
        <f t="shared" si="181"/>
        <v>►</v>
      </c>
      <c r="AH317" s="146" t="str">
        <f t="shared" si="182"/>
        <v>►</v>
      </c>
      <c r="AI317" s="660"/>
      <c r="AJ317" s="133"/>
      <c r="AK317" s="203"/>
      <c r="AL317" s="203"/>
      <c r="AM317" s="202"/>
      <c r="AN317" s="201"/>
      <c r="AO317" s="200"/>
      <c r="AP317" s="683"/>
      <c r="AQ317" s="682"/>
      <c r="AR317" s="799"/>
      <c r="AS317" s="799"/>
      <c r="AT317" s="799"/>
      <c r="AU317" s="799"/>
      <c r="AV317" s="799"/>
      <c r="AW317" s="799"/>
      <c r="AX317" s="799"/>
      <c r="AY317" s="799"/>
      <c r="AZ317" s="799"/>
      <c r="BA317" s="681"/>
      <c r="BB317"/>
      <c r="BC317" s="394" t="str">
        <f t="shared" si="149"/>
        <v>►</v>
      </c>
      <c r="BF317" s="394" t="str">
        <f t="shared" si="150"/>
        <v>►</v>
      </c>
      <c r="BI317" s="9">
        <v>1</v>
      </c>
      <c r="BJ317" s="1"/>
      <c r="BK317" s="1"/>
    </row>
    <row r="318" spans="1:63" s="564" customFormat="1" ht="15.75">
      <c r="A318" s="394" t="str">
        <f t="shared" si="147"/>
        <v>►</v>
      </c>
      <c r="B318" s="146" t="str">
        <f t="shared" si="171"/>
        <v>►</v>
      </c>
      <c r="C318" s="659" t="str">
        <f t="shared" si="172"/>
        <v>►</v>
      </c>
      <c r="D318" s="146" t="str">
        <f t="shared" si="173"/>
        <v>►</v>
      </c>
      <c r="E318" s="146" t="str">
        <f t="shared" si="174"/>
        <v>►</v>
      </c>
      <c r="F318" s="146" t="str">
        <f t="shared" si="175"/>
        <v>►</v>
      </c>
      <c r="G318" s="146" t="str">
        <f t="shared" si="176"/>
        <v>►</v>
      </c>
      <c r="H318"/>
      <c r="I318" s="133"/>
      <c r="J318" s="203"/>
      <c r="K318" s="203"/>
      <c r="L318" s="202"/>
      <c r="M318" s="201"/>
      <c r="N318" s="200"/>
      <c r="O318" s="680"/>
      <c r="P318" s="680"/>
      <c r="Q318" s="332"/>
      <c r="R318" s="331"/>
      <c r="S318" s="231"/>
      <c r="T318" s="231"/>
      <c r="U318" s="231"/>
      <c r="V318" s="231"/>
      <c r="W318" s="231"/>
      <c r="X318" s="231"/>
      <c r="Y318" s="231"/>
      <c r="Z318" s="230"/>
      <c r="AA318" s="660"/>
      <c r="AB318" s="394" t="str">
        <f t="shared" si="148"/>
        <v>►</v>
      </c>
      <c r="AC318" s="146" t="str">
        <f t="shared" si="177"/>
        <v>►</v>
      </c>
      <c r="AD318" s="659" t="str">
        <f t="shared" si="178"/>
        <v>►</v>
      </c>
      <c r="AE318" s="146" t="str">
        <f t="shared" si="179"/>
        <v>►</v>
      </c>
      <c r="AF318" s="146" t="str">
        <f t="shared" si="180"/>
        <v>►</v>
      </c>
      <c r="AG318" s="146" t="str">
        <f t="shared" si="181"/>
        <v>►</v>
      </c>
      <c r="AH318" s="146" t="str">
        <f t="shared" si="182"/>
        <v>►</v>
      </c>
      <c r="AI318" s="660"/>
      <c r="AJ318" s="133"/>
      <c r="AK318" s="203"/>
      <c r="AL318" s="203"/>
      <c r="AM318" s="202"/>
      <c r="AN318" s="201"/>
      <c r="AO318" s="200"/>
      <c r="AP318" s="680"/>
      <c r="AQ318" s="680"/>
      <c r="AR318" s="332"/>
      <c r="AS318" s="331"/>
      <c r="AT318" s="231"/>
      <c r="AU318" s="231"/>
      <c r="AV318" s="231"/>
      <c r="AW318" s="231"/>
      <c r="AX318" s="231"/>
      <c r="AY318" s="231"/>
      <c r="AZ318" s="231"/>
      <c r="BA318" s="230"/>
      <c r="BB318"/>
      <c r="BC318" s="394" t="str">
        <f t="shared" si="149"/>
        <v>►</v>
      </c>
      <c r="BF318" s="394" t="str">
        <f t="shared" si="150"/>
        <v>►</v>
      </c>
      <c r="BI318" s="9">
        <v>1</v>
      </c>
      <c r="BJ318" s="1"/>
      <c r="BK318" s="1"/>
    </row>
    <row r="319" spans="1:63" s="564" customFormat="1" ht="18.75">
      <c r="A319" s="394" t="str">
        <f t="shared" si="147"/>
        <v>►</v>
      </c>
      <c r="B319" s="146" t="str">
        <f t="shared" si="171"/>
        <v>►</v>
      </c>
      <c r="C319" s="659" t="str">
        <f t="shared" si="172"/>
        <v>►</v>
      </c>
      <c r="D319" s="146" t="str">
        <f t="shared" si="173"/>
        <v>►</v>
      </c>
      <c r="E319" s="146" t="str">
        <f t="shared" si="174"/>
        <v>►</v>
      </c>
      <c r="F319" s="146" t="str">
        <f t="shared" si="175"/>
        <v>►</v>
      </c>
      <c r="G319" s="146" t="str">
        <f t="shared" si="176"/>
        <v>►</v>
      </c>
      <c r="H319"/>
      <c r="I319" s="133"/>
      <c r="J319" s="203"/>
      <c r="K319" s="203"/>
      <c r="L319" s="202"/>
      <c r="M319" s="201"/>
      <c r="N319" s="200"/>
      <c r="O319" s="223"/>
      <c r="P319" s="329"/>
      <c r="Q319" s="318"/>
      <c r="R319" s="318"/>
      <c r="S319" s="318"/>
      <c r="T319" s="318"/>
      <c r="U319" s="210"/>
      <c r="V319" s="222"/>
      <c r="W319" s="679"/>
      <c r="X319" s="679"/>
      <c r="Y319" s="679"/>
      <c r="Z319" s="678"/>
      <c r="AA319" s="660"/>
      <c r="AB319" s="394" t="str">
        <f t="shared" si="148"/>
        <v>►</v>
      </c>
      <c r="AC319" s="146" t="str">
        <f t="shared" si="177"/>
        <v>►</v>
      </c>
      <c r="AD319" s="659" t="str">
        <f t="shared" si="178"/>
        <v>►</v>
      </c>
      <c r="AE319" s="146" t="str">
        <f t="shared" si="179"/>
        <v>►</v>
      </c>
      <c r="AF319" s="146" t="str">
        <f t="shared" si="180"/>
        <v>►</v>
      </c>
      <c r="AG319" s="146" t="str">
        <f t="shared" si="181"/>
        <v>►</v>
      </c>
      <c r="AH319" s="146" t="str">
        <f t="shared" si="182"/>
        <v>►</v>
      </c>
      <c r="AI319" s="660"/>
      <c r="AJ319" s="133"/>
      <c r="AK319" s="203"/>
      <c r="AL319" s="203"/>
      <c r="AM319" s="202"/>
      <c r="AN319" s="201"/>
      <c r="AO319" s="200"/>
      <c r="AP319" s="223"/>
      <c r="AQ319" s="329"/>
      <c r="AR319" s="318"/>
      <c r="AS319" s="318"/>
      <c r="AT319" s="318"/>
      <c r="AU319" s="318"/>
      <c r="AV319" s="210"/>
      <c r="AW319" s="222"/>
      <c r="AX319" s="679"/>
      <c r="AY319" s="679"/>
      <c r="AZ319" s="679"/>
      <c r="BA319" s="678"/>
      <c r="BB319"/>
      <c r="BC319" s="394" t="str">
        <f t="shared" si="149"/>
        <v>►</v>
      </c>
      <c r="BF319" s="394" t="str">
        <f t="shared" si="150"/>
        <v>►</v>
      </c>
      <c r="BI319" s="9">
        <v>1</v>
      </c>
      <c r="BJ319" s="1"/>
      <c r="BK319" s="1"/>
    </row>
    <row r="320" spans="1:63" s="564" customFormat="1" ht="18.75">
      <c r="A320" s="394" t="str">
        <f t="shared" si="147"/>
        <v>►</v>
      </c>
      <c r="B320" s="146" t="str">
        <f t="shared" si="171"/>
        <v>►</v>
      </c>
      <c r="C320" s="659" t="str">
        <f t="shared" si="172"/>
        <v>►</v>
      </c>
      <c r="D320" s="146" t="str">
        <f t="shared" si="173"/>
        <v>►</v>
      </c>
      <c r="E320" s="146" t="str">
        <f t="shared" si="174"/>
        <v>►</v>
      </c>
      <c r="F320" s="146" t="str">
        <f t="shared" si="175"/>
        <v>►</v>
      </c>
      <c r="G320" s="146" t="str">
        <f t="shared" si="176"/>
        <v>►</v>
      </c>
      <c r="H320"/>
      <c r="I320" s="133"/>
      <c r="J320" s="203"/>
      <c r="K320" s="203"/>
      <c r="L320" s="202"/>
      <c r="M320" s="201"/>
      <c r="N320" s="200"/>
      <c r="O320" s="215"/>
      <c r="P320" s="322"/>
      <c r="Q320" s="319"/>
      <c r="R320" s="319"/>
      <c r="S320" s="319"/>
      <c r="T320" s="319"/>
      <c r="U320" s="214"/>
      <c r="V320" s="28"/>
      <c r="W320" s="679"/>
      <c r="X320" s="679"/>
      <c r="Y320" s="679"/>
      <c r="Z320" s="678"/>
      <c r="AA320" s="660"/>
      <c r="AB320" s="394" t="str">
        <f t="shared" si="148"/>
        <v>►</v>
      </c>
      <c r="AC320" s="146" t="str">
        <f t="shared" si="177"/>
        <v>►</v>
      </c>
      <c r="AD320" s="659" t="str">
        <f t="shared" si="178"/>
        <v>►</v>
      </c>
      <c r="AE320" s="146" t="str">
        <f t="shared" si="179"/>
        <v>►</v>
      </c>
      <c r="AF320" s="146" t="str">
        <f t="shared" si="180"/>
        <v>►</v>
      </c>
      <c r="AG320" s="146" t="str">
        <f t="shared" si="181"/>
        <v>►</v>
      </c>
      <c r="AH320" s="146" t="str">
        <f t="shared" si="182"/>
        <v>►</v>
      </c>
      <c r="AI320" s="660"/>
      <c r="AJ320" s="133"/>
      <c r="AK320" s="203"/>
      <c r="AL320" s="203"/>
      <c r="AM320" s="202"/>
      <c r="AN320" s="201"/>
      <c r="AO320" s="200"/>
      <c r="AP320" s="215"/>
      <c r="AQ320" s="322"/>
      <c r="AR320" s="319"/>
      <c r="AS320" s="319"/>
      <c r="AT320" s="319"/>
      <c r="AU320" s="319"/>
      <c r="AV320" s="214"/>
      <c r="AW320" s="28"/>
      <c r="AX320" s="679"/>
      <c r="AY320" s="679"/>
      <c r="AZ320" s="679"/>
      <c r="BA320" s="678"/>
      <c r="BB320"/>
      <c r="BC320" s="394" t="str">
        <f t="shared" si="149"/>
        <v>►</v>
      </c>
      <c r="BF320" s="394" t="str">
        <f t="shared" si="150"/>
        <v>►</v>
      </c>
      <c r="BI320" s="9">
        <v>1</v>
      </c>
      <c r="BJ320" s="1"/>
      <c r="BK320" s="1"/>
    </row>
    <row r="321" spans="1:63" s="564" customFormat="1" ht="15.75">
      <c r="A321" s="394" t="str">
        <f t="shared" si="147"/>
        <v>►</v>
      </c>
      <c r="B321" s="146" t="str">
        <f t="shared" si="171"/>
        <v>►</v>
      </c>
      <c r="C321" s="659" t="str">
        <f t="shared" si="172"/>
        <v>►</v>
      </c>
      <c r="D321" s="146" t="str">
        <f t="shared" si="173"/>
        <v>►</v>
      </c>
      <c r="E321" s="146" t="str">
        <f t="shared" si="174"/>
        <v>►</v>
      </c>
      <c r="F321" s="146" t="str">
        <f t="shared" si="175"/>
        <v>►</v>
      </c>
      <c r="G321" s="146" t="str">
        <f t="shared" si="176"/>
        <v>►</v>
      </c>
      <c r="H321"/>
      <c r="I321" s="133"/>
      <c r="J321" s="203"/>
      <c r="K321" s="203"/>
      <c r="L321" s="202"/>
      <c r="M321" s="201"/>
      <c r="N321" s="200"/>
      <c r="O321" s="320"/>
      <c r="P321" s="319"/>
      <c r="Q321" s="318"/>
      <c r="R321" s="315"/>
      <c r="S321" s="198"/>
      <c r="T321" s="314"/>
      <c r="U321" s="197"/>
      <c r="V321" s="196"/>
      <c r="W321" s="677" t="str">
        <f>Q316</f>
        <v>POSTIT 10</v>
      </c>
      <c r="X321" s="677"/>
      <c r="Y321" s="677"/>
      <c r="Z321" s="676"/>
      <c r="AA321" s="660"/>
      <c r="AB321" s="394" t="str">
        <f t="shared" si="148"/>
        <v>►</v>
      </c>
      <c r="AC321" s="146" t="str">
        <f t="shared" si="177"/>
        <v>►</v>
      </c>
      <c r="AD321" s="659" t="str">
        <f t="shared" si="178"/>
        <v>►</v>
      </c>
      <c r="AE321" s="146" t="str">
        <f t="shared" si="179"/>
        <v>►</v>
      </c>
      <c r="AF321" s="146" t="str">
        <f t="shared" si="180"/>
        <v>►</v>
      </c>
      <c r="AG321" s="146" t="str">
        <f t="shared" si="181"/>
        <v>►</v>
      </c>
      <c r="AH321" s="146" t="str">
        <f t="shared" si="182"/>
        <v>►</v>
      </c>
      <c r="AI321" s="660"/>
      <c r="AJ321" s="133"/>
      <c r="AK321" s="203"/>
      <c r="AL321" s="203"/>
      <c r="AM321" s="202"/>
      <c r="AN321" s="201"/>
      <c r="AO321" s="200"/>
      <c r="AP321" s="320"/>
      <c r="AQ321" s="319"/>
      <c r="AR321" s="318"/>
      <c r="AS321" s="315"/>
      <c r="AT321" s="198"/>
      <c r="AU321" s="314"/>
      <c r="AV321" s="197"/>
      <c r="AW321" s="196"/>
      <c r="AX321" s="677" t="str">
        <f>AR316</f>
        <v>POSTIT 23</v>
      </c>
      <c r="AY321" s="677"/>
      <c r="AZ321" s="677"/>
      <c r="BA321" s="676"/>
      <c r="BB321"/>
      <c r="BC321" s="394" t="str">
        <f t="shared" si="149"/>
        <v>►</v>
      </c>
      <c r="BF321" s="394" t="str">
        <f t="shared" si="150"/>
        <v>►</v>
      </c>
      <c r="BI321" s="9">
        <v>1</v>
      </c>
      <c r="BJ321" s="1"/>
      <c r="BK321" s="1"/>
    </row>
    <row r="322" spans="1:63" s="564" customFormat="1" ht="15.75">
      <c r="A322" s="394" t="str">
        <f t="shared" si="147"/>
        <v>►</v>
      </c>
      <c r="B322" s="146" t="str">
        <f t="shared" si="171"/>
        <v>►</v>
      </c>
      <c r="C322" s="659" t="str">
        <f t="shared" si="172"/>
        <v>►</v>
      </c>
      <c r="D322" s="146" t="str">
        <f t="shared" si="173"/>
        <v>►</v>
      </c>
      <c r="E322" s="146" t="str">
        <f t="shared" si="174"/>
        <v>►</v>
      </c>
      <c r="F322" s="146" t="str">
        <f t="shared" si="175"/>
        <v>►</v>
      </c>
      <c r="G322" s="146" t="str">
        <f t="shared" si="176"/>
        <v>►</v>
      </c>
      <c r="H322"/>
      <c r="I322" s="133"/>
      <c r="J322" s="203"/>
      <c r="K322" s="203"/>
      <c r="L322" s="202"/>
      <c r="M322" s="201"/>
      <c r="N322" s="200"/>
      <c r="O322" s="199"/>
      <c r="P322" s="103"/>
      <c r="Q322" s="315"/>
      <c r="R322" s="315"/>
      <c r="S322" s="198"/>
      <c r="T322" s="314"/>
      <c r="U322" s="197"/>
      <c r="V322" s="196"/>
      <c r="W322" s="677"/>
      <c r="X322" s="677"/>
      <c r="Y322" s="677"/>
      <c r="Z322" s="676"/>
      <c r="AA322" s="660"/>
      <c r="AB322" s="394" t="str">
        <f t="shared" si="148"/>
        <v>►</v>
      </c>
      <c r="AC322" s="146" t="str">
        <f t="shared" si="177"/>
        <v>►</v>
      </c>
      <c r="AD322" s="659" t="str">
        <f t="shared" si="178"/>
        <v>►</v>
      </c>
      <c r="AE322" s="146" t="str">
        <f t="shared" si="179"/>
        <v>►</v>
      </c>
      <c r="AF322" s="146" t="str">
        <f t="shared" si="180"/>
        <v>►</v>
      </c>
      <c r="AG322" s="146" t="str">
        <f t="shared" si="181"/>
        <v>►</v>
      </c>
      <c r="AH322" s="146" t="str">
        <f t="shared" si="182"/>
        <v>►</v>
      </c>
      <c r="AI322" s="660"/>
      <c r="AJ322" s="133"/>
      <c r="AK322" s="203"/>
      <c r="AL322" s="203"/>
      <c r="AM322" s="202"/>
      <c r="AN322" s="201"/>
      <c r="AO322" s="200"/>
      <c r="AP322" s="199"/>
      <c r="AQ322" s="103"/>
      <c r="AR322" s="315"/>
      <c r="AS322" s="315"/>
      <c r="AT322" s="198"/>
      <c r="AU322" s="314"/>
      <c r="AV322" s="197"/>
      <c r="AW322" s="196"/>
      <c r="AX322" s="677"/>
      <c r="AY322" s="677"/>
      <c r="AZ322" s="677"/>
      <c r="BA322" s="676"/>
      <c r="BB322"/>
      <c r="BC322" s="394" t="str">
        <f t="shared" si="149"/>
        <v>►</v>
      </c>
      <c r="BF322" s="394" t="str">
        <f t="shared" si="150"/>
        <v>►</v>
      </c>
      <c r="BI322" s="9">
        <v>1</v>
      </c>
      <c r="BJ322" s="1"/>
      <c r="BK322" s="1"/>
    </row>
    <row r="323" spans="1:63" s="564" customFormat="1" ht="15.75">
      <c r="A323" s="394" t="str">
        <f t="shared" si="147"/>
        <v>►</v>
      </c>
      <c r="B323" s="146" t="str">
        <f t="shared" si="171"/>
        <v>►</v>
      </c>
      <c r="C323" s="659" t="str">
        <f t="shared" si="172"/>
        <v>►</v>
      </c>
      <c r="D323" s="146" t="str">
        <f t="shared" si="173"/>
        <v>►</v>
      </c>
      <c r="E323" s="146" t="str">
        <f t="shared" si="174"/>
        <v>►</v>
      </c>
      <c r="F323" s="146" t="str">
        <f t="shared" si="175"/>
        <v>►</v>
      </c>
      <c r="G323" s="146" t="str">
        <f t="shared" si="176"/>
        <v>►</v>
      </c>
      <c r="H323"/>
      <c r="I323" s="133"/>
      <c r="J323" s="189"/>
      <c r="K323" s="188"/>
      <c r="L323" s="187"/>
      <c r="M323" s="186"/>
      <c r="N323" s="185"/>
      <c r="O323" s="184"/>
      <c r="P323" s="183"/>
      <c r="Q323" s="183"/>
      <c r="R323" s="182"/>
      <c r="S323" s="182"/>
      <c r="T323" s="182"/>
      <c r="U323" s="182"/>
      <c r="V323" s="182"/>
      <c r="W323" s="182"/>
      <c r="X323" s="182"/>
      <c r="Y323" s="182"/>
      <c r="Z323" s="181"/>
      <c r="AA323" s="660"/>
      <c r="AB323" s="394" t="str">
        <f t="shared" si="148"/>
        <v>►</v>
      </c>
      <c r="AC323" s="146" t="str">
        <f t="shared" si="177"/>
        <v>►</v>
      </c>
      <c r="AD323" s="659" t="str">
        <f t="shared" si="178"/>
        <v>►</v>
      </c>
      <c r="AE323" s="146" t="str">
        <f t="shared" si="179"/>
        <v>►</v>
      </c>
      <c r="AF323" s="146" t="str">
        <f t="shared" si="180"/>
        <v>►</v>
      </c>
      <c r="AG323" s="146" t="str">
        <f t="shared" si="181"/>
        <v>►</v>
      </c>
      <c r="AH323" s="146" t="str">
        <f t="shared" si="182"/>
        <v>►</v>
      </c>
      <c r="AI323" s="660"/>
      <c r="AJ323" s="133"/>
      <c r="AK323" s="189"/>
      <c r="AL323" s="188"/>
      <c r="AM323" s="187"/>
      <c r="AN323" s="186"/>
      <c r="AO323" s="185"/>
      <c r="AP323" s="184"/>
      <c r="AQ323" s="183"/>
      <c r="AR323" s="183"/>
      <c r="AS323" s="182"/>
      <c r="AT323" s="182"/>
      <c r="AU323" s="182"/>
      <c r="AV323" s="182"/>
      <c r="AW323" s="182"/>
      <c r="AX323" s="182"/>
      <c r="AY323" s="182"/>
      <c r="AZ323" s="182"/>
      <c r="BA323" s="181"/>
      <c r="BB323"/>
      <c r="BC323" s="394" t="str">
        <f t="shared" si="149"/>
        <v>►</v>
      </c>
      <c r="BF323" s="394" t="str">
        <f t="shared" si="150"/>
        <v>►</v>
      </c>
      <c r="BI323" s="9">
        <v>1</v>
      </c>
      <c r="BJ323" s="1"/>
      <c r="BK323" s="1"/>
    </row>
    <row r="324" spans="1:63" s="564" customFormat="1" ht="15.75">
      <c r="A324" s="394" t="str">
        <f t="shared" si="147"/>
        <v>►</v>
      </c>
      <c r="B324" s="146" t="str">
        <f t="shared" si="171"/>
        <v>►</v>
      </c>
      <c r="C324" s="659" t="str">
        <f t="shared" si="172"/>
        <v>►</v>
      </c>
      <c r="D324" s="146" t="str">
        <f t="shared" si="173"/>
        <v>►</v>
      </c>
      <c r="E324" s="146" t="str">
        <f t="shared" si="174"/>
        <v>►</v>
      </c>
      <c r="F324" s="146" t="str">
        <f t="shared" si="175"/>
        <v>►</v>
      </c>
      <c r="G324" s="146" t="str">
        <f t="shared" si="176"/>
        <v>►</v>
      </c>
      <c r="H324"/>
      <c r="I324" s="133"/>
      <c r="J324" s="118"/>
      <c r="K324" s="118"/>
      <c r="L324" s="117"/>
      <c r="M324" s="116"/>
      <c r="N324" s="115"/>
      <c r="O324" s="675"/>
      <c r="P324" s="675"/>
      <c r="Q324" s="674"/>
      <c r="R324" s="176"/>
      <c r="S324" s="175"/>
      <c r="T324" s="673"/>
      <c r="U324" s="174"/>
      <c r="V324" s="672"/>
      <c r="W324" s="671"/>
      <c r="X324" s="670"/>
      <c r="Y324" s="669"/>
      <c r="Z324" s="173"/>
      <c r="AA324" s="660"/>
      <c r="AB324" s="394" t="str">
        <f t="shared" si="148"/>
        <v>►</v>
      </c>
      <c r="AC324" s="146" t="str">
        <f t="shared" si="177"/>
        <v>►</v>
      </c>
      <c r="AD324" s="659" t="str">
        <f t="shared" si="178"/>
        <v>►</v>
      </c>
      <c r="AE324" s="146" t="str">
        <f t="shared" si="179"/>
        <v>►</v>
      </c>
      <c r="AF324" s="146" t="str">
        <f t="shared" si="180"/>
        <v>►</v>
      </c>
      <c r="AG324" s="146" t="str">
        <f t="shared" si="181"/>
        <v>►</v>
      </c>
      <c r="AH324" s="146" t="str">
        <f t="shared" si="182"/>
        <v>►</v>
      </c>
      <c r="AI324" s="660"/>
      <c r="AJ324" s="133"/>
      <c r="AK324" s="118"/>
      <c r="AL324" s="118"/>
      <c r="AM324" s="117"/>
      <c r="AN324" s="116"/>
      <c r="AO324" s="115"/>
      <c r="AP324" s="675"/>
      <c r="AQ324" s="675"/>
      <c r="AR324" s="674"/>
      <c r="AS324" s="176"/>
      <c r="AT324" s="175"/>
      <c r="AU324" s="673"/>
      <c r="AV324" s="174"/>
      <c r="AW324" s="672"/>
      <c r="AX324" s="671"/>
      <c r="AY324" s="670"/>
      <c r="AZ324" s="669"/>
      <c r="BA324" s="173"/>
      <c r="BB324"/>
      <c r="BC324" s="394" t="str">
        <f t="shared" si="149"/>
        <v>►</v>
      </c>
      <c r="BF324" s="394" t="str">
        <f t="shared" si="150"/>
        <v>►</v>
      </c>
      <c r="BI324" s="9">
        <v>1</v>
      </c>
      <c r="BJ324" s="1"/>
      <c r="BK324" s="1"/>
    </row>
    <row r="325" spans="1:63" s="564" customFormat="1" ht="15.75">
      <c r="A325" s="394" t="str">
        <f t="shared" si="147"/>
        <v>►</v>
      </c>
      <c r="B325" s="146" t="str">
        <f t="shared" si="171"/>
        <v>►</v>
      </c>
      <c r="C325" s="659" t="str">
        <f t="shared" si="172"/>
        <v>►</v>
      </c>
      <c r="D325" s="146" t="str">
        <f t="shared" si="173"/>
        <v>►</v>
      </c>
      <c r="E325" s="146" t="str">
        <f t="shared" si="174"/>
        <v>►</v>
      </c>
      <c r="F325" s="146" t="str">
        <f t="shared" si="175"/>
        <v>►</v>
      </c>
      <c r="G325" s="146" t="str">
        <f t="shared" si="176"/>
        <v>►</v>
      </c>
      <c r="H325"/>
      <c r="I325" s="133"/>
      <c r="J325" s="118"/>
      <c r="K325" s="118"/>
      <c r="L325" s="117"/>
      <c r="M325" s="116"/>
      <c r="N325" s="115"/>
      <c r="O325" s="663"/>
      <c r="P325" s="663"/>
      <c r="Q325" s="662"/>
      <c r="R325" s="164"/>
      <c r="S325" s="163"/>
      <c r="T325" s="668"/>
      <c r="U325" s="162"/>
      <c r="V325" s="667"/>
      <c r="W325" s="666"/>
      <c r="X325" s="665"/>
      <c r="Y325" s="664"/>
      <c r="Z325" s="161"/>
      <c r="AA325" s="660"/>
      <c r="AB325" s="394" t="str">
        <f t="shared" si="148"/>
        <v>►</v>
      </c>
      <c r="AC325" s="146" t="str">
        <f t="shared" si="177"/>
        <v>►</v>
      </c>
      <c r="AD325" s="659" t="str">
        <f t="shared" si="178"/>
        <v>►</v>
      </c>
      <c r="AE325" s="146" t="str">
        <f t="shared" si="179"/>
        <v>►</v>
      </c>
      <c r="AF325" s="146" t="str">
        <f t="shared" si="180"/>
        <v>►</v>
      </c>
      <c r="AG325" s="146" t="str">
        <f t="shared" si="181"/>
        <v>►</v>
      </c>
      <c r="AH325" s="146" t="str">
        <f t="shared" si="182"/>
        <v>►</v>
      </c>
      <c r="AI325" s="660"/>
      <c r="AJ325" s="133"/>
      <c r="AK325" s="118"/>
      <c r="AL325" s="118"/>
      <c r="AM325" s="117"/>
      <c r="AN325" s="116"/>
      <c r="AO325" s="115"/>
      <c r="AP325" s="663"/>
      <c r="AQ325" s="663"/>
      <c r="AR325" s="662"/>
      <c r="AS325" s="164"/>
      <c r="AT325" s="163"/>
      <c r="AU325" s="668"/>
      <c r="AV325" s="162"/>
      <c r="AW325" s="667"/>
      <c r="AX325" s="666"/>
      <c r="AY325" s="665"/>
      <c r="AZ325" s="664"/>
      <c r="BA325" s="161"/>
      <c r="BB325"/>
      <c r="BC325" s="394" t="str">
        <f t="shared" si="149"/>
        <v>►</v>
      </c>
      <c r="BF325" s="394" t="str">
        <f t="shared" si="150"/>
        <v>►</v>
      </c>
      <c r="BI325" s="9">
        <v>1</v>
      </c>
      <c r="BJ325" s="1"/>
      <c r="BK325" s="1"/>
    </row>
    <row r="326" spans="1:63" s="564" customFormat="1" ht="21">
      <c r="A326" s="394" t="str">
        <f t="shared" si="147"/>
        <v>►</v>
      </c>
      <c r="B326" s="146" t="str">
        <f t="shared" si="171"/>
        <v>►</v>
      </c>
      <c r="C326" s="659" t="str">
        <f t="shared" si="172"/>
        <v>►</v>
      </c>
      <c r="D326" s="146" t="str">
        <f t="shared" si="173"/>
        <v>►</v>
      </c>
      <c r="E326" s="146" t="str">
        <f t="shared" si="174"/>
        <v>►</v>
      </c>
      <c r="F326" s="146" t="str">
        <f t="shared" si="175"/>
        <v>►</v>
      </c>
      <c r="G326" s="146" t="str">
        <f t="shared" si="176"/>
        <v>►</v>
      </c>
      <c r="H326"/>
      <c r="I326" s="133"/>
      <c r="J326" s="118"/>
      <c r="K326" s="118"/>
      <c r="L326" s="117"/>
      <c r="M326" s="116"/>
      <c r="N326" s="115"/>
      <c r="O326" s="663"/>
      <c r="P326" s="663"/>
      <c r="Q326" s="662"/>
      <c r="R326" s="144"/>
      <c r="S326" s="292"/>
      <c r="T326" s="291"/>
      <c r="U326" s="143"/>
      <c r="V326" s="290"/>
      <c r="W326" s="289"/>
      <c r="X326" s="288"/>
      <c r="Y326" s="287"/>
      <c r="Z326" s="286"/>
      <c r="AA326" s="660"/>
      <c r="AB326" s="394" t="str">
        <f t="shared" si="148"/>
        <v>►</v>
      </c>
      <c r="AC326" s="146" t="str">
        <f t="shared" si="177"/>
        <v>►</v>
      </c>
      <c r="AD326" s="659" t="str">
        <f t="shared" si="178"/>
        <v>►</v>
      </c>
      <c r="AE326" s="146" t="str">
        <f t="shared" si="179"/>
        <v>►</v>
      </c>
      <c r="AF326" s="146" t="str">
        <f t="shared" si="180"/>
        <v>►</v>
      </c>
      <c r="AG326" s="146" t="str">
        <f t="shared" si="181"/>
        <v>►</v>
      </c>
      <c r="AH326" s="146" t="str">
        <f t="shared" si="182"/>
        <v>►</v>
      </c>
      <c r="AI326" s="660"/>
      <c r="AJ326" s="133"/>
      <c r="AK326" s="118"/>
      <c r="AL326" s="118"/>
      <c r="AM326" s="117"/>
      <c r="AN326" s="116"/>
      <c r="AO326" s="115"/>
      <c r="AP326" s="663"/>
      <c r="AQ326" s="663"/>
      <c r="AR326" s="662"/>
      <c r="AS326" s="144"/>
      <c r="AT326" s="292"/>
      <c r="AU326" s="291"/>
      <c r="AV326" s="143"/>
      <c r="AW326" s="290"/>
      <c r="AX326" s="289"/>
      <c r="AY326" s="288"/>
      <c r="AZ326" s="287"/>
      <c r="BA326" s="286"/>
      <c r="BB326"/>
      <c r="BC326" s="394" t="str">
        <f t="shared" si="149"/>
        <v>►</v>
      </c>
      <c r="BF326" s="394" t="str">
        <f t="shared" si="150"/>
        <v>►</v>
      </c>
      <c r="BI326" s="9">
        <v>1</v>
      </c>
      <c r="BJ326" s="1"/>
      <c r="BK326" s="1"/>
    </row>
    <row r="327" spans="1:63" s="564" customFormat="1" ht="21">
      <c r="A327" s="394" t="str">
        <f t="shared" si="147"/>
        <v>►</v>
      </c>
      <c r="B327" s="146" t="str">
        <f t="shared" si="171"/>
        <v>►</v>
      </c>
      <c r="C327" s="659" t="str">
        <f t="shared" si="172"/>
        <v>►</v>
      </c>
      <c r="D327" s="146" t="str">
        <f t="shared" si="173"/>
        <v>►</v>
      </c>
      <c r="E327" s="146" t="str">
        <f t="shared" si="174"/>
        <v>►</v>
      </c>
      <c r="F327" s="146" t="str">
        <f t="shared" si="175"/>
        <v>►</v>
      </c>
      <c r="G327" s="146" t="str">
        <f t="shared" si="176"/>
        <v>►</v>
      </c>
      <c r="H327"/>
      <c r="I327" s="145"/>
      <c r="J327" s="118"/>
      <c r="K327" s="118"/>
      <c r="L327" s="117"/>
      <c r="M327" s="116"/>
      <c r="N327" s="115"/>
      <c r="O327" s="663"/>
      <c r="P327" s="663"/>
      <c r="Q327" s="662"/>
      <c r="R327" s="149"/>
      <c r="S327" s="292"/>
      <c r="T327" s="291"/>
      <c r="U327" s="143"/>
      <c r="V327" s="290"/>
      <c r="W327" s="289"/>
      <c r="X327" s="288"/>
      <c r="Y327" s="287"/>
      <c r="Z327" s="286"/>
      <c r="AA327" s="660"/>
      <c r="AB327" s="394" t="str">
        <f t="shared" si="148"/>
        <v>►</v>
      </c>
      <c r="AC327" s="146" t="str">
        <f t="shared" si="177"/>
        <v>►</v>
      </c>
      <c r="AD327" s="659" t="str">
        <f t="shared" si="178"/>
        <v>►</v>
      </c>
      <c r="AE327" s="146" t="str">
        <f t="shared" si="179"/>
        <v>►</v>
      </c>
      <c r="AF327" s="146" t="str">
        <f t="shared" si="180"/>
        <v>►</v>
      </c>
      <c r="AG327" s="146" t="str">
        <f t="shared" si="181"/>
        <v>►</v>
      </c>
      <c r="AH327" s="146" t="str">
        <f t="shared" si="182"/>
        <v>►</v>
      </c>
      <c r="AI327" s="660"/>
      <c r="AJ327" s="145"/>
      <c r="AK327" s="118"/>
      <c r="AL327" s="118"/>
      <c r="AM327" s="117"/>
      <c r="AN327" s="116"/>
      <c r="AO327" s="115"/>
      <c r="AP327" s="663"/>
      <c r="AQ327" s="663"/>
      <c r="AR327" s="662"/>
      <c r="AS327" s="149"/>
      <c r="AT327" s="292"/>
      <c r="AU327" s="291"/>
      <c r="AV327" s="143"/>
      <c r="AW327" s="290"/>
      <c r="AX327" s="289"/>
      <c r="AY327" s="288"/>
      <c r="AZ327" s="287"/>
      <c r="BA327" s="286"/>
      <c r="BB327"/>
      <c r="BC327" s="394" t="str">
        <f t="shared" si="149"/>
        <v>►</v>
      </c>
      <c r="BF327" s="394" t="str">
        <f t="shared" si="150"/>
        <v>►</v>
      </c>
      <c r="BI327" s="9">
        <v>1</v>
      </c>
      <c r="BJ327" s="1"/>
      <c r="BK327" s="1"/>
    </row>
    <row r="328" spans="1:63" s="564" customFormat="1" ht="21">
      <c r="A328" s="394" t="str">
        <f t="shared" si="147"/>
        <v>►</v>
      </c>
      <c r="B328" s="146" t="str">
        <f t="shared" si="171"/>
        <v>►</v>
      </c>
      <c r="C328" s="659" t="str">
        <f t="shared" si="172"/>
        <v>►</v>
      </c>
      <c r="D328" s="146" t="str">
        <f t="shared" si="173"/>
        <v>►</v>
      </c>
      <c r="E328" s="146" t="str">
        <f t="shared" si="174"/>
        <v>►</v>
      </c>
      <c r="F328" s="146" t="str">
        <f t="shared" si="175"/>
        <v>►</v>
      </c>
      <c r="G328" s="146" t="str">
        <f t="shared" si="176"/>
        <v>►</v>
      </c>
      <c r="H328"/>
      <c r="I328" s="145"/>
      <c r="J328" s="118"/>
      <c r="K328" s="118"/>
      <c r="L328" s="117"/>
      <c r="M328" s="116"/>
      <c r="N328" s="115"/>
      <c r="O328" s="663"/>
      <c r="P328" s="663"/>
      <c r="Q328" s="662"/>
      <c r="R328" s="144"/>
      <c r="S328" s="292"/>
      <c r="T328" s="291"/>
      <c r="U328" s="143"/>
      <c r="V328" s="290"/>
      <c r="W328" s="289"/>
      <c r="X328" s="288"/>
      <c r="Y328" s="287"/>
      <c r="Z328" s="294"/>
      <c r="AA328" s="660"/>
      <c r="AB328" s="394" t="str">
        <f t="shared" si="148"/>
        <v>►</v>
      </c>
      <c r="AC328" s="146" t="str">
        <f t="shared" si="177"/>
        <v>►</v>
      </c>
      <c r="AD328" s="659" t="str">
        <f t="shared" si="178"/>
        <v>►</v>
      </c>
      <c r="AE328" s="146" t="str">
        <f t="shared" si="179"/>
        <v>►</v>
      </c>
      <c r="AF328" s="146" t="str">
        <f t="shared" si="180"/>
        <v>►</v>
      </c>
      <c r="AG328" s="146" t="str">
        <f t="shared" si="181"/>
        <v>►</v>
      </c>
      <c r="AH328" s="146" t="str">
        <f t="shared" si="182"/>
        <v>►</v>
      </c>
      <c r="AI328" s="660"/>
      <c r="AJ328" s="145"/>
      <c r="AK328" s="118"/>
      <c r="AL328" s="118"/>
      <c r="AM328" s="117"/>
      <c r="AN328" s="116"/>
      <c r="AO328" s="115"/>
      <c r="AP328" s="663"/>
      <c r="AQ328" s="663"/>
      <c r="AR328" s="662"/>
      <c r="AS328" s="144"/>
      <c r="AT328" s="292"/>
      <c r="AU328" s="291"/>
      <c r="AV328" s="143"/>
      <c r="AW328" s="290"/>
      <c r="AX328" s="289"/>
      <c r="AY328" s="288"/>
      <c r="AZ328" s="287"/>
      <c r="BA328" s="294"/>
      <c r="BB328"/>
      <c r="BC328" s="394" t="str">
        <f t="shared" si="149"/>
        <v>►</v>
      </c>
      <c r="BF328" s="394" t="str">
        <f t="shared" si="150"/>
        <v>►</v>
      </c>
      <c r="BI328" s="9">
        <v>1</v>
      </c>
      <c r="BJ328" s="1"/>
      <c r="BK328" s="1"/>
    </row>
    <row r="329" spans="1:63" s="564" customFormat="1" ht="21">
      <c r="A329" s="394" t="str">
        <f t="shared" si="147"/>
        <v>►</v>
      </c>
      <c r="B329" s="146" t="str">
        <f t="shared" si="171"/>
        <v>►</v>
      </c>
      <c r="C329" s="659" t="str">
        <f t="shared" si="172"/>
        <v>►</v>
      </c>
      <c r="D329" s="146" t="str">
        <f t="shared" si="173"/>
        <v>►</v>
      </c>
      <c r="E329" s="146" t="str">
        <f t="shared" si="174"/>
        <v>►</v>
      </c>
      <c r="F329" s="146" t="str">
        <f t="shared" si="175"/>
        <v>►</v>
      </c>
      <c r="G329" s="146" t="str">
        <f t="shared" si="176"/>
        <v>►</v>
      </c>
      <c r="H329"/>
      <c r="I329" s="145"/>
      <c r="J329" s="118"/>
      <c r="K329" s="118"/>
      <c r="L329" s="117"/>
      <c r="M329" s="116"/>
      <c r="N329" s="115"/>
      <c r="O329" s="663"/>
      <c r="P329" s="663"/>
      <c r="Q329" s="662"/>
      <c r="R329" s="149"/>
      <c r="S329" s="292"/>
      <c r="T329" s="291"/>
      <c r="U329" s="143"/>
      <c r="V329" s="290"/>
      <c r="W329" s="289"/>
      <c r="X329" s="288"/>
      <c r="Y329" s="287"/>
      <c r="Z329" s="294"/>
      <c r="AA329" s="660"/>
      <c r="AB329" s="394" t="str">
        <f t="shared" si="148"/>
        <v>►</v>
      </c>
      <c r="AC329" s="146" t="str">
        <f t="shared" si="177"/>
        <v>►</v>
      </c>
      <c r="AD329" s="659" t="str">
        <f t="shared" si="178"/>
        <v>►</v>
      </c>
      <c r="AE329" s="146" t="str">
        <f t="shared" si="179"/>
        <v>►</v>
      </c>
      <c r="AF329" s="146" t="str">
        <f t="shared" si="180"/>
        <v>►</v>
      </c>
      <c r="AG329" s="146" t="str">
        <f t="shared" si="181"/>
        <v>►</v>
      </c>
      <c r="AH329" s="146" t="str">
        <f t="shared" si="182"/>
        <v>►</v>
      </c>
      <c r="AI329" s="660"/>
      <c r="AJ329" s="145"/>
      <c r="AK329" s="118"/>
      <c r="AL329" s="118"/>
      <c r="AM329" s="117"/>
      <c r="AN329" s="116"/>
      <c r="AO329" s="115"/>
      <c r="AP329" s="663"/>
      <c r="AQ329" s="663"/>
      <c r="AR329" s="662"/>
      <c r="AS329" s="149"/>
      <c r="AT329" s="292"/>
      <c r="AU329" s="291"/>
      <c r="AV329" s="143"/>
      <c r="AW329" s="290"/>
      <c r="AX329" s="289"/>
      <c r="AY329" s="288"/>
      <c r="AZ329" s="287"/>
      <c r="BA329" s="294"/>
      <c r="BB329"/>
      <c r="BC329" s="394" t="str">
        <f t="shared" si="149"/>
        <v>►</v>
      </c>
      <c r="BF329" s="394" t="str">
        <f t="shared" si="150"/>
        <v>►</v>
      </c>
      <c r="BI329" s="9">
        <v>1</v>
      </c>
      <c r="BJ329" s="1"/>
      <c r="BK329" s="1"/>
    </row>
    <row r="330" spans="1:63" s="564" customFormat="1" ht="21">
      <c r="A330" s="394" t="str">
        <f t="shared" ref="A330:A393" si="183">IF(ISBLANK(I330),"►",I330)</f>
        <v>►</v>
      </c>
      <c r="B330" s="146" t="str">
        <f t="shared" si="171"/>
        <v>►</v>
      </c>
      <c r="C330" s="659" t="str">
        <f t="shared" si="172"/>
        <v>►</v>
      </c>
      <c r="D330" s="146" t="str">
        <f t="shared" si="173"/>
        <v>►</v>
      </c>
      <c r="E330" s="146" t="str">
        <f t="shared" si="174"/>
        <v>►</v>
      </c>
      <c r="F330" s="146" t="str">
        <f t="shared" si="175"/>
        <v>►</v>
      </c>
      <c r="G330" s="146" t="str">
        <f t="shared" si="176"/>
        <v>►</v>
      </c>
      <c r="H330"/>
      <c r="I330" s="145"/>
      <c r="J330" s="118"/>
      <c r="K330" s="118"/>
      <c r="L330" s="117"/>
      <c r="M330" s="116"/>
      <c r="N330" s="115"/>
      <c r="O330" s="663"/>
      <c r="P330" s="663"/>
      <c r="Q330" s="662"/>
      <c r="R330" s="144"/>
      <c r="S330" s="292"/>
      <c r="T330" s="291"/>
      <c r="U330" s="143"/>
      <c r="V330" s="290"/>
      <c r="W330" s="289"/>
      <c r="X330" s="288"/>
      <c r="Y330" s="287"/>
      <c r="Z330" s="286"/>
      <c r="AA330" s="660"/>
      <c r="AB330" s="394" t="str">
        <f t="shared" ref="AB330:AB393" si="184">IF(ISBLANK(AJ330),"►",AJ330)</f>
        <v>►</v>
      </c>
      <c r="AC330" s="146" t="str">
        <f t="shared" si="177"/>
        <v>►</v>
      </c>
      <c r="AD330" s="659" t="str">
        <f t="shared" si="178"/>
        <v>►</v>
      </c>
      <c r="AE330" s="146" t="str">
        <f t="shared" si="179"/>
        <v>►</v>
      </c>
      <c r="AF330" s="146" t="str">
        <f t="shared" si="180"/>
        <v>►</v>
      </c>
      <c r="AG330" s="146" t="str">
        <f t="shared" si="181"/>
        <v>►</v>
      </c>
      <c r="AH330" s="146" t="str">
        <f t="shared" si="182"/>
        <v>►</v>
      </c>
      <c r="AI330" s="660"/>
      <c r="AJ330" s="145"/>
      <c r="AK330" s="118"/>
      <c r="AL330" s="118"/>
      <c r="AM330" s="117"/>
      <c r="AN330" s="116"/>
      <c r="AO330" s="115"/>
      <c r="AP330" s="663"/>
      <c r="AQ330" s="663"/>
      <c r="AR330" s="662"/>
      <c r="AS330" s="144"/>
      <c r="AT330" s="292"/>
      <c r="AU330" s="291"/>
      <c r="AV330" s="143"/>
      <c r="AW330" s="290"/>
      <c r="AX330" s="289"/>
      <c r="AY330" s="288"/>
      <c r="AZ330" s="287"/>
      <c r="BA330" s="286"/>
      <c r="BB330"/>
      <c r="BC330" s="394" t="str">
        <f t="shared" ref="BC330:BC393" si="185">A330</f>
        <v>►</v>
      </c>
      <c r="BF330" s="394" t="str">
        <f t="shared" ref="BF330:BF393" si="186">AB330</f>
        <v>►</v>
      </c>
      <c r="BI330" s="9">
        <v>1</v>
      </c>
      <c r="BJ330" s="1"/>
      <c r="BK330" s="1"/>
    </row>
    <row r="331" spans="1:63" s="564" customFormat="1" ht="21">
      <c r="A331" s="394" t="str">
        <f t="shared" si="183"/>
        <v>►</v>
      </c>
      <c r="B331" s="146" t="str">
        <f t="shared" si="171"/>
        <v>►</v>
      </c>
      <c r="C331" s="659" t="str">
        <f t="shared" si="172"/>
        <v>►</v>
      </c>
      <c r="D331" s="146" t="str">
        <f t="shared" si="173"/>
        <v>►</v>
      </c>
      <c r="E331" s="146" t="str">
        <f t="shared" si="174"/>
        <v>►</v>
      </c>
      <c r="F331" s="146" t="str">
        <f t="shared" si="175"/>
        <v>►</v>
      </c>
      <c r="G331" s="146" t="str">
        <f t="shared" si="176"/>
        <v>►</v>
      </c>
      <c r="H331"/>
      <c r="I331" s="145"/>
      <c r="J331" s="118"/>
      <c r="K331" s="118"/>
      <c r="L331" s="117"/>
      <c r="M331" s="116"/>
      <c r="N331" s="115"/>
      <c r="O331" s="663"/>
      <c r="P331" s="663"/>
      <c r="Q331" s="662"/>
      <c r="R331" s="149"/>
      <c r="S331" s="292"/>
      <c r="T331" s="291"/>
      <c r="U331" s="143"/>
      <c r="V331" s="290"/>
      <c r="W331" s="289"/>
      <c r="X331" s="288"/>
      <c r="Y331" s="287"/>
      <c r="Z331" s="286"/>
      <c r="AA331" s="660"/>
      <c r="AB331" s="394" t="str">
        <f t="shared" si="184"/>
        <v>►</v>
      </c>
      <c r="AC331" s="146" t="str">
        <f t="shared" si="177"/>
        <v>►</v>
      </c>
      <c r="AD331" s="659" t="str">
        <f t="shared" si="178"/>
        <v>►</v>
      </c>
      <c r="AE331" s="146" t="str">
        <f t="shared" si="179"/>
        <v>►</v>
      </c>
      <c r="AF331" s="146" t="str">
        <f t="shared" si="180"/>
        <v>►</v>
      </c>
      <c r="AG331" s="146" t="str">
        <f t="shared" si="181"/>
        <v>►</v>
      </c>
      <c r="AH331" s="146" t="str">
        <f t="shared" si="182"/>
        <v>►</v>
      </c>
      <c r="AI331" s="660"/>
      <c r="AJ331" s="145"/>
      <c r="AK331" s="118"/>
      <c r="AL331" s="118"/>
      <c r="AM331" s="117"/>
      <c r="AN331" s="116"/>
      <c r="AO331" s="115"/>
      <c r="AP331" s="663"/>
      <c r="AQ331" s="663"/>
      <c r="AR331" s="662"/>
      <c r="AS331" s="149"/>
      <c r="AT331" s="292"/>
      <c r="AU331" s="291"/>
      <c r="AV331" s="143"/>
      <c r="AW331" s="290"/>
      <c r="AX331" s="289"/>
      <c r="AY331" s="288"/>
      <c r="AZ331" s="287"/>
      <c r="BA331" s="286"/>
      <c r="BB331"/>
      <c r="BC331" s="394" t="str">
        <f t="shared" si="185"/>
        <v>►</v>
      </c>
      <c r="BF331" s="394" t="str">
        <f t="shared" si="186"/>
        <v>►</v>
      </c>
      <c r="BI331" s="9">
        <v>1</v>
      </c>
      <c r="BJ331" s="1"/>
      <c r="BK331" s="1"/>
    </row>
    <row r="332" spans="1:63" s="564" customFormat="1" ht="21">
      <c r="A332" s="394" t="str">
        <f t="shared" si="183"/>
        <v>►</v>
      </c>
      <c r="B332" s="146" t="str">
        <f t="shared" si="171"/>
        <v>►</v>
      </c>
      <c r="C332" s="659" t="str">
        <f t="shared" si="172"/>
        <v>►</v>
      </c>
      <c r="D332" s="146" t="str">
        <f t="shared" si="173"/>
        <v>►</v>
      </c>
      <c r="E332" s="146" t="str">
        <f t="shared" si="174"/>
        <v>►</v>
      </c>
      <c r="F332" s="146" t="str">
        <f t="shared" si="175"/>
        <v>►</v>
      </c>
      <c r="G332" s="146" t="str">
        <f t="shared" si="176"/>
        <v>►</v>
      </c>
      <c r="H332"/>
      <c r="I332" s="145"/>
      <c r="J332" s="118"/>
      <c r="K332" s="118"/>
      <c r="L332" s="117"/>
      <c r="M332" s="116"/>
      <c r="N332" s="115"/>
      <c r="O332" s="663"/>
      <c r="P332" s="663"/>
      <c r="Q332" s="662"/>
      <c r="R332" s="144"/>
      <c r="S332" s="292"/>
      <c r="T332" s="291"/>
      <c r="U332" s="143"/>
      <c r="V332" s="290"/>
      <c r="W332" s="289"/>
      <c r="X332" s="288"/>
      <c r="Y332" s="287"/>
      <c r="Z332" s="286"/>
      <c r="AA332" s="660"/>
      <c r="AB332" s="394" t="str">
        <f t="shared" si="184"/>
        <v>►</v>
      </c>
      <c r="AC332" s="146" t="str">
        <f t="shared" si="177"/>
        <v>►</v>
      </c>
      <c r="AD332" s="659" t="str">
        <f t="shared" si="178"/>
        <v>►</v>
      </c>
      <c r="AE332" s="146" t="str">
        <f t="shared" si="179"/>
        <v>►</v>
      </c>
      <c r="AF332" s="146" t="str">
        <f t="shared" si="180"/>
        <v>►</v>
      </c>
      <c r="AG332" s="146" t="str">
        <f t="shared" si="181"/>
        <v>►</v>
      </c>
      <c r="AH332" s="146" t="str">
        <f t="shared" si="182"/>
        <v>►</v>
      </c>
      <c r="AI332" s="660"/>
      <c r="AJ332" s="145"/>
      <c r="AK332" s="118"/>
      <c r="AL332" s="118"/>
      <c r="AM332" s="117"/>
      <c r="AN332" s="116"/>
      <c r="AO332" s="115"/>
      <c r="AP332" s="663"/>
      <c r="AQ332" s="663"/>
      <c r="AR332" s="662"/>
      <c r="AS332" s="144"/>
      <c r="AT332" s="292"/>
      <c r="AU332" s="291"/>
      <c r="AV332" s="143"/>
      <c r="AW332" s="290"/>
      <c r="AX332" s="289"/>
      <c r="AY332" s="288"/>
      <c r="AZ332" s="287"/>
      <c r="BA332" s="286"/>
      <c r="BB332"/>
      <c r="BC332" s="394" t="str">
        <f t="shared" si="185"/>
        <v>►</v>
      </c>
      <c r="BF332" s="394" t="str">
        <f t="shared" si="186"/>
        <v>►</v>
      </c>
      <c r="BI332" s="9">
        <v>1</v>
      </c>
      <c r="BJ332" s="1"/>
      <c r="BK332" s="1"/>
    </row>
    <row r="333" spans="1:63" s="564" customFormat="1" ht="15.75">
      <c r="A333" s="394" t="str">
        <f t="shared" si="183"/>
        <v>►</v>
      </c>
      <c r="B333" s="146" t="str">
        <f t="shared" si="171"/>
        <v>►</v>
      </c>
      <c r="C333" s="659" t="str">
        <f t="shared" si="172"/>
        <v>►</v>
      </c>
      <c r="D333" s="146" t="str">
        <f t="shared" si="173"/>
        <v>►</v>
      </c>
      <c r="E333" s="146" t="str">
        <f t="shared" si="174"/>
        <v>►</v>
      </c>
      <c r="F333" s="146" t="str">
        <f t="shared" si="175"/>
        <v>►</v>
      </c>
      <c r="G333" s="146" t="str">
        <f t="shared" si="176"/>
        <v>►</v>
      </c>
      <c r="H333"/>
      <c r="I333" s="133"/>
      <c r="J333" s="118"/>
      <c r="K333" s="118"/>
      <c r="L333" s="117"/>
      <c r="M333" s="116"/>
      <c r="N333" s="115"/>
      <c r="O333" s="131"/>
      <c r="P333" s="131"/>
      <c r="Q333" s="131"/>
      <c r="R333" s="131"/>
      <c r="S333" s="131"/>
      <c r="T333" s="131"/>
      <c r="U333" s="131"/>
      <c r="V333" s="131"/>
      <c r="W333" s="131"/>
      <c r="X333" s="132"/>
      <c r="Y333" s="131"/>
      <c r="Z333" s="130"/>
      <c r="AA333" s="660"/>
      <c r="AB333" s="394" t="str">
        <f t="shared" si="184"/>
        <v>►</v>
      </c>
      <c r="AC333" s="146" t="str">
        <f t="shared" si="177"/>
        <v>►</v>
      </c>
      <c r="AD333" s="659" t="str">
        <f t="shared" si="178"/>
        <v>►</v>
      </c>
      <c r="AE333" s="146" t="str">
        <f t="shared" si="179"/>
        <v>►</v>
      </c>
      <c r="AF333" s="146" t="str">
        <f t="shared" si="180"/>
        <v>►</v>
      </c>
      <c r="AG333" s="146" t="str">
        <f t="shared" si="181"/>
        <v>►</v>
      </c>
      <c r="AH333" s="146" t="str">
        <f t="shared" si="182"/>
        <v>►</v>
      </c>
      <c r="AI333" s="660"/>
      <c r="AJ333" s="133"/>
      <c r="AK333" s="118"/>
      <c r="AL333" s="118"/>
      <c r="AM333" s="117"/>
      <c r="AN333" s="116"/>
      <c r="AO333" s="115"/>
      <c r="AP333" s="131"/>
      <c r="AQ333" s="131"/>
      <c r="AR333" s="131"/>
      <c r="AS333" s="131"/>
      <c r="AT333" s="131"/>
      <c r="AU333" s="131"/>
      <c r="AV333" s="131"/>
      <c r="AW333" s="131"/>
      <c r="AX333" s="131"/>
      <c r="AY333" s="132"/>
      <c r="AZ333" s="131"/>
      <c r="BA333" s="130"/>
      <c r="BB333"/>
      <c r="BC333" s="394" t="str">
        <f t="shared" si="185"/>
        <v>►</v>
      </c>
      <c r="BF333" s="394" t="str">
        <f t="shared" si="186"/>
        <v>►</v>
      </c>
      <c r="BI333" s="9">
        <v>1</v>
      </c>
      <c r="BJ333" s="1"/>
      <c r="BK333" s="1"/>
    </row>
    <row r="334" spans="1:63" s="564" customFormat="1" ht="21">
      <c r="A334" s="394" t="str">
        <f t="shared" si="183"/>
        <v>►</v>
      </c>
      <c r="B334" s="146" t="str">
        <f t="shared" si="171"/>
        <v>►</v>
      </c>
      <c r="C334" s="659" t="str">
        <f t="shared" si="172"/>
        <v>►</v>
      </c>
      <c r="D334" s="146" t="str">
        <f t="shared" si="173"/>
        <v>►</v>
      </c>
      <c r="E334" s="146" t="str">
        <f t="shared" si="174"/>
        <v>►</v>
      </c>
      <c r="F334" s="146" t="str">
        <f t="shared" si="175"/>
        <v>►</v>
      </c>
      <c r="G334" s="146" t="str">
        <f t="shared" si="176"/>
        <v>►</v>
      </c>
      <c r="H334"/>
      <c r="I334" s="145"/>
      <c r="J334" s="118"/>
      <c r="K334" s="118"/>
      <c r="L334" s="117"/>
      <c r="M334" s="116"/>
      <c r="N334" s="115"/>
      <c r="O334" s="284"/>
      <c r="P334" s="265"/>
      <c r="Q334" s="268"/>
      <c r="R334" s="268"/>
      <c r="S334" s="268"/>
      <c r="T334" s="268"/>
      <c r="U334" s="268"/>
      <c r="V334" s="268"/>
      <c r="W334" s="268"/>
      <c r="X334" s="268"/>
      <c r="Y334" s="268"/>
      <c r="Z334" s="283"/>
      <c r="AA334" s="660"/>
      <c r="AB334" s="394" t="str">
        <f t="shared" si="184"/>
        <v>►</v>
      </c>
      <c r="AC334" s="146" t="str">
        <f t="shared" si="177"/>
        <v>►</v>
      </c>
      <c r="AD334" s="659" t="str">
        <f t="shared" si="178"/>
        <v>►</v>
      </c>
      <c r="AE334" s="146" t="str">
        <f t="shared" si="179"/>
        <v>►</v>
      </c>
      <c r="AF334" s="146" t="str">
        <f t="shared" si="180"/>
        <v>►</v>
      </c>
      <c r="AG334" s="146" t="str">
        <f t="shared" si="181"/>
        <v>►</v>
      </c>
      <c r="AH334" s="146" t="str">
        <f t="shared" si="182"/>
        <v>►</v>
      </c>
      <c r="AI334" s="660"/>
      <c r="AJ334" s="145"/>
      <c r="AK334" s="118"/>
      <c r="AL334" s="118"/>
      <c r="AM334" s="117"/>
      <c r="AN334" s="116"/>
      <c r="AO334" s="115"/>
      <c r="AP334" s="284"/>
      <c r="AQ334" s="265"/>
      <c r="AR334" s="268"/>
      <c r="AS334" s="268"/>
      <c r="AT334" s="268"/>
      <c r="AU334" s="268"/>
      <c r="AV334" s="268"/>
      <c r="AW334" s="268"/>
      <c r="AX334" s="268"/>
      <c r="AY334" s="268"/>
      <c r="AZ334" s="268"/>
      <c r="BA334" s="283"/>
      <c r="BB334"/>
      <c r="BC334" s="394" t="str">
        <f t="shared" si="185"/>
        <v>►</v>
      </c>
      <c r="BF334" s="394" t="str">
        <f t="shared" si="186"/>
        <v>►</v>
      </c>
      <c r="BI334" s="9">
        <v>1</v>
      </c>
      <c r="BJ334" s="1"/>
      <c r="BK334" s="1"/>
    </row>
    <row r="335" spans="1:63" s="564" customFormat="1" ht="21">
      <c r="A335" s="394" t="str">
        <f t="shared" si="183"/>
        <v>►</v>
      </c>
      <c r="B335" s="146" t="str">
        <f t="shared" ref="B335:G335" si="187">B334</f>
        <v>►</v>
      </c>
      <c r="C335" s="659" t="str">
        <f t="shared" si="187"/>
        <v>►</v>
      </c>
      <c r="D335" s="146" t="str">
        <f t="shared" si="187"/>
        <v>►</v>
      </c>
      <c r="E335" s="146" t="str">
        <f t="shared" si="187"/>
        <v>►</v>
      </c>
      <c r="F335" s="146" t="str">
        <f t="shared" si="187"/>
        <v>►</v>
      </c>
      <c r="G335" s="146" t="str">
        <f t="shared" si="187"/>
        <v>►</v>
      </c>
      <c r="H335"/>
      <c r="I335" s="145"/>
      <c r="J335" s="118"/>
      <c r="K335" s="118"/>
      <c r="L335" s="117"/>
      <c r="M335" s="116"/>
      <c r="N335" s="115"/>
      <c r="O335" s="281"/>
      <c r="P335" s="280"/>
      <c r="Q335" s="280"/>
      <c r="R335" s="280"/>
      <c r="S335" s="280"/>
      <c r="T335" s="280"/>
      <c r="U335" s="280"/>
      <c r="V335" s="280"/>
      <c r="W335" s="280"/>
      <c r="X335" s="280"/>
      <c r="Y335" s="280"/>
      <c r="Z335" s="279"/>
      <c r="AA335" s="660"/>
      <c r="AB335" s="394" t="str">
        <f t="shared" si="184"/>
        <v>►</v>
      </c>
      <c r="AC335" s="146" t="str">
        <f t="shared" ref="AC335:AH335" si="188">AC334</f>
        <v>►</v>
      </c>
      <c r="AD335" s="659" t="str">
        <f t="shared" si="188"/>
        <v>►</v>
      </c>
      <c r="AE335" s="146" t="str">
        <f t="shared" si="188"/>
        <v>►</v>
      </c>
      <c r="AF335" s="146" t="str">
        <f t="shared" si="188"/>
        <v>►</v>
      </c>
      <c r="AG335" s="146" t="str">
        <f t="shared" si="188"/>
        <v>►</v>
      </c>
      <c r="AH335" s="146" t="str">
        <f t="shared" si="188"/>
        <v>►</v>
      </c>
      <c r="AI335" s="660"/>
      <c r="AJ335" s="145"/>
      <c r="AK335" s="118"/>
      <c r="AL335" s="118"/>
      <c r="AM335" s="117"/>
      <c r="AN335" s="116"/>
      <c r="AO335" s="115"/>
      <c r="AP335" s="281"/>
      <c r="AQ335" s="280"/>
      <c r="AR335" s="280"/>
      <c r="AS335" s="280"/>
      <c r="AT335" s="280"/>
      <c r="AU335" s="280"/>
      <c r="AV335" s="280"/>
      <c r="AW335" s="280"/>
      <c r="AX335" s="280"/>
      <c r="AY335" s="280"/>
      <c r="AZ335" s="280"/>
      <c r="BA335" s="279"/>
      <c r="BB335"/>
      <c r="BC335" s="394" t="str">
        <f t="shared" si="185"/>
        <v>►</v>
      </c>
      <c r="BF335" s="394" t="str">
        <f t="shared" si="186"/>
        <v>►</v>
      </c>
      <c r="BI335" s="9">
        <v>1</v>
      </c>
      <c r="BJ335" s="1"/>
      <c r="BK335" s="1"/>
    </row>
    <row r="336" spans="1:63" s="564" customFormat="1" ht="21">
      <c r="A336" s="394" t="str">
        <f t="shared" si="183"/>
        <v>►</v>
      </c>
      <c r="B336" s="146" t="str">
        <f t="shared" ref="B336:G348" si="189">B334</f>
        <v>►</v>
      </c>
      <c r="C336" s="659" t="str">
        <f t="shared" si="189"/>
        <v>►</v>
      </c>
      <c r="D336" s="146" t="str">
        <f t="shared" si="189"/>
        <v>►</v>
      </c>
      <c r="E336" s="146" t="str">
        <f t="shared" si="189"/>
        <v>►</v>
      </c>
      <c r="F336" s="146" t="str">
        <f t="shared" si="189"/>
        <v>►</v>
      </c>
      <c r="G336" s="146" t="str">
        <f t="shared" si="189"/>
        <v>►</v>
      </c>
      <c r="H336"/>
      <c r="I336" s="145"/>
      <c r="J336" s="118"/>
      <c r="K336" s="118"/>
      <c r="L336" s="117"/>
      <c r="M336" s="116"/>
      <c r="N336" s="115"/>
      <c r="O336" s="281"/>
      <c r="P336" s="280"/>
      <c r="Q336" s="280"/>
      <c r="R336" s="280"/>
      <c r="S336" s="280"/>
      <c r="T336" s="280"/>
      <c r="U336" s="280"/>
      <c r="V336" s="280"/>
      <c r="W336" s="280"/>
      <c r="X336" s="280"/>
      <c r="Y336" s="280"/>
      <c r="Z336" s="279"/>
      <c r="AA336" s="660"/>
      <c r="AB336" s="394" t="str">
        <f t="shared" si="184"/>
        <v>►</v>
      </c>
      <c r="AC336" s="146" t="str">
        <f t="shared" ref="AC336:AH348" si="190">AC334</f>
        <v>►</v>
      </c>
      <c r="AD336" s="659" t="str">
        <f t="shared" si="190"/>
        <v>►</v>
      </c>
      <c r="AE336" s="146" t="str">
        <f t="shared" si="190"/>
        <v>►</v>
      </c>
      <c r="AF336" s="146" t="str">
        <f t="shared" si="190"/>
        <v>►</v>
      </c>
      <c r="AG336" s="146" t="str">
        <f t="shared" si="190"/>
        <v>►</v>
      </c>
      <c r="AH336" s="146" t="str">
        <f t="shared" si="190"/>
        <v>►</v>
      </c>
      <c r="AI336" s="660"/>
      <c r="AJ336" s="145"/>
      <c r="AK336" s="118"/>
      <c r="AL336" s="118"/>
      <c r="AM336" s="117"/>
      <c r="AN336" s="116"/>
      <c r="AO336" s="115"/>
      <c r="AP336" s="281"/>
      <c r="AQ336" s="280"/>
      <c r="AR336" s="280"/>
      <c r="AS336" s="280"/>
      <c r="AT336" s="280"/>
      <c r="AU336" s="280"/>
      <c r="AV336" s="280"/>
      <c r="AW336" s="280"/>
      <c r="AX336" s="280"/>
      <c r="AY336" s="280"/>
      <c r="AZ336" s="280"/>
      <c r="BA336" s="279"/>
      <c r="BB336"/>
      <c r="BC336" s="394" t="str">
        <f t="shared" si="185"/>
        <v>►</v>
      </c>
      <c r="BF336" s="394" t="str">
        <f t="shared" si="186"/>
        <v>►</v>
      </c>
      <c r="BI336" s="9">
        <v>1</v>
      </c>
      <c r="BJ336" s="1"/>
      <c r="BK336" s="1"/>
    </row>
    <row r="337" spans="1:63" s="564" customFormat="1" ht="21">
      <c r="A337" s="394" t="str">
        <f t="shared" si="183"/>
        <v>►</v>
      </c>
      <c r="B337" s="146" t="str">
        <f t="shared" si="189"/>
        <v>►</v>
      </c>
      <c r="C337" s="659" t="str">
        <f t="shared" si="189"/>
        <v>►</v>
      </c>
      <c r="D337" s="146" t="str">
        <f t="shared" si="189"/>
        <v>►</v>
      </c>
      <c r="E337" s="146" t="str">
        <f t="shared" si="189"/>
        <v>►</v>
      </c>
      <c r="F337" s="146" t="str">
        <f t="shared" si="189"/>
        <v>►</v>
      </c>
      <c r="G337" s="146" t="str">
        <f t="shared" si="189"/>
        <v>►</v>
      </c>
      <c r="H337"/>
      <c r="I337" s="145"/>
      <c r="J337" s="118"/>
      <c r="K337" s="118"/>
      <c r="L337" s="117"/>
      <c r="M337" s="116"/>
      <c r="N337" s="115"/>
      <c r="O337" s="281"/>
      <c r="P337" s="280"/>
      <c r="Q337" s="280"/>
      <c r="R337" s="280"/>
      <c r="S337" s="280"/>
      <c r="T337" s="280"/>
      <c r="U337" s="280"/>
      <c r="V337" s="280"/>
      <c r="W337" s="280"/>
      <c r="X337" s="280"/>
      <c r="Y337" s="280"/>
      <c r="Z337" s="279"/>
      <c r="AA337" s="660"/>
      <c r="AB337" s="394" t="str">
        <f t="shared" si="184"/>
        <v>►</v>
      </c>
      <c r="AC337" s="146" t="str">
        <f t="shared" si="190"/>
        <v>►</v>
      </c>
      <c r="AD337" s="659" t="str">
        <f t="shared" si="190"/>
        <v>►</v>
      </c>
      <c r="AE337" s="146" t="str">
        <f t="shared" si="190"/>
        <v>►</v>
      </c>
      <c r="AF337" s="146" t="str">
        <f t="shared" si="190"/>
        <v>►</v>
      </c>
      <c r="AG337" s="146" t="str">
        <f t="shared" si="190"/>
        <v>►</v>
      </c>
      <c r="AH337" s="146" t="str">
        <f t="shared" si="190"/>
        <v>►</v>
      </c>
      <c r="AI337" s="660"/>
      <c r="AJ337" s="145"/>
      <c r="AK337" s="118"/>
      <c r="AL337" s="118"/>
      <c r="AM337" s="117"/>
      <c r="AN337" s="116"/>
      <c r="AO337" s="115"/>
      <c r="AP337" s="281"/>
      <c r="AQ337" s="280"/>
      <c r="AR337" s="280"/>
      <c r="AS337" s="280"/>
      <c r="AT337" s="280"/>
      <c r="AU337" s="280"/>
      <c r="AV337" s="280"/>
      <c r="AW337" s="280"/>
      <c r="AX337" s="280"/>
      <c r="AY337" s="280"/>
      <c r="AZ337" s="280"/>
      <c r="BA337" s="279"/>
      <c r="BB337"/>
      <c r="BC337" s="394" t="str">
        <f t="shared" si="185"/>
        <v>►</v>
      </c>
      <c r="BF337" s="394" t="str">
        <f t="shared" si="186"/>
        <v>►</v>
      </c>
      <c r="BI337" s="9">
        <v>1</v>
      </c>
      <c r="BJ337" s="1"/>
      <c r="BK337" s="1"/>
    </row>
    <row r="338" spans="1:63" s="564" customFormat="1" ht="21">
      <c r="A338" s="394" t="str">
        <f t="shared" si="183"/>
        <v>►</v>
      </c>
      <c r="B338" s="146" t="str">
        <f t="shared" si="189"/>
        <v>►</v>
      </c>
      <c r="C338" s="659" t="str">
        <f t="shared" si="189"/>
        <v>►</v>
      </c>
      <c r="D338" s="146" t="str">
        <f t="shared" si="189"/>
        <v>►</v>
      </c>
      <c r="E338" s="146" t="str">
        <f t="shared" si="189"/>
        <v>►</v>
      </c>
      <c r="F338" s="146" t="str">
        <f t="shared" si="189"/>
        <v>►</v>
      </c>
      <c r="G338" s="146" t="str">
        <f t="shared" si="189"/>
        <v>►</v>
      </c>
      <c r="H338"/>
      <c r="I338" s="145"/>
      <c r="J338" s="118"/>
      <c r="K338" s="118"/>
      <c r="L338" s="117"/>
      <c r="M338" s="116"/>
      <c r="N338" s="115"/>
      <c r="O338" s="281"/>
      <c r="P338" s="280"/>
      <c r="Q338" s="280"/>
      <c r="R338" s="280"/>
      <c r="S338" s="280"/>
      <c r="T338" s="280"/>
      <c r="U338" s="280"/>
      <c r="V338" s="280"/>
      <c r="W338" s="280"/>
      <c r="X338" s="280"/>
      <c r="Y338" s="280"/>
      <c r="Z338" s="279"/>
      <c r="AA338" s="660"/>
      <c r="AB338" s="394" t="str">
        <f t="shared" si="184"/>
        <v>►</v>
      </c>
      <c r="AC338" s="146" t="str">
        <f t="shared" si="190"/>
        <v>►</v>
      </c>
      <c r="AD338" s="659" t="str">
        <f t="shared" si="190"/>
        <v>►</v>
      </c>
      <c r="AE338" s="146" t="str">
        <f t="shared" si="190"/>
        <v>►</v>
      </c>
      <c r="AF338" s="146" t="str">
        <f t="shared" si="190"/>
        <v>►</v>
      </c>
      <c r="AG338" s="146" t="str">
        <f t="shared" si="190"/>
        <v>►</v>
      </c>
      <c r="AH338" s="146" t="str">
        <f t="shared" si="190"/>
        <v>►</v>
      </c>
      <c r="AI338" s="660"/>
      <c r="AJ338" s="145"/>
      <c r="AK338" s="118"/>
      <c r="AL338" s="118"/>
      <c r="AM338" s="117"/>
      <c r="AN338" s="116"/>
      <c r="AO338" s="115"/>
      <c r="AP338" s="281"/>
      <c r="AQ338" s="280"/>
      <c r="AR338" s="280"/>
      <c r="AS338" s="280"/>
      <c r="AT338" s="280"/>
      <c r="AU338" s="280"/>
      <c r="AV338" s="280"/>
      <c r="AW338" s="280"/>
      <c r="AX338" s="280"/>
      <c r="AY338" s="280"/>
      <c r="AZ338" s="280"/>
      <c r="BA338" s="279"/>
      <c r="BB338"/>
      <c r="BC338" s="394" t="str">
        <f t="shared" si="185"/>
        <v>►</v>
      </c>
      <c r="BF338" s="394" t="str">
        <f t="shared" si="186"/>
        <v>►</v>
      </c>
      <c r="BI338" s="9">
        <v>1</v>
      </c>
      <c r="BJ338" s="1"/>
      <c r="BK338" s="1"/>
    </row>
    <row r="339" spans="1:63" s="564" customFormat="1" ht="21">
      <c r="A339" s="394" t="str">
        <f t="shared" si="183"/>
        <v>►</v>
      </c>
      <c r="B339" s="146" t="str">
        <f t="shared" si="189"/>
        <v>►</v>
      </c>
      <c r="C339" s="659" t="str">
        <f t="shared" si="189"/>
        <v>►</v>
      </c>
      <c r="D339" s="146" t="str">
        <f t="shared" si="189"/>
        <v>►</v>
      </c>
      <c r="E339" s="146" t="str">
        <f t="shared" si="189"/>
        <v>►</v>
      </c>
      <c r="F339" s="146" t="str">
        <f t="shared" si="189"/>
        <v>►</v>
      </c>
      <c r="G339" s="146" t="str">
        <f t="shared" si="189"/>
        <v>►</v>
      </c>
      <c r="H339"/>
      <c r="I339" s="145"/>
      <c r="J339" s="118"/>
      <c r="K339" s="118"/>
      <c r="L339" s="117"/>
      <c r="M339" s="116"/>
      <c r="N339" s="115"/>
      <c r="O339" s="281"/>
      <c r="P339" s="280"/>
      <c r="Q339" s="280"/>
      <c r="R339" s="280"/>
      <c r="S339" s="280"/>
      <c r="T339" s="280"/>
      <c r="U339" s="280"/>
      <c r="V339" s="280"/>
      <c r="W339" s="280"/>
      <c r="X339" s="280"/>
      <c r="Y339" s="280"/>
      <c r="Z339" s="279"/>
      <c r="AA339" s="660"/>
      <c r="AB339" s="394" t="str">
        <f t="shared" si="184"/>
        <v>►</v>
      </c>
      <c r="AC339" s="146" t="str">
        <f t="shared" si="190"/>
        <v>►</v>
      </c>
      <c r="AD339" s="659" t="str">
        <f t="shared" si="190"/>
        <v>►</v>
      </c>
      <c r="AE339" s="146" t="str">
        <f t="shared" si="190"/>
        <v>►</v>
      </c>
      <c r="AF339" s="146" t="str">
        <f t="shared" si="190"/>
        <v>►</v>
      </c>
      <c r="AG339" s="146" t="str">
        <f t="shared" si="190"/>
        <v>►</v>
      </c>
      <c r="AH339" s="146" t="str">
        <f t="shared" si="190"/>
        <v>►</v>
      </c>
      <c r="AI339" s="660"/>
      <c r="AJ339" s="145"/>
      <c r="AK339" s="118"/>
      <c r="AL339" s="118"/>
      <c r="AM339" s="117"/>
      <c r="AN339" s="116"/>
      <c r="AO339" s="115"/>
      <c r="AP339" s="281"/>
      <c r="AQ339" s="280"/>
      <c r="AR339" s="280"/>
      <c r="AS339" s="280"/>
      <c r="AT339" s="280"/>
      <c r="AU339" s="280"/>
      <c r="AV339" s="280"/>
      <c r="AW339" s="280"/>
      <c r="AX339" s="280"/>
      <c r="AY339" s="280"/>
      <c r="AZ339" s="280"/>
      <c r="BA339" s="279"/>
      <c r="BB339"/>
      <c r="BC339" s="394" t="str">
        <f t="shared" si="185"/>
        <v>►</v>
      </c>
      <c r="BF339" s="394" t="str">
        <f t="shared" si="186"/>
        <v>►</v>
      </c>
      <c r="BI339" s="9">
        <v>1</v>
      </c>
      <c r="BJ339" s="1"/>
      <c r="BK339" s="1"/>
    </row>
    <row r="340" spans="1:63" s="564" customFormat="1" ht="21">
      <c r="A340" s="394" t="str">
        <f t="shared" si="183"/>
        <v>►</v>
      </c>
      <c r="B340" s="146" t="str">
        <f t="shared" si="189"/>
        <v>►</v>
      </c>
      <c r="C340" s="659" t="str">
        <f t="shared" si="189"/>
        <v>►</v>
      </c>
      <c r="D340" s="146" t="str">
        <f t="shared" si="189"/>
        <v>►</v>
      </c>
      <c r="E340" s="146" t="str">
        <f t="shared" si="189"/>
        <v>►</v>
      </c>
      <c r="F340" s="146" t="str">
        <f t="shared" si="189"/>
        <v>►</v>
      </c>
      <c r="G340" s="146" t="str">
        <f t="shared" si="189"/>
        <v>►</v>
      </c>
      <c r="H340"/>
      <c r="I340" s="145"/>
      <c r="J340" s="118"/>
      <c r="K340" s="118"/>
      <c r="L340" s="117"/>
      <c r="M340" s="116"/>
      <c r="N340" s="115"/>
      <c r="O340" s="281"/>
      <c r="P340" s="280"/>
      <c r="Q340" s="280"/>
      <c r="R340" s="280"/>
      <c r="S340" s="280"/>
      <c r="T340" s="280"/>
      <c r="U340" s="280"/>
      <c r="V340" s="280"/>
      <c r="W340" s="280"/>
      <c r="X340" s="280"/>
      <c r="Y340" s="280"/>
      <c r="Z340" s="279"/>
      <c r="AA340" s="660"/>
      <c r="AB340" s="394" t="str">
        <f t="shared" si="184"/>
        <v>►</v>
      </c>
      <c r="AC340" s="146" t="str">
        <f t="shared" si="190"/>
        <v>►</v>
      </c>
      <c r="AD340" s="659" t="str">
        <f t="shared" si="190"/>
        <v>►</v>
      </c>
      <c r="AE340" s="146" t="str">
        <f t="shared" si="190"/>
        <v>►</v>
      </c>
      <c r="AF340" s="146" t="str">
        <f t="shared" si="190"/>
        <v>►</v>
      </c>
      <c r="AG340" s="146" t="str">
        <f t="shared" si="190"/>
        <v>►</v>
      </c>
      <c r="AH340" s="146" t="str">
        <f t="shared" si="190"/>
        <v>►</v>
      </c>
      <c r="AI340" s="660"/>
      <c r="AJ340" s="145"/>
      <c r="AK340" s="118"/>
      <c r="AL340" s="118"/>
      <c r="AM340" s="117"/>
      <c r="AN340" s="116"/>
      <c r="AO340" s="115"/>
      <c r="AP340" s="281"/>
      <c r="AQ340" s="280"/>
      <c r="AR340" s="280"/>
      <c r="AS340" s="280"/>
      <c r="AT340" s="280"/>
      <c r="AU340" s="280"/>
      <c r="AV340" s="280"/>
      <c r="AW340" s="280"/>
      <c r="AX340" s="280"/>
      <c r="AY340" s="280"/>
      <c r="AZ340" s="280"/>
      <c r="BA340" s="279"/>
      <c r="BB340"/>
      <c r="BC340" s="394" t="str">
        <f t="shared" si="185"/>
        <v>►</v>
      </c>
      <c r="BF340" s="394" t="str">
        <f t="shared" si="186"/>
        <v>►</v>
      </c>
      <c r="BI340" s="9">
        <v>1</v>
      </c>
      <c r="BJ340" s="1"/>
      <c r="BK340" s="1"/>
    </row>
    <row r="341" spans="1:63" s="564" customFormat="1" ht="21">
      <c r="A341" s="394" t="str">
        <f t="shared" si="183"/>
        <v>►</v>
      </c>
      <c r="B341" s="146" t="str">
        <f t="shared" si="189"/>
        <v>►</v>
      </c>
      <c r="C341" s="659" t="str">
        <f t="shared" si="189"/>
        <v>►</v>
      </c>
      <c r="D341" s="146" t="str">
        <f t="shared" si="189"/>
        <v>►</v>
      </c>
      <c r="E341" s="146" t="str">
        <f t="shared" si="189"/>
        <v>►</v>
      </c>
      <c r="F341" s="146" t="str">
        <f t="shared" si="189"/>
        <v>►</v>
      </c>
      <c r="G341" s="146" t="str">
        <f t="shared" si="189"/>
        <v>►</v>
      </c>
      <c r="H341"/>
      <c r="I341" s="145"/>
      <c r="J341" s="118"/>
      <c r="K341" s="118"/>
      <c r="L341" s="117"/>
      <c r="M341" s="116"/>
      <c r="N341" s="115"/>
      <c r="O341" s="281"/>
      <c r="P341" s="280"/>
      <c r="Q341" s="280"/>
      <c r="R341" s="280"/>
      <c r="S341" s="280"/>
      <c r="T341" s="280"/>
      <c r="U341" s="280"/>
      <c r="V341" s="280"/>
      <c r="W341" s="280"/>
      <c r="X341" s="280"/>
      <c r="Y341" s="280"/>
      <c r="Z341" s="279"/>
      <c r="AA341" s="660"/>
      <c r="AB341" s="394" t="str">
        <f t="shared" si="184"/>
        <v>►</v>
      </c>
      <c r="AC341" s="146" t="str">
        <f t="shared" si="190"/>
        <v>►</v>
      </c>
      <c r="AD341" s="659" t="str">
        <f t="shared" si="190"/>
        <v>►</v>
      </c>
      <c r="AE341" s="146" t="str">
        <f t="shared" si="190"/>
        <v>►</v>
      </c>
      <c r="AF341" s="146" t="str">
        <f t="shared" si="190"/>
        <v>►</v>
      </c>
      <c r="AG341" s="146" t="str">
        <f t="shared" si="190"/>
        <v>►</v>
      </c>
      <c r="AH341" s="146" t="str">
        <f t="shared" si="190"/>
        <v>►</v>
      </c>
      <c r="AI341" s="660"/>
      <c r="AJ341" s="145"/>
      <c r="AK341" s="118"/>
      <c r="AL341" s="118"/>
      <c r="AM341" s="117"/>
      <c r="AN341" s="116"/>
      <c r="AO341" s="115"/>
      <c r="AP341" s="281"/>
      <c r="AQ341" s="280"/>
      <c r="AR341" s="280"/>
      <c r="AS341" s="280"/>
      <c r="AT341" s="280"/>
      <c r="AU341" s="280"/>
      <c r="AV341" s="280"/>
      <c r="AW341" s="280"/>
      <c r="AX341" s="280"/>
      <c r="AY341" s="280"/>
      <c r="AZ341" s="280"/>
      <c r="BA341" s="279"/>
      <c r="BB341"/>
      <c r="BC341" s="394" t="str">
        <f t="shared" si="185"/>
        <v>►</v>
      </c>
      <c r="BF341" s="394" t="str">
        <f t="shared" si="186"/>
        <v>►</v>
      </c>
      <c r="BI341" s="9">
        <v>1</v>
      </c>
      <c r="BJ341" s="1"/>
      <c r="BK341" s="1"/>
    </row>
    <row r="342" spans="1:63" s="564" customFormat="1" ht="21">
      <c r="A342" s="394" t="str">
        <f t="shared" si="183"/>
        <v>►</v>
      </c>
      <c r="B342" s="146" t="str">
        <f t="shared" si="189"/>
        <v>►</v>
      </c>
      <c r="C342" s="659" t="str">
        <f t="shared" si="189"/>
        <v>►</v>
      </c>
      <c r="D342" s="146" t="str">
        <f t="shared" si="189"/>
        <v>►</v>
      </c>
      <c r="E342" s="146" t="str">
        <f t="shared" si="189"/>
        <v>►</v>
      </c>
      <c r="F342" s="146" t="str">
        <f t="shared" si="189"/>
        <v>►</v>
      </c>
      <c r="G342" s="146" t="str">
        <f t="shared" si="189"/>
        <v>►</v>
      </c>
      <c r="H342"/>
      <c r="I342" s="145"/>
      <c r="J342" s="118"/>
      <c r="K342" s="118"/>
      <c r="L342" s="117"/>
      <c r="M342" s="116"/>
      <c r="N342" s="115"/>
      <c r="O342" s="281"/>
      <c r="P342" s="280"/>
      <c r="Q342" s="280"/>
      <c r="R342" s="280"/>
      <c r="S342" s="280"/>
      <c r="T342" s="280"/>
      <c r="U342" s="280"/>
      <c r="V342" s="280"/>
      <c r="W342" s="280"/>
      <c r="X342" s="280"/>
      <c r="Y342" s="280"/>
      <c r="Z342" s="279"/>
      <c r="AA342" s="660"/>
      <c r="AB342" s="394" t="str">
        <f t="shared" si="184"/>
        <v>►</v>
      </c>
      <c r="AC342" s="146" t="str">
        <f t="shared" si="190"/>
        <v>►</v>
      </c>
      <c r="AD342" s="659" t="str">
        <f t="shared" si="190"/>
        <v>►</v>
      </c>
      <c r="AE342" s="146" t="str">
        <f t="shared" si="190"/>
        <v>►</v>
      </c>
      <c r="AF342" s="146" t="str">
        <f t="shared" si="190"/>
        <v>►</v>
      </c>
      <c r="AG342" s="146" t="str">
        <f t="shared" si="190"/>
        <v>►</v>
      </c>
      <c r="AH342" s="146" t="str">
        <f t="shared" si="190"/>
        <v>►</v>
      </c>
      <c r="AI342" s="660"/>
      <c r="AJ342" s="145"/>
      <c r="AK342" s="118"/>
      <c r="AL342" s="118"/>
      <c r="AM342" s="117"/>
      <c r="AN342" s="116"/>
      <c r="AO342" s="115"/>
      <c r="AP342" s="281"/>
      <c r="AQ342" s="280"/>
      <c r="AR342" s="280"/>
      <c r="AS342" s="280"/>
      <c r="AT342" s="280"/>
      <c r="AU342" s="280"/>
      <c r="AV342" s="280"/>
      <c r="AW342" s="280"/>
      <c r="AX342" s="280"/>
      <c r="AY342" s="280"/>
      <c r="AZ342" s="280"/>
      <c r="BA342" s="279"/>
      <c r="BB342"/>
      <c r="BC342" s="394" t="str">
        <f t="shared" si="185"/>
        <v>►</v>
      </c>
      <c r="BF342" s="394" t="str">
        <f t="shared" si="186"/>
        <v>►</v>
      </c>
      <c r="BI342" s="9">
        <v>1</v>
      </c>
      <c r="BJ342" s="1"/>
      <c r="BK342" s="1"/>
    </row>
    <row r="343" spans="1:63" s="564" customFormat="1" ht="21">
      <c r="A343" s="394" t="str">
        <f t="shared" si="183"/>
        <v>►</v>
      </c>
      <c r="B343" s="146" t="str">
        <f t="shared" si="189"/>
        <v>►</v>
      </c>
      <c r="C343" s="659" t="str">
        <f t="shared" si="189"/>
        <v>►</v>
      </c>
      <c r="D343" s="146" t="str">
        <f t="shared" si="189"/>
        <v>►</v>
      </c>
      <c r="E343" s="146" t="str">
        <f t="shared" si="189"/>
        <v>►</v>
      </c>
      <c r="F343" s="146" t="str">
        <f t="shared" si="189"/>
        <v>►</v>
      </c>
      <c r="G343" s="146" t="str">
        <f t="shared" si="189"/>
        <v>►</v>
      </c>
      <c r="H343"/>
      <c r="I343" s="145"/>
      <c r="J343" s="118"/>
      <c r="K343" s="118"/>
      <c r="L343" s="117"/>
      <c r="M343" s="116"/>
      <c r="N343" s="115"/>
      <c r="O343" s="281"/>
      <c r="P343" s="280"/>
      <c r="Q343" s="280"/>
      <c r="R343" s="280"/>
      <c r="S343" s="280"/>
      <c r="T343" s="280"/>
      <c r="U343" s="280"/>
      <c r="V343" s="280"/>
      <c r="W343" s="280"/>
      <c r="X343" s="280"/>
      <c r="Y343" s="280"/>
      <c r="Z343" s="279"/>
      <c r="AA343" s="660"/>
      <c r="AB343" s="394" t="str">
        <f t="shared" si="184"/>
        <v>►</v>
      </c>
      <c r="AC343" s="146" t="str">
        <f t="shared" si="190"/>
        <v>►</v>
      </c>
      <c r="AD343" s="659" t="str">
        <f t="shared" si="190"/>
        <v>►</v>
      </c>
      <c r="AE343" s="146" t="str">
        <f t="shared" si="190"/>
        <v>►</v>
      </c>
      <c r="AF343" s="146" t="str">
        <f t="shared" si="190"/>
        <v>►</v>
      </c>
      <c r="AG343" s="146" t="str">
        <f t="shared" si="190"/>
        <v>►</v>
      </c>
      <c r="AH343" s="146" t="str">
        <f t="shared" si="190"/>
        <v>►</v>
      </c>
      <c r="AI343" s="660"/>
      <c r="AJ343" s="145"/>
      <c r="AK343" s="118"/>
      <c r="AL343" s="118"/>
      <c r="AM343" s="117"/>
      <c r="AN343" s="116"/>
      <c r="AO343" s="115"/>
      <c r="AP343" s="281"/>
      <c r="AQ343" s="280"/>
      <c r="AR343" s="280"/>
      <c r="AS343" s="280"/>
      <c r="AT343" s="280"/>
      <c r="AU343" s="280"/>
      <c r="AV343" s="280"/>
      <c r="AW343" s="280"/>
      <c r="AX343" s="280"/>
      <c r="AY343" s="280"/>
      <c r="AZ343" s="280"/>
      <c r="BA343" s="279"/>
      <c r="BB343"/>
      <c r="BC343" s="394" t="str">
        <f t="shared" si="185"/>
        <v>►</v>
      </c>
      <c r="BF343" s="394" t="str">
        <f t="shared" si="186"/>
        <v>►</v>
      </c>
      <c r="BI343" s="9">
        <v>1</v>
      </c>
      <c r="BJ343" s="1"/>
      <c r="BK343" s="1"/>
    </row>
    <row r="344" spans="1:63" s="564" customFormat="1" ht="18.75">
      <c r="A344" s="394" t="str">
        <f t="shared" si="183"/>
        <v>►</v>
      </c>
      <c r="B344" s="146" t="str">
        <f t="shared" si="189"/>
        <v>►</v>
      </c>
      <c r="C344" s="659" t="str">
        <f t="shared" si="189"/>
        <v>►</v>
      </c>
      <c r="D344" s="146" t="str">
        <f t="shared" si="189"/>
        <v>►</v>
      </c>
      <c r="E344" s="146" t="str">
        <f t="shared" si="189"/>
        <v>►</v>
      </c>
      <c r="F344" s="146" t="str">
        <f t="shared" si="189"/>
        <v>►</v>
      </c>
      <c r="G344" s="146" t="str">
        <f t="shared" si="189"/>
        <v>►</v>
      </c>
      <c r="H344"/>
      <c r="I344" s="145"/>
      <c r="J344" s="118"/>
      <c r="K344" s="118"/>
      <c r="L344" s="117"/>
      <c r="M344" s="116"/>
      <c r="N344" s="115"/>
      <c r="O344" s="661"/>
      <c r="P344" s="277"/>
      <c r="Q344" s="277"/>
      <c r="R344" s="277"/>
      <c r="S344" s="277"/>
      <c r="T344" s="277"/>
      <c r="U344" s="277"/>
      <c r="V344" s="277"/>
      <c r="W344" s="277"/>
      <c r="X344" s="277"/>
      <c r="Y344" s="277"/>
      <c r="Z344" s="276"/>
      <c r="AA344" s="660"/>
      <c r="AB344" s="394" t="str">
        <f t="shared" si="184"/>
        <v>►</v>
      </c>
      <c r="AC344" s="146" t="str">
        <f t="shared" si="190"/>
        <v>►</v>
      </c>
      <c r="AD344" s="659" t="str">
        <f t="shared" si="190"/>
        <v>►</v>
      </c>
      <c r="AE344" s="146" t="str">
        <f t="shared" si="190"/>
        <v>►</v>
      </c>
      <c r="AF344" s="146" t="str">
        <f t="shared" si="190"/>
        <v>►</v>
      </c>
      <c r="AG344" s="146" t="str">
        <f t="shared" si="190"/>
        <v>►</v>
      </c>
      <c r="AH344" s="146" t="str">
        <f t="shared" si="190"/>
        <v>►</v>
      </c>
      <c r="AI344" s="660"/>
      <c r="AJ344" s="145"/>
      <c r="AK344" s="118"/>
      <c r="AL344" s="118"/>
      <c r="AM344" s="117"/>
      <c r="AN344" s="116"/>
      <c r="AO344" s="115"/>
      <c r="AP344" s="661"/>
      <c r="AQ344" s="277"/>
      <c r="AR344" s="277"/>
      <c r="AS344" s="277"/>
      <c r="AT344" s="277"/>
      <c r="AU344" s="277"/>
      <c r="AV344" s="277"/>
      <c r="AW344" s="277"/>
      <c r="AX344" s="277"/>
      <c r="AY344" s="277"/>
      <c r="AZ344" s="277"/>
      <c r="BA344" s="276"/>
      <c r="BB344"/>
      <c r="BC344" s="394" t="str">
        <f t="shared" si="185"/>
        <v>►</v>
      </c>
      <c r="BF344" s="394" t="str">
        <f t="shared" si="186"/>
        <v>►</v>
      </c>
      <c r="BI344" s="9">
        <v>1</v>
      </c>
      <c r="BJ344" s="1"/>
      <c r="BK344" s="1"/>
    </row>
    <row r="345" spans="1:63" s="564" customFormat="1" ht="18.75">
      <c r="A345" s="394" t="str">
        <f t="shared" si="183"/>
        <v>►</v>
      </c>
      <c r="B345" s="146" t="str">
        <f t="shared" si="189"/>
        <v>►</v>
      </c>
      <c r="C345" s="659" t="str">
        <f t="shared" si="189"/>
        <v>►</v>
      </c>
      <c r="D345" s="146" t="str">
        <f t="shared" si="189"/>
        <v>►</v>
      </c>
      <c r="E345" s="146" t="str">
        <f t="shared" si="189"/>
        <v>►</v>
      </c>
      <c r="F345" s="146" t="str">
        <f t="shared" si="189"/>
        <v>►</v>
      </c>
      <c r="G345" s="146" t="str">
        <f t="shared" si="189"/>
        <v>►</v>
      </c>
      <c r="H345"/>
      <c r="I345" s="145"/>
      <c r="J345" s="118"/>
      <c r="K345" s="118"/>
      <c r="L345" s="117"/>
      <c r="M345" s="116"/>
      <c r="N345" s="115"/>
      <c r="O345" s="661"/>
      <c r="P345" s="277"/>
      <c r="Q345" s="277"/>
      <c r="R345" s="277"/>
      <c r="S345" s="277"/>
      <c r="T345" s="277"/>
      <c r="U345" s="277"/>
      <c r="V345" s="277"/>
      <c r="W345" s="277"/>
      <c r="X345" s="277"/>
      <c r="Y345" s="277"/>
      <c r="Z345" s="276"/>
      <c r="AA345" s="660"/>
      <c r="AB345" s="394" t="str">
        <f t="shared" si="184"/>
        <v>►</v>
      </c>
      <c r="AC345" s="146" t="str">
        <f t="shared" si="190"/>
        <v>►</v>
      </c>
      <c r="AD345" s="659" t="str">
        <f t="shared" si="190"/>
        <v>►</v>
      </c>
      <c r="AE345" s="146" t="str">
        <f t="shared" si="190"/>
        <v>►</v>
      </c>
      <c r="AF345" s="146" t="str">
        <f t="shared" si="190"/>
        <v>►</v>
      </c>
      <c r="AG345" s="146" t="str">
        <f t="shared" si="190"/>
        <v>►</v>
      </c>
      <c r="AH345" s="146" t="str">
        <f t="shared" si="190"/>
        <v>►</v>
      </c>
      <c r="AI345" s="660"/>
      <c r="AJ345" s="145"/>
      <c r="AK345" s="118"/>
      <c r="AL345" s="118"/>
      <c r="AM345" s="117"/>
      <c r="AN345" s="116"/>
      <c r="AO345" s="115"/>
      <c r="AP345" s="661"/>
      <c r="AQ345" s="277"/>
      <c r="AR345" s="277"/>
      <c r="AS345" s="277"/>
      <c r="AT345" s="277"/>
      <c r="AU345" s="277"/>
      <c r="AV345" s="277"/>
      <c r="AW345" s="277"/>
      <c r="AX345" s="277"/>
      <c r="AY345" s="277"/>
      <c r="AZ345" s="277"/>
      <c r="BA345" s="276"/>
      <c r="BB345"/>
      <c r="BC345" s="394" t="str">
        <f t="shared" si="185"/>
        <v>►</v>
      </c>
      <c r="BF345" s="394" t="str">
        <f t="shared" si="186"/>
        <v>►</v>
      </c>
      <c r="BI345" s="9">
        <v>1</v>
      </c>
      <c r="BJ345" s="1"/>
      <c r="BK345" s="1"/>
    </row>
    <row r="346" spans="1:63" s="564" customFormat="1" ht="15.75">
      <c r="A346" s="394" t="str">
        <f t="shared" si="183"/>
        <v>►</v>
      </c>
      <c r="B346" s="146" t="str">
        <f t="shared" si="189"/>
        <v>►</v>
      </c>
      <c r="C346" s="659" t="str">
        <f t="shared" si="189"/>
        <v>►</v>
      </c>
      <c r="D346" s="146" t="str">
        <f t="shared" si="189"/>
        <v>►</v>
      </c>
      <c r="E346" s="146" t="str">
        <f t="shared" si="189"/>
        <v>►</v>
      </c>
      <c r="F346" s="146" t="str">
        <f t="shared" si="189"/>
        <v>►</v>
      </c>
      <c r="G346" s="146" t="str">
        <f t="shared" si="189"/>
        <v>►</v>
      </c>
      <c r="H346"/>
      <c r="I346" s="272"/>
      <c r="J346" s="118"/>
      <c r="K346" s="118"/>
      <c r="L346" s="117"/>
      <c r="M346" s="116"/>
      <c r="N346" s="115"/>
      <c r="O346" s="274"/>
      <c r="P346" s="121"/>
      <c r="Q346" s="121"/>
      <c r="R346" s="121"/>
      <c r="S346" s="121"/>
      <c r="T346" s="121"/>
      <c r="U346" s="121"/>
      <c r="V346" s="121"/>
      <c r="W346" s="121"/>
      <c r="X346" s="121"/>
      <c r="Y346" s="121"/>
      <c r="Z346" s="120"/>
      <c r="AA346" s="660"/>
      <c r="AB346" s="394" t="str">
        <f t="shared" si="184"/>
        <v>►</v>
      </c>
      <c r="AC346" s="146" t="str">
        <f t="shared" si="190"/>
        <v>►</v>
      </c>
      <c r="AD346" s="659" t="str">
        <f t="shared" si="190"/>
        <v>►</v>
      </c>
      <c r="AE346" s="146" t="str">
        <f t="shared" si="190"/>
        <v>►</v>
      </c>
      <c r="AF346" s="146" t="str">
        <f t="shared" si="190"/>
        <v>►</v>
      </c>
      <c r="AG346" s="146" t="str">
        <f t="shared" si="190"/>
        <v>►</v>
      </c>
      <c r="AH346" s="146" t="str">
        <f t="shared" si="190"/>
        <v>►</v>
      </c>
      <c r="AI346" s="660"/>
      <c r="AJ346" s="272"/>
      <c r="AK346" s="118"/>
      <c r="AL346" s="118"/>
      <c r="AM346" s="117"/>
      <c r="AN346" s="116"/>
      <c r="AO346" s="115"/>
      <c r="AP346" s="274"/>
      <c r="AQ346" s="121"/>
      <c r="AR346" s="121"/>
      <c r="AS346" s="121"/>
      <c r="AT346" s="121"/>
      <c r="AU346" s="121"/>
      <c r="AV346" s="121"/>
      <c r="AW346" s="121"/>
      <c r="AX346" s="121"/>
      <c r="AY346" s="121"/>
      <c r="AZ346" s="121"/>
      <c r="BA346" s="120"/>
      <c r="BB346"/>
      <c r="BC346" s="394" t="str">
        <f t="shared" si="185"/>
        <v>►</v>
      </c>
      <c r="BF346" s="394" t="str">
        <f t="shared" si="186"/>
        <v>►</v>
      </c>
      <c r="BI346" s="9">
        <v>1</v>
      </c>
      <c r="BJ346" s="1"/>
      <c r="BK346" s="1"/>
    </row>
    <row r="347" spans="1:63" s="564" customFormat="1" ht="15.75">
      <c r="A347" s="394" t="str">
        <f t="shared" si="183"/>
        <v>►</v>
      </c>
      <c r="B347" s="146" t="str">
        <f t="shared" si="189"/>
        <v>►</v>
      </c>
      <c r="C347" s="659" t="str">
        <f t="shared" si="189"/>
        <v>►</v>
      </c>
      <c r="D347" s="146" t="str">
        <f t="shared" si="189"/>
        <v>►</v>
      </c>
      <c r="E347" s="146" t="str">
        <f t="shared" si="189"/>
        <v>►</v>
      </c>
      <c r="F347" s="146" t="str">
        <f t="shared" si="189"/>
        <v>►</v>
      </c>
      <c r="G347" s="146" t="str">
        <f t="shared" si="189"/>
        <v>►</v>
      </c>
      <c r="H347"/>
      <c r="I347" s="272"/>
      <c r="J347" s="112"/>
      <c r="K347" s="112"/>
      <c r="L347" s="112"/>
      <c r="M347" s="112"/>
      <c r="N347" s="112"/>
      <c r="O347" s="112"/>
      <c r="P347" s="112"/>
      <c r="Q347" s="112"/>
      <c r="R347" s="112"/>
      <c r="S347" s="112"/>
      <c r="T347" s="112"/>
      <c r="U347" s="112"/>
      <c r="V347" s="112"/>
      <c r="W347" s="112"/>
      <c r="X347" s="112"/>
      <c r="Y347" s="112"/>
      <c r="Z347" s="114"/>
      <c r="AA347" s="660"/>
      <c r="AB347" s="394" t="str">
        <f t="shared" si="184"/>
        <v>►</v>
      </c>
      <c r="AC347" s="146" t="str">
        <f t="shared" si="190"/>
        <v>►</v>
      </c>
      <c r="AD347" s="659" t="str">
        <f t="shared" si="190"/>
        <v>►</v>
      </c>
      <c r="AE347" s="146" t="str">
        <f t="shared" si="190"/>
        <v>►</v>
      </c>
      <c r="AF347" s="146" t="str">
        <f t="shared" si="190"/>
        <v>►</v>
      </c>
      <c r="AG347" s="146" t="str">
        <f t="shared" si="190"/>
        <v>►</v>
      </c>
      <c r="AH347" s="146" t="str">
        <f t="shared" si="190"/>
        <v>►</v>
      </c>
      <c r="AI347" s="660"/>
      <c r="AJ347" s="272"/>
      <c r="AK347" s="112"/>
      <c r="AL347" s="112"/>
      <c r="AM347" s="112"/>
      <c r="AN347" s="112"/>
      <c r="AO347" s="112"/>
      <c r="AP347" s="112"/>
      <c r="AQ347" s="112"/>
      <c r="AR347" s="112"/>
      <c r="AS347" s="112"/>
      <c r="AT347" s="112"/>
      <c r="AU347" s="112"/>
      <c r="AV347" s="112"/>
      <c r="AW347" s="112"/>
      <c r="AX347" s="112"/>
      <c r="AY347" s="112"/>
      <c r="AZ347" s="112"/>
      <c r="BA347" s="114"/>
      <c r="BB347"/>
      <c r="BC347" s="394" t="str">
        <f t="shared" si="185"/>
        <v>►</v>
      </c>
      <c r="BF347" s="394" t="str">
        <f t="shared" si="186"/>
        <v>►</v>
      </c>
      <c r="BI347" s="9">
        <v>1</v>
      </c>
      <c r="BJ347" s="1"/>
      <c r="BK347" s="1"/>
    </row>
    <row r="348" spans="1:63" s="564" customFormat="1" ht="16.5" thickBot="1">
      <c r="A348" s="394" t="str">
        <f t="shared" si="183"/>
        <v>►</v>
      </c>
      <c r="B348" s="146" t="str">
        <f t="shared" si="189"/>
        <v>►</v>
      </c>
      <c r="C348" s="659" t="str">
        <f t="shared" si="189"/>
        <v>►</v>
      </c>
      <c r="D348" s="146" t="str">
        <f t="shared" si="189"/>
        <v>►</v>
      </c>
      <c r="E348" s="146" t="str">
        <f t="shared" si="189"/>
        <v>►</v>
      </c>
      <c r="F348" s="146" t="str">
        <f t="shared" si="189"/>
        <v>►</v>
      </c>
      <c r="G348" s="146" t="str">
        <f t="shared" si="189"/>
        <v>►</v>
      </c>
      <c r="H348"/>
      <c r="I348" s="271"/>
      <c r="J348" s="270"/>
      <c r="K348" s="270"/>
      <c r="L348" s="270"/>
      <c r="M348" s="270"/>
      <c r="N348" s="270"/>
      <c r="O348" s="270"/>
      <c r="P348" s="270"/>
      <c r="Q348" s="270"/>
      <c r="R348" s="270"/>
      <c r="S348" s="270"/>
      <c r="T348" s="270"/>
      <c r="U348" s="270"/>
      <c r="V348" s="270"/>
      <c r="W348" s="270"/>
      <c r="X348" s="270"/>
      <c r="Y348" s="270"/>
      <c r="Z348" s="269"/>
      <c r="AA348" s="660"/>
      <c r="AB348" s="394" t="str">
        <f t="shared" si="184"/>
        <v>►</v>
      </c>
      <c r="AC348" s="146" t="str">
        <f t="shared" si="190"/>
        <v>►</v>
      </c>
      <c r="AD348" s="659" t="str">
        <f t="shared" si="190"/>
        <v>►</v>
      </c>
      <c r="AE348" s="146" t="str">
        <f t="shared" si="190"/>
        <v>►</v>
      </c>
      <c r="AF348" s="146" t="str">
        <f t="shared" si="190"/>
        <v>►</v>
      </c>
      <c r="AG348" s="146" t="str">
        <f t="shared" si="190"/>
        <v>►</v>
      </c>
      <c r="AH348" s="146" t="str">
        <f t="shared" si="190"/>
        <v>►</v>
      </c>
      <c r="AI348" s="660"/>
      <c r="AJ348" s="271"/>
      <c r="AK348" s="270"/>
      <c r="AL348" s="270"/>
      <c r="AM348" s="270"/>
      <c r="AN348" s="270"/>
      <c r="AO348" s="270"/>
      <c r="AP348" s="270"/>
      <c r="AQ348" s="270"/>
      <c r="AR348" s="270"/>
      <c r="AS348" s="270"/>
      <c r="AT348" s="270"/>
      <c r="AU348" s="270"/>
      <c r="AV348" s="270"/>
      <c r="AW348" s="270"/>
      <c r="AX348" s="270"/>
      <c r="AY348" s="270"/>
      <c r="AZ348" s="270"/>
      <c r="BA348" s="269"/>
      <c r="BB348"/>
      <c r="BC348" s="394" t="str">
        <f t="shared" si="185"/>
        <v>►</v>
      </c>
      <c r="BF348" s="394" t="str">
        <f t="shared" si="186"/>
        <v>►</v>
      </c>
      <c r="BI348" s="9">
        <v>1</v>
      </c>
      <c r="BJ348" s="1"/>
      <c r="BK348" s="1"/>
    </row>
    <row r="349" spans="1:63" s="564" customFormat="1" ht="16.5" thickBot="1">
      <c r="A349" s="394" t="str">
        <f t="shared" si="183"/>
        <v>A</v>
      </c>
      <c r="B349" s="655" t="s">
        <v>933</v>
      </c>
      <c r="C349" s="655" t="s">
        <v>933</v>
      </c>
      <c r="D349" s="655" t="s">
        <v>933</v>
      </c>
      <c r="E349" s="655" t="s">
        <v>933</v>
      </c>
      <c r="F349" s="655" t="s">
        <v>933</v>
      </c>
      <c r="G349" s="655" t="s">
        <v>933</v>
      </c>
      <c r="H349"/>
      <c r="I349" s="658" t="s">
        <v>338</v>
      </c>
      <c r="J349" s="657" t="s">
        <v>933</v>
      </c>
      <c r="K349" s="657" t="s">
        <v>933</v>
      </c>
      <c r="L349" s="657" t="s">
        <v>933</v>
      </c>
      <c r="M349" s="657" t="s">
        <v>933</v>
      </c>
      <c r="N349" s="657" t="s">
        <v>933</v>
      </c>
      <c r="O349" s="657" t="s">
        <v>933</v>
      </c>
      <c r="P349" s="657" t="s">
        <v>933</v>
      </c>
      <c r="Q349" s="657" t="s">
        <v>933</v>
      </c>
      <c r="R349" s="657" t="s">
        <v>933</v>
      </c>
      <c r="S349" s="657" t="s">
        <v>933</v>
      </c>
      <c r="T349" s="657" t="s">
        <v>933</v>
      </c>
      <c r="U349" s="657" t="s">
        <v>933</v>
      </c>
      <c r="V349" s="657" t="s">
        <v>933</v>
      </c>
      <c r="W349" s="657" t="s">
        <v>933</v>
      </c>
      <c r="X349" s="657" t="s">
        <v>933</v>
      </c>
      <c r="Y349" s="657" t="s">
        <v>933</v>
      </c>
      <c r="Z349" s="657" t="s">
        <v>933</v>
      </c>
      <c r="AA349" s="660"/>
      <c r="AB349" s="394" t="str">
        <f t="shared" si="184"/>
        <v>A</v>
      </c>
      <c r="AC349" s="655" t="s">
        <v>933</v>
      </c>
      <c r="AD349" s="655" t="s">
        <v>933</v>
      </c>
      <c r="AE349" s="655" t="s">
        <v>933</v>
      </c>
      <c r="AF349" s="655" t="s">
        <v>933</v>
      </c>
      <c r="AG349" s="655" t="s">
        <v>933</v>
      </c>
      <c r="AH349" s="655" t="s">
        <v>933</v>
      </c>
      <c r="AI349" s="660"/>
      <c r="AJ349" s="832" t="s">
        <v>338</v>
      </c>
      <c r="AK349" s="833" t="s">
        <v>338</v>
      </c>
      <c r="AL349" s="833" t="s">
        <v>338</v>
      </c>
      <c r="AM349" s="833" t="s">
        <v>338</v>
      </c>
      <c r="AN349" s="833" t="s">
        <v>338</v>
      </c>
      <c r="AO349" s="834" t="s">
        <v>2028</v>
      </c>
      <c r="AP349" s="835"/>
      <c r="AQ349" s="835"/>
      <c r="AR349" s="835"/>
      <c r="AS349" s="835"/>
      <c r="AT349" s="835"/>
      <c r="AU349" s="835"/>
      <c r="AV349" s="835"/>
      <c r="AW349" s="835"/>
      <c r="AX349" s="835"/>
      <c r="AY349" s="835"/>
      <c r="AZ349" s="835"/>
      <c r="BA349" s="835"/>
      <c r="BB349"/>
      <c r="BC349" s="394" t="str">
        <f t="shared" si="185"/>
        <v>A</v>
      </c>
      <c r="BF349" s="394" t="str">
        <f t="shared" si="186"/>
        <v>A</v>
      </c>
      <c r="BI349" s="9">
        <v>1</v>
      </c>
      <c r="BJ349" s="1"/>
      <c r="BK349" s="1"/>
    </row>
    <row r="350" spans="1:63" s="564" customFormat="1" ht="28.5">
      <c r="A350" s="394" t="str">
        <f t="shared" si="183"/>
        <v>A</v>
      </c>
      <c r="B350" s="395">
        <f t="shared" ref="B350:B368" si="191">IF(A350="►","►",IF(A350="A",IF(AND(ISTEXT(J350),ISTEXT(J350)),J350,IF(ISTEXT(J350),J350,IF(ISBLANK(J350),J350,J350)))))</f>
        <v>0</v>
      </c>
      <c r="C350" s="687">
        <f t="shared" ref="C350:C368" si="192">IF(B350="►","►",IFERROR(LEFT(B350,SEARCH(".",B350)-1),0))</f>
        <v>0</v>
      </c>
      <c r="D350" s="395">
        <f t="shared" ref="D350:D368" si="193">IF(B350="►","►",IFERROR(MID(B350,SEARCH(".",B350)+1,SEARCH(".",B350,SEARCH(".",B350)+1)-SEARCH(".",B350)-1),0))</f>
        <v>0</v>
      </c>
      <c r="E350" s="395">
        <f t="shared" ref="E350:E368" si="194">IF(B350="►","►",IFERROR(MID(B350,SEARCH(".",B350,SEARCH(".",B350)+1)+1,SEARCH(".",B350,SEARCH(".",B350,SEARCH(".",B350)+1)+1)-SEARCH(".",B350,SEARCH(".",B350)+1)-1),0))</f>
        <v>0</v>
      </c>
      <c r="F350" s="395">
        <f t="shared" ref="F350:F368" si="195">IF(B350="►","►",IFERROR(MID(J350,SEARCH(".",B350,SEARCH(".",B350,SEARCH(".",B350)+1)+1)+1,SEARCH(".",B350,SEARCH(".",B350,SEARCH(".",B350,SEARCH(".",B350)+1)+1)+1)-SEARCH(".",B350,SEARCH(".",B350,SEARCH(".",B350)+1)+1)-1),0))</f>
        <v>0</v>
      </c>
      <c r="G350" s="395" t="str">
        <f t="shared" ref="G350:G368" si="196">IF(B350="►","►",IFERROR(MID(B350,SEARCH("♦",SUBSTITUTE(B350,".","♦",LEN(B350)-LEN(SUBSTITUTE(B350,".",""))))+1,999),""))</f>
        <v/>
      </c>
      <c r="H350"/>
      <c r="I350" s="257" t="s">
        <v>338</v>
      </c>
      <c r="J350" s="256">
        <f>J357</f>
        <v>0</v>
      </c>
      <c r="K350" s="256">
        <f>K357</f>
        <v>0</v>
      </c>
      <c r="L350" s="255">
        <f>L357</f>
        <v>0</v>
      </c>
      <c r="M350" s="254">
        <f>M357</f>
        <v>0</v>
      </c>
      <c r="N350" s="253">
        <f>N357</f>
        <v>0</v>
      </c>
      <c r="O350" s="686"/>
      <c r="P350" s="685"/>
      <c r="Q350" s="798" t="s">
        <v>2016</v>
      </c>
      <c r="R350" s="798"/>
      <c r="S350" s="798"/>
      <c r="T350" s="798"/>
      <c r="U350" s="798"/>
      <c r="V350" s="798"/>
      <c r="W350" s="798"/>
      <c r="X350" s="798"/>
      <c r="Y350" s="798"/>
      <c r="Z350" s="684"/>
      <c r="AA350" s="660"/>
      <c r="AB350" s="394" t="str">
        <f t="shared" si="184"/>
        <v>A</v>
      </c>
      <c r="AC350" s="395">
        <f t="shared" ref="AC350:AC368" si="197">IF(AB350="►","►",IF(AB350="A",IF(AND(ISTEXT(AK350),ISTEXT(AK350)),AK350,IF(ISTEXT(AK350),AK350,IF(ISBLANK(AK350),AK350,AK350)))))</f>
        <v>0</v>
      </c>
      <c r="AD350" s="687">
        <f t="shared" ref="AD350:AD368" si="198">IF(AC350="►","►",IFERROR(LEFT(AC350,SEARCH(".",AC350)-1),0))</f>
        <v>0</v>
      </c>
      <c r="AE350" s="395">
        <f t="shared" ref="AE350:AE368" si="199">IF(AC350="►","►",IFERROR(MID(AC350,SEARCH(".",AC350)+1,SEARCH(".",AC350,SEARCH(".",AC350)+1)-SEARCH(".",AC350)-1),0))</f>
        <v>0</v>
      </c>
      <c r="AF350" s="395">
        <f t="shared" ref="AF350:AF368" si="200">IF(AC350="►","►",IFERROR(MID(AC350,SEARCH(".",AC350,SEARCH(".",AC350)+1)+1,SEARCH(".",AC350,SEARCH(".",AC350,SEARCH(".",AC350)+1)+1)-SEARCH(".",AC350,SEARCH(".",AC350)+1)-1),0))</f>
        <v>0</v>
      </c>
      <c r="AG350" s="395">
        <f t="shared" ref="AG350:AG368" si="201">IF(AC350="►","►",IFERROR(MID(AK350,SEARCH(".",AC350,SEARCH(".",AC350,SEARCH(".",AC350)+1)+1)+1,SEARCH(".",AC350,SEARCH(".",AC350,SEARCH(".",AC350,SEARCH(".",AC350)+1)+1)+1)-SEARCH(".",AC350,SEARCH(".",AC350,SEARCH(".",AC350)+1)+1)-1),0))</f>
        <v>0</v>
      </c>
      <c r="AH350" s="395" t="str">
        <f t="shared" ref="AH350:AH368" si="202">IF(AC350="►","►",IFERROR(MID(AC350,SEARCH("♦",SUBSTITUTE(AC350,".","♦",LEN(AC350)-LEN(SUBSTITUTE(AC350,".",""))))+1,999),""))</f>
        <v/>
      </c>
      <c r="AI350" s="660"/>
      <c r="AJ350" s="257" t="s">
        <v>338</v>
      </c>
      <c r="AK350" s="256">
        <f>AK357</f>
        <v>0</v>
      </c>
      <c r="AL350" s="256">
        <f>AL357</f>
        <v>0</v>
      </c>
      <c r="AM350" s="255">
        <f>AM357</f>
        <v>0</v>
      </c>
      <c r="AN350" s="254">
        <f>AN357</f>
        <v>0</v>
      </c>
      <c r="AO350" s="253">
        <f>AO357</f>
        <v>0</v>
      </c>
      <c r="AP350" s="686"/>
      <c r="AQ350" s="685"/>
      <c r="AR350" s="798" t="s">
        <v>2040</v>
      </c>
      <c r="AS350" s="798"/>
      <c r="AT350" s="798"/>
      <c r="AU350" s="798"/>
      <c r="AV350" s="798"/>
      <c r="AW350" s="798"/>
      <c r="AX350" s="798"/>
      <c r="AY350" s="798"/>
      <c r="AZ350" s="798"/>
      <c r="BA350" s="684"/>
      <c r="BB350"/>
      <c r="BC350" s="394" t="str">
        <f t="shared" si="185"/>
        <v>A</v>
      </c>
      <c r="BF350" s="394" t="str">
        <f t="shared" si="186"/>
        <v>A</v>
      </c>
      <c r="BI350" s="9">
        <v>1</v>
      </c>
      <c r="BJ350" s="1"/>
      <c r="BK350" s="1"/>
    </row>
    <row r="351" spans="1:63" s="564" customFormat="1" ht="28.5">
      <c r="A351" s="394" t="str">
        <f t="shared" si="183"/>
        <v>►</v>
      </c>
      <c r="B351" s="146" t="str">
        <f t="shared" si="191"/>
        <v>►</v>
      </c>
      <c r="C351" s="659" t="str">
        <f t="shared" si="192"/>
        <v>►</v>
      </c>
      <c r="D351" s="146" t="str">
        <f t="shared" si="193"/>
        <v>►</v>
      </c>
      <c r="E351" s="146" t="str">
        <f t="shared" si="194"/>
        <v>►</v>
      </c>
      <c r="F351" s="146" t="str">
        <f t="shared" si="195"/>
        <v>►</v>
      </c>
      <c r="G351" s="146" t="str">
        <f t="shared" si="196"/>
        <v>►</v>
      </c>
      <c r="H351"/>
      <c r="I351" s="133"/>
      <c r="J351" s="203"/>
      <c r="K351" s="203"/>
      <c r="L351" s="202"/>
      <c r="M351" s="201"/>
      <c r="N351" s="200"/>
      <c r="O351" s="683"/>
      <c r="P351" s="682"/>
      <c r="Q351" s="799"/>
      <c r="R351" s="799"/>
      <c r="S351" s="799"/>
      <c r="T351" s="799"/>
      <c r="U351" s="799"/>
      <c r="V351" s="799"/>
      <c r="W351" s="799"/>
      <c r="X351" s="799"/>
      <c r="Y351" s="799"/>
      <c r="Z351" s="681"/>
      <c r="AA351" s="660"/>
      <c r="AB351" s="394" t="str">
        <f t="shared" si="184"/>
        <v>►</v>
      </c>
      <c r="AC351" s="146" t="str">
        <f t="shared" si="197"/>
        <v>►</v>
      </c>
      <c r="AD351" s="659" t="str">
        <f t="shared" si="198"/>
        <v>►</v>
      </c>
      <c r="AE351" s="146" t="str">
        <f t="shared" si="199"/>
        <v>►</v>
      </c>
      <c r="AF351" s="146" t="str">
        <f t="shared" si="200"/>
        <v>►</v>
      </c>
      <c r="AG351" s="146" t="str">
        <f t="shared" si="201"/>
        <v>►</v>
      </c>
      <c r="AH351" s="146" t="str">
        <f t="shared" si="202"/>
        <v>►</v>
      </c>
      <c r="AI351" s="660"/>
      <c r="AJ351" s="133"/>
      <c r="AK351" s="203"/>
      <c r="AL351" s="203"/>
      <c r="AM351" s="202"/>
      <c r="AN351" s="201"/>
      <c r="AO351" s="200"/>
      <c r="AP351" s="683"/>
      <c r="AQ351" s="682"/>
      <c r="AR351" s="799"/>
      <c r="AS351" s="799"/>
      <c r="AT351" s="799"/>
      <c r="AU351" s="799"/>
      <c r="AV351" s="799"/>
      <c r="AW351" s="799"/>
      <c r="AX351" s="799"/>
      <c r="AY351" s="799"/>
      <c r="AZ351" s="799"/>
      <c r="BA351" s="681"/>
      <c r="BB351"/>
      <c r="BC351" s="394" t="str">
        <f t="shared" si="185"/>
        <v>►</v>
      </c>
      <c r="BF351" s="394" t="str">
        <f t="shared" si="186"/>
        <v>►</v>
      </c>
      <c r="BI351" s="9">
        <v>1</v>
      </c>
      <c r="BJ351" s="1"/>
      <c r="BK351" s="1"/>
    </row>
    <row r="352" spans="1:63" s="564" customFormat="1" ht="15.75">
      <c r="A352" s="394" t="str">
        <f t="shared" si="183"/>
        <v>►</v>
      </c>
      <c r="B352" s="146" t="str">
        <f t="shared" si="191"/>
        <v>►</v>
      </c>
      <c r="C352" s="659" t="str">
        <f t="shared" si="192"/>
        <v>►</v>
      </c>
      <c r="D352" s="146" t="str">
        <f t="shared" si="193"/>
        <v>►</v>
      </c>
      <c r="E352" s="146" t="str">
        <f t="shared" si="194"/>
        <v>►</v>
      </c>
      <c r="F352" s="146" t="str">
        <f t="shared" si="195"/>
        <v>►</v>
      </c>
      <c r="G352" s="146" t="str">
        <f t="shared" si="196"/>
        <v>►</v>
      </c>
      <c r="H352"/>
      <c r="I352" s="133"/>
      <c r="J352" s="203"/>
      <c r="K352" s="203"/>
      <c r="L352" s="202"/>
      <c r="M352" s="201"/>
      <c r="N352" s="200"/>
      <c r="O352" s="680"/>
      <c r="P352" s="680"/>
      <c r="Q352" s="332"/>
      <c r="R352" s="331"/>
      <c r="S352" s="231"/>
      <c r="T352" s="231"/>
      <c r="U352" s="231"/>
      <c r="V352" s="231"/>
      <c r="W352" s="231"/>
      <c r="X352" s="231"/>
      <c r="Y352" s="231"/>
      <c r="Z352" s="230"/>
      <c r="AA352" s="660"/>
      <c r="AB352" s="394" t="str">
        <f t="shared" si="184"/>
        <v>►</v>
      </c>
      <c r="AC352" s="146" t="str">
        <f t="shared" si="197"/>
        <v>►</v>
      </c>
      <c r="AD352" s="659" t="str">
        <f t="shared" si="198"/>
        <v>►</v>
      </c>
      <c r="AE352" s="146" t="str">
        <f t="shared" si="199"/>
        <v>►</v>
      </c>
      <c r="AF352" s="146" t="str">
        <f t="shared" si="200"/>
        <v>►</v>
      </c>
      <c r="AG352" s="146" t="str">
        <f t="shared" si="201"/>
        <v>►</v>
      </c>
      <c r="AH352" s="146" t="str">
        <f t="shared" si="202"/>
        <v>►</v>
      </c>
      <c r="AI352" s="660"/>
      <c r="AJ352" s="133"/>
      <c r="AK352" s="203"/>
      <c r="AL352" s="203"/>
      <c r="AM352" s="202"/>
      <c r="AN352" s="201"/>
      <c r="AO352" s="200"/>
      <c r="AP352" s="680"/>
      <c r="AQ352" s="680"/>
      <c r="AR352" s="332"/>
      <c r="AS352" s="331"/>
      <c r="AT352" s="231"/>
      <c r="AU352" s="231"/>
      <c r="AV352" s="231"/>
      <c r="AW352" s="231"/>
      <c r="AX352" s="231"/>
      <c r="AY352" s="231"/>
      <c r="AZ352" s="231"/>
      <c r="BA352" s="230"/>
      <c r="BB352"/>
      <c r="BC352" s="394" t="str">
        <f t="shared" si="185"/>
        <v>►</v>
      </c>
      <c r="BF352" s="394" t="str">
        <f t="shared" si="186"/>
        <v>►</v>
      </c>
      <c r="BI352" s="9">
        <v>1</v>
      </c>
      <c r="BJ352" s="1"/>
      <c r="BK352" s="1"/>
    </row>
    <row r="353" spans="1:63" s="564" customFormat="1" ht="18.75">
      <c r="A353" s="394" t="str">
        <f t="shared" si="183"/>
        <v>►</v>
      </c>
      <c r="B353" s="146" t="str">
        <f t="shared" si="191"/>
        <v>►</v>
      </c>
      <c r="C353" s="659" t="str">
        <f t="shared" si="192"/>
        <v>►</v>
      </c>
      <c r="D353" s="146" t="str">
        <f t="shared" si="193"/>
        <v>►</v>
      </c>
      <c r="E353" s="146" t="str">
        <f t="shared" si="194"/>
        <v>►</v>
      </c>
      <c r="F353" s="146" t="str">
        <f t="shared" si="195"/>
        <v>►</v>
      </c>
      <c r="G353" s="146" t="str">
        <f t="shared" si="196"/>
        <v>►</v>
      </c>
      <c r="H353"/>
      <c r="I353" s="133"/>
      <c r="J353" s="203"/>
      <c r="K353" s="203"/>
      <c r="L353" s="202"/>
      <c r="M353" s="201"/>
      <c r="N353" s="200"/>
      <c r="O353" s="223"/>
      <c r="P353" s="329"/>
      <c r="Q353" s="318"/>
      <c r="R353" s="318"/>
      <c r="S353" s="318"/>
      <c r="T353" s="318"/>
      <c r="U353" s="210"/>
      <c r="V353" s="222"/>
      <c r="W353" s="679"/>
      <c r="X353" s="679"/>
      <c r="Y353" s="679"/>
      <c r="Z353" s="678"/>
      <c r="AA353" s="660"/>
      <c r="AB353" s="394" t="str">
        <f t="shared" si="184"/>
        <v>►</v>
      </c>
      <c r="AC353" s="146" t="str">
        <f t="shared" si="197"/>
        <v>►</v>
      </c>
      <c r="AD353" s="659" t="str">
        <f t="shared" si="198"/>
        <v>►</v>
      </c>
      <c r="AE353" s="146" t="str">
        <f t="shared" si="199"/>
        <v>►</v>
      </c>
      <c r="AF353" s="146" t="str">
        <f t="shared" si="200"/>
        <v>►</v>
      </c>
      <c r="AG353" s="146" t="str">
        <f t="shared" si="201"/>
        <v>►</v>
      </c>
      <c r="AH353" s="146" t="str">
        <f t="shared" si="202"/>
        <v>►</v>
      </c>
      <c r="AI353" s="660"/>
      <c r="AJ353" s="133"/>
      <c r="AK353" s="203"/>
      <c r="AL353" s="203"/>
      <c r="AM353" s="202"/>
      <c r="AN353" s="201"/>
      <c r="AO353" s="200"/>
      <c r="AP353" s="223"/>
      <c r="AQ353" s="329"/>
      <c r="AR353" s="318"/>
      <c r="AS353" s="318"/>
      <c r="AT353" s="318"/>
      <c r="AU353" s="318"/>
      <c r="AV353" s="210"/>
      <c r="AW353" s="222"/>
      <c r="AX353" s="679"/>
      <c r="AY353" s="679"/>
      <c r="AZ353" s="679"/>
      <c r="BA353" s="678"/>
      <c r="BB353"/>
      <c r="BC353" s="394" t="str">
        <f t="shared" si="185"/>
        <v>►</v>
      </c>
      <c r="BF353" s="394" t="str">
        <f t="shared" si="186"/>
        <v>►</v>
      </c>
      <c r="BI353" s="9">
        <v>1</v>
      </c>
    </row>
    <row r="354" spans="1:63" s="564" customFormat="1" ht="18.75">
      <c r="A354" s="394" t="str">
        <f t="shared" si="183"/>
        <v>►</v>
      </c>
      <c r="B354" s="146" t="str">
        <f t="shared" si="191"/>
        <v>►</v>
      </c>
      <c r="C354" s="659" t="str">
        <f t="shared" si="192"/>
        <v>►</v>
      </c>
      <c r="D354" s="146" t="str">
        <f t="shared" si="193"/>
        <v>►</v>
      </c>
      <c r="E354" s="146" t="str">
        <f t="shared" si="194"/>
        <v>►</v>
      </c>
      <c r="F354" s="146" t="str">
        <f t="shared" si="195"/>
        <v>►</v>
      </c>
      <c r="G354" s="146" t="str">
        <f t="shared" si="196"/>
        <v>►</v>
      </c>
      <c r="H354"/>
      <c r="I354" s="133"/>
      <c r="J354" s="203"/>
      <c r="K354" s="203"/>
      <c r="L354" s="202"/>
      <c r="M354" s="201"/>
      <c r="N354" s="200"/>
      <c r="O354" s="215"/>
      <c r="P354" s="322"/>
      <c r="Q354" s="319"/>
      <c r="R354" s="319"/>
      <c r="S354" s="319"/>
      <c r="T354" s="319"/>
      <c r="U354" s="214"/>
      <c r="V354" s="28"/>
      <c r="W354" s="679"/>
      <c r="X354" s="679"/>
      <c r="Y354" s="679"/>
      <c r="Z354" s="678"/>
      <c r="AA354" s="660"/>
      <c r="AB354" s="394" t="str">
        <f t="shared" si="184"/>
        <v>►</v>
      </c>
      <c r="AC354" s="146" t="str">
        <f t="shared" si="197"/>
        <v>►</v>
      </c>
      <c r="AD354" s="659" t="str">
        <f t="shared" si="198"/>
        <v>►</v>
      </c>
      <c r="AE354" s="146" t="str">
        <f t="shared" si="199"/>
        <v>►</v>
      </c>
      <c r="AF354" s="146" t="str">
        <f t="shared" si="200"/>
        <v>►</v>
      </c>
      <c r="AG354" s="146" t="str">
        <f t="shared" si="201"/>
        <v>►</v>
      </c>
      <c r="AH354" s="146" t="str">
        <f t="shared" si="202"/>
        <v>►</v>
      </c>
      <c r="AI354" s="660"/>
      <c r="AJ354" s="133"/>
      <c r="AK354" s="203"/>
      <c r="AL354" s="203"/>
      <c r="AM354" s="202"/>
      <c r="AN354" s="201"/>
      <c r="AO354" s="200"/>
      <c r="AP354" s="215"/>
      <c r="AQ354" s="322"/>
      <c r="AR354" s="319"/>
      <c r="AS354" s="319"/>
      <c r="AT354" s="319"/>
      <c r="AU354" s="319"/>
      <c r="AV354" s="214"/>
      <c r="AW354" s="28"/>
      <c r="AX354" s="679"/>
      <c r="AY354" s="679"/>
      <c r="AZ354" s="679"/>
      <c r="BA354" s="678"/>
      <c r="BB354"/>
      <c r="BC354" s="394" t="str">
        <f t="shared" si="185"/>
        <v>►</v>
      </c>
      <c r="BF354" s="394" t="str">
        <f t="shared" si="186"/>
        <v>►</v>
      </c>
      <c r="BI354" s="9">
        <v>1</v>
      </c>
    </row>
    <row r="355" spans="1:63" s="564" customFormat="1" ht="15.75">
      <c r="A355" s="394" t="str">
        <f t="shared" si="183"/>
        <v>►</v>
      </c>
      <c r="B355" s="146" t="str">
        <f t="shared" si="191"/>
        <v>►</v>
      </c>
      <c r="C355" s="659" t="str">
        <f t="shared" si="192"/>
        <v>►</v>
      </c>
      <c r="D355" s="146" t="str">
        <f t="shared" si="193"/>
        <v>►</v>
      </c>
      <c r="E355" s="146" t="str">
        <f t="shared" si="194"/>
        <v>►</v>
      </c>
      <c r="F355" s="146" t="str">
        <f t="shared" si="195"/>
        <v>►</v>
      </c>
      <c r="G355" s="146" t="str">
        <f t="shared" si="196"/>
        <v>►</v>
      </c>
      <c r="H355"/>
      <c r="I355" s="133"/>
      <c r="J355" s="203"/>
      <c r="K355" s="203"/>
      <c r="L355" s="202"/>
      <c r="M355" s="201"/>
      <c r="N355" s="200"/>
      <c r="O355" s="320"/>
      <c r="P355" s="319"/>
      <c r="Q355" s="318"/>
      <c r="R355" s="315"/>
      <c r="S355" s="198"/>
      <c r="T355" s="314"/>
      <c r="U355" s="197"/>
      <c r="V355" s="196"/>
      <c r="W355" s="677" t="str">
        <f>Q350</f>
        <v>POSTIT 11</v>
      </c>
      <c r="X355" s="677"/>
      <c r="Y355" s="677"/>
      <c r="Z355" s="676"/>
      <c r="AA355" s="660"/>
      <c r="AB355" s="394" t="str">
        <f t="shared" si="184"/>
        <v>►</v>
      </c>
      <c r="AC355" s="146" t="str">
        <f t="shared" si="197"/>
        <v>►</v>
      </c>
      <c r="AD355" s="659" t="str">
        <f t="shared" si="198"/>
        <v>►</v>
      </c>
      <c r="AE355" s="146" t="str">
        <f t="shared" si="199"/>
        <v>►</v>
      </c>
      <c r="AF355" s="146" t="str">
        <f t="shared" si="200"/>
        <v>►</v>
      </c>
      <c r="AG355" s="146" t="str">
        <f t="shared" si="201"/>
        <v>►</v>
      </c>
      <c r="AH355" s="146" t="str">
        <f t="shared" si="202"/>
        <v>►</v>
      </c>
      <c r="AI355" s="660"/>
      <c r="AJ355" s="133"/>
      <c r="AK355" s="203"/>
      <c r="AL355" s="203"/>
      <c r="AM355" s="202"/>
      <c r="AN355" s="201"/>
      <c r="AO355" s="200"/>
      <c r="AP355" s="320"/>
      <c r="AQ355" s="319"/>
      <c r="AR355" s="318"/>
      <c r="AS355" s="315"/>
      <c r="AT355" s="198"/>
      <c r="AU355" s="314"/>
      <c r="AV355" s="197"/>
      <c r="AW355" s="196"/>
      <c r="AX355" s="677" t="str">
        <f>AR350</f>
        <v>POSTIT 24</v>
      </c>
      <c r="AY355" s="677"/>
      <c r="AZ355" s="677"/>
      <c r="BA355" s="676"/>
      <c r="BB355"/>
      <c r="BC355" s="394" t="str">
        <f t="shared" si="185"/>
        <v>►</v>
      </c>
      <c r="BF355" s="394" t="str">
        <f t="shared" si="186"/>
        <v>►</v>
      </c>
      <c r="BI355" s="9">
        <v>1</v>
      </c>
      <c r="BJ355" s="1"/>
      <c r="BK355" s="1"/>
    </row>
    <row r="356" spans="1:63" s="564" customFormat="1" ht="15.75">
      <c r="A356" s="394" t="str">
        <f t="shared" si="183"/>
        <v>►</v>
      </c>
      <c r="B356" s="146" t="str">
        <f t="shared" si="191"/>
        <v>►</v>
      </c>
      <c r="C356" s="659" t="str">
        <f t="shared" si="192"/>
        <v>►</v>
      </c>
      <c r="D356" s="146" t="str">
        <f t="shared" si="193"/>
        <v>►</v>
      </c>
      <c r="E356" s="146" t="str">
        <f t="shared" si="194"/>
        <v>►</v>
      </c>
      <c r="F356" s="146" t="str">
        <f t="shared" si="195"/>
        <v>►</v>
      </c>
      <c r="G356" s="146" t="str">
        <f t="shared" si="196"/>
        <v>►</v>
      </c>
      <c r="H356"/>
      <c r="I356" s="133"/>
      <c r="J356" s="203"/>
      <c r="K356" s="203"/>
      <c r="L356" s="202"/>
      <c r="M356" s="201"/>
      <c r="N356" s="200"/>
      <c r="O356" s="199"/>
      <c r="P356" s="103"/>
      <c r="Q356" s="315"/>
      <c r="R356" s="315"/>
      <c r="S356" s="198"/>
      <c r="T356" s="314"/>
      <c r="U356" s="197"/>
      <c r="V356" s="196"/>
      <c r="W356" s="677"/>
      <c r="X356" s="677"/>
      <c r="Y356" s="677"/>
      <c r="Z356" s="676"/>
      <c r="AA356" s="660"/>
      <c r="AB356" s="394" t="str">
        <f t="shared" si="184"/>
        <v>►</v>
      </c>
      <c r="AC356" s="146" t="str">
        <f t="shared" si="197"/>
        <v>►</v>
      </c>
      <c r="AD356" s="659" t="str">
        <f t="shared" si="198"/>
        <v>►</v>
      </c>
      <c r="AE356" s="146" t="str">
        <f t="shared" si="199"/>
        <v>►</v>
      </c>
      <c r="AF356" s="146" t="str">
        <f t="shared" si="200"/>
        <v>►</v>
      </c>
      <c r="AG356" s="146" t="str">
        <f t="shared" si="201"/>
        <v>►</v>
      </c>
      <c r="AH356" s="146" t="str">
        <f t="shared" si="202"/>
        <v>►</v>
      </c>
      <c r="AI356" s="660"/>
      <c r="AJ356" s="133"/>
      <c r="AK356" s="203"/>
      <c r="AL356" s="203"/>
      <c r="AM356" s="202"/>
      <c r="AN356" s="201"/>
      <c r="AO356" s="200"/>
      <c r="AP356" s="199"/>
      <c r="AQ356" s="103"/>
      <c r="AR356" s="315"/>
      <c r="AS356" s="315"/>
      <c r="AT356" s="198"/>
      <c r="AU356" s="314"/>
      <c r="AV356" s="197"/>
      <c r="AW356" s="196"/>
      <c r="AX356" s="677"/>
      <c r="AY356" s="677"/>
      <c r="AZ356" s="677"/>
      <c r="BA356" s="676"/>
      <c r="BB356"/>
      <c r="BC356" s="394" t="str">
        <f t="shared" si="185"/>
        <v>►</v>
      </c>
      <c r="BF356" s="394" t="str">
        <f t="shared" si="186"/>
        <v>►</v>
      </c>
      <c r="BI356" s="9">
        <v>1</v>
      </c>
      <c r="BJ356" s="1"/>
      <c r="BK356" s="1"/>
    </row>
    <row r="357" spans="1:63" s="564" customFormat="1" ht="15.75">
      <c r="A357" s="394" t="str">
        <f t="shared" si="183"/>
        <v>►</v>
      </c>
      <c r="B357" s="146" t="str">
        <f t="shared" si="191"/>
        <v>►</v>
      </c>
      <c r="C357" s="659" t="str">
        <f t="shared" si="192"/>
        <v>►</v>
      </c>
      <c r="D357" s="146" t="str">
        <f t="shared" si="193"/>
        <v>►</v>
      </c>
      <c r="E357" s="146" t="str">
        <f t="shared" si="194"/>
        <v>►</v>
      </c>
      <c r="F357" s="146" t="str">
        <f t="shared" si="195"/>
        <v>►</v>
      </c>
      <c r="G357" s="146" t="str">
        <f t="shared" si="196"/>
        <v>►</v>
      </c>
      <c r="H357"/>
      <c r="I357" s="133"/>
      <c r="J357" s="189"/>
      <c r="K357" s="188"/>
      <c r="L357" s="187"/>
      <c r="M357" s="186"/>
      <c r="N357" s="185"/>
      <c r="O357" s="184"/>
      <c r="P357" s="183"/>
      <c r="Q357" s="183"/>
      <c r="R357" s="182"/>
      <c r="S357" s="182"/>
      <c r="T357" s="182"/>
      <c r="U357" s="182"/>
      <c r="V357" s="182"/>
      <c r="W357" s="182"/>
      <c r="X357" s="182"/>
      <c r="Y357" s="182"/>
      <c r="Z357" s="181"/>
      <c r="AA357" s="660"/>
      <c r="AB357" s="394" t="str">
        <f t="shared" si="184"/>
        <v>►</v>
      </c>
      <c r="AC357" s="146" t="str">
        <f t="shared" si="197"/>
        <v>►</v>
      </c>
      <c r="AD357" s="659" t="str">
        <f t="shared" si="198"/>
        <v>►</v>
      </c>
      <c r="AE357" s="146" t="str">
        <f t="shared" si="199"/>
        <v>►</v>
      </c>
      <c r="AF357" s="146" t="str">
        <f t="shared" si="200"/>
        <v>►</v>
      </c>
      <c r="AG357" s="146" t="str">
        <f t="shared" si="201"/>
        <v>►</v>
      </c>
      <c r="AH357" s="146" t="str">
        <f t="shared" si="202"/>
        <v>►</v>
      </c>
      <c r="AI357" s="660"/>
      <c r="AJ357" s="133"/>
      <c r="AK357" s="189"/>
      <c r="AL357" s="188"/>
      <c r="AM357" s="187"/>
      <c r="AN357" s="186"/>
      <c r="AO357" s="185"/>
      <c r="AP357" s="184"/>
      <c r="AQ357" s="183"/>
      <c r="AR357" s="183"/>
      <c r="AS357" s="182"/>
      <c r="AT357" s="182"/>
      <c r="AU357" s="182"/>
      <c r="AV357" s="182"/>
      <c r="AW357" s="182"/>
      <c r="AX357" s="182"/>
      <c r="AY357" s="182"/>
      <c r="AZ357" s="182"/>
      <c r="BA357" s="181"/>
      <c r="BB357"/>
      <c r="BC357" s="394" t="str">
        <f t="shared" si="185"/>
        <v>►</v>
      </c>
      <c r="BF357" s="394" t="str">
        <f t="shared" si="186"/>
        <v>►</v>
      </c>
      <c r="BI357" s="9">
        <v>1</v>
      </c>
      <c r="BJ357" s="1"/>
      <c r="BK357" s="1"/>
    </row>
    <row r="358" spans="1:63" s="564" customFormat="1" ht="15.75">
      <c r="A358" s="394" t="str">
        <f t="shared" si="183"/>
        <v>►</v>
      </c>
      <c r="B358" s="146" t="str">
        <f t="shared" si="191"/>
        <v>►</v>
      </c>
      <c r="C358" s="659" t="str">
        <f t="shared" si="192"/>
        <v>►</v>
      </c>
      <c r="D358" s="146" t="str">
        <f t="shared" si="193"/>
        <v>►</v>
      </c>
      <c r="E358" s="146" t="str">
        <f t="shared" si="194"/>
        <v>►</v>
      </c>
      <c r="F358" s="146" t="str">
        <f t="shared" si="195"/>
        <v>►</v>
      </c>
      <c r="G358" s="146" t="str">
        <f t="shared" si="196"/>
        <v>►</v>
      </c>
      <c r="H358"/>
      <c r="I358" s="133"/>
      <c r="J358" s="118"/>
      <c r="K358" s="118"/>
      <c r="L358" s="117"/>
      <c r="M358" s="116"/>
      <c r="N358" s="115"/>
      <c r="O358" s="675"/>
      <c r="P358" s="675"/>
      <c r="Q358" s="674"/>
      <c r="R358" s="176"/>
      <c r="S358" s="175"/>
      <c r="T358" s="673"/>
      <c r="U358" s="174"/>
      <c r="V358" s="672"/>
      <c r="W358" s="671"/>
      <c r="X358" s="670"/>
      <c r="Y358" s="669"/>
      <c r="Z358" s="173"/>
      <c r="AA358" s="660"/>
      <c r="AB358" s="394" t="str">
        <f t="shared" si="184"/>
        <v>►</v>
      </c>
      <c r="AC358" s="146" t="str">
        <f t="shared" si="197"/>
        <v>►</v>
      </c>
      <c r="AD358" s="659" t="str">
        <f t="shared" si="198"/>
        <v>►</v>
      </c>
      <c r="AE358" s="146" t="str">
        <f t="shared" si="199"/>
        <v>►</v>
      </c>
      <c r="AF358" s="146" t="str">
        <f t="shared" si="200"/>
        <v>►</v>
      </c>
      <c r="AG358" s="146" t="str">
        <f t="shared" si="201"/>
        <v>►</v>
      </c>
      <c r="AH358" s="146" t="str">
        <f t="shared" si="202"/>
        <v>►</v>
      </c>
      <c r="AI358" s="660"/>
      <c r="AJ358" s="133"/>
      <c r="AK358" s="118"/>
      <c r="AL358" s="118"/>
      <c r="AM358" s="117"/>
      <c r="AN358" s="116"/>
      <c r="AO358" s="115"/>
      <c r="AP358" s="675"/>
      <c r="AQ358" s="675"/>
      <c r="AR358" s="674"/>
      <c r="AS358" s="176"/>
      <c r="AT358" s="175"/>
      <c r="AU358" s="673"/>
      <c r="AV358" s="174"/>
      <c r="AW358" s="672"/>
      <c r="AX358" s="671"/>
      <c r="AY358" s="670"/>
      <c r="AZ358" s="669"/>
      <c r="BA358" s="173"/>
      <c r="BB358"/>
      <c r="BC358" s="394" t="str">
        <f t="shared" si="185"/>
        <v>►</v>
      </c>
      <c r="BF358" s="394" t="str">
        <f t="shared" si="186"/>
        <v>►</v>
      </c>
      <c r="BI358" s="9">
        <v>1</v>
      </c>
      <c r="BJ358" s="1"/>
      <c r="BK358" s="1"/>
    </row>
    <row r="359" spans="1:63" s="564" customFormat="1" ht="15.75">
      <c r="A359" s="394" t="str">
        <f t="shared" si="183"/>
        <v>►</v>
      </c>
      <c r="B359" s="146" t="str">
        <f t="shared" si="191"/>
        <v>►</v>
      </c>
      <c r="C359" s="659" t="str">
        <f t="shared" si="192"/>
        <v>►</v>
      </c>
      <c r="D359" s="146" t="str">
        <f t="shared" si="193"/>
        <v>►</v>
      </c>
      <c r="E359" s="146" t="str">
        <f t="shared" si="194"/>
        <v>►</v>
      </c>
      <c r="F359" s="146" t="str">
        <f t="shared" si="195"/>
        <v>►</v>
      </c>
      <c r="G359" s="146" t="str">
        <f t="shared" si="196"/>
        <v>►</v>
      </c>
      <c r="H359"/>
      <c r="I359" s="133"/>
      <c r="J359" s="118"/>
      <c r="K359" s="118"/>
      <c r="L359" s="117"/>
      <c r="M359" s="116"/>
      <c r="N359" s="115"/>
      <c r="O359" s="663"/>
      <c r="P359" s="663"/>
      <c r="Q359" s="662"/>
      <c r="R359" s="164"/>
      <c r="S359" s="163"/>
      <c r="T359" s="668"/>
      <c r="U359" s="162"/>
      <c r="V359" s="667"/>
      <c r="W359" s="666"/>
      <c r="X359" s="665"/>
      <c r="Y359" s="664"/>
      <c r="Z359" s="161"/>
      <c r="AA359" s="660"/>
      <c r="AB359" s="394" t="str">
        <f t="shared" si="184"/>
        <v>►</v>
      </c>
      <c r="AC359" s="146" t="str">
        <f t="shared" si="197"/>
        <v>►</v>
      </c>
      <c r="AD359" s="659" t="str">
        <f t="shared" si="198"/>
        <v>►</v>
      </c>
      <c r="AE359" s="146" t="str">
        <f t="shared" si="199"/>
        <v>►</v>
      </c>
      <c r="AF359" s="146" t="str">
        <f t="shared" si="200"/>
        <v>►</v>
      </c>
      <c r="AG359" s="146" t="str">
        <f t="shared" si="201"/>
        <v>►</v>
      </c>
      <c r="AH359" s="146" t="str">
        <f t="shared" si="202"/>
        <v>►</v>
      </c>
      <c r="AI359" s="660"/>
      <c r="AJ359" s="133"/>
      <c r="AK359" s="118"/>
      <c r="AL359" s="118"/>
      <c r="AM359" s="117"/>
      <c r="AN359" s="116"/>
      <c r="AO359" s="115"/>
      <c r="AP359" s="663"/>
      <c r="AQ359" s="663"/>
      <c r="AR359" s="662"/>
      <c r="AS359" s="164"/>
      <c r="AT359" s="163"/>
      <c r="AU359" s="668"/>
      <c r="AV359" s="162"/>
      <c r="AW359" s="667"/>
      <c r="AX359" s="666"/>
      <c r="AY359" s="665"/>
      <c r="AZ359" s="664"/>
      <c r="BA359" s="161"/>
      <c r="BB359"/>
      <c r="BC359" s="394" t="str">
        <f t="shared" si="185"/>
        <v>►</v>
      </c>
      <c r="BF359" s="394" t="str">
        <f t="shared" si="186"/>
        <v>►</v>
      </c>
      <c r="BI359" s="9">
        <v>1</v>
      </c>
      <c r="BJ359" s="1"/>
      <c r="BK359" s="1"/>
    </row>
    <row r="360" spans="1:63" s="564" customFormat="1" ht="21">
      <c r="A360" s="394" t="str">
        <f t="shared" si="183"/>
        <v>►</v>
      </c>
      <c r="B360" s="146" t="str">
        <f t="shared" si="191"/>
        <v>►</v>
      </c>
      <c r="C360" s="659" t="str">
        <f t="shared" si="192"/>
        <v>►</v>
      </c>
      <c r="D360" s="146" t="str">
        <f t="shared" si="193"/>
        <v>►</v>
      </c>
      <c r="E360" s="146" t="str">
        <f t="shared" si="194"/>
        <v>►</v>
      </c>
      <c r="F360" s="146" t="str">
        <f t="shared" si="195"/>
        <v>►</v>
      </c>
      <c r="G360" s="146" t="str">
        <f t="shared" si="196"/>
        <v>►</v>
      </c>
      <c r="H360"/>
      <c r="I360" s="133"/>
      <c r="J360" s="118"/>
      <c r="K360" s="118"/>
      <c r="L360" s="117"/>
      <c r="M360" s="116"/>
      <c r="N360" s="115"/>
      <c r="O360" s="663"/>
      <c r="P360" s="663"/>
      <c r="Q360" s="662"/>
      <c r="R360" s="144"/>
      <c r="S360" s="292"/>
      <c r="T360" s="291"/>
      <c r="U360" s="143"/>
      <c r="V360" s="290"/>
      <c r="W360" s="289"/>
      <c r="X360" s="288"/>
      <c r="Y360" s="287"/>
      <c r="Z360" s="286"/>
      <c r="AA360" s="660"/>
      <c r="AB360" s="394" t="str">
        <f t="shared" si="184"/>
        <v>►</v>
      </c>
      <c r="AC360" s="146" t="str">
        <f t="shared" si="197"/>
        <v>►</v>
      </c>
      <c r="AD360" s="659" t="str">
        <f t="shared" si="198"/>
        <v>►</v>
      </c>
      <c r="AE360" s="146" t="str">
        <f t="shared" si="199"/>
        <v>►</v>
      </c>
      <c r="AF360" s="146" t="str">
        <f t="shared" si="200"/>
        <v>►</v>
      </c>
      <c r="AG360" s="146" t="str">
        <f t="shared" si="201"/>
        <v>►</v>
      </c>
      <c r="AH360" s="146" t="str">
        <f t="shared" si="202"/>
        <v>►</v>
      </c>
      <c r="AI360" s="660"/>
      <c r="AJ360" s="133"/>
      <c r="AK360" s="118"/>
      <c r="AL360" s="118"/>
      <c r="AM360" s="117"/>
      <c r="AN360" s="116"/>
      <c r="AO360" s="115"/>
      <c r="AP360" s="663"/>
      <c r="AQ360" s="663"/>
      <c r="AR360" s="662"/>
      <c r="AS360" s="144"/>
      <c r="AT360" s="292"/>
      <c r="AU360" s="291"/>
      <c r="AV360" s="143"/>
      <c r="AW360" s="290"/>
      <c r="AX360" s="289"/>
      <c r="AY360" s="288"/>
      <c r="AZ360" s="287"/>
      <c r="BA360" s="286"/>
      <c r="BB360"/>
      <c r="BC360" s="394" t="str">
        <f t="shared" si="185"/>
        <v>►</v>
      </c>
      <c r="BF360" s="394" t="str">
        <f t="shared" si="186"/>
        <v>►</v>
      </c>
      <c r="BI360" s="9">
        <v>1</v>
      </c>
      <c r="BJ360" s="1"/>
      <c r="BK360" s="1"/>
    </row>
    <row r="361" spans="1:63" s="564" customFormat="1" ht="21">
      <c r="A361" s="394" t="str">
        <f t="shared" si="183"/>
        <v>►</v>
      </c>
      <c r="B361" s="146" t="str">
        <f t="shared" si="191"/>
        <v>►</v>
      </c>
      <c r="C361" s="659" t="str">
        <f t="shared" si="192"/>
        <v>►</v>
      </c>
      <c r="D361" s="146" t="str">
        <f t="shared" si="193"/>
        <v>►</v>
      </c>
      <c r="E361" s="146" t="str">
        <f t="shared" si="194"/>
        <v>►</v>
      </c>
      <c r="F361" s="146" t="str">
        <f t="shared" si="195"/>
        <v>►</v>
      </c>
      <c r="G361" s="146" t="str">
        <f t="shared" si="196"/>
        <v>►</v>
      </c>
      <c r="H361"/>
      <c r="I361" s="145"/>
      <c r="J361" s="118"/>
      <c r="K361" s="118"/>
      <c r="L361" s="117"/>
      <c r="M361" s="116"/>
      <c r="N361" s="115"/>
      <c r="O361" s="663"/>
      <c r="P361" s="663"/>
      <c r="Q361" s="662"/>
      <c r="R361" s="149"/>
      <c r="S361" s="292"/>
      <c r="T361" s="291"/>
      <c r="U361" s="143"/>
      <c r="V361" s="290"/>
      <c r="W361" s="289"/>
      <c r="X361" s="288"/>
      <c r="Y361" s="287"/>
      <c r="Z361" s="286"/>
      <c r="AA361" s="660"/>
      <c r="AB361" s="394" t="str">
        <f t="shared" si="184"/>
        <v>►</v>
      </c>
      <c r="AC361" s="146" t="str">
        <f t="shared" si="197"/>
        <v>►</v>
      </c>
      <c r="AD361" s="659" t="str">
        <f t="shared" si="198"/>
        <v>►</v>
      </c>
      <c r="AE361" s="146" t="str">
        <f t="shared" si="199"/>
        <v>►</v>
      </c>
      <c r="AF361" s="146" t="str">
        <f t="shared" si="200"/>
        <v>►</v>
      </c>
      <c r="AG361" s="146" t="str">
        <f t="shared" si="201"/>
        <v>►</v>
      </c>
      <c r="AH361" s="146" t="str">
        <f t="shared" si="202"/>
        <v>►</v>
      </c>
      <c r="AI361" s="660"/>
      <c r="AJ361" s="145"/>
      <c r="AK361" s="118"/>
      <c r="AL361" s="118"/>
      <c r="AM361" s="117"/>
      <c r="AN361" s="116"/>
      <c r="AO361" s="115"/>
      <c r="AP361" s="663"/>
      <c r="AQ361" s="663"/>
      <c r="AR361" s="662"/>
      <c r="AS361" s="149"/>
      <c r="AT361" s="292"/>
      <c r="AU361" s="291"/>
      <c r="AV361" s="143"/>
      <c r="AW361" s="290"/>
      <c r="AX361" s="289"/>
      <c r="AY361" s="288"/>
      <c r="AZ361" s="287"/>
      <c r="BA361" s="286"/>
      <c r="BB361"/>
      <c r="BC361" s="394" t="str">
        <f t="shared" si="185"/>
        <v>►</v>
      </c>
      <c r="BF361" s="394" t="str">
        <f t="shared" si="186"/>
        <v>►</v>
      </c>
      <c r="BI361" s="9">
        <v>1</v>
      </c>
      <c r="BJ361" s="1"/>
      <c r="BK361" s="1"/>
    </row>
    <row r="362" spans="1:63" s="564" customFormat="1" ht="21">
      <c r="A362" s="394" t="str">
        <f t="shared" si="183"/>
        <v>►</v>
      </c>
      <c r="B362" s="146" t="str">
        <f t="shared" si="191"/>
        <v>►</v>
      </c>
      <c r="C362" s="659" t="str">
        <f t="shared" si="192"/>
        <v>►</v>
      </c>
      <c r="D362" s="146" t="str">
        <f t="shared" si="193"/>
        <v>►</v>
      </c>
      <c r="E362" s="146" t="str">
        <f t="shared" si="194"/>
        <v>►</v>
      </c>
      <c r="F362" s="146" t="str">
        <f t="shared" si="195"/>
        <v>►</v>
      </c>
      <c r="G362" s="146" t="str">
        <f t="shared" si="196"/>
        <v>►</v>
      </c>
      <c r="H362"/>
      <c r="I362" s="145"/>
      <c r="J362" s="118"/>
      <c r="K362" s="118"/>
      <c r="L362" s="117"/>
      <c r="M362" s="116"/>
      <c r="N362" s="115"/>
      <c r="O362" s="663"/>
      <c r="P362" s="663"/>
      <c r="Q362" s="662"/>
      <c r="R362" s="144"/>
      <c r="S362" s="292"/>
      <c r="T362" s="291"/>
      <c r="U362" s="143"/>
      <c r="V362" s="290"/>
      <c r="W362" s="289"/>
      <c r="X362" s="288"/>
      <c r="Y362" s="287"/>
      <c r="Z362" s="294"/>
      <c r="AA362" s="660"/>
      <c r="AB362" s="394" t="str">
        <f t="shared" si="184"/>
        <v>►</v>
      </c>
      <c r="AC362" s="146" t="str">
        <f t="shared" si="197"/>
        <v>►</v>
      </c>
      <c r="AD362" s="659" t="str">
        <f t="shared" si="198"/>
        <v>►</v>
      </c>
      <c r="AE362" s="146" t="str">
        <f t="shared" si="199"/>
        <v>►</v>
      </c>
      <c r="AF362" s="146" t="str">
        <f t="shared" si="200"/>
        <v>►</v>
      </c>
      <c r="AG362" s="146" t="str">
        <f t="shared" si="201"/>
        <v>►</v>
      </c>
      <c r="AH362" s="146" t="str">
        <f t="shared" si="202"/>
        <v>►</v>
      </c>
      <c r="AI362" s="660"/>
      <c r="AJ362" s="145"/>
      <c r="AK362" s="118"/>
      <c r="AL362" s="118"/>
      <c r="AM362" s="117"/>
      <c r="AN362" s="116"/>
      <c r="AO362" s="115"/>
      <c r="AP362" s="663"/>
      <c r="AQ362" s="663"/>
      <c r="AR362" s="662"/>
      <c r="AS362" s="144"/>
      <c r="AT362" s="292"/>
      <c r="AU362" s="291"/>
      <c r="AV362" s="143"/>
      <c r="AW362" s="290"/>
      <c r="AX362" s="289"/>
      <c r="AY362" s="288"/>
      <c r="AZ362" s="287"/>
      <c r="BA362" s="294"/>
      <c r="BB362"/>
      <c r="BC362" s="394" t="str">
        <f t="shared" si="185"/>
        <v>►</v>
      </c>
      <c r="BF362" s="394" t="str">
        <f t="shared" si="186"/>
        <v>►</v>
      </c>
      <c r="BI362" s="9">
        <v>1</v>
      </c>
      <c r="BJ362" s="1"/>
      <c r="BK362" s="1"/>
    </row>
    <row r="363" spans="1:63" s="564" customFormat="1" ht="21">
      <c r="A363" s="394" t="str">
        <f t="shared" si="183"/>
        <v>►</v>
      </c>
      <c r="B363" s="146" t="str">
        <f t="shared" si="191"/>
        <v>►</v>
      </c>
      <c r="C363" s="659" t="str">
        <f t="shared" si="192"/>
        <v>►</v>
      </c>
      <c r="D363" s="146" t="str">
        <f t="shared" si="193"/>
        <v>►</v>
      </c>
      <c r="E363" s="146" t="str">
        <f t="shared" si="194"/>
        <v>►</v>
      </c>
      <c r="F363" s="146" t="str">
        <f t="shared" si="195"/>
        <v>►</v>
      </c>
      <c r="G363" s="146" t="str">
        <f t="shared" si="196"/>
        <v>►</v>
      </c>
      <c r="H363"/>
      <c r="I363" s="145"/>
      <c r="J363" s="118"/>
      <c r="K363" s="118"/>
      <c r="L363" s="117"/>
      <c r="M363" s="116"/>
      <c r="N363" s="115"/>
      <c r="O363" s="663"/>
      <c r="P363" s="663"/>
      <c r="Q363" s="662"/>
      <c r="R363" s="149"/>
      <c r="S363" s="292"/>
      <c r="T363" s="291"/>
      <c r="U363" s="143"/>
      <c r="V363" s="290"/>
      <c r="W363" s="289"/>
      <c r="X363" s="288"/>
      <c r="Y363" s="287"/>
      <c r="Z363" s="294"/>
      <c r="AA363" s="660"/>
      <c r="AB363" s="394" t="str">
        <f t="shared" si="184"/>
        <v>►</v>
      </c>
      <c r="AC363" s="146" t="str">
        <f t="shared" si="197"/>
        <v>►</v>
      </c>
      <c r="AD363" s="659" t="str">
        <f t="shared" si="198"/>
        <v>►</v>
      </c>
      <c r="AE363" s="146" t="str">
        <f t="shared" si="199"/>
        <v>►</v>
      </c>
      <c r="AF363" s="146" t="str">
        <f t="shared" si="200"/>
        <v>►</v>
      </c>
      <c r="AG363" s="146" t="str">
        <f t="shared" si="201"/>
        <v>►</v>
      </c>
      <c r="AH363" s="146" t="str">
        <f t="shared" si="202"/>
        <v>►</v>
      </c>
      <c r="AI363" s="660"/>
      <c r="AJ363" s="145"/>
      <c r="AK363" s="118"/>
      <c r="AL363" s="118"/>
      <c r="AM363" s="117"/>
      <c r="AN363" s="116"/>
      <c r="AO363" s="115"/>
      <c r="AP363" s="663"/>
      <c r="AQ363" s="663"/>
      <c r="AR363" s="662"/>
      <c r="AS363" s="149"/>
      <c r="AT363" s="292"/>
      <c r="AU363" s="291"/>
      <c r="AV363" s="143"/>
      <c r="AW363" s="290"/>
      <c r="AX363" s="289"/>
      <c r="AY363" s="288"/>
      <c r="AZ363" s="287"/>
      <c r="BA363" s="294"/>
      <c r="BB363"/>
      <c r="BC363" s="394" t="str">
        <f t="shared" si="185"/>
        <v>►</v>
      </c>
      <c r="BF363" s="394" t="str">
        <f t="shared" si="186"/>
        <v>►</v>
      </c>
      <c r="BI363" s="9">
        <v>1</v>
      </c>
      <c r="BJ363" s="1"/>
      <c r="BK363" s="1"/>
    </row>
    <row r="364" spans="1:63" s="564" customFormat="1" ht="21">
      <c r="A364" s="394" t="str">
        <f t="shared" si="183"/>
        <v>►</v>
      </c>
      <c r="B364" s="146" t="str">
        <f t="shared" si="191"/>
        <v>►</v>
      </c>
      <c r="C364" s="659" t="str">
        <f t="shared" si="192"/>
        <v>►</v>
      </c>
      <c r="D364" s="146" t="str">
        <f t="shared" si="193"/>
        <v>►</v>
      </c>
      <c r="E364" s="146" t="str">
        <f t="shared" si="194"/>
        <v>►</v>
      </c>
      <c r="F364" s="146" t="str">
        <f t="shared" si="195"/>
        <v>►</v>
      </c>
      <c r="G364" s="146" t="str">
        <f t="shared" si="196"/>
        <v>►</v>
      </c>
      <c r="H364"/>
      <c r="I364" s="145"/>
      <c r="J364" s="118"/>
      <c r="K364" s="118"/>
      <c r="L364" s="117"/>
      <c r="M364" s="116"/>
      <c r="N364" s="115"/>
      <c r="O364" s="663"/>
      <c r="P364" s="663"/>
      <c r="Q364" s="662"/>
      <c r="R364" s="144"/>
      <c r="S364" s="292"/>
      <c r="T364" s="291"/>
      <c r="U364" s="143"/>
      <c r="V364" s="290"/>
      <c r="W364" s="289"/>
      <c r="X364" s="288"/>
      <c r="Y364" s="287"/>
      <c r="Z364" s="286"/>
      <c r="AA364" s="660"/>
      <c r="AB364" s="394" t="str">
        <f t="shared" si="184"/>
        <v>►</v>
      </c>
      <c r="AC364" s="146" t="str">
        <f t="shared" si="197"/>
        <v>►</v>
      </c>
      <c r="AD364" s="659" t="str">
        <f t="shared" si="198"/>
        <v>►</v>
      </c>
      <c r="AE364" s="146" t="str">
        <f t="shared" si="199"/>
        <v>►</v>
      </c>
      <c r="AF364" s="146" t="str">
        <f t="shared" si="200"/>
        <v>►</v>
      </c>
      <c r="AG364" s="146" t="str">
        <f t="shared" si="201"/>
        <v>►</v>
      </c>
      <c r="AH364" s="146" t="str">
        <f t="shared" si="202"/>
        <v>►</v>
      </c>
      <c r="AI364" s="660"/>
      <c r="AJ364" s="145"/>
      <c r="AK364" s="118"/>
      <c r="AL364" s="118"/>
      <c r="AM364" s="117"/>
      <c r="AN364" s="116"/>
      <c r="AO364" s="115"/>
      <c r="AP364" s="663"/>
      <c r="AQ364" s="663"/>
      <c r="AR364" s="662"/>
      <c r="AS364" s="144"/>
      <c r="AT364" s="292"/>
      <c r="AU364" s="291"/>
      <c r="AV364" s="143"/>
      <c r="AW364" s="290"/>
      <c r="AX364" s="289"/>
      <c r="AY364" s="288"/>
      <c r="AZ364" s="287"/>
      <c r="BA364" s="286"/>
      <c r="BB364"/>
      <c r="BC364" s="394" t="str">
        <f t="shared" si="185"/>
        <v>►</v>
      </c>
      <c r="BF364" s="394" t="str">
        <f t="shared" si="186"/>
        <v>►</v>
      </c>
      <c r="BI364" s="9">
        <v>1</v>
      </c>
      <c r="BJ364" s="1"/>
      <c r="BK364" s="1"/>
    </row>
    <row r="365" spans="1:63" s="564" customFormat="1" ht="21">
      <c r="A365" s="394" t="str">
        <f t="shared" si="183"/>
        <v>►</v>
      </c>
      <c r="B365" s="146" t="str">
        <f t="shared" si="191"/>
        <v>►</v>
      </c>
      <c r="C365" s="659" t="str">
        <f t="shared" si="192"/>
        <v>►</v>
      </c>
      <c r="D365" s="146" t="str">
        <f t="shared" si="193"/>
        <v>►</v>
      </c>
      <c r="E365" s="146" t="str">
        <f t="shared" si="194"/>
        <v>►</v>
      </c>
      <c r="F365" s="146" t="str">
        <f t="shared" si="195"/>
        <v>►</v>
      </c>
      <c r="G365" s="146" t="str">
        <f t="shared" si="196"/>
        <v>►</v>
      </c>
      <c r="H365"/>
      <c r="I365" s="145"/>
      <c r="J365" s="118"/>
      <c r="K365" s="118"/>
      <c r="L365" s="117"/>
      <c r="M365" s="116"/>
      <c r="N365" s="115"/>
      <c r="O365" s="663"/>
      <c r="P365" s="663"/>
      <c r="Q365" s="662"/>
      <c r="R365" s="149"/>
      <c r="S365" s="292"/>
      <c r="T365" s="291"/>
      <c r="U365" s="143"/>
      <c r="V365" s="290"/>
      <c r="W365" s="289"/>
      <c r="X365" s="288"/>
      <c r="Y365" s="287"/>
      <c r="Z365" s="286"/>
      <c r="AA365" s="660"/>
      <c r="AB365" s="394" t="str">
        <f t="shared" si="184"/>
        <v>►</v>
      </c>
      <c r="AC365" s="146" t="str">
        <f t="shared" si="197"/>
        <v>►</v>
      </c>
      <c r="AD365" s="659" t="str">
        <f t="shared" si="198"/>
        <v>►</v>
      </c>
      <c r="AE365" s="146" t="str">
        <f t="shared" si="199"/>
        <v>►</v>
      </c>
      <c r="AF365" s="146" t="str">
        <f t="shared" si="200"/>
        <v>►</v>
      </c>
      <c r="AG365" s="146" t="str">
        <f t="shared" si="201"/>
        <v>►</v>
      </c>
      <c r="AH365" s="146" t="str">
        <f t="shared" si="202"/>
        <v>►</v>
      </c>
      <c r="AI365" s="660"/>
      <c r="AJ365" s="145"/>
      <c r="AK365" s="118"/>
      <c r="AL365" s="118"/>
      <c r="AM365" s="117"/>
      <c r="AN365" s="116"/>
      <c r="AO365" s="115"/>
      <c r="AP365" s="663"/>
      <c r="AQ365" s="663"/>
      <c r="AR365" s="662"/>
      <c r="AS365" s="149"/>
      <c r="AT365" s="292"/>
      <c r="AU365" s="291"/>
      <c r="AV365" s="143"/>
      <c r="AW365" s="290"/>
      <c r="AX365" s="289"/>
      <c r="AY365" s="288"/>
      <c r="AZ365" s="287"/>
      <c r="BA365" s="286"/>
      <c r="BB365"/>
      <c r="BC365" s="394" t="str">
        <f t="shared" si="185"/>
        <v>►</v>
      </c>
      <c r="BF365" s="394" t="str">
        <f t="shared" si="186"/>
        <v>►</v>
      </c>
      <c r="BI365" s="9">
        <v>1</v>
      </c>
      <c r="BJ365" s="1"/>
      <c r="BK365" s="1"/>
    </row>
    <row r="366" spans="1:63" s="564" customFormat="1" ht="21">
      <c r="A366" s="394" t="str">
        <f t="shared" si="183"/>
        <v>►</v>
      </c>
      <c r="B366" s="146" t="str">
        <f t="shared" si="191"/>
        <v>►</v>
      </c>
      <c r="C366" s="659" t="str">
        <f t="shared" si="192"/>
        <v>►</v>
      </c>
      <c r="D366" s="146" t="str">
        <f t="shared" si="193"/>
        <v>►</v>
      </c>
      <c r="E366" s="146" t="str">
        <f t="shared" si="194"/>
        <v>►</v>
      </c>
      <c r="F366" s="146" t="str">
        <f t="shared" si="195"/>
        <v>►</v>
      </c>
      <c r="G366" s="146" t="str">
        <f t="shared" si="196"/>
        <v>►</v>
      </c>
      <c r="H366"/>
      <c r="I366" s="145"/>
      <c r="J366" s="118"/>
      <c r="K366" s="118"/>
      <c r="L366" s="117"/>
      <c r="M366" s="116"/>
      <c r="N366" s="115"/>
      <c r="O366" s="663"/>
      <c r="P366" s="663"/>
      <c r="Q366" s="662"/>
      <c r="R366" s="144"/>
      <c r="S366" s="292"/>
      <c r="T366" s="291"/>
      <c r="U366" s="143"/>
      <c r="V366" s="290"/>
      <c r="W366" s="289"/>
      <c r="X366" s="288"/>
      <c r="Y366" s="287"/>
      <c r="Z366" s="286"/>
      <c r="AA366" s="660"/>
      <c r="AB366" s="394" t="str">
        <f t="shared" si="184"/>
        <v>►</v>
      </c>
      <c r="AC366" s="146" t="str">
        <f t="shared" si="197"/>
        <v>►</v>
      </c>
      <c r="AD366" s="659" t="str">
        <f t="shared" si="198"/>
        <v>►</v>
      </c>
      <c r="AE366" s="146" t="str">
        <f t="shared" si="199"/>
        <v>►</v>
      </c>
      <c r="AF366" s="146" t="str">
        <f t="shared" si="200"/>
        <v>►</v>
      </c>
      <c r="AG366" s="146" t="str">
        <f t="shared" si="201"/>
        <v>►</v>
      </c>
      <c r="AH366" s="146" t="str">
        <f t="shared" si="202"/>
        <v>►</v>
      </c>
      <c r="AI366" s="660"/>
      <c r="AJ366" s="145"/>
      <c r="AK366" s="118"/>
      <c r="AL366" s="118"/>
      <c r="AM366" s="117"/>
      <c r="AN366" s="116"/>
      <c r="AO366" s="115"/>
      <c r="AP366" s="663"/>
      <c r="AQ366" s="663"/>
      <c r="AR366" s="662"/>
      <c r="AS366" s="144"/>
      <c r="AT366" s="292"/>
      <c r="AU366" s="291"/>
      <c r="AV366" s="143"/>
      <c r="AW366" s="290"/>
      <c r="AX366" s="289"/>
      <c r="AY366" s="288"/>
      <c r="AZ366" s="287"/>
      <c r="BA366" s="286"/>
      <c r="BB366"/>
      <c r="BC366" s="394" t="str">
        <f t="shared" si="185"/>
        <v>►</v>
      </c>
      <c r="BF366" s="394" t="str">
        <f t="shared" si="186"/>
        <v>►</v>
      </c>
      <c r="BI366" s="9">
        <v>1</v>
      </c>
      <c r="BJ366" s="1"/>
      <c r="BK366" s="1"/>
    </row>
    <row r="367" spans="1:63" s="564" customFormat="1" ht="15.75">
      <c r="A367" s="394" t="str">
        <f t="shared" si="183"/>
        <v>►</v>
      </c>
      <c r="B367" s="146" t="str">
        <f t="shared" si="191"/>
        <v>►</v>
      </c>
      <c r="C367" s="659" t="str">
        <f t="shared" si="192"/>
        <v>►</v>
      </c>
      <c r="D367" s="146" t="str">
        <f t="shared" si="193"/>
        <v>►</v>
      </c>
      <c r="E367" s="146" t="str">
        <f t="shared" si="194"/>
        <v>►</v>
      </c>
      <c r="F367" s="146" t="str">
        <f t="shared" si="195"/>
        <v>►</v>
      </c>
      <c r="G367" s="146" t="str">
        <f t="shared" si="196"/>
        <v>►</v>
      </c>
      <c r="H367"/>
      <c r="I367" s="133"/>
      <c r="J367" s="118"/>
      <c r="K367" s="118"/>
      <c r="L367" s="117"/>
      <c r="M367" s="116"/>
      <c r="N367" s="115"/>
      <c r="O367" s="131"/>
      <c r="P367" s="131"/>
      <c r="Q367" s="131"/>
      <c r="R367" s="131"/>
      <c r="S367" s="131"/>
      <c r="T367" s="131"/>
      <c r="U367" s="131"/>
      <c r="V367" s="131"/>
      <c r="W367" s="131"/>
      <c r="X367" s="132"/>
      <c r="Y367" s="131"/>
      <c r="Z367" s="130"/>
      <c r="AA367" s="660"/>
      <c r="AB367" s="394" t="str">
        <f t="shared" si="184"/>
        <v>►</v>
      </c>
      <c r="AC367" s="146" t="str">
        <f t="shared" si="197"/>
        <v>►</v>
      </c>
      <c r="AD367" s="659" t="str">
        <f t="shared" si="198"/>
        <v>►</v>
      </c>
      <c r="AE367" s="146" t="str">
        <f t="shared" si="199"/>
        <v>►</v>
      </c>
      <c r="AF367" s="146" t="str">
        <f t="shared" si="200"/>
        <v>►</v>
      </c>
      <c r="AG367" s="146" t="str">
        <f t="shared" si="201"/>
        <v>►</v>
      </c>
      <c r="AH367" s="146" t="str">
        <f t="shared" si="202"/>
        <v>►</v>
      </c>
      <c r="AI367" s="660"/>
      <c r="AJ367" s="133"/>
      <c r="AK367" s="118"/>
      <c r="AL367" s="118"/>
      <c r="AM367" s="117"/>
      <c r="AN367" s="116"/>
      <c r="AO367" s="115"/>
      <c r="AP367" s="131"/>
      <c r="AQ367" s="131"/>
      <c r="AR367" s="131"/>
      <c r="AS367" s="131"/>
      <c r="AT367" s="131"/>
      <c r="AU367" s="131"/>
      <c r="AV367" s="131"/>
      <c r="AW367" s="131"/>
      <c r="AX367" s="131"/>
      <c r="AY367" s="132"/>
      <c r="AZ367" s="131"/>
      <c r="BA367" s="130"/>
      <c r="BB367"/>
      <c r="BC367" s="394" t="str">
        <f t="shared" si="185"/>
        <v>►</v>
      </c>
      <c r="BF367" s="394" t="str">
        <f t="shared" si="186"/>
        <v>►</v>
      </c>
      <c r="BI367" s="9">
        <v>1</v>
      </c>
      <c r="BJ367" s="1"/>
      <c r="BK367" s="1"/>
    </row>
    <row r="368" spans="1:63" s="564" customFormat="1" ht="21">
      <c r="A368" s="394" t="str">
        <f t="shared" si="183"/>
        <v>►</v>
      </c>
      <c r="B368" s="146" t="str">
        <f t="shared" si="191"/>
        <v>►</v>
      </c>
      <c r="C368" s="659" t="str">
        <f t="shared" si="192"/>
        <v>►</v>
      </c>
      <c r="D368" s="146" t="str">
        <f t="shared" si="193"/>
        <v>►</v>
      </c>
      <c r="E368" s="146" t="str">
        <f t="shared" si="194"/>
        <v>►</v>
      </c>
      <c r="F368" s="146" t="str">
        <f t="shared" si="195"/>
        <v>►</v>
      </c>
      <c r="G368" s="146" t="str">
        <f t="shared" si="196"/>
        <v>►</v>
      </c>
      <c r="H368"/>
      <c r="I368" s="145"/>
      <c r="J368" s="118"/>
      <c r="K368" s="118"/>
      <c r="L368" s="117"/>
      <c r="M368" s="116"/>
      <c r="N368" s="115"/>
      <c r="O368" s="284"/>
      <c r="P368" s="265"/>
      <c r="Q368" s="268"/>
      <c r="R368" s="268"/>
      <c r="S368" s="268"/>
      <c r="T368" s="268"/>
      <c r="U368" s="268"/>
      <c r="V368" s="268"/>
      <c r="W368" s="268"/>
      <c r="X368" s="268"/>
      <c r="Y368" s="268"/>
      <c r="Z368" s="283"/>
      <c r="AA368" s="660"/>
      <c r="AB368" s="394" t="str">
        <f t="shared" si="184"/>
        <v>►</v>
      </c>
      <c r="AC368" s="146" t="str">
        <f t="shared" si="197"/>
        <v>►</v>
      </c>
      <c r="AD368" s="659" t="str">
        <f t="shared" si="198"/>
        <v>►</v>
      </c>
      <c r="AE368" s="146" t="str">
        <f t="shared" si="199"/>
        <v>►</v>
      </c>
      <c r="AF368" s="146" t="str">
        <f t="shared" si="200"/>
        <v>►</v>
      </c>
      <c r="AG368" s="146" t="str">
        <f t="shared" si="201"/>
        <v>►</v>
      </c>
      <c r="AH368" s="146" t="str">
        <f t="shared" si="202"/>
        <v>►</v>
      </c>
      <c r="AI368" s="660"/>
      <c r="AJ368" s="145"/>
      <c r="AK368" s="118"/>
      <c r="AL368" s="118"/>
      <c r="AM368" s="117"/>
      <c r="AN368" s="116"/>
      <c r="AO368" s="115"/>
      <c r="AP368" s="284"/>
      <c r="AQ368" s="265"/>
      <c r="AR368" s="268"/>
      <c r="AS368" s="268"/>
      <c r="AT368" s="268"/>
      <c r="AU368" s="268"/>
      <c r="AV368" s="268"/>
      <c r="AW368" s="268"/>
      <c r="AX368" s="268"/>
      <c r="AY368" s="268"/>
      <c r="AZ368" s="268"/>
      <c r="BA368" s="283"/>
      <c r="BB368"/>
      <c r="BC368" s="394" t="str">
        <f t="shared" si="185"/>
        <v>►</v>
      </c>
      <c r="BF368" s="394" t="str">
        <f t="shared" si="186"/>
        <v>►</v>
      </c>
      <c r="BI368" s="9">
        <v>1</v>
      </c>
      <c r="BJ368" s="1"/>
      <c r="BK368" s="1"/>
    </row>
    <row r="369" spans="1:63" s="564" customFormat="1" ht="21">
      <c r="A369" s="394" t="str">
        <f t="shared" si="183"/>
        <v>►</v>
      </c>
      <c r="B369" s="146" t="str">
        <f t="shared" ref="B369:G369" si="203">B368</f>
        <v>►</v>
      </c>
      <c r="C369" s="659" t="str">
        <f t="shared" si="203"/>
        <v>►</v>
      </c>
      <c r="D369" s="146" t="str">
        <f t="shared" si="203"/>
        <v>►</v>
      </c>
      <c r="E369" s="146" t="str">
        <f t="shared" si="203"/>
        <v>►</v>
      </c>
      <c r="F369" s="146" t="str">
        <f t="shared" si="203"/>
        <v>►</v>
      </c>
      <c r="G369" s="146" t="str">
        <f t="shared" si="203"/>
        <v>►</v>
      </c>
      <c r="H369"/>
      <c r="I369" s="145"/>
      <c r="J369" s="118"/>
      <c r="K369" s="118"/>
      <c r="L369" s="117"/>
      <c r="M369" s="116"/>
      <c r="N369" s="115"/>
      <c r="O369" s="281"/>
      <c r="P369" s="280"/>
      <c r="Q369" s="280"/>
      <c r="R369" s="280"/>
      <c r="S369" s="280"/>
      <c r="T369" s="280"/>
      <c r="U369" s="280"/>
      <c r="V369" s="280"/>
      <c r="W369" s="280"/>
      <c r="X369" s="280"/>
      <c r="Y369" s="280"/>
      <c r="Z369" s="279"/>
      <c r="AA369" s="660"/>
      <c r="AB369" s="394" t="str">
        <f t="shared" si="184"/>
        <v>►</v>
      </c>
      <c r="AC369" s="146" t="str">
        <f t="shared" ref="AC369:AH369" si="204">AC368</f>
        <v>►</v>
      </c>
      <c r="AD369" s="659" t="str">
        <f t="shared" si="204"/>
        <v>►</v>
      </c>
      <c r="AE369" s="146" t="str">
        <f t="shared" si="204"/>
        <v>►</v>
      </c>
      <c r="AF369" s="146" t="str">
        <f t="shared" si="204"/>
        <v>►</v>
      </c>
      <c r="AG369" s="146" t="str">
        <f t="shared" si="204"/>
        <v>►</v>
      </c>
      <c r="AH369" s="146" t="str">
        <f t="shared" si="204"/>
        <v>►</v>
      </c>
      <c r="AI369" s="660"/>
      <c r="AJ369" s="145"/>
      <c r="AK369" s="118"/>
      <c r="AL369" s="118"/>
      <c r="AM369" s="117"/>
      <c r="AN369" s="116"/>
      <c r="AO369" s="115"/>
      <c r="AP369" s="281"/>
      <c r="AQ369" s="280"/>
      <c r="AR369" s="280"/>
      <c r="AS369" s="280"/>
      <c r="AT369" s="280"/>
      <c r="AU369" s="280"/>
      <c r="AV369" s="280"/>
      <c r="AW369" s="280"/>
      <c r="AX369" s="280"/>
      <c r="AY369" s="280"/>
      <c r="AZ369" s="280"/>
      <c r="BA369" s="279"/>
      <c r="BB369"/>
      <c r="BC369" s="394" t="str">
        <f t="shared" si="185"/>
        <v>►</v>
      </c>
      <c r="BF369" s="394" t="str">
        <f t="shared" si="186"/>
        <v>►</v>
      </c>
      <c r="BI369" s="9">
        <v>1</v>
      </c>
      <c r="BJ369" s="1"/>
      <c r="BK369" s="1"/>
    </row>
    <row r="370" spans="1:63" s="564" customFormat="1" ht="21">
      <c r="A370" s="394" t="str">
        <f t="shared" si="183"/>
        <v>►</v>
      </c>
      <c r="B370" s="146" t="str">
        <f t="shared" ref="B370:G382" si="205">B368</f>
        <v>►</v>
      </c>
      <c r="C370" s="659" t="str">
        <f t="shared" si="205"/>
        <v>►</v>
      </c>
      <c r="D370" s="146" t="str">
        <f t="shared" si="205"/>
        <v>►</v>
      </c>
      <c r="E370" s="146" t="str">
        <f t="shared" si="205"/>
        <v>►</v>
      </c>
      <c r="F370" s="146" t="str">
        <f t="shared" si="205"/>
        <v>►</v>
      </c>
      <c r="G370" s="146" t="str">
        <f t="shared" si="205"/>
        <v>►</v>
      </c>
      <c r="H370"/>
      <c r="I370" s="145"/>
      <c r="J370" s="118"/>
      <c r="K370" s="118"/>
      <c r="L370" s="117"/>
      <c r="M370" s="116"/>
      <c r="N370" s="115"/>
      <c r="O370" s="281"/>
      <c r="P370" s="280"/>
      <c r="Q370" s="280"/>
      <c r="R370" s="280"/>
      <c r="S370" s="280"/>
      <c r="T370" s="280"/>
      <c r="U370" s="280"/>
      <c r="V370" s="280"/>
      <c r="W370" s="280"/>
      <c r="X370" s="280"/>
      <c r="Y370" s="280"/>
      <c r="Z370" s="279"/>
      <c r="AA370" s="660"/>
      <c r="AB370" s="394" t="str">
        <f t="shared" si="184"/>
        <v>►</v>
      </c>
      <c r="AC370" s="146" t="str">
        <f t="shared" ref="AC370:AH382" si="206">AC368</f>
        <v>►</v>
      </c>
      <c r="AD370" s="659" t="str">
        <f t="shared" si="206"/>
        <v>►</v>
      </c>
      <c r="AE370" s="146" t="str">
        <f t="shared" si="206"/>
        <v>►</v>
      </c>
      <c r="AF370" s="146" t="str">
        <f t="shared" si="206"/>
        <v>►</v>
      </c>
      <c r="AG370" s="146" t="str">
        <f t="shared" si="206"/>
        <v>►</v>
      </c>
      <c r="AH370" s="146" t="str">
        <f t="shared" si="206"/>
        <v>►</v>
      </c>
      <c r="AI370" s="660"/>
      <c r="AJ370" s="145"/>
      <c r="AK370" s="118"/>
      <c r="AL370" s="118"/>
      <c r="AM370" s="117"/>
      <c r="AN370" s="116"/>
      <c r="AO370" s="115"/>
      <c r="AP370" s="281"/>
      <c r="AQ370" s="280"/>
      <c r="AR370" s="280"/>
      <c r="AS370" s="280"/>
      <c r="AT370" s="280"/>
      <c r="AU370" s="280"/>
      <c r="AV370" s="280"/>
      <c r="AW370" s="280"/>
      <c r="AX370" s="280"/>
      <c r="AY370" s="280"/>
      <c r="AZ370" s="280"/>
      <c r="BA370" s="279"/>
      <c r="BB370"/>
      <c r="BC370" s="394" t="str">
        <f t="shared" si="185"/>
        <v>►</v>
      </c>
      <c r="BF370" s="394" t="str">
        <f t="shared" si="186"/>
        <v>►</v>
      </c>
      <c r="BI370" s="9">
        <v>1</v>
      </c>
      <c r="BJ370" s="1"/>
      <c r="BK370" s="1"/>
    </row>
    <row r="371" spans="1:63" s="564" customFormat="1" ht="21">
      <c r="A371" s="394" t="str">
        <f t="shared" si="183"/>
        <v>►</v>
      </c>
      <c r="B371" s="146" t="str">
        <f t="shared" si="205"/>
        <v>►</v>
      </c>
      <c r="C371" s="659" t="str">
        <f t="shared" si="205"/>
        <v>►</v>
      </c>
      <c r="D371" s="146" t="str">
        <f t="shared" si="205"/>
        <v>►</v>
      </c>
      <c r="E371" s="146" t="str">
        <f t="shared" si="205"/>
        <v>►</v>
      </c>
      <c r="F371" s="146" t="str">
        <f t="shared" si="205"/>
        <v>►</v>
      </c>
      <c r="G371" s="146" t="str">
        <f t="shared" si="205"/>
        <v>►</v>
      </c>
      <c r="H371"/>
      <c r="I371" s="145"/>
      <c r="J371" s="118"/>
      <c r="K371" s="118"/>
      <c r="L371" s="117"/>
      <c r="M371" s="116"/>
      <c r="N371" s="115"/>
      <c r="O371" s="281"/>
      <c r="P371" s="280"/>
      <c r="Q371" s="280"/>
      <c r="R371" s="280"/>
      <c r="S371" s="280"/>
      <c r="T371" s="280"/>
      <c r="U371" s="280"/>
      <c r="V371" s="280"/>
      <c r="W371" s="280"/>
      <c r="X371" s="280"/>
      <c r="Y371" s="280"/>
      <c r="Z371" s="279"/>
      <c r="AA371" s="660"/>
      <c r="AB371" s="394" t="str">
        <f t="shared" si="184"/>
        <v>►</v>
      </c>
      <c r="AC371" s="146" t="str">
        <f t="shared" si="206"/>
        <v>►</v>
      </c>
      <c r="AD371" s="659" t="str">
        <f t="shared" si="206"/>
        <v>►</v>
      </c>
      <c r="AE371" s="146" t="str">
        <f t="shared" si="206"/>
        <v>►</v>
      </c>
      <c r="AF371" s="146" t="str">
        <f t="shared" si="206"/>
        <v>►</v>
      </c>
      <c r="AG371" s="146" t="str">
        <f t="shared" si="206"/>
        <v>►</v>
      </c>
      <c r="AH371" s="146" t="str">
        <f t="shared" si="206"/>
        <v>►</v>
      </c>
      <c r="AI371" s="660"/>
      <c r="AJ371" s="145"/>
      <c r="AK371" s="118"/>
      <c r="AL371" s="118"/>
      <c r="AM371" s="117"/>
      <c r="AN371" s="116"/>
      <c r="AO371" s="115"/>
      <c r="AP371" s="281"/>
      <c r="AQ371" s="280"/>
      <c r="AR371" s="280"/>
      <c r="AS371" s="280"/>
      <c r="AT371" s="280"/>
      <c r="AU371" s="280"/>
      <c r="AV371" s="280"/>
      <c r="AW371" s="280"/>
      <c r="AX371" s="280"/>
      <c r="AY371" s="280"/>
      <c r="AZ371" s="280"/>
      <c r="BA371" s="279"/>
      <c r="BB371"/>
      <c r="BC371" s="394" t="str">
        <f t="shared" si="185"/>
        <v>►</v>
      </c>
      <c r="BF371" s="394" t="str">
        <f t="shared" si="186"/>
        <v>►</v>
      </c>
      <c r="BI371" s="9">
        <v>1</v>
      </c>
      <c r="BJ371" s="1"/>
      <c r="BK371" s="1"/>
    </row>
    <row r="372" spans="1:63" s="564" customFormat="1" ht="21">
      <c r="A372" s="394" t="str">
        <f t="shared" si="183"/>
        <v>►</v>
      </c>
      <c r="B372" s="146" t="str">
        <f t="shared" si="205"/>
        <v>►</v>
      </c>
      <c r="C372" s="659" t="str">
        <f t="shared" si="205"/>
        <v>►</v>
      </c>
      <c r="D372" s="146" t="str">
        <f t="shared" si="205"/>
        <v>►</v>
      </c>
      <c r="E372" s="146" t="str">
        <f t="shared" si="205"/>
        <v>►</v>
      </c>
      <c r="F372" s="146" t="str">
        <f t="shared" si="205"/>
        <v>►</v>
      </c>
      <c r="G372" s="146" t="str">
        <f t="shared" si="205"/>
        <v>►</v>
      </c>
      <c r="H372"/>
      <c r="I372" s="145"/>
      <c r="J372" s="118"/>
      <c r="K372" s="118"/>
      <c r="L372" s="117"/>
      <c r="M372" s="116"/>
      <c r="N372" s="115"/>
      <c r="O372" s="281"/>
      <c r="P372" s="280"/>
      <c r="Q372" s="280"/>
      <c r="R372" s="280"/>
      <c r="S372" s="280"/>
      <c r="T372" s="280"/>
      <c r="U372" s="280"/>
      <c r="V372" s="280"/>
      <c r="W372" s="280"/>
      <c r="X372" s="280"/>
      <c r="Y372" s="280"/>
      <c r="Z372" s="279"/>
      <c r="AA372" s="660"/>
      <c r="AB372" s="394" t="str">
        <f t="shared" si="184"/>
        <v>►</v>
      </c>
      <c r="AC372" s="146" t="str">
        <f t="shared" si="206"/>
        <v>►</v>
      </c>
      <c r="AD372" s="659" t="str">
        <f t="shared" si="206"/>
        <v>►</v>
      </c>
      <c r="AE372" s="146" t="str">
        <f t="shared" si="206"/>
        <v>►</v>
      </c>
      <c r="AF372" s="146" t="str">
        <f t="shared" si="206"/>
        <v>►</v>
      </c>
      <c r="AG372" s="146" t="str">
        <f t="shared" si="206"/>
        <v>►</v>
      </c>
      <c r="AH372" s="146" t="str">
        <f t="shared" si="206"/>
        <v>►</v>
      </c>
      <c r="AI372" s="660"/>
      <c r="AJ372" s="145"/>
      <c r="AK372" s="118"/>
      <c r="AL372" s="118"/>
      <c r="AM372" s="117"/>
      <c r="AN372" s="116"/>
      <c r="AO372" s="115"/>
      <c r="AP372" s="281"/>
      <c r="AQ372" s="280"/>
      <c r="AR372" s="280"/>
      <c r="AS372" s="280"/>
      <c r="AT372" s="280"/>
      <c r="AU372" s="280"/>
      <c r="AV372" s="280"/>
      <c r="AW372" s="280"/>
      <c r="AX372" s="280"/>
      <c r="AY372" s="280"/>
      <c r="AZ372" s="280"/>
      <c r="BA372" s="279"/>
      <c r="BB372"/>
      <c r="BC372" s="394" t="str">
        <f t="shared" si="185"/>
        <v>►</v>
      </c>
      <c r="BF372" s="394" t="str">
        <f t="shared" si="186"/>
        <v>►</v>
      </c>
      <c r="BI372" s="9">
        <v>1</v>
      </c>
      <c r="BJ372" s="1"/>
      <c r="BK372" s="1"/>
    </row>
    <row r="373" spans="1:63" s="564" customFormat="1" ht="21">
      <c r="A373" s="394" t="str">
        <f t="shared" si="183"/>
        <v>►</v>
      </c>
      <c r="B373" s="146" t="str">
        <f t="shared" si="205"/>
        <v>►</v>
      </c>
      <c r="C373" s="659" t="str">
        <f t="shared" si="205"/>
        <v>►</v>
      </c>
      <c r="D373" s="146" t="str">
        <f t="shared" si="205"/>
        <v>►</v>
      </c>
      <c r="E373" s="146" t="str">
        <f t="shared" si="205"/>
        <v>►</v>
      </c>
      <c r="F373" s="146" t="str">
        <f t="shared" si="205"/>
        <v>►</v>
      </c>
      <c r="G373" s="146" t="str">
        <f t="shared" si="205"/>
        <v>►</v>
      </c>
      <c r="H373"/>
      <c r="I373" s="145"/>
      <c r="J373" s="118"/>
      <c r="K373" s="118"/>
      <c r="L373" s="117"/>
      <c r="M373" s="116"/>
      <c r="N373" s="115"/>
      <c r="O373" s="281"/>
      <c r="P373" s="280"/>
      <c r="Q373" s="280"/>
      <c r="R373" s="280"/>
      <c r="S373" s="280"/>
      <c r="T373" s="280"/>
      <c r="U373" s="280"/>
      <c r="V373" s="280"/>
      <c r="W373" s="280"/>
      <c r="X373" s="280"/>
      <c r="Y373" s="280"/>
      <c r="Z373" s="279"/>
      <c r="AA373" s="660"/>
      <c r="AB373" s="394" t="str">
        <f t="shared" si="184"/>
        <v>►</v>
      </c>
      <c r="AC373" s="146" t="str">
        <f t="shared" si="206"/>
        <v>►</v>
      </c>
      <c r="AD373" s="659" t="str">
        <f t="shared" si="206"/>
        <v>►</v>
      </c>
      <c r="AE373" s="146" t="str">
        <f t="shared" si="206"/>
        <v>►</v>
      </c>
      <c r="AF373" s="146" t="str">
        <f t="shared" si="206"/>
        <v>►</v>
      </c>
      <c r="AG373" s="146" t="str">
        <f t="shared" si="206"/>
        <v>►</v>
      </c>
      <c r="AH373" s="146" t="str">
        <f t="shared" si="206"/>
        <v>►</v>
      </c>
      <c r="AI373" s="660"/>
      <c r="AJ373" s="145"/>
      <c r="AK373" s="118"/>
      <c r="AL373" s="118"/>
      <c r="AM373" s="117"/>
      <c r="AN373" s="116"/>
      <c r="AO373" s="115"/>
      <c r="AP373" s="281"/>
      <c r="AQ373" s="280"/>
      <c r="AR373" s="280"/>
      <c r="AS373" s="280"/>
      <c r="AT373" s="280"/>
      <c r="AU373" s="280"/>
      <c r="AV373" s="280"/>
      <c r="AW373" s="280"/>
      <c r="AX373" s="280"/>
      <c r="AY373" s="280"/>
      <c r="AZ373" s="280"/>
      <c r="BA373" s="279"/>
      <c r="BB373"/>
      <c r="BC373" s="394" t="str">
        <f t="shared" si="185"/>
        <v>►</v>
      </c>
      <c r="BF373" s="394" t="str">
        <f t="shared" si="186"/>
        <v>►</v>
      </c>
      <c r="BI373" s="9">
        <v>1</v>
      </c>
      <c r="BJ373" s="1"/>
      <c r="BK373" s="1"/>
    </row>
    <row r="374" spans="1:63" s="564" customFormat="1" ht="21">
      <c r="A374" s="394" t="str">
        <f t="shared" si="183"/>
        <v>►</v>
      </c>
      <c r="B374" s="146" t="str">
        <f t="shared" si="205"/>
        <v>►</v>
      </c>
      <c r="C374" s="659" t="str">
        <f t="shared" si="205"/>
        <v>►</v>
      </c>
      <c r="D374" s="146" t="str">
        <f t="shared" si="205"/>
        <v>►</v>
      </c>
      <c r="E374" s="146" t="str">
        <f t="shared" si="205"/>
        <v>►</v>
      </c>
      <c r="F374" s="146" t="str">
        <f t="shared" si="205"/>
        <v>►</v>
      </c>
      <c r="G374" s="146" t="str">
        <f t="shared" si="205"/>
        <v>►</v>
      </c>
      <c r="H374"/>
      <c r="I374" s="145"/>
      <c r="J374" s="118"/>
      <c r="K374" s="118"/>
      <c r="L374" s="117"/>
      <c r="M374" s="116"/>
      <c r="N374" s="115"/>
      <c r="O374" s="281"/>
      <c r="P374" s="280"/>
      <c r="Q374" s="280"/>
      <c r="R374" s="280"/>
      <c r="S374" s="280"/>
      <c r="T374" s="280"/>
      <c r="U374" s="280"/>
      <c r="V374" s="280"/>
      <c r="W374" s="280"/>
      <c r="X374" s="280"/>
      <c r="Y374" s="280"/>
      <c r="Z374" s="279"/>
      <c r="AA374" s="660"/>
      <c r="AB374" s="394" t="str">
        <f t="shared" si="184"/>
        <v>►</v>
      </c>
      <c r="AC374" s="146" t="str">
        <f t="shared" si="206"/>
        <v>►</v>
      </c>
      <c r="AD374" s="659" t="str">
        <f t="shared" si="206"/>
        <v>►</v>
      </c>
      <c r="AE374" s="146" t="str">
        <f t="shared" si="206"/>
        <v>►</v>
      </c>
      <c r="AF374" s="146" t="str">
        <f t="shared" si="206"/>
        <v>►</v>
      </c>
      <c r="AG374" s="146" t="str">
        <f t="shared" si="206"/>
        <v>►</v>
      </c>
      <c r="AH374" s="146" t="str">
        <f t="shared" si="206"/>
        <v>►</v>
      </c>
      <c r="AI374" s="660"/>
      <c r="AJ374" s="145"/>
      <c r="AK374" s="118"/>
      <c r="AL374" s="118"/>
      <c r="AM374" s="117"/>
      <c r="AN374" s="116"/>
      <c r="AO374" s="115"/>
      <c r="AP374" s="281"/>
      <c r="AQ374" s="280"/>
      <c r="AR374" s="280"/>
      <c r="AS374" s="280"/>
      <c r="AT374" s="280"/>
      <c r="AU374" s="280"/>
      <c r="AV374" s="280"/>
      <c r="AW374" s="280"/>
      <c r="AX374" s="280"/>
      <c r="AY374" s="280"/>
      <c r="AZ374" s="280"/>
      <c r="BA374" s="279"/>
      <c r="BB374"/>
      <c r="BC374" s="394" t="str">
        <f t="shared" si="185"/>
        <v>►</v>
      </c>
      <c r="BF374" s="394" t="str">
        <f t="shared" si="186"/>
        <v>►</v>
      </c>
      <c r="BI374" s="9">
        <v>1</v>
      </c>
      <c r="BJ374" s="1"/>
      <c r="BK374" s="1"/>
    </row>
    <row r="375" spans="1:63" s="564" customFormat="1" ht="21">
      <c r="A375" s="394" t="str">
        <f t="shared" si="183"/>
        <v>►</v>
      </c>
      <c r="B375" s="146" t="str">
        <f t="shared" si="205"/>
        <v>►</v>
      </c>
      <c r="C375" s="659" t="str">
        <f t="shared" si="205"/>
        <v>►</v>
      </c>
      <c r="D375" s="146" t="str">
        <f t="shared" si="205"/>
        <v>►</v>
      </c>
      <c r="E375" s="146" t="str">
        <f t="shared" si="205"/>
        <v>►</v>
      </c>
      <c r="F375" s="146" t="str">
        <f t="shared" si="205"/>
        <v>►</v>
      </c>
      <c r="G375" s="146" t="str">
        <f t="shared" si="205"/>
        <v>►</v>
      </c>
      <c r="H375"/>
      <c r="I375" s="145"/>
      <c r="J375" s="118"/>
      <c r="K375" s="118"/>
      <c r="L375" s="117"/>
      <c r="M375" s="116"/>
      <c r="N375" s="115"/>
      <c r="O375" s="281"/>
      <c r="P375" s="280"/>
      <c r="Q375" s="280"/>
      <c r="R375" s="280"/>
      <c r="S375" s="280"/>
      <c r="T375" s="280"/>
      <c r="U375" s="280"/>
      <c r="V375" s="280"/>
      <c r="W375" s="280"/>
      <c r="X375" s="280"/>
      <c r="Y375" s="280"/>
      <c r="Z375" s="279"/>
      <c r="AA375" s="660"/>
      <c r="AB375" s="394" t="str">
        <f t="shared" si="184"/>
        <v>►</v>
      </c>
      <c r="AC375" s="146" t="str">
        <f t="shared" si="206"/>
        <v>►</v>
      </c>
      <c r="AD375" s="659" t="str">
        <f t="shared" si="206"/>
        <v>►</v>
      </c>
      <c r="AE375" s="146" t="str">
        <f t="shared" si="206"/>
        <v>►</v>
      </c>
      <c r="AF375" s="146" t="str">
        <f t="shared" si="206"/>
        <v>►</v>
      </c>
      <c r="AG375" s="146" t="str">
        <f t="shared" si="206"/>
        <v>►</v>
      </c>
      <c r="AH375" s="146" t="str">
        <f t="shared" si="206"/>
        <v>►</v>
      </c>
      <c r="AI375" s="660"/>
      <c r="AJ375" s="145"/>
      <c r="AK375" s="118"/>
      <c r="AL375" s="118"/>
      <c r="AM375" s="117"/>
      <c r="AN375" s="116"/>
      <c r="AO375" s="115"/>
      <c r="AP375" s="281"/>
      <c r="AQ375" s="280"/>
      <c r="AR375" s="280"/>
      <c r="AS375" s="280"/>
      <c r="AT375" s="280"/>
      <c r="AU375" s="280"/>
      <c r="AV375" s="280"/>
      <c r="AW375" s="280"/>
      <c r="AX375" s="280"/>
      <c r="AY375" s="280"/>
      <c r="AZ375" s="280"/>
      <c r="BA375" s="279"/>
      <c r="BB375"/>
      <c r="BC375" s="394" t="str">
        <f t="shared" si="185"/>
        <v>►</v>
      </c>
      <c r="BF375" s="394" t="str">
        <f t="shared" si="186"/>
        <v>►</v>
      </c>
      <c r="BI375" s="9">
        <v>1</v>
      </c>
      <c r="BJ375" s="1"/>
      <c r="BK375" s="1"/>
    </row>
    <row r="376" spans="1:63" s="564" customFormat="1" ht="21">
      <c r="A376" s="394" t="str">
        <f t="shared" si="183"/>
        <v>►</v>
      </c>
      <c r="B376" s="146" t="str">
        <f t="shared" si="205"/>
        <v>►</v>
      </c>
      <c r="C376" s="659" t="str">
        <f t="shared" si="205"/>
        <v>►</v>
      </c>
      <c r="D376" s="146" t="str">
        <f t="shared" si="205"/>
        <v>►</v>
      </c>
      <c r="E376" s="146" t="str">
        <f t="shared" si="205"/>
        <v>►</v>
      </c>
      <c r="F376" s="146" t="str">
        <f t="shared" si="205"/>
        <v>►</v>
      </c>
      <c r="G376" s="146" t="str">
        <f t="shared" si="205"/>
        <v>►</v>
      </c>
      <c r="H376"/>
      <c r="I376" s="145"/>
      <c r="J376" s="118"/>
      <c r="K376" s="118"/>
      <c r="L376" s="117"/>
      <c r="M376" s="116"/>
      <c r="N376" s="115"/>
      <c r="O376" s="281"/>
      <c r="P376" s="280"/>
      <c r="Q376" s="280"/>
      <c r="R376" s="280"/>
      <c r="S376" s="280"/>
      <c r="T376" s="280"/>
      <c r="U376" s="280"/>
      <c r="V376" s="280"/>
      <c r="W376" s="280"/>
      <c r="X376" s="280"/>
      <c r="Y376" s="280"/>
      <c r="Z376" s="279"/>
      <c r="AA376" s="660"/>
      <c r="AB376" s="394" t="str">
        <f t="shared" si="184"/>
        <v>►</v>
      </c>
      <c r="AC376" s="146" t="str">
        <f t="shared" si="206"/>
        <v>►</v>
      </c>
      <c r="AD376" s="659" t="str">
        <f t="shared" si="206"/>
        <v>►</v>
      </c>
      <c r="AE376" s="146" t="str">
        <f t="shared" si="206"/>
        <v>►</v>
      </c>
      <c r="AF376" s="146" t="str">
        <f t="shared" si="206"/>
        <v>►</v>
      </c>
      <c r="AG376" s="146" t="str">
        <f t="shared" si="206"/>
        <v>►</v>
      </c>
      <c r="AH376" s="146" t="str">
        <f t="shared" si="206"/>
        <v>►</v>
      </c>
      <c r="AI376" s="660"/>
      <c r="AJ376" s="145"/>
      <c r="AK376" s="118"/>
      <c r="AL376" s="118"/>
      <c r="AM376" s="117"/>
      <c r="AN376" s="116"/>
      <c r="AO376" s="115"/>
      <c r="AP376" s="281"/>
      <c r="AQ376" s="280"/>
      <c r="AR376" s="280"/>
      <c r="AS376" s="280"/>
      <c r="AT376" s="280"/>
      <c r="AU376" s="280"/>
      <c r="AV376" s="280"/>
      <c r="AW376" s="280"/>
      <c r="AX376" s="280"/>
      <c r="AY376" s="280"/>
      <c r="AZ376" s="280"/>
      <c r="BA376" s="279"/>
      <c r="BB376"/>
      <c r="BC376" s="394" t="str">
        <f t="shared" si="185"/>
        <v>►</v>
      </c>
      <c r="BF376" s="394" t="str">
        <f t="shared" si="186"/>
        <v>►</v>
      </c>
      <c r="BI376" s="9">
        <v>1</v>
      </c>
      <c r="BJ376" s="1"/>
      <c r="BK376" s="1"/>
    </row>
    <row r="377" spans="1:63" s="564" customFormat="1" ht="21">
      <c r="A377" s="394" t="str">
        <f t="shared" si="183"/>
        <v>►</v>
      </c>
      <c r="B377" s="146" t="str">
        <f t="shared" si="205"/>
        <v>►</v>
      </c>
      <c r="C377" s="659" t="str">
        <f t="shared" si="205"/>
        <v>►</v>
      </c>
      <c r="D377" s="146" t="str">
        <f t="shared" si="205"/>
        <v>►</v>
      </c>
      <c r="E377" s="146" t="str">
        <f t="shared" si="205"/>
        <v>►</v>
      </c>
      <c r="F377" s="146" t="str">
        <f t="shared" si="205"/>
        <v>►</v>
      </c>
      <c r="G377" s="146" t="str">
        <f t="shared" si="205"/>
        <v>►</v>
      </c>
      <c r="H377"/>
      <c r="I377" s="145"/>
      <c r="J377" s="118"/>
      <c r="K377" s="118"/>
      <c r="L377" s="117"/>
      <c r="M377" s="116"/>
      <c r="N377" s="115"/>
      <c r="O377" s="281"/>
      <c r="P377" s="280"/>
      <c r="Q377" s="280"/>
      <c r="R377" s="280"/>
      <c r="S377" s="280"/>
      <c r="T377" s="280"/>
      <c r="U377" s="280"/>
      <c r="V377" s="280"/>
      <c r="W377" s="280"/>
      <c r="X377" s="280"/>
      <c r="Y377" s="280"/>
      <c r="Z377" s="279"/>
      <c r="AA377" s="660"/>
      <c r="AB377" s="394" t="str">
        <f t="shared" si="184"/>
        <v>►</v>
      </c>
      <c r="AC377" s="146" t="str">
        <f t="shared" si="206"/>
        <v>►</v>
      </c>
      <c r="AD377" s="659" t="str">
        <f t="shared" si="206"/>
        <v>►</v>
      </c>
      <c r="AE377" s="146" t="str">
        <f t="shared" si="206"/>
        <v>►</v>
      </c>
      <c r="AF377" s="146" t="str">
        <f t="shared" si="206"/>
        <v>►</v>
      </c>
      <c r="AG377" s="146" t="str">
        <f t="shared" si="206"/>
        <v>►</v>
      </c>
      <c r="AH377" s="146" t="str">
        <f t="shared" si="206"/>
        <v>►</v>
      </c>
      <c r="AI377" s="660"/>
      <c r="AJ377" s="145"/>
      <c r="AK377" s="118"/>
      <c r="AL377" s="118"/>
      <c r="AM377" s="117"/>
      <c r="AN377" s="116"/>
      <c r="AO377" s="115"/>
      <c r="AP377" s="281"/>
      <c r="AQ377" s="280"/>
      <c r="AR377" s="280"/>
      <c r="AS377" s="280"/>
      <c r="AT377" s="280"/>
      <c r="AU377" s="280"/>
      <c r="AV377" s="280"/>
      <c r="AW377" s="280"/>
      <c r="AX377" s="280"/>
      <c r="AY377" s="280"/>
      <c r="AZ377" s="280"/>
      <c r="BA377" s="279"/>
      <c r="BB377"/>
      <c r="BC377" s="394" t="str">
        <f t="shared" si="185"/>
        <v>►</v>
      </c>
      <c r="BF377" s="394" t="str">
        <f t="shared" si="186"/>
        <v>►</v>
      </c>
      <c r="BI377" s="9">
        <v>1</v>
      </c>
      <c r="BJ377" s="1"/>
      <c r="BK377" s="1"/>
    </row>
    <row r="378" spans="1:63" s="564" customFormat="1" ht="18.75">
      <c r="A378" s="394" t="str">
        <f t="shared" si="183"/>
        <v>►</v>
      </c>
      <c r="B378" s="146" t="str">
        <f t="shared" si="205"/>
        <v>►</v>
      </c>
      <c r="C378" s="659" t="str">
        <f t="shared" si="205"/>
        <v>►</v>
      </c>
      <c r="D378" s="146" t="str">
        <f t="shared" si="205"/>
        <v>►</v>
      </c>
      <c r="E378" s="146" t="str">
        <f t="shared" si="205"/>
        <v>►</v>
      </c>
      <c r="F378" s="146" t="str">
        <f t="shared" si="205"/>
        <v>►</v>
      </c>
      <c r="G378" s="146" t="str">
        <f t="shared" si="205"/>
        <v>►</v>
      </c>
      <c r="H378"/>
      <c r="I378" s="145"/>
      <c r="J378" s="118"/>
      <c r="K378" s="118"/>
      <c r="L378" s="117"/>
      <c r="M378" s="116"/>
      <c r="N378" s="115"/>
      <c r="O378" s="661"/>
      <c r="P378" s="277"/>
      <c r="Q378" s="277"/>
      <c r="R378" s="277"/>
      <c r="S378" s="277"/>
      <c r="T378" s="277"/>
      <c r="U378" s="277"/>
      <c r="V378" s="277"/>
      <c r="W378" s="277"/>
      <c r="X378" s="277"/>
      <c r="Y378" s="277"/>
      <c r="Z378" s="276"/>
      <c r="AA378" s="660"/>
      <c r="AB378" s="394" t="str">
        <f t="shared" si="184"/>
        <v>►</v>
      </c>
      <c r="AC378" s="146" t="str">
        <f t="shared" si="206"/>
        <v>►</v>
      </c>
      <c r="AD378" s="659" t="str">
        <f t="shared" si="206"/>
        <v>►</v>
      </c>
      <c r="AE378" s="146" t="str">
        <f t="shared" si="206"/>
        <v>►</v>
      </c>
      <c r="AF378" s="146" t="str">
        <f t="shared" si="206"/>
        <v>►</v>
      </c>
      <c r="AG378" s="146" t="str">
        <f t="shared" si="206"/>
        <v>►</v>
      </c>
      <c r="AH378" s="146" t="str">
        <f t="shared" si="206"/>
        <v>►</v>
      </c>
      <c r="AI378" s="660"/>
      <c r="AJ378" s="145"/>
      <c r="AK378" s="118"/>
      <c r="AL378" s="118"/>
      <c r="AM378" s="117"/>
      <c r="AN378" s="116"/>
      <c r="AO378" s="115"/>
      <c r="AP378" s="661"/>
      <c r="AQ378" s="277"/>
      <c r="AR378" s="277"/>
      <c r="AS378" s="277"/>
      <c r="AT378" s="277"/>
      <c r="AU378" s="277"/>
      <c r="AV378" s="277"/>
      <c r="AW378" s="277"/>
      <c r="AX378" s="277"/>
      <c r="AY378" s="277"/>
      <c r="AZ378" s="277"/>
      <c r="BA378" s="276"/>
      <c r="BB378"/>
      <c r="BC378" s="394" t="str">
        <f t="shared" si="185"/>
        <v>►</v>
      </c>
      <c r="BF378" s="394" t="str">
        <f t="shared" si="186"/>
        <v>►</v>
      </c>
      <c r="BI378" s="9">
        <v>1</v>
      </c>
      <c r="BJ378" s="1"/>
      <c r="BK378" s="1"/>
    </row>
    <row r="379" spans="1:63" s="564" customFormat="1" ht="18.75">
      <c r="A379" s="394" t="str">
        <f t="shared" si="183"/>
        <v>►</v>
      </c>
      <c r="B379" s="146" t="str">
        <f t="shared" si="205"/>
        <v>►</v>
      </c>
      <c r="C379" s="659" t="str">
        <f t="shared" si="205"/>
        <v>►</v>
      </c>
      <c r="D379" s="146" t="str">
        <f t="shared" si="205"/>
        <v>►</v>
      </c>
      <c r="E379" s="146" t="str">
        <f t="shared" si="205"/>
        <v>►</v>
      </c>
      <c r="F379" s="146" t="str">
        <f t="shared" si="205"/>
        <v>►</v>
      </c>
      <c r="G379" s="146" t="str">
        <f t="shared" si="205"/>
        <v>►</v>
      </c>
      <c r="H379"/>
      <c r="I379" s="145"/>
      <c r="J379" s="118"/>
      <c r="K379" s="118"/>
      <c r="L379" s="117"/>
      <c r="M379" s="116"/>
      <c r="N379" s="115"/>
      <c r="O379" s="661"/>
      <c r="P379" s="277"/>
      <c r="Q379" s="277"/>
      <c r="R379" s="277"/>
      <c r="S379" s="277"/>
      <c r="T379" s="277"/>
      <c r="U379" s="277"/>
      <c r="V379" s="277"/>
      <c r="W379" s="277"/>
      <c r="X379" s="277"/>
      <c r="Y379" s="277"/>
      <c r="Z379" s="276"/>
      <c r="AA379" s="660"/>
      <c r="AB379" s="394" t="str">
        <f t="shared" si="184"/>
        <v>►</v>
      </c>
      <c r="AC379" s="146" t="str">
        <f t="shared" si="206"/>
        <v>►</v>
      </c>
      <c r="AD379" s="659" t="str">
        <f t="shared" si="206"/>
        <v>►</v>
      </c>
      <c r="AE379" s="146" t="str">
        <f t="shared" si="206"/>
        <v>►</v>
      </c>
      <c r="AF379" s="146" t="str">
        <f t="shared" si="206"/>
        <v>►</v>
      </c>
      <c r="AG379" s="146" t="str">
        <f t="shared" si="206"/>
        <v>►</v>
      </c>
      <c r="AH379" s="146" t="str">
        <f t="shared" si="206"/>
        <v>►</v>
      </c>
      <c r="AI379" s="660"/>
      <c r="AJ379" s="145"/>
      <c r="AK379" s="118"/>
      <c r="AL379" s="118"/>
      <c r="AM379" s="117"/>
      <c r="AN379" s="116"/>
      <c r="AO379" s="115"/>
      <c r="AP379" s="661"/>
      <c r="AQ379" s="277"/>
      <c r="AR379" s="277"/>
      <c r="AS379" s="277"/>
      <c r="AT379" s="277"/>
      <c r="AU379" s="277"/>
      <c r="AV379" s="277"/>
      <c r="AW379" s="277"/>
      <c r="AX379" s="277"/>
      <c r="AY379" s="277"/>
      <c r="AZ379" s="277"/>
      <c r="BA379" s="276"/>
      <c r="BB379"/>
      <c r="BC379" s="394" t="str">
        <f t="shared" si="185"/>
        <v>►</v>
      </c>
      <c r="BF379" s="394" t="str">
        <f t="shared" si="186"/>
        <v>►</v>
      </c>
      <c r="BI379" s="9">
        <v>1</v>
      </c>
      <c r="BJ379" s="1"/>
      <c r="BK379" s="1"/>
    </row>
    <row r="380" spans="1:63" s="564" customFormat="1" ht="15.75">
      <c r="A380" s="394" t="str">
        <f t="shared" si="183"/>
        <v>►</v>
      </c>
      <c r="B380" s="146" t="str">
        <f t="shared" si="205"/>
        <v>►</v>
      </c>
      <c r="C380" s="659" t="str">
        <f t="shared" si="205"/>
        <v>►</v>
      </c>
      <c r="D380" s="146" t="str">
        <f t="shared" si="205"/>
        <v>►</v>
      </c>
      <c r="E380" s="146" t="str">
        <f t="shared" si="205"/>
        <v>►</v>
      </c>
      <c r="F380" s="146" t="str">
        <f t="shared" si="205"/>
        <v>►</v>
      </c>
      <c r="G380" s="146" t="str">
        <f t="shared" si="205"/>
        <v>►</v>
      </c>
      <c r="H380"/>
      <c r="I380" s="272"/>
      <c r="J380" s="118"/>
      <c r="K380" s="118"/>
      <c r="L380" s="117"/>
      <c r="M380" s="116"/>
      <c r="N380" s="115"/>
      <c r="O380" s="274"/>
      <c r="P380" s="121"/>
      <c r="Q380" s="121"/>
      <c r="R380" s="121"/>
      <c r="S380" s="121"/>
      <c r="T380" s="121"/>
      <c r="U380" s="121"/>
      <c r="V380" s="121"/>
      <c r="W380" s="121"/>
      <c r="X380" s="121"/>
      <c r="Y380" s="121"/>
      <c r="Z380" s="120"/>
      <c r="AA380" s="660"/>
      <c r="AB380" s="394" t="str">
        <f t="shared" si="184"/>
        <v>►</v>
      </c>
      <c r="AC380" s="146" t="str">
        <f t="shared" si="206"/>
        <v>►</v>
      </c>
      <c r="AD380" s="659" t="str">
        <f t="shared" si="206"/>
        <v>►</v>
      </c>
      <c r="AE380" s="146" t="str">
        <f t="shared" si="206"/>
        <v>►</v>
      </c>
      <c r="AF380" s="146" t="str">
        <f t="shared" si="206"/>
        <v>►</v>
      </c>
      <c r="AG380" s="146" t="str">
        <f t="shared" si="206"/>
        <v>►</v>
      </c>
      <c r="AH380" s="146" t="str">
        <f t="shared" si="206"/>
        <v>►</v>
      </c>
      <c r="AI380" s="660"/>
      <c r="AJ380" s="272"/>
      <c r="AK380" s="118"/>
      <c r="AL380" s="118"/>
      <c r="AM380" s="117"/>
      <c r="AN380" s="116"/>
      <c r="AO380" s="115"/>
      <c r="AP380" s="274"/>
      <c r="AQ380" s="121"/>
      <c r="AR380" s="121"/>
      <c r="AS380" s="121"/>
      <c r="AT380" s="121"/>
      <c r="AU380" s="121"/>
      <c r="AV380" s="121"/>
      <c r="AW380" s="121"/>
      <c r="AX380" s="121"/>
      <c r="AY380" s="121"/>
      <c r="AZ380" s="121"/>
      <c r="BA380" s="120"/>
      <c r="BB380"/>
      <c r="BC380" s="394" t="str">
        <f t="shared" si="185"/>
        <v>►</v>
      </c>
      <c r="BF380" s="394" t="str">
        <f t="shared" si="186"/>
        <v>►</v>
      </c>
      <c r="BI380" s="9">
        <v>1</v>
      </c>
      <c r="BJ380" s="1"/>
      <c r="BK380" s="1"/>
    </row>
    <row r="381" spans="1:63" s="564" customFormat="1" ht="15.75">
      <c r="A381" s="394" t="str">
        <f t="shared" si="183"/>
        <v>►</v>
      </c>
      <c r="B381" s="146" t="str">
        <f t="shared" si="205"/>
        <v>►</v>
      </c>
      <c r="C381" s="659" t="str">
        <f t="shared" si="205"/>
        <v>►</v>
      </c>
      <c r="D381" s="146" t="str">
        <f t="shared" si="205"/>
        <v>►</v>
      </c>
      <c r="E381" s="146" t="str">
        <f t="shared" si="205"/>
        <v>►</v>
      </c>
      <c r="F381" s="146" t="str">
        <f t="shared" si="205"/>
        <v>►</v>
      </c>
      <c r="G381" s="146" t="str">
        <f t="shared" si="205"/>
        <v>►</v>
      </c>
      <c r="H381"/>
      <c r="I381" s="272"/>
      <c r="J381" s="112"/>
      <c r="K381" s="112"/>
      <c r="L381" s="112"/>
      <c r="M381" s="112"/>
      <c r="N381" s="112"/>
      <c r="O381" s="112"/>
      <c r="P381" s="112"/>
      <c r="Q381" s="112"/>
      <c r="R381" s="112"/>
      <c r="S381" s="112"/>
      <c r="T381" s="112"/>
      <c r="U381" s="112"/>
      <c r="V381" s="112"/>
      <c r="W381" s="112"/>
      <c r="X381" s="112"/>
      <c r="Y381" s="112"/>
      <c r="Z381" s="114"/>
      <c r="AA381" s="660"/>
      <c r="AB381" s="394" t="str">
        <f t="shared" si="184"/>
        <v>►</v>
      </c>
      <c r="AC381" s="146" t="str">
        <f t="shared" si="206"/>
        <v>►</v>
      </c>
      <c r="AD381" s="659" t="str">
        <f t="shared" si="206"/>
        <v>►</v>
      </c>
      <c r="AE381" s="146" t="str">
        <f t="shared" si="206"/>
        <v>►</v>
      </c>
      <c r="AF381" s="146" t="str">
        <f t="shared" si="206"/>
        <v>►</v>
      </c>
      <c r="AG381" s="146" t="str">
        <f t="shared" si="206"/>
        <v>►</v>
      </c>
      <c r="AH381" s="146" t="str">
        <f t="shared" si="206"/>
        <v>►</v>
      </c>
      <c r="AI381" s="660"/>
      <c r="AJ381" s="272"/>
      <c r="AK381" s="112"/>
      <c r="AL381" s="112"/>
      <c r="AM381" s="112"/>
      <c r="AN381" s="112"/>
      <c r="AO381" s="112"/>
      <c r="AP381" s="112"/>
      <c r="AQ381" s="112"/>
      <c r="AR381" s="112"/>
      <c r="AS381" s="112"/>
      <c r="AT381" s="112"/>
      <c r="AU381" s="112"/>
      <c r="AV381" s="112"/>
      <c r="AW381" s="112"/>
      <c r="AX381" s="112"/>
      <c r="AY381" s="112"/>
      <c r="AZ381" s="112"/>
      <c r="BA381" s="114"/>
      <c r="BB381"/>
      <c r="BC381" s="394" t="str">
        <f t="shared" si="185"/>
        <v>►</v>
      </c>
      <c r="BF381" s="394" t="str">
        <f t="shared" si="186"/>
        <v>►</v>
      </c>
      <c r="BI381" s="9">
        <v>1</v>
      </c>
      <c r="BJ381" s="1"/>
      <c r="BK381" s="1"/>
    </row>
    <row r="382" spans="1:63" s="564" customFormat="1" ht="16.5" thickBot="1">
      <c r="A382" s="394" t="str">
        <f t="shared" si="183"/>
        <v>►</v>
      </c>
      <c r="B382" s="146" t="str">
        <f t="shared" si="205"/>
        <v>►</v>
      </c>
      <c r="C382" s="659" t="str">
        <f t="shared" si="205"/>
        <v>►</v>
      </c>
      <c r="D382" s="146" t="str">
        <f t="shared" si="205"/>
        <v>►</v>
      </c>
      <c r="E382" s="146" t="str">
        <f t="shared" si="205"/>
        <v>►</v>
      </c>
      <c r="F382" s="146" t="str">
        <f t="shared" si="205"/>
        <v>►</v>
      </c>
      <c r="G382" s="146" t="str">
        <f t="shared" si="205"/>
        <v>►</v>
      </c>
      <c r="H382"/>
      <c r="I382" s="271"/>
      <c r="J382" s="270"/>
      <c r="K382" s="270"/>
      <c r="L382" s="270"/>
      <c r="M382" s="270"/>
      <c r="N382" s="270"/>
      <c r="O382" s="270"/>
      <c r="P382" s="270"/>
      <c r="Q382" s="270"/>
      <c r="R382" s="270"/>
      <c r="S382" s="270"/>
      <c r="T382" s="270"/>
      <c r="U382" s="270"/>
      <c r="V382" s="270"/>
      <c r="W382" s="270"/>
      <c r="X382" s="270"/>
      <c r="Y382" s="270"/>
      <c r="Z382" s="269"/>
      <c r="AA382" s="660"/>
      <c r="AB382" s="394" t="str">
        <f t="shared" si="184"/>
        <v>►</v>
      </c>
      <c r="AC382" s="146" t="str">
        <f t="shared" si="206"/>
        <v>►</v>
      </c>
      <c r="AD382" s="659" t="str">
        <f t="shared" si="206"/>
        <v>►</v>
      </c>
      <c r="AE382" s="146" t="str">
        <f t="shared" si="206"/>
        <v>►</v>
      </c>
      <c r="AF382" s="146" t="str">
        <f t="shared" si="206"/>
        <v>►</v>
      </c>
      <c r="AG382" s="146" t="str">
        <f t="shared" si="206"/>
        <v>►</v>
      </c>
      <c r="AH382" s="146" t="str">
        <f t="shared" si="206"/>
        <v>►</v>
      </c>
      <c r="AI382" s="660"/>
      <c r="AJ382" s="271"/>
      <c r="AK382" s="270"/>
      <c r="AL382" s="270"/>
      <c r="AM382" s="270"/>
      <c r="AN382" s="270"/>
      <c r="AO382" s="270"/>
      <c r="AP382" s="270"/>
      <c r="AQ382" s="270"/>
      <c r="AR382" s="270"/>
      <c r="AS382" s="270"/>
      <c r="AT382" s="270"/>
      <c r="AU382" s="270"/>
      <c r="AV382" s="270"/>
      <c r="AW382" s="270"/>
      <c r="AX382" s="270"/>
      <c r="AY382" s="270"/>
      <c r="AZ382" s="270"/>
      <c r="BA382" s="269"/>
      <c r="BB382"/>
      <c r="BC382" s="394" t="str">
        <f t="shared" si="185"/>
        <v>►</v>
      </c>
      <c r="BF382" s="394" t="str">
        <f t="shared" si="186"/>
        <v>►</v>
      </c>
      <c r="BI382" s="9">
        <v>1</v>
      </c>
      <c r="BJ382" s="1"/>
      <c r="BK382" s="1"/>
    </row>
    <row r="383" spans="1:63" s="564" customFormat="1" ht="16.5" thickBot="1">
      <c r="A383" s="394" t="str">
        <f t="shared" si="183"/>
        <v>A</v>
      </c>
      <c r="B383" s="655" t="s">
        <v>933</v>
      </c>
      <c r="C383" s="655" t="s">
        <v>933</v>
      </c>
      <c r="D383" s="655" t="s">
        <v>933</v>
      </c>
      <c r="E383" s="655" t="s">
        <v>933</v>
      </c>
      <c r="F383" s="655" t="s">
        <v>933</v>
      </c>
      <c r="G383" s="655" t="s">
        <v>933</v>
      </c>
      <c r="H383"/>
      <c r="I383" s="658" t="s">
        <v>338</v>
      </c>
      <c r="J383" s="657" t="s">
        <v>933</v>
      </c>
      <c r="K383" s="657" t="s">
        <v>933</v>
      </c>
      <c r="L383" s="657" t="s">
        <v>933</v>
      </c>
      <c r="M383" s="657" t="s">
        <v>933</v>
      </c>
      <c r="N383" s="657" t="s">
        <v>933</v>
      </c>
      <c r="O383" s="657" t="s">
        <v>933</v>
      </c>
      <c r="P383" s="657" t="s">
        <v>933</v>
      </c>
      <c r="Q383" s="657" t="s">
        <v>933</v>
      </c>
      <c r="R383" s="657" t="s">
        <v>933</v>
      </c>
      <c r="S383" s="657" t="s">
        <v>933</v>
      </c>
      <c r="T383" s="657" t="s">
        <v>933</v>
      </c>
      <c r="U383" s="657" t="s">
        <v>933</v>
      </c>
      <c r="V383" s="657" t="s">
        <v>933</v>
      </c>
      <c r="W383" s="657" t="s">
        <v>933</v>
      </c>
      <c r="X383" s="657" t="s">
        <v>933</v>
      </c>
      <c r="Y383" s="657" t="s">
        <v>933</v>
      </c>
      <c r="Z383" s="657" t="s">
        <v>933</v>
      </c>
      <c r="AA383" s="660"/>
      <c r="AB383" s="394" t="str">
        <f t="shared" si="184"/>
        <v>A</v>
      </c>
      <c r="AC383" s="655" t="s">
        <v>933</v>
      </c>
      <c r="AD383" s="655" t="s">
        <v>933</v>
      </c>
      <c r="AE383" s="655" t="s">
        <v>933</v>
      </c>
      <c r="AF383" s="655" t="s">
        <v>933</v>
      </c>
      <c r="AG383" s="655" t="s">
        <v>933</v>
      </c>
      <c r="AH383" s="655" t="s">
        <v>933</v>
      </c>
      <c r="AI383" s="660"/>
      <c r="AJ383" s="832" t="s">
        <v>338</v>
      </c>
      <c r="AK383" s="833" t="s">
        <v>338</v>
      </c>
      <c r="AL383" s="833" t="s">
        <v>338</v>
      </c>
      <c r="AM383" s="833" t="s">
        <v>338</v>
      </c>
      <c r="AN383" s="833" t="s">
        <v>338</v>
      </c>
      <c r="AO383" s="834" t="s">
        <v>2028</v>
      </c>
      <c r="AP383" s="835"/>
      <c r="AQ383" s="835"/>
      <c r="AR383" s="835"/>
      <c r="AS383" s="835"/>
      <c r="AT383" s="835"/>
      <c r="AU383" s="835"/>
      <c r="AV383" s="835"/>
      <c r="AW383" s="835"/>
      <c r="AX383" s="835"/>
      <c r="AY383" s="835"/>
      <c r="AZ383" s="835"/>
      <c r="BA383" s="835"/>
      <c r="BB383"/>
      <c r="BC383" s="394" t="str">
        <f t="shared" si="185"/>
        <v>A</v>
      </c>
      <c r="BF383" s="394" t="str">
        <f t="shared" si="186"/>
        <v>A</v>
      </c>
      <c r="BI383" s="9">
        <v>1</v>
      </c>
      <c r="BJ383" s="1"/>
      <c r="BK383" s="1"/>
    </row>
    <row r="384" spans="1:63" s="564" customFormat="1" ht="28.5">
      <c r="A384" s="394" t="str">
        <f t="shared" si="183"/>
        <v>A</v>
      </c>
      <c r="B384" s="395">
        <f t="shared" ref="B384:B402" si="207">IF(A384="►","►",IF(A384="A",IF(AND(ISTEXT(J384),ISTEXT(J384)),J384,IF(ISTEXT(J384),J384,IF(ISBLANK(J384),J384,J384)))))</f>
        <v>0</v>
      </c>
      <c r="C384" s="687">
        <f t="shared" ref="C384:C402" si="208">IF(B384="►","►",IFERROR(LEFT(B384,SEARCH(".",B384)-1),0))</f>
        <v>0</v>
      </c>
      <c r="D384" s="395">
        <f t="shared" ref="D384:D402" si="209">IF(B384="►","►",IFERROR(MID(B384,SEARCH(".",B384)+1,SEARCH(".",B384,SEARCH(".",B384)+1)-SEARCH(".",B384)-1),0))</f>
        <v>0</v>
      </c>
      <c r="E384" s="395">
        <f t="shared" ref="E384:E402" si="210">IF(B384="►","►",IFERROR(MID(B384,SEARCH(".",B384,SEARCH(".",B384)+1)+1,SEARCH(".",B384,SEARCH(".",B384,SEARCH(".",B384)+1)+1)-SEARCH(".",B384,SEARCH(".",B384)+1)-1),0))</f>
        <v>0</v>
      </c>
      <c r="F384" s="395">
        <f t="shared" ref="F384:F402" si="211">IF(B384="►","►",IFERROR(MID(J384,SEARCH(".",B384,SEARCH(".",B384,SEARCH(".",B384)+1)+1)+1,SEARCH(".",B384,SEARCH(".",B384,SEARCH(".",B384,SEARCH(".",B384)+1)+1)+1)-SEARCH(".",B384,SEARCH(".",B384,SEARCH(".",B384)+1)+1)-1),0))</f>
        <v>0</v>
      </c>
      <c r="G384" s="395" t="str">
        <f t="shared" ref="G384:G402" si="212">IF(B384="►","►",IFERROR(MID(B384,SEARCH("♦",SUBSTITUTE(B384,".","♦",LEN(B384)-LEN(SUBSTITUTE(B384,".",""))))+1,999),""))</f>
        <v/>
      </c>
      <c r="H384"/>
      <c r="I384" s="257" t="s">
        <v>338</v>
      </c>
      <c r="J384" s="256">
        <f>J391</f>
        <v>0</v>
      </c>
      <c r="K384" s="256">
        <f>K391</f>
        <v>0</v>
      </c>
      <c r="L384" s="255">
        <f>L391</f>
        <v>0</v>
      </c>
      <c r="M384" s="254">
        <f>M391</f>
        <v>0</v>
      </c>
      <c r="N384" s="253">
        <f>N391</f>
        <v>0</v>
      </c>
      <c r="O384" s="686"/>
      <c r="P384" s="685"/>
      <c r="Q384" s="798" t="s">
        <v>2017</v>
      </c>
      <c r="R384" s="798"/>
      <c r="S384" s="798"/>
      <c r="T384" s="798"/>
      <c r="U384" s="798"/>
      <c r="V384" s="798"/>
      <c r="W384" s="798"/>
      <c r="X384" s="798"/>
      <c r="Y384" s="798"/>
      <c r="Z384" s="684"/>
      <c r="AA384" s="660"/>
      <c r="AB384" s="394" t="str">
        <f t="shared" si="184"/>
        <v>A</v>
      </c>
      <c r="AC384" s="395">
        <f t="shared" ref="AC384:AC402" si="213">IF(AB384="►","►",IF(AB384="A",IF(AND(ISTEXT(AK384),ISTEXT(AK384)),AK384,IF(ISTEXT(AK384),AK384,IF(ISBLANK(AK384),AK384,AK384)))))</f>
        <v>0</v>
      </c>
      <c r="AD384" s="687">
        <f t="shared" ref="AD384:AD402" si="214">IF(AC384="►","►",IFERROR(LEFT(AC384,SEARCH(".",AC384)-1),0))</f>
        <v>0</v>
      </c>
      <c r="AE384" s="395">
        <f t="shared" ref="AE384:AE402" si="215">IF(AC384="►","►",IFERROR(MID(AC384,SEARCH(".",AC384)+1,SEARCH(".",AC384,SEARCH(".",AC384)+1)-SEARCH(".",AC384)-1),0))</f>
        <v>0</v>
      </c>
      <c r="AF384" s="395">
        <f t="shared" ref="AF384:AF402" si="216">IF(AC384="►","►",IFERROR(MID(AC384,SEARCH(".",AC384,SEARCH(".",AC384)+1)+1,SEARCH(".",AC384,SEARCH(".",AC384,SEARCH(".",AC384)+1)+1)-SEARCH(".",AC384,SEARCH(".",AC384)+1)-1),0))</f>
        <v>0</v>
      </c>
      <c r="AG384" s="395">
        <f t="shared" ref="AG384:AG402" si="217">IF(AC384="►","►",IFERROR(MID(AK384,SEARCH(".",AC384,SEARCH(".",AC384,SEARCH(".",AC384)+1)+1)+1,SEARCH(".",AC384,SEARCH(".",AC384,SEARCH(".",AC384,SEARCH(".",AC384)+1)+1)+1)-SEARCH(".",AC384,SEARCH(".",AC384,SEARCH(".",AC384)+1)+1)-1),0))</f>
        <v>0</v>
      </c>
      <c r="AH384" s="395" t="str">
        <f t="shared" ref="AH384:AH402" si="218">IF(AC384="►","►",IFERROR(MID(AC384,SEARCH("♦",SUBSTITUTE(AC384,".","♦",LEN(AC384)-LEN(SUBSTITUTE(AC384,".",""))))+1,999),""))</f>
        <v/>
      </c>
      <c r="AI384" s="660"/>
      <c r="AJ384" s="257" t="s">
        <v>338</v>
      </c>
      <c r="AK384" s="256">
        <f>AK391</f>
        <v>0</v>
      </c>
      <c r="AL384" s="256">
        <f>AL391</f>
        <v>0</v>
      </c>
      <c r="AM384" s="255">
        <f>AM391</f>
        <v>0</v>
      </c>
      <c r="AN384" s="254">
        <f>AN391</f>
        <v>0</v>
      </c>
      <c r="AO384" s="253">
        <f>AO391</f>
        <v>0</v>
      </c>
      <c r="AP384" s="686"/>
      <c r="AQ384" s="685"/>
      <c r="AR384" s="798" t="s">
        <v>2039</v>
      </c>
      <c r="AS384" s="798"/>
      <c r="AT384" s="798"/>
      <c r="AU384" s="798"/>
      <c r="AV384" s="798"/>
      <c r="AW384" s="798"/>
      <c r="AX384" s="798"/>
      <c r="AY384" s="798"/>
      <c r="AZ384" s="798"/>
      <c r="BA384" s="684"/>
      <c r="BB384"/>
      <c r="BC384" s="394" t="str">
        <f t="shared" si="185"/>
        <v>A</v>
      </c>
      <c r="BF384" s="394" t="str">
        <f t="shared" si="186"/>
        <v>A</v>
      </c>
      <c r="BI384" s="9">
        <v>1</v>
      </c>
      <c r="BJ384" s="1"/>
      <c r="BK384" s="1"/>
    </row>
    <row r="385" spans="1:63" s="564" customFormat="1" ht="28.5">
      <c r="A385" s="394" t="str">
        <f t="shared" si="183"/>
        <v>►</v>
      </c>
      <c r="B385" s="146" t="str">
        <f t="shared" si="207"/>
        <v>►</v>
      </c>
      <c r="C385" s="659" t="str">
        <f t="shared" si="208"/>
        <v>►</v>
      </c>
      <c r="D385" s="146" t="str">
        <f t="shared" si="209"/>
        <v>►</v>
      </c>
      <c r="E385" s="146" t="str">
        <f t="shared" si="210"/>
        <v>►</v>
      </c>
      <c r="F385" s="146" t="str">
        <f t="shared" si="211"/>
        <v>►</v>
      </c>
      <c r="G385" s="146" t="str">
        <f t="shared" si="212"/>
        <v>►</v>
      </c>
      <c r="H385"/>
      <c r="I385" s="133"/>
      <c r="J385" s="203"/>
      <c r="K385" s="203"/>
      <c r="L385" s="202"/>
      <c r="M385" s="201"/>
      <c r="N385" s="200"/>
      <c r="O385" s="683"/>
      <c r="P385" s="682"/>
      <c r="Q385" s="799"/>
      <c r="R385" s="799"/>
      <c r="S385" s="799"/>
      <c r="T385" s="799"/>
      <c r="U385" s="799"/>
      <c r="V385" s="799"/>
      <c r="W385" s="799"/>
      <c r="X385" s="799"/>
      <c r="Y385" s="799"/>
      <c r="Z385" s="681"/>
      <c r="AA385" s="660"/>
      <c r="AB385" s="394" t="str">
        <f t="shared" si="184"/>
        <v>►</v>
      </c>
      <c r="AC385" s="146" t="str">
        <f t="shared" si="213"/>
        <v>►</v>
      </c>
      <c r="AD385" s="659" t="str">
        <f t="shared" si="214"/>
        <v>►</v>
      </c>
      <c r="AE385" s="146" t="str">
        <f t="shared" si="215"/>
        <v>►</v>
      </c>
      <c r="AF385" s="146" t="str">
        <f t="shared" si="216"/>
        <v>►</v>
      </c>
      <c r="AG385" s="146" t="str">
        <f t="shared" si="217"/>
        <v>►</v>
      </c>
      <c r="AH385" s="146" t="str">
        <f t="shared" si="218"/>
        <v>►</v>
      </c>
      <c r="AI385" s="660"/>
      <c r="AJ385" s="133"/>
      <c r="AK385" s="203"/>
      <c r="AL385" s="203"/>
      <c r="AM385" s="202"/>
      <c r="AN385" s="201"/>
      <c r="AO385" s="200"/>
      <c r="AP385" s="683"/>
      <c r="AQ385" s="682"/>
      <c r="AR385" s="799"/>
      <c r="AS385" s="799"/>
      <c r="AT385" s="799"/>
      <c r="AU385" s="799"/>
      <c r="AV385" s="799"/>
      <c r="AW385" s="799"/>
      <c r="AX385" s="799"/>
      <c r="AY385" s="799"/>
      <c r="AZ385" s="799"/>
      <c r="BA385" s="681"/>
      <c r="BB385"/>
      <c r="BC385" s="394" t="str">
        <f t="shared" si="185"/>
        <v>►</v>
      </c>
      <c r="BF385" s="394" t="str">
        <f t="shared" si="186"/>
        <v>►</v>
      </c>
      <c r="BI385" s="9">
        <v>1</v>
      </c>
      <c r="BJ385" s="1"/>
      <c r="BK385" s="1"/>
    </row>
    <row r="386" spans="1:63" s="564" customFormat="1" ht="15.75">
      <c r="A386" s="394" t="str">
        <f t="shared" si="183"/>
        <v>►</v>
      </c>
      <c r="B386" s="146" t="str">
        <f t="shared" si="207"/>
        <v>►</v>
      </c>
      <c r="C386" s="659" t="str">
        <f t="shared" si="208"/>
        <v>►</v>
      </c>
      <c r="D386" s="146" t="str">
        <f t="shared" si="209"/>
        <v>►</v>
      </c>
      <c r="E386" s="146" t="str">
        <f t="shared" si="210"/>
        <v>►</v>
      </c>
      <c r="F386" s="146" t="str">
        <f t="shared" si="211"/>
        <v>►</v>
      </c>
      <c r="G386" s="146" t="str">
        <f t="shared" si="212"/>
        <v>►</v>
      </c>
      <c r="H386"/>
      <c r="I386" s="133"/>
      <c r="J386" s="203"/>
      <c r="K386" s="203"/>
      <c r="L386" s="202"/>
      <c r="M386" s="201"/>
      <c r="N386" s="200"/>
      <c r="O386" s="680"/>
      <c r="P386" s="680"/>
      <c r="Q386" s="332"/>
      <c r="R386" s="331"/>
      <c r="S386" s="231"/>
      <c r="T386" s="231"/>
      <c r="U386" s="231"/>
      <c r="V386" s="231"/>
      <c r="W386" s="231"/>
      <c r="X386" s="231"/>
      <c r="Y386" s="231"/>
      <c r="Z386" s="230"/>
      <c r="AA386" s="660"/>
      <c r="AB386" s="394" t="str">
        <f t="shared" si="184"/>
        <v>►</v>
      </c>
      <c r="AC386" s="146" t="str">
        <f t="shared" si="213"/>
        <v>►</v>
      </c>
      <c r="AD386" s="659" t="str">
        <f t="shared" si="214"/>
        <v>►</v>
      </c>
      <c r="AE386" s="146" t="str">
        <f t="shared" si="215"/>
        <v>►</v>
      </c>
      <c r="AF386" s="146" t="str">
        <f t="shared" si="216"/>
        <v>►</v>
      </c>
      <c r="AG386" s="146" t="str">
        <f t="shared" si="217"/>
        <v>►</v>
      </c>
      <c r="AH386" s="146" t="str">
        <f t="shared" si="218"/>
        <v>►</v>
      </c>
      <c r="AI386" s="660"/>
      <c r="AJ386" s="133"/>
      <c r="AK386" s="203"/>
      <c r="AL386" s="203"/>
      <c r="AM386" s="202"/>
      <c r="AN386" s="201"/>
      <c r="AO386" s="200"/>
      <c r="AP386" s="680"/>
      <c r="AQ386" s="680"/>
      <c r="AR386" s="332"/>
      <c r="AS386" s="331"/>
      <c r="AT386" s="231"/>
      <c r="AU386" s="231"/>
      <c r="AV386" s="231"/>
      <c r="AW386" s="231"/>
      <c r="AX386" s="231"/>
      <c r="AY386" s="231"/>
      <c r="AZ386" s="231"/>
      <c r="BA386" s="230"/>
      <c r="BB386"/>
      <c r="BC386" s="394" t="str">
        <f t="shared" si="185"/>
        <v>►</v>
      </c>
      <c r="BF386" s="394" t="str">
        <f t="shared" si="186"/>
        <v>►</v>
      </c>
      <c r="BI386" s="9">
        <v>1</v>
      </c>
      <c r="BJ386" s="1"/>
      <c r="BK386" s="1"/>
    </row>
    <row r="387" spans="1:63" s="564" customFormat="1" ht="18.75">
      <c r="A387" s="394" t="str">
        <f t="shared" si="183"/>
        <v>►</v>
      </c>
      <c r="B387" s="146" t="str">
        <f t="shared" si="207"/>
        <v>►</v>
      </c>
      <c r="C387" s="659" t="str">
        <f t="shared" si="208"/>
        <v>►</v>
      </c>
      <c r="D387" s="146" t="str">
        <f t="shared" si="209"/>
        <v>►</v>
      </c>
      <c r="E387" s="146" t="str">
        <f t="shared" si="210"/>
        <v>►</v>
      </c>
      <c r="F387" s="146" t="str">
        <f t="shared" si="211"/>
        <v>►</v>
      </c>
      <c r="G387" s="146" t="str">
        <f t="shared" si="212"/>
        <v>►</v>
      </c>
      <c r="H387"/>
      <c r="I387" s="133"/>
      <c r="J387" s="203"/>
      <c r="K387" s="203"/>
      <c r="L387" s="202"/>
      <c r="M387" s="201"/>
      <c r="N387" s="200"/>
      <c r="O387" s="223"/>
      <c r="P387" s="329"/>
      <c r="Q387" s="318"/>
      <c r="R387" s="318"/>
      <c r="S387" s="318"/>
      <c r="T387" s="318"/>
      <c r="U387" s="210"/>
      <c r="V387" s="222"/>
      <c r="W387" s="679"/>
      <c r="X387" s="679"/>
      <c r="Y387" s="679"/>
      <c r="Z387" s="678"/>
      <c r="AA387" s="660"/>
      <c r="AB387" s="394" t="str">
        <f t="shared" si="184"/>
        <v>►</v>
      </c>
      <c r="AC387" s="146" t="str">
        <f t="shared" si="213"/>
        <v>►</v>
      </c>
      <c r="AD387" s="659" t="str">
        <f t="shared" si="214"/>
        <v>►</v>
      </c>
      <c r="AE387" s="146" t="str">
        <f t="shared" si="215"/>
        <v>►</v>
      </c>
      <c r="AF387" s="146" t="str">
        <f t="shared" si="216"/>
        <v>►</v>
      </c>
      <c r="AG387" s="146" t="str">
        <f t="shared" si="217"/>
        <v>►</v>
      </c>
      <c r="AH387" s="146" t="str">
        <f t="shared" si="218"/>
        <v>►</v>
      </c>
      <c r="AI387" s="660"/>
      <c r="AJ387" s="133"/>
      <c r="AK387" s="203"/>
      <c r="AL387" s="203"/>
      <c r="AM387" s="202"/>
      <c r="AN387" s="201"/>
      <c r="AO387" s="200"/>
      <c r="AP387" s="223"/>
      <c r="AQ387" s="329"/>
      <c r="AR387" s="318"/>
      <c r="AS387" s="318"/>
      <c r="AT387" s="318"/>
      <c r="AU387" s="318"/>
      <c r="AV387" s="210"/>
      <c r="AW387" s="222"/>
      <c r="AX387" s="679"/>
      <c r="AY387" s="679"/>
      <c r="AZ387" s="679"/>
      <c r="BA387" s="678"/>
      <c r="BB387"/>
      <c r="BC387" s="394" t="str">
        <f t="shared" si="185"/>
        <v>►</v>
      </c>
      <c r="BF387" s="394" t="str">
        <f t="shared" si="186"/>
        <v>►</v>
      </c>
      <c r="BI387" s="9">
        <v>1</v>
      </c>
      <c r="BJ387" s="1"/>
      <c r="BK387" s="1"/>
    </row>
    <row r="388" spans="1:63" s="564" customFormat="1" ht="18.75">
      <c r="A388" s="394" t="str">
        <f t="shared" si="183"/>
        <v>►</v>
      </c>
      <c r="B388" s="146" t="str">
        <f t="shared" si="207"/>
        <v>►</v>
      </c>
      <c r="C388" s="659" t="str">
        <f t="shared" si="208"/>
        <v>►</v>
      </c>
      <c r="D388" s="146" t="str">
        <f t="shared" si="209"/>
        <v>►</v>
      </c>
      <c r="E388" s="146" t="str">
        <f t="shared" si="210"/>
        <v>►</v>
      </c>
      <c r="F388" s="146" t="str">
        <f t="shared" si="211"/>
        <v>►</v>
      </c>
      <c r="G388" s="146" t="str">
        <f t="shared" si="212"/>
        <v>►</v>
      </c>
      <c r="H388"/>
      <c r="I388" s="133"/>
      <c r="J388" s="203"/>
      <c r="K388" s="203"/>
      <c r="L388" s="202"/>
      <c r="M388" s="201"/>
      <c r="N388" s="200"/>
      <c r="O388" s="215"/>
      <c r="P388" s="322"/>
      <c r="Q388" s="319"/>
      <c r="R388" s="319"/>
      <c r="S388" s="319"/>
      <c r="T388" s="319"/>
      <c r="U388" s="214"/>
      <c r="V388" s="28"/>
      <c r="W388" s="679"/>
      <c r="X388" s="679"/>
      <c r="Y388" s="679"/>
      <c r="Z388" s="678"/>
      <c r="AA388" s="660"/>
      <c r="AB388" s="394" t="str">
        <f t="shared" si="184"/>
        <v>►</v>
      </c>
      <c r="AC388" s="146" t="str">
        <f t="shared" si="213"/>
        <v>►</v>
      </c>
      <c r="AD388" s="659" t="str">
        <f t="shared" si="214"/>
        <v>►</v>
      </c>
      <c r="AE388" s="146" t="str">
        <f t="shared" si="215"/>
        <v>►</v>
      </c>
      <c r="AF388" s="146" t="str">
        <f t="shared" si="216"/>
        <v>►</v>
      </c>
      <c r="AG388" s="146" t="str">
        <f t="shared" si="217"/>
        <v>►</v>
      </c>
      <c r="AH388" s="146" t="str">
        <f t="shared" si="218"/>
        <v>►</v>
      </c>
      <c r="AI388" s="660"/>
      <c r="AJ388" s="133"/>
      <c r="AK388" s="203"/>
      <c r="AL388" s="203"/>
      <c r="AM388" s="202"/>
      <c r="AN388" s="201"/>
      <c r="AO388" s="200"/>
      <c r="AP388" s="215"/>
      <c r="AQ388" s="322"/>
      <c r="AR388" s="319"/>
      <c r="AS388" s="319"/>
      <c r="AT388" s="319"/>
      <c r="AU388" s="319"/>
      <c r="AV388" s="214"/>
      <c r="AW388" s="28"/>
      <c r="AX388" s="679"/>
      <c r="AY388" s="679"/>
      <c r="AZ388" s="679"/>
      <c r="BA388" s="678"/>
      <c r="BB388"/>
      <c r="BC388" s="394" t="str">
        <f t="shared" si="185"/>
        <v>►</v>
      </c>
      <c r="BF388" s="394" t="str">
        <f t="shared" si="186"/>
        <v>►</v>
      </c>
      <c r="BI388" s="9">
        <v>1</v>
      </c>
      <c r="BJ388" s="1"/>
      <c r="BK388" s="1"/>
    </row>
    <row r="389" spans="1:63" s="564" customFormat="1" ht="15.75">
      <c r="A389" s="394" t="str">
        <f t="shared" si="183"/>
        <v>►</v>
      </c>
      <c r="B389" s="146" t="str">
        <f t="shared" si="207"/>
        <v>►</v>
      </c>
      <c r="C389" s="659" t="str">
        <f t="shared" si="208"/>
        <v>►</v>
      </c>
      <c r="D389" s="146" t="str">
        <f t="shared" si="209"/>
        <v>►</v>
      </c>
      <c r="E389" s="146" t="str">
        <f t="shared" si="210"/>
        <v>►</v>
      </c>
      <c r="F389" s="146" t="str">
        <f t="shared" si="211"/>
        <v>►</v>
      </c>
      <c r="G389" s="146" t="str">
        <f t="shared" si="212"/>
        <v>►</v>
      </c>
      <c r="H389"/>
      <c r="I389" s="133"/>
      <c r="J389" s="203"/>
      <c r="K389" s="203"/>
      <c r="L389" s="202"/>
      <c r="M389" s="201"/>
      <c r="N389" s="200"/>
      <c r="O389" s="320"/>
      <c r="P389" s="319"/>
      <c r="Q389" s="318"/>
      <c r="R389" s="315"/>
      <c r="S389" s="198"/>
      <c r="T389" s="314"/>
      <c r="U389" s="197"/>
      <c r="V389" s="196"/>
      <c r="W389" s="677" t="str">
        <f>Q384</f>
        <v>POSTIT 12</v>
      </c>
      <c r="X389" s="677"/>
      <c r="Y389" s="677"/>
      <c r="Z389" s="676"/>
      <c r="AA389" s="660"/>
      <c r="AB389" s="394" t="str">
        <f t="shared" si="184"/>
        <v>►</v>
      </c>
      <c r="AC389" s="146" t="str">
        <f t="shared" si="213"/>
        <v>►</v>
      </c>
      <c r="AD389" s="659" t="str">
        <f t="shared" si="214"/>
        <v>►</v>
      </c>
      <c r="AE389" s="146" t="str">
        <f t="shared" si="215"/>
        <v>►</v>
      </c>
      <c r="AF389" s="146" t="str">
        <f t="shared" si="216"/>
        <v>►</v>
      </c>
      <c r="AG389" s="146" t="str">
        <f t="shared" si="217"/>
        <v>►</v>
      </c>
      <c r="AH389" s="146" t="str">
        <f t="shared" si="218"/>
        <v>►</v>
      </c>
      <c r="AI389" s="660"/>
      <c r="AJ389" s="133"/>
      <c r="AK389" s="203"/>
      <c r="AL389" s="203"/>
      <c r="AM389" s="202"/>
      <c r="AN389" s="201"/>
      <c r="AO389" s="200"/>
      <c r="AP389" s="320"/>
      <c r="AQ389" s="319"/>
      <c r="AR389" s="318"/>
      <c r="AS389" s="315"/>
      <c r="AT389" s="198"/>
      <c r="AU389" s="314"/>
      <c r="AV389" s="197"/>
      <c r="AW389" s="196"/>
      <c r="AX389" s="677" t="str">
        <f>AR384</f>
        <v>POSTIT 25</v>
      </c>
      <c r="AY389" s="677"/>
      <c r="AZ389" s="677"/>
      <c r="BA389" s="676"/>
      <c r="BB389"/>
      <c r="BC389" s="394" t="str">
        <f t="shared" si="185"/>
        <v>►</v>
      </c>
      <c r="BF389" s="394" t="str">
        <f t="shared" si="186"/>
        <v>►</v>
      </c>
      <c r="BI389" s="9">
        <v>1</v>
      </c>
      <c r="BJ389" s="1"/>
      <c r="BK389" s="1"/>
    </row>
    <row r="390" spans="1:63" s="564" customFormat="1" ht="15.75">
      <c r="A390" s="394" t="str">
        <f t="shared" si="183"/>
        <v>►</v>
      </c>
      <c r="B390" s="146" t="str">
        <f t="shared" si="207"/>
        <v>►</v>
      </c>
      <c r="C390" s="659" t="str">
        <f t="shared" si="208"/>
        <v>►</v>
      </c>
      <c r="D390" s="146" t="str">
        <f t="shared" si="209"/>
        <v>►</v>
      </c>
      <c r="E390" s="146" t="str">
        <f t="shared" si="210"/>
        <v>►</v>
      </c>
      <c r="F390" s="146" t="str">
        <f t="shared" si="211"/>
        <v>►</v>
      </c>
      <c r="G390" s="146" t="str">
        <f t="shared" si="212"/>
        <v>►</v>
      </c>
      <c r="H390"/>
      <c r="I390" s="133"/>
      <c r="J390" s="203"/>
      <c r="K390" s="203"/>
      <c r="L390" s="202"/>
      <c r="M390" s="201"/>
      <c r="N390" s="200"/>
      <c r="O390" s="199"/>
      <c r="P390" s="103"/>
      <c r="Q390" s="315"/>
      <c r="R390" s="315"/>
      <c r="S390" s="198"/>
      <c r="T390" s="314"/>
      <c r="U390" s="197"/>
      <c r="V390" s="196"/>
      <c r="W390" s="677"/>
      <c r="X390" s="677"/>
      <c r="Y390" s="677"/>
      <c r="Z390" s="676"/>
      <c r="AA390" s="660"/>
      <c r="AB390" s="394" t="str">
        <f t="shared" si="184"/>
        <v>►</v>
      </c>
      <c r="AC390" s="146" t="str">
        <f t="shared" si="213"/>
        <v>►</v>
      </c>
      <c r="AD390" s="659" t="str">
        <f t="shared" si="214"/>
        <v>►</v>
      </c>
      <c r="AE390" s="146" t="str">
        <f t="shared" si="215"/>
        <v>►</v>
      </c>
      <c r="AF390" s="146" t="str">
        <f t="shared" si="216"/>
        <v>►</v>
      </c>
      <c r="AG390" s="146" t="str">
        <f t="shared" si="217"/>
        <v>►</v>
      </c>
      <c r="AH390" s="146" t="str">
        <f t="shared" si="218"/>
        <v>►</v>
      </c>
      <c r="AI390" s="660"/>
      <c r="AJ390" s="133"/>
      <c r="AK390" s="203"/>
      <c r="AL390" s="203"/>
      <c r="AM390" s="202"/>
      <c r="AN390" s="201"/>
      <c r="AO390" s="200"/>
      <c r="AP390" s="199"/>
      <c r="AQ390" s="103"/>
      <c r="AR390" s="315"/>
      <c r="AS390" s="315"/>
      <c r="AT390" s="198"/>
      <c r="AU390" s="314"/>
      <c r="AV390" s="197"/>
      <c r="AW390" s="196"/>
      <c r="AX390" s="677"/>
      <c r="AY390" s="677"/>
      <c r="AZ390" s="677"/>
      <c r="BA390" s="676"/>
      <c r="BB390"/>
      <c r="BC390" s="394" t="str">
        <f t="shared" si="185"/>
        <v>►</v>
      </c>
      <c r="BF390" s="394" t="str">
        <f t="shared" si="186"/>
        <v>►</v>
      </c>
      <c r="BI390" s="9">
        <v>1</v>
      </c>
      <c r="BJ390" s="1"/>
      <c r="BK390" s="1"/>
    </row>
    <row r="391" spans="1:63" s="564" customFormat="1" ht="15.75">
      <c r="A391" s="394" t="str">
        <f t="shared" si="183"/>
        <v>►</v>
      </c>
      <c r="B391" s="146" t="str">
        <f t="shared" si="207"/>
        <v>►</v>
      </c>
      <c r="C391" s="659" t="str">
        <f t="shared" si="208"/>
        <v>►</v>
      </c>
      <c r="D391" s="146" t="str">
        <f t="shared" si="209"/>
        <v>►</v>
      </c>
      <c r="E391" s="146" t="str">
        <f t="shared" si="210"/>
        <v>►</v>
      </c>
      <c r="F391" s="146" t="str">
        <f t="shared" si="211"/>
        <v>►</v>
      </c>
      <c r="G391" s="146" t="str">
        <f t="shared" si="212"/>
        <v>►</v>
      </c>
      <c r="H391"/>
      <c r="I391" s="133"/>
      <c r="J391" s="189"/>
      <c r="K391" s="188"/>
      <c r="L391" s="187"/>
      <c r="M391" s="186"/>
      <c r="N391" s="185"/>
      <c r="O391" s="184"/>
      <c r="P391" s="183"/>
      <c r="Q391" s="183"/>
      <c r="R391" s="182"/>
      <c r="S391" s="182"/>
      <c r="T391" s="182"/>
      <c r="U391" s="182"/>
      <c r="V391" s="182"/>
      <c r="W391" s="182"/>
      <c r="X391" s="182"/>
      <c r="Y391" s="182"/>
      <c r="Z391" s="181"/>
      <c r="AA391" s="660"/>
      <c r="AB391" s="394" t="str">
        <f t="shared" si="184"/>
        <v>►</v>
      </c>
      <c r="AC391" s="146" t="str">
        <f t="shared" si="213"/>
        <v>►</v>
      </c>
      <c r="AD391" s="659" t="str">
        <f t="shared" si="214"/>
        <v>►</v>
      </c>
      <c r="AE391" s="146" t="str">
        <f t="shared" si="215"/>
        <v>►</v>
      </c>
      <c r="AF391" s="146" t="str">
        <f t="shared" si="216"/>
        <v>►</v>
      </c>
      <c r="AG391" s="146" t="str">
        <f t="shared" si="217"/>
        <v>►</v>
      </c>
      <c r="AH391" s="146" t="str">
        <f t="shared" si="218"/>
        <v>►</v>
      </c>
      <c r="AI391" s="660"/>
      <c r="AJ391" s="133"/>
      <c r="AK391" s="189"/>
      <c r="AL391" s="188"/>
      <c r="AM391" s="187"/>
      <c r="AN391" s="186"/>
      <c r="AO391" s="185"/>
      <c r="AP391" s="184"/>
      <c r="AQ391" s="183"/>
      <c r="AR391" s="183"/>
      <c r="AS391" s="182"/>
      <c r="AT391" s="182"/>
      <c r="AU391" s="182"/>
      <c r="AV391" s="182"/>
      <c r="AW391" s="182"/>
      <c r="AX391" s="182"/>
      <c r="AY391" s="182"/>
      <c r="AZ391" s="182"/>
      <c r="BA391" s="181"/>
      <c r="BB391"/>
      <c r="BC391" s="394" t="str">
        <f t="shared" si="185"/>
        <v>►</v>
      </c>
      <c r="BF391" s="394" t="str">
        <f t="shared" si="186"/>
        <v>►</v>
      </c>
      <c r="BI391" s="9">
        <v>1</v>
      </c>
      <c r="BJ391" s="1"/>
      <c r="BK391" s="1"/>
    </row>
    <row r="392" spans="1:63" s="564" customFormat="1" ht="15.75">
      <c r="A392" s="394" t="str">
        <f t="shared" si="183"/>
        <v>►</v>
      </c>
      <c r="B392" s="146" t="str">
        <f t="shared" si="207"/>
        <v>►</v>
      </c>
      <c r="C392" s="659" t="str">
        <f t="shared" si="208"/>
        <v>►</v>
      </c>
      <c r="D392" s="146" t="str">
        <f t="shared" si="209"/>
        <v>►</v>
      </c>
      <c r="E392" s="146" t="str">
        <f t="shared" si="210"/>
        <v>►</v>
      </c>
      <c r="F392" s="146" t="str">
        <f t="shared" si="211"/>
        <v>►</v>
      </c>
      <c r="G392" s="146" t="str">
        <f t="shared" si="212"/>
        <v>►</v>
      </c>
      <c r="H392"/>
      <c r="I392" s="133"/>
      <c r="J392" s="118"/>
      <c r="K392" s="118"/>
      <c r="L392" s="117"/>
      <c r="M392" s="116"/>
      <c r="N392" s="115"/>
      <c r="O392" s="675"/>
      <c r="P392" s="675"/>
      <c r="Q392" s="674"/>
      <c r="R392" s="176"/>
      <c r="S392" s="175"/>
      <c r="T392" s="673"/>
      <c r="U392" s="174"/>
      <c r="V392" s="672"/>
      <c r="W392" s="671"/>
      <c r="X392" s="670"/>
      <c r="Y392" s="669"/>
      <c r="Z392" s="173"/>
      <c r="AA392" s="660"/>
      <c r="AB392" s="394" t="str">
        <f t="shared" si="184"/>
        <v>►</v>
      </c>
      <c r="AC392" s="146" t="str">
        <f t="shared" si="213"/>
        <v>►</v>
      </c>
      <c r="AD392" s="659" t="str">
        <f t="shared" si="214"/>
        <v>►</v>
      </c>
      <c r="AE392" s="146" t="str">
        <f t="shared" si="215"/>
        <v>►</v>
      </c>
      <c r="AF392" s="146" t="str">
        <f t="shared" si="216"/>
        <v>►</v>
      </c>
      <c r="AG392" s="146" t="str">
        <f t="shared" si="217"/>
        <v>►</v>
      </c>
      <c r="AH392" s="146" t="str">
        <f t="shared" si="218"/>
        <v>►</v>
      </c>
      <c r="AI392" s="660"/>
      <c r="AJ392" s="133"/>
      <c r="AK392" s="118"/>
      <c r="AL392" s="118"/>
      <c r="AM392" s="117"/>
      <c r="AN392" s="116"/>
      <c r="AO392" s="115"/>
      <c r="AP392" s="675"/>
      <c r="AQ392" s="675"/>
      <c r="AR392" s="674"/>
      <c r="AS392" s="176"/>
      <c r="AT392" s="175"/>
      <c r="AU392" s="673"/>
      <c r="AV392" s="174"/>
      <c r="AW392" s="672"/>
      <c r="AX392" s="671"/>
      <c r="AY392" s="670"/>
      <c r="AZ392" s="669"/>
      <c r="BA392" s="173"/>
      <c r="BB392"/>
      <c r="BC392" s="394" t="str">
        <f t="shared" si="185"/>
        <v>►</v>
      </c>
      <c r="BF392" s="394" t="str">
        <f t="shared" si="186"/>
        <v>►</v>
      </c>
      <c r="BI392" s="9">
        <v>1</v>
      </c>
      <c r="BJ392" s="1"/>
      <c r="BK392" s="1"/>
    </row>
    <row r="393" spans="1:63" s="564" customFormat="1" ht="15.75">
      <c r="A393" s="394" t="str">
        <f t="shared" si="183"/>
        <v>►</v>
      </c>
      <c r="B393" s="146" t="str">
        <f t="shared" si="207"/>
        <v>►</v>
      </c>
      <c r="C393" s="659" t="str">
        <f t="shared" si="208"/>
        <v>►</v>
      </c>
      <c r="D393" s="146" t="str">
        <f t="shared" si="209"/>
        <v>►</v>
      </c>
      <c r="E393" s="146" t="str">
        <f t="shared" si="210"/>
        <v>►</v>
      </c>
      <c r="F393" s="146" t="str">
        <f t="shared" si="211"/>
        <v>►</v>
      </c>
      <c r="G393" s="146" t="str">
        <f t="shared" si="212"/>
        <v>►</v>
      </c>
      <c r="H393"/>
      <c r="I393" s="133"/>
      <c r="J393" s="118"/>
      <c r="K393" s="118"/>
      <c r="L393" s="117"/>
      <c r="M393" s="116"/>
      <c r="N393" s="115"/>
      <c r="O393" s="663"/>
      <c r="P393" s="663"/>
      <c r="Q393" s="662"/>
      <c r="R393" s="164"/>
      <c r="S393" s="163"/>
      <c r="T393" s="668"/>
      <c r="U393" s="162"/>
      <c r="V393" s="667"/>
      <c r="W393" s="666"/>
      <c r="X393" s="665"/>
      <c r="Y393" s="664"/>
      <c r="Z393" s="161"/>
      <c r="AA393" s="660"/>
      <c r="AB393" s="394" t="str">
        <f t="shared" si="184"/>
        <v>►</v>
      </c>
      <c r="AC393" s="146" t="str">
        <f t="shared" si="213"/>
        <v>►</v>
      </c>
      <c r="AD393" s="659" t="str">
        <f t="shared" si="214"/>
        <v>►</v>
      </c>
      <c r="AE393" s="146" t="str">
        <f t="shared" si="215"/>
        <v>►</v>
      </c>
      <c r="AF393" s="146" t="str">
        <f t="shared" si="216"/>
        <v>►</v>
      </c>
      <c r="AG393" s="146" t="str">
        <f t="shared" si="217"/>
        <v>►</v>
      </c>
      <c r="AH393" s="146" t="str">
        <f t="shared" si="218"/>
        <v>►</v>
      </c>
      <c r="AI393" s="660"/>
      <c r="AJ393" s="133"/>
      <c r="AK393" s="118"/>
      <c r="AL393" s="118"/>
      <c r="AM393" s="117"/>
      <c r="AN393" s="116"/>
      <c r="AO393" s="115"/>
      <c r="AP393" s="663"/>
      <c r="AQ393" s="663"/>
      <c r="AR393" s="662"/>
      <c r="AS393" s="164"/>
      <c r="AT393" s="163"/>
      <c r="AU393" s="668"/>
      <c r="AV393" s="162"/>
      <c r="AW393" s="667"/>
      <c r="AX393" s="666"/>
      <c r="AY393" s="665"/>
      <c r="AZ393" s="664"/>
      <c r="BA393" s="161"/>
      <c r="BB393"/>
      <c r="BC393" s="394" t="str">
        <f t="shared" si="185"/>
        <v>►</v>
      </c>
      <c r="BF393" s="394" t="str">
        <f t="shared" si="186"/>
        <v>►</v>
      </c>
      <c r="BI393" s="9">
        <v>1</v>
      </c>
      <c r="BJ393" s="1"/>
      <c r="BK393" s="1"/>
    </row>
    <row r="394" spans="1:63" s="564" customFormat="1" ht="21">
      <c r="A394" s="394" t="str">
        <f t="shared" ref="A394:A450" si="219">IF(ISBLANK(I394),"►",I394)</f>
        <v>►</v>
      </c>
      <c r="B394" s="146" t="str">
        <f t="shared" si="207"/>
        <v>►</v>
      </c>
      <c r="C394" s="659" t="str">
        <f t="shared" si="208"/>
        <v>►</v>
      </c>
      <c r="D394" s="146" t="str">
        <f t="shared" si="209"/>
        <v>►</v>
      </c>
      <c r="E394" s="146" t="str">
        <f t="shared" si="210"/>
        <v>►</v>
      </c>
      <c r="F394" s="146" t="str">
        <f t="shared" si="211"/>
        <v>►</v>
      </c>
      <c r="G394" s="146" t="str">
        <f t="shared" si="212"/>
        <v>►</v>
      </c>
      <c r="H394"/>
      <c r="I394" s="133"/>
      <c r="J394" s="118"/>
      <c r="K394" s="118"/>
      <c r="L394" s="117"/>
      <c r="M394" s="116"/>
      <c r="N394" s="115"/>
      <c r="O394" s="663"/>
      <c r="P394" s="663"/>
      <c r="Q394" s="662"/>
      <c r="R394" s="144"/>
      <c r="S394" s="292"/>
      <c r="T394" s="291"/>
      <c r="U394" s="143"/>
      <c r="V394" s="290"/>
      <c r="W394" s="289"/>
      <c r="X394" s="288"/>
      <c r="Y394" s="287"/>
      <c r="Z394" s="286"/>
      <c r="AA394" s="660"/>
      <c r="AB394" s="394" t="str">
        <f t="shared" ref="AB394:AB450" si="220">IF(ISBLANK(AJ394),"►",AJ394)</f>
        <v>►</v>
      </c>
      <c r="AC394" s="146" t="str">
        <f t="shared" si="213"/>
        <v>►</v>
      </c>
      <c r="AD394" s="659" t="str">
        <f t="shared" si="214"/>
        <v>►</v>
      </c>
      <c r="AE394" s="146" t="str">
        <f t="shared" si="215"/>
        <v>►</v>
      </c>
      <c r="AF394" s="146" t="str">
        <f t="shared" si="216"/>
        <v>►</v>
      </c>
      <c r="AG394" s="146" t="str">
        <f t="shared" si="217"/>
        <v>►</v>
      </c>
      <c r="AH394" s="146" t="str">
        <f t="shared" si="218"/>
        <v>►</v>
      </c>
      <c r="AI394" s="660"/>
      <c r="AJ394" s="133"/>
      <c r="AK394" s="118"/>
      <c r="AL394" s="118"/>
      <c r="AM394" s="117"/>
      <c r="AN394" s="116"/>
      <c r="AO394" s="115"/>
      <c r="AP394" s="663"/>
      <c r="AQ394" s="663"/>
      <c r="AR394" s="662"/>
      <c r="AS394" s="144"/>
      <c r="AT394" s="292"/>
      <c r="AU394" s="291"/>
      <c r="AV394" s="143"/>
      <c r="AW394" s="290"/>
      <c r="AX394" s="289"/>
      <c r="AY394" s="288"/>
      <c r="AZ394" s="287"/>
      <c r="BA394" s="286"/>
      <c r="BB394"/>
      <c r="BC394" s="394" t="str">
        <f t="shared" ref="BC394:BC450" si="221">A394</f>
        <v>►</v>
      </c>
      <c r="BF394" s="394" t="str">
        <f t="shared" ref="BF394:BF450" si="222">AB394</f>
        <v>►</v>
      </c>
      <c r="BI394" s="9">
        <v>1</v>
      </c>
      <c r="BJ394" s="1"/>
      <c r="BK394" s="1"/>
    </row>
    <row r="395" spans="1:63" s="564" customFormat="1" ht="21">
      <c r="A395" s="394" t="str">
        <f t="shared" si="219"/>
        <v>►</v>
      </c>
      <c r="B395" s="146" t="str">
        <f t="shared" si="207"/>
        <v>►</v>
      </c>
      <c r="C395" s="659" t="str">
        <f t="shared" si="208"/>
        <v>►</v>
      </c>
      <c r="D395" s="146" t="str">
        <f t="shared" si="209"/>
        <v>►</v>
      </c>
      <c r="E395" s="146" t="str">
        <f t="shared" si="210"/>
        <v>►</v>
      </c>
      <c r="F395" s="146" t="str">
        <f t="shared" si="211"/>
        <v>►</v>
      </c>
      <c r="G395" s="146" t="str">
        <f t="shared" si="212"/>
        <v>►</v>
      </c>
      <c r="H395"/>
      <c r="I395" s="145"/>
      <c r="J395" s="118"/>
      <c r="K395" s="118"/>
      <c r="L395" s="117"/>
      <c r="M395" s="116"/>
      <c r="N395" s="115"/>
      <c r="O395" s="663"/>
      <c r="P395" s="663"/>
      <c r="Q395" s="662"/>
      <c r="R395" s="149"/>
      <c r="S395" s="292"/>
      <c r="T395" s="291"/>
      <c r="U395" s="143"/>
      <c r="V395" s="290"/>
      <c r="W395" s="289"/>
      <c r="X395" s="288"/>
      <c r="Y395" s="287"/>
      <c r="Z395" s="286"/>
      <c r="AA395" s="660"/>
      <c r="AB395" s="394" t="str">
        <f t="shared" si="220"/>
        <v>►</v>
      </c>
      <c r="AC395" s="146" t="str">
        <f t="shared" si="213"/>
        <v>►</v>
      </c>
      <c r="AD395" s="659" t="str">
        <f t="shared" si="214"/>
        <v>►</v>
      </c>
      <c r="AE395" s="146" t="str">
        <f t="shared" si="215"/>
        <v>►</v>
      </c>
      <c r="AF395" s="146" t="str">
        <f t="shared" si="216"/>
        <v>►</v>
      </c>
      <c r="AG395" s="146" t="str">
        <f t="shared" si="217"/>
        <v>►</v>
      </c>
      <c r="AH395" s="146" t="str">
        <f t="shared" si="218"/>
        <v>►</v>
      </c>
      <c r="AI395" s="660"/>
      <c r="AJ395" s="145"/>
      <c r="AK395" s="118"/>
      <c r="AL395" s="118"/>
      <c r="AM395" s="117"/>
      <c r="AN395" s="116"/>
      <c r="AO395" s="115"/>
      <c r="AP395" s="663"/>
      <c r="AQ395" s="663"/>
      <c r="AR395" s="662"/>
      <c r="AS395" s="149"/>
      <c r="AT395" s="292"/>
      <c r="AU395" s="291"/>
      <c r="AV395" s="143"/>
      <c r="AW395" s="290"/>
      <c r="AX395" s="289"/>
      <c r="AY395" s="288"/>
      <c r="AZ395" s="287"/>
      <c r="BA395" s="286"/>
      <c r="BB395"/>
      <c r="BC395" s="394" t="str">
        <f t="shared" si="221"/>
        <v>►</v>
      </c>
      <c r="BF395" s="394" t="str">
        <f t="shared" si="222"/>
        <v>►</v>
      </c>
      <c r="BI395" s="9">
        <v>1</v>
      </c>
      <c r="BJ395" s="1"/>
      <c r="BK395" s="1"/>
    </row>
    <row r="396" spans="1:63" s="564" customFormat="1" ht="21">
      <c r="A396" s="394" t="str">
        <f t="shared" si="219"/>
        <v>►</v>
      </c>
      <c r="B396" s="146" t="str">
        <f t="shared" si="207"/>
        <v>►</v>
      </c>
      <c r="C396" s="659" t="str">
        <f t="shared" si="208"/>
        <v>►</v>
      </c>
      <c r="D396" s="146" t="str">
        <f t="shared" si="209"/>
        <v>►</v>
      </c>
      <c r="E396" s="146" t="str">
        <f t="shared" si="210"/>
        <v>►</v>
      </c>
      <c r="F396" s="146" t="str">
        <f t="shared" si="211"/>
        <v>►</v>
      </c>
      <c r="G396" s="146" t="str">
        <f t="shared" si="212"/>
        <v>►</v>
      </c>
      <c r="H396"/>
      <c r="I396" s="145"/>
      <c r="J396" s="118"/>
      <c r="K396" s="118"/>
      <c r="L396" s="117"/>
      <c r="M396" s="116"/>
      <c r="N396" s="115"/>
      <c r="O396" s="663"/>
      <c r="P396" s="663"/>
      <c r="Q396" s="662"/>
      <c r="R396" s="144"/>
      <c r="S396" s="292"/>
      <c r="T396" s="291"/>
      <c r="U396" s="143"/>
      <c r="V396" s="290"/>
      <c r="W396" s="289"/>
      <c r="X396" s="288"/>
      <c r="Y396" s="287"/>
      <c r="Z396" s="294"/>
      <c r="AA396" s="660"/>
      <c r="AB396" s="394" t="str">
        <f t="shared" si="220"/>
        <v>►</v>
      </c>
      <c r="AC396" s="146" t="str">
        <f t="shared" si="213"/>
        <v>►</v>
      </c>
      <c r="AD396" s="659" t="str">
        <f t="shared" si="214"/>
        <v>►</v>
      </c>
      <c r="AE396" s="146" t="str">
        <f t="shared" si="215"/>
        <v>►</v>
      </c>
      <c r="AF396" s="146" t="str">
        <f t="shared" si="216"/>
        <v>►</v>
      </c>
      <c r="AG396" s="146" t="str">
        <f t="shared" si="217"/>
        <v>►</v>
      </c>
      <c r="AH396" s="146" t="str">
        <f t="shared" si="218"/>
        <v>►</v>
      </c>
      <c r="AI396" s="660"/>
      <c r="AJ396" s="145"/>
      <c r="AK396" s="118"/>
      <c r="AL396" s="118"/>
      <c r="AM396" s="117"/>
      <c r="AN396" s="116"/>
      <c r="AO396" s="115"/>
      <c r="AP396" s="663"/>
      <c r="AQ396" s="663"/>
      <c r="AR396" s="662"/>
      <c r="AS396" s="144"/>
      <c r="AT396" s="292"/>
      <c r="AU396" s="291"/>
      <c r="AV396" s="143"/>
      <c r="AW396" s="290"/>
      <c r="AX396" s="289"/>
      <c r="AY396" s="288"/>
      <c r="AZ396" s="287"/>
      <c r="BA396" s="294"/>
      <c r="BB396"/>
      <c r="BC396" s="394" t="str">
        <f t="shared" si="221"/>
        <v>►</v>
      </c>
      <c r="BF396" s="394" t="str">
        <f t="shared" si="222"/>
        <v>►</v>
      </c>
      <c r="BI396" s="9">
        <v>1</v>
      </c>
      <c r="BJ396" s="1"/>
      <c r="BK396" s="1"/>
    </row>
    <row r="397" spans="1:63" s="564" customFormat="1" ht="21">
      <c r="A397" s="394" t="str">
        <f t="shared" si="219"/>
        <v>►</v>
      </c>
      <c r="B397" s="146" t="str">
        <f t="shared" si="207"/>
        <v>►</v>
      </c>
      <c r="C397" s="659" t="str">
        <f t="shared" si="208"/>
        <v>►</v>
      </c>
      <c r="D397" s="146" t="str">
        <f t="shared" si="209"/>
        <v>►</v>
      </c>
      <c r="E397" s="146" t="str">
        <f t="shared" si="210"/>
        <v>►</v>
      </c>
      <c r="F397" s="146" t="str">
        <f t="shared" si="211"/>
        <v>►</v>
      </c>
      <c r="G397" s="146" t="str">
        <f t="shared" si="212"/>
        <v>►</v>
      </c>
      <c r="H397"/>
      <c r="I397" s="145"/>
      <c r="J397" s="118"/>
      <c r="K397" s="118"/>
      <c r="L397" s="117"/>
      <c r="M397" s="116"/>
      <c r="N397" s="115"/>
      <c r="O397" s="663"/>
      <c r="P397" s="663"/>
      <c r="Q397" s="662"/>
      <c r="R397" s="149"/>
      <c r="S397" s="292"/>
      <c r="T397" s="291"/>
      <c r="U397" s="143"/>
      <c r="V397" s="290"/>
      <c r="W397" s="289"/>
      <c r="X397" s="288"/>
      <c r="Y397" s="287"/>
      <c r="Z397" s="294"/>
      <c r="AA397" s="660"/>
      <c r="AB397" s="394" t="str">
        <f t="shared" si="220"/>
        <v>►</v>
      </c>
      <c r="AC397" s="146" t="str">
        <f t="shared" si="213"/>
        <v>►</v>
      </c>
      <c r="AD397" s="659" t="str">
        <f t="shared" si="214"/>
        <v>►</v>
      </c>
      <c r="AE397" s="146" t="str">
        <f t="shared" si="215"/>
        <v>►</v>
      </c>
      <c r="AF397" s="146" t="str">
        <f t="shared" si="216"/>
        <v>►</v>
      </c>
      <c r="AG397" s="146" t="str">
        <f t="shared" si="217"/>
        <v>►</v>
      </c>
      <c r="AH397" s="146" t="str">
        <f t="shared" si="218"/>
        <v>►</v>
      </c>
      <c r="AI397" s="660"/>
      <c r="AJ397" s="145"/>
      <c r="AK397" s="118"/>
      <c r="AL397" s="118"/>
      <c r="AM397" s="117"/>
      <c r="AN397" s="116"/>
      <c r="AO397" s="115"/>
      <c r="AP397" s="663"/>
      <c r="AQ397" s="663"/>
      <c r="AR397" s="662"/>
      <c r="AS397" s="149"/>
      <c r="AT397" s="292"/>
      <c r="AU397" s="291"/>
      <c r="AV397" s="143"/>
      <c r="AW397" s="290"/>
      <c r="AX397" s="289"/>
      <c r="AY397" s="288"/>
      <c r="AZ397" s="287"/>
      <c r="BA397" s="294"/>
      <c r="BB397"/>
      <c r="BC397" s="394" t="str">
        <f t="shared" si="221"/>
        <v>►</v>
      </c>
      <c r="BF397" s="394" t="str">
        <f t="shared" si="222"/>
        <v>►</v>
      </c>
      <c r="BI397" s="9">
        <v>1</v>
      </c>
      <c r="BJ397" s="1"/>
      <c r="BK397" s="1"/>
    </row>
    <row r="398" spans="1:63" s="564" customFormat="1" ht="21">
      <c r="A398" s="394" t="str">
        <f t="shared" si="219"/>
        <v>►</v>
      </c>
      <c r="B398" s="146" t="str">
        <f t="shared" si="207"/>
        <v>►</v>
      </c>
      <c r="C398" s="659" t="str">
        <f t="shared" si="208"/>
        <v>►</v>
      </c>
      <c r="D398" s="146" t="str">
        <f t="shared" si="209"/>
        <v>►</v>
      </c>
      <c r="E398" s="146" t="str">
        <f t="shared" si="210"/>
        <v>►</v>
      </c>
      <c r="F398" s="146" t="str">
        <f t="shared" si="211"/>
        <v>►</v>
      </c>
      <c r="G398" s="146" t="str">
        <f t="shared" si="212"/>
        <v>►</v>
      </c>
      <c r="H398"/>
      <c r="I398" s="145"/>
      <c r="J398" s="118"/>
      <c r="K398" s="118"/>
      <c r="L398" s="117"/>
      <c r="M398" s="116"/>
      <c r="N398" s="115"/>
      <c r="O398" s="663"/>
      <c r="P398" s="663"/>
      <c r="Q398" s="662"/>
      <c r="R398" s="144"/>
      <c r="S398" s="292"/>
      <c r="T398" s="291"/>
      <c r="U398" s="143"/>
      <c r="V398" s="290"/>
      <c r="W398" s="289"/>
      <c r="X398" s="288"/>
      <c r="Y398" s="287"/>
      <c r="Z398" s="286"/>
      <c r="AA398" s="660"/>
      <c r="AB398" s="394" t="str">
        <f t="shared" si="220"/>
        <v>►</v>
      </c>
      <c r="AC398" s="146" t="str">
        <f t="shared" si="213"/>
        <v>►</v>
      </c>
      <c r="AD398" s="659" t="str">
        <f t="shared" si="214"/>
        <v>►</v>
      </c>
      <c r="AE398" s="146" t="str">
        <f t="shared" si="215"/>
        <v>►</v>
      </c>
      <c r="AF398" s="146" t="str">
        <f t="shared" si="216"/>
        <v>►</v>
      </c>
      <c r="AG398" s="146" t="str">
        <f t="shared" si="217"/>
        <v>►</v>
      </c>
      <c r="AH398" s="146" t="str">
        <f t="shared" si="218"/>
        <v>►</v>
      </c>
      <c r="AI398" s="660"/>
      <c r="AJ398" s="145"/>
      <c r="AK398" s="118"/>
      <c r="AL398" s="118"/>
      <c r="AM398" s="117"/>
      <c r="AN398" s="116"/>
      <c r="AO398" s="115"/>
      <c r="AP398" s="663"/>
      <c r="AQ398" s="663"/>
      <c r="AR398" s="662"/>
      <c r="AS398" s="144"/>
      <c r="AT398" s="292"/>
      <c r="AU398" s="291"/>
      <c r="AV398" s="143"/>
      <c r="AW398" s="290"/>
      <c r="AX398" s="289"/>
      <c r="AY398" s="288"/>
      <c r="AZ398" s="287"/>
      <c r="BA398" s="286"/>
      <c r="BB398"/>
      <c r="BC398" s="394" t="str">
        <f t="shared" si="221"/>
        <v>►</v>
      </c>
      <c r="BF398" s="394" t="str">
        <f t="shared" si="222"/>
        <v>►</v>
      </c>
      <c r="BI398" s="9">
        <v>1</v>
      </c>
      <c r="BJ398" s="1"/>
      <c r="BK398" s="1"/>
    </row>
    <row r="399" spans="1:63" s="564" customFormat="1" ht="21">
      <c r="A399" s="394" t="str">
        <f t="shared" si="219"/>
        <v>►</v>
      </c>
      <c r="B399" s="146" t="str">
        <f t="shared" si="207"/>
        <v>►</v>
      </c>
      <c r="C399" s="659" t="str">
        <f t="shared" si="208"/>
        <v>►</v>
      </c>
      <c r="D399" s="146" t="str">
        <f t="shared" si="209"/>
        <v>►</v>
      </c>
      <c r="E399" s="146" t="str">
        <f t="shared" si="210"/>
        <v>►</v>
      </c>
      <c r="F399" s="146" t="str">
        <f t="shared" si="211"/>
        <v>►</v>
      </c>
      <c r="G399" s="146" t="str">
        <f t="shared" si="212"/>
        <v>►</v>
      </c>
      <c r="H399"/>
      <c r="I399" s="145"/>
      <c r="J399" s="118"/>
      <c r="K399" s="118"/>
      <c r="L399" s="117"/>
      <c r="M399" s="116"/>
      <c r="N399" s="115"/>
      <c r="O399" s="663"/>
      <c r="P399" s="663"/>
      <c r="Q399" s="662"/>
      <c r="R399" s="149"/>
      <c r="S399" s="292"/>
      <c r="T399" s="291"/>
      <c r="U399" s="143"/>
      <c r="V399" s="290"/>
      <c r="W399" s="289"/>
      <c r="X399" s="288"/>
      <c r="Y399" s="287"/>
      <c r="Z399" s="286"/>
      <c r="AA399" s="660"/>
      <c r="AB399" s="394" t="str">
        <f t="shared" si="220"/>
        <v>►</v>
      </c>
      <c r="AC399" s="146" t="str">
        <f t="shared" si="213"/>
        <v>►</v>
      </c>
      <c r="AD399" s="659" t="str">
        <f t="shared" si="214"/>
        <v>►</v>
      </c>
      <c r="AE399" s="146" t="str">
        <f t="shared" si="215"/>
        <v>►</v>
      </c>
      <c r="AF399" s="146" t="str">
        <f t="shared" si="216"/>
        <v>►</v>
      </c>
      <c r="AG399" s="146" t="str">
        <f t="shared" si="217"/>
        <v>►</v>
      </c>
      <c r="AH399" s="146" t="str">
        <f t="shared" si="218"/>
        <v>►</v>
      </c>
      <c r="AI399" s="660"/>
      <c r="AJ399" s="145"/>
      <c r="AK399" s="118"/>
      <c r="AL399" s="118"/>
      <c r="AM399" s="117"/>
      <c r="AN399" s="116"/>
      <c r="AO399" s="115"/>
      <c r="AP399" s="663"/>
      <c r="AQ399" s="663"/>
      <c r="AR399" s="662"/>
      <c r="AS399" s="149"/>
      <c r="AT399" s="292"/>
      <c r="AU399" s="291"/>
      <c r="AV399" s="143"/>
      <c r="AW399" s="290"/>
      <c r="AX399" s="289"/>
      <c r="AY399" s="288"/>
      <c r="AZ399" s="287"/>
      <c r="BA399" s="286"/>
      <c r="BB399"/>
      <c r="BC399" s="394" t="str">
        <f t="shared" si="221"/>
        <v>►</v>
      </c>
      <c r="BF399" s="394" t="str">
        <f t="shared" si="222"/>
        <v>►</v>
      </c>
      <c r="BI399" s="9">
        <v>1</v>
      </c>
      <c r="BJ399" s="1"/>
      <c r="BK399" s="1"/>
    </row>
    <row r="400" spans="1:63" s="564" customFormat="1" ht="21">
      <c r="A400" s="394" t="str">
        <f t="shared" si="219"/>
        <v>►</v>
      </c>
      <c r="B400" s="146" t="str">
        <f t="shared" si="207"/>
        <v>►</v>
      </c>
      <c r="C400" s="659" t="str">
        <f t="shared" si="208"/>
        <v>►</v>
      </c>
      <c r="D400" s="146" t="str">
        <f t="shared" si="209"/>
        <v>►</v>
      </c>
      <c r="E400" s="146" t="str">
        <f t="shared" si="210"/>
        <v>►</v>
      </c>
      <c r="F400" s="146" t="str">
        <f t="shared" si="211"/>
        <v>►</v>
      </c>
      <c r="G400" s="146" t="str">
        <f t="shared" si="212"/>
        <v>►</v>
      </c>
      <c r="H400"/>
      <c r="I400" s="145"/>
      <c r="J400" s="118"/>
      <c r="K400" s="118"/>
      <c r="L400" s="117"/>
      <c r="M400" s="116"/>
      <c r="N400" s="115"/>
      <c r="O400" s="663"/>
      <c r="P400" s="663"/>
      <c r="Q400" s="662"/>
      <c r="R400" s="144"/>
      <c r="S400" s="292"/>
      <c r="T400" s="291"/>
      <c r="U400" s="143"/>
      <c r="V400" s="290"/>
      <c r="W400" s="289"/>
      <c r="X400" s="288"/>
      <c r="Y400" s="287"/>
      <c r="Z400" s="286"/>
      <c r="AA400" s="660"/>
      <c r="AB400" s="394" t="str">
        <f t="shared" si="220"/>
        <v>►</v>
      </c>
      <c r="AC400" s="146" t="str">
        <f t="shared" si="213"/>
        <v>►</v>
      </c>
      <c r="AD400" s="659" t="str">
        <f t="shared" si="214"/>
        <v>►</v>
      </c>
      <c r="AE400" s="146" t="str">
        <f t="shared" si="215"/>
        <v>►</v>
      </c>
      <c r="AF400" s="146" t="str">
        <f t="shared" si="216"/>
        <v>►</v>
      </c>
      <c r="AG400" s="146" t="str">
        <f t="shared" si="217"/>
        <v>►</v>
      </c>
      <c r="AH400" s="146" t="str">
        <f t="shared" si="218"/>
        <v>►</v>
      </c>
      <c r="AI400" s="660"/>
      <c r="AJ400" s="145"/>
      <c r="AK400" s="118"/>
      <c r="AL400" s="118"/>
      <c r="AM400" s="117"/>
      <c r="AN400" s="116"/>
      <c r="AO400" s="115"/>
      <c r="AP400" s="663"/>
      <c r="AQ400" s="663"/>
      <c r="AR400" s="662"/>
      <c r="AS400" s="144"/>
      <c r="AT400" s="292"/>
      <c r="AU400" s="291"/>
      <c r="AV400" s="143"/>
      <c r="AW400" s="290"/>
      <c r="AX400" s="289"/>
      <c r="AY400" s="288"/>
      <c r="AZ400" s="287"/>
      <c r="BA400" s="286"/>
      <c r="BB400"/>
      <c r="BC400" s="394" t="str">
        <f t="shared" si="221"/>
        <v>►</v>
      </c>
      <c r="BF400" s="394" t="str">
        <f t="shared" si="222"/>
        <v>►</v>
      </c>
      <c r="BI400" s="9">
        <v>1</v>
      </c>
      <c r="BJ400" s="1"/>
      <c r="BK400" s="1"/>
    </row>
    <row r="401" spans="1:63" s="564" customFormat="1" ht="15.75">
      <c r="A401" s="394" t="str">
        <f t="shared" si="219"/>
        <v>►</v>
      </c>
      <c r="B401" s="146" t="str">
        <f t="shared" si="207"/>
        <v>►</v>
      </c>
      <c r="C401" s="659" t="str">
        <f t="shared" si="208"/>
        <v>►</v>
      </c>
      <c r="D401" s="146" t="str">
        <f t="shared" si="209"/>
        <v>►</v>
      </c>
      <c r="E401" s="146" t="str">
        <f t="shared" si="210"/>
        <v>►</v>
      </c>
      <c r="F401" s="146" t="str">
        <f t="shared" si="211"/>
        <v>►</v>
      </c>
      <c r="G401" s="146" t="str">
        <f t="shared" si="212"/>
        <v>►</v>
      </c>
      <c r="H401"/>
      <c r="I401" s="133"/>
      <c r="J401" s="118"/>
      <c r="K401" s="118"/>
      <c r="L401" s="117"/>
      <c r="M401" s="116"/>
      <c r="N401" s="115"/>
      <c r="O401" s="131"/>
      <c r="P401" s="131"/>
      <c r="Q401" s="131"/>
      <c r="R401" s="131"/>
      <c r="S401" s="131"/>
      <c r="T401" s="131"/>
      <c r="U401" s="131"/>
      <c r="V401" s="131"/>
      <c r="W401" s="131"/>
      <c r="X401" s="132"/>
      <c r="Y401" s="131"/>
      <c r="Z401" s="130"/>
      <c r="AA401" s="660"/>
      <c r="AB401" s="394" t="str">
        <f t="shared" si="220"/>
        <v>►</v>
      </c>
      <c r="AC401" s="146" t="str">
        <f t="shared" si="213"/>
        <v>►</v>
      </c>
      <c r="AD401" s="659" t="str">
        <f t="shared" si="214"/>
        <v>►</v>
      </c>
      <c r="AE401" s="146" t="str">
        <f t="shared" si="215"/>
        <v>►</v>
      </c>
      <c r="AF401" s="146" t="str">
        <f t="shared" si="216"/>
        <v>►</v>
      </c>
      <c r="AG401" s="146" t="str">
        <f t="shared" si="217"/>
        <v>►</v>
      </c>
      <c r="AH401" s="146" t="str">
        <f t="shared" si="218"/>
        <v>►</v>
      </c>
      <c r="AI401" s="660"/>
      <c r="AJ401" s="133"/>
      <c r="AK401" s="118"/>
      <c r="AL401" s="118"/>
      <c r="AM401" s="117"/>
      <c r="AN401" s="116"/>
      <c r="AO401" s="115"/>
      <c r="AP401" s="131"/>
      <c r="AQ401" s="131"/>
      <c r="AR401" s="131"/>
      <c r="AS401" s="131"/>
      <c r="AT401" s="131"/>
      <c r="AU401" s="131"/>
      <c r="AV401" s="131"/>
      <c r="AW401" s="131"/>
      <c r="AX401" s="131"/>
      <c r="AY401" s="132"/>
      <c r="AZ401" s="131"/>
      <c r="BA401" s="130"/>
      <c r="BB401"/>
      <c r="BC401" s="394" t="str">
        <f t="shared" si="221"/>
        <v>►</v>
      </c>
      <c r="BF401" s="394" t="str">
        <f t="shared" si="222"/>
        <v>►</v>
      </c>
      <c r="BI401" s="9">
        <v>1</v>
      </c>
      <c r="BJ401" s="1"/>
      <c r="BK401" s="1"/>
    </row>
    <row r="402" spans="1:63" s="564" customFormat="1" ht="21">
      <c r="A402" s="394" t="str">
        <f t="shared" si="219"/>
        <v>►</v>
      </c>
      <c r="B402" s="146" t="str">
        <f t="shared" si="207"/>
        <v>►</v>
      </c>
      <c r="C402" s="659" t="str">
        <f t="shared" si="208"/>
        <v>►</v>
      </c>
      <c r="D402" s="146" t="str">
        <f t="shared" si="209"/>
        <v>►</v>
      </c>
      <c r="E402" s="146" t="str">
        <f t="shared" si="210"/>
        <v>►</v>
      </c>
      <c r="F402" s="146" t="str">
        <f t="shared" si="211"/>
        <v>►</v>
      </c>
      <c r="G402" s="146" t="str">
        <f t="shared" si="212"/>
        <v>►</v>
      </c>
      <c r="H402"/>
      <c r="I402" s="145"/>
      <c r="J402" s="118"/>
      <c r="K402" s="118"/>
      <c r="L402" s="117"/>
      <c r="M402" s="116"/>
      <c r="N402" s="115"/>
      <c r="O402" s="284"/>
      <c r="P402" s="265"/>
      <c r="Q402" s="268"/>
      <c r="R402" s="268"/>
      <c r="S402" s="268"/>
      <c r="T402" s="268"/>
      <c r="U402" s="268"/>
      <c r="V402" s="268"/>
      <c r="W402" s="268"/>
      <c r="X402" s="268"/>
      <c r="Y402" s="268"/>
      <c r="Z402" s="283"/>
      <c r="AA402" s="660"/>
      <c r="AB402" s="394" t="str">
        <f t="shared" si="220"/>
        <v>►</v>
      </c>
      <c r="AC402" s="146" t="str">
        <f t="shared" si="213"/>
        <v>►</v>
      </c>
      <c r="AD402" s="659" t="str">
        <f t="shared" si="214"/>
        <v>►</v>
      </c>
      <c r="AE402" s="146" t="str">
        <f t="shared" si="215"/>
        <v>►</v>
      </c>
      <c r="AF402" s="146" t="str">
        <f t="shared" si="216"/>
        <v>►</v>
      </c>
      <c r="AG402" s="146" t="str">
        <f t="shared" si="217"/>
        <v>►</v>
      </c>
      <c r="AH402" s="146" t="str">
        <f t="shared" si="218"/>
        <v>►</v>
      </c>
      <c r="AI402" s="660"/>
      <c r="AJ402" s="145"/>
      <c r="AK402" s="118"/>
      <c r="AL402" s="118"/>
      <c r="AM402" s="117"/>
      <c r="AN402" s="116"/>
      <c r="AO402" s="115"/>
      <c r="AP402" s="284"/>
      <c r="AQ402" s="265"/>
      <c r="AR402" s="268"/>
      <c r="AS402" s="268"/>
      <c r="AT402" s="268"/>
      <c r="AU402" s="268"/>
      <c r="AV402" s="268"/>
      <c r="AW402" s="268"/>
      <c r="AX402" s="268"/>
      <c r="AY402" s="268"/>
      <c r="AZ402" s="268"/>
      <c r="BA402" s="283"/>
      <c r="BB402"/>
      <c r="BC402" s="394" t="str">
        <f t="shared" si="221"/>
        <v>►</v>
      </c>
      <c r="BF402" s="394" t="str">
        <f t="shared" si="222"/>
        <v>►</v>
      </c>
      <c r="BI402" s="9">
        <v>1</v>
      </c>
      <c r="BJ402" s="1"/>
      <c r="BK402" s="1"/>
    </row>
    <row r="403" spans="1:63" s="564" customFormat="1" ht="21">
      <c r="A403" s="394" t="str">
        <f t="shared" si="219"/>
        <v>►</v>
      </c>
      <c r="B403" s="146" t="str">
        <f t="shared" ref="B403:G403" si="223">B402</f>
        <v>►</v>
      </c>
      <c r="C403" s="659" t="str">
        <f t="shared" si="223"/>
        <v>►</v>
      </c>
      <c r="D403" s="146" t="str">
        <f t="shared" si="223"/>
        <v>►</v>
      </c>
      <c r="E403" s="146" t="str">
        <f t="shared" si="223"/>
        <v>►</v>
      </c>
      <c r="F403" s="146" t="str">
        <f t="shared" si="223"/>
        <v>►</v>
      </c>
      <c r="G403" s="146" t="str">
        <f t="shared" si="223"/>
        <v>►</v>
      </c>
      <c r="H403"/>
      <c r="I403" s="145"/>
      <c r="J403" s="118"/>
      <c r="K403" s="118"/>
      <c r="L403" s="117"/>
      <c r="M403" s="116"/>
      <c r="N403" s="115"/>
      <c r="O403" s="281"/>
      <c r="P403" s="280"/>
      <c r="Q403" s="280"/>
      <c r="R403" s="280"/>
      <c r="S403" s="280"/>
      <c r="T403" s="280"/>
      <c r="U403" s="280"/>
      <c r="V403" s="280"/>
      <c r="W403" s="280"/>
      <c r="X403" s="280"/>
      <c r="Y403" s="280"/>
      <c r="Z403" s="279"/>
      <c r="AA403" s="660"/>
      <c r="AB403" s="394" t="str">
        <f t="shared" si="220"/>
        <v>►</v>
      </c>
      <c r="AC403" s="146" t="str">
        <f t="shared" ref="AC403:AH403" si="224">AC402</f>
        <v>►</v>
      </c>
      <c r="AD403" s="659" t="str">
        <f t="shared" si="224"/>
        <v>►</v>
      </c>
      <c r="AE403" s="146" t="str">
        <f t="shared" si="224"/>
        <v>►</v>
      </c>
      <c r="AF403" s="146" t="str">
        <f t="shared" si="224"/>
        <v>►</v>
      </c>
      <c r="AG403" s="146" t="str">
        <f t="shared" si="224"/>
        <v>►</v>
      </c>
      <c r="AH403" s="146" t="str">
        <f t="shared" si="224"/>
        <v>►</v>
      </c>
      <c r="AI403" s="660"/>
      <c r="AJ403" s="145"/>
      <c r="AK403" s="118"/>
      <c r="AL403" s="118"/>
      <c r="AM403" s="117"/>
      <c r="AN403" s="116"/>
      <c r="AO403" s="115"/>
      <c r="AP403" s="281"/>
      <c r="AQ403" s="280"/>
      <c r="AR403" s="280"/>
      <c r="AS403" s="280"/>
      <c r="AT403" s="280"/>
      <c r="AU403" s="280"/>
      <c r="AV403" s="280"/>
      <c r="AW403" s="280"/>
      <c r="AX403" s="280"/>
      <c r="AY403" s="280"/>
      <c r="AZ403" s="280"/>
      <c r="BA403" s="279"/>
      <c r="BB403"/>
      <c r="BC403" s="394" t="str">
        <f t="shared" si="221"/>
        <v>►</v>
      </c>
      <c r="BF403" s="394" t="str">
        <f t="shared" si="222"/>
        <v>►</v>
      </c>
      <c r="BI403" s="9">
        <v>1</v>
      </c>
      <c r="BJ403" s="1"/>
      <c r="BK403" s="1"/>
    </row>
    <row r="404" spans="1:63" s="564" customFormat="1" ht="21">
      <c r="A404" s="394" t="str">
        <f t="shared" si="219"/>
        <v>►</v>
      </c>
      <c r="B404" s="146" t="str">
        <f t="shared" ref="B404:G416" si="225">B402</f>
        <v>►</v>
      </c>
      <c r="C404" s="659" t="str">
        <f t="shared" si="225"/>
        <v>►</v>
      </c>
      <c r="D404" s="146" t="str">
        <f t="shared" si="225"/>
        <v>►</v>
      </c>
      <c r="E404" s="146" t="str">
        <f t="shared" si="225"/>
        <v>►</v>
      </c>
      <c r="F404" s="146" t="str">
        <f t="shared" si="225"/>
        <v>►</v>
      </c>
      <c r="G404" s="146" t="str">
        <f t="shared" si="225"/>
        <v>►</v>
      </c>
      <c r="H404"/>
      <c r="I404" s="145"/>
      <c r="J404" s="118"/>
      <c r="K404" s="118"/>
      <c r="L404" s="117"/>
      <c r="M404" s="116"/>
      <c r="N404" s="115"/>
      <c r="O404" s="281"/>
      <c r="P404" s="280"/>
      <c r="Q404" s="280"/>
      <c r="R404" s="280"/>
      <c r="S404" s="280"/>
      <c r="T404" s="280"/>
      <c r="U404" s="280"/>
      <c r="V404" s="280"/>
      <c r="W404" s="280"/>
      <c r="X404" s="280"/>
      <c r="Y404" s="280"/>
      <c r="Z404" s="279"/>
      <c r="AA404" s="660"/>
      <c r="AB404" s="394" t="str">
        <f t="shared" si="220"/>
        <v>►</v>
      </c>
      <c r="AC404" s="146" t="str">
        <f t="shared" ref="AC404:AH416" si="226">AC402</f>
        <v>►</v>
      </c>
      <c r="AD404" s="659" t="str">
        <f t="shared" si="226"/>
        <v>►</v>
      </c>
      <c r="AE404" s="146" t="str">
        <f t="shared" si="226"/>
        <v>►</v>
      </c>
      <c r="AF404" s="146" t="str">
        <f t="shared" si="226"/>
        <v>►</v>
      </c>
      <c r="AG404" s="146" t="str">
        <f t="shared" si="226"/>
        <v>►</v>
      </c>
      <c r="AH404" s="146" t="str">
        <f t="shared" si="226"/>
        <v>►</v>
      </c>
      <c r="AI404" s="660"/>
      <c r="AJ404" s="145"/>
      <c r="AK404" s="118"/>
      <c r="AL404" s="118"/>
      <c r="AM404" s="117"/>
      <c r="AN404" s="116"/>
      <c r="AO404" s="115"/>
      <c r="AP404" s="281"/>
      <c r="AQ404" s="280"/>
      <c r="AR404" s="280"/>
      <c r="AS404" s="280"/>
      <c r="AT404" s="280"/>
      <c r="AU404" s="280"/>
      <c r="AV404" s="280"/>
      <c r="AW404" s="280"/>
      <c r="AX404" s="280"/>
      <c r="AY404" s="280"/>
      <c r="AZ404" s="280"/>
      <c r="BA404" s="279"/>
      <c r="BB404"/>
      <c r="BC404" s="394" t="str">
        <f t="shared" si="221"/>
        <v>►</v>
      </c>
      <c r="BF404" s="394" t="str">
        <f t="shared" si="222"/>
        <v>►</v>
      </c>
      <c r="BI404" s="9">
        <v>1</v>
      </c>
      <c r="BJ404" s="1"/>
      <c r="BK404" s="1"/>
    </row>
    <row r="405" spans="1:63" s="564" customFormat="1" ht="21">
      <c r="A405" s="394" t="str">
        <f t="shared" si="219"/>
        <v>►</v>
      </c>
      <c r="B405" s="146" t="str">
        <f t="shared" si="225"/>
        <v>►</v>
      </c>
      <c r="C405" s="659" t="str">
        <f t="shared" si="225"/>
        <v>►</v>
      </c>
      <c r="D405" s="146" t="str">
        <f t="shared" si="225"/>
        <v>►</v>
      </c>
      <c r="E405" s="146" t="str">
        <f t="shared" si="225"/>
        <v>►</v>
      </c>
      <c r="F405" s="146" t="str">
        <f t="shared" si="225"/>
        <v>►</v>
      </c>
      <c r="G405" s="146" t="str">
        <f t="shared" si="225"/>
        <v>►</v>
      </c>
      <c r="H405"/>
      <c r="I405" s="145"/>
      <c r="J405" s="118"/>
      <c r="K405" s="118"/>
      <c r="L405" s="117"/>
      <c r="M405" s="116"/>
      <c r="N405" s="115"/>
      <c r="O405" s="281"/>
      <c r="P405" s="280"/>
      <c r="Q405" s="280"/>
      <c r="R405" s="280"/>
      <c r="S405" s="280"/>
      <c r="T405" s="280"/>
      <c r="U405" s="280"/>
      <c r="V405" s="280"/>
      <c r="W405" s="280"/>
      <c r="X405" s="280"/>
      <c r="Y405" s="280"/>
      <c r="Z405" s="279"/>
      <c r="AA405" s="660"/>
      <c r="AB405" s="394" t="str">
        <f t="shared" si="220"/>
        <v>►</v>
      </c>
      <c r="AC405" s="146" t="str">
        <f t="shared" si="226"/>
        <v>►</v>
      </c>
      <c r="AD405" s="659" t="str">
        <f t="shared" si="226"/>
        <v>►</v>
      </c>
      <c r="AE405" s="146" t="str">
        <f t="shared" si="226"/>
        <v>►</v>
      </c>
      <c r="AF405" s="146" t="str">
        <f t="shared" si="226"/>
        <v>►</v>
      </c>
      <c r="AG405" s="146" t="str">
        <f t="shared" si="226"/>
        <v>►</v>
      </c>
      <c r="AH405" s="146" t="str">
        <f t="shared" si="226"/>
        <v>►</v>
      </c>
      <c r="AI405" s="660"/>
      <c r="AJ405" s="145"/>
      <c r="AK405" s="118"/>
      <c r="AL405" s="118"/>
      <c r="AM405" s="117"/>
      <c r="AN405" s="116"/>
      <c r="AO405" s="115"/>
      <c r="AP405" s="281"/>
      <c r="AQ405" s="280"/>
      <c r="AR405" s="280"/>
      <c r="AS405" s="280"/>
      <c r="AT405" s="280"/>
      <c r="AU405" s="280"/>
      <c r="AV405" s="280"/>
      <c r="AW405" s="280"/>
      <c r="AX405" s="280"/>
      <c r="AY405" s="280"/>
      <c r="AZ405" s="280"/>
      <c r="BA405" s="279"/>
      <c r="BB405"/>
      <c r="BC405" s="394" t="str">
        <f t="shared" si="221"/>
        <v>►</v>
      </c>
      <c r="BF405" s="394" t="str">
        <f t="shared" si="222"/>
        <v>►</v>
      </c>
      <c r="BI405" s="9">
        <v>1</v>
      </c>
      <c r="BJ405" s="1"/>
      <c r="BK405" s="1"/>
    </row>
    <row r="406" spans="1:63" s="564" customFormat="1" ht="21">
      <c r="A406" s="394" t="str">
        <f t="shared" si="219"/>
        <v>►</v>
      </c>
      <c r="B406" s="146" t="str">
        <f t="shared" si="225"/>
        <v>►</v>
      </c>
      <c r="C406" s="659" t="str">
        <f t="shared" si="225"/>
        <v>►</v>
      </c>
      <c r="D406" s="146" t="str">
        <f t="shared" si="225"/>
        <v>►</v>
      </c>
      <c r="E406" s="146" t="str">
        <f t="shared" si="225"/>
        <v>►</v>
      </c>
      <c r="F406" s="146" t="str">
        <f t="shared" si="225"/>
        <v>►</v>
      </c>
      <c r="G406" s="146" t="str">
        <f t="shared" si="225"/>
        <v>►</v>
      </c>
      <c r="H406"/>
      <c r="I406" s="145"/>
      <c r="J406" s="118"/>
      <c r="K406" s="118"/>
      <c r="L406" s="117"/>
      <c r="M406" s="116"/>
      <c r="N406" s="115"/>
      <c r="O406" s="281"/>
      <c r="P406" s="280"/>
      <c r="Q406" s="280"/>
      <c r="R406" s="280"/>
      <c r="S406" s="280"/>
      <c r="T406" s="280"/>
      <c r="U406" s="280"/>
      <c r="V406" s="280"/>
      <c r="W406" s="280"/>
      <c r="X406" s="280"/>
      <c r="Y406" s="280"/>
      <c r="Z406" s="279"/>
      <c r="AA406" s="660"/>
      <c r="AB406" s="394" t="str">
        <f t="shared" si="220"/>
        <v>►</v>
      </c>
      <c r="AC406" s="146" t="str">
        <f t="shared" si="226"/>
        <v>►</v>
      </c>
      <c r="AD406" s="659" t="str">
        <f t="shared" si="226"/>
        <v>►</v>
      </c>
      <c r="AE406" s="146" t="str">
        <f t="shared" si="226"/>
        <v>►</v>
      </c>
      <c r="AF406" s="146" t="str">
        <f t="shared" si="226"/>
        <v>►</v>
      </c>
      <c r="AG406" s="146" t="str">
        <f t="shared" si="226"/>
        <v>►</v>
      </c>
      <c r="AH406" s="146" t="str">
        <f t="shared" si="226"/>
        <v>►</v>
      </c>
      <c r="AI406" s="660"/>
      <c r="AJ406" s="145"/>
      <c r="AK406" s="118"/>
      <c r="AL406" s="118"/>
      <c r="AM406" s="117"/>
      <c r="AN406" s="116"/>
      <c r="AO406" s="115"/>
      <c r="AP406" s="281"/>
      <c r="AQ406" s="280"/>
      <c r="AR406" s="280"/>
      <c r="AS406" s="280"/>
      <c r="AT406" s="280"/>
      <c r="AU406" s="280"/>
      <c r="AV406" s="280"/>
      <c r="AW406" s="280"/>
      <c r="AX406" s="280"/>
      <c r="AY406" s="280"/>
      <c r="AZ406" s="280"/>
      <c r="BA406" s="279"/>
      <c r="BB406"/>
      <c r="BC406" s="394" t="str">
        <f t="shared" si="221"/>
        <v>►</v>
      </c>
      <c r="BF406" s="394" t="str">
        <f t="shared" si="222"/>
        <v>►</v>
      </c>
      <c r="BI406" s="9">
        <v>1</v>
      </c>
      <c r="BJ406" s="1"/>
      <c r="BK406" s="1"/>
    </row>
    <row r="407" spans="1:63" s="564" customFormat="1" ht="21">
      <c r="A407" s="394" t="str">
        <f t="shared" si="219"/>
        <v>►</v>
      </c>
      <c r="B407" s="146" t="str">
        <f t="shared" si="225"/>
        <v>►</v>
      </c>
      <c r="C407" s="659" t="str">
        <f t="shared" si="225"/>
        <v>►</v>
      </c>
      <c r="D407" s="146" t="str">
        <f t="shared" si="225"/>
        <v>►</v>
      </c>
      <c r="E407" s="146" t="str">
        <f t="shared" si="225"/>
        <v>►</v>
      </c>
      <c r="F407" s="146" t="str">
        <f t="shared" si="225"/>
        <v>►</v>
      </c>
      <c r="G407" s="146" t="str">
        <f t="shared" si="225"/>
        <v>►</v>
      </c>
      <c r="H407"/>
      <c r="I407" s="145"/>
      <c r="J407" s="118"/>
      <c r="K407" s="118"/>
      <c r="L407" s="117"/>
      <c r="M407" s="116"/>
      <c r="N407" s="115"/>
      <c r="O407" s="281"/>
      <c r="P407" s="280"/>
      <c r="Q407" s="280"/>
      <c r="R407" s="280"/>
      <c r="S407" s="280"/>
      <c r="T407" s="280"/>
      <c r="U407" s="280"/>
      <c r="V407" s="280"/>
      <c r="W407" s="280"/>
      <c r="X407" s="280"/>
      <c r="Y407" s="280"/>
      <c r="Z407" s="279"/>
      <c r="AA407" s="660"/>
      <c r="AB407" s="394" t="str">
        <f t="shared" si="220"/>
        <v>►</v>
      </c>
      <c r="AC407" s="146" t="str">
        <f t="shared" si="226"/>
        <v>►</v>
      </c>
      <c r="AD407" s="659" t="str">
        <f t="shared" si="226"/>
        <v>►</v>
      </c>
      <c r="AE407" s="146" t="str">
        <f t="shared" si="226"/>
        <v>►</v>
      </c>
      <c r="AF407" s="146" t="str">
        <f t="shared" si="226"/>
        <v>►</v>
      </c>
      <c r="AG407" s="146" t="str">
        <f t="shared" si="226"/>
        <v>►</v>
      </c>
      <c r="AH407" s="146" t="str">
        <f t="shared" si="226"/>
        <v>►</v>
      </c>
      <c r="AI407" s="660"/>
      <c r="AJ407" s="145"/>
      <c r="AK407" s="118"/>
      <c r="AL407" s="118"/>
      <c r="AM407" s="117"/>
      <c r="AN407" s="116"/>
      <c r="AO407" s="115"/>
      <c r="AP407" s="281"/>
      <c r="AQ407" s="280"/>
      <c r="AR407" s="280"/>
      <c r="AS407" s="280"/>
      <c r="AT407" s="280"/>
      <c r="AU407" s="280"/>
      <c r="AV407" s="280"/>
      <c r="AW407" s="280"/>
      <c r="AX407" s="280"/>
      <c r="AY407" s="280"/>
      <c r="AZ407" s="280"/>
      <c r="BA407" s="279"/>
      <c r="BB407"/>
      <c r="BC407" s="394" t="str">
        <f t="shared" si="221"/>
        <v>►</v>
      </c>
      <c r="BF407" s="394" t="str">
        <f t="shared" si="222"/>
        <v>►</v>
      </c>
      <c r="BI407" s="9">
        <v>1</v>
      </c>
      <c r="BJ407" s="1"/>
      <c r="BK407" s="1"/>
    </row>
    <row r="408" spans="1:63" s="564" customFormat="1" ht="21">
      <c r="A408" s="394" t="str">
        <f t="shared" si="219"/>
        <v>►</v>
      </c>
      <c r="B408" s="146" t="str">
        <f t="shared" si="225"/>
        <v>►</v>
      </c>
      <c r="C408" s="659" t="str">
        <f t="shared" si="225"/>
        <v>►</v>
      </c>
      <c r="D408" s="146" t="str">
        <f t="shared" si="225"/>
        <v>►</v>
      </c>
      <c r="E408" s="146" t="str">
        <f t="shared" si="225"/>
        <v>►</v>
      </c>
      <c r="F408" s="146" t="str">
        <f t="shared" si="225"/>
        <v>►</v>
      </c>
      <c r="G408" s="146" t="str">
        <f t="shared" si="225"/>
        <v>►</v>
      </c>
      <c r="H408"/>
      <c r="I408" s="145"/>
      <c r="J408" s="118"/>
      <c r="K408" s="118"/>
      <c r="L408" s="117"/>
      <c r="M408" s="116"/>
      <c r="N408" s="115"/>
      <c r="O408" s="281"/>
      <c r="P408" s="280"/>
      <c r="Q408" s="280"/>
      <c r="R408" s="280"/>
      <c r="S408" s="280"/>
      <c r="T408" s="280"/>
      <c r="U408" s="280"/>
      <c r="V408" s="280"/>
      <c r="W408" s="280"/>
      <c r="X408" s="280"/>
      <c r="Y408" s="280"/>
      <c r="Z408" s="279"/>
      <c r="AA408" s="660"/>
      <c r="AB408" s="394" t="str">
        <f t="shared" si="220"/>
        <v>►</v>
      </c>
      <c r="AC408" s="146" t="str">
        <f t="shared" si="226"/>
        <v>►</v>
      </c>
      <c r="AD408" s="659" t="str">
        <f t="shared" si="226"/>
        <v>►</v>
      </c>
      <c r="AE408" s="146" t="str">
        <f t="shared" si="226"/>
        <v>►</v>
      </c>
      <c r="AF408" s="146" t="str">
        <f t="shared" si="226"/>
        <v>►</v>
      </c>
      <c r="AG408" s="146" t="str">
        <f t="shared" si="226"/>
        <v>►</v>
      </c>
      <c r="AH408" s="146" t="str">
        <f t="shared" si="226"/>
        <v>►</v>
      </c>
      <c r="AI408" s="660"/>
      <c r="AJ408" s="145"/>
      <c r="AK408" s="118"/>
      <c r="AL408" s="118"/>
      <c r="AM408" s="117"/>
      <c r="AN408" s="116"/>
      <c r="AO408" s="115"/>
      <c r="AP408" s="281"/>
      <c r="AQ408" s="280"/>
      <c r="AR408" s="280"/>
      <c r="AS408" s="280"/>
      <c r="AT408" s="280"/>
      <c r="AU408" s="280"/>
      <c r="AV408" s="280"/>
      <c r="AW408" s="280"/>
      <c r="AX408" s="280"/>
      <c r="AY408" s="280"/>
      <c r="AZ408" s="280"/>
      <c r="BA408" s="279"/>
      <c r="BB408"/>
      <c r="BC408" s="394" t="str">
        <f t="shared" si="221"/>
        <v>►</v>
      </c>
      <c r="BF408" s="394" t="str">
        <f t="shared" si="222"/>
        <v>►</v>
      </c>
      <c r="BI408" s="9">
        <v>1</v>
      </c>
      <c r="BJ408" s="1"/>
      <c r="BK408" s="1"/>
    </row>
    <row r="409" spans="1:63" s="564" customFormat="1" ht="21">
      <c r="A409" s="394" t="str">
        <f t="shared" si="219"/>
        <v>►</v>
      </c>
      <c r="B409" s="146" t="str">
        <f t="shared" si="225"/>
        <v>►</v>
      </c>
      <c r="C409" s="659" t="str">
        <f t="shared" si="225"/>
        <v>►</v>
      </c>
      <c r="D409" s="146" t="str">
        <f t="shared" si="225"/>
        <v>►</v>
      </c>
      <c r="E409" s="146" t="str">
        <f t="shared" si="225"/>
        <v>►</v>
      </c>
      <c r="F409" s="146" t="str">
        <f t="shared" si="225"/>
        <v>►</v>
      </c>
      <c r="G409" s="146" t="str">
        <f t="shared" si="225"/>
        <v>►</v>
      </c>
      <c r="H409"/>
      <c r="I409" s="145"/>
      <c r="J409" s="118"/>
      <c r="K409" s="118"/>
      <c r="L409" s="117"/>
      <c r="M409" s="116"/>
      <c r="N409" s="115"/>
      <c r="O409" s="281"/>
      <c r="P409" s="280"/>
      <c r="Q409" s="280"/>
      <c r="R409" s="280"/>
      <c r="S409" s="280"/>
      <c r="T409" s="280"/>
      <c r="U409" s="280"/>
      <c r="V409" s="280"/>
      <c r="W409" s="280"/>
      <c r="X409" s="280"/>
      <c r="Y409" s="280"/>
      <c r="Z409" s="279"/>
      <c r="AA409" s="660"/>
      <c r="AB409" s="394" t="str">
        <f t="shared" si="220"/>
        <v>►</v>
      </c>
      <c r="AC409" s="146" t="str">
        <f t="shared" si="226"/>
        <v>►</v>
      </c>
      <c r="AD409" s="659" t="str">
        <f t="shared" si="226"/>
        <v>►</v>
      </c>
      <c r="AE409" s="146" t="str">
        <f t="shared" si="226"/>
        <v>►</v>
      </c>
      <c r="AF409" s="146" t="str">
        <f t="shared" si="226"/>
        <v>►</v>
      </c>
      <c r="AG409" s="146" t="str">
        <f t="shared" si="226"/>
        <v>►</v>
      </c>
      <c r="AH409" s="146" t="str">
        <f t="shared" si="226"/>
        <v>►</v>
      </c>
      <c r="AI409" s="660"/>
      <c r="AJ409" s="145"/>
      <c r="AK409" s="118"/>
      <c r="AL409" s="118"/>
      <c r="AM409" s="117"/>
      <c r="AN409" s="116"/>
      <c r="AO409" s="115"/>
      <c r="AP409" s="281"/>
      <c r="AQ409" s="280"/>
      <c r="AR409" s="280"/>
      <c r="AS409" s="280"/>
      <c r="AT409" s="280"/>
      <c r="AU409" s="280"/>
      <c r="AV409" s="280"/>
      <c r="AW409" s="280"/>
      <c r="AX409" s="280"/>
      <c r="AY409" s="280"/>
      <c r="AZ409" s="280"/>
      <c r="BA409" s="279"/>
      <c r="BB409"/>
      <c r="BC409" s="394" t="str">
        <f t="shared" si="221"/>
        <v>►</v>
      </c>
      <c r="BF409" s="394" t="str">
        <f t="shared" si="222"/>
        <v>►</v>
      </c>
      <c r="BI409" s="9">
        <v>1</v>
      </c>
      <c r="BJ409" s="1"/>
      <c r="BK409" s="1"/>
    </row>
    <row r="410" spans="1:63" s="564" customFormat="1" ht="21">
      <c r="A410" s="394" t="str">
        <f t="shared" si="219"/>
        <v>►</v>
      </c>
      <c r="B410" s="146" t="str">
        <f t="shared" si="225"/>
        <v>►</v>
      </c>
      <c r="C410" s="659" t="str">
        <f t="shared" si="225"/>
        <v>►</v>
      </c>
      <c r="D410" s="146" t="str">
        <f t="shared" si="225"/>
        <v>►</v>
      </c>
      <c r="E410" s="146" t="str">
        <f t="shared" si="225"/>
        <v>►</v>
      </c>
      <c r="F410" s="146" t="str">
        <f t="shared" si="225"/>
        <v>►</v>
      </c>
      <c r="G410" s="146" t="str">
        <f t="shared" si="225"/>
        <v>►</v>
      </c>
      <c r="H410"/>
      <c r="I410" s="145"/>
      <c r="J410" s="118"/>
      <c r="K410" s="118"/>
      <c r="L410" s="117"/>
      <c r="M410" s="116"/>
      <c r="N410" s="115"/>
      <c r="O410" s="281"/>
      <c r="P410" s="280"/>
      <c r="Q410" s="280"/>
      <c r="R410" s="280"/>
      <c r="S410" s="280"/>
      <c r="T410" s="280"/>
      <c r="U410" s="280"/>
      <c r="V410" s="280"/>
      <c r="W410" s="280"/>
      <c r="X410" s="280"/>
      <c r="Y410" s="280"/>
      <c r="Z410" s="279"/>
      <c r="AA410" s="660"/>
      <c r="AB410" s="394" t="str">
        <f t="shared" si="220"/>
        <v>►</v>
      </c>
      <c r="AC410" s="146" t="str">
        <f t="shared" si="226"/>
        <v>►</v>
      </c>
      <c r="AD410" s="659" t="str">
        <f t="shared" si="226"/>
        <v>►</v>
      </c>
      <c r="AE410" s="146" t="str">
        <f t="shared" si="226"/>
        <v>►</v>
      </c>
      <c r="AF410" s="146" t="str">
        <f t="shared" si="226"/>
        <v>►</v>
      </c>
      <c r="AG410" s="146" t="str">
        <f t="shared" si="226"/>
        <v>►</v>
      </c>
      <c r="AH410" s="146" t="str">
        <f t="shared" si="226"/>
        <v>►</v>
      </c>
      <c r="AI410" s="660"/>
      <c r="AJ410" s="145"/>
      <c r="AK410" s="118"/>
      <c r="AL410" s="118"/>
      <c r="AM410" s="117"/>
      <c r="AN410" s="116"/>
      <c r="AO410" s="115"/>
      <c r="AP410" s="281"/>
      <c r="AQ410" s="280"/>
      <c r="AR410" s="280"/>
      <c r="AS410" s="280"/>
      <c r="AT410" s="280"/>
      <c r="AU410" s="280"/>
      <c r="AV410" s="280"/>
      <c r="AW410" s="280"/>
      <c r="AX410" s="280"/>
      <c r="AY410" s="280"/>
      <c r="AZ410" s="280"/>
      <c r="BA410" s="279"/>
      <c r="BB410"/>
      <c r="BC410" s="394" t="str">
        <f t="shared" si="221"/>
        <v>►</v>
      </c>
      <c r="BF410" s="394" t="str">
        <f t="shared" si="222"/>
        <v>►</v>
      </c>
      <c r="BI410" s="9">
        <v>1</v>
      </c>
      <c r="BJ410" s="1"/>
      <c r="BK410" s="1"/>
    </row>
    <row r="411" spans="1:63" s="564" customFormat="1" ht="21">
      <c r="A411" s="394" t="str">
        <f t="shared" si="219"/>
        <v>►</v>
      </c>
      <c r="B411" s="146" t="str">
        <f t="shared" si="225"/>
        <v>►</v>
      </c>
      <c r="C411" s="659" t="str">
        <f t="shared" si="225"/>
        <v>►</v>
      </c>
      <c r="D411" s="146" t="str">
        <f t="shared" si="225"/>
        <v>►</v>
      </c>
      <c r="E411" s="146" t="str">
        <f t="shared" si="225"/>
        <v>►</v>
      </c>
      <c r="F411" s="146" t="str">
        <f t="shared" si="225"/>
        <v>►</v>
      </c>
      <c r="G411" s="146" t="str">
        <f t="shared" si="225"/>
        <v>►</v>
      </c>
      <c r="H411"/>
      <c r="I411" s="145"/>
      <c r="J411" s="118"/>
      <c r="K411" s="118"/>
      <c r="L411" s="117"/>
      <c r="M411" s="116"/>
      <c r="N411" s="115"/>
      <c r="O411" s="281"/>
      <c r="P411" s="280"/>
      <c r="Q411" s="280"/>
      <c r="R411" s="280"/>
      <c r="S411" s="280"/>
      <c r="T411" s="280"/>
      <c r="U411" s="280"/>
      <c r="V411" s="280"/>
      <c r="W411" s="280"/>
      <c r="X411" s="280"/>
      <c r="Y411" s="280"/>
      <c r="Z411" s="279"/>
      <c r="AA411" s="660"/>
      <c r="AB411" s="394" t="str">
        <f t="shared" si="220"/>
        <v>►</v>
      </c>
      <c r="AC411" s="146" t="str">
        <f t="shared" si="226"/>
        <v>►</v>
      </c>
      <c r="AD411" s="659" t="str">
        <f t="shared" si="226"/>
        <v>►</v>
      </c>
      <c r="AE411" s="146" t="str">
        <f t="shared" si="226"/>
        <v>►</v>
      </c>
      <c r="AF411" s="146" t="str">
        <f t="shared" si="226"/>
        <v>►</v>
      </c>
      <c r="AG411" s="146" t="str">
        <f t="shared" si="226"/>
        <v>►</v>
      </c>
      <c r="AH411" s="146" t="str">
        <f t="shared" si="226"/>
        <v>►</v>
      </c>
      <c r="AI411" s="660"/>
      <c r="AJ411" s="145"/>
      <c r="AK411" s="118"/>
      <c r="AL411" s="118"/>
      <c r="AM411" s="117"/>
      <c r="AN411" s="116"/>
      <c r="AO411" s="115"/>
      <c r="AP411" s="281"/>
      <c r="AQ411" s="280"/>
      <c r="AR411" s="280"/>
      <c r="AS411" s="280"/>
      <c r="AT411" s="280"/>
      <c r="AU411" s="280"/>
      <c r="AV411" s="280"/>
      <c r="AW411" s="280"/>
      <c r="AX411" s="280"/>
      <c r="AY411" s="280"/>
      <c r="AZ411" s="280"/>
      <c r="BA411" s="279"/>
      <c r="BB411"/>
      <c r="BC411" s="394" t="str">
        <f t="shared" si="221"/>
        <v>►</v>
      </c>
      <c r="BF411" s="394" t="str">
        <f t="shared" si="222"/>
        <v>►</v>
      </c>
      <c r="BI411" s="9">
        <v>1</v>
      </c>
      <c r="BJ411" s="1"/>
      <c r="BK411" s="1"/>
    </row>
    <row r="412" spans="1:63" s="564" customFormat="1" ht="18.75">
      <c r="A412" s="394" t="str">
        <f t="shared" si="219"/>
        <v>►</v>
      </c>
      <c r="B412" s="146" t="str">
        <f t="shared" si="225"/>
        <v>►</v>
      </c>
      <c r="C412" s="659" t="str">
        <f t="shared" si="225"/>
        <v>►</v>
      </c>
      <c r="D412" s="146" t="str">
        <f t="shared" si="225"/>
        <v>►</v>
      </c>
      <c r="E412" s="146" t="str">
        <f t="shared" si="225"/>
        <v>►</v>
      </c>
      <c r="F412" s="146" t="str">
        <f t="shared" si="225"/>
        <v>►</v>
      </c>
      <c r="G412" s="146" t="str">
        <f t="shared" si="225"/>
        <v>►</v>
      </c>
      <c r="H412"/>
      <c r="I412" s="145"/>
      <c r="J412" s="118"/>
      <c r="K412" s="118"/>
      <c r="L412" s="117"/>
      <c r="M412" s="116"/>
      <c r="N412" s="115"/>
      <c r="O412" s="661"/>
      <c r="P412" s="277"/>
      <c r="Q412" s="277"/>
      <c r="R412" s="277"/>
      <c r="S412" s="277"/>
      <c r="T412" s="277"/>
      <c r="U412" s="277"/>
      <c r="V412" s="277"/>
      <c r="W412" s="277"/>
      <c r="X412" s="277"/>
      <c r="Y412" s="277"/>
      <c r="Z412" s="276"/>
      <c r="AA412" s="660"/>
      <c r="AB412" s="394" t="str">
        <f t="shared" si="220"/>
        <v>►</v>
      </c>
      <c r="AC412" s="146" t="str">
        <f t="shared" si="226"/>
        <v>►</v>
      </c>
      <c r="AD412" s="659" t="str">
        <f t="shared" si="226"/>
        <v>►</v>
      </c>
      <c r="AE412" s="146" t="str">
        <f t="shared" si="226"/>
        <v>►</v>
      </c>
      <c r="AF412" s="146" t="str">
        <f t="shared" si="226"/>
        <v>►</v>
      </c>
      <c r="AG412" s="146" t="str">
        <f t="shared" si="226"/>
        <v>►</v>
      </c>
      <c r="AH412" s="146" t="str">
        <f t="shared" si="226"/>
        <v>►</v>
      </c>
      <c r="AI412" s="660"/>
      <c r="AJ412" s="145"/>
      <c r="AK412" s="118"/>
      <c r="AL412" s="118"/>
      <c r="AM412" s="117"/>
      <c r="AN412" s="116"/>
      <c r="AO412" s="115"/>
      <c r="AP412" s="661"/>
      <c r="AQ412" s="277"/>
      <c r="AR412" s="277"/>
      <c r="AS412" s="277"/>
      <c r="AT412" s="277"/>
      <c r="AU412" s="277"/>
      <c r="AV412" s="277"/>
      <c r="AW412" s="277"/>
      <c r="AX412" s="277"/>
      <c r="AY412" s="277"/>
      <c r="AZ412" s="277"/>
      <c r="BA412" s="276"/>
      <c r="BB412"/>
      <c r="BC412" s="394" t="str">
        <f t="shared" si="221"/>
        <v>►</v>
      </c>
      <c r="BF412" s="394" t="str">
        <f t="shared" si="222"/>
        <v>►</v>
      </c>
      <c r="BI412" s="9">
        <v>1</v>
      </c>
      <c r="BJ412" s="1"/>
      <c r="BK412" s="1"/>
    </row>
    <row r="413" spans="1:63" s="564" customFormat="1" ht="18.75">
      <c r="A413" s="394" t="str">
        <f t="shared" si="219"/>
        <v>►</v>
      </c>
      <c r="B413" s="146" t="str">
        <f t="shared" si="225"/>
        <v>►</v>
      </c>
      <c r="C413" s="659" t="str">
        <f t="shared" si="225"/>
        <v>►</v>
      </c>
      <c r="D413" s="146" t="str">
        <f t="shared" si="225"/>
        <v>►</v>
      </c>
      <c r="E413" s="146" t="str">
        <f t="shared" si="225"/>
        <v>►</v>
      </c>
      <c r="F413" s="146" t="str">
        <f t="shared" si="225"/>
        <v>►</v>
      </c>
      <c r="G413" s="146" t="str">
        <f t="shared" si="225"/>
        <v>►</v>
      </c>
      <c r="H413"/>
      <c r="I413" s="145"/>
      <c r="J413" s="118"/>
      <c r="K413" s="118"/>
      <c r="L413" s="117"/>
      <c r="M413" s="116"/>
      <c r="N413" s="115"/>
      <c r="O413" s="661"/>
      <c r="P413" s="277"/>
      <c r="Q413" s="277"/>
      <c r="R413" s="277"/>
      <c r="S413" s="277"/>
      <c r="T413" s="277"/>
      <c r="U413" s="277"/>
      <c r="V413" s="277"/>
      <c r="W413" s="277"/>
      <c r="X413" s="277"/>
      <c r="Y413" s="277"/>
      <c r="Z413" s="276"/>
      <c r="AA413" s="660"/>
      <c r="AB413" s="394" t="str">
        <f t="shared" si="220"/>
        <v>►</v>
      </c>
      <c r="AC413" s="146" t="str">
        <f t="shared" si="226"/>
        <v>►</v>
      </c>
      <c r="AD413" s="659" t="str">
        <f t="shared" si="226"/>
        <v>►</v>
      </c>
      <c r="AE413" s="146" t="str">
        <f t="shared" si="226"/>
        <v>►</v>
      </c>
      <c r="AF413" s="146" t="str">
        <f t="shared" si="226"/>
        <v>►</v>
      </c>
      <c r="AG413" s="146" t="str">
        <f t="shared" si="226"/>
        <v>►</v>
      </c>
      <c r="AH413" s="146" t="str">
        <f t="shared" si="226"/>
        <v>►</v>
      </c>
      <c r="AI413" s="660"/>
      <c r="AJ413" s="145"/>
      <c r="AK413" s="118"/>
      <c r="AL413" s="118"/>
      <c r="AM413" s="117"/>
      <c r="AN413" s="116"/>
      <c r="AO413" s="115"/>
      <c r="AP413" s="661"/>
      <c r="AQ413" s="277"/>
      <c r="AR413" s="277"/>
      <c r="AS413" s="277"/>
      <c r="AT413" s="277"/>
      <c r="AU413" s="277"/>
      <c r="AV413" s="277"/>
      <c r="AW413" s="277"/>
      <c r="AX413" s="277"/>
      <c r="AY413" s="277"/>
      <c r="AZ413" s="277"/>
      <c r="BA413" s="276"/>
      <c r="BB413"/>
      <c r="BC413" s="394" t="str">
        <f t="shared" si="221"/>
        <v>►</v>
      </c>
      <c r="BF413" s="394" t="str">
        <f t="shared" si="222"/>
        <v>►</v>
      </c>
      <c r="BI413" s="9">
        <v>1</v>
      </c>
      <c r="BJ413" s="1"/>
      <c r="BK413" s="1"/>
    </row>
    <row r="414" spans="1:63" s="564" customFormat="1" ht="15.75">
      <c r="A414" s="394" t="str">
        <f t="shared" si="219"/>
        <v>►</v>
      </c>
      <c r="B414" s="146" t="str">
        <f t="shared" si="225"/>
        <v>►</v>
      </c>
      <c r="C414" s="659" t="str">
        <f t="shared" si="225"/>
        <v>►</v>
      </c>
      <c r="D414" s="146" t="str">
        <f t="shared" si="225"/>
        <v>►</v>
      </c>
      <c r="E414" s="146" t="str">
        <f t="shared" si="225"/>
        <v>►</v>
      </c>
      <c r="F414" s="146" t="str">
        <f t="shared" si="225"/>
        <v>►</v>
      </c>
      <c r="G414" s="146" t="str">
        <f t="shared" si="225"/>
        <v>►</v>
      </c>
      <c r="H414"/>
      <c r="I414" s="272"/>
      <c r="J414" s="118"/>
      <c r="K414" s="118"/>
      <c r="L414" s="117"/>
      <c r="M414" s="116"/>
      <c r="N414" s="115"/>
      <c r="O414" s="274"/>
      <c r="P414" s="121"/>
      <c r="Q414" s="121"/>
      <c r="R414" s="121"/>
      <c r="S414" s="121"/>
      <c r="T414" s="121"/>
      <c r="U414" s="121"/>
      <c r="V414" s="121"/>
      <c r="W414" s="121"/>
      <c r="X414" s="121"/>
      <c r="Y414" s="121"/>
      <c r="Z414" s="120"/>
      <c r="AA414" s="660"/>
      <c r="AB414" s="394" t="str">
        <f t="shared" si="220"/>
        <v>►</v>
      </c>
      <c r="AC414" s="146" t="str">
        <f t="shared" si="226"/>
        <v>►</v>
      </c>
      <c r="AD414" s="659" t="str">
        <f t="shared" si="226"/>
        <v>►</v>
      </c>
      <c r="AE414" s="146" t="str">
        <f t="shared" si="226"/>
        <v>►</v>
      </c>
      <c r="AF414" s="146" t="str">
        <f t="shared" si="226"/>
        <v>►</v>
      </c>
      <c r="AG414" s="146" t="str">
        <f t="shared" si="226"/>
        <v>►</v>
      </c>
      <c r="AH414" s="146" t="str">
        <f t="shared" si="226"/>
        <v>►</v>
      </c>
      <c r="AI414" s="660"/>
      <c r="AJ414" s="272"/>
      <c r="AK414" s="118"/>
      <c r="AL414" s="118"/>
      <c r="AM414" s="117"/>
      <c r="AN414" s="116"/>
      <c r="AO414" s="115"/>
      <c r="AP414" s="274"/>
      <c r="AQ414" s="121"/>
      <c r="AR414" s="121"/>
      <c r="AS414" s="121"/>
      <c r="AT414" s="121"/>
      <c r="AU414" s="121"/>
      <c r="AV414" s="121"/>
      <c r="AW414" s="121"/>
      <c r="AX414" s="121"/>
      <c r="AY414" s="121"/>
      <c r="AZ414" s="121"/>
      <c r="BA414" s="120"/>
      <c r="BB414"/>
      <c r="BC414" s="394" t="str">
        <f t="shared" si="221"/>
        <v>►</v>
      </c>
      <c r="BF414" s="394" t="str">
        <f t="shared" si="222"/>
        <v>►</v>
      </c>
      <c r="BI414" s="9">
        <v>1</v>
      </c>
      <c r="BJ414" s="1"/>
      <c r="BK414" s="1"/>
    </row>
    <row r="415" spans="1:63" s="564" customFormat="1" ht="15.75">
      <c r="A415" s="394" t="str">
        <f t="shared" si="219"/>
        <v>►</v>
      </c>
      <c r="B415" s="146" t="str">
        <f t="shared" si="225"/>
        <v>►</v>
      </c>
      <c r="C415" s="659" t="str">
        <f t="shared" si="225"/>
        <v>►</v>
      </c>
      <c r="D415" s="146" t="str">
        <f t="shared" si="225"/>
        <v>►</v>
      </c>
      <c r="E415" s="146" t="str">
        <f t="shared" si="225"/>
        <v>►</v>
      </c>
      <c r="F415" s="146" t="str">
        <f t="shared" si="225"/>
        <v>►</v>
      </c>
      <c r="G415" s="146" t="str">
        <f t="shared" si="225"/>
        <v>►</v>
      </c>
      <c r="H415"/>
      <c r="I415" s="272"/>
      <c r="J415" s="112"/>
      <c r="K415" s="112"/>
      <c r="L415" s="112"/>
      <c r="M415" s="112"/>
      <c r="N415" s="112"/>
      <c r="O415" s="112"/>
      <c r="P415" s="112"/>
      <c r="Q415" s="112"/>
      <c r="R415" s="112"/>
      <c r="S415" s="112"/>
      <c r="T415" s="112"/>
      <c r="U415" s="112"/>
      <c r="V415" s="112"/>
      <c r="W415" s="112"/>
      <c r="X415" s="112"/>
      <c r="Y415" s="112"/>
      <c r="Z415" s="114"/>
      <c r="AA415" s="660"/>
      <c r="AB415" s="394" t="str">
        <f t="shared" si="220"/>
        <v>►</v>
      </c>
      <c r="AC415" s="146" t="str">
        <f t="shared" si="226"/>
        <v>►</v>
      </c>
      <c r="AD415" s="659" t="str">
        <f t="shared" si="226"/>
        <v>►</v>
      </c>
      <c r="AE415" s="146" t="str">
        <f t="shared" si="226"/>
        <v>►</v>
      </c>
      <c r="AF415" s="146" t="str">
        <f t="shared" si="226"/>
        <v>►</v>
      </c>
      <c r="AG415" s="146" t="str">
        <f t="shared" si="226"/>
        <v>►</v>
      </c>
      <c r="AH415" s="146" t="str">
        <f t="shared" si="226"/>
        <v>►</v>
      </c>
      <c r="AI415" s="660"/>
      <c r="AJ415" s="272"/>
      <c r="AK415" s="112"/>
      <c r="AL415" s="112"/>
      <c r="AM415" s="112"/>
      <c r="AN415" s="112"/>
      <c r="AO415" s="112"/>
      <c r="AP415" s="112"/>
      <c r="AQ415" s="112"/>
      <c r="AR415" s="112"/>
      <c r="AS415" s="112"/>
      <c r="AT415" s="112"/>
      <c r="AU415" s="112"/>
      <c r="AV415" s="112"/>
      <c r="AW415" s="112"/>
      <c r="AX415" s="112"/>
      <c r="AY415" s="112"/>
      <c r="AZ415" s="112"/>
      <c r="BA415" s="114"/>
      <c r="BB415"/>
      <c r="BC415" s="394" t="str">
        <f t="shared" si="221"/>
        <v>►</v>
      </c>
      <c r="BF415" s="394" t="str">
        <f t="shared" si="222"/>
        <v>►</v>
      </c>
      <c r="BI415" s="9">
        <v>1</v>
      </c>
      <c r="BJ415" s="1"/>
      <c r="BK415" s="1"/>
    </row>
    <row r="416" spans="1:63" s="564" customFormat="1" ht="16.5" thickBot="1">
      <c r="A416" s="394" t="str">
        <f t="shared" si="219"/>
        <v>►</v>
      </c>
      <c r="B416" s="146" t="str">
        <f t="shared" si="225"/>
        <v>►</v>
      </c>
      <c r="C416" s="659" t="str">
        <f t="shared" si="225"/>
        <v>►</v>
      </c>
      <c r="D416" s="146" t="str">
        <f t="shared" si="225"/>
        <v>►</v>
      </c>
      <c r="E416" s="146" t="str">
        <f t="shared" si="225"/>
        <v>►</v>
      </c>
      <c r="F416" s="146" t="str">
        <f t="shared" si="225"/>
        <v>►</v>
      </c>
      <c r="G416" s="146" t="str">
        <f t="shared" si="225"/>
        <v>►</v>
      </c>
      <c r="H416"/>
      <c r="I416" s="271"/>
      <c r="J416" s="270"/>
      <c r="K416" s="270"/>
      <c r="L416" s="270"/>
      <c r="M416" s="270"/>
      <c r="N416" s="270"/>
      <c r="O416" s="270"/>
      <c r="P416" s="270"/>
      <c r="Q416" s="270"/>
      <c r="R416" s="270"/>
      <c r="S416" s="270"/>
      <c r="T416" s="270"/>
      <c r="U416" s="270"/>
      <c r="V416" s="270"/>
      <c r="W416" s="270"/>
      <c r="X416" s="270"/>
      <c r="Y416" s="270"/>
      <c r="Z416" s="269"/>
      <c r="AA416" s="660"/>
      <c r="AB416" s="394" t="str">
        <f t="shared" si="220"/>
        <v>►</v>
      </c>
      <c r="AC416" s="146" t="str">
        <f t="shared" si="226"/>
        <v>►</v>
      </c>
      <c r="AD416" s="659" t="str">
        <f t="shared" si="226"/>
        <v>►</v>
      </c>
      <c r="AE416" s="146" t="str">
        <f t="shared" si="226"/>
        <v>►</v>
      </c>
      <c r="AF416" s="146" t="str">
        <f t="shared" si="226"/>
        <v>►</v>
      </c>
      <c r="AG416" s="146" t="str">
        <f t="shared" si="226"/>
        <v>►</v>
      </c>
      <c r="AH416" s="146" t="str">
        <f t="shared" si="226"/>
        <v>►</v>
      </c>
      <c r="AI416" s="660"/>
      <c r="AJ416" s="271"/>
      <c r="AK416" s="270"/>
      <c r="AL416" s="270"/>
      <c r="AM416" s="270"/>
      <c r="AN416" s="270"/>
      <c r="AO416" s="270"/>
      <c r="AP416" s="270"/>
      <c r="AQ416" s="270"/>
      <c r="AR416" s="270"/>
      <c r="AS416" s="270"/>
      <c r="AT416" s="270"/>
      <c r="AU416" s="270"/>
      <c r="AV416" s="270"/>
      <c r="AW416" s="270"/>
      <c r="AX416" s="270"/>
      <c r="AY416" s="270"/>
      <c r="AZ416" s="270"/>
      <c r="BA416" s="269"/>
      <c r="BB416"/>
      <c r="BC416" s="394" t="str">
        <f t="shared" si="221"/>
        <v>►</v>
      </c>
      <c r="BF416" s="394" t="str">
        <f t="shared" si="222"/>
        <v>►</v>
      </c>
      <c r="BI416" s="9">
        <v>1</v>
      </c>
      <c r="BJ416" s="1"/>
      <c r="BK416" s="1"/>
    </row>
    <row r="417" spans="1:63" s="564" customFormat="1" ht="16.5" thickBot="1">
      <c r="A417" s="394" t="str">
        <f t="shared" si="219"/>
        <v>A</v>
      </c>
      <c r="B417" s="655" t="s">
        <v>933</v>
      </c>
      <c r="C417" s="655" t="s">
        <v>933</v>
      </c>
      <c r="D417" s="655" t="s">
        <v>933</v>
      </c>
      <c r="E417" s="655" t="s">
        <v>933</v>
      </c>
      <c r="F417" s="655" t="s">
        <v>933</v>
      </c>
      <c r="G417" s="655" t="s">
        <v>933</v>
      </c>
      <c r="H417"/>
      <c r="I417" s="658" t="s">
        <v>338</v>
      </c>
      <c r="J417" s="657" t="s">
        <v>933</v>
      </c>
      <c r="K417" s="657" t="s">
        <v>933</v>
      </c>
      <c r="L417" s="657" t="s">
        <v>933</v>
      </c>
      <c r="M417" s="657" t="s">
        <v>933</v>
      </c>
      <c r="N417" s="657" t="s">
        <v>933</v>
      </c>
      <c r="O417" s="657" t="s">
        <v>933</v>
      </c>
      <c r="P417" s="657" t="s">
        <v>933</v>
      </c>
      <c r="Q417" s="657" t="s">
        <v>933</v>
      </c>
      <c r="R417" s="657" t="s">
        <v>933</v>
      </c>
      <c r="S417" s="657" t="s">
        <v>933</v>
      </c>
      <c r="T417" s="657" t="s">
        <v>933</v>
      </c>
      <c r="U417" s="657" t="s">
        <v>933</v>
      </c>
      <c r="V417" s="657" t="s">
        <v>933</v>
      </c>
      <c r="W417" s="657" t="s">
        <v>933</v>
      </c>
      <c r="X417" s="657" t="s">
        <v>933</v>
      </c>
      <c r="Y417" s="657" t="s">
        <v>933</v>
      </c>
      <c r="Z417" s="657" t="s">
        <v>933</v>
      </c>
      <c r="AA417" s="660"/>
      <c r="AB417" s="394" t="str">
        <f t="shared" si="220"/>
        <v>A</v>
      </c>
      <c r="AC417" s="655" t="s">
        <v>933</v>
      </c>
      <c r="AD417" s="655" t="s">
        <v>933</v>
      </c>
      <c r="AE417" s="655" t="s">
        <v>933</v>
      </c>
      <c r="AF417" s="655" t="s">
        <v>933</v>
      </c>
      <c r="AG417" s="655" t="s">
        <v>933</v>
      </c>
      <c r="AH417" s="655" t="s">
        <v>933</v>
      </c>
      <c r="AI417" s="660"/>
      <c r="AJ417" s="832" t="s">
        <v>338</v>
      </c>
      <c r="AK417" s="833" t="s">
        <v>338</v>
      </c>
      <c r="AL417" s="833" t="s">
        <v>338</v>
      </c>
      <c r="AM417" s="833" t="s">
        <v>338</v>
      </c>
      <c r="AN417" s="833" t="s">
        <v>338</v>
      </c>
      <c r="AO417" s="834" t="s">
        <v>2028</v>
      </c>
      <c r="AP417" s="835"/>
      <c r="AQ417" s="835"/>
      <c r="AR417" s="835"/>
      <c r="AS417" s="835"/>
      <c r="AT417" s="835"/>
      <c r="AU417" s="835"/>
      <c r="AV417" s="835"/>
      <c r="AW417" s="835"/>
      <c r="AX417" s="835"/>
      <c r="AY417" s="835"/>
      <c r="AZ417" s="835"/>
      <c r="BA417" s="835"/>
      <c r="BB417"/>
      <c r="BC417" s="394" t="str">
        <f t="shared" si="221"/>
        <v>A</v>
      </c>
      <c r="BF417" s="394" t="str">
        <f t="shared" si="222"/>
        <v>A</v>
      </c>
      <c r="BI417" s="9">
        <v>1</v>
      </c>
      <c r="BJ417" s="1"/>
      <c r="BK417" s="1"/>
    </row>
    <row r="418" spans="1:63" s="564" customFormat="1" ht="28.5">
      <c r="A418" s="394" t="str">
        <f t="shared" si="219"/>
        <v>A</v>
      </c>
      <c r="B418" s="395">
        <f t="shared" ref="B418:B436" si="227">IF(A418="►","►",IF(A418="A",IF(AND(ISTEXT(J418),ISTEXT(J418)),J418,IF(ISTEXT(J418),J418,IF(ISBLANK(J418),J418,J418)))))</f>
        <v>0</v>
      </c>
      <c r="C418" s="687">
        <f t="shared" ref="C418:C436" si="228">IF(B418="►","►",IFERROR(LEFT(B418,SEARCH(".",B418)-1),0))</f>
        <v>0</v>
      </c>
      <c r="D418" s="395">
        <f t="shared" ref="D418:D436" si="229">IF(B418="►","►",IFERROR(MID(B418,SEARCH(".",B418)+1,SEARCH(".",B418,SEARCH(".",B418)+1)-SEARCH(".",B418)-1),0))</f>
        <v>0</v>
      </c>
      <c r="E418" s="395">
        <f t="shared" ref="E418:E436" si="230">IF(B418="►","►",IFERROR(MID(B418,SEARCH(".",B418,SEARCH(".",B418)+1)+1,SEARCH(".",B418,SEARCH(".",B418,SEARCH(".",B418)+1)+1)-SEARCH(".",B418,SEARCH(".",B418)+1)-1),0))</f>
        <v>0</v>
      </c>
      <c r="F418" s="395">
        <f t="shared" ref="F418:F436" si="231">IF(B418="►","►",IFERROR(MID(J418,SEARCH(".",B418,SEARCH(".",B418,SEARCH(".",B418)+1)+1)+1,SEARCH(".",B418,SEARCH(".",B418,SEARCH(".",B418,SEARCH(".",B418)+1)+1)+1)-SEARCH(".",B418,SEARCH(".",B418,SEARCH(".",B418)+1)+1)-1),0))</f>
        <v>0</v>
      </c>
      <c r="G418" s="395" t="str">
        <f t="shared" ref="G418:G436" si="232">IF(B418="►","►",IFERROR(MID(B418,SEARCH("♦",SUBSTITUTE(B418,".","♦",LEN(B418)-LEN(SUBSTITUTE(B418,".",""))))+1,999),""))</f>
        <v/>
      </c>
      <c r="H418"/>
      <c r="I418" s="257" t="s">
        <v>338</v>
      </c>
      <c r="J418" s="256">
        <f>J425</f>
        <v>0</v>
      </c>
      <c r="K418" s="256">
        <f>K425</f>
        <v>0</v>
      </c>
      <c r="L418" s="255">
        <f>L425</f>
        <v>0</v>
      </c>
      <c r="M418" s="254">
        <f>M425</f>
        <v>0</v>
      </c>
      <c r="N418" s="253">
        <f>N425</f>
        <v>0</v>
      </c>
      <c r="O418" s="686"/>
      <c r="P418" s="685"/>
      <c r="Q418" s="798" t="s">
        <v>2018</v>
      </c>
      <c r="R418" s="798"/>
      <c r="S418" s="798"/>
      <c r="T418" s="798"/>
      <c r="U418" s="798"/>
      <c r="V418" s="798"/>
      <c r="W418" s="798"/>
      <c r="X418" s="798"/>
      <c r="Y418" s="798"/>
      <c r="Z418" s="684"/>
      <c r="AA418" s="660"/>
      <c r="AB418" s="394" t="str">
        <f t="shared" si="220"/>
        <v>A</v>
      </c>
      <c r="AC418" s="395">
        <f t="shared" ref="AC418:AC436" si="233">IF(AB418="►","►",IF(AB418="A",IF(AND(ISTEXT(AK418),ISTEXT(AK418)),AK418,IF(ISTEXT(AK418),AK418,IF(ISBLANK(AK418),AK418,AK418)))))</f>
        <v>0</v>
      </c>
      <c r="AD418" s="687">
        <f t="shared" ref="AD418:AD436" si="234">IF(AC418="►","►",IFERROR(LEFT(AC418,SEARCH(".",AC418)-1),0))</f>
        <v>0</v>
      </c>
      <c r="AE418" s="395">
        <f t="shared" ref="AE418:AE436" si="235">IF(AC418="►","►",IFERROR(MID(AC418,SEARCH(".",AC418)+1,SEARCH(".",AC418,SEARCH(".",AC418)+1)-SEARCH(".",AC418)-1),0))</f>
        <v>0</v>
      </c>
      <c r="AF418" s="395">
        <f t="shared" ref="AF418:AF436" si="236">IF(AC418="►","►",IFERROR(MID(AC418,SEARCH(".",AC418,SEARCH(".",AC418)+1)+1,SEARCH(".",AC418,SEARCH(".",AC418,SEARCH(".",AC418)+1)+1)-SEARCH(".",AC418,SEARCH(".",AC418)+1)-1),0))</f>
        <v>0</v>
      </c>
      <c r="AG418" s="395">
        <f t="shared" ref="AG418:AG436" si="237">IF(AC418="►","►",IFERROR(MID(AK418,SEARCH(".",AC418,SEARCH(".",AC418,SEARCH(".",AC418)+1)+1)+1,SEARCH(".",AC418,SEARCH(".",AC418,SEARCH(".",AC418,SEARCH(".",AC418)+1)+1)+1)-SEARCH(".",AC418,SEARCH(".",AC418,SEARCH(".",AC418)+1)+1)-1),0))</f>
        <v>0</v>
      </c>
      <c r="AH418" s="395" t="str">
        <f t="shared" ref="AH418:AH436" si="238">IF(AC418="►","►",IFERROR(MID(AC418,SEARCH("♦",SUBSTITUTE(AC418,".","♦",LEN(AC418)-LEN(SUBSTITUTE(AC418,".",""))))+1,999),""))</f>
        <v/>
      </c>
      <c r="AI418" s="660"/>
      <c r="AJ418" s="257" t="s">
        <v>338</v>
      </c>
      <c r="AK418" s="256">
        <f>AK425</f>
        <v>0</v>
      </c>
      <c r="AL418" s="256">
        <f>AL425</f>
        <v>0</v>
      </c>
      <c r="AM418" s="255">
        <f>AM425</f>
        <v>0</v>
      </c>
      <c r="AN418" s="254">
        <f>AN425</f>
        <v>0</v>
      </c>
      <c r="AO418" s="253">
        <f>AO425</f>
        <v>0</v>
      </c>
      <c r="AP418" s="686"/>
      <c r="AQ418" s="685"/>
      <c r="AR418" s="798" t="s">
        <v>2041</v>
      </c>
      <c r="AS418" s="798"/>
      <c r="AT418" s="798"/>
      <c r="AU418" s="798"/>
      <c r="AV418" s="798"/>
      <c r="AW418" s="798"/>
      <c r="AX418" s="798"/>
      <c r="AY418" s="798"/>
      <c r="AZ418" s="798"/>
      <c r="BA418" s="684"/>
      <c r="BB418"/>
      <c r="BC418" s="394" t="str">
        <f t="shared" si="221"/>
        <v>A</v>
      </c>
      <c r="BF418" s="394" t="str">
        <f t="shared" si="222"/>
        <v>A</v>
      </c>
      <c r="BI418" s="9">
        <v>1</v>
      </c>
      <c r="BJ418" s="1"/>
      <c r="BK418" s="1"/>
    </row>
    <row r="419" spans="1:63" s="564" customFormat="1" ht="28.5">
      <c r="A419" s="394" t="str">
        <f t="shared" si="219"/>
        <v>►</v>
      </c>
      <c r="B419" s="146" t="str">
        <f t="shared" si="227"/>
        <v>►</v>
      </c>
      <c r="C419" s="659" t="str">
        <f t="shared" si="228"/>
        <v>►</v>
      </c>
      <c r="D419" s="146" t="str">
        <f t="shared" si="229"/>
        <v>►</v>
      </c>
      <c r="E419" s="146" t="str">
        <f t="shared" si="230"/>
        <v>►</v>
      </c>
      <c r="F419" s="146" t="str">
        <f t="shared" si="231"/>
        <v>►</v>
      </c>
      <c r="G419" s="146" t="str">
        <f t="shared" si="232"/>
        <v>►</v>
      </c>
      <c r="H419"/>
      <c r="I419" s="133"/>
      <c r="J419" s="203"/>
      <c r="K419" s="203"/>
      <c r="L419" s="202"/>
      <c r="M419" s="201"/>
      <c r="N419" s="200"/>
      <c r="O419" s="683"/>
      <c r="P419" s="682"/>
      <c r="Q419" s="799"/>
      <c r="R419" s="799"/>
      <c r="S419" s="799"/>
      <c r="T419" s="799"/>
      <c r="U419" s="799"/>
      <c r="V419" s="799"/>
      <c r="W419" s="799"/>
      <c r="X419" s="799"/>
      <c r="Y419" s="799"/>
      <c r="Z419" s="681"/>
      <c r="AA419" s="660"/>
      <c r="AB419" s="394" t="str">
        <f t="shared" si="220"/>
        <v>►</v>
      </c>
      <c r="AC419" s="146" t="str">
        <f t="shared" si="233"/>
        <v>►</v>
      </c>
      <c r="AD419" s="659" t="str">
        <f t="shared" si="234"/>
        <v>►</v>
      </c>
      <c r="AE419" s="146" t="str">
        <f t="shared" si="235"/>
        <v>►</v>
      </c>
      <c r="AF419" s="146" t="str">
        <f t="shared" si="236"/>
        <v>►</v>
      </c>
      <c r="AG419" s="146" t="str">
        <f t="shared" si="237"/>
        <v>►</v>
      </c>
      <c r="AH419" s="146" t="str">
        <f t="shared" si="238"/>
        <v>►</v>
      </c>
      <c r="AI419" s="660"/>
      <c r="AJ419" s="133"/>
      <c r="AK419" s="203"/>
      <c r="AL419" s="203"/>
      <c r="AM419" s="202"/>
      <c r="AN419" s="201"/>
      <c r="AO419" s="200"/>
      <c r="AP419" s="683"/>
      <c r="AQ419" s="682"/>
      <c r="AR419" s="799"/>
      <c r="AS419" s="799"/>
      <c r="AT419" s="799"/>
      <c r="AU419" s="799"/>
      <c r="AV419" s="799"/>
      <c r="AW419" s="799"/>
      <c r="AX419" s="799"/>
      <c r="AY419" s="799"/>
      <c r="AZ419" s="799"/>
      <c r="BA419" s="681"/>
      <c r="BB419"/>
      <c r="BC419" s="394" t="str">
        <f t="shared" si="221"/>
        <v>►</v>
      </c>
      <c r="BF419" s="394" t="str">
        <f t="shared" si="222"/>
        <v>►</v>
      </c>
      <c r="BI419" s="9">
        <v>1</v>
      </c>
      <c r="BJ419" s="1"/>
      <c r="BK419" s="1"/>
    </row>
    <row r="420" spans="1:63" s="564" customFormat="1" ht="15.75">
      <c r="A420" s="394" t="str">
        <f t="shared" si="219"/>
        <v>►</v>
      </c>
      <c r="B420" s="146" t="str">
        <f t="shared" si="227"/>
        <v>►</v>
      </c>
      <c r="C420" s="659" t="str">
        <f t="shared" si="228"/>
        <v>►</v>
      </c>
      <c r="D420" s="146" t="str">
        <f t="shared" si="229"/>
        <v>►</v>
      </c>
      <c r="E420" s="146" t="str">
        <f t="shared" si="230"/>
        <v>►</v>
      </c>
      <c r="F420" s="146" t="str">
        <f t="shared" si="231"/>
        <v>►</v>
      </c>
      <c r="G420" s="146" t="str">
        <f t="shared" si="232"/>
        <v>►</v>
      </c>
      <c r="H420"/>
      <c r="I420" s="133"/>
      <c r="J420" s="203"/>
      <c r="K420" s="203"/>
      <c r="L420" s="202"/>
      <c r="M420" s="201"/>
      <c r="N420" s="200"/>
      <c r="O420" s="680"/>
      <c r="P420" s="680"/>
      <c r="Q420" s="332"/>
      <c r="R420" s="331"/>
      <c r="S420" s="231"/>
      <c r="T420" s="231"/>
      <c r="U420" s="231"/>
      <c r="V420" s="231"/>
      <c r="W420" s="231"/>
      <c r="X420" s="231"/>
      <c r="Y420" s="231"/>
      <c r="Z420" s="230"/>
      <c r="AA420" s="660"/>
      <c r="AB420" s="394" t="str">
        <f t="shared" si="220"/>
        <v>►</v>
      </c>
      <c r="AC420" s="146" t="str">
        <f t="shared" si="233"/>
        <v>►</v>
      </c>
      <c r="AD420" s="659" t="str">
        <f t="shared" si="234"/>
        <v>►</v>
      </c>
      <c r="AE420" s="146" t="str">
        <f t="shared" si="235"/>
        <v>►</v>
      </c>
      <c r="AF420" s="146" t="str">
        <f t="shared" si="236"/>
        <v>►</v>
      </c>
      <c r="AG420" s="146" t="str">
        <f t="shared" si="237"/>
        <v>►</v>
      </c>
      <c r="AH420" s="146" t="str">
        <f t="shared" si="238"/>
        <v>►</v>
      </c>
      <c r="AI420" s="660"/>
      <c r="AJ420" s="133"/>
      <c r="AK420" s="203"/>
      <c r="AL420" s="203"/>
      <c r="AM420" s="202"/>
      <c r="AN420" s="201"/>
      <c r="AO420" s="200"/>
      <c r="AP420" s="680"/>
      <c r="AQ420" s="680"/>
      <c r="AR420" s="332"/>
      <c r="AS420" s="331"/>
      <c r="AT420" s="231"/>
      <c r="AU420" s="231"/>
      <c r="AV420" s="231"/>
      <c r="AW420" s="231"/>
      <c r="AX420" s="231"/>
      <c r="AY420" s="231"/>
      <c r="AZ420" s="231"/>
      <c r="BA420" s="230"/>
      <c r="BB420"/>
      <c r="BC420" s="394" t="str">
        <f t="shared" si="221"/>
        <v>►</v>
      </c>
      <c r="BF420" s="394" t="str">
        <f t="shared" si="222"/>
        <v>►</v>
      </c>
      <c r="BI420" s="9">
        <v>1</v>
      </c>
      <c r="BJ420" s="1"/>
      <c r="BK420" s="1"/>
    </row>
    <row r="421" spans="1:63" s="564" customFormat="1" ht="18.75">
      <c r="A421" s="394" t="str">
        <f t="shared" si="219"/>
        <v>►</v>
      </c>
      <c r="B421" s="146" t="str">
        <f t="shared" si="227"/>
        <v>►</v>
      </c>
      <c r="C421" s="659" t="str">
        <f t="shared" si="228"/>
        <v>►</v>
      </c>
      <c r="D421" s="146" t="str">
        <f t="shared" si="229"/>
        <v>►</v>
      </c>
      <c r="E421" s="146" t="str">
        <f t="shared" si="230"/>
        <v>►</v>
      </c>
      <c r="F421" s="146" t="str">
        <f t="shared" si="231"/>
        <v>►</v>
      </c>
      <c r="G421" s="146" t="str">
        <f t="shared" si="232"/>
        <v>►</v>
      </c>
      <c r="H421"/>
      <c r="I421" s="133"/>
      <c r="J421" s="203"/>
      <c r="K421" s="203"/>
      <c r="L421" s="202"/>
      <c r="M421" s="201"/>
      <c r="N421" s="200"/>
      <c r="O421" s="223"/>
      <c r="P421" s="329"/>
      <c r="Q421" s="318"/>
      <c r="R421" s="318"/>
      <c r="S421" s="318"/>
      <c r="T421" s="318"/>
      <c r="U421" s="210"/>
      <c r="V421" s="222"/>
      <c r="W421" s="679"/>
      <c r="X421" s="679"/>
      <c r="Y421" s="679"/>
      <c r="Z421" s="678"/>
      <c r="AA421" s="660"/>
      <c r="AB421" s="394" t="str">
        <f t="shared" si="220"/>
        <v>►</v>
      </c>
      <c r="AC421" s="146" t="str">
        <f t="shared" si="233"/>
        <v>►</v>
      </c>
      <c r="AD421" s="659" t="str">
        <f t="shared" si="234"/>
        <v>►</v>
      </c>
      <c r="AE421" s="146" t="str">
        <f t="shared" si="235"/>
        <v>►</v>
      </c>
      <c r="AF421" s="146" t="str">
        <f t="shared" si="236"/>
        <v>►</v>
      </c>
      <c r="AG421" s="146" t="str">
        <f t="shared" si="237"/>
        <v>►</v>
      </c>
      <c r="AH421" s="146" t="str">
        <f t="shared" si="238"/>
        <v>►</v>
      </c>
      <c r="AI421" s="660"/>
      <c r="AJ421" s="133"/>
      <c r="AK421" s="203"/>
      <c r="AL421" s="203"/>
      <c r="AM421" s="202"/>
      <c r="AN421" s="201"/>
      <c r="AO421" s="200"/>
      <c r="AP421" s="223"/>
      <c r="AQ421" s="329"/>
      <c r="AR421" s="318"/>
      <c r="AS421" s="318"/>
      <c r="AT421" s="318"/>
      <c r="AU421" s="318"/>
      <c r="AV421" s="210"/>
      <c r="AW421" s="222"/>
      <c r="AX421" s="679"/>
      <c r="AY421" s="679"/>
      <c r="AZ421" s="679"/>
      <c r="BA421" s="678"/>
      <c r="BB421"/>
      <c r="BC421" s="394" t="str">
        <f t="shared" si="221"/>
        <v>►</v>
      </c>
      <c r="BF421" s="394" t="str">
        <f t="shared" si="222"/>
        <v>►</v>
      </c>
      <c r="BI421" s="9">
        <v>1</v>
      </c>
      <c r="BJ421" s="1"/>
      <c r="BK421" s="1"/>
    </row>
    <row r="422" spans="1:63" s="564" customFormat="1" ht="18.75">
      <c r="A422" s="394" t="str">
        <f t="shared" si="219"/>
        <v>►</v>
      </c>
      <c r="B422" s="146" t="str">
        <f t="shared" si="227"/>
        <v>►</v>
      </c>
      <c r="C422" s="659" t="str">
        <f t="shared" si="228"/>
        <v>►</v>
      </c>
      <c r="D422" s="146" t="str">
        <f t="shared" si="229"/>
        <v>►</v>
      </c>
      <c r="E422" s="146" t="str">
        <f t="shared" si="230"/>
        <v>►</v>
      </c>
      <c r="F422" s="146" t="str">
        <f t="shared" si="231"/>
        <v>►</v>
      </c>
      <c r="G422" s="146" t="str">
        <f t="shared" si="232"/>
        <v>►</v>
      </c>
      <c r="H422"/>
      <c r="I422" s="133"/>
      <c r="J422" s="203"/>
      <c r="K422" s="203"/>
      <c r="L422" s="202"/>
      <c r="M422" s="201"/>
      <c r="N422" s="200"/>
      <c r="O422" s="215"/>
      <c r="P422" s="322"/>
      <c r="Q422" s="319"/>
      <c r="R422" s="319"/>
      <c r="S422" s="319"/>
      <c r="T422" s="319"/>
      <c r="U422" s="214"/>
      <c r="V422" s="28"/>
      <c r="W422" s="679"/>
      <c r="X422" s="679"/>
      <c r="Y422" s="679"/>
      <c r="Z422" s="678"/>
      <c r="AA422" s="660"/>
      <c r="AB422" s="394" t="str">
        <f t="shared" si="220"/>
        <v>►</v>
      </c>
      <c r="AC422" s="146" t="str">
        <f t="shared" si="233"/>
        <v>►</v>
      </c>
      <c r="AD422" s="659" t="str">
        <f t="shared" si="234"/>
        <v>►</v>
      </c>
      <c r="AE422" s="146" t="str">
        <f t="shared" si="235"/>
        <v>►</v>
      </c>
      <c r="AF422" s="146" t="str">
        <f t="shared" si="236"/>
        <v>►</v>
      </c>
      <c r="AG422" s="146" t="str">
        <f t="shared" si="237"/>
        <v>►</v>
      </c>
      <c r="AH422" s="146" t="str">
        <f t="shared" si="238"/>
        <v>►</v>
      </c>
      <c r="AI422" s="660"/>
      <c r="AJ422" s="133"/>
      <c r="AK422" s="203"/>
      <c r="AL422" s="203"/>
      <c r="AM422" s="202"/>
      <c r="AN422" s="201"/>
      <c r="AO422" s="200"/>
      <c r="AP422" s="215"/>
      <c r="AQ422" s="322"/>
      <c r="AR422" s="319"/>
      <c r="AS422" s="319"/>
      <c r="AT422" s="319"/>
      <c r="AU422" s="319"/>
      <c r="AV422" s="214"/>
      <c r="AW422" s="28"/>
      <c r="AX422" s="679"/>
      <c r="AY422" s="679"/>
      <c r="AZ422" s="679"/>
      <c r="BA422" s="678"/>
      <c r="BB422"/>
      <c r="BC422" s="394" t="str">
        <f t="shared" si="221"/>
        <v>►</v>
      </c>
      <c r="BF422" s="394" t="str">
        <f t="shared" si="222"/>
        <v>►</v>
      </c>
      <c r="BI422" s="9">
        <v>1</v>
      </c>
      <c r="BJ422" s="1"/>
      <c r="BK422" s="1"/>
    </row>
    <row r="423" spans="1:63" s="564" customFormat="1" ht="15.75">
      <c r="A423" s="394" t="str">
        <f t="shared" si="219"/>
        <v>►</v>
      </c>
      <c r="B423" s="146" t="str">
        <f t="shared" si="227"/>
        <v>►</v>
      </c>
      <c r="C423" s="659" t="str">
        <f t="shared" si="228"/>
        <v>►</v>
      </c>
      <c r="D423" s="146" t="str">
        <f t="shared" si="229"/>
        <v>►</v>
      </c>
      <c r="E423" s="146" t="str">
        <f t="shared" si="230"/>
        <v>►</v>
      </c>
      <c r="F423" s="146" t="str">
        <f t="shared" si="231"/>
        <v>►</v>
      </c>
      <c r="G423" s="146" t="str">
        <f t="shared" si="232"/>
        <v>►</v>
      </c>
      <c r="H423"/>
      <c r="I423" s="133"/>
      <c r="J423" s="203"/>
      <c r="K423" s="203"/>
      <c r="L423" s="202"/>
      <c r="M423" s="201"/>
      <c r="N423" s="200"/>
      <c r="O423" s="320"/>
      <c r="P423" s="319"/>
      <c r="Q423" s="318"/>
      <c r="R423" s="315"/>
      <c r="S423" s="198"/>
      <c r="T423" s="314"/>
      <c r="U423" s="197"/>
      <c r="V423" s="196"/>
      <c r="W423" s="677" t="str">
        <f>Q418</f>
        <v>POSTIT 13</v>
      </c>
      <c r="X423" s="677"/>
      <c r="Y423" s="677"/>
      <c r="Z423" s="676"/>
      <c r="AA423" s="660"/>
      <c r="AB423" s="394" t="str">
        <f t="shared" si="220"/>
        <v>►</v>
      </c>
      <c r="AC423" s="146" t="str">
        <f t="shared" si="233"/>
        <v>►</v>
      </c>
      <c r="AD423" s="659" t="str">
        <f t="shared" si="234"/>
        <v>►</v>
      </c>
      <c r="AE423" s="146" t="str">
        <f t="shared" si="235"/>
        <v>►</v>
      </c>
      <c r="AF423" s="146" t="str">
        <f t="shared" si="236"/>
        <v>►</v>
      </c>
      <c r="AG423" s="146" t="str">
        <f t="shared" si="237"/>
        <v>►</v>
      </c>
      <c r="AH423" s="146" t="str">
        <f t="shared" si="238"/>
        <v>►</v>
      </c>
      <c r="AI423" s="660"/>
      <c r="AJ423" s="133"/>
      <c r="AK423" s="203"/>
      <c r="AL423" s="203"/>
      <c r="AM423" s="202"/>
      <c r="AN423" s="201"/>
      <c r="AO423" s="200"/>
      <c r="AP423" s="320"/>
      <c r="AQ423" s="319"/>
      <c r="AR423" s="318"/>
      <c r="AS423" s="315"/>
      <c r="AT423" s="198"/>
      <c r="AU423" s="314"/>
      <c r="AV423" s="197"/>
      <c r="AW423" s="196"/>
      <c r="AX423" s="677" t="str">
        <f>AR418</f>
        <v>POSTIT 26</v>
      </c>
      <c r="AY423" s="677"/>
      <c r="AZ423" s="677"/>
      <c r="BA423" s="676"/>
      <c r="BB423"/>
      <c r="BC423" s="394" t="str">
        <f t="shared" si="221"/>
        <v>►</v>
      </c>
      <c r="BF423" s="394" t="str">
        <f t="shared" si="222"/>
        <v>►</v>
      </c>
      <c r="BI423" s="9">
        <v>1</v>
      </c>
      <c r="BJ423" s="1"/>
      <c r="BK423" s="1"/>
    </row>
    <row r="424" spans="1:63" s="564" customFormat="1" ht="15.75">
      <c r="A424" s="394" t="str">
        <f t="shared" si="219"/>
        <v>►</v>
      </c>
      <c r="B424" s="146" t="str">
        <f t="shared" si="227"/>
        <v>►</v>
      </c>
      <c r="C424" s="659" t="str">
        <f t="shared" si="228"/>
        <v>►</v>
      </c>
      <c r="D424" s="146" t="str">
        <f t="shared" si="229"/>
        <v>►</v>
      </c>
      <c r="E424" s="146" t="str">
        <f t="shared" si="230"/>
        <v>►</v>
      </c>
      <c r="F424" s="146" t="str">
        <f t="shared" si="231"/>
        <v>►</v>
      </c>
      <c r="G424" s="146" t="str">
        <f t="shared" si="232"/>
        <v>►</v>
      </c>
      <c r="H424"/>
      <c r="I424" s="133"/>
      <c r="J424" s="203"/>
      <c r="K424" s="203"/>
      <c r="L424" s="202"/>
      <c r="M424" s="201"/>
      <c r="N424" s="200"/>
      <c r="O424" s="199"/>
      <c r="P424" s="103"/>
      <c r="Q424" s="315"/>
      <c r="R424" s="315"/>
      <c r="S424" s="198"/>
      <c r="T424" s="314"/>
      <c r="U424" s="197"/>
      <c r="V424" s="196"/>
      <c r="W424" s="677"/>
      <c r="X424" s="677"/>
      <c r="Y424" s="677"/>
      <c r="Z424" s="676"/>
      <c r="AA424" s="660"/>
      <c r="AB424" s="394" t="str">
        <f t="shared" si="220"/>
        <v>►</v>
      </c>
      <c r="AC424" s="146" t="str">
        <f t="shared" si="233"/>
        <v>►</v>
      </c>
      <c r="AD424" s="659" t="str">
        <f t="shared" si="234"/>
        <v>►</v>
      </c>
      <c r="AE424" s="146" t="str">
        <f t="shared" si="235"/>
        <v>►</v>
      </c>
      <c r="AF424" s="146" t="str">
        <f t="shared" si="236"/>
        <v>►</v>
      </c>
      <c r="AG424" s="146" t="str">
        <f t="shared" si="237"/>
        <v>►</v>
      </c>
      <c r="AH424" s="146" t="str">
        <f t="shared" si="238"/>
        <v>►</v>
      </c>
      <c r="AI424" s="660"/>
      <c r="AJ424" s="133"/>
      <c r="AK424" s="203"/>
      <c r="AL424" s="203"/>
      <c r="AM424" s="202"/>
      <c r="AN424" s="201"/>
      <c r="AO424" s="200"/>
      <c r="AP424" s="199"/>
      <c r="AQ424" s="103"/>
      <c r="AR424" s="315"/>
      <c r="AS424" s="315"/>
      <c r="AT424" s="198"/>
      <c r="AU424" s="314"/>
      <c r="AV424" s="197"/>
      <c r="AW424" s="196"/>
      <c r="AX424" s="677"/>
      <c r="AY424" s="677"/>
      <c r="AZ424" s="677"/>
      <c r="BA424" s="676"/>
      <c r="BB424"/>
      <c r="BC424" s="394" t="str">
        <f t="shared" si="221"/>
        <v>►</v>
      </c>
      <c r="BF424" s="394" t="str">
        <f t="shared" si="222"/>
        <v>►</v>
      </c>
      <c r="BI424" s="9">
        <v>1</v>
      </c>
      <c r="BJ424" s="1"/>
      <c r="BK424" s="1"/>
    </row>
    <row r="425" spans="1:63" s="564" customFormat="1" ht="15.75">
      <c r="A425" s="394" t="str">
        <f t="shared" si="219"/>
        <v>►</v>
      </c>
      <c r="B425" s="146" t="str">
        <f t="shared" si="227"/>
        <v>►</v>
      </c>
      <c r="C425" s="659" t="str">
        <f t="shared" si="228"/>
        <v>►</v>
      </c>
      <c r="D425" s="146" t="str">
        <f t="shared" si="229"/>
        <v>►</v>
      </c>
      <c r="E425" s="146" t="str">
        <f t="shared" si="230"/>
        <v>►</v>
      </c>
      <c r="F425" s="146" t="str">
        <f t="shared" si="231"/>
        <v>►</v>
      </c>
      <c r="G425" s="146" t="str">
        <f t="shared" si="232"/>
        <v>►</v>
      </c>
      <c r="H425"/>
      <c r="I425" s="133"/>
      <c r="J425" s="189"/>
      <c r="K425" s="188"/>
      <c r="L425" s="187"/>
      <c r="M425" s="186"/>
      <c r="N425" s="185"/>
      <c r="O425" s="184"/>
      <c r="P425" s="183"/>
      <c r="Q425" s="183"/>
      <c r="R425" s="182"/>
      <c r="S425" s="182"/>
      <c r="T425" s="182"/>
      <c r="U425" s="182"/>
      <c r="V425" s="182"/>
      <c r="W425" s="182"/>
      <c r="X425" s="182"/>
      <c r="Y425" s="182"/>
      <c r="Z425" s="181"/>
      <c r="AA425" s="660"/>
      <c r="AB425" s="394" t="str">
        <f t="shared" si="220"/>
        <v>►</v>
      </c>
      <c r="AC425" s="146" t="str">
        <f t="shared" si="233"/>
        <v>►</v>
      </c>
      <c r="AD425" s="659" t="str">
        <f t="shared" si="234"/>
        <v>►</v>
      </c>
      <c r="AE425" s="146" t="str">
        <f t="shared" si="235"/>
        <v>►</v>
      </c>
      <c r="AF425" s="146" t="str">
        <f t="shared" si="236"/>
        <v>►</v>
      </c>
      <c r="AG425" s="146" t="str">
        <f t="shared" si="237"/>
        <v>►</v>
      </c>
      <c r="AH425" s="146" t="str">
        <f t="shared" si="238"/>
        <v>►</v>
      </c>
      <c r="AI425" s="660"/>
      <c r="AJ425" s="133"/>
      <c r="AK425" s="189"/>
      <c r="AL425" s="188"/>
      <c r="AM425" s="187"/>
      <c r="AN425" s="186"/>
      <c r="AO425" s="185"/>
      <c r="AP425" s="184"/>
      <c r="AQ425" s="183"/>
      <c r="AR425" s="183"/>
      <c r="AS425" s="182"/>
      <c r="AT425" s="182"/>
      <c r="AU425" s="182"/>
      <c r="AV425" s="182"/>
      <c r="AW425" s="182"/>
      <c r="AX425" s="182"/>
      <c r="AY425" s="182"/>
      <c r="AZ425" s="182"/>
      <c r="BA425" s="181"/>
      <c r="BB425"/>
      <c r="BC425" s="394" t="str">
        <f t="shared" si="221"/>
        <v>►</v>
      </c>
      <c r="BF425" s="394" t="str">
        <f t="shared" si="222"/>
        <v>►</v>
      </c>
      <c r="BI425" s="9">
        <v>1</v>
      </c>
      <c r="BJ425" s="1"/>
      <c r="BK425" s="1"/>
    </row>
    <row r="426" spans="1:63" s="564" customFormat="1" ht="15.75">
      <c r="A426" s="394" t="str">
        <f t="shared" si="219"/>
        <v>►</v>
      </c>
      <c r="B426" s="146" t="str">
        <f t="shared" si="227"/>
        <v>►</v>
      </c>
      <c r="C426" s="659" t="str">
        <f t="shared" si="228"/>
        <v>►</v>
      </c>
      <c r="D426" s="146" t="str">
        <f t="shared" si="229"/>
        <v>►</v>
      </c>
      <c r="E426" s="146" t="str">
        <f t="shared" si="230"/>
        <v>►</v>
      </c>
      <c r="F426" s="146" t="str">
        <f t="shared" si="231"/>
        <v>►</v>
      </c>
      <c r="G426" s="146" t="str">
        <f t="shared" si="232"/>
        <v>►</v>
      </c>
      <c r="H426"/>
      <c r="I426" s="133"/>
      <c r="J426" s="118"/>
      <c r="K426" s="118"/>
      <c r="L426" s="117"/>
      <c r="M426" s="116"/>
      <c r="N426" s="115"/>
      <c r="O426" s="675"/>
      <c r="P426" s="675"/>
      <c r="Q426" s="674"/>
      <c r="R426" s="176"/>
      <c r="S426" s="175"/>
      <c r="T426" s="673"/>
      <c r="U426" s="174"/>
      <c r="V426" s="672"/>
      <c r="W426" s="671"/>
      <c r="X426" s="670"/>
      <c r="Y426" s="669"/>
      <c r="Z426" s="173"/>
      <c r="AA426" s="660"/>
      <c r="AB426" s="394" t="str">
        <f t="shared" si="220"/>
        <v>►</v>
      </c>
      <c r="AC426" s="146" t="str">
        <f t="shared" si="233"/>
        <v>►</v>
      </c>
      <c r="AD426" s="659" t="str">
        <f t="shared" si="234"/>
        <v>►</v>
      </c>
      <c r="AE426" s="146" t="str">
        <f t="shared" si="235"/>
        <v>►</v>
      </c>
      <c r="AF426" s="146" t="str">
        <f t="shared" si="236"/>
        <v>►</v>
      </c>
      <c r="AG426" s="146" t="str">
        <f t="shared" si="237"/>
        <v>►</v>
      </c>
      <c r="AH426" s="146" t="str">
        <f t="shared" si="238"/>
        <v>►</v>
      </c>
      <c r="AI426" s="660"/>
      <c r="AJ426" s="133"/>
      <c r="AK426" s="118"/>
      <c r="AL426" s="118"/>
      <c r="AM426" s="117"/>
      <c r="AN426" s="116"/>
      <c r="AO426" s="115"/>
      <c r="AP426" s="675"/>
      <c r="AQ426" s="675"/>
      <c r="AR426" s="674"/>
      <c r="AS426" s="176"/>
      <c r="AT426" s="175"/>
      <c r="AU426" s="673"/>
      <c r="AV426" s="174"/>
      <c r="AW426" s="672"/>
      <c r="AX426" s="671"/>
      <c r="AY426" s="670"/>
      <c r="AZ426" s="669"/>
      <c r="BA426" s="173"/>
      <c r="BB426"/>
      <c r="BC426" s="394" t="str">
        <f t="shared" si="221"/>
        <v>►</v>
      </c>
      <c r="BF426" s="394" t="str">
        <f t="shared" si="222"/>
        <v>►</v>
      </c>
      <c r="BI426" s="9">
        <v>1</v>
      </c>
      <c r="BJ426" s="1"/>
      <c r="BK426" s="1"/>
    </row>
    <row r="427" spans="1:63" s="564" customFormat="1" ht="15.75">
      <c r="A427" s="394" t="str">
        <f t="shared" si="219"/>
        <v>►</v>
      </c>
      <c r="B427" s="146" t="str">
        <f t="shared" si="227"/>
        <v>►</v>
      </c>
      <c r="C427" s="659" t="str">
        <f t="shared" si="228"/>
        <v>►</v>
      </c>
      <c r="D427" s="146" t="str">
        <f t="shared" si="229"/>
        <v>►</v>
      </c>
      <c r="E427" s="146" t="str">
        <f t="shared" si="230"/>
        <v>►</v>
      </c>
      <c r="F427" s="146" t="str">
        <f t="shared" si="231"/>
        <v>►</v>
      </c>
      <c r="G427" s="146" t="str">
        <f t="shared" si="232"/>
        <v>►</v>
      </c>
      <c r="H427"/>
      <c r="I427" s="133"/>
      <c r="J427" s="118"/>
      <c r="K427" s="118"/>
      <c r="L427" s="117"/>
      <c r="M427" s="116"/>
      <c r="N427" s="115"/>
      <c r="O427" s="663"/>
      <c r="P427" s="663"/>
      <c r="Q427" s="662"/>
      <c r="R427" s="164"/>
      <c r="S427" s="163"/>
      <c r="T427" s="668"/>
      <c r="U427" s="162"/>
      <c r="V427" s="667"/>
      <c r="W427" s="666"/>
      <c r="X427" s="665"/>
      <c r="Y427" s="664"/>
      <c r="Z427" s="161"/>
      <c r="AA427" s="660"/>
      <c r="AB427" s="394" t="str">
        <f t="shared" si="220"/>
        <v>►</v>
      </c>
      <c r="AC427" s="146" t="str">
        <f t="shared" si="233"/>
        <v>►</v>
      </c>
      <c r="AD427" s="659" t="str">
        <f t="shared" si="234"/>
        <v>►</v>
      </c>
      <c r="AE427" s="146" t="str">
        <f t="shared" si="235"/>
        <v>►</v>
      </c>
      <c r="AF427" s="146" t="str">
        <f t="shared" si="236"/>
        <v>►</v>
      </c>
      <c r="AG427" s="146" t="str">
        <f t="shared" si="237"/>
        <v>►</v>
      </c>
      <c r="AH427" s="146" t="str">
        <f t="shared" si="238"/>
        <v>►</v>
      </c>
      <c r="AI427" s="660"/>
      <c r="AJ427" s="133"/>
      <c r="AK427" s="118"/>
      <c r="AL427" s="118"/>
      <c r="AM427" s="117"/>
      <c r="AN427" s="116"/>
      <c r="AO427" s="115"/>
      <c r="AP427" s="663"/>
      <c r="AQ427" s="663"/>
      <c r="AR427" s="662"/>
      <c r="AS427" s="164"/>
      <c r="AT427" s="163"/>
      <c r="AU427" s="668"/>
      <c r="AV427" s="162"/>
      <c r="AW427" s="667"/>
      <c r="AX427" s="666"/>
      <c r="AY427" s="665"/>
      <c r="AZ427" s="664"/>
      <c r="BA427" s="161"/>
      <c r="BB427"/>
      <c r="BC427" s="394" t="str">
        <f t="shared" si="221"/>
        <v>►</v>
      </c>
      <c r="BF427" s="394" t="str">
        <f t="shared" si="222"/>
        <v>►</v>
      </c>
      <c r="BI427" s="9">
        <v>1</v>
      </c>
      <c r="BJ427" s="1"/>
      <c r="BK427" s="1"/>
    </row>
    <row r="428" spans="1:63" s="564" customFormat="1" ht="21">
      <c r="A428" s="394" t="str">
        <f t="shared" si="219"/>
        <v>►</v>
      </c>
      <c r="B428" s="146" t="str">
        <f t="shared" si="227"/>
        <v>►</v>
      </c>
      <c r="C428" s="659" t="str">
        <f t="shared" si="228"/>
        <v>►</v>
      </c>
      <c r="D428" s="146" t="str">
        <f t="shared" si="229"/>
        <v>►</v>
      </c>
      <c r="E428" s="146" t="str">
        <f t="shared" si="230"/>
        <v>►</v>
      </c>
      <c r="F428" s="146" t="str">
        <f t="shared" si="231"/>
        <v>►</v>
      </c>
      <c r="G428" s="146" t="str">
        <f t="shared" si="232"/>
        <v>►</v>
      </c>
      <c r="H428"/>
      <c r="I428" s="133"/>
      <c r="J428" s="118"/>
      <c r="K428" s="118"/>
      <c r="L428" s="117"/>
      <c r="M428" s="116"/>
      <c r="N428" s="115"/>
      <c r="O428" s="663"/>
      <c r="P428" s="663"/>
      <c r="Q428" s="662"/>
      <c r="R428" s="144"/>
      <c r="S428" s="292"/>
      <c r="T428" s="291"/>
      <c r="U428" s="143"/>
      <c r="V428" s="290"/>
      <c r="W428" s="289"/>
      <c r="X428" s="288"/>
      <c r="Y428" s="287"/>
      <c r="Z428" s="286"/>
      <c r="AA428" s="660"/>
      <c r="AB428" s="394" t="str">
        <f t="shared" si="220"/>
        <v>►</v>
      </c>
      <c r="AC428" s="146" t="str">
        <f t="shared" si="233"/>
        <v>►</v>
      </c>
      <c r="AD428" s="659" t="str">
        <f t="shared" si="234"/>
        <v>►</v>
      </c>
      <c r="AE428" s="146" t="str">
        <f t="shared" si="235"/>
        <v>►</v>
      </c>
      <c r="AF428" s="146" t="str">
        <f t="shared" si="236"/>
        <v>►</v>
      </c>
      <c r="AG428" s="146" t="str">
        <f t="shared" si="237"/>
        <v>►</v>
      </c>
      <c r="AH428" s="146" t="str">
        <f t="shared" si="238"/>
        <v>►</v>
      </c>
      <c r="AI428" s="660"/>
      <c r="AJ428" s="133"/>
      <c r="AK428" s="118"/>
      <c r="AL428" s="118"/>
      <c r="AM428" s="117"/>
      <c r="AN428" s="116"/>
      <c r="AO428" s="115"/>
      <c r="AP428" s="663"/>
      <c r="AQ428" s="663"/>
      <c r="AR428" s="662"/>
      <c r="AS428" s="144"/>
      <c r="AT428" s="292"/>
      <c r="AU428" s="291"/>
      <c r="AV428" s="143"/>
      <c r="AW428" s="290"/>
      <c r="AX428" s="289"/>
      <c r="AY428" s="288"/>
      <c r="AZ428" s="287"/>
      <c r="BA428" s="286"/>
      <c r="BB428"/>
      <c r="BC428" s="394" t="str">
        <f t="shared" si="221"/>
        <v>►</v>
      </c>
      <c r="BF428" s="394" t="str">
        <f t="shared" si="222"/>
        <v>►</v>
      </c>
      <c r="BI428" s="9">
        <v>1</v>
      </c>
      <c r="BJ428" s="1"/>
      <c r="BK428" s="1"/>
    </row>
    <row r="429" spans="1:63" s="564" customFormat="1" ht="21">
      <c r="A429" s="394" t="str">
        <f t="shared" si="219"/>
        <v>►</v>
      </c>
      <c r="B429" s="146" t="str">
        <f t="shared" si="227"/>
        <v>►</v>
      </c>
      <c r="C429" s="659" t="str">
        <f t="shared" si="228"/>
        <v>►</v>
      </c>
      <c r="D429" s="146" t="str">
        <f t="shared" si="229"/>
        <v>►</v>
      </c>
      <c r="E429" s="146" t="str">
        <f t="shared" si="230"/>
        <v>►</v>
      </c>
      <c r="F429" s="146" t="str">
        <f t="shared" si="231"/>
        <v>►</v>
      </c>
      <c r="G429" s="146" t="str">
        <f t="shared" si="232"/>
        <v>►</v>
      </c>
      <c r="H429"/>
      <c r="I429" s="145"/>
      <c r="J429" s="118"/>
      <c r="K429" s="118"/>
      <c r="L429" s="117"/>
      <c r="M429" s="116"/>
      <c r="N429" s="115"/>
      <c r="O429" s="663"/>
      <c r="P429" s="663"/>
      <c r="Q429" s="662"/>
      <c r="R429" s="149"/>
      <c r="S429" s="292"/>
      <c r="T429" s="291"/>
      <c r="U429" s="143"/>
      <c r="V429" s="290"/>
      <c r="W429" s="289"/>
      <c r="X429" s="288"/>
      <c r="Y429" s="287"/>
      <c r="Z429" s="286"/>
      <c r="AA429" s="660"/>
      <c r="AB429" s="394" t="str">
        <f t="shared" si="220"/>
        <v>►</v>
      </c>
      <c r="AC429" s="146" t="str">
        <f t="shared" si="233"/>
        <v>►</v>
      </c>
      <c r="AD429" s="659" t="str">
        <f t="shared" si="234"/>
        <v>►</v>
      </c>
      <c r="AE429" s="146" t="str">
        <f t="shared" si="235"/>
        <v>►</v>
      </c>
      <c r="AF429" s="146" t="str">
        <f t="shared" si="236"/>
        <v>►</v>
      </c>
      <c r="AG429" s="146" t="str">
        <f t="shared" si="237"/>
        <v>►</v>
      </c>
      <c r="AH429" s="146" t="str">
        <f t="shared" si="238"/>
        <v>►</v>
      </c>
      <c r="AI429" s="660"/>
      <c r="AJ429" s="145"/>
      <c r="AK429" s="118"/>
      <c r="AL429" s="118"/>
      <c r="AM429" s="117"/>
      <c r="AN429" s="116"/>
      <c r="AO429" s="115"/>
      <c r="AP429" s="663"/>
      <c r="AQ429" s="663"/>
      <c r="AR429" s="662"/>
      <c r="AS429" s="149"/>
      <c r="AT429" s="292"/>
      <c r="AU429" s="291"/>
      <c r="AV429" s="143"/>
      <c r="AW429" s="290"/>
      <c r="AX429" s="289"/>
      <c r="AY429" s="288"/>
      <c r="AZ429" s="287"/>
      <c r="BA429" s="286"/>
      <c r="BB429"/>
      <c r="BC429" s="394" t="str">
        <f t="shared" si="221"/>
        <v>►</v>
      </c>
      <c r="BF429" s="394" t="str">
        <f t="shared" si="222"/>
        <v>►</v>
      </c>
      <c r="BI429" s="9">
        <v>1</v>
      </c>
      <c r="BJ429" s="1"/>
      <c r="BK429" s="1"/>
    </row>
    <row r="430" spans="1:63" s="564" customFormat="1" ht="21">
      <c r="A430" s="394" t="str">
        <f t="shared" si="219"/>
        <v>►</v>
      </c>
      <c r="B430" s="146" t="str">
        <f t="shared" si="227"/>
        <v>►</v>
      </c>
      <c r="C430" s="659" t="str">
        <f t="shared" si="228"/>
        <v>►</v>
      </c>
      <c r="D430" s="146" t="str">
        <f t="shared" si="229"/>
        <v>►</v>
      </c>
      <c r="E430" s="146" t="str">
        <f t="shared" si="230"/>
        <v>►</v>
      </c>
      <c r="F430" s="146" t="str">
        <f t="shared" si="231"/>
        <v>►</v>
      </c>
      <c r="G430" s="146" t="str">
        <f t="shared" si="232"/>
        <v>►</v>
      </c>
      <c r="H430"/>
      <c r="I430" s="145"/>
      <c r="J430" s="118"/>
      <c r="K430" s="118"/>
      <c r="L430" s="117"/>
      <c r="M430" s="116"/>
      <c r="N430" s="115"/>
      <c r="O430" s="663"/>
      <c r="P430" s="663"/>
      <c r="Q430" s="662"/>
      <c r="R430" s="144"/>
      <c r="S430" s="292"/>
      <c r="T430" s="291"/>
      <c r="U430" s="143"/>
      <c r="V430" s="290"/>
      <c r="W430" s="289"/>
      <c r="X430" s="288"/>
      <c r="Y430" s="287"/>
      <c r="Z430" s="294"/>
      <c r="AA430" s="660"/>
      <c r="AB430" s="394" t="str">
        <f t="shared" si="220"/>
        <v>►</v>
      </c>
      <c r="AC430" s="146" t="str">
        <f t="shared" si="233"/>
        <v>►</v>
      </c>
      <c r="AD430" s="659" t="str">
        <f t="shared" si="234"/>
        <v>►</v>
      </c>
      <c r="AE430" s="146" t="str">
        <f t="shared" si="235"/>
        <v>►</v>
      </c>
      <c r="AF430" s="146" t="str">
        <f t="shared" si="236"/>
        <v>►</v>
      </c>
      <c r="AG430" s="146" t="str">
        <f t="shared" si="237"/>
        <v>►</v>
      </c>
      <c r="AH430" s="146" t="str">
        <f t="shared" si="238"/>
        <v>►</v>
      </c>
      <c r="AI430" s="660"/>
      <c r="AJ430" s="145"/>
      <c r="AK430" s="118"/>
      <c r="AL430" s="118"/>
      <c r="AM430" s="117"/>
      <c r="AN430" s="116"/>
      <c r="AO430" s="115"/>
      <c r="AP430" s="663"/>
      <c r="AQ430" s="663"/>
      <c r="AR430" s="662"/>
      <c r="AS430" s="144"/>
      <c r="AT430" s="292"/>
      <c r="AU430" s="291"/>
      <c r="AV430" s="143"/>
      <c r="AW430" s="290"/>
      <c r="AX430" s="289"/>
      <c r="AY430" s="288"/>
      <c r="AZ430" s="287"/>
      <c r="BA430" s="294"/>
      <c r="BB430"/>
      <c r="BC430" s="394" t="str">
        <f t="shared" si="221"/>
        <v>►</v>
      </c>
      <c r="BF430" s="394" t="str">
        <f t="shared" si="222"/>
        <v>►</v>
      </c>
      <c r="BI430" s="9">
        <v>1</v>
      </c>
      <c r="BJ430" s="1"/>
      <c r="BK430" s="1"/>
    </row>
    <row r="431" spans="1:63" s="564" customFormat="1" ht="21">
      <c r="A431" s="394" t="str">
        <f t="shared" si="219"/>
        <v>►</v>
      </c>
      <c r="B431" s="146" t="str">
        <f t="shared" si="227"/>
        <v>►</v>
      </c>
      <c r="C431" s="659" t="str">
        <f t="shared" si="228"/>
        <v>►</v>
      </c>
      <c r="D431" s="146" t="str">
        <f t="shared" si="229"/>
        <v>►</v>
      </c>
      <c r="E431" s="146" t="str">
        <f t="shared" si="230"/>
        <v>►</v>
      </c>
      <c r="F431" s="146" t="str">
        <f t="shared" si="231"/>
        <v>►</v>
      </c>
      <c r="G431" s="146" t="str">
        <f t="shared" si="232"/>
        <v>►</v>
      </c>
      <c r="H431"/>
      <c r="I431" s="145"/>
      <c r="J431" s="118"/>
      <c r="K431" s="118"/>
      <c r="L431" s="117"/>
      <c r="M431" s="116"/>
      <c r="N431" s="115"/>
      <c r="O431" s="663"/>
      <c r="P431" s="663"/>
      <c r="Q431" s="662"/>
      <c r="R431" s="149"/>
      <c r="S431" s="292"/>
      <c r="T431" s="291"/>
      <c r="U431" s="143"/>
      <c r="V431" s="290"/>
      <c r="W431" s="289"/>
      <c r="X431" s="288"/>
      <c r="Y431" s="287"/>
      <c r="Z431" s="294"/>
      <c r="AA431" s="660"/>
      <c r="AB431" s="394" t="str">
        <f t="shared" si="220"/>
        <v>►</v>
      </c>
      <c r="AC431" s="146" t="str">
        <f t="shared" si="233"/>
        <v>►</v>
      </c>
      <c r="AD431" s="659" t="str">
        <f t="shared" si="234"/>
        <v>►</v>
      </c>
      <c r="AE431" s="146" t="str">
        <f t="shared" si="235"/>
        <v>►</v>
      </c>
      <c r="AF431" s="146" t="str">
        <f t="shared" si="236"/>
        <v>►</v>
      </c>
      <c r="AG431" s="146" t="str">
        <f t="shared" si="237"/>
        <v>►</v>
      </c>
      <c r="AH431" s="146" t="str">
        <f t="shared" si="238"/>
        <v>►</v>
      </c>
      <c r="AI431" s="660"/>
      <c r="AJ431" s="145"/>
      <c r="AK431" s="118"/>
      <c r="AL431" s="118"/>
      <c r="AM431" s="117"/>
      <c r="AN431" s="116"/>
      <c r="AO431" s="115"/>
      <c r="AP431" s="663"/>
      <c r="AQ431" s="663"/>
      <c r="AR431" s="662"/>
      <c r="AS431" s="149"/>
      <c r="AT431" s="292"/>
      <c r="AU431" s="291"/>
      <c r="AV431" s="143"/>
      <c r="AW431" s="290"/>
      <c r="AX431" s="289"/>
      <c r="AY431" s="288"/>
      <c r="AZ431" s="287"/>
      <c r="BA431" s="294"/>
      <c r="BB431"/>
      <c r="BC431" s="394" t="str">
        <f t="shared" si="221"/>
        <v>►</v>
      </c>
      <c r="BF431" s="394" t="str">
        <f t="shared" si="222"/>
        <v>►</v>
      </c>
      <c r="BI431" s="9">
        <v>1</v>
      </c>
      <c r="BJ431" s="1"/>
      <c r="BK431" s="1"/>
    </row>
    <row r="432" spans="1:63" s="564" customFormat="1" ht="21">
      <c r="A432" s="394" t="str">
        <f t="shared" si="219"/>
        <v>►</v>
      </c>
      <c r="B432" s="146" t="str">
        <f t="shared" si="227"/>
        <v>►</v>
      </c>
      <c r="C432" s="659" t="str">
        <f t="shared" si="228"/>
        <v>►</v>
      </c>
      <c r="D432" s="146" t="str">
        <f t="shared" si="229"/>
        <v>►</v>
      </c>
      <c r="E432" s="146" t="str">
        <f t="shared" si="230"/>
        <v>►</v>
      </c>
      <c r="F432" s="146" t="str">
        <f t="shared" si="231"/>
        <v>►</v>
      </c>
      <c r="G432" s="146" t="str">
        <f t="shared" si="232"/>
        <v>►</v>
      </c>
      <c r="H432"/>
      <c r="I432" s="145"/>
      <c r="J432" s="118"/>
      <c r="K432" s="118"/>
      <c r="L432" s="117"/>
      <c r="M432" s="116"/>
      <c r="N432" s="115"/>
      <c r="O432" s="663"/>
      <c r="P432" s="663"/>
      <c r="Q432" s="662"/>
      <c r="R432" s="144"/>
      <c r="S432" s="292"/>
      <c r="T432" s="291"/>
      <c r="U432" s="143"/>
      <c r="V432" s="290"/>
      <c r="W432" s="289"/>
      <c r="X432" s="288"/>
      <c r="Y432" s="287"/>
      <c r="Z432" s="286"/>
      <c r="AA432" s="660"/>
      <c r="AB432" s="394" t="str">
        <f t="shared" si="220"/>
        <v>►</v>
      </c>
      <c r="AC432" s="146" t="str">
        <f t="shared" si="233"/>
        <v>►</v>
      </c>
      <c r="AD432" s="659" t="str">
        <f t="shared" si="234"/>
        <v>►</v>
      </c>
      <c r="AE432" s="146" t="str">
        <f t="shared" si="235"/>
        <v>►</v>
      </c>
      <c r="AF432" s="146" t="str">
        <f t="shared" si="236"/>
        <v>►</v>
      </c>
      <c r="AG432" s="146" t="str">
        <f t="shared" si="237"/>
        <v>►</v>
      </c>
      <c r="AH432" s="146" t="str">
        <f t="shared" si="238"/>
        <v>►</v>
      </c>
      <c r="AI432" s="660"/>
      <c r="AJ432" s="145"/>
      <c r="AK432" s="118"/>
      <c r="AL432" s="118"/>
      <c r="AM432" s="117"/>
      <c r="AN432" s="116"/>
      <c r="AO432" s="115"/>
      <c r="AP432" s="663"/>
      <c r="AQ432" s="663"/>
      <c r="AR432" s="662"/>
      <c r="AS432" s="144"/>
      <c r="AT432" s="292"/>
      <c r="AU432" s="291"/>
      <c r="AV432" s="143"/>
      <c r="AW432" s="290"/>
      <c r="AX432" s="289"/>
      <c r="AY432" s="288"/>
      <c r="AZ432" s="287"/>
      <c r="BA432" s="286"/>
      <c r="BB432"/>
      <c r="BC432" s="394" t="str">
        <f t="shared" si="221"/>
        <v>►</v>
      </c>
      <c r="BF432" s="394" t="str">
        <f t="shared" si="222"/>
        <v>►</v>
      </c>
      <c r="BI432" s="9">
        <v>1</v>
      </c>
      <c r="BJ432" s="1"/>
      <c r="BK432" s="1"/>
    </row>
    <row r="433" spans="1:63" s="564" customFormat="1" ht="21">
      <c r="A433" s="394" t="str">
        <f t="shared" si="219"/>
        <v>►</v>
      </c>
      <c r="B433" s="146" t="str">
        <f t="shared" si="227"/>
        <v>►</v>
      </c>
      <c r="C433" s="659" t="str">
        <f t="shared" si="228"/>
        <v>►</v>
      </c>
      <c r="D433" s="146" t="str">
        <f t="shared" si="229"/>
        <v>►</v>
      </c>
      <c r="E433" s="146" t="str">
        <f t="shared" si="230"/>
        <v>►</v>
      </c>
      <c r="F433" s="146" t="str">
        <f t="shared" si="231"/>
        <v>►</v>
      </c>
      <c r="G433" s="146" t="str">
        <f t="shared" si="232"/>
        <v>►</v>
      </c>
      <c r="H433"/>
      <c r="I433" s="145"/>
      <c r="J433" s="118"/>
      <c r="K433" s="118"/>
      <c r="L433" s="117"/>
      <c r="M433" s="116"/>
      <c r="N433" s="115"/>
      <c r="O433" s="663"/>
      <c r="P433" s="663"/>
      <c r="Q433" s="662"/>
      <c r="R433" s="149"/>
      <c r="S433" s="292"/>
      <c r="T433" s="291"/>
      <c r="U433" s="143"/>
      <c r="V433" s="290"/>
      <c r="W433" s="289"/>
      <c r="X433" s="288"/>
      <c r="Y433" s="287"/>
      <c r="Z433" s="286"/>
      <c r="AA433" s="660"/>
      <c r="AB433" s="394" t="str">
        <f t="shared" si="220"/>
        <v>►</v>
      </c>
      <c r="AC433" s="146" t="str">
        <f t="shared" si="233"/>
        <v>►</v>
      </c>
      <c r="AD433" s="659" t="str">
        <f t="shared" si="234"/>
        <v>►</v>
      </c>
      <c r="AE433" s="146" t="str">
        <f t="shared" si="235"/>
        <v>►</v>
      </c>
      <c r="AF433" s="146" t="str">
        <f t="shared" si="236"/>
        <v>►</v>
      </c>
      <c r="AG433" s="146" t="str">
        <f t="shared" si="237"/>
        <v>►</v>
      </c>
      <c r="AH433" s="146" t="str">
        <f t="shared" si="238"/>
        <v>►</v>
      </c>
      <c r="AI433" s="660"/>
      <c r="AJ433" s="145"/>
      <c r="AK433" s="118"/>
      <c r="AL433" s="118"/>
      <c r="AM433" s="117"/>
      <c r="AN433" s="116"/>
      <c r="AO433" s="115"/>
      <c r="AP433" s="663"/>
      <c r="AQ433" s="663"/>
      <c r="AR433" s="662"/>
      <c r="AS433" s="149"/>
      <c r="AT433" s="292"/>
      <c r="AU433" s="291"/>
      <c r="AV433" s="143"/>
      <c r="AW433" s="290"/>
      <c r="AX433" s="289"/>
      <c r="AY433" s="288"/>
      <c r="AZ433" s="287"/>
      <c r="BA433" s="286"/>
      <c r="BB433"/>
      <c r="BC433" s="394" t="str">
        <f t="shared" si="221"/>
        <v>►</v>
      </c>
      <c r="BF433" s="394" t="str">
        <f t="shared" si="222"/>
        <v>►</v>
      </c>
      <c r="BI433" s="9">
        <v>1</v>
      </c>
      <c r="BJ433" s="1"/>
      <c r="BK433" s="1"/>
    </row>
    <row r="434" spans="1:63" s="564" customFormat="1" ht="21">
      <c r="A434" s="394" t="str">
        <f t="shared" si="219"/>
        <v>►</v>
      </c>
      <c r="B434" s="146" t="str">
        <f t="shared" si="227"/>
        <v>►</v>
      </c>
      <c r="C434" s="659" t="str">
        <f t="shared" si="228"/>
        <v>►</v>
      </c>
      <c r="D434" s="146" t="str">
        <f t="shared" si="229"/>
        <v>►</v>
      </c>
      <c r="E434" s="146" t="str">
        <f t="shared" si="230"/>
        <v>►</v>
      </c>
      <c r="F434" s="146" t="str">
        <f t="shared" si="231"/>
        <v>►</v>
      </c>
      <c r="G434" s="146" t="str">
        <f t="shared" si="232"/>
        <v>►</v>
      </c>
      <c r="H434"/>
      <c r="I434" s="145"/>
      <c r="J434" s="118"/>
      <c r="K434" s="118"/>
      <c r="L434" s="117"/>
      <c r="M434" s="116"/>
      <c r="N434" s="115"/>
      <c r="O434" s="663"/>
      <c r="P434" s="663"/>
      <c r="Q434" s="662"/>
      <c r="R434" s="144"/>
      <c r="S434" s="292"/>
      <c r="T434" s="291"/>
      <c r="U434" s="143"/>
      <c r="V434" s="290"/>
      <c r="W434" s="289"/>
      <c r="X434" s="288"/>
      <c r="Y434" s="287"/>
      <c r="Z434" s="286"/>
      <c r="AA434" s="660"/>
      <c r="AB434" s="394" t="str">
        <f t="shared" si="220"/>
        <v>►</v>
      </c>
      <c r="AC434" s="146" t="str">
        <f t="shared" si="233"/>
        <v>►</v>
      </c>
      <c r="AD434" s="659" t="str">
        <f t="shared" si="234"/>
        <v>►</v>
      </c>
      <c r="AE434" s="146" t="str">
        <f t="shared" si="235"/>
        <v>►</v>
      </c>
      <c r="AF434" s="146" t="str">
        <f t="shared" si="236"/>
        <v>►</v>
      </c>
      <c r="AG434" s="146" t="str">
        <f t="shared" si="237"/>
        <v>►</v>
      </c>
      <c r="AH434" s="146" t="str">
        <f t="shared" si="238"/>
        <v>►</v>
      </c>
      <c r="AI434" s="660"/>
      <c r="AJ434" s="145"/>
      <c r="AK434" s="118"/>
      <c r="AL434" s="118"/>
      <c r="AM434" s="117"/>
      <c r="AN434" s="116"/>
      <c r="AO434" s="115"/>
      <c r="AP434" s="663"/>
      <c r="AQ434" s="663"/>
      <c r="AR434" s="662"/>
      <c r="AS434" s="144"/>
      <c r="AT434" s="292"/>
      <c r="AU434" s="291"/>
      <c r="AV434" s="143"/>
      <c r="AW434" s="290"/>
      <c r="AX434" s="289"/>
      <c r="AY434" s="288"/>
      <c r="AZ434" s="287"/>
      <c r="BA434" s="286"/>
      <c r="BB434"/>
      <c r="BC434" s="394" t="str">
        <f t="shared" si="221"/>
        <v>►</v>
      </c>
      <c r="BF434" s="394" t="str">
        <f t="shared" si="222"/>
        <v>►</v>
      </c>
      <c r="BI434" s="9">
        <v>1</v>
      </c>
      <c r="BJ434" s="1"/>
      <c r="BK434" s="1"/>
    </row>
    <row r="435" spans="1:63" s="564" customFormat="1" ht="15.75">
      <c r="A435" s="394" t="str">
        <f t="shared" si="219"/>
        <v>►</v>
      </c>
      <c r="B435" s="146" t="str">
        <f t="shared" si="227"/>
        <v>►</v>
      </c>
      <c r="C435" s="659" t="str">
        <f t="shared" si="228"/>
        <v>►</v>
      </c>
      <c r="D435" s="146" t="str">
        <f t="shared" si="229"/>
        <v>►</v>
      </c>
      <c r="E435" s="146" t="str">
        <f t="shared" si="230"/>
        <v>►</v>
      </c>
      <c r="F435" s="146" t="str">
        <f t="shared" si="231"/>
        <v>►</v>
      </c>
      <c r="G435" s="146" t="str">
        <f t="shared" si="232"/>
        <v>►</v>
      </c>
      <c r="H435"/>
      <c r="I435" s="133"/>
      <c r="J435" s="118"/>
      <c r="K435" s="118"/>
      <c r="L435" s="117"/>
      <c r="M435" s="116"/>
      <c r="N435" s="115"/>
      <c r="O435" s="131"/>
      <c r="P435" s="131"/>
      <c r="Q435" s="131"/>
      <c r="R435" s="131"/>
      <c r="S435" s="131"/>
      <c r="T435" s="131"/>
      <c r="U435" s="131"/>
      <c r="V435" s="131"/>
      <c r="W435" s="131"/>
      <c r="X435" s="132"/>
      <c r="Y435" s="131"/>
      <c r="Z435" s="130"/>
      <c r="AA435" s="660"/>
      <c r="AB435" s="394" t="str">
        <f t="shared" si="220"/>
        <v>►</v>
      </c>
      <c r="AC435" s="146" t="str">
        <f t="shared" si="233"/>
        <v>►</v>
      </c>
      <c r="AD435" s="659" t="str">
        <f t="shared" si="234"/>
        <v>►</v>
      </c>
      <c r="AE435" s="146" t="str">
        <f t="shared" si="235"/>
        <v>►</v>
      </c>
      <c r="AF435" s="146" t="str">
        <f t="shared" si="236"/>
        <v>►</v>
      </c>
      <c r="AG435" s="146" t="str">
        <f t="shared" si="237"/>
        <v>►</v>
      </c>
      <c r="AH435" s="146" t="str">
        <f t="shared" si="238"/>
        <v>►</v>
      </c>
      <c r="AI435" s="660"/>
      <c r="AJ435" s="133"/>
      <c r="AK435" s="118"/>
      <c r="AL435" s="118"/>
      <c r="AM435" s="117"/>
      <c r="AN435" s="116"/>
      <c r="AO435" s="115"/>
      <c r="AP435" s="131"/>
      <c r="AQ435" s="131"/>
      <c r="AR435" s="131"/>
      <c r="AS435" s="131"/>
      <c r="AT435" s="131"/>
      <c r="AU435" s="131"/>
      <c r="AV435" s="131"/>
      <c r="AW435" s="131"/>
      <c r="AX435" s="131"/>
      <c r="AY435" s="132"/>
      <c r="AZ435" s="131"/>
      <c r="BA435" s="130"/>
      <c r="BB435"/>
      <c r="BC435" s="394" t="str">
        <f t="shared" si="221"/>
        <v>►</v>
      </c>
      <c r="BF435" s="394" t="str">
        <f t="shared" si="222"/>
        <v>►</v>
      </c>
      <c r="BI435" s="9">
        <v>1</v>
      </c>
      <c r="BJ435" s="1"/>
      <c r="BK435" s="1"/>
    </row>
    <row r="436" spans="1:63" s="564" customFormat="1" ht="21">
      <c r="A436" s="394" t="str">
        <f t="shared" si="219"/>
        <v>►</v>
      </c>
      <c r="B436" s="146" t="str">
        <f t="shared" si="227"/>
        <v>►</v>
      </c>
      <c r="C436" s="659" t="str">
        <f t="shared" si="228"/>
        <v>►</v>
      </c>
      <c r="D436" s="146" t="str">
        <f t="shared" si="229"/>
        <v>►</v>
      </c>
      <c r="E436" s="146" t="str">
        <f t="shared" si="230"/>
        <v>►</v>
      </c>
      <c r="F436" s="146" t="str">
        <f t="shared" si="231"/>
        <v>►</v>
      </c>
      <c r="G436" s="146" t="str">
        <f t="shared" si="232"/>
        <v>►</v>
      </c>
      <c r="H436"/>
      <c r="I436" s="145"/>
      <c r="J436" s="118"/>
      <c r="K436" s="118"/>
      <c r="L436" s="117"/>
      <c r="M436" s="116"/>
      <c r="N436" s="115"/>
      <c r="O436" s="284"/>
      <c r="P436" s="265"/>
      <c r="Q436" s="268"/>
      <c r="R436" s="268"/>
      <c r="S436" s="268"/>
      <c r="T436" s="268"/>
      <c r="U436" s="268"/>
      <c r="V436" s="268"/>
      <c r="W436" s="268"/>
      <c r="X436" s="268"/>
      <c r="Y436" s="268"/>
      <c r="Z436" s="283"/>
      <c r="AA436" s="660"/>
      <c r="AB436" s="394" t="str">
        <f t="shared" si="220"/>
        <v>►</v>
      </c>
      <c r="AC436" s="146" t="str">
        <f t="shared" si="233"/>
        <v>►</v>
      </c>
      <c r="AD436" s="659" t="str">
        <f t="shared" si="234"/>
        <v>►</v>
      </c>
      <c r="AE436" s="146" t="str">
        <f t="shared" si="235"/>
        <v>►</v>
      </c>
      <c r="AF436" s="146" t="str">
        <f t="shared" si="236"/>
        <v>►</v>
      </c>
      <c r="AG436" s="146" t="str">
        <f t="shared" si="237"/>
        <v>►</v>
      </c>
      <c r="AH436" s="146" t="str">
        <f t="shared" si="238"/>
        <v>►</v>
      </c>
      <c r="AI436" s="660"/>
      <c r="AJ436" s="145"/>
      <c r="AK436" s="118"/>
      <c r="AL436" s="118"/>
      <c r="AM436" s="117"/>
      <c r="AN436" s="116"/>
      <c r="AO436" s="115"/>
      <c r="AP436" s="284"/>
      <c r="AQ436" s="265"/>
      <c r="AR436" s="268"/>
      <c r="AS436" s="268"/>
      <c r="AT436" s="268"/>
      <c r="AU436" s="268"/>
      <c r="AV436" s="268"/>
      <c r="AW436" s="268"/>
      <c r="AX436" s="268"/>
      <c r="AY436" s="268"/>
      <c r="AZ436" s="268"/>
      <c r="BA436" s="283"/>
      <c r="BB436"/>
      <c r="BC436" s="394" t="str">
        <f t="shared" si="221"/>
        <v>►</v>
      </c>
      <c r="BF436" s="394" t="str">
        <f t="shared" si="222"/>
        <v>►</v>
      </c>
      <c r="BI436" s="9">
        <v>1</v>
      </c>
      <c r="BJ436" s="1"/>
      <c r="BK436" s="1"/>
    </row>
    <row r="437" spans="1:63" s="564" customFormat="1" ht="21">
      <c r="A437" s="394" t="str">
        <f t="shared" si="219"/>
        <v>►</v>
      </c>
      <c r="B437" s="146" t="str">
        <f t="shared" ref="B437:G437" si="239">B436</f>
        <v>►</v>
      </c>
      <c r="C437" s="659" t="str">
        <f t="shared" si="239"/>
        <v>►</v>
      </c>
      <c r="D437" s="146" t="str">
        <f t="shared" si="239"/>
        <v>►</v>
      </c>
      <c r="E437" s="146" t="str">
        <f t="shared" si="239"/>
        <v>►</v>
      </c>
      <c r="F437" s="146" t="str">
        <f t="shared" si="239"/>
        <v>►</v>
      </c>
      <c r="G437" s="146" t="str">
        <f t="shared" si="239"/>
        <v>►</v>
      </c>
      <c r="H437"/>
      <c r="I437" s="145"/>
      <c r="J437" s="118"/>
      <c r="K437" s="118"/>
      <c r="L437" s="117"/>
      <c r="M437" s="116"/>
      <c r="N437" s="115"/>
      <c r="O437" s="281"/>
      <c r="P437" s="280"/>
      <c r="Q437" s="280"/>
      <c r="R437" s="280"/>
      <c r="S437" s="280"/>
      <c r="T437" s="280"/>
      <c r="U437" s="280"/>
      <c r="V437" s="280"/>
      <c r="W437" s="280"/>
      <c r="X437" s="280"/>
      <c r="Y437" s="280"/>
      <c r="Z437" s="279"/>
      <c r="AA437" s="660"/>
      <c r="AB437" s="394" t="str">
        <f t="shared" si="220"/>
        <v>►</v>
      </c>
      <c r="AC437" s="146" t="str">
        <f t="shared" ref="AC437:AH437" si="240">AC436</f>
        <v>►</v>
      </c>
      <c r="AD437" s="659" t="str">
        <f t="shared" si="240"/>
        <v>►</v>
      </c>
      <c r="AE437" s="146" t="str">
        <f t="shared" si="240"/>
        <v>►</v>
      </c>
      <c r="AF437" s="146" t="str">
        <f t="shared" si="240"/>
        <v>►</v>
      </c>
      <c r="AG437" s="146" t="str">
        <f t="shared" si="240"/>
        <v>►</v>
      </c>
      <c r="AH437" s="146" t="str">
        <f t="shared" si="240"/>
        <v>►</v>
      </c>
      <c r="AI437" s="660"/>
      <c r="AJ437" s="145"/>
      <c r="AK437" s="118"/>
      <c r="AL437" s="118"/>
      <c r="AM437" s="117"/>
      <c r="AN437" s="116"/>
      <c r="AO437" s="115"/>
      <c r="AP437" s="281"/>
      <c r="AQ437" s="280"/>
      <c r="AR437" s="280"/>
      <c r="AS437" s="280"/>
      <c r="AT437" s="280"/>
      <c r="AU437" s="280"/>
      <c r="AV437" s="280"/>
      <c r="AW437" s="280"/>
      <c r="AX437" s="280"/>
      <c r="AY437" s="280"/>
      <c r="AZ437" s="280"/>
      <c r="BA437" s="279"/>
      <c r="BB437"/>
      <c r="BC437" s="394" t="str">
        <f t="shared" si="221"/>
        <v>►</v>
      </c>
      <c r="BF437" s="394" t="str">
        <f t="shared" si="222"/>
        <v>►</v>
      </c>
      <c r="BI437" s="9">
        <v>1</v>
      </c>
      <c r="BJ437" s="1"/>
      <c r="BK437" s="1"/>
    </row>
    <row r="438" spans="1:63" s="564" customFormat="1" ht="21">
      <c r="A438" s="394" t="str">
        <f t="shared" si="219"/>
        <v>►</v>
      </c>
      <c r="B438" s="146" t="str">
        <f t="shared" ref="B438:G450" si="241">B436</f>
        <v>►</v>
      </c>
      <c r="C438" s="659" t="str">
        <f t="shared" si="241"/>
        <v>►</v>
      </c>
      <c r="D438" s="146" t="str">
        <f t="shared" si="241"/>
        <v>►</v>
      </c>
      <c r="E438" s="146" t="str">
        <f t="shared" si="241"/>
        <v>►</v>
      </c>
      <c r="F438" s="146" t="str">
        <f t="shared" si="241"/>
        <v>►</v>
      </c>
      <c r="G438" s="146" t="str">
        <f t="shared" si="241"/>
        <v>►</v>
      </c>
      <c r="H438"/>
      <c r="I438" s="145"/>
      <c r="J438" s="118"/>
      <c r="K438" s="118"/>
      <c r="L438" s="117"/>
      <c r="M438" s="116"/>
      <c r="N438" s="115"/>
      <c r="O438" s="281"/>
      <c r="P438" s="280"/>
      <c r="Q438" s="280"/>
      <c r="R438" s="280"/>
      <c r="S438" s="280"/>
      <c r="T438" s="280"/>
      <c r="U438" s="280"/>
      <c r="V438" s="280"/>
      <c r="W438" s="280"/>
      <c r="X438" s="280"/>
      <c r="Y438" s="280"/>
      <c r="Z438" s="279"/>
      <c r="AA438" s="660"/>
      <c r="AB438" s="394" t="str">
        <f t="shared" si="220"/>
        <v>►</v>
      </c>
      <c r="AC438" s="146" t="str">
        <f t="shared" ref="AC438:AH450" si="242">AC436</f>
        <v>►</v>
      </c>
      <c r="AD438" s="659" t="str">
        <f t="shared" si="242"/>
        <v>►</v>
      </c>
      <c r="AE438" s="146" t="str">
        <f t="shared" si="242"/>
        <v>►</v>
      </c>
      <c r="AF438" s="146" t="str">
        <f t="shared" si="242"/>
        <v>►</v>
      </c>
      <c r="AG438" s="146" t="str">
        <f t="shared" si="242"/>
        <v>►</v>
      </c>
      <c r="AH438" s="146" t="str">
        <f t="shared" si="242"/>
        <v>►</v>
      </c>
      <c r="AI438" s="660"/>
      <c r="AJ438" s="145"/>
      <c r="AK438" s="118"/>
      <c r="AL438" s="118"/>
      <c r="AM438" s="117"/>
      <c r="AN438" s="116"/>
      <c r="AO438" s="115"/>
      <c r="AP438" s="281"/>
      <c r="AQ438" s="280"/>
      <c r="AR438" s="280"/>
      <c r="AS438" s="280"/>
      <c r="AT438" s="280"/>
      <c r="AU438" s="280"/>
      <c r="AV438" s="280"/>
      <c r="AW438" s="280"/>
      <c r="AX438" s="280"/>
      <c r="AY438" s="280"/>
      <c r="AZ438" s="280"/>
      <c r="BA438" s="279"/>
      <c r="BB438"/>
      <c r="BC438" s="394" t="str">
        <f t="shared" si="221"/>
        <v>►</v>
      </c>
      <c r="BF438" s="394" t="str">
        <f t="shared" si="222"/>
        <v>►</v>
      </c>
      <c r="BI438" s="9">
        <v>1</v>
      </c>
      <c r="BJ438" s="1"/>
      <c r="BK438" s="1"/>
    </row>
    <row r="439" spans="1:63" s="564" customFormat="1" ht="21">
      <c r="A439" s="394" t="str">
        <f t="shared" si="219"/>
        <v>►</v>
      </c>
      <c r="B439" s="146" t="str">
        <f t="shared" si="241"/>
        <v>►</v>
      </c>
      <c r="C439" s="659" t="str">
        <f t="shared" si="241"/>
        <v>►</v>
      </c>
      <c r="D439" s="146" t="str">
        <f t="shared" si="241"/>
        <v>►</v>
      </c>
      <c r="E439" s="146" t="str">
        <f t="shared" si="241"/>
        <v>►</v>
      </c>
      <c r="F439" s="146" t="str">
        <f t="shared" si="241"/>
        <v>►</v>
      </c>
      <c r="G439" s="146" t="str">
        <f t="shared" si="241"/>
        <v>►</v>
      </c>
      <c r="H439"/>
      <c r="I439" s="145"/>
      <c r="J439" s="118"/>
      <c r="K439" s="118"/>
      <c r="L439" s="117"/>
      <c r="M439" s="116"/>
      <c r="N439" s="115"/>
      <c r="O439" s="281"/>
      <c r="P439" s="280"/>
      <c r="Q439" s="280"/>
      <c r="R439" s="280"/>
      <c r="S439" s="280"/>
      <c r="T439" s="280"/>
      <c r="U439" s="280"/>
      <c r="V439" s="280"/>
      <c r="W439" s="280"/>
      <c r="X439" s="280"/>
      <c r="Y439" s="280"/>
      <c r="Z439" s="279"/>
      <c r="AA439" s="660"/>
      <c r="AB439" s="394" t="str">
        <f t="shared" si="220"/>
        <v>►</v>
      </c>
      <c r="AC439" s="146" t="str">
        <f t="shared" si="242"/>
        <v>►</v>
      </c>
      <c r="AD439" s="659" t="str">
        <f t="shared" si="242"/>
        <v>►</v>
      </c>
      <c r="AE439" s="146" t="str">
        <f t="shared" si="242"/>
        <v>►</v>
      </c>
      <c r="AF439" s="146" t="str">
        <f t="shared" si="242"/>
        <v>►</v>
      </c>
      <c r="AG439" s="146" t="str">
        <f t="shared" si="242"/>
        <v>►</v>
      </c>
      <c r="AH439" s="146" t="str">
        <f t="shared" si="242"/>
        <v>►</v>
      </c>
      <c r="AI439" s="660"/>
      <c r="AJ439" s="145"/>
      <c r="AK439" s="118"/>
      <c r="AL439" s="118"/>
      <c r="AM439" s="117"/>
      <c r="AN439" s="116"/>
      <c r="AO439" s="115"/>
      <c r="AP439" s="281"/>
      <c r="AQ439" s="280"/>
      <c r="AR439" s="280"/>
      <c r="AS439" s="280"/>
      <c r="AT439" s="280"/>
      <c r="AU439" s="280"/>
      <c r="AV439" s="280"/>
      <c r="AW439" s="280"/>
      <c r="AX439" s="280"/>
      <c r="AY439" s="280"/>
      <c r="AZ439" s="280"/>
      <c r="BA439" s="279"/>
      <c r="BB439"/>
      <c r="BC439" s="394" t="str">
        <f t="shared" si="221"/>
        <v>►</v>
      </c>
      <c r="BF439" s="394" t="str">
        <f t="shared" si="222"/>
        <v>►</v>
      </c>
      <c r="BI439" s="9">
        <v>1</v>
      </c>
      <c r="BJ439" s="1"/>
      <c r="BK439" s="1"/>
    </row>
    <row r="440" spans="1:63" s="564" customFormat="1" ht="21">
      <c r="A440" s="394" t="str">
        <f t="shared" si="219"/>
        <v>►</v>
      </c>
      <c r="B440" s="146" t="str">
        <f t="shared" si="241"/>
        <v>►</v>
      </c>
      <c r="C440" s="659" t="str">
        <f t="shared" si="241"/>
        <v>►</v>
      </c>
      <c r="D440" s="146" t="str">
        <f t="shared" si="241"/>
        <v>►</v>
      </c>
      <c r="E440" s="146" t="str">
        <f t="shared" si="241"/>
        <v>►</v>
      </c>
      <c r="F440" s="146" t="str">
        <f t="shared" si="241"/>
        <v>►</v>
      </c>
      <c r="G440" s="146" t="str">
        <f t="shared" si="241"/>
        <v>►</v>
      </c>
      <c r="H440"/>
      <c r="I440" s="145"/>
      <c r="J440" s="118"/>
      <c r="K440" s="118"/>
      <c r="L440" s="117"/>
      <c r="M440" s="116"/>
      <c r="N440" s="115"/>
      <c r="O440" s="281"/>
      <c r="P440" s="280"/>
      <c r="Q440" s="280"/>
      <c r="R440" s="280"/>
      <c r="S440" s="280"/>
      <c r="T440" s="280"/>
      <c r="U440" s="280"/>
      <c r="V440" s="280"/>
      <c r="W440" s="280"/>
      <c r="X440" s="280"/>
      <c r="Y440" s="280"/>
      <c r="Z440" s="279"/>
      <c r="AA440" s="660"/>
      <c r="AB440" s="394" t="str">
        <f t="shared" si="220"/>
        <v>►</v>
      </c>
      <c r="AC440" s="146" t="str">
        <f t="shared" si="242"/>
        <v>►</v>
      </c>
      <c r="AD440" s="659" t="str">
        <f t="shared" si="242"/>
        <v>►</v>
      </c>
      <c r="AE440" s="146" t="str">
        <f t="shared" si="242"/>
        <v>►</v>
      </c>
      <c r="AF440" s="146" t="str">
        <f t="shared" si="242"/>
        <v>►</v>
      </c>
      <c r="AG440" s="146" t="str">
        <f t="shared" si="242"/>
        <v>►</v>
      </c>
      <c r="AH440" s="146" t="str">
        <f t="shared" si="242"/>
        <v>►</v>
      </c>
      <c r="AI440" s="660"/>
      <c r="AJ440" s="145"/>
      <c r="AK440" s="118"/>
      <c r="AL440" s="118"/>
      <c r="AM440" s="117"/>
      <c r="AN440" s="116"/>
      <c r="AO440" s="115"/>
      <c r="AP440" s="281"/>
      <c r="AQ440" s="280"/>
      <c r="AR440" s="280"/>
      <c r="AS440" s="280"/>
      <c r="AT440" s="280"/>
      <c r="AU440" s="280"/>
      <c r="AV440" s="280"/>
      <c r="AW440" s="280"/>
      <c r="AX440" s="280"/>
      <c r="AY440" s="280"/>
      <c r="AZ440" s="280"/>
      <c r="BA440" s="279"/>
      <c r="BB440"/>
      <c r="BC440" s="394" t="str">
        <f t="shared" si="221"/>
        <v>►</v>
      </c>
      <c r="BF440" s="394" t="str">
        <f t="shared" si="222"/>
        <v>►</v>
      </c>
      <c r="BI440" s="9">
        <v>1</v>
      </c>
      <c r="BJ440" s="1"/>
      <c r="BK440" s="1"/>
    </row>
    <row r="441" spans="1:63" s="564" customFormat="1" ht="21">
      <c r="A441" s="394" t="str">
        <f t="shared" si="219"/>
        <v>►</v>
      </c>
      <c r="B441" s="146" t="str">
        <f t="shared" si="241"/>
        <v>►</v>
      </c>
      <c r="C441" s="659" t="str">
        <f t="shared" si="241"/>
        <v>►</v>
      </c>
      <c r="D441" s="146" t="str">
        <f t="shared" si="241"/>
        <v>►</v>
      </c>
      <c r="E441" s="146" t="str">
        <f t="shared" si="241"/>
        <v>►</v>
      </c>
      <c r="F441" s="146" t="str">
        <f t="shared" si="241"/>
        <v>►</v>
      </c>
      <c r="G441" s="146" t="str">
        <f t="shared" si="241"/>
        <v>►</v>
      </c>
      <c r="H441"/>
      <c r="I441" s="145"/>
      <c r="J441" s="118"/>
      <c r="K441" s="118"/>
      <c r="L441" s="117"/>
      <c r="M441" s="116"/>
      <c r="N441" s="115"/>
      <c r="O441" s="281"/>
      <c r="P441" s="280"/>
      <c r="Q441" s="280"/>
      <c r="R441" s="280"/>
      <c r="S441" s="280"/>
      <c r="T441" s="280"/>
      <c r="U441" s="280"/>
      <c r="V441" s="280"/>
      <c r="W441" s="280"/>
      <c r="X441" s="280"/>
      <c r="Y441" s="280"/>
      <c r="Z441" s="279"/>
      <c r="AA441" s="660"/>
      <c r="AB441" s="394" t="str">
        <f t="shared" si="220"/>
        <v>►</v>
      </c>
      <c r="AC441" s="146" t="str">
        <f t="shared" si="242"/>
        <v>►</v>
      </c>
      <c r="AD441" s="659" t="str">
        <f t="shared" si="242"/>
        <v>►</v>
      </c>
      <c r="AE441" s="146" t="str">
        <f t="shared" si="242"/>
        <v>►</v>
      </c>
      <c r="AF441" s="146" t="str">
        <f t="shared" si="242"/>
        <v>►</v>
      </c>
      <c r="AG441" s="146" t="str">
        <f t="shared" si="242"/>
        <v>►</v>
      </c>
      <c r="AH441" s="146" t="str">
        <f t="shared" si="242"/>
        <v>►</v>
      </c>
      <c r="AI441" s="660"/>
      <c r="AJ441" s="145"/>
      <c r="AK441" s="118"/>
      <c r="AL441" s="118"/>
      <c r="AM441" s="117"/>
      <c r="AN441" s="116"/>
      <c r="AO441" s="115"/>
      <c r="AP441" s="281"/>
      <c r="AQ441" s="280"/>
      <c r="AR441" s="280"/>
      <c r="AS441" s="280"/>
      <c r="AT441" s="280"/>
      <c r="AU441" s="280"/>
      <c r="AV441" s="280"/>
      <c r="AW441" s="280"/>
      <c r="AX441" s="280"/>
      <c r="AY441" s="280"/>
      <c r="AZ441" s="280"/>
      <c r="BA441" s="279"/>
      <c r="BB441"/>
      <c r="BC441" s="394" t="str">
        <f t="shared" si="221"/>
        <v>►</v>
      </c>
      <c r="BF441" s="394" t="str">
        <f t="shared" si="222"/>
        <v>►</v>
      </c>
      <c r="BI441" s="9">
        <v>1</v>
      </c>
      <c r="BJ441" s="1"/>
      <c r="BK441" s="1"/>
    </row>
    <row r="442" spans="1:63" s="564" customFormat="1" ht="21">
      <c r="A442" s="394" t="str">
        <f t="shared" si="219"/>
        <v>►</v>
      </c>
      <c r="B442" s="146" t="str">
        <f t="shared" si="241"/>
        <v>►</v>
      </c>
      <c r="C442" s="659" t="str">
        <f t="shared" si="241"/>
        <v>►</v>
      </c>
      <c r="D442" s="146" t="str">
        <f t="shared" si="241"/>
        <v>►</v>
      </c>
      <c r="E442" s="146" t="str">
        <f t="shared" si="241"/>
        <v>►</v>
      </c>
      <c r="F442" s="146" t="str">
        <f t="shared" si="241"/>
        <v>►</v>
      </c>
      <c r="G442" s="146" t="str">
        <f t="shared" si="241"/>
        <v>►</v>
      </c>
      <c r="H442"/>
      <c r="I442" s="145"/>
      <c r="J442" s="118"/>
      <c r="K442" s="118"/>
      <c r="L442" s="117"/>
      <c r="M442" s="116"/>
      <c r="N442" s="115"/>
      <c r="O442" s="281"/>
      <c r="P442" s="280"/>
      <c r="Q442" s="280"/>
      <c r="R442" s="280"/>
      <c r="S442" s="280"/>
      <c r="T442" s="280"/>
      <c r="U442" s="280"/>
      <c r="V442" s="280"/>
      <c r="W442" s="280"/>
      <c r="X442" s="280"/>
      <c r="Y442" s="280"/>
      <c r="Z442" s="279"/>
      <c r="AA442" s="660"/>
      <c r="AB442" s="394" t="str">
        <f t="shared" si="220"/>
        <v>►</v>
      </c>
      <c r="AC442" s="146" t="str">
        <f t="shared" si="242"/>
        <v>►</v>
      </c>
      <c r="AD442" s="659" t="str">
        <f t="shared" si="242"/>
        <v>►</v>
      </c>
      <c r="AE442" s="146" t="str">
        <f t="shared" si="242"/>
        <v>►</v>
      </c>
      <c r="AF442" s="146" t="str">
        <f t="shared" si="242"/>
        <v>►</v>
      </c>
      <c r="AG442" s="146" t="str">
        <f t="shared" si="242"/>
        <v>►</v>
      </c>
      <c r="AH442" s="146" t="str">
        <f t="shared" si="242"/>
        <v>►</v>
      </c>
      <c r="AI442" s="660"/>
      <c r="AJ442" s="145"/>
      <c r="AK442" s="118"/>
      <c r="AL442" s="118"/>
      <c r="AM442" s="117"/>
      <c r="AN442" s="116"/>
      <c r="AO442" s="115"/>
      <c r="AP442" s="281"/>
      <c r="AQ442" s="280"/>
      <c r="AR442" s="280"/>
      <c r="AS442" s="280"/>
      <c r="AT442" s="280"/>
      <c r="AU442" s="280"/>
      <c r="AV442" s="280"/>
      <c r="AW442" s="280"/>
      <c r="AX442" s="280"/>
      <c r="AY442" s="280"/>
      <c r="AZ442" s="280"/>
      <c r="BA442" s="279"/>
      <c r="BB442"/>
      <c r="BC442" s="394" t="str">
        <f t="shared" si="221"/>
        <v>►</v>
      </c>
      <c r="BF442" s="394" t="str">
        <f t="shared" si="222"/>
        <v>►</v>
      </c>
      <c r="BI442" s="9">
        <v>1</v>
      </c>
      <c r="BJ442" s="1"/>
      <c r="BK442" s="1"/>
    </row>
    <row r="443" spans="1:63" s="564" customFormat="1" ht="21">
      <c r="A443" s="394" t="str">
        <f t="shared" si="219"/>
        <v>►</v>
      </c>
      <c r="B443" s="146" t="str">
        <f t="shared" si="241"/>
        <v>►</v>
      </c>
      <c r="C443" s="659" t="str">
        <f t="shared" si="241"/>
        <v>►</v>
      </c>
      <c r="D443" s="146" t="str">
        <f t="shared" si="241"/>
        <v>►</v>
      </c>
      <c r="E443" s="146" t="str">
        <f t="shared" si="241"/>
        <v>►</v>
      </c>
      <c r="F443" s="146" t="str">
        <f t="shared" si="241"/>
        <v>►</v>
      </c>
      <c r="G443" s="146" t="str">
        <f t="shared" si="241"/>
        <v>►</v>
      </c>
      <c r="H443"/>
      <c r="I443" s="145"/>
      <c r="J443" s="118"/>
      <c r="K443" s="118"/>
      <c r="L443" s="117"/>
      <c r="M443" s="116"/>
      <c r="N443" s="115"/>
      <c r="O443" s="281"/>
      <c r="P443" s="280"/>
      <c r="Q443" s="280"/>
      <c r="R443" s="280"/>
      <c r="S443" s="280"/>
      <c r="T443" s="280"/>
      <c r="U443" s="280"/>
      <c r="V443" s="280"/>
      <c r="W443" s="280"/>
      <c r="X443" s="280"/>
      <c r="Y443" s="280"/>
      <c r="Z443" s="279"/>
      <c r="AA443" s="660"/>
      <c r="AB443" s="394" t="str">
        <f t="shared" si="220"/>
        <v>►</v>
      </c>
      <c r="AC443" s="146" t="str">
        <f t="shared" si="242"/>
        <v>►</v>
      </c>
      <c r="AD443" s="659" t="str">
        <f t="shared" si="242"/>
        <v>►</v>
      </c>
      <c r="AE443" s="146" t="str">
        <f t="shared" si="242"/>
        <v>►</v>
      </c>
      <c r="AF443" s="146" t="str">
        <f t="shared" si="242"/>
        <v>►</v>
      </c>
      <c r="AG443" s="146" t="str">
        <f t="shared" si="242"/>
        <v>►</v>
      </c>
      <c r="AH443" s="146" t="str">
        <f t="shared" si="242"/>
        <v>►</v>
      </c>
      <c r="AI443" s="660"/>
      <c r="AJ443" s="145"/>
      <c r="AK443" s="118"/>
      <c r="AL443" s="118"/>
      <c r="AM443" s="117"/>
      <c r="AN443" s="116"/>
      <c r="AO443" s="115"/>
      <c r="AP443" s="281"/>
      <c r="AQ443" s="280"/>
      <c r="AR443" s="280"/>
      <c r="AS443" s="280"/>
      <c r="AT443" s="280"/>
      <c r="AU443" s="280"/>
      <c r="AV443" s="280"/>
      <c r="AW443" s="280"/>
      <c r="AX443" s="280"/>
      <c r="AY443" s="280"/>
      <c r="AZ443" s="280"/>
      <c r="BA443" s="279"/>
      <c r="BB443"/>
      <c r="BC443" s="394" t="str">
        <f t="shared" si="221"/>
        <v>►</v>
      </c>
      <c r="BF443" s="394" t="str">
        <f t="shared" si="222"/>
        <v>►</v>
      </c>
      <c r="BI443" s="9">
        <v>1</v>
      </c>
      <c r="BJ443" s="1"/>
      <c r="BK443" s="1"/>
    </row>
    <row r="444" spans="1:63" s="564" customFormat="1" ht="21">
      <c r="A444" s="394" t="str">
        <f t="shared" si="219"/>
        <v>►</v>
      </c>
      <c r="B444" s="146" t="str">
        <f t="shared" si="241"/>
        <v>►</v>
      </c>
      <c r="C444" s="659" t="str">
        <f t="shared" si="241"/>
        <v>►</v>
      </c>
      <c r="D444" s="146" t="str">
        <f t="shared" si="241"/>
        <v>►</v>
      </c>
      <c r="E444" s="146" t="str">
        <f t="shared" si="241"/>
        <v>►</v>
      </c>
      <c r="F444" s="146" t="str">
        <f t="shared" si="241"/>
        <v>►</v>
      </c>
      <c r="G444" s="146" t="str">
        <f t="shared" si="241"/>
        <v>►</v>
      </c>
      <c r="H444"/>
      <c r="I444" s="145"/>
      <c r="J444" s="118"/>
      <c r="K444" s="118"/>
      <c r="L444" s="117"/>
      <c r="M444" s="116"/>
      <c r="N444" s="115"/>
      <c r="O444" s="281"/>
      <c r="P444" s="280"/>
      <c r="Q444" s="280"/>
      <c r="R444" s="280"/>
      <c r="S444" s="280"/>
      <c r="T444" s="280"/>
      <c r="U444" s="280"/>
      <c r="V444" s="280"/>
      <c r="W444" s="280"/>
      <c r="X444" s="280"/>
      <c r="Y444" s="280"/>
      <c r="Z444" s="279"/>
      <c r="AA444" s="660"/>
      <c r="AB444" s="394" t="str">
        <f t="shared" si="220"/>
        <v>►</v>
      </c>
      <c r="AC444" s="146" t="str">
        <f t="shared" si="242"/>
        <v>►</v>
      </c>
      <c r="AD444" s="659" t="str">
        <f t="shared" si="242"/>
        <v>►</v>
      </c>
      <c r="AE444" s="146" t="str">
        <f t="shared" si="242"/>
        <v>►</v>
      </c>
      <c r="AF444" s="146" t="str">
        <f t="shared" si="242"/>
        <v>►</v>
      </c>
      <c r="AG444" s="146" t="str">
        <f t="shared" si="242"/>
        <v>►</v>
      </c>
      <c r="AH444" s="146" t="str">
        <f t="shared" si="242"/>
        <v>►</v>
      </c>
      <c r="AI444" s="660"/>
      <c r="AJ444" s="145"/>
      <c r="AK444" s="118"/>
      <c r="AL444" s="118"/>
      <c r="AM444" s="117"/>
      <c r="AN444" s="116"/>
      <c r="AO444" s="115"/>
      <c r="AP444" s="281"/>
      <c r="AQ444" s="280"/>
      <c r="AR444" s="280"/>
      <c r="AS444" s="280"/>
      <c r="AT444" s="280"/>
      <c r="AU444" s="280"/>
      <c r="AV444" s="280"/>
      <c r="AW444" s="280"/>
      <c r="AX444" s="280"/>
      <c r="AY444" s="280"/>
      <c r="AZ444" s="280"/>
      <c r="BA444" s="279"/>
      <c r="BB444"/>
      <c r="BC444" s="394" t="str">
        <f t="shared" si="221"/>
        <v>►</v>
      </c>
      <c r="BF444" s="394" t="str">
        <f t="shared" si="222"/>
        <v>►</v>
      </c>
      <c r="BI444" s="9">
        <v>1</v>
      </c>
      <c r="BJ444" s="1"/>
      <c r="BK444" s="1"/>
    </row>
    <row r="445" spans="1:63" s="564" customFormat="1" ht="21">
      <c r="A445" s="394" t="str">
        <f t="shared" si="219"/>
        <v>►</v>
      </c>
      <c r="B445" s="146" t="str">
        <f t="shared" si="241"/>
        <v>►</v>
      </c>
      <c r="C445" s="659" t="str">
        <f t="shared" si="241"/>
        <v>►</v>
      </c>
      <c r="D445" s="146" t="str">
        <f t="shared" si="241"/>
        <v>►</v>
      </c>
      <c r="E445" s="146" t="str">
        <f t="shared" si="241"/>
        <v>►</v>
      </c>
      <c r="F445" s="146" t="str">
        <f t="shared" si="241"/>
        <v>►</v>
      </c>
      <c r="G445" s="146" t="str">
        <f t="shared" si="241"/>
        <v>►</v>
      </c>
      <c r="H445"/>
      <c r="I445" s="145"/>
      <c r="J445" s="118"/>
      <c r="K445" s="118"/>
      <c r="L445" s="117"/>
      <c r="M445" s="116"/>
      <c r="N445" s="115"/>
      <c r="O445" s="281"/>
      <c r="P445" s="280"/>
      <c r="Q445" s="280"/>
      <c r="R445" s="280"/>
      <c r="S445" s="280"/>
      <c r="T445" s="280"/>
      <c r="U445" s="280"/>
      <c r="V445" s="280"/>
      <c r="W445" s="280"/>
      <c r="X445" s="280"/>
      <c r="Y445" s="280"/>
      <c r="Z445" s="279"/>
      <c r="AA445" s="660"/>
      <c r="AB445" s="394" t="str">
        <f t="shared" si="220"/>
        <v>►</v>
      </c>
      <c r="AC445" s="146" t="str">
        <f t="shared" si="242"/>
        <v>►</v>
      </c>
      <c r="AD445" s="659" t="str">
        <f t="shared" si="242"/>
        <v>►</v>
      </c>
      <c r="AE445" s="146" t="str">
        <f t="shared" si="242"/>
        <v>►</v>
      </c>
      <c r="AF445" s="146" t="str">
        <f t="shared" si="242"/>
        <v>►</v>
      </c>
      <c r="AG445" s="146" t="str">
        <f t="shared" si="242"/>
        <v>►</v>
      </c>
      <c r="AH445" s="146" t="str">
        <f t="shared" si="242"/>
        <v>►</v>
      </c>
      <c r="AI445" s="660"/>
      <c r="AJ445" s="145"/>
      <c r="AK445" s="118"/>
      <c r="AL445" s="118"/>
      <c r="AM445" s="117"/>
      <c r="AN445" s="116"/>
      <c r="AO445" s="115"/>
      <c r="AP445" s="281"/>
      <c r="AQ445" s="280"/>
      <c r="AR445" s="280"/>
      <c r="AS445" s="280"/>
      <c r="AT445" s="280"/>
      <c r="AU445" s="280"/>
      <c r="AV445" s="280"/>
      <c r="AW445" s="280"/>
      <c r="AX445" s="280"/>
      <c r="AY445" s="280"/>
      <c r="AZ445" s="280"/>
      <c r="BA445" s="279"/>
      <c r="BB445"/>
      <c r="BC445" s="394" t="str">
        <f t="shared" si="221"/>
        <v>►</v>
      </c>
      <c r="BF445" s="394" t="str">
        <f t="shared" si="222"/>
        <v>►</v>
      </c>
      <c r="BI445" s="9">
        <v>1</v>
      </c>
      <c r="BJ445" s="1"/>
      <c r="BK445" s="1"/>
    </row>
    <row r="446" spans="1:63" s="564" customFormat="1" ht="18.75">
      <c r="A446" s="394" t="str">
        <f t="shared" si="219"/>
        <v>►</v>
      </c>
      <c r="B446" s="146" t="str">
        <f t="shared" si="241"/>
        <v>►</v>
      </c>
      <c r="C446" s="659" t="str">
        <f t="shared" si="241"/>
        <v>►</v>
      </c>
      <c r="D446" s="146" t="str">
        <f t="shared" si="241"/>
        <v>►</v>
      </c>
      <c r="E446" s="146" t="str">
        <f t="shared" si="241"/>
        <v>►</v>
      </c>
      <c r="F446" s="146" t="str">
        <f t="shared" si="241"/>
        <v>►</v>
      </c>
      <c r="G446" s="146" t="str">
        <f t="shared" si="241"/>
        <v>►</v>
      </c>
      <c r="H446"/>
      <c r="I446" s="145"/>
      <c r="J446" s="118"/>
      <c r="K446" s="118"/>
      <c r="L446" s="117"/>
      <c r="M446" s="116"/>
      <c r="N446" s="115"/>
      <c r="O446" s="661"/>
      <c r="P446" s="277"/>
      <c r="Q446" s="277"/>
      <c r="R446" s="277"/>
      <c r="S446" s="277"/>
      <c r="T446" s="277"/>
      <c r="U446" s="277"/>
      <c r="V446" s="277"/>
      <c r="W446" s="277"/>
      <c r="X446" s="277"/>
      <c r="Y446" s="277"/>
      <c r="Z446" s="276"/>
      <c r="AA446" s="660"/>
      <c r="AB446" s="394" t="str">
        <f t="shared" si="220"/>
        <v>►</v>
      </c>
      <c r="AC446" s="146" t="str">
        <f t="shared" si="242"/>
        <v>►</v>
      </c>
      <c r="AD446" s="659" t="str">
        <f t="shared" si="242"/>
        <v>►</v>
      </c>
      <c r="AE446" s="146" t="str">
        <f t="shared" si="242"/>
        <v>►</v>
      </c>
      <c r="AF446" s="146" t="str">
        <f t="shared" si="242"/>
        <v>►</v>
      </c>
      <c r="AG446" s="146" t="str">
        <f t="shared" si="242"/>
        <v>►</v>
      </c>
      <c r="AH446" s="146" t="str">
        <f t="shared" si="242"/>
        <v>►</v>
      </c>
      <c r="AI446" s="660"/>
      <c r="AJ446" s="145"/>
      <c r="AK446" s="118"/>
      <c r="AL446" s="118"/>
      <c r="AM446" s="117"/>
      <c r="AN446" s="116"/>
      <c r="AO446" s="115"/>
      <c r="AP446" s="661"/>
      <c r="AQ446" s="277"/>
      <c r="AR446" s="277"/>
      <c r="AS446" s="277"/>
      <c r="AT446" s="277"/>
      <c r="AU446" s="277"/>
      <c r="AV446" s="277"/>
      <c r="AW446" s="277"/>
      <c r="AX446" s="277"/>
      <c r="AY446" s="277"/>
      <c r="AZ446" s="277"/>
      <c r="BA446" s="276"/>
      <c r="BB446"/>
      <c r="BC446" s="394" t="str">
        <f t="shared" si="221"/>
        <v>►</v>
      </c>
      <c r="BF446" s="394" t="str">
        <f t="shared" si="222"/>
        <v>►</v>
      </c>
      <c r="BI446" s="9">
        <v>1</v>
      </c>
      <c r="BJ446" s="1"/>
      <c r="BK446" s="1"/>
    </row>
    <row r="447" spans="1:63" s="564" customFormat="1" ht="18.75">
      <c r="A447" s="394" t="str">
        <f t="shared" si="219"/>
        <v>►</v>
      </c>
      <c r="B447" s="146" t="str">
        <f t="shared" si="241"/>
        <v>►</v>
      </c>
      <c r="C447" s="659" t="str">
        <f t="shared" si="241"/>
        <v>►</v>
      </c>
      <c r="D447" s="146" t="str">
        <f t="shared" si="241"/>
        <v>►</v>
      </c>
      <c r="E447" s="146" t="str">
        <f t="shared" si="241"/>
        <v>►</v>
      </c>
      <c r="F447" s="146" t="str">
        <f t="shared" si="241"/>
        <v>►</v>
      </c>
      <c r="G447" s="146" t="str">
        <f t="shared" si="241"/>
        <v>►</v>
      </c>
      <c r="H447"/>
      <c r="I447" s="145"/>
      <c r="J447" s="118"/>
      <c r="K447" s="118"/>
      <c r="L447" s="117"/>
      <c r="M447" s="116"/>
      <c r="N447" s="115"/>
      <c r="O447" s="661"/>
      <c r="P447" s="277"/>
      <c r="Q447" s="277"/>
      <c r="R447" s="277"/>
      <c r="S447" s="277"/>
      <c r="T447" s="277"/>
      <c r="U447" s="277"/>
      <c r="V447" s="277"/>
      <c r="W447" s="277"/>
      <c r="X447" s="277"/>
      <c r="Y447" s="277"/>
      <c r="Z447" s="276"/>
      <c r="AA447" s="660"/>
      <c r="AB447" s="394" t="str">
        <f t="shared" si="220"/>
        <v>►</v>
      </c>
      <c r="AC447" s="146" t="str">
        <f t="shared" si="242"/>
        <v>►</v>
      </c>
      <c r="AD447" s="659" t="str">
        <f t="shared" si="242"/>
        <v>►</v>
      </c>
      <c r="AE447" s="146" t="str">
        <f t="shared" si="242"/>
        <v>►</v>
      </c>
      <c r="AF447" s="146" t="str">
        <f t="shared" si="242"/>
        <v>►</v>
      </c>
      <c r="AG447" s="146" t="str">
        <f t="shared" si="242"/>
        <v>►</v>
      </c>
      <c r="AH447" s="146" t="str">
        <f t="shared" si="242"/>
        <v>►</v>
      </c>
      <c r="AI447" s="660"/>
      <c r="AJ447" s="145"/>
      <c r="AK447" s="118"/>
      <c r="AL447" s="118"/>
      <c r="AM447" s="117"/>
      <c r="AN447" s="116"/>
      <c r="AO447" s="115"/>
      <c r="AP447" s="661"/>
      <c r="AQ447" s="277"/>
      <c r="AR447" s="277"/>
      <c r="AS447" s="277"/>
      <c r="AT447" s="277"/>
      <c r="AU447" s="277"/>
      <c r="AV447" s="277"/>
      <c r="AW447" s="277"/>
      <c r="AX447" s="277"/>
      <c r="AY447" s="277"/>
      <c r="AZ447" s="277"/>
      <c r="BA447" s="276"/>
      <c r="BB447"/>
      <c r="BC447" s="394" t="str">
        <f t="shared" si="221"/>
        <v>►</v>
      </c>
      <c r="BF447" s="394" t="str">
        <f t="shared" si="222"/>
        <v>►</v>
      </c>
      <c r="BI447" s="9">
        <v>1</v>
      </c>
      <c r="BJ447" s="1"/>
      <c r="BK447" s="1"/>
    </row>
    <row r="448" spans="1:63" s="564" customFormat="1" ht="15.75">
      <c r="A448" s="394" t="str">
        <f t="shared" si="219"/>
        <v>►</v>
      </c>
      <c r="B448" s="146" t="str">
        <f t="shared" si="241"/>
        <v>►</v>
      </c>
      <c r="C448" s="659" t="str">
        <f t="shared" si="241"/>
        <v>►</v>
      </c>
      <c r="D448" s="146" t="str">
        <f t="shared" si="241"/>
        <v>►</v>
      </c>
      <c r="E448" s="146" t="str">
        <f t="shared" si="241"/>
        <v>►</v>
      </c>
      <c r="F448" s="146" t="str">
        <f t="shared" si="241"/>
        <v>►</v>
      </c>
      <c r="G448" s="146" t="str">
        <f t="shared" si="241"/>
        <v>►</v>
      </c>
      <c r="H448"/>
      <c r="I448" s="272"/>
      <c r="J448" s="118"/>
      <c r="K448" s="118"/>
      <c r="L448" s="117"/>
      <c r="M448" s="116"/>
      <c r="N448" s="115"/>
      <c r="O448" s="274"/>
      <c r="P448" s="121"/>
      <c r="Q448" s="121"/>
      <c r="R448" s="121"/>
      <c r="S448" s="121"/>
      <c r="T448" s="121"/>
      <c r="U448" s="121"/>
      <c r="V448" s="121"/>
      <c r="W448" s="121"/>
      <c r="X448" s="121"/>
      <c r="Y448" s="121"/>
      <c r="Z448" s="120"/>
      <c r="AA448" s="660"/>
      <c r="AB448" s="394" t="str">
        <f t="shared" si="220"/>
        <v>►</v>
      </c>
      <c r="AC448" s="146" t="str">
        <f t="shared" si="242"/>
        <v>►</v>
      </c>
      <c r="AD448" s="659" t="str">
        <f t="shared" si="242"/>
        <v>►</v>
      </c>
      <c r="AE448" s="146" t="str">
        <f t="shared" si="242"/>
        <v>►</v>
      </c>
      <c r="AF448" s="146" t="str">
        <f t="shared" si="242"/>
        <v>►</v>
      </c>
      <c r="AG448" s="146" t="str">
        <f t="shared" si="242"/>
        <v>►</v>
      </c>
      <c r="AH448" s="146" t="str">
        <f t="shared" si="242"/>
        <v>►</v>
      </c>
      <c r="AI448" s="660"/>
      <c r="AJ448" s="272"/>
      <c r="AK448" s="118"/>
      <c r="AL448" s="118"/>
      <c r="AM448" s="117"/>
      <c r="AN448" s="116"/>
      <c r="AO448" s="115"/>
      <c r="AP448" s="274"/>
      <c r="AQ448" s="121"/>
      <c r="AR448" s="121"/>
      <c r="AS448" s="121"/>
      <c r="AT448" s="121"/>
      <c r="AU448" s="121"/>
      <c r="AV448" s="121"/>
      <c r="AW448" s="121"/>
      <c r="AX448" s="121"/>
      <c r="AY448" s="121"/>
      <c r="AZ448" s="121"/>
      <c r="BA448" s="120"/>
      <c r="BB448"/>
      <c r="BC448" s="394" t="str">
        <f t="shared" si="221"/>
        <v>►</v>
      </c>
      <c r="BF448" s="394" t="str">
        <f t="shared" si="222"/>
        <v>►</v>
      </c>
      <c r="BI448" s="9">
        <v>1</v>
      </c>
      <c r="BJ448" s="1"/>
      <c r="BK448" s="1"/>
    </row>
    <row r="449" spans="1:63" ht="15.75">
      <c r="A449" s="394" t="str">
        <f t="shared" si="219"/>
        <v>►</v>
      </c>
      <c r="B449" s="146" t="str">
        <f t="shared" si="241"/>
        <v>►</v>
      </c>
      <c r="C449" s="659" t="str">
        <f t="shared" si="241"/>
        <v>►</v>
      </c>
      <c r="D449" s="146" t="str">
        <f t="shared" si="241"/>
        <v>►</v>
      </c>
      <c r="E449" s="146" t="str">
        <f t="shared" si="241"/>
        <v>►</v>
      </c>
      <c r="F449" s="146" t="str">
        <f t="shared" si="241"/>
        <v>►</v>
      </c>
      <c r="G449" s="146" t="str">
        <f t="shared" si="241"/>
        <v>►</v>
      </c>
      <c r="I449" s="272"/>
      <c r="J449" s="112"/>
      <c r="K449" s="112"/>
      <c r="L449" s="112"/>
      <c r="M449" s="112"/>
      <c r="N449" s="112"/>
      <c r="O449" s="112"/>
      <c r="P449" s="112"/>
      <c r="Q449" s="112"/>
      <c r="R449" s="112"/>
      <c r="S449" s="112"/>
      <c r="T449" s="112"/>
      <c r="U449" s="112"/>
      <c r="V449" s="112"/>
      <c r="W449" s="112"/>
      <c r="X449" s="112"/>
      <c r="Y449" s="112"/>
      <c r="Z449" s="114"/>
      <c r="AB449" s="394" t="str">
        <f t="shared" si="220"/>
        <v>►</v>
      </c>
      <c r="AC449" s="146" t="str">
        <f t="shared" si="242"/>
        <v>►</v>
      </c>
      <c r="AD449" s="659" t="str">
        <f t="shared" si="242"/>
        <v>►</v>
      </c>
      <c r="AE449" s="146" t="str">
        <f t="shared" si="242"/>
        <v>►</v>
      </c>
      <c r="AF449" s="146" t="str">
        <f t="shared" si="242"/>
        <v>►</v>
      </c>
      <c r="AG449" s="146" t="str">
        <f t="shared" si="242"/>
        <v>►</v>
      </c>
      <c r="AH449" s="146" t="str">
        <f t="shared" si="242"/>
        <v>►</v>
      </c>
      <c r="AJ449" s="272"/>
      <c r="AK449" s="112"/>
      <c r="AL449" s="112"/>
      <c r="AM449" s="112"/>
      <c r="AN449" s="112"/>
      <c r="AO449" s="112"/>
      <c r="AP449" s="112"/>
      <c r="AQ449" s="112"/>
      <c r="AR449" s="112"/>
      <c r="AS449" s="112"/>
      <c r="AT449" s="112"/>
      <c r="AU449" s="112"/>
      <c r="AV449" s="112"/>
      <c r="AW449" s="112"/>
      <c r="AX449" s="112"/>
      <c r="AY449" s="112"/>
      <c r="AZ449" s="112"/>
      <c r="BA449" s="114"/>
      <c r="BC449" s="394" t="str">
        <f t="shared" si="221"/>
        <v>►</v>
      </c>
      <c r="BF449" s="394" t="str">
        <f t="shared" si="222"/>
        <v>►</v>
      </c>
      <c r="BI449" s="9">
        <v>1</v>
      </c>
    </row>
    <row r="450" spans="1:63" ht="16.5" thickBot="1">
      <c r="A450" s="394" t="str">
        <f t="shared" si="219"/>
        <v>►</v>
      </c>
      <c r="B450" s="146" t="str">
        <f t="shared" si="241"/>
        <v>►</v>
      </c>
      <c r="C450" s="659" t="str">
        <f t="shared" si="241"/>
        <v>►</v>
      </c>
      <c r="D450" s="146" t="str">
        <f t="shared" si="241"/>
        <v>►</v>
      </c>
      <c r="E450" s="146" t="str">
        <f t="shared" si="241"/>
        <v>►</v>
      </c>
      <c r="F450" s="146" t="str">
        <f t="shared" si="241"/>
        <v>►</v>
      </c>
      <c r="G450" s="146" t="str">
        <f t="shared" si="241"/>
        <v>►</v>
      </c>
      <c r="I450" s="271"/>
      <c r="J450" s="270"/>
      <c r="K450" s="270"/>
      <c r="L450" s="270"/>
      <c r="M450" s="270"/>
      <c r="N450" s="270"/>
      <c r="O450" s="270"/>
      <c r="P450" s="270"/>
      <c r="Q450" s="270"/>
      <c r="R450" s="270"/>
      <c r="S450" s="270"/>
      <c r="T450" s="270"/>
      <c r="U450" s="270"/>
      <c r="V450" s="270"/>
      <c r="W450" s="270"/>
      <c r="X450" s="270"/>
      <c r="Y450" s="270"/>
      <c r="Z450" s="269"/>
      <c r="AB450" s="394" t="str">
        <f t="shared" si="220"/>
        <v>►</v>
      </c>
      <c r="AC450" s="146" t="str">
        <f t="shared" si="242"/>
        <v>►</v>
      </c>
      <c r="AD450" s="659" t="str">
        <f t="shared" si="242"/>
        <v>►</v>
      </c>
      <c r="AE450" s="146" t="str">
        <f t="shared" si="242"/>
        <v>►</v>
      </c>
      <c r="AF450" s="146" t="str">
        <f t="shared" si="242"/>
        <v>►</v>
      </c>
      <c r="AG450" s="146" t="str">
        <f t="shared" si="242"/>
        <v>►</v>
      </c>
      <c r="AH450" s="146" t="str">
        <f t="shared" si="242"/>
        <v>►</v>
      </c>
      <c r="AJ450" s="271"/>
      <c r="AK450" s="270"/>
      <c r="AL450" s="270"/>
      <c r="AM450" s="270"/>
      <c r="AN450" s="270"/>
      <c r="AO450" s="270"/>
      <c r="AP450" s="270"/>
      <c r="AQ450" s="270"/>
      <c r="AR450" s="270"/>
      <c r="AS450" s="270"/>
      <c r="AT450" s="270"/>
      <c r="AU450" s="270"/>
      <c r="AV450" s="270"/>
      <c r="AW450" s="270"/>
      <c r="AX450" s="270"/>
      <c r="AY450" s="270"/>
      <c r="AZ450" s="270"/>
      <c r="BA450" s="269"/>
      <c r="BC450" s="394" t="str">
        <f t="shared" si="221"/>
        <v>►</v>
      </c>
      <c r="BF450" s="394" t="str">
        <f t="shared" si="222"/>
        <v>►</v>
      </c>
      <c r="BI450" s="9">
        <v>1</v>
      </c>
    </row>
    <row r="451" spans="1:63" ht="16.5" thickBot="1">
      <c r="A451" s="656" t="s">
        <v>394</v>
      </c>
      <c r="B451" s="655" t="s">
        <v>933</v>
      </c>
      <c r="C451" s="655" t="s">
        <v>933</v>
      </c>
      <c r="D451" s="655" t="s">
        <v>933</v>
      </c>
      <c r="E451" s="655" t="s">
        <v>933</v>
      </c>
      <c r="F451" s="655" t="s">
        <v>933</v>
      </c>
      <c r="G451" s="655" t="s">
        <v>933</v>
      </c>
      <c r="I451" s="658" t="s">
        <v>338</v>
      </c>
      <c r="J451" s="657" t="s">
        <v>933</v>
      </c>
      <c r="K451" s="657" t="s">
        <v>933</v>
      </c>
      <c r="L451" s="657" t="s">
        <v>933</v>
      </c>
      <c r="M451" s="657" t="s">
        <v>933</v>
      </c>
      <c r="N451" s="657" t="s">
        <v>933</v>
      </c>
      <c r="O451" s="657" t="s">
        <v>933</v>
      </c>
      <c r="P451" s="657" t="s">
        <v>933</v>
      </c>
      <c r="Q451" s="657" t="s">
        <v>933</v>
      </c>
      <c r="R451" s="657" t="s">
        <v>933</v>
      </c>
      <c r="S451" s="657" t="s">
        <v>933</v>
      </c>
      <c r="T451" s="657" t="s">
        <v>933</v>
      </c>
      <c r="U451" s="657" t="s">
        <v>933</v>
      </c>
      <c r="V451" s="657" t="s">
        <v>933</v>
      </c>
      <c r="W451" s="657" t="s">
        <v>933</v>
      </c>
      <c r="X451" s="657" t="s">
        <v>933</v>
      </c>
      <c r="Y451" s="657" t="s">
        <v>933</v>
      </c>
      <c r="Z451" s="657" t="s">
        <v>933</v>
      </c>
      <c r="AB451" s="656" t="s">
        <v>394</v>
      </c>
      <c r="AC451" s="655" t="s">
        <v>933</v>
      </c>
      <c r="AD451" s="655" t="s">
        <v>933</v>
      </c>
      <c r="AE451" s="655" t="s">
        <v>933</v>
      </c>
      <c r="AF451" s="655" t="s">
        <v>933</v>
      </c>
      <c r="AG451" s="655" t="s">
        <v>933</v>
      </c>
      <c r="AH451" s="655" t="s">
        <v>933</v>
      </c>
      <c r="AJ451" s="832" t="s">
        <v>338</v>
      </c>
      <c r="AK451" s="833" t="s">
        <v>338</v>
      </c>
      <c r="AL451" s="833" t="s">
        <v>338</v>
      </c>
      <c r="AM451" s="833" t="s">
        <v>338</v>
      </c>
      <c r="AN451" s="833" t="s">
        <v>338</v>
      </c>
      <c r="AO451" s="834" t="s">
        <v>2028</v>
      </c>
      <c r="AP451" s="835"/>
      <c r="AQ451" s="835"/>
      <c r="AR451" s="835"/>
      <c r="AS451" s="835"/>
      <c r="AT451" s="835"/>
      <c r="AU451" s="835"/>
      <c r="AV451" s="835"/>
      <c r="AW451" s="835"/>
      <c r="AX451" s="835"/>
      <c r="AY451" s="835"/>
      <c r="AZ451" s="835"/>
      <c r="BA451" s="835"/>
      <c r="BI451" s="489" t="s">
        <v>663</v>
      </c>
    </row>
    <row r="452" spans="1:63">
      <c r="A452" s="9">
        <v>1</v>
      </c>
      <c r="B452" s="9">
        <v>1</v>
      </c>
      <c r="C452" s="9">
        <v>1</v>
      </c>
      <c r="D452" s="9">
        <v>1</v>
      </c>
      <c r="E452" s="9">
        <v>1</v>
      </c>
      <c r="F452" s="9">
        <v>1</v>
      </c>
      <c r="G452" s="9">
        <v>1</v>
      </c>
      <c r="H452" s="9">
        <v>1</v>
      </c>
      <c r="I452" s="9">
        <v>1</v>
      </c>
      <c r="J452" s="9">
        <v>1</v>
      </c>
      <c r="K452" s="9">
        <v>1</v>
      </c>
      <c r="L452" s="9">
        <v>1</v>
      </c>
      <c r="M452" s="9">
        <v>1</v>
      </c>
      <c r="N452" s="9">
        <v>1</v>
      </c>
      <c r="O452" s="9">
        <v>1</v>
      </c>
      <c r="P452" s="9">
        <v>1</v>
      </c>
      <c r="Q452" s="9">
        <v>1</v>
      </c>
      <c r="R452" s="9">
        <v>1</v>
      </c>
      <c r="S452" s="9">
        <v>1</v>
      </c>
      <c r="T452" s="9">
        <v>1</v>
      </c>
      <c r="U452" s="9">
        <v>1</v>
      </c>
      <c r="V452" s="9">
        <v>1</v>
      </c>
      <c r="W452" s="9">
        <v>1</v>
      </c>
      <c r="X452" s="9">
        <v>1</v>
      </c>
      <c r="Y452" s="9">
        <v>1</v>
      </c>
      <c r="Z452" s="9">
        <v>1</v>
      </c>
      <c r="AA452" s="9">
        <v>1</v>
      </c>
      <c r="AB452" s="9">
        <v>1</v>
      </c>
      <c r="AC452" s="9">
        <v>1</v>
      </c>
      <c r="AD452" s="9">
        <v>1</v>
      </c>
      <c r="AE452" s="9">
        <v>1</v>
      </c>
      <c r="AF452" s="9">
        <v>1</v>
      </c>
      <c r="AG452" s="9">
        <v>1</v>
      </c>
      <c r="AH452" s="9">
        <v>1</v>
      </c>
      <c r="AI452" s="9">
        <v>1</v>
      </c>
      <c r="AJ452" s="9">
        <v>1</v>
      </c>
      <c r="AK452" s="9">
        <v>1</v>
      </c>
      <c r="AL452" s="9">
        <v>1</v>
      </c>
      <c r="AM452" s="9">
        <v>1</v>
      </c>
      <c r="AN452" s="9">
        <v>1</v>
      </c>
      <c r="AO452" s="9">
        <v>1</v>
      </c>
      <c r="AP452" s="9">
        <v>1</v>
      </c>
      <c r="AQ452" s="9">
        <v>1</v>
      </c>
      <c r="AR452" s="9">
        <v>1</v>
      </c>
      <c r="AS452" s="9">
        <v>1</v>
      </c>
      <c r="AT452" s="9">
        <v>1</v>
      </c>
      <c r="AU452" s="9">
        <v>1</v>
      </c>
      <c r="AV452" s="9">
        <v>1</v>
      </c>
      <c r="AW452" s="9">
        <v>1</v>
      </c>
      <c r="AX452" s="9">
        <v>1</v>
      </c>
      <c r="AY452" s="9">
        <v>1</v>
      </c>
      <c r="AZ452" s="9">
        <v>1</v>
      </c>
      <c r="BA452" s="9">
        <v>1</v>
      </c>
      <c r="BB452" s="9">
        <v>1</v>
      </c>
      <c r="BC452" s="9">
        <v>1</v>
      </c>
      <c r="BD452" s="9">
        <v>1</v>
      </c>
      <c r="BE452" s="9">
        <v>1</v>
      </c>
      <c r="BF452" s="9">
        <v>1</v>
      </c>
      <c r="BG452" s="9">
        <v>1</v>
      </c>
      <c r="BH452" s="9">
        <v>1</v>
      </c>
      <c r="BI452" s="8" t="str">
        <f>ADDRESS(ROW(),COLUMN(),4)</f>
        <v>BI452</v>
      </c>
      <c r="BJ452" s="7"/>
      <c r="BK452" s="6" t="str">
        <f>ADDRESS(ROW(),COLUMN(),4)</f>
        <v>BK452</v>
      </c>
    </row>
  </sheetData>
  <autoFilter ref="A9:G451" xr:uid="{D5B42C46-DAA9-4376-9A9E-88246AC61B6A}"/>
  <mergeCells count="12">
    <mergeCell ref="I2:AZ3"/>
    <mergeCell ref="BA2:BA5"/>
    <mergeCell ref="BD18:BD21"/>
    <mergeCell ref="BG18:BG21"/>
    <mergeCell ref="BD26:BD28"/>
    <mergeCell ref="BG26:BG28"/>
    <mergeCell ref="BD32:BD35"/>
    <mergeCell ref="BG32:BG35"/>
    <mergeCell ref="BD42:BD45"/>
    <mergeCell ref="BG42:BG45"/>
    <mergeCell ref="BD59:BD61"/>
    <mergeCell ref="BG59:BG61"/>
  </mergeCells>
  <hyperlinks>
    <hyperlink ref="B6" r:id="rId1" xr:uid="{046F4B08-2CF0-4FF7-85F4-D552C1312A71}"/>
    <hyperlink ref="BD55" r:id="rId2" xr:uid="{F84FF92A-976F-4A36-8C97-50BC05C40919}"/>
    <hyperlink ref="BD57" r:id="rId3" xr:uid="{57F092CC-E9B0-4882-A7C2-5CFA79C31D6D}"/>
    <hyperlink ref="BD68" r:id="rId4" xr:uid="{9B12A261-74F4-47F0-95D4-E5BC02924FEE}"/>
    <hyperlink ref="BD65" r:id="rId5" xr:uid="{590C57F3-4BCC-4BFC-BC02-EE477C03C5C3}"/>
    <hyperlink ref="BD71" r:id="rId6" xr:uid="{73205139-ADEC-4632-A41D-DB834BC72869}"/>
    <hyperlink ref="BD52" r:id="rId7" xr:uid="{C8DC9340-0F28-489A-87C8-F8EF3D04C321}"/>
    <hyperlink ref="BG55" r:id="rId8" xr:uid="{E77F609D-F34C-432D-AA04-9990059C402F}"/>
    <hyperlink ref="BG57" r:id="rId9" xr:uid="{BC9E43A4-E3B4-4FF3-AFCF-05438B3C41A8}"/>
    <hyperlink ref="BG68" r:id="rId10" xr:uid="{5A62BD4B-5ED2-4B9C-8F55-7ABFD3F4A69D}"/>
    <hyperlink ref="BG65" r:id="rId11" xr:uid="{134D9CAA-1543-4A8A-8FBB-24B4DA0008E6}"/>
    <hyperlink ref="BG71" r:id="rId12" xr:uid="{701DFFA9-083D-49CA-9125-B32EDF8AA534}"/>
    <hyperlink ref="BG52" r:id="rId13" xr:uid="{1BE04F04-B6C0-43D1-AA2D-E89F8C140FE9}"/>
  </hyperlinks>
  <pageMargins left="0.7" right="0.7" top="0.75" bottom="0.75" header="0.3" footer="0.3"/>
  <drawing r:id="rId1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FB49B-E3F2-4BB1-831A-6199DCB4D35B}">
  <dimension ref="A1:EF168"/>
  <sheetViews>
    <sheetView zoomScaleNormal="100" workbookViewId="0">
      <selection activeCell="F6" sqref="F6"/>
    </sheetView>
  </sheetViews>
  <sheetFormatPr baseColWidth="10" defaultRowHeight="15"/>
  <cols>
    <col min="1" max="1" width="4.28515625" customWidth="1"/>
    <col min="2" max="5" width="26.85546875" style="1" customWidth="1"/>
    <col min="6" max="9" width="21.7109375" style="3" customWidth="1"/>
    <col min="10" max="10" width="17.42578125" style="3" customWidth="1"/>
    <col min="11" max="11" width="27" style="3" customWidth="1"/>
    <col min="12" max="12" width="9.7109375" style="3" customWidth="1"/>
    <col min="13" max="13" width="11.7109375" style="3" customWidth="1"/>
    <col min="14" max="14" width="11.140625" style="3" customWidth="1"/>
    <col min="15" max="18" width="9.7109375" style="3" customWidth="1"/>
    <col min="19" max="19" width="56.7109375" style="1" customWidth="1"/>
    <col min="20" max="20" width="5" customWidth="1"/>
    <col min="21" max="21" width="4.140625" customWidth="1"/>
    <col min="26" max="26" width="4.140625" customWidth="1"/>
    <col min="27" max="27" width="4.42578125" style="1" customWidth="1"/>
    <col min="28" max="28" width="13.140625" style="1" customWidth="1"/>
    <col min="29" max="29" width="2.7109375" style="1" customWidth="1"/>
    <col min="30" max="30" width="7.7109375" style="1" customWidth="1"/>
    <col min="31" max="31" width="2.7109375" style="1" customWidth="1"/>
    <col min="32" max="32" width="40.7109375" style="1" customWidth="1"/>
    <col min="33" max="33" width="2.140625" style="1" customWidth="1"/>
    <col min="34" max="34" width="40.7109375" style="1" customWidth="1"/>
    <col min="35" max="35" width="2.140625" style="1" customWidth="1"/>
    <col min="36" max="36" width="40.7109375" style="1" customWidth="1"/>
    <col min="37" max="37" width="2.140625" style="1" customWidth="1"/>
    <col min="38" max="38" width="40.7109375" style="1" customWidth="1"/>
    <col min="39" max="40" width="2.140625" style="1" customWidth="1"/>
    <col min="41" max="41" width="13.140625" style="1" customWidth="1"/>
    <col min="42" max="42" width="11.5703125" style="1"/>
    <col min="43" max="43" width="4.140625" customWidth="1"/>
    <col min="44" max="44" width="13.140625" style="1" customWidth="1"/>
    <col min="45" max="45" width="11.42578125" style="1"/>
    <col min="46" max="46" width="4.140625" customWidth="1"/>
    <col min="47" max="47" width="13.140625" style="1" customWidth="1"/>
    <col min="48" max="48" width="11.42578125" style="1"/>
    <col min="49" max="49" width="4.140625" customWidth="1"/>
    <col min="50" max="50" width="13.140625" style="1" customWidth="1"/>
    <col min="51" max="51" width="11.42578125" style="1"/>
    <col min="52" max="52" width="4.140625" customWidth="1"/>
    <col min="53" max="53" width="4.42578125" style="1" customWidth="1"/>
    <col min="54" max="54" width="11.5703125" style="1"/>
    <col min="55" max="55" width="50.28515625" style="1" customWidth="1"/>
    <col min="56" max="56" width="4.140625" customWidth="1"/>
    <col min="57" max="57" width="3.85546875" style="1" customWidth="1"/>
    <col min="58" max="58" width="48.7109375" style="1" customWidth="1"/>
    <col min="59" max="59" width="53.28515625" style="1" customWidth="1"/>
    <col min="60" max="60" width="4.140625" customWidth="1"/>
    <col min="61" max="61" width="5.42578125" style="1" customWidth="1"/>
    <col min="62" max="62" width="10.7109375" customWidth="1"/>
    <col min="63" max="63" width="12.7109375" customWidth="1"/>
    <col min="64" max="64" width="4.42578125" customWidth="1"/>
    <col min="65" max="65" width="10.7109375" customWidth="1"/>
    <col min="66" max="66" width="12.7109375" customWidth="1"/>
    <col min="67" max="67" width="4.42578125" customWidth="1"/>
    <col min="68" max="68" width="10.7109375" customWidth="1"/>
    <col min="69" max="69" width="12.7109375" customWidth="1"/>
    <col min="70" max="70" width="4.42578125" customWidth="1"/>
    <col min="71" max="71" width="10.7109375" customWidth="1"/>
    <col min="72" max="72" width="12.7109375" customWidth="1"/>
    <col min="73" max="73" width="4.140625" customWidth="1"/>
    <col min="74" max="74" width="4.42578125" customWidth="1"/>
    <col min="75" max="75" width="40.7109375" customWidth="1"/>
    <col min="76" max="76" width="4" customWidth="1"/>
    <col min="77" max="79" width="40.7109375" customWidth="1"/>
    <col min="80" max="83" width="31.5703125" customWidth="1"/>
    <col min="84" max="85" width="4.140625" customWidth="1"/>
    <col min="86" max="86" width="4.28515625" customWidth="1"/>
    <col min="87" max="87" width="11.7109375" style="1" customWidth="1"/>
    <col min="88" max="88" width="42.5703125" style="1" customWidth="1"/>
    <col min="89" max="89" width="55.5703125" style="1" customWidth="1"/>
    <col min="90" max="94" width="10.7109375" style="1" customWidth="1"/>
    <col min="95" max="95" width="6.140625" style="36" customWidth="1"/>
    <col min="96" max="96" width="11.7109375" style="36" customWidth="1"/>
    <col min="97" max="99" width="6.7109375" style="36" customWidth="1"/>
    <col min="100" max="100" width="8.5703125" style="36" customWidth="1"/>
    <col min="101" max="101" width="122.5703125" style="36" customWidth="1"/>
    <col min="102" max="102" width="11.140625" style="36" customWidth="1"/>
    <col min="103" max="103" width="13.140625" style="36" customWidth="1"/>
    <col min="104" max="104" width="11.42578125" style="36"/>
    <col min="105" max="105" width="75.28515625" style="36" customWidth="1"/>
    <col min="106" max="106" width="10.7109375" style="1" customWidth="1"/>
    <col min="107" max="107" width="4.28515625" customWidth="1"/>
    <col min="108" max="108" width="4.28515625" style="36" customWidth="1"/>
    <col min="109" max="109" width="11.7109375" style="1" customWidth="1"/>
    <col min="110" max="110" width="42.5703125" style="1" customWidth="1"/>
    <col min="111" max="111" width="55.5703125" style="1" customWidth="1"/>
    <col min="112" max="112" width="47" style="1" customWidth="1"/>
    <col min="113" max="113" width="4.5703125" style="1" customWidth="1"/>
    <col min="114" max="114" width="4.28515625" style="36" customWidth="1"/>
    <col min="115" max="115" width="11.7109375" style="1" customWidth="1"/>
    <col min="116" max="116" width="42.5703125" style="1" customWidth="1"/>
    <col min="117" max="117" width="55.5703125" style="1" customWidth="1"/>
    <col min="118" max="118" width="47" style="1" customWidth="1"/>
    <col min="119" max="119" width="4.5703125" style="1" customWidth="1"/>
    <col min="120" max="120" width="42.5703125" style="1" customWidth="1"/>
    <col min="121" max="121" width="47" style="1" customWidth="1"/>
    <col min="122" max="122" width="11.7109375" style="1" customWidth="1"/>
    <col min="123" max="123" width="4.42578125" style="1" customWidth="1"/>
    <col min="125" max="125" width="10.7109375" style="10" customWidth="1"/>
    <col min="126" max="126" width="9.42578125" style="10" customWidth="1"/>
    <col min="127" max="127" width="91.7109375" style="10" customWidth="1"/>
    <col min="128" max="128" width="6" style="10" customWidth="1"/>
    <col min="129" max="129" width="5.7109375" style="10" customWidth="1"/>
    <col min="130" max="132" width="10.7109375" style="10" customWidth="1"/>
    <col min="134" max="134" width="8.140625" style="1" customWidth="1"/>
    <col min="135" max="135" width="11.5703125" style="1"/>
    <col min="136" max="136" width="42.28515625" style="1" customWidth="1"/>
  </cols>
  <sheetData>
    <row r="1" spans="1:136" ht="21.75" thickTop="1">
      <c r="A1" s="360" t="s">
        <v>587</v>
      </c>
      <c r="B1" s="358" t="str">
        <f t="shared" ref="B1:S1" si="0">SUBSTITUTE(ADDRESS(1,COLUMN(),4),"1","")</f>
        <v>B</v>
      </c>
      <c r="C1" s="358" t="str">
        <f t="shared" si="0"/>
        <v>C</v>
      </c>
      <c r="D1" s="358" t="str">
        <f t="shared" si="0"/>
        <v>D</v>
      </c>
      <c r="E1" s="358"/>
      <c r="F1" s="358" t="str">
        <f t="shared" si="0"/>
        <v>F</v>
      </c>
      <c r="G1" s="358"/>
      <c r="H1" s="358"/>
      <c r="I1" s="358"/>
      <c r="J1" s="358" t="str">
        <f t="shared" si="0"/>
        <v>J</v>
      </c>
      <c r="K1" s="358" t="str">
        <f t="shared" si="0"/>
        <v>K</v>
      </c>
      <c r="L1" s="358" t="str">
        <f t="shared" si="0"/>
        <v>L</v>
      </c>
      <c r="M1" s="358" t="str">
        <f t="shared" si="0"/>
        <v>M</v>
      </c>
      <c r="N1" s="358" t="str">
        <f t="shared" si="0"/>
        <v>N</v>
      </c>
      <c r="O1" s="358" t="str">
        <f t="shared" si="0"/>
        <v>O</v>
      </c>
      <c r="P1" s="358" t="str">
        <f t="shared" si="0"/>
        <v>P</v>
      </c>
      <c r="Q1" s="358" t="str">
        <f t="shared" si="0"/>
        <v>Q</v>
      </c>
      <c r="R1" s="358" t="str">
        <f t="shared" si="0"/>
        <v>R</v>
      </c>
      <c r="S1" s="358" t="str">
        <f t="shared" si="0"/>
        <v>S</v>
      </c>
      <c r="T1" s="349"/>
      <c r="U1" s="349"/>
      <c r="V1" s="349"/>
      <c r="W1" s="349"/>
      <c r="X1" s="349"/>
      <c r="Y1" s="349"/>
      <c r="Z1" s="349"/>
      <c r="AA1" s="349"/>
      <c r="AB1" s="358" t="str">
        <f t="shared" ref="AB1:AY1" si="1">SUBSTITUTE(ADDRESS(1,COLUMN(),4),"1","")</f>
        <v>AB</v>
      </c>
      <c r="AC1" s="349"/>
      <c r="AD1" s="349"/>
      <c r="AE1" s="349"/>
      <c r="AF1" s="358" t="str">
        <f t="shared" si="1"/>
        <v>AF</v>
      </c>
      <c r="AG1"/>
      <c r="AH1" s="358" t="str">
        <f t="shared" si="1"/>
        <v>AH</v>
      </c>
      <c r="AI1"/>
      <c r="AJ1" s="358" t="str">
        <f t="shared" si="1"/>
        <v>AJ</v>
      </c>
      <c r="AK1"/>
      <c r="AL1" s="358" t="str">
        <f t="shared" si="1"/>
        <v>AL</v>
      </c>
      <c r="AM1"/>
      <c r="AN1"/>
      <c r="AO1" s="358" t="str">
        <f t="shared" si="1"/>
        <v>AO</v>
      </c>
      <c r="AP1" s="358" t="str">
        <f t="shared" si="1"/>
        <v>AP</v>
      </c>
      <c r="AQ1" s="349"/>
      <c r="AR1" s="358" t="str">
        <f t="shared" si="1"/>
        <v>AR</v>
      </c>
      <c r="AS1" s="358" t="str">
        <f t="shared" si="1"/>
        <v>AS</v>
      </c>
      <c r="AT1" s="349"/>
      <c r="AU1" s="358" t="str">
        <f t="shared" si="1"/>
        <v>AU</v>
      </c>
      <c r="AV1" s="358" t="str">
        <f t="shared" si="1"/>
        <v>AV</v>
      </c>
      <c r="AW1" s="349"/>
      <c r="AX1" s="358" t="str">
        <f t="shared" si="1"/>
        <v>AX</v>
      </c>
      <c r="AY1" s="358" t="str">
        <f t="shared" si="1"/>
        <v>AY</v>
      </c>
      <c r="AZ1" s="349"/>
      <c r="BA1" s="349"/>
      <c r="BB1" s="349"/>
      <c r="BC1" s="349"/>
      <c r="BD1" s="349"/>
      <c r="BE1" s="349"/>
      <c r="BF1" s="349"/>
      <c r="BG1" s="349"/>
      <c r="BH1" s="349"/>
      <c r="BI1" s="349"/>
      <c r="BJ1" s="358" t="str">
        <f t="shared" ref="BJ1:BT1" si="2">SUBSTITUTE(ADDRESS(1,COLUMN(),4),"1","")</f>
        <v>BJ</v>
      </c>
      <c r="BK1" s="358" t="str">
        <f t="shared" si="2"/>
        <v>BK</v>
      </c>
      <c r="BL1" s="349"/>
      <c r="BM1" s="358" t="str">
        <f t="shared" si="2"/>
        <v>BM</v>
      </c>
      <c r="BN1" s="358" t="str">
        <f t="shared" si="2"/>
        <v>BN</v>
      </c>
      <c r="BO1" s="349"/>
      <c r="BP1" s="358" t="str">
        <f t="shared" si="2"/>
        <v>BP</v>
      </c>
      <c r="BQ1" s="358" t="str">
        <f t="shared" si="2"/>
        <v>BQ</v>
      </c>
      <c r="BR1" s="349"/>
      <c r="BS1" s="358" t="str">
        <f t="shared" si="2"/>
        <v>BS</v>
      </c>
      <c r="BT1" s="358" t="str">
        <f t="shared" si="2"/>
        <v>BT</v>
      </c>
      <c r="BU1" s="11"/>
      <c r="BV1" s="349"/>
      <c r="BW1" s="358" t="str">
        <f t="shared" ref="BW1:BY1" si="3">SUBSTITUTE(ADDRESS(1,COLUMN(),4),"1","")</f>
        <v>BW</v>
      </c>
      <c r="BY1" s="358" t="str">
        <f t="shared" si="3"/>
        <v>BY</v>
      </c>
      <c r="BZ1" s="358"/>
      <c r="CA1" s="358"/>
      <c r="CB1" s="11"/>
      <c r="CC1" s="11"/>
      <c r="CD1" s="11"/>
      <c r="CE1" s="11"/>
      <c r="CF1" s="11"/>
      <c r="CG1" s="11"/>
      <c r="CH1" s="11"/>
      <c r="CI1" s="11"/>
      <c r="CJ1" s="11"/>
      <c r="CK1" s="11"/>
      <c r="CL1" s="11"/>
      <c r="CM1" s="11"/>
      <c r="CN1" s="11"/>
      <c r="CO1" s="11"/>
      <c r="CP1" s="11"/>
      <c r="CQ1" s="1400"/>
      <c r="CR1" s="1400"/>
      <c r="CS1" s="1400" t="s">
        <v>3843</v>
      </c>
      <c r="CT1" s="1400"/>
      <c r="CU1" s="1400"/>
      <c r="CV1" s="1400"/>
      <c r="CW1" s="1400"/>
      <c r="CX1" s="1400"/>
      <c r="CY1" s="1400"/>
      <c r="CZ1" s="1400"/>
      <c r="DA1" s="1400"/>
      <c r="DB1" s="11"/>
      <c r="DC1" s="11"/>
      <c r="DD1" s="263"/>
      <c r="DE1" s="11"/>
      <c r="DF1" s="11"/>
      <c r="DG1" s="11"/>
      <c r="DH1" s="11"/>
      <c r="DI1" s="11"/>
      <c r="DJ1" s="263"/>
      <c r="DK1" s="11"/>
      <c r="DL1" s="11"/>
      <c r="DM1" s="11"/>
      <c r="DN1" s="11"/>
      <c r="DO1" s="11"/>
      <c r="DP1" s="11"/>
      <c r="DQ1" s="11"/>
      <c r="DR1" s="11"/>
      <c r="DS1" s="11"/>
      <c r="DT1" s="11"/>
      <c r="DU1" s="361" t="str">
        <f t="shared" ref="DU1:EB1" si="4">SUBSTITUTE(ADDRESS(1,COLUMN(),4),"1","")</f>
        <v>DU</v>
      </c>
      <c r="DV1" s="361" t="str">
        <f t="shared" si="4"/>
        <v>DV</v>
      </c>
      <c r="DW1" s="361" t="str">
        <f t="shared" si="4"/>
        <v>DW</v>
      </c>
      <c r="DX1" s="361" t="str">
        <f t="shared" si="4"/>
        <v>DX</v>
      </c>
      <c r="DY1" s="361" t="str">
        <f t="shared" si="4"/>
        <v>DY</v>
      </c>
      <c r="DZ1" s="361" t="str">
        <f t="shared" si="4"/>
        <v>DZ</v>
      </c>
      <c r="EA1" s="361" t="str">
        <f t="shared" si="4"/>
        <v>EA</v>
      </c>
      <c r="EB1" s="361" t="str">
        <f t="shared" si="4"/>
        <v>EB</v>
      </c>
      <c r="ED1" s="9">
        <v>1</v>
      </c>
      <c r="EE1" s="356" t="str">
        <f>SUBSTITUTE(ADDRESS(1,COLUMN(),4),"1","")</f>
        <v>EE</v>
      </c>
      <c r="EF1" s="355" t="str">
        <f>SUBSTITUTE(ADDRESS(1,COLUMN(),4),"1","")</f>
        <v>EF</v>
      </c>
    </row>
    <row r="2" spans="1:136" ht="15.75" thickBot="1">
      <c r="A2" s="349"/>
      <c r="B2" s="353">
        <f t="shared" ref="B2:S2" ca="1" si="5">CELL("largeur",B2)</f>
        <v>26</v>
      </c>
      <c r="C2" s="353">
        <f t="shared" ca="1" si="5"/>
        <v>26</v>
      </c>
      <c r="D2" s="353">
        <f t="shared" ca="1" si="5"/>
        <v>26</v>
      </c>
      <c r="E2" s="353"/>
      <c r="F2" s="353">
        <f t="shared" ca="1" si="5"/>
        <v>21</v>
      </c>
      <c r="G2" s="353"/>
      <c r="H2" s="353"/>
      <c r="I2" s="353"/>
      <c r="J2" s="353">
        <f t="shared" ca="1" si="5"/>
        <v>17</v>
      </c>
      <c r="K2" s="353">
        <f t="shared" ca="1" si="5"/>
        <v>26</v>
      </c>
      <c r="L2" s="353">
        <f t="shared" ca="1" si="5"/>
        <v>9</v>
      </c>
      <c r="M2" s="353">
        <f t="shared" ca="1" si="5"/>
        <v>11</v>
      </c>
      <c r="N2" s="353">
        <f t="shared" ca="1" si="5"/>
        <v>10</v>
      </c>
      <c r="O2" s="353">
        <f t="shared" ca="1" si="5"/>
        <v>9</v>
      </c>
      <c r="P2" s="353">
        <f t="shared" ca="1" si="5"/>
        <v>9</v>
      </c>
      <c r="Q2" s="353">
        <f t="shared" ca="1" si="5"/>
        <v>9</v>
      </c>
      <c r="R2" s="353">
        <f t="shared" ca="1" si="5"/>
        <v>9</v>
      </c>
      <c r="S2" s="353">
        <f t="shared" ca="1" si="5"/>
        <v>56</v>
      </c>
      <c r="T2" s="349"/>
      <c r="U2" s="349"/>
      <c r="V2" s="349"/>
      <c r="W2" s="349"/>
      <c r="X2" s="349"/>
      <c r="Y2" s="349"/>
      <c r="Z2" s="349"/>
      <c r="AA2" s="349"/>
      <c r="AB2" s="353">
        <f ca="1">CELL("largeur",AB2)</f>
        <v>12</v>
      </c>
      <c r="AC2" s="349"/>
      <c r="AD2" s="349"/>
      <c r="AE2" s="349"/>
      <c r="AF2" s="353">
        <f ca="1">CELL("largeur",AF2)</f>
        <v>40</v>
      </c>
      <c r="AG2"/>
      <c r="AH2" s="353">
        <f ca="1">CELL("largeur",AH2)</f>
        <v>40</v>
      </c>
      <c r="AI2"/>
      <c r="AJ2" s="353">
        <f ca="1">CELL("largeur",AJ2)</f>
        <v>40</v>
      </c>
      <c r="AK2"/>
      <c r="AL2" s="353">
        <f ca="1">CELL("largeur",AL2)</f>
        <v>40</v>
      </c>
      <c r="AM2"/>
      <c r="AN2"/>
      <c r="AO2" s="353">
        <f ca="1">CELL("largeur",AO2)</f>
        <v>12</v>
      </c>
      <c r="AP2" s="353">
        <f ca="1">CELL("largeur",AP2)</f>
        <v>11</v>
      </c>
      <c r="AQ2" s="349"/>
      <c r="AR2" s="353">
        <f ca="1">CELL("largeur",AR2)</f>
        <v>12</v>
      </c>
      <c r="AS2" s="353">
        <f ca="1">CELL("largeur",AS2)</f>
        <v>11</v>
      </c>
      <c r="AT2" s="349"/>
      <c r="AU2" s="353">
        <f ca="1">CELL("largeur",AU2)</f>
        <v>12</v>
      </c>
      <c r="AV2" s="353">
        <f ca="1">CELL("largeur",AV2)</f>
        <v>11</v>
      </c>
      <c r="AW2" s="349"/>
      <c r="AX2" s="353">
        <f ca="1">CELL("largeur",AX2)</f>
        <v>12</v>
      </c>
      <c r="AY2" s="353">
        <f ca="1">CELL("largeur",AY2)</f>
        <v>11</v>
      </c>
      <c r="AZ2" s="349"/>
      <c r="BA2" s="349"/>
      <c r="BB2" s="349"/>
      <c r="BC2" s="349"/>
      <c r="BD2" s="349"/>
      <c r="BE2" s="349"/>
      <c r="BF2" s="349"/>
      <c r="BG2" s="349"/>
      <c r="BH2" s="349"/>
      <c r="BI2" s="349"/>
      <c r="BJ2" s="353">
        <f ca="1">CELL("largeur",BJ2)</f>
        <v>10</v>
      </c>
      <c r="BK2" s="353">
        <f ca="1">CELL("largeur",BK2)</f>
        <v>12</v>
      </c>
      <c r="BL2" s="349"/>
      <c r="BM2" s="353">
        <f ca="1">CELL("largeur",BM2)</f>
        <v>10</v>
      </c>
      <c r="BN2" s="353">
        <f ca="1">CELL("largeur",BN2)</f>
        <v>12</v>
      </c>
      <c r="BO2" s="349"/>
      <c r="BP2" s="353">
        <f ca="1">CELL("largeur",BP2)</f>
        <v>10</v>
      </c>
      <c r="BQ2" s="353">
        <f ca="1">CELL("largeur",BQ2)</f>
        <v>12</v>
      </c>
      <c r="BR2" s="349"/>
      <c r="BS2" s="353">
        <f ca="1">CELL("largeur",BS2)</f>
        <v>10</v>
      </c>
      <c r="BT2" s="353">
        <f ca="1">CELL("largeur",BT2)</f>
        <v>12</v>
      </c>
      <c r="BU2" s="11"/>
      <c r="BV2" s="349"/>
      <c r="BW2" s="353">
        <f ca="1">CELL("largeur",BW2)</f>
        <v>40</v>
      </c>
      <c r="BY2" s="353">
        <f ca="1">CELL("largeur",BY2)</f>
        <v>40</v>
      </c>
      <c r="BZ2" s="353"/>
      <c r="CA2" s="353"/>
      <c r="CB2" s="11"/>
      <c r="CC2" s="11"/>
      <c r="CD2" s="11"/>
      <c r="CE2" s="11"/>
      <c r="CF2" s="11"/>
      <c r="CG2" s="11"/>
      <c r="CH2" s="11"/>
      <c r="CI2" s="11"/>
      <c r="CJ2" s="11"/>
      <c r="CK2" s="11"/>
      <c r="CL2" s="11"/>
      <c r="CM2" s="11"/>
      <c r="CN2" s="11"/>
      <c r="CO2" s="11"/>
      <c r="CP2" s="11"/>
      <c r="CQ2" s="1401"/>
      <c r="CR2" s="1401"/>
      <c r="CS2" s="1401"/>
      <c r="CT2" s="1401"/>
      <c r="CU2" s="1401"/>
      <c r="CV2" s="1401"/>
      <c r="CW2" s="1401"/>
      <c r="CX2" s="1401"/>
      <c r="CY2" s="1401"/>
      <c r="CZ2" s="1401"/>
      <c r="DA2" s="1401"/>
      <c r="DB2" s="11"/>
      <c r="DC2" s="11"/>
      <c r="DD2" s="263"/>
      <c r="DE2" s="11"/>
      <c r="DF2" s="11"/>
      <c r="DG2" s="11"/>
      <c r="DH2" s="11"/>
      <c r="DI2" s="11"/>
      <c r="DJ2" s="263"/>
      <c r="DK2" s="11"/>
      <c r="DL2" s="11"/>
      <c r="DM2" s="11"/>
      <c r="DN2" s="11"/>
      <c r="DO2" s="11"/>
      <c r="DP2" s="11"/>
      <c r="DQ2" s="11"/>
      <c r="DR2" s="11"/>
      <c r="DS2" s="11"/>
      <c r="DT2" s="11"/>
      <c r="DU2" s="353">
        <f t="shared" ref="DU2:EB2" ca="1" si="6">CELL("largeur",DU2)</f>
        <v>10</v>
      </c>
      <c r="DV2" s="353">
        <f t="shared" ca="1" si="6"/>
        <v>9</v>
      </c>
      <c r="DW2" s="353">
        <f t="shared" ca="1" si="6"/>
        <v>91</v>
      </c>
      <c r="DX2" s="353">
        <f t="shared" ca="1" si="6"/>
        <v>5</v>
      </c>
      <c r="DY2" s="353">
        <f t="shared" ca="1" si="6"/>
        <v>5</v>
      </c>
      <c r="DZ2" s="353">
        <f t="shared" ca="1" si="6"/>
        <v>10</v>
      </c>
      <c r="EA2" s="353">
        <f t="shared" ca="1" si="6"/>
        <v>10</v>
      </c>
      <c r="EB2" s="353">
        <f t="shared" ca="1" si="6"/>
        <v>10</v>
      </c>
      <c r="ED2" s="9">
        <v>1</v>
      </c>
      <c r="EE2" s="830" t="s">
        <v>2011</v>
      </c>
      <c r="EF2" s="351"/>
    </row>
    <row r="3" spans="1:136" ht="18.75">
      <c r="A3" s="349"/>
      <c r="B3" s="349"/>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49"/>
      <c r="AN3" s="349"/>
      <c r="AO3" s="349"/>
      <c r="AP3" s="349"/>
      <c r="AQ3" s="349"/>
      <c r="AR3" s="349"/>
      <c r="AS3" s="349"/>
      <c r="AT3" s="349"/>
      <c r="AU3" s="349"/>
      <c r="AV3" s="349"/>
      <c r="AW3" s="349"/>
      <c r="AX3" s="349"/>
      <c r="AY3" s="349"/>
      <c r="AZ3" s="349"/>
      <c r="BA3" s="349"/>
      <c r="BB3" s="349"/>
      <c r="BC3" s="349"/>
      <c r="BD3" s="349"/>
      <c r="BE3" s="349"/>
      <c r="BF3" s="349"/>
      <c r="BG3" s="349"/>
      <c r="BH3" s="349"/>
      <c r="BI3" s="349"/>
      <c r="BJ3" s="349"/>
      <c r="BK3" s="349"/>
      <c r="BL3" s="349"/>
      <c r="BM3" s="349"/>
      <c r="BN3" s="349"/>
      <c r="BO3" s="349"/>
      <c r="BP3" s="349"/>
      <c r="BQ3" s="349"/>
      <c r="BR3" s="349"/>
      <c r="BS3" s="349"/>
      <c r="BT3" s="349"/>
      <c r="BU3" s="11"/>
      <c r="BV3" s="349"/>
      <c r="BW3" s="349"/>
      <c r="BX3" s="349"/>
      <c r="BY3" s="349"/>
      <c r="BZ3" s="349"/>
      <c r="CA3" s="349"/>
      <c r="CB3" s="11"/>
      <c r="CC3" s="11"/>
      <c r="CD3" s="11"/>
      <c r="CE3" s="11"/>
      <c r="CF3" s="11"/>
      <c r="CG3" s="11"/>
      <c r="CH3" s="11"/>
      <c r="CI3" s="11"/>
      <c r="CJ3" s="11"/>
      <c r="CK3" s="11"/>
      <c r="CL3" s="11"/>
      <c r="CM3" s="11"/>
      <c r="CN3" s="11"/>
      <c r="CO3" s="11"/>
      <c r="CP3" s="11"/>
      <c r="CQ3" s="1402" t="s">
        <v>585</v>
      </c>
      <c r="CR3" s="1403" t="str">
        <f t="shared" ref="CR3:CY3" si="7">SUBSTITUTE(ADDRESS(1,COLUMN(),4),"1","")</f>
        <v>CR</v>
      </c>
      <c r="CS3" s="1404" t="str">
        <f t="shared" si="7"/>
        <v>CS</v>
      </c>
      <c r="CT3" s="1404" t="str">
        <f t="shared" si="7"/>
        <v>CT</v>
      </c>
      <c r="CU3" s="1404" t="str">
        <f t="shared" si="7"/>
        <v>CU</v>
      </c>
      <c r="CV3" s="1404" t="str">
        <f t="shared" si="7"/>
        <v>CV</v>
      </c>
      <c r="CW3" s="1405" t="str">
        <f>"Col."&amp;SUBSTITUTE(ADDRESS(1,COLUMN(),4),"1","")&amp;"▼"</f>
        <v>Col.CW▼</v>
      </c>
      <c r="CX3" s="1404" t="str">
        <f t="shared" si="7"/>
        <v>CX</v>
      </c>
      <c r="CY3" s="1406" t="str">
        <f t="shared" si="7"/>
        <v>CY</v>
      </c>
      <c r="DA3" s="1407" t="s">
        <v>649</v>
      </c>
      <c r="DB3" s="11"/>
      <c r="DC3" s="11"/>
      <c r="DD3" s="263"/>
      <c r="DE3" s="11"/>
      <c r="DF3" s="11"/>
      <c r="DG3" s="11"/>
      <c r="DH3" s="11"/>
      <c r="DI3" s="11"/>
      <c r="DJ3" s="263"/>
      <c r="DK3" s="11"/>
      <c r="DL3" s="11"/>
      <c r="DM3" s="11"/>
      <c r="DN3" s="11"/>
      <c r="DO3" s="11"/>
      <c r="DP3" s="11"/>
      <c r="DQ3" s="11"/>
      <c r="DR3" s="11"/>
      <c r="DS3" s="11"/>
      <c r="DT3" s="11"/>
      <c r="DU3" s="1756" t="s">
        <v>589</v>
      </c>
      <c r="DV3" s="1757"/>
      <c r="DW3" s="1757"/>
      <c r="DX3" s="1757"/>
      <c r="DY3" s="1757"/>
      <c r="DZ3" s="1757"/>
      <c r="EA3" s="1757"/>
      <c r="EB3" s="1758"/>
      <c r="ED3" s="9">
        <v>1</v>
      </c>
      <c r="EE3" s="342" cm="1">
        <f t="array" aca="1" ref="EE3" ca="1">COUNTA(A1:ED168+COUNTBLANK(A1:ED168))</f>
        <v>22512</v>
      </c>
      <c r="EF3" s="831" t="str">
        <f>"cellules entre -cells -celdas"&amp;" " &amp;A1&amp;" et  "&amp;ED168</f>
        <v>cellules entre -cells -celdas A1 et  ED168</v>
      </c>
    </row>
    <row r="4" spans="1:136" ht="15.7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892" t="s">
        <v>3392</v>
      </c>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753"/>
      <c r="CR4" s="1408">
        <f t="shared" ref="CR4:CX4" ca="1" si="8">CELL("largeur",CR4)</f>
        <v>11</v>
      </c>
      <c r="CS4" s="353">
        <f t="shared" ca="1" si="8"/>
        <v>6</v>
      </c>
      <c r="CT4" s="353">
        <f t="shared" ca="1" si="8"/>
        <v>6</v>
      </c>
      <c r="CU4" s="353">
        <f t="shared" ca="1" si="8"/>
        <v>6</v>
      </c>
      <c r="CV4" s="353">
        <f t="shared" ca="1" si="8"/>
        <v>8</v>
      </c>
      <c r="CW4" s="353">
        <f t="shared" ca="1" si="8"/>
        <v>122</v>
      </c>
      <c r="CX4" s="353">
        <f t="shared" ca="1" si="8"/>
        <v>10</v>
      </c>
      <c r="CY4" s="1409">
        <f ca="1">CELL("largeur",CY4)</f>
        <v>12</v>
      </c>
      <c r="DA4" s="1410" t="str">
        <f>"1️⃣ COLLEZ LE TEXTE BRUT A DÉCOUPER  DANS LA CELLULE "&amp;ADDRESS(ROW(CW11),COLUMN(CW11),4)</f>
        <v>1️⃣ COLLEZ LE TEXTE BRUT A DÉCOUPER  DANS LA CELLULE CW11</v>
      </c>
      <c r="DB4" s="11"/>
      <c r="DC4" s="11"/>
      <c r="DD4" s="263"/>
      <c r="DE4" s="11"/>
      <c r="DF4" s="11"/>
      <c r="DG4" s="11"/>
      <c r="DH4" s="11"/>
      <c r="DI4" s="11"/>
      <c r="DJ4" s="263"/>
      <c r="DK4" s="11"/>
      <c r="DL4" s="11"/>
      <c r="DM4" s="11"/>
      <c r="DN4" s="11"/>
      <c r="DO4" s="11"/>
      <c r="DP4" s="11"/>
      <c r="DQ4" s="11"/>
      <c r="DR4" s="11"/>
      <c r="DS4" s="11"/>
      <c r="DT4" s="11"/>
      <c r="DU4" s="1759"/>
      <c r="DV4" s="1760"/>
      <c r="DW4" s="1760"/>
      <c r="DX4" s="1760"/>
      <c r="DY4" s="1760"/>
      <c r="DZ4" s="1760"/>
      <c r="EA4" s="1760"/>
      <c r="EB4" s="1761"/>
      <c r="ED4" s="9">
        <v>1</v>
      </c>
      <c r="EE4" s="342">
        <f ca="1">COUNTA(A1:ED168)</f>
        <v>6475</v>
      </c>
      <c r="EF4" s="831" t="s">
        <v>2012</v>
      </c>
    </row>
    <row r="5" spans="1:136" ht="15.75" customHeight="1">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892" t="s">
        <v>3393</v>
      </c>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753"/>
      <c r="CR5" s="1411">
        <v>11</v>
      </c>
      <c r="CS5" s="1320">
        <v>6</v>
      </c>
      <c r="CT5" s="1320">
        <v>6</v>
      </c>
      <c r="CU5" s="1320">
        <v>6</v>
      </c>
      <c r="CV5" s="1320">
        <v>6</v>
      </c>
      <c r="CW5" s="1412" t="str">
        <f>CX9&amp;"▼ "</f>
        <v xml:space="preserve">122▼ </v>
      </c>
      <c r="CX5" s="1320">
        <v>11</v>
      </c>
      <c r="CY5" s="1377">
        <v>3</v>
      </c>
      <c r="DA5" s="1413" t="s">
        <v>3844</v>
      </c>
      <c r="DB5" s="11"/>
      <c r="DC5" s="11"/>
      <c r="DD5" s="263"/>
      <c r="DE5" s="11"/>
      <c r="DF5" s="11"/>
      <c r="DG5" s="11"/>
      <c r="DH5" s="11"/>
      <c r="DI5" s="11"/>
      <c r="DJ5" s="263"/>
      <c r="DK5" s="11"/>
      <c r="DL5" s="11"/>
      <c r="DM5" s="11"/>
      <c r="DN5" s="11"/>
      <c r="DO5" s="11"/>
      <c r="DP5" s="11"/>
      <c r="DQ5" s="11"/>
      <c r="DR5" s="11"/>
      <c r="DS5" s="11"/>
      <c r="DT5" s="11"/>
      <c r="DU5" s="1762" t="s">
        <v>591</v>
      </c>
      <c r="DV5" s="1763"/>
      <c r="DW5" s="1763"/>
      <c r="DX5" s="1763"/>
      <c r="DY5" s="1763"/>
      <c r="DZ5" s="1763"/>
      <c r="EA5" s="1763"/>
      <c r="EB5" s="1764"/>
      <c r="ED5" s="9">
        <v>1</v>
      </c>
      <c r="EE5" s="342">
        <f ca="1">COUNTBLANK(A1:ED168)</f>
        <v>16298</v>
      </c>
      <c r="EF5" s="831" t="s">
        <v>2013</v>
      </c>
    </row>
    <row r="6" spans="1:136" ht="15.75" customHeight="1">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352" t="s">
        <v>3391</v>
      </c>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753"/>
      <c r="CR6" s="1414"/>
      <c r="CS6" s="1398"/>
      <c r="CT6" s="1398"/>
      <c r="CU6" s="1398"/>
      <c r="CV6" s="1398"/>
      <c r="CW6" s="1379"/>
      <c r="CX6" s="1415"/>
      <c r="CY6" s="1416" t="s">
        <v>3845</v>
      </c>
      <c r="DA6" s="1417" t="str">
        <f>"cellule "&amp;ADDRESS(ROW(CX9),COLUMN(CX9),4)</f>
        <v>cellule CX9</v>
      </c>
      <c r="DB6" s="11"/>
      <c r="DC6" s="11"/>
      <c r="DD6" s="263"/>
      <c r="DE6" s="11"/>
      <c r="DF6" s="11"/>
      <c r="DG6" s="11"/>
      <c r="DH6" s="11"/>
      <c r="DI6" s="11"/>
      <c r="DJ6" s="263"/>
      <c r="DK6" s="11"/>
      <c r="DL6" s="11"/>
      <c r="DM6" s="11"/>
      <c r="DN6" s="11"/>
      <c r="DO6" s="11"/>
      <c r="DP6" s="11"/>
      <c r="DQ6" s="11"/>
      <c r="DR6" s="11"/>
      <c r="DS6" s="11"/>
      <c r="DT6" s="11"/>
      <c r="DU6" s="367" t="s">
        <v>592</v>
      </c>
      <c r="DV6" s="368"/>
      <c r="DW6" s="368"/>
      <c r="DX6" s="368"/>
      <c r="DY6" s="368"/>
      <c r="DZ6" s="368"/>
      <c r="EA6" s="368"/>
      <c r="EB6" s="369"/>
      <c r="ED6" s="9">
        <v>1</v>
      </c>
      <c r="EE6" s="342">
        <f>SUM(ED1:ED166)+2</f>
        <v>168</v>
      </c>
      <c r="EF6" s="831" t="s">
        <v>2014</v>
      </c>
    </row>
    <row r="7" spans="1:136" ht="21">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753"/>
      <c r="CR7" s="1418" t="s">
        <v>3846</v>
      </c>
      <c r="CS7" s="263"/>
      <c r="CT7" s="1419"/>
      <c r="CU7" s="1419"/>
      <c r="CV7" s="1419"/>
      <c r="CW7" s="1420" t="str">
        <f ca="1">"Colonne Largeur "&amp; CW4</f>
        <v>Colonne Largeur 122</v>
      </c>
      <c r="CX7" s="1421"/>
      <c r="CY7" s="1422"/>
      <c r="DA7" s="1423" t="s">
        <v>3847</v>
      </c>
      <c r="DB7" s="11"/>
      <c r="DC7" s="11"/>
      <c r="DD7" s="263"/>
      <c r="DE7" s="11"/>
      <c r="DF7" s="11"/>
      <c r="DG7" s="11"/>
      <c r="DH7" s="11"/>
      <c r="DI7" s="11"/>
      <c r="DJ7" s="263"/>
      <c r="DK7" s="11"/>
      <c r="DL7" s="11"/>
      <c r="DM7" s="11"/>
      <c r="DN7" s="11"/>
      <c r="DO7" s="11"/>
      <c r="DP7" s="11"/>
      <c r="DQ7" s="11"/>
      <c r="DR7" s="11"/>
      <c r="DS7" s="11"/>
      <c r="DT7" s="11"/>
      <c r="DU7" s="367" t="s">
        <v>593</v>
      </c>
      <c r="DV7" s="368"/>
      <c r="DW7" s="368"/>
      <c r="DX7" s="368"/>
      <c r="DY7" s="368"/>
      <c r="DZ7" s="368"/>
      <c r="EA7" s="368"/>
      <c r="EB7" s="369"/>
      <c r="ED7" s="9">
        <v>1</v>
      </c>
      <c r="EE7" s="342">
        <f>SUM(A168:EC168)+1</f>
        <v>134</v>
      </c>
      <c r="EF7" s="831" t="s">
        <v>2015</v>
      </c>
    </row>
    <row r="8" spans="1:136" ht="21">
      <c r="A8" s="20"/>
      <c r="B8" s="1492" t="s">
        <v>3879</v>
      </c>
      <c r="C8" s="11"/>
      <c r="D8" s="11"/>
      <c r="E8" s="11"/>
      <c r="F8" s="11"/>
      <c r="G8" s="11"/>
      <c r="H8" s="11"/>
      <c r="I8" s="11"/>
      <c r="J8" s="11"/>
      <c r="K8" s="11"/>
      <c r="L8" s="11"/>
      <c r="M8" s="11"/>
      <c r="N8" s="11"/>
      <c r="O8" s="11"/>
      <c r="P8" s="11"/>
      <c r="Q8" s="11"/>
      <c r="R8" s="11"/>
      <c r="S8" s="11"/>
      <c r="T8" s="20"/>
      <c r="U8" s="20"/>
      <c r="V8" s="20"/>
      <c r="W8" s="20"/>
      <c r="X8" s="20"/>
      <c r="Y8" s="20"/>
      <c r="Z8" s="20"/>
      <c r="AA8" s="20"/>
      <c r="AB8" s="892" t="s">
        <v>3394</v>
      </c>
      <c r="AC8" s="20"/>
      <c r="AD8" s="20"/>
      <c r="AE8" s="20"/>
      <c r="AF8" s="892"/>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1753"/>
      <c r="CR8" s="1418" t="s">
        <v>3848</v>
      </c>
      <c r="CS8" s="263"/>
      <c r="CT8" s="263"/>
      <c r="CU8" s="263"/>
      <c r="CV8" s="263"/>
      <c r="CW8" s="1424" t="s">
        <v>3849</v>
      </c>
      <c r="CX8" s="1425">
        <v>40</v>
      </c>
      <c r="CY8" s="262"/>
      <c r="DA8" s="1426" t="str">
        <f>"cellule "&amp;ADDRESS(ROW(CX8),COLUMN(CX8),4)</f>
        <v>cellule CX8</v>
      </c>
      <c r="DB8" s="20"/>
      <c r="DC8" s="20"/>
      <c r="DD8" s="20"/>
      <c r="DE8" s="20"/>
      <c r="DF8" s="20"/>
      <c r="DG8" s="20"/>
      <c r="DH8" s="20"/>
      <c r="DI8" s="20"/>
      <c r="DJ8" s="20"/>
      <c r="DK8" s="20"/>
      <c r="DL8" s="20"/>
      <c r="DM8" s="20"/>
      <c r="DN8" s="20"/>
      <c r="DO8" s="20"/>
      <c r="DP8" s="11"/>
      <c r="DQ8" s="20"/>
      <c r="DR8" s="20"/>
      <c r="DS8" s="20"/>
      <c r="DT8" s="20"/>
      <c r="DU8" s="367" t="s">
        <v>595</v>
      </c>
      <c r="DV8" s="368"/>
      <c r="DW8" s="368"/>
      <c r="DX8" s="263" t="s">
        <v>596</v>
      </c>
      <c r="DY8" s="368"/>
      <c r="DZ8" s="368"/>
      <c r="EA8" s="368"/>
      <c r="EB8" s="369"/>
      <c r="ED8" s="9">
        <v>1</v>
      </c>
      <c r="EE8"/>
      <c r="EF8"/>
    </row>
    <row r="9" spans="1:136" ht="21">
      <c r="A9" s="20"/>
      <c r="B9" s="11"/>
      <c r="C9" s="11"/>
      <c r="D9" s="11"/>
      <c r="E9" s="11"/>
      <c r="F9" s="11"/>
      <c r="G9" s="11"/>
      <c r="H9" s="11"/>
      <c r="I9" s="11"/>
      <c r="J9" s="11"/>
      <c r="K9" s="11"/>
      <c r="L9" s="11"/>
      <c r="M9" s="11"/>
      <c r="N9" s="11"/>
      <c r="O9" s="11"/>
      <c r="P9" s="11"/>
      <c r="Q9" s="11"/>
      <c r="R9" s="11"/>
      <c r="S9" s="11"/>
      <c r="T9" s="20"/>
      <c r="U9" s="20"/>
      <c r="V9" s="20"/>
      <c r="W9" s="20"/>
      <c r="X9" s="20"/>
      <c r="Y9" s="20"/>
      <c r="Z9" s="20"/>
      <c r="AA9" s="20"/>
      <c r="AB9" s="892" t="s">
        <v>3395</v>
      </c>
      <c r="AC9" s="20"/>
      <c r="AD9" s="20"/>
      <c r="AE9" s="20"/>
      <c r="AF9" s="892"/>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60"/>
      <c r="CI9" s="627" t="s">
        <v>916</v>
      </c>
      <c r="CJ9" s="11"/>
      <c r="CK9" s="11"/>
      <c r="CL9" s="11"/>
      <c r="CM9" s="11"/>
      <c r="CN9" s="11"/>
      <c r="CO9" s="11"/>
      <c r="CP9" s="11"/>
      <c r="CQ9" s="1753"/>
      <c r="CR9" s="1427" t="s">
        <v>3850</v>
      </c>
      <c r="CS9" s="1428"/>
      <c r="CT9" s="1429"/>
      <c r="CU9" s="1429"/>
      <c r="CV9" s="1429"/>
      <c r="CW9" s="1430" t="s">
        <v>3851</v>
      </c>
      <c r="CX9" s="1431">
        <v>122</v>
      </c>
      <c r="CY9" s="262"/>
      <c r="DA9" s="1432" t="str">
        <f>"4️⃣ Si vous ne voulez pas de ponctuation saisissez un X dans la cellule "&amp;ADDRESS(ROW(CR10),COLUMN(CR10),4)</f>
        <v>4️⃣ Si vous ne voulez pas de ponctuation saisissez un X dans la cellule CR10</v>
      </c>
      <c r="DB9" s="11"/>
      <c r="DC9" s="260"/>
      <c r="DD9" s="1374"/>
      <c r="DE9" s="11"/>
      <c r="DF9" s="11"/>
      <c r="DG9" s="11"/>
      <c r="DH9" s="11"/>
      <c r="DI9" s="11"/>
      <c r="DJ9" s="1374"/>
      <c r="DK9" s="11"/>
      <c r="DL9" s="11"/>
      <c r="DM9" s="11"/>
      <c r="DN9" s="11"/>
      <c r="DO9" s="11"/>
      <c r="DP9" s="11"/>
      <c r="DQ9" s="11"/>
      <c r="DR9" s="11"/>
      <c r="DS9" s="11"/>
      <c r="DT9" s="11"/>
      <c r="DU9" s="367" t="s">
        <v>598</v>
      </c>
      <c r="DV9" s="368"/>
      <c r="DW9" s="368"/>
      <c r="DX9" s="372" t="s">
        <v>599</v>
      </c>
      <c r="DY9" s="368"/>
      <c r="DZ9" s="368"/>
      <c r="EA9" s="368"/>
      <c r="EB9" s="369"/>
      <c r="EC9" t="s">
        <v>505</v>
      </c>
      <c r="ED9" s="9">
        <v>1</v>
      </c>
    </row>
    <row r="10" spans="1:136" ht="27" thickBot="1">
      <c r="A10" s="20"/>
      <c r="B10" s="11"/>
      <c r="C10" s="11"/>
      <c r="D10" s="11"/>
      <c r="E10" s="11"/>
      <c r="F10" s="11"/>
      <c r="G10" s="11"/>
      <c r="H10" s="11"/>
      <c r="I10" s="11"/>
      <c r="J10" s="11"/>
      <c r="K10" s="11"/>
      <c r="L10" s="11"/>
      <c r="M10" s="11"/>
      <c r="N10" s="11"/>
      <c r="O10" s="11"/>
      <c r="P10" s="11"/>
      <c r="Q10" s="11"/>
      <c r="R10" s="11"/>
      <c r="S10" s="11"/>
      <c r="T10" s="20"/>
      <c r="U10" s="20"/>
      <c r="V10" s="20"/>
      <c r="W10" s="20"/>
      <c r="X10" s="20"/>
      <c r="Y10" s="20"/>
      <c r="Z10" s="20"/>
      <c r="AA10" s="20"/>
      <c r="AB10" s="11" t="s">
        <v>3396</v>
      </c>
      <c r="AC10" s="20"/>
      <c r="AD10" s="20"/>
      <c r="AE10" s="20"/>
      <c r="AF10" s="11"/>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60"/>
      <c r="CI10" s="274" t="s">
        <v>509</v>
      </c>
      <c r="CJ10" s="604" t="s">
        <v>602</v>
      </c>
      <c r="CK10" s="20"/>
      <c r="CL10" s="20"/>
      <c r="CM10" s="20"/>
      <c r="CN10" s="20"/>
      <c r="CO10" s="20"/>
      <c r="CP10" s="20"/>
      <c r="CQ10" s="1753"/>
      <c r="CR10" s="1433" t="s">
        <v>3852</v>
      </c>
      <c r="CS10" s="27" t="s">
        <v>3853</v>
      </c>
      <c r="CT10" s="1434"/>
      <c r="CU10" s="1434"/>
      <c r="CV10" s="1434"/>
      <c r="CW10" s="1435"/>
      <c r="CX10" s="1436" t="s">
        <v>3854</v>
      </c>
      <c r="CY10" s="262"/>
      <c r="DA10" s="1413"/>
      <c r="DB10" s="20"/>
      <c r="DC10" s="260"/>
      <c r="DD10" s="1374"/>
      <c r="DE10" s="20"/>
      <c r="DF10" s="604" t="s">
        <v>602</v>
      </c>
      <c r="DG10" s="20"/>
      <c r="DH10" s="20"/>
      <c r="DI10" s="20"/>
      <c r="DJ10" s="1374"/>
      <c r="DK10" s="20"/>
      <c r="DL10" s="604" t="s">
        <v>602</v>
      </c>
      <c r="DM10" s="20"/>
      <c r="DN10" s="20"/>
      <c r="DO10" s="20"/>
      <c r="DP10" s="11"/>
      <c r="DQ10" s="20"/>
      <c r="DR10" s="20"/>
      <c r="DS10" s="20"/>
      <c r="DT10" s="11"/>
      <c r="DU10" s="374" t="s">
        <v>601</v>
      </c>
      <c r="DV10" s="375"/>
      <c r="DW10" s="375"/>
      <c r="DX10" s="376" t="s">
        <v>602</v>
      </c>
      <c r="DY10" s="375"/>
      <c r="DZ10" s="375"/>
      <c r="EA10" s="375"/>
      <c r="EB10" s="377"/>
      <c r="ED10" s="9">
        <v>1</v>
      </c>
    </row>
    <row r="11" spans="1:136" ht="16.5" thickBot="1">
      <c r="A11" s="20"/>
      <c r="B11" s="11"/>
      <c r="C11" s="11"/>
      <c r="D11" s="11"/>
      <c r="E11" s="11"/>
      <c r="F11" s="11"/>
      <c r="G11" s="11"/>
      <c r="H11" s="11"/>
      <c r="I11" s="11"/>
      <c r="J11" s="11"/>
      <c r="K11" s="11"/>
      <c r="L11" s="11"/>
      <c r="M11" s="11"/>
      <c r="N11" s="11"/>
      <c r="O11" s="11"/>
      <c r="P11" s="11"/>
      <c r="Q11" s="11"/>
      <c r="R11" s="11"/>
      <c r="S11" s="11"/>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60"/>
      <c r="CI11" s="20"/>
      <c r="CJ11" s="20"/>
      <c r="CK11" s="20"/>
      <c r="CL11" s="20"/>
      <c r="CM11" s="20"/>
      <c r="CN11" s="20"/>
      <c r="CO11" s="20"/>
      <c r="CP11" s="20"/>
      <c r="CQ11" s="1753"/>
      <c r="CR11" s="1437" t="s">
        <v>3855</v>
      </c>
      <c r="CS11" s="263"/>
      <c r="CT11" s="1419"/>
      <c r="CU11" s="1419"/>
      <c r="CV11" s="1438"/>
      <c r="CW11" s="1439" t="s">
        <v>3856</v>
      </c>
      <c r="CX11" s="1440" t="str">
        <f>IF(CW11="","",(LEN(TRIM(SUBSTITUTE(CW11,CHAR(160)," ")))-LEN(SUBSTITUTE(TRIM(SUBSTITUTE(CW11,CHAR(160)," "))," ",""))+1)&amp;" mot"&amp;IF((LEN(TRIM(SUBSTITUTE(CW11,CHAR(160)," ")))-LEN(SUBSTITUTE(TRIM(SUBSTITUTE(CW11,CHAR(160)," "))," ",""))+1)&gt;1,"s",""))</f>
        <v>180 mots</v>
      </c>
      <c r="CY11" s="1441" t="str">
        <f>IF(CW11="","",LEN(TRIM(SUBSTITUTE(CW11,CHAR(160),"")))&amp;" car.")</f>
        <v>1028 car.</v>
      </c>
      <c r="DA11" s="1755" t="s">
        <v>3857</v>
      </c>
      <c r="DB11" s="20"/>
      <c r="DC11" s="260"/>
      <c r="DD11" s="1374"/>
      <c r="DE11" s="20"/>
      <c r="DF11" s="20"/>
      <c r="DG11" s="20"/>
      <c r="DH11" s="20"/>
      <c r="DI11" s="20"/>
      <c r="DJ11" s="1374"/>
      <c r="DK11" s="20"/>
      <c r="DL11" s="20"/>
      <c r="DM11" s="20"/>
      <c r="DN11" s="20"/>
      <c r="DO11" s="20"/>
      <c r="DP11" s="11"/>
      <c r="DQ11" s="20"/>
      <c r="DR11" s="20"/>
      <c r="DS11" s="645"/>
      <c r="DU11" s="379"/>
      <c r="DV11" s="380"/>
      <c r="DW11" s="380"/>
      <c r="DX11" s="380"/>
      <c r="DY11" s="380"/>
      <c r="DZ11" s="380"/>
      <c r="EA11" s="380"/>
      <c r="EB11" s="381"/>
      <c r="ED11" s="9">
        <v>1</v>
      </c>
    </row>
    <row r="12" spans="1:136" ht="18.75" customHeight="1">
      <c r="A12" s="20"/>
      <c r="B12" s="11"/>
      <c r="C12" s="11"/>
      <c r="D12" s="11"/>
      <c r="E12" s="11"/>
      <c r="F12" s="11"/>
      <c r="G12" s="11"/>
      <c r="H12" s="11"/>
      <c r="I12" s="1340" t="s">
        <v>3092</v>
      </c>
      <c r="J12" s="11"/>
      <c r="K12" s="11"/>
      <c r="L12" s="11"/>
      <c r="M12" s="11"/>
      <c r="N12" s="11"/>
      <c r="O12" s="11"/>
      <c r="P12" s="11"/>
      <c r="Q12" s="11"/>
      <c r="R12" s="11"/>
      <c r="S12" s="11"/>
      <c r="T12" s="333"/>
      <c r="U12" s="333"/>
      <c r="V12" s="333"/>
      <c r="W12" s="333"/>
      <c r="X12" s="333"/>
      <c r="Y12" s="333"/>
      <c r="Z12" s="333"/>
      <c r="AA12" s="646"/>
      <c r="AB12" s="557" t="s">
        <v>3390</v>
      </c>
      <c r="AC12" s="558"/>
      <c r="AD12" s="558"/>
      <c r="AE12" s="558"/>
      <c r="AF12" s="558"/>
      <c r="AG12" s="558"/>
      <c r="AH12" s="558"/>
      <c r="AI12" s="558"/>
      <c r="AJ12" s="558"/>
      <c r="AK12" s="558"/>
      <c r="AL12" s="558"/>
      <c r="AM12" s="558"/>
      <c r="AN12" s="558"/>
      <c r="AO12" s="1347"/>
      <c r="AP12" s="1348"/>
      <c r="AR12" s="559"/>
      <c r="AS12" s="560"/>
      <c r="AU12" s="559"/>
      <c r="AV12" s="560"/>
      <c r="AX12" s="1347"/>
      <c r="AY12" s="1348"/>
      <c r="BA12" s="645"/>
      <c r="BB12" s="461" t="s">
        <v>807</v>
      </c>
      <c r="BC12" s="20"/>
      <c r="BE12" s="644"/>
      <c r="BF12" s="25" t="s">
        <v>154</v>
      </c>
      <c r="BG12" s="30"/>
      <c r="BI12" s="645"/>
      <c r="BJ12" s="1579" t="s">
        <v>760</v>
      </c>
      <c r="BK12" s="1580"/>
      <c r="BL12" s="260"/>
      <c r="BM12" s="1358" t="s">
        <v>3441</v>
      </c>
      <c r="BN12" s="1359"/>
      <c r="BO12" s="260"/>
      <c r="BP12" s="1579" t="s">
        <v>2924</v>
      </c>
      <c r="BQ12" s="1580"/>
      <c r="BR12" s="260"/>
      <c r="BS12" s="1778" t="s">
        <v>3433</v>
      </c>
      <c r="BT12" s="1779"/>
      <c r="BV12" s="260"/>
      <c r="BW12" s="1571" t="s">
        <v>883</v>
      </c>
      <c r="BX12" s="260"/>
      <c r="BY12" s="1571" t="s">
        <v>3474</v>
      </c>
      <c r="BZ12" s="1571" t="s">
        <v>3488</v>
      </c>
      <c r="CA12" s="1780" t="s">
        <v>3451</v>
      </c>
      <c r="CB12" s="1571" t="s">
        <v>814</v>
      </c>
      <c r="CC12" s="1571" t="s">
        <v>3496</v>
      </c>
      <c r="CD12" s="1571" t="s">
        <v>3520</v>
      </c>
      <c r="CE12" s="1780" t="s">
        <v>3537</v>
      </c>
      <c r="CH12" s="260"/>
      <c r="CI12" s="106" t="s">
        <v>334</v>
      </c>
      <c r="CJ12" s="105"/>
      <c r="CK12" s="17"/>
      <c r="CL12" s="17"/>
      <c r="CM12" s="17"/>
      <c r="CN12" s="17"/>
      <c r="CO12" s="17"/>
      <c r="CP12" s="17"/>
      <c r="CQ12" s="1753"/>
      <c r="CR12" s="1442"/>
      <c r="CS12" s="1443"/>
      <c r="CT12" s="1443"/>
      <c r="CU12" s="1444"/>
      <c r="CV12" s="1444"/>
      <c r="CW12" s="1445" t="str">
        <f ca="1">IF(CW4&lt;CX9,"Élargissez cette colonne à "&amp;CX9,IF(CW4&gt;CX9,"Colonne trop large de "&amp;(CW4-CX9), "Largeur correcte"))</f>
        <v>Largeur correcte</v>
      </c>
      <c r="CX12" s="1374"/>
      <c r="CY12" s="1446"/>
      <c r="DA12" s="1755"/>
      <c r="DB12" s="17"/>
      <c r="DC12" s="260"/>
      <c r="DD12" s="1374"/>
      <c r="DE12" s="106" t="s">
        <v>3684</v>
      </c>
      <c r="DF12" s="105"/>
      <c r="DG12" s="17"/>
      <c r="DH12" s="17"/>
      <c r="DI12" s="106" t="s">
        <v>505</v>
      </c>
      <c r="DJ12" s="1374"/>
      <c r="DK12" s="106" t="s">
        <v>3684</v>
      </c>
      <c r="DL12" s="105"/>
      <c r="DM12" s="17"/>
      <c r="DN12" s="17"/>
      <c r="DO12" s="106" t="s">
        <v>505</v>
      </c>
      <c r="DP12" s="105"/>
      <c r="DQ12" s="17"/>
      <c r="DR12" s="1367" t="s">
        <v>3624</v>
      </c>
      <c r="DS12" s="651"/>
      <c r="DU12" s="384" t="s">
        <v>606</v>
      </c>
      <c r="DV12" s="372" t="s">
        <v>607</v>
      </c>
      <c r="DW12" s="380"/>
      <c r="DX12" s="385" t="s">
        <v>606</v>
      </c>
      <c r="DY12" s="372" t="s">
        <v>608</v>
      </c>
      <c r="DZ12" s="380"/>
      <c r="EA12" s="380"/>
      <c r="EB12" s="381"/>
      <c r="EC12" t="s">
        <v>505</v>
      </c>
      <c r="ED12" s="9">
        <v>1</v>
      </c>
    </row>
    <row r="13" spans="1:136" ht="19.5" thickBot="1">
      <c r="A13" s="20"/>
      <c r="B13" s="11"/>
      <c r="C13" s="11"/>
      <c r="D13" s="11"/>
      <c r="E13" s="11"/>
      <c r="F13" s="11"/>
      <c r="G13" s="11"/>
      <c r="H13" s="11"/>
      <c r="I13" s="1341" t="s">
        <v>3093</v>
      </c>
      <c r="J13" s="11"/>
      <c r="K13" s="11"/>
      <c r="L13" s="11"/>
      <c r="M13" s="11"/>
      <c r="N13" s="11"/>
      <c r="O13" s="11"/>
      <c r="P13" s="11"/>
      <c r="Q13" s="11"/>
      <c r="R13" s="334" t="s">
        <v>1909</v>
      </c>
      <c r="S13" s="11"/>
      <c r="T13" s="333"/>
      <c r="U13" s="333"/>
      <c r="V13" s="333"/>
      <c r="W13" s="333"/>
      <c r="X13" s="333"/>
      <c r="Y13" s="333"/>
      <c r="Z13" s="333"/>
      <c r="AA13" s="646"/>
      <c r="AB13" s="1573" t="s">
        <v>376</v>
      </c>
      <c r="AC13" s="599"/>
      <c r="AD13" s="1575" t="s">
        <v>375</v>
      </c>
      <c r="AE13" s="600"/>
      <c r="AF13" s="173" t="s">
        <v>374</v>
      </c>
      <c r="AG13" s="29"/>
      <c r="AH13" s="173" t="s">
        <v>374</v>
      </c>
      <c r="AI13" s="29"/>
      <c r="AJ13" s="173" t="s">
        <v>374</v>
      </c>
      <c r="AK13" s="29"/>
      <c r="AL13" s="173" t="s">
        <v>374</v>
      </c>
      <c r="AM13" s="29"/>
      <c r="AN13" s="29"/>
      <c r="AO13" s="1806" t="s">
        <v>757</v>
      </c>
      <c r="AP13" s="1807"/>
      <c r="AR13" s="1806" t="s">
        <v>3389</v>
      </c>
      <c r="AS13" s="1807"/>
      <c r="AU13" s="1806" t="s">
        <v>1722</v>
      </c>
      <c r="AV13" s="1807"/>
      <c r="AX13" s="1349"/>
      <c r="AY13" s="1350" t="s">
        <v>3108</v>
      </c>
      <c r="BA13" s="645"/>
      <c r="BB13" s="55" t="s">
        <v>218</v>
      </c>
      <c r="BC13" s="31" t="s">
        <v>217</v>
      </c>
      <c r="BE13" s="644"/>
      <c r="BF13" s="29"/>
      <c r="BG13" s="29"/>
      <c r="BI13" s="645"/>
      <c r="BL13" s="260"/>
      <c r="BO13" s="260"/>
      <c r="BR13" s="260"/>
      <c r="BV13" s="260"/>
      <c r="BW13" s="1571"/>
      <c r="BX13" s="260"/>
      <c r="BY13" s="1571"/>
      <c r="BZ13" s="1571"/>
      <c r="CA13" s="1780"/>
      <c r="CB13" s="1571"/>
      <c r="CC13" s="1571"/>
      <c r="CD13" s="1571"/>
      <c r="CE13" s="1780"/>
      <c r="CH13" s="260"/>
      <c r="CI13" s="18" t="s">
        <v>332</v>
      </c>
      <c r="CJ13" s="18"/>
      <c r="CK13" s="17"/>
      <c r="CL13" s="17"/>
      <c r="CM13" s="17"/>
      <c r="CN13" s="17"/>
      <c r="CO13" s="17"/>
      <c r="CP13" s="17"/>
      <c r="CQ13" s="1753"/>
      <c r="CR13" s="1447" t="str">
        <f>CW11</f>
        <v>ce tableau permet de découper un texte sans couper les mots  SOIT en supprimant la ponctuation  ..► SOIT  en respectant la ponctuation  .On va recoller la ponctuation au bout de la ligne précédente si la nouvelle ligne commence par un signe (, . ; : ! ? ) » …) et si ça ne dépasse pas la limite (donc on n’ajoute la ponctuation que si la ligne fait &lt; limite).Variante qui conserve aussi les virgules/points (donc pas de “nettoyage ponctuation”), tout en gardant la coupe sans mots cassés. Ça donne un rendu plus “texte d’origine”.On fait juste :enlever un “-” ou “=” en tout début - avec 30 caractères max par ligne, un texte d’environ 535 caractères remplira 19 lignes sur 20 du tableau.Plus vous augmentez le nombre de caractères par ligne, plus chaque ligne peut contenir de texte. ►  -Tendez la main, partagez vos savoir-faire : vos essais, vos erreurs et votre ténacité sont des tremplins pour celles et ceux qui veulent progresser. ► Avec vos exemples, chacun pourra avancer à son rythme, avec confiance et gagner en autonomie.</v>
      </c>
      <c r="CS13" s="1448" t="str" cm="1">
        <f t="array" ref="CS13">IF(ROW()=ROW(CS13),CR16,INDEX(CU13:CU42,ROW()-ROW(CS13)))</f>
        <v>ce tableau permet de découper un texte sans couper les mots SOIT en supprimant la ponctuation SOIT en respectant la ponctuation On va recoller la 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13" s="1449" t="str">
        <f>IF(CS13="","",LEFT(CS13,IF(LEN(CS13)&lt;=CR15,LEN(CS13),IF((LEN(LEFT(CS13,MIN(LEN(CS13),CR15+1)))-LEN(SUBSTITUTE(LEFT(CS13,MIN(LEN(CS13),CR15+1))," ","")))&gt;0,FIND(CHAR(1),SUBSTITUTE(LEFT(CS13,MIN(LEN(CS13),CR15+1))," ",CHAR(1),LEN(LEFT(CS13,MIN(LEN(CS13),CR15+1)))-LEN(SUBSTITUTE(LEFT(CS13,MIN(LEN(CS13),CR15+1))," ",""))))-1,FIND(" ",CS13&amp;" ",CR15+1)-1))))</f>
        <v>ce tableau permet de découper un texte</v>
      </c>
      <c r="CU13" s="1450" t="str">
        <f>IF(OR(CS13="",CR15="",CR15&lt;=0,CT13=""),"",TRIM(MID(CS13,LEN(CT13)+1+IF(MID(CS13,LEN(CT13)+1,1)=" ",1,0),99999)))</f>
        <v>sans couper les mots SOIT en supprimant la ponctuation SOIT en respectant la ponctuation On va recoller la 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13" s="1451" t="str">
        <f>IF(LEN(TRIM(CW13))&gt;0,COUNTIF(CW13:CW13,"&lt;&gt;")&amp;" ►","")</f>
        <v>1 ►</v>
      </c>
      <c r="CW13" s="263" t="str" cm="1">
        <f t="array" ref="CW13">IFERROR(INDEX(CT13:CT42,_xlfn.AGGREGATE(15,6,(ROW(CT13:CT42)-ROW(CT13)+1)/(CT13:CT42&lt;&gt;""),ROW()-ROW(CW13)+1)),"")</f>
        <v>ce tableau permet de découper un texte</v>
      </c>
      <c r="CX13" s="1452" t="str">
        <f>IF(CW13="","",(LEN(TRIM(SUBSTITUTE(CW13,CHAR(160)," ")))-LEN(SUBSTITUTE(TRIM(SUBSTITUTE(CW13,CHAR(160)," "))," ",""))+1)&amp;" mot"&amp;IF((LEN(TRIM(SUBSTITUTE(CW13,CHAR(160)," ")))-LEN(SUBSTITUTE(TRIM(SUBSTITUTE(CW13,CHAR(160)," "))," ",""))+1)&gt;1,"s",""))</f>
        <v>7 mots</v>
      </c>
      <c r="CY13" s="1453" t="str">
        <f>IF(CW13="","",LEN(TRIM(SUBSTITUTE(CW13,CHAR(160),"")))&amp;" car.")</f>
        <v>38 car.</v>
      </c>
      <c r="DA13" s="1755"/>
      <c r="DB13" s="17"/>
      <c r="DC13" s="260"/>
      <c r="DD13" s="1374"/>
      <c r="DE13" s="18" t="s">
        <v>3685</v>
      </c>
      <c r="DF13" s="18"/>
      <c r="DG13" s="17"/>
      <c r="DH13" s="17"/>
      <c r="DI13" s="106" t="s">
        <v>505</v>
      </c>
      <c r="DJ13" s="1374"/>
      <c r="DK13" s="18" t="s">
        <v>3702</v>
      </c>
      <c r="DL13" s="18"/>
      <c r="DM13" s="17"/>
      <c r="DN13" s="17"/>
      <c r="DO13" s="106" t="s">
        <v>505</v>
      </c>
      <c r="DP13" s="18"/>
      <c r="DQ13" s="17"/>
      <c r="DR13" s="627" t="s">
        <v>3569</v>
      </c>
      <c r="DS13" s="651"/>
      <c r="DU13" s="384" t="s">
        <v>606</v>
      </c>
      <c r="DV13" s="372" t="s">
        <v>609</v>
      </c>
      <c r="DW13" s="380"/>
      <c r="DX13" s="385" t="s">
        <v>606</v>
      </c>
      <c r="DY13" s="372" t="s">
        <v>610</v>
      </c>
      <c r="DZ13" s="380"/>
      <c r="EA13" s="380"/>
      <c r="EB13" s="381"/>
      <c r="EC13" t="s">
        <v>505</v>
      </c>
      <c r="ED13" s="9">
        <v>1</v>
      </c>
    </row>
    <row r="14" spans="1:136" ht="18.75" customHeight="1" thickBot="1">
      <c r="A14" s="20"/>
      <c r="B14" s="632" t="s">
        <v>832</v>
      </c>
      <c r="C14" s="20"/>
      <c r="D14" s="20"/>
      <c r="E14" s="20"/>
      <c r="F14" s="334" t="s">
        <v>578</v>
      </c>
      <c r="G14" s="334"/>
      <c r="H14" s="334"/>
      <c r="I14" s="334"/>
      <c r="J14" s="20"/>
      <c r="K14" s="334" t="s">
        <v>1906</v>
      </c>
      <c r="L14" s="20"/>
      <c r="M14" s="20"/>
      <c r="N14" s="20"/>
      <c r="O14" s="20"/>
      <c r="P14" s="20"/>
      <c r="Q14" s="334"/>
      <c r="R14" s="334" t="s">
        <v>1910</v>
      </c>
      <c r="S14" s="20"/>
      <c r="T14" s="260"/>
      <c r="V14" s="1627" t="s">
        <v>665</v>
      </c>
      <c r="W14" s="1628"/>
      <c r="X14" s="1628"/>
      <c r="Y14" s="1629"/>
      <c r="AA14" s="646"/>
      <c r="AB14" s="1574"/>
      <c r="AC14" s="601"/>
      <c r="AD14" s="1576"/>
      <c r="AE14" s="602"/>
      <c r="AF14" s="161" t="s">
        <v>367</v>
      </c>
      <c r="AG14" s="553"/>
      <c r="AH14" s="161" t="s">
        <v>367</v>
      </c>
      <c r="AI14" s="553"/>
      <c r="AJ14" s="161" t="s">
        <v>2634</v>
      </c>
      <c r="AK14" s="553"/>
      <c r="AL14" s="1346" t="s">
        <v>3250</v>
      </c>
      <c r="AM14" s="553"/>
      <c r="AN14" s="553"/>
      <c r="AO14" s="1808"/>
      <c r="AP14" s="1809"/>
      <c r="AR14" s="1808"/>
      <c r="AS14" s="1809"/>
      <c r="AU14" s="1808"/>
      <c r="AV14" s="1809"/>
      <c r="AX14" s="1351"/>
      <c r="AY14" s="643"/>
      <c r="BA14" s="645"/>
      <c r="BB14" s="54" t="s">
        <v>121</v>
      </c>
      <c r="BC14" s="31" t="s">
        <v>214</v>
      </c>
      <c r="BE14" s="644"/>
      <c r="BF14" s="13" t="s">
        <v>149</v>
      </c>
      <c r="BG14" s="13"/>
      <c r="BI14" s="645"/>
      <c r="BJ14" s="1569" t="s">
        <v>433</v>
      </c>
      <c r="BK14" s="1570"/>
      <c r="BL14" s="260"/>
      <c r="BM14" s="1360" t="s">
        <v>1164</v>
      </c>
      <c r="BN14" s="1361"/>
      <c r="BO14" s="260"/>
      <c r="BP14" s="1569" t="s">
        <v>1878</v>
      </c>
      <c r="BQ14" s="1570"/>
      <c r="BR14" s="260"/>
      <c r="BS14" s="1778" t="s">
        <v>3434</v>
      </c>
      <c r="BT14" s="1779"/>
      <c r="BV14" s="260"/>
      <c r="BX14" s="260"/>
      <c r="CA14" s="1342"/>
      <c r="CE14" s="1342"/>
      <c r="CH14" s="260"/>
      <c r="CI14" s="26" t="s">
        <v>331</v>
      </c>
      <c r="CJ14" s="18"/>
      <c r="CK14" s="17"/>
      <c r="CL14" s="17"/>
      <c r="CM14" s="17"/>
      <c r="CN14" s="17"/>
      <c r="CO14" s="17"/>
      <c r="CP14" s="17"/>
      <c r="CQ14" s="1753"/>
      <c r="CR14" s="1454" t="str">
        <f>TRIM(SUBSTITUTE(SUBSTITUTE(SUBSTITUTE(SUBSTITUTE(SUBSTITUTE(IF(OR(LEFT(CR13,1)="-",LEFT(CR13,1)="="),MID(CR13,2,99999),CR13),CHAR(160)," "),CHAR(9)," "),CHAR(13)&amp;CHAR(10)," "),CHAR(13)," "),CHAR(10)," "))</f>
        <v>ce tableau permet de découper un texte sans couper les mots SOIT en supprimant la ponctuation ..► SOIT en respectant la ponctuation .On va recoller la ponctuation au bout de la ligne précédente si la nouvelle ligne commence par un signe (, . ; : ! ? ) » …) et si ça ne dépasse pas la limite (donc on n’ajoute la ponctuation que si la ligne fait &lt; limite).Variante qui conserve aussi les virgules/points (donc pas de “nettoyage ponctuation”), tout en gardant la coupe sans mots cassés. Ça donne un rendu plus “texte d’origine”.On fait juste :enlever un “-” ou “=” en tout début - avec 30 caractères max par ligne, un texte d’environ 535 caractères remplira 19 lignes sur 20 du tableau.Plus vous augmentez le nombre de caractères par ligne, plus chaque ligne peut contenir de texte. ► -Tendez la main, partagez vos savoir-faire : vos essais, vos erreurs et votre ténacité sont des tremplins pour celles et ceux qui veulent progresser. ► Avec vos exemples, chacun pourra avancer à son rythme, avec confiance et gagner en autonomie.</v>
      </c>
      <c r="CS14" s="1448" t="str" cm="1">
        <f t="array" ref="CS14">IF(ROW()=ROW(CS13),CR16,INDEX(CU13:CU42,ROW()-ROW(CS13)))</f>
        <v>sans couper les mots SOIT en supprimant la ponctuation SOIT en respectant la ponctuation On va recoller la 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14" s="1449" t="str">
        <f>IF(CS14="","",LEFT(CS14,IF(LEN(CS14)&lt;=CR15,LEN(CS14),IF((LEN(LEFT(CS14,MIN(LEN(CS14),CR15+1)))-LEN(SUBSTITUTE(LEFT(CS14,MIN(LEN(CS14),CR15+1))," ","")))&gt;0,FIND(CHAR(1),SUBSTITUTE(LEFT(CS14,MIN(LEN(CS14),CR15+1))," ",CHAR(1),LEN(LEFT(CS14,MIN(LEN(CS14),CR15+1)))-LEN(SUBSTITUTE(LEFT(CS14,MIN(LEN(CS14),CR15+1))," ",""))))-1,FIND(" ",CS14&amp;" ",CR15+1)-1))))</f>
        <v>sans couper les mots SOIT en supprimant</v>
      </c>
      <c r="CU14" s="1450" t="str">
        <f>IF(OR(CS14="",CR15="",CR15&lt;=0,CT14=""),"",TRIM(MID(CS14,LEN(CT14)+1+IF(MID(CS14,LEN(CT14)+1,1)=" ",1,0),99999)))</f>
        <v>la ponctuation SOIT en respectant la ponctuation On va recoller la 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14" s="1451" t="str">
        <f>IF(LEN(TRIM(CW14))&gt;0,COUNTIF(CW13:CW14,"&lt;&gt;")&amp;" ►","")</f>
        <v>2 ►</v>
      </c>
      <c r="CW14" s="263" t="str" cm="1">
        <f t="array" ref="CW14">IFERROR(INDEX(CT13:CT42,_xlfn.AGGREGATE(15,6,(ROW(CT13:CT42)-ROW(CT13)+1)/(CT13:CT42&lt;&gt;""),ROW()-ROW(CW13)+1)),"")</f>
        <v>sans couper les mots SOIT en supprimant</v>
      </c>
      <c r="CX14" s="1452" t="str">
        <f t="shared" ref="CX14:CX42" si="9">IF(CW14="","",(LEN(TRIM(SUBSTITUTE(CW14,CHAR(160)," ")))-LEN(SUBSTITUTE(TRIM(SUBSTITUTE(CW14,CHAR(160)," "))," ",""))+1)&amp;" mot"&amp;IF((LEN(TRIM(SUBSTITUTE(CW14,CHAR(160)," ")))-LEN(SUBSTITUTE(TRIM(SUBSTITUTE(CW14,CHAR(160)," "))," ",""))+1)&gt;1,"s",""))</f>
        <v>7 mots</v>
      </c>
      <c r="CY14" s="1453" t="str">
        <f t="shared" ref="CY14:CY42" si="10">IF(CW14="","",LEN(TRIM(SUBSTITUTE(CW14,CHAR(160),"")))&amp;" car.")</f>
        <v>39 car.</v>
      </c>
      <c r="DA14" s="1455"/>
      <c r="DB14" s="17"/>
      <c r="DC14" s="260"/>
      <c r="DD14" s="1374"/>
      <c r="DE14" s="26" t="s">
        <v>331</v>
      </c>
      <c r="DF14" s="18"/>
      <c r="DG14" s="17"/>
      <c r="DH14" s="17"/>
      <c r="DI14" s="106" t="s">
        <v>505</v>
      </c>
      <c r="DJ14" s="1374"/>
      <c r="DK14" s="26" t="s">
        <v>331</v>
      </c>
      <c r="DL14" s="18"/>
      <c r="DM14" s="17"/>
      <c r="DN14" s="17"/>
      <c r="DO14" s="106" t="s">
        <v>505</v>
      </c>
      <c r="DP14" s="18"/>
      <c r="DQ14" s="17"/>
      <c r="DR14" s="1368" t="s">
        <v>3570</v>
      </c>
      <c r="DS14" s="651"/>
      <c r="DU14" s="384" t="s">
        <v>606</v>
      </c>
      <c r="DV14" s="372" t="s">
        <v>611</v>
      </c>
      <c r="DW14" s="380"/>
      <c r="DY14" s="380"/>
      <c r="DZ14" s="380"/>
      <c r="EA14" s="380"/>
      <c r="EB14" s="396"/>
      <c r="EC14" t="s">
        <v>505</v>
      </c>
      <c r="ED14" s="9">
        <v>1</v>
      </c>
    </row>
    <row r="15" spans="1:136" ht="21" customHeight="1" thickBot="1">
      <c r="A15" s="20"/>
      <c r="B15" s="633" t="s">
        <v>889</v>
      </c>
      <c r="C15" s="11"/>
      <c r="D15" s="11"/>
      <c r="E15" s="11"/>
      <c r="F15" s="334" t="str">
        <f>M19&amp;" "&amp;N19</f>
        <v>Modifiez en ml les volumes qui ne vous conviennent pas Colonne N</v>
      </c>
      <c r="G15" s="334"/>
      <c r="H15" s="334"/>
      <c r="I15" s="334"/>
      <c r="J15" s="20"/>
      <c r="K15" s="334" t="str">
        <f>"check and, if needed, change any volumes you don’t want to mL Col. "&amp;N19</f>
        <v>check and, if needed, change any volumes you don’t want to mL Col. N</v>
      </c>
      <c r="L15" s="20"/>
      <c r="M15" s="20"/>
      <c r="N15" s="20"/>
      <c r="O15" s="20"/>
      <c r="P15" s="20"/>
      <c r="Q15" s="334"/>
      <c r="R15" s="334" t="str">
        <f>" que no le convengan — columna "&amp;N19</f>
        <v xml:space="preserve"> que no le convengan — columna N</v>
      </c>
      <c r="S15" s="20"/>
      <c r="T15" s="260"/>
      <c r="V15" s="28" t="s">
        <v>667</v>
      </c>
      <c r="W15" s="196"/>
      <c r="X15" s="196"/>
      <c r="Y15" s="196"/>
      <c r="AA15" s="646"/>
      <c r="AB15" s="547">
        <v>40</v>
      </c>
      <c r="AC15" s="556"/>
      <c r="AD15" s="598">
        <v>1.04</v>
      </c>
      <c r="AE15" s="556"/>
      <c r="AF15" s="286" t="s">
        <v>219</v>
      </c>
      <c r="AG15" s="551"/>
      <c r="AH15" s="286" t="s">
        <v>219</v>
      </c>
      <c r="AI15" s="551"/>
      <c r="AJ15" s="286" t="s">
        <v>219</v>
      </c>
      <c r="AK15" s="551"/>
      <c r="AL15" s="1345" t="s">
        <v>3140</v>
      </c>
      <c r="AM15" s="551"/>
      <c r="AN15" s="551"/>
      <c r="AO15" s="1572" t="s">
        <v>726</v>
      </c>
      <c r="AP15" s="1533"/>
      <c r="AR15" s="1572" t="s">
        <v>3356</v>
      </c>
      <c r="AS15" s="1533"/>
      <c r="AU15" s="1572" t="s">
        <v>2890</v>
      </c>
      <c r="AV15" s="1533"/>
      <c r="AX15" s="1792" t="s">
        <v>3109</v>
      </c>
      <c r="AY15" s="1793"/>
      <c r="BA15" s="645"/>
      <c r="BB15" s="53" t="s">
        <v>32</v>
      </c>
      <c r="BC15" s="31" t="s">
        <v>212</v>
      </c>
      <c r="BE15" s="644"/>
      <c r="BF15" s="13" t="s">
        <v>146</v>
      </c>
      <c r="BG15" s="13"/>
      <c r="BI15" s="645"/>
      <c r="BL15" s="260"/>
      <c r="BO15" s="260"/>
      <c r="BR15" s="260"/>
      <c r="BV15" s="260"/>
      <c r="BW15" s="1647" t="s">
        <v>670</v>
      </c>
      <c r="BX15" s="260"/>
      <c r="BY15" s="1647" t="s">
        <v>670</v>
      </c>
      <c r="BZ15" s="1647" t="s">
        <v>670</v>
      </c>
      <c r="CA15" s="1785" t="s">
        <v>3452</v>
      </c>
      <c r="CB15" s="1648" t="s">
        <v>884</v>
      </c>
      <c r="CC15" s="1648" t="s">
        <v>3497</v>
      </c>
      <c r="CD15" s="1648" t="s">
        <v>3521</v>
      </c>
      <c r="CE15" s="1833" t="s">
        <v>3568</v>
      </c>
      <c r="CH15" s="260">
        <f>LEN(CI15)</f>
        <v>145</v>
      </c>
      <c r="CI15" s="18" t="s">
        <v>329</v>
      </c>
      <c r="CJ15" s="18"/>
      <c r="CK15" s="17"/>
      <c r="CL15" s="17"/>
      <c r="CM15" s="17"/>
      <c r="CN15" s="17"/>
      <c r="CO15" s="17"/>
      <c r="CP15" s="17"/>
      <c r="CQ15" s="1753"/>
      <c r="CR15" s="1456">
        <f>CX8</f>
        <v>40</v>
      </c>
      <c r="CS15" s="1448" t="str" cm="1">
        <f t="array" ref="CS15">IF(ROW()=ROW(CS13),CR16,INDEX(CU13:CU42,ROW()-ROW(CS13)))</f>
        <v>la ponctuation SOIT en respectant la ponctuation On va recoller la 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15" s="1449" t="str">
        <f>IF(CS15="","",LEFT(CS15,IF(LEN(CS15)&lt;=CR15,LEN(CS15),IF((LEN(LEFT(CS15,MIN(LEN(CS15),CR15+1)))-LEN(SUBSTITUTE(LEFT(CS15,MIN(LEN(CS15),CR15+1))," ","")))&gt;0,FIND(CHAR(1),SUBSTITUTE(LEFT(CS15,MIN(LEN(CS15),CR15+1))," ",CHAR(1),LEN(LEFT(CS15,MIN(LEN(CS15),CR15+1)))-LEN(SUBSTITUTE(LEFT(CS15,MIN(LEN(CS15),CR15+1))," ",""))))-1,FIND(" ",CS15&amp;" ",CR15+1)-1))))</f>
        <v>la ponctuation SOIT en respectant la</v>
      </c>
      <c r="CU15" s="1450" t="str">
        <f>IF(OR(CS15="",CR15="",CR15&lt;=0,CT15=""),"",TRIM(MID(CS15,LEN(CT15)+1+IF(MID(CS15,LEN(CT15)+1,1)=" ",1,0),99999)))</f>
        <v>ponctuation On va recoller la 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15" s="1451" t="str">
        <f>IF(LEN(TRIM(CW15))&gt;0,COUNTIF(CW13:CW15,"&lt;&gt;")&amp;" ►","")</f>
        <v>3 ►</v>
      </c>
      <c r="CW15" s="263" t="str" cm="1">
        <f t="array" ref="CW15">IFERROR(INDEX(CT13:CT42,_xlfn.AGGREGATE(15,6,(ROW(CT13:CT42)-ROW(CT13)+1)/(CT13:CT42&lt;&gt;""),ROW()-ROW(CW13)+1)),"")</f>
        <v>la ponctuation SOIT en respectant la</v>
      </c>
      <c r="CX15" s="1452" t="str">
        <f t="shared" si="9"/>
        <v>6 mots</v>
      </c>
      <c r="CY15" s="1453" t="str">
        <f t="shared" si="10"/>
        <v>36 car.</v>
      </c>
      <c r="DA15" s="1455" t="s">
        <v>3858</v>
      </c>
      <c r="DB15" s="17"/>
      <c r="DC15" s="1374">
        <f t="shared" ref="DC15:DC46" si="11">CH15</f>
        <v>145</v>
      </c>
      <c r="DD15" s="1374">
        <f>LEN(DE15)</f>
        <v>145</v>
      </c>
      <c r="DE15" s="18" t="s">
        <v>3722</v>
      </c>
      <c r="DF15" s="18"/>
      <c r="DG15" s="17"/>
      <c r="DH15" s="17"/>
      <c r="DI15" s="106" t="s">
        <v>505</v>
      </c>
      <c r="DJ15" s="1374">
        <f>LEN(DK15)</f>
        <v>135</v>
      </c>
      <c r="DK15" s="18" t="s">
        <v>3745</v>
      </c>
      <c r="DL15" s="18"/>
      <c r="DM15" s="17"/>
      <c r="DN15" s="17"/>
      <c r="DO15" s="106" t="s">
        <v>505</v>
      </c>
      <c r="DP15" s="18"/>
      <c r="DQ15" s="17"/>
      <c r="DR15" s="67" t="s">
        <v>3571</v>
      </c>
      <c r="DS15" s="651"/>
      <c r="DU15" s="379"/>
      <c r="DV15" s="380"/>
      <c r="DW15" s="380"/>
      <c r="DX15" s="380"/>
      <c r="DY15" s="380"/>
      <c r="DZ15" s="380"/>
      <c r="EA15" s="380"/>
      <c r="EB15" s="396" t="s">
        <v>612</v>
      </c>
      <c r="ED15" s="9">
        <v>1</v>
      </c>
    </row>
    <row r="16" spans="1:136" ht="21" customHeight="1" thickBot="1">
      <c r="B16" s="631" t="s">
        <v>813</v>
      </c>
      <c r="C16" s="11"/>
      <c r="D16"/>
      <c r="E16" s="11"/>
      <c r="F16" s="336" t="s">
        <v>579</v>
      </c>
      <c r="G16" s="336"/>
      <c r="H16" s="336"/>
      <c r="I16" s="336"/>
      <c r="J16" s="335"/>
      <c r="K16" s="336" t="s">
        <v>1907</v>
      </c>
      <c r="L16" s="333"/>
      <c r="M16" s="333"/>
      <c r="N16" s="333"/>
      <c r="O16" s="333"/>
      <c r="P16" s="333"/>
      <c r="Q16" s="336"/>
      <c r="R16" s="1745" t="s">
        <v>1911</v>
      </c>
      <c r="S16" s="1745"/>
      <c r="T16" s="260"/>
      <c r="V16" s="548" t="s">
        <v>668</v>
      </c>
      <c r="W16" s="196"/>
      <c r="X16" s="196"/>
      <c r="Y16" s="196"/>
      <c r="AA16" s="646"/>
      <c r="AB16" s="288">
        <v>17</v>
      </c>
      <c r="AC16" s="556"/>
      <c r="AD16" s="597">
        <v>1.04</v>
      </c>
      <c r="AE16" s="556"/>
      <c r="AF16" s="286" t="s">
        <v>215</v>
      </c>
      <c r="AG16" s="551"/>
      <c r="AH16" s="286" t="s">
        <v>215</v>
      </c>
      <c r="AI16" s="551"/>
      <c r="AJ16" s="286" t="s">
        <v>215</v>
      </c>
      <c r="AK16" s="551"/>
      <c r="AL16" s="1345" t="s">
        <v>3141</v>
      </c>
      <c r="AM16" s="551"/>
      <c r="AN16" s="551"/>
      <c r="AO16" s="1572" t="s">
        <v>727</v>
      </c>
      <c r="AP16" s="1533"/>
      <c r="AR16" s="1572" t="s">
        <v>3357</v>
      </c>
      <c r="AS16" s="1533"/>
      <c r="AU16" s="1572" t="s">
        <v>2891</v>
      </c>
      <c r="AV16" s="1533"/>
      <c r="AX16" s="1792" t="s">
        <v>3110</v>
      </c>
      <c r="AY16" s="1793"/>
      <c r="BA16" s="645"/>
      <c r="BB16" s="51" t="s">
        <v>182</v>
      </c>
      <c r="BC16" s="37" t="s">
        <v>919</v>
      </c>
      <c r="BE16" s="644"/>
      <c r="BF16" s="13"/>
      <c r="BG16" s="13"/>
      <c r="BI16" s="645"/>
      <c r="BJ16" s="1569" t="s">
        <v>666</v>
      </c>
      <c r="BK16" s="1570"/>
      <c r="BL16" s="260"/>
      <c r="BM16" s="1360" t="s">
        <v>3442</v>
      </c>
      <c r="BN16" s="1361"/>
      <c r="BO16" s="260"/>
      <c r="BP16" s="1569" t="s">
        <v>2663</v>
      </c>
      <c r="BQ16" s="1570"/>
      <c r="BR16" s="260"/>
      <c r="BS16" s="1778" t="s">
        <v>2968</v>
      </c>
      <c r="BT16" s="1779"/>
      <c r="BV16" s="260"/>
      <c r="BW16" s="1646"/>
      <c r="BX16" s="260"/>
      <c r="BY16" s="1646"/>
      <c r="BZ16" s="1646"/>
      <c r="CA16" s="1786"/>
      <c r="CB16" s="1648"/>
      <c r="CC16" s="1648"/>
      <c r="CD16" s="1648"/>
      <c r="CE16" s="1833"/>
      <c r="CH16" s="260">
        <f t="shared" ref="CH16:CH79" si="12">LEN(CI16)</f>
        <v>136</v>
      </c>
      <c r="CI16" s="18" t="s">
        <v>327</v>
      </c>
      <c r="CJ16" s="16"/>
      <c r="CK16" s="17"/>
      <c r="CL16" s="17"/>
      <c r="CM16" s="17"/>
      <c r="CN16" s="17"/>
      <c r="CO16" s="17"/>
      <c r="CP16" s="17"/>
      <c r="CQ16" s="1753"/>
      <c r="CR16" s="1454" t="str">
        <f>IF(UPPER(TRIM(CR10))="X",CR20,CR14)</f>
        <v>ce tableau permet de découper un texte sans couper les mots SOIT en supprimant la ponctuation SOIT en respectant la ponctuation On va recoller la 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S16" s="1448" t="str" cm="1">
        <f t="array" ref="CS16">IF(ROW()=ROW(CS13),CR16,INDEX(CU13:CU42,ROW()-ROW(CS13)))</f>
        <v>ponctuation On va recoller la 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16" s="1449" t="str">
        <f>IF(CS16="","",LEFT(CS16,IF(LEN(CS16)&lt;=CR15,LEN(CS16),IF((LEN(LEFT(CS16,MIN(LEN(CS16),CR15+1)))-LEN(SUBSTITUTE(LEFT(CS16,MIN(LEN(CS16),CR15+1))," ","")))&gt;0,FIND(CHAR(1),SUBSTITUTE(LEFT(CS16,MIN(LEN(CS16),CR15+1))," ",CHAR(1),LEN(LEFT(CS16,MIN(LEN(CS16),CR15+1)))-LEN(SUBSTITUTE(LEFT(CS16,MIN(LEN(CS16),CR15+1))," ",""))))-1,FIND(" ",CS16&amp;" ",CR15+1)-1))))</f>
        <v>ponctuation On va recoller la</v>
      </c>
      <c r="CU16" s="1450" t="str">
        <f>IF(OR(CS16="",CR15="",CR15&lt;=0,CT16=""),"",TRIM(MID(CS16,LEN(CT16)+1+IF(MID(CS16,LEN(CT16)+1,1)=" ",1,0),99999)))</f>
        <v>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16" s="1451" t="str">
        <f>IF(LEN(TRIM(CW16))&gt;0,COUNTIF(CW13:CW16,"&lt;&gt;")&amp;" ►","")</f>
        <v>4 ►</v>
      </c>
      <c r="CW16" s="263" t="str" cm="1">
        <f t="array" ref="CW16">IFERROR(INDEX(CT13:CT42,_xlfn.AGGREGATE(15,6,(ROW(CT13:CT42)-ROW(CT13)+1)/(CT13:CT42&lt;&gt;""),ROW()-ROW(CW13)+1)),"")</f>
        <v>ponctuation On va recoller la</v>
      </c>
      <c r="CX16" s="1452" t="str">
        <f t="shared" si="9"/>
        <v>5 mots</v>
      </c>
      <c r="CY16" s="1453" t="str">
        <f t="shared" si="10"/>
        <v>29 car.</v>
      </c>
      <c r="DA16" s="1457" t="s">
        <v>3850</v>
      </c>
      <c r="DB16" s="17"/>
      <c r="DC16" s="1374">
        <f t="shared" si="11"/>
        <v>136</v>
      </c>
      <c r="DD16" s="1374">
        <f t="shared" ref="DD16:DD79" si="13">LEN(DE16)</f>
        <v>139</v>
      </c>
      <c r="DE16" s="18" t="s">
        <v>3723</v>
      </c>
      <c r="DF16" s="16"/>
      <c r="DG16" s="17"/>
      <c r="DH16" s="17"/>
      <c r="DJ16" s="1374">
        <f t="shared" ref="DJ16:DJ79" si="14">LEN(DK16)</f>
        <v>137</v>
      </c>
      <c r="DK16" s="18" t="s">
        <v>3746</v>
      </c>
      <c r="DL16" s="16"/>
      <c r="DM16" s="17"/>
      <c r="DN16" s="17"/>
      <c r="DO16" s="106" t="s">
        <v>505</v>
      </c>
      <c r="DP16" s="16"/>
      <c r="DQ16" s="17"/>
      <c r="DR16" s="67" t="s">
        <v>3572</v>
      </c>
      <c r="DS16" s="651"/>
      <c r="DU16" s="398" t="s">
        <v>613</v>
      </c>
      <c r="DV16" s="399"/>
      <c r="DW16" s="399"/>
      <c r="DX16" s="399"/>
      <c r="DY16" s="399"/>
      <c r="DZ16" s="399"/>
      <c r="EA16" s="399"/>
      <c r="EB16" s="400" t="s">
        <v>614</v>
      </c>
      <c r="ED16" s="9">
        <v>1</v>
      </c>
    </row>
    <row r="17" spans="1:134" ht="21" customHeight="1">
      <c r="B17" s="20"/>
      <c r="C17" s="20"/>
      <c r="D17" s="20"/>
      <c r="E17" s="20"/>
      <c r="F17" s="336" t="s">
        <v>576</v>
      </c>
      <c r="G17" s="336"/>
      <c r="H17" s="336"/>
      <c r="I17" s="336"/>
      <c r="J17" s="335"/>
      <c r="K17" s="336" t="s">
        <v>1908</v>
      </c>
      <c r="L17" s="333"/>
      <c r="M17" s="333"/>
      <c r="N17" s="333"/>
      <c r="O17" s="333"/>
      <c r="P17" s="333"/>
      <c r="Q17" s="336"/>
      <c r="R17" s="1745"/>
      <c r="S17" s="1745"/>
      <c r="T17" s="260"/>
      <c r="V17" s="28" t="s">
        <v>671</v>
      </c>
      <c r="W17" s="196"/>
      <c r="X17" s="196"/>
      <c r="Y17" s="196"/>
      <c r="AA17" s="646"/>
      <c r="AB17" s="288">
        <v>29</v>
      </c>
      <c r="AC17" s="556"/>
      <c r="AD17" s="597">
        <v>0.97</v>
      </c>
      <c r="AE17" s="556"/>
      <c r="AF17" s="286" t="s">
        <v>213</v>
      </c>
      <c r="AG17" s="551"/>
      <c r="AH17" s="286" t="s">
        <v>213</v>
      </c>
      <c r="AI17" s="551"/>
      <c r="AJ17" s="286" t="s">
        <v>213</v>
      </c>
      <c r="AK17" s="551"/>
      <c r="AL17" s="1345" t="s">
        <v>3142</v>
      </c>
      <c r="AM17" s="551"/>
      <c r="AN17" s="551"/>
      <c r="AO17" s="1572" t="s">
        <v>728</v>
      </c>
      <c r="AP17" s="1533"/>
      <c r="AR17" s="1572" t="s">
        <v>3358</v>
      </c>
      <c r="AS17" s="1533"/>
      <c r="AU17" s="1572" t="s">
        <v>2892</v>
      </c>
      <c r="AV17" s="1533"/>
      <c r="AX17" s="1792" t="s">
        <v>3111</v>
      </c>
      <c r="AY17" s="1793"/>
      <c r="BA17" s="645"/>
      <c r="BB17" s="50" t="s">
        <v>207</v>
      </c>
      <c r="BC17" s="31" t="s">
        <v>206</v>
      </c>
      <c r="BE17" s="644"/>
      <c r="BF17" s="13" t="s">
        <v>141</v>
      </c>
      <c r="BG17" s="13"/>
      <c r="BI17" s="645"/>
      <c r="BL17" s="260"/>
      <c r="BO17" s="260"/>
      <c r="BR17" s="260"/>
      <c r="BT17" s="1342"/>
      <c r="BV17" s="260"/>
      <c r="BX17" s="260"/>
      <c r="CA17" s="1342"/>
      <c r="CE17" s="1342"/>
      <c r="CH17" s="260">
        <f t="shared" si="12"/>
        <v>112</v>
      </c>
      <c r="CI17" s="18" t="s">
        <v>325</v>
      </c>
      <c r="CJ17" s="18"/>
      <c r="CK17" s="17"/>
      <c r="CL17" s="17"/>
      <c r="CM17" s="17"/>
      <c r="CN17" s="17"/>
      <c r="CO17" s="17"/>
      <c r="CP17" s="17"/>
      <c r="CQ17" s="1753"/>
      <c r="CR17" s="1454" t="str">
        <f>TRIM(SUBSTITUTE(SUBSTITUTE(SUBSTITUTE(SUBSTITUTE(SUBSTITUTE(SUBSTITUTE(SUBSTITUTE(SUBSTITUTE(SUBSTITUTE(SUBSTITUTE(CR14,","," "),";"," "),":"," "),"!"," "),"?"," "),"…"," "),"»"," "),"«"," "),"/"," "),"."," "))</f>
        <v>ce tableau permet de découper un texte sans couper les mots SOIT en supprimant la ponctuation ► SOIT en respectant la ponctuation On va recoller la ponctuation au bout de la ligne précédente si la nouvelle ligne commence par un signe ( ) ) et si ça ne dépasse pas la limite (donc on n’ajoute la ponctuation que si la ligne fait &lt; limite) Variante qui conserve aussi les virgules points (donc pas de “nettoyage ponctuation”) tout en gardant la coupe sans mots cassés Ça donne un rendu plus “texte d’origine” On fait juste enlever un “-” ou “=” en tout début - avec 30 caractères max par ligne un texte d’environ 535 caractères remplira 19 lignes sur 20 du tableau Plus vous augmentez le nombre de caractères par ligne plus chaque ligne peut contenir de texte ► -Tendez la main partagez vos savoir-faire vos essais vos erreurs et votre ténacité sont des tremplins pour celles et ceux qui veulent progresser ► Avec vos exemples chacun pourra avancer à son rythme avec confiance et gagner en autonomie</v>
      </c>
      <c r="CS17" s="1448" t="str" cm="1">
        <f t="array" ref="CS17">IF(ROW()=ROW(CS13),CR16,INDEX(CU13:CU42,ROW()-ROW(CS13)))</f>
        <v>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17" s="1449" t="str">
        <f>IF(CS17="","",LEFT(CS17,IF(LEN(CS17)&lt;=CR15,LEN(CS17),IF((LEN(LEFT(CS17,MIN(LEN(CS17),CR15+1)))-LEN(SUBSTITUTE(LEFT(CS17,MIN(LEN(CS17),CR15+1))," ","")))&gt;0,FIND(CHAR(1),SUBSTITUTE(LEFT(CS17,MIN(LEN(CS17),CR15+1))," ",CHAR(1),LEN(LEFT(CS17,MIN(LEN(CS17),CR15+1)))-LEN(SUBSTITUTE(LEFT(CS17,MIN(LEN(CS17),CR15+1))," ",""))))-1,FIND(" ",CS17&amp;" ",CR15+1)-1))))</f>
        <v>ponctuation au bout de la ligne</v>
      </c>
      <c r="CU17" s="1450" t="str">
        <f>IF(OR(CS17="",CR15="",CR15&lt;=0,CT17=""),"",TRIM(MID(CS17,LEN(CT17)+1+IF(MID(CS17,LEN(CT17)+1,1)=" ",1,0),99999)))</f>
        <v>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17" s="1451" t="str">
        <f>IF(LEN(TRIM(CW17))&gt;0,COUNTIF(CW13:CW17,"&lt;&gt;")&amp;" ►","")</f>
        <v>5 ►</v>
      </c>
      <c r="CW17" s="263" t="str" cm="1">
        <f t="array" ref="CW17">IFERROR(INDEX(CT13:CT42,_xlfn.AGGREGATE(15,6,(ROW(CT13:CT42)-ROW(CT13)+1)/(CT13:CT42&lt;&gt;""),ROW()-ROW(CW13)+1)),"")</f>
        <v>ponctuation au bout de la ligne</v>
      </c>
      <c r="CX17" s="1452" t="str">
        <f t="shared" si="9"/>
        <v>6 mots</v>
      </c>
      <c r="CY17" s="1453" t="str">
        <f t="shared" si="10"/>
        <v>31 car.</v>
      </c>
      <c r="DB17" s="17"/>
      <c r="DC17" s="1374">
        <f t="shared" si="11"/>
        <v>112</v>
      </c>
      <c r="DD17" s="1374">
        <f t="shared" si="13"/>
        <v>98</v>
      </c>
      <c r="DE17" s="18" t="s">
        <v>3724</v>
      </c>
      <c r="DF17" s="18"/>
      <c r="DG17" s="17"/>
      <c r="DH17" s="17"/>
      <c r="DI17" s="106" t="s">
        <v>505</v>
      </c>
      <c r="DJ17" s="1374">
        <f t="shared" si="14"/>
        <v>134</v>
      </c>
      <c r="DK17" s="18" t="s">
        <v>3747</v>
      </c>
      <c r="DL17" s="18"/>
      <c r="DM17" s="17"/>
      <c r="DN17" s="17"/>
      <c r="DO17" s="106" t="s">
        <v>505</v>
      </c>
      <c r="DP17" s="18"/>
      <c r="DQ17" s="17"/>
      <c r="DR17" s="67" t="s">
        <v>3573</v>
      </c>
      <c r="DS17" s="651"/>
      <c r="DU17" s="1765" t="s">
        <v>615</v>
      </c>
      <c r="DV17" s="1766"/>
      <c r="DW17" s="1766"/>
      <c r="DX17" s="1766"/>
      <c r="DY17" s="1766"/>
      <c r="DZ17" s="1766"/>
      <c r="EA17" s="1766"/>
      <c r="EB17" s="1767"/>
      <c r="ED17" s="9">
        <v>1</v>
      </c>
    </row>
    <row r="18" spans="1:134" ht="21.75" customHeight="1">
      <c r="A18">
        <v>1</v>
      </c>
      <c r="B18" s="20"/>
      <c r="C18" s="20"/>
      <c r="D18" s="20"/>
      <c r="E18" s="20"/>
      <c r="F18" s="330" t="s">
        <v>3094</v>
      </c>
      <c r="G18" s="330"/>
      <c r="H18" s="330"/>
      <c r="I18" s="330"/>
      <c r="J18" s="330"/>
      <c r="K18" s="330"/>
      <c r="L18" s="330"/>
      <c r="M18" s="330"/>
      <c r="N18" s="330"/>
      <c r="O18" s="330"/>
      <c r="P18" s="330"/>
      <c r="Q18" s="330"/>
      <c r="R18" s="330"/>
      <c r="S18" s="330"/>
      <c r="T18" s="260"/>
      <c r="V18" s="548" t="s">
        <v>673</v>
      </c>
      <c r="W18" s="196"/>
      <c r="X18" s="196"/>
      <c r="Y18" s="196"/>
      <c r="AA18" s="646"/>
      <c r="AB18" s="288">
        <v>28</v>
      </c>
      <c r="AC18" s="556"/>
      <c r="AD18" s="597">
        <v>1.04</v>
      </c>
      <c r="AE18" s="556"/>
      <c r="AF18" s="286" t="s">
        <v>210</v>
      </c>
      <c r="AG18" s="551"/>
      <c r="AH18" s="286" t="s">
        <v>210</v>
      </c>
      <c r="AI18" s="551"/>
      <c r="AJ18" s="286" t="s">
        <v>210</v>
      </c>
      <c r="AK18" s="551"/>
      <c r="AL18" s="1345" t="s">
        <v>3143</v>
      </c>
      <c r="AM18" s="551"/>
      <c r="AN18" s="551"/>
      <c r="AO18" s="1572" t="s">
        <v>729</v>
      </c>
      <c r="AP18" s="1533"/>
      <c r="AR18" s="1572" t="s">
        <v>3359</v>
      </c>
      <c r="AS18" s="1533"/>
      <c r="AU18" s="1572" t="s">
        <v>2893</v>
      </c>
      <c r="AV18" s="1533"/>
      <c r="AX18" s="1792" t="s">
        <v>3112</v>
      </c>
      <c r="AY18" s="1793"/>
      <c r="BA18" s="645"/>
      <c r="BB18" s="49" t="s">
        <v>203</v>
      </c>
      <c r="BC18" s="31" t="s">
        <v>202</v>
      </c>
      <c r="BE18" s="644"/>
      <c r="BF18" s="13" t="s">
        <v>139</v>
      </c>
      <c r="BG18" s="13"/>
      <c r="BI18" s="645"/>
      <c r="BJ18" s="1531" t="s">
        <v>761</v>
      </c>
      <c r="BK18" s="1531"/>
      <c r="BL18" s="260"/>
      <c r="BM18" s="1362" t="s">
        <v>3443</v>
      </c>
      <c r="BN18" s="1362"/>
      <c r="BO18" s="260"/>
      <c r="BP18" s="1531" t="s">
        <v>1721</v>
      </c>
      <c r="BQ18" s="1531"/>
      <c r="BR18" s="260"/>
      <c r="BS18" s="1784" t="s">
        <v>3435</v>
      </c>
      <c r="BT18" s="1784"/>
      <c r="BV18" s="260"/>
      <c r="BW18" s="1571" t="s">
        <v>813</v>
      </c>
      <c r="BX18" s="260"/>
      <c r="BY18" s="1571" t="s">
        <v>3473</v>
      </c>
      <c r="BZ18" s="1571" t="s">
        <v>3477</v>
      </c>
      <c r="CA18" s="1780" t="s">
        <v>3453</v>
      </c>
      <c r="CB18" s="1571" t="s">
        <v>814</v>
      </c>
      <c r="CC18" s="1571" t="s">
        <v>3496</v>
      </c>
      <c r="CD18" s="1571" t="s">
        <v>3520</v>
      </c>
      <c r="CE18" s="1780" t="s">
        <v>3537</v>
      </c>
      <c r="CH18" s="260">
        <f t="shared" si="12"/>
        <v>124</v>
      </c>
      <c r="CI18" s="18" t="s">
        <v>323</v>
      </c>
      <c r="CJ18" s="16"/>
      <c r="CK18" s="17"/>
      <c r="CL18" s="17"/>
      <c r="CM18" s="17"/>
      <c r="CN18" s="17"/>
      <c r="CO18" s="17"/>
      <c r="CP18" s="17"/>
      <c r="CQ18" s="1753"/>
      <c r="CR18" s="1458" t="str">
        <f>TRIM(SUBSTITUTE(SUBSTITUTE(SUBSTITUTE(SUBSTITUTE(SUBSTITUTE(SUBSTITUTE(SUBSTITUTE(SUBSTITUTE(CR17,"("," "),")"," "),CHAR(34)," "),"-"," "),"_"," "),"&lt;"," "),"&gt;"," "),"="," "))</f>
        <v>ce tableau permet de découper un texte sans couper les mots SOIT en supprimant la ponctuation ► SOIT en respectant la ponctuation On va recoller la 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 ” ou “ ” en tout début avec 30 caractères max par ligne un texte d’environ 535 caractères remplira 19 lignes sur 20 du tableau Plus vous augmentez le nombre de caractères par ligne plus chaque ligne peut contenir de texte ► Tendez la main partagez vos savoir faire vos essais vos erreurs et votre ténacité sont des tremplins pour celles et ceux qui veulent progresser ► Avec vos exemples chacun pourra avancer à son rythme avec confiance et gagner en autonomie</v>
      </c>
      <c r="CS18" s="1448" t="str" cm="1">
        <f t="array" ref="CS18">IF(ROW()=ROW(CS13),CR16,INDEX(CU13:CU42,ROW()-ROW(CS13)))</f>
        <v>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18" s="1449" t="str">
        <f>IF(CS18="","",LEFT(CS18,IF(LEN(CS18)&lt;=CR15,LEN(CS18),IF((LEN(LEFT(CS18,MIN(LEN(CS18),CR15+1)))-LEN(SUBSTITUTE(LEFT(CS18,MIN(LEN(CS18),CR15+1))," ","")))&gt;0,FIND(CHAR(1),SUBSTITUTE(LEFT(CS18,MIN(LEN(CS18),CR15+1))," ",CHAR(1),LEN(LEFT(CS18,MIN(LEN(CS18),CR15+1)))-LEN(SUBSTITUTE(LEFT(CS18,MIN(LEN(CS18),CR15+1))," ",""))))-1,FIND(" ",CS18&amp;" ",CR15+1)-1))))</f>
        <v>précédente si la nouvelle ligne commence</v>
      </c>
      <c r="CU18" s="1450" t="str">
        <f>IF(OR(CS18="",CR15="",CR15&lt;=0,CT18=""),"",TRIM(MID(CS18,LEN(CT18)+1+IF(MID(CS18,LEN(CT18)+1,1)=" ",1,0),99999)))</f>
        <v>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18" s="1451" t="str">
        <f>IF(LEN(TRIM(CW18))&gt;0,COUNTIF(CW13:CW18,"&lt;&gt;")&amp;" ►","")</f>
        <v>6 ►</v>
      </c>
      <c r="CW18" s="263" t="str" cm="1">
        <f t="array" ref="CW18">IFERROR(INDEX(CT13:CT42,_xlfn.AGGREGATE(15,6,(ROW(CT13:CT42)-ROW(CT13)+1)/(CT13:CT42&lt;&gt;""),ROW()-ROW(CW13)+1)),"")</f>
        <v>précédente si la nouvelle ligne commence</v>
      </c>
      <c r="CX18" s="1452" t="str">
        <f t="shared" si="9"/>
        <v>6 mots</v>
      </c>
      <c r="CY18" s="1453" t="str">
        <f t="shared" si="10"/>
        <v>40 car.</v>
      </c>
      <c r="DB18" s="17"/>
      <c r="DC18" s="1374">
        <f t="shared" si="11"/>
        <v>124</v>
      </c>
      <c r="DD18" s="1374">
        <f t="shared" si="13"/>
        <v>0</v>
      </c>
      <c r="DE18" s="18"/>
      <c r="DF18" s="16"/>
      <c r="DG18" s="17"/>
      <c r="DH18" s="17"/>
      <c r="DJ18" s="1374">
        <f t="shared" si="14"/>
        <v>0</v>
      </c>
      <c r="DK18" s="18"/>
      <c r="DL18" s="16"/>
      <c r="DM18" s="17"/>
      <c r="DN18" s="17"/>
      <c r="DO18" s="106" t="s">
        <v>505</v>
      </c>
      <c r="DP18" s="16"/>
      <c r="DQ18" s="17"/>
      <c r="DR18" s="67" t="s">
        <v>3574</v>
      </c>
      <c r="DS18" s="651"/>
      <c r="DU18" s="1768"/>
      <c r="DV18" s="1769"/>
      <c r="DW18" s="1769"/>
      <c r="DX18" s="1769"/>
      <c r="DY18" s="1769"/>
      <c r="DZ18" s="1769"/>
      <c r="EA18" s="1769"/>
      <c r="EB18" s="1770"/>
      <c r="ED18" s="9">
        <v>1</v>
      </c>
    </row>
    <row r="19" spans="1:134" ht="21.75" customHeight="1">
      <c r="A19">
        <v>2</v>
      </c>
      <c r="B19" s="20"/>
      <c r="C19" s="20"/>
      <c r="D19" s="20"/>
      <c r="E19" s="20"/>
      <c r="F19" s="27"/>
      <c r="G19" s="27"/>
      <c r="H19" s="27"/>
      <c r="I19" s="27"/>
      <c r="J19" s="323"/>
      <c r="K19" s="323"/>
      <c r="L19" s="323"/>
      <c r="M19" s="326" t="s">
        <v>574</v>
      </c>
      <c r="N19" s="325" t="str">
        <f>SUBSTITUTE(ADDRESS(1,COLUMN(),4),"1","")</f>
        <v>N</v>
      </c>
      <c r="O19" s="324" t="s">
        <v>561</v>
      </c>
      <c r="P19" s="323"/>
      <c r="Q19" s="323"/>
      <c r="R19" s="323"/>
      <c r="S19" s="323"/>
      <c r="T19" s="260"/>
      <c r="V19" s="278" t="s">
        <v>674</v>
      </c>
      <c r="W19" s="196"/>
      <c r="X19" s="196"/>
      <c r="Y19" s="196"/>
      <c r="AA19" s="646"/>
      <c r="AB19" s="288">
        <v>44.7</v>
      </c>
      <c r="AC19" s="556"/>
      <c r="AD19" s="597">
        <v>0.94</v>
      </c>
      <c r="AE19" s="556"/>
      <c r="AF19" s="286" t="s">
        <v>208</v>
      </c>
      <c r="AG19" s="551"/>
      <c r="AH19" s="286" t="s">
        <v>3251</v>
      </c>
      <c r="AI19" s="551"/>
      <c r="AJ19" s="286" t="s">
        <v>3304</v>
      </c>
      <c r="AK19" s="551"/>
      <c r="AL19" s="1345" t="s">
        <v>3144</v>
      </c>
      <c r="AM19" s="551"/>
      <c r="AN19" s="551"/>
      <c r="AO19" s="1572" t="s">
        <v>730</v>
      </c>
      <c r="AP19" s="1533"/>
      <c r="AR19" s="1572" t="s">
        <v>3360</v>
      </c>
      <c r="AS19" s="1533"/>
      <c r="AU19" s="1572" t="s">
        <v>2894</v>
      </c>
      <c r="AV19" s="1533"/>
      <c r="AX19" s="1792" t="s">
        <v>3113</v>
      </c>
      <c r="AY19" s="1793"/>
      <c r="BA19" s="645"/>
      <c r="BB19" s="48" t="s">
        <v>199</v>
      </c>
      <c r="BC19" s="31" t="s">
        <v>198</v>
      </c>
      <c r="BE19" s="644"/>
      <c r="BF19" s="13"/>
      <c r="BG19" s="13"/>
      <c r="BI19" s="645"/>
      <c r="BL19" s="648"/>
      <c r="BO19" s="648"/>
      <c r="BR19" s="648"/>
      <c r="BT19" s="1342"/>
      <c r="BV19" s="648"/>
      <c r="BW19" s="1571"/>
      <c r="BX19" s="260"/>
      <c r="BY19" s="1571"/>
      <c r="BZ19" s="1571"/>
      <c r="CA19" s="1780"/>
      <c r="CB19" s="1571"/>
      <c r="CC19" s="1571"/>
      <c r="CD19" s="1571"/>
      <c r="CE19" s="1780"/>
      <c r="CH19" s="260">
        <f t="shared" si="12"/>
        <v>0</v>
      </c>
      <c r="CI19" s="18"/>
      <c r="CJ19" s="18"/>
      <c r="CK19" s="17"/>
      <c r="CL19" s="17"/>
      <c r="CM19" s="17"/>
      <c r="CN19" s="17"/>
      <c r="CO19" s="17"/>
      <c r="CP19" s="17"/>
      <c r="CQ19" s="1753"/>
      <c r="CR19" s="1454" t="str">
        <f>TRIM(SUBSTITUTE(SUBSTITUTE(SUBSTITUTE(SUBSTITUTE(CR18,"►"," "),"▼"," "),"▲"," "),"◄"," "))</f>
        <v>ce tableau permet de découper un texte sans couper les mots SOIT en supprimant la ponctuation SOIT en respectant la ponctuation On va recoller la 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 ” ou “ ”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S19" s="1448" t="str" cm="1">
        <f t="array" ref="CS19">IF(ROW()=ROW(CS13),CR16,INDEX(CU13:CU42,ROW()-ROW(CS13)))</f>
        <v>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19" s="1449" t="str">
        <f>IF(CS19="","",LEFT(CS19,IF(LEN(CS19)&lt;=CR15,LEN(CS19),IF((LEN(LEFT(CS19,MIN(LEN(CS19),CR15+1)))-LEN(SUBSTITUTE(LEFT(CS19,MIN(LEN(CS19),CR15+1))," ","")))&gt;0,FIND(CHAR(1),SUBSTITUTE(LEFT(CS19,MIN(LEN(CS19),CR15+1))," ",CHAR(1),LEN(LEFT(CS19,MIN(LEN(CS19),CR15+1)))-LEN(SUBSTITUTE(LEFT(CS19,MIN(LEN(CS19),CR15+1))," ",""))))-1,FIND(" ",CS19&amp;" ",CR15+1)-1))))</f>
        <v>par un signe et si ça ne dépasse pas la</v>
      </c>
      <c r="CU19" s="1450" t="str">
        <f>IF(OR(CS19="",CR15="",CR15&lt;=0,CT19=""),"",TRIM(MID(CS19,LEN(CT19)+1+IF(MID(CS19,LEN(CT19)+1,1)=" ",1,0),99999)))</f>
        <v>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19" s="1451" t="str">
        <f>IF(LEN(TRIM(CW19))&gt;0,COUNTIF(CW13:CW19,"&lt;&gt;")&amp;" ►","")</f>
        <v>7 ►</v>
      </c>
      <c r="CW19" s="263" t="str" cm="1">
        <f t="array" ref="CW19">IFERROR(INDEX(CT13:CT42,_xlfn.AGGREGATE(15,6,(ROW(CT13:CT42)-ROW(CT13)+1)/(CT13:CT42&lt;&gt;""),ROW()-ROW(CW13)+1)),"")</f>
        <v>par un signe et si ça ne dépasse pas la</v>
      </c>
      <c r="CX19" s="1452" t="str">
        <f t="shared" si="9"/>
        <v>10 mots</v>
      </c>
      <c r="CY19" s="1453" t="str">
        <f t="shared" si="10"/>
        <v>39 car.</v>
      </c>
      <c r="DB19" s="17"/>
      <c r="DC19" s="1374">
        <f t="shared" si="11"/>
        <v>0</v>
      </c>
      <c r="DD19" s="1374">
        <f t="shared" si="13"/>
        <v>0</v>
      </c>
      <c r="DE19" s="18"/>
      <c r="DF19" s="18"/>
      <c r="DG19" s="17"/>
      <c r="DH19" s="17"/>
      <c r="DJ19" s="1374">
        <f t="shared" si="14"/>
        <v>0</v>
      </c>
      <c r="DK19" s="18"/>
      <c r="DL19" s="18"/>
      <c r="DM19" s="17"/>
      <c r="DN19" s="17"/>
      <c r="DO19" s="106" t="s">
        <v>505</v>
      </c>
      <c r="DP19" s="18"/>
      <c r="DQ19" s="17"/>
      <c r="DR19"/>
      <c r="DS19" s="651"/>
      <c r="DU19" s="1781" t="s">
        <v>616</v>
      </c>
      <c r="DV19" s="1782"/>
      <c r="DW19" s="1782"/>
      <c r="DX19" s="1782"/>
      <c r="DY19" s="1782"/>
      <c r="DZ19" s="1782"/>
      <c r="EA19" s="1782"/>
      <c r="EB19" s="1783"/>
      <c r="ED19" s="9">
        <v>1</v>
      </c>
    </row>
    <row r="20" spans="1:134" ht="21" customHeight="1" thickBot="1">
      <c r="B20" s="826" t="s">
        <v>890</v>
      </c>
      <c r="C20" s="827" t="s">
        <v>1902</v>
      </c>
      <c r="D20" s="827" t="s">
        <v>1903</v>
      </c>
      <c r="E20" s="827"/>
      <c r="F20" s="817" t="s">
        <v>573</v>
      </c>
      <c r="G20" s="817" t="s">
        <v>1904</v>
      </c>
      <c r="H20" s="817" t="s">
        <v>1905</v>
      </c>
      <c r="I20" s="1322" t="s">
        <v>2972</v>
      </c>
      <c r="J20" s="1707" t="s">
        <v>572</v>
      </c>
      <c r="K20" s="1734" t="s">
        <v>571</v>
      </c>
      <c r="L20" s="1734" t="s">
        <v>570</v>
      </c>
      <c r="M20" s="1713" t="s">
        <v>569</v>
      </c>
      <c r="N20" s="1714" t="s">
        <v>429</v>
      </c>
      <c r="O20" s="1715" t="s">
        <v>568</v>
      </c>
      <c r="P20" s="1735" t="s">
        <v>567</v>
      </c>
      <c r="Q20" s="1735"/>
      <c r="R20" s="1736" t="s">
        <v>430</v>
      </c>
      <c r="S20" s="1707" t="s">
        <v>566</v>
      </c>
      <c r="T20" s="260"/>
      <c r="V20" s="28" t="s">
        <v>676</v>
      </c>
      <c r="W20" s="196"/>
      <c r="X20" s="196"/>
      <c r="Y20" s="196"/>
      <c r="AA20" s="646"/>
      <c r="AB20" s="288">
        <v>25</v>
      </c>
      <c r="AC20" s="556"/>
      <c r="AD20" s="597">
        <v>1.05</v>
      </c>
      <c r="AE20" s="556"/>
      <c r="AF20" s="286" t="s">
        <v>204</v>
      </c>
      <c r="AG20" s="551"/>
      <c r="AH20" s="286" t="s">
        <v>204</v>
      </c>
      <c r="AI20" s="551"/>
      <c r="AJ20" s="286" t="s">
        <v>3305</v>
      </c>
      <c r="AK20" s="551"/>
      <c r="AL20" s="1345" t="s">
        <v>3145</v>
      </c>
      <c r="AM20" s="551"/>
      <c r="AN20" s="551"/>
      <c r="AO20" s="1572" t="s">
        <v>728</v>
      </c>
      <c r="AP20" s="1533"/>
      <c r="AR20" s="1572" t="s">
        <v>3358</v>
      </c>
      <c r="AS20" s="1533"/>
      <c r="AU20" s="1572" t="s">
        <v>2892</v>
      </c>
      <c r="AV20" s="1533"/>
      <c r="AX20" s="1792" t="s">
        <v>3111</v>
      </c>
      <c r="AY20" s="1793"/>
      <c r="BA20" s="645"/>
      <c r="BB20" s="47" t="s">
        <v>13</v>
      </c>
      <c r="BC20" s="31" t="s">
        <v>195</v>
      </c>
      <c r="BE20" s="644"/>
      <c r="BF20" s="13" t="s">
        <v>134</v>
      </c>
      <c r="BG20" s="13"/>
      <c r="BI20" s="645"/>
      <c r="BJ20" s="1591" t="s">
        <v>422</v>
      </c>
      <c r="BK20" s="1591"/>
      <c r="BL20" s="648"/>
      <c r="BM20" s="1363" t="s">
        <v>422</v>
      </c>
      <c r="BN20" s="1363"/>
      <c r="BO20" s="648"/>
      <c r="BP20" s="1591" t="s">
        <v>1879</v>
      </c>
      <c r="BQ20" s="1591"/>
      <c r="BR20" s="648"/>
      <c r="BS20" s="1784" t="s">
        <v>3436</v>
      </c>
      <c r="BT20" s="1784"/>
      <c r="BV20" s="648"/>
      <c r="BX20" s="260"/>
      <c r="CA20" s="1342"/>
      <c r="CE20" s="1365"/>
      <c r="CH20" s="260">
        <f t="shared" si="12"/>
        <v>8</v>
      </c>
      <c r="CI20" s="26" t="s">
        <v>320</v>
      </c>
      <c r="CJ20" s="18"/>
      <c r="CK20" s="17"/>
      <c r="CL20" s="17"/>
      <c r="CM20" s="17"/>
      <c r="CN20" s="17"/>
      <c r="CO20" s="17"/>
      <c r="CP20" s="17"/>
      <c r="CQ20" s="1753"/>
      <c r="CR20" s="1454" t="str">
        <f>TRIM(SUBSTITUTE(SUBSTITUTE(CR19,"“"," "),"”"," "))</f>
        <v>ce tableau permet de découper un texte sans couper les mots SOIT en supprimant la ponctuation SOIT en respectant la ponctuation On va recoller la ponctuation au bout de la ligne précédente si la nouvelle ligne commence par un signe et si ça ne dépasse pas la 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S20" s="1448" t="str" cm="1">
        <f t="array" ref="CS20">IF(ROW()=ROW(CS13),CR16,INDEX(CU13:CU42,ROW()-ROW(CS13)))</f>
        <v>limite donc on n’ajoute la ponctuation 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20" s="1449" t="str">
        <f>IF(CS20="","",LEFT(CS20,IF(LEN(CS20)&lt;=CR15,LEN(CS20),IF((LEN(LEFT(CS20,MIN(LEN(CS20),CR15+1)))-LEN(SUBSTITUTE(LEFT(CS20,MIN(LEN(CS20),CR15+1))," ","")))&gt;0,FIND(CHAR(1),SUBSTITUTE(LEFT(CS20,MIN(LEN(CS20),CR15+1))," ",CHAR(1),LEN(LEFT(CS20,MIN(LEN(CS20),CR15+1)))-LEN(SUBSTITUTE(LEFT(CS20,MIN(LEN(CS20),CR15+1))," ",""))))-1,FIND(" ",CS20&amp;" ",CR15+1)-1))))</f>
        <v>limite donc on n’ajoute la ponctuation</v>
      </c>
      <c r="CU20" s="1450" t="str">
        <f>IF(OR(CS20="",CR15="",CR15&lt;=0,CT20=""),"",TRIM(MID(CS20,LEN(CT20)+1+IF(MID(CS20,LEN(CT20)+1,1)=" ",1,0),99999)))</f>
        <v>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20" s="1451" t="str">
        <f>IF(LEN(TRIM(CW20))&gt;0,COUNTIF(CW13:CW20,"&lt;&gt;")&amp;" ►","")</f>
        <v>8 ►</v>
      </c>
      <c r="CW20" s="263" t="str" cm="1">
        <f t="array" ref="CW20">IFERROR(INDEX(CT13:CT42,_xlfn.AGGREGATE(15,6,(ROW(CT13:CT42)-ROW(CT13)+1)/(CT13:CT42&lt;&gt;""),ROW()-ROW(CW13)+1)),"")</f>
        <v>limite donc on n’ajoute la ponctuation</v>
      </c>
      <c r="CX20" s="1452" t="str">
        <f t="shared" si="9"/>
        <v>6 mots</v>
      </c>
      <c r="CY20" s="1453" t="str">
        <f t="shared" si="10"/>
        <v>38 car.</v>
      </c>
      <c r="DB20" s="17"/>
      <c r="DC20" s="1374">
        <f t="shared" si="11"/>
        <v>8</v>
      </c>
      <c r="DD20" s="1374">
        <f t="shared" si="13"/>
        <v>7</v>
      </c>
      <c r="DE20" s="26" t="s">
        <v>547</v>
      </c>
      <c r="DF20" s="18"/>
      <c r="DG20" s="17"/>
      <c r="DH20" s="17"/>
      <c r="DI20" s="106" t="s">
        <v>505</v>
      </c>
      <c r="DJ20" s="1374">
        <f t="shared" si="14"/>
        <v>7</v>
      </c>
      <c r="DK20" s="26" t="s">
        <v>547</v>
      </c>
      <c r="DL20" s="18"/>
      <c r="DM20" s="17"/>
      <c r="DN20" s="17"/>
      <c r="DO20" s="106" t="s">
        <v>505</v>
      </c>
      <c r="DP20" s="18"/>
      <c r="DQ20" s="17"/>
      <c r="DR20" s="1369" t="s">
        <v>3575</v>
      </c>
      <c r="DS20" s="651"/>
      <c r="DU20" s="1771" t="s">
        <v>617</v>
      </c>
      <c r="DV20" s="1772"/>
      <c r="DW20" s="1772"/>
      <c r="DX20" s="1772"/>
      <c r="DY20" s="1772"/>
      <c r="DZ20" s="1772"/>
      <c r="EA20" s="401"/>
      <c r="EB20" s="402"/>
      <c r="ED20" s="9">
        <v>1</v>
      </c>
    </row>
    <row r="21" spans="1:134" ht="21" customHeight="1">
      <c r="B21" s="828"/>
      <c r="C21" s="829"/>
      <c r="D21" s="829"/>
      <c r="E21" s="829"/>
      <c r="F21" s="317" t="s">
        <v>565</v>
      </c>
      <c r="G21" s="317"/>
      <c r="H21" s="317"/>
      <c r="I21" s="317"/>
      <c r="J21" s="1543"/>
      <c r="K21" s="1545"/>
      <c r="L21" s="1545"/>
      <c r="M21" s="1613"/>
      <c r="N21" s="1615"/>
      <c r="O21" s="1617"/>
      <c r="P21" s="316" t="s">
        <v>326</v>
      </c>
      <c r="Q21" s="316" t="s">
        <v>328</v>
      </c>
      <c r="R21" s="1620"/>
      <c r="S21" s="1543"/>
      <c r="T21" s="260"/>
      <c r="V21" s="28" t="s">
        <v>677</v>
      </c>
      <c r="W21" s="196"/>
      <c r="X21" s="196"/>
      <c r="Y21" s="196"/>
      <c r="AA21" s="646"/>
      <c r="AB21" s="288">
        <v>40</v>
      </c>
      <c r="AC21" s="556"/>
      <c r="AD21" s="597">
        <v>0.95</v>
      </c>
      <c r="AE21" s="556"/>
      <c r="AF21" s="286" t="s">
        <v>200</v>
      </c>
      <c r="AG21" s="551"/>
      <c r="AH21" s="286" t="s">
        <v>200</v>
      </c>
      <c r="AI21" s="551"/>
      <c r="AJ21" s="286" t="s">
        <v>200</v>
      </c>
      <c r="AK21" s="551"/>
      <c r="AL21" s="1345" t="s">
        <v>3146</v>
      </c>
      <c r="AM21" s="551"/>
      <c r="AN21" s="551"/>
      <c r="AO21" s="1572" t="s">
        <v>731</v>
      </c>
      <c r="AP21" s="1533"/>
      <c r="AR21" s="1572" t="s">
        <v>3361</v>
      </c>
      <c r="AS21" s="1533"/>
      <c r="AU21" s="1572" t="s">
        <v>2895</v>
      </c>
      <c r="AV21" s="1533"/>
      <c r="AX21" s="1792" t="s">
        <v>3114</v>
      </c>
      <c r="AY21" s="1793"/>
      <c r="BA21" s="645"/>
      <c r="BB21" s="46" t="s">
        <v>72</v>
      </c>
      <c r="BC21" s="37" t="s">
        <v>920</v>
      </c>
      <c r="BE21" s="644"/>
      <c r="BF21" s="13" t="s">
        <v>131</v>
      </c>
      <c r="BG21" s="13"/>
      <c r="BI21" s="645"/>
      <c r="BL21" s="648"/>
      <c r="BO21" s="648"/>
      <c r="BR21" s="648"/>
      <c r="BT21" s="1342"/>
      <c r="BV21" s="648"/>
      <c r="BW21" s="1652" t="s">
        <v>503</v>
      </c>
      <c r="BX21" s="260"/>
      <c r="BY21" s="1652" t="s">
        <v>503</v>
      </c>
      <c r="BZ21" s="1652" t="s">
        <v>3478</v>
      </c>
      <c r="CA21" s="1787" t="s">
        <v>2984</v>
      </c>
      <c r="CB21" s="1648" t="s">
        <v>817</v>
      </c>
      <c r="CC21" s="1648" t="s">
        <v>1148</v>
      </c>
      <c r="CD21" s="1648" t="s">
        <v>3522</v>
      </c>
      <c r="CE21" s="1833" t="s">
        <v>3538</v>
      </c>
      <c r="CH21" s="260">
        <f t="shared" si="12"/>
        <v>124</v>
      </c>
      <c r="CI21" s="18" t="s">
        <v>318</v>
      </c>
      <c r="CJ21" s="18"/>
      <c r="CK21" s="17"/>
      <c r="CL21" s="17"/>
      <c r="CM21" s="17"/>
      <c r="CN21" s="17"/>
      <c r="CO21" s="17"/>
      <c r="CP21" s="17"/>
      <c r="CQ21" s="1753"/>
      <c r="CR21" s="1454"/>
      <c r="CS21" s="1448" t="str" cm="1">
        <f t="array" ref="CS21">IF(ROW()=ROW(CS13),CR16,INDEX(CU13:CU42,ROW()-ROW(CS13)))</f>
        <v>que si la ligne fait limite Variante qui 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21" s="1449" t="str">
        <f>IF(CS21="","",LEFT(CS21,IF(LEN(CS21)&lt;=CR15,LEN(CS21),IF((LEN(LEFT(CS21,MIN(LEN(CS21),CR15+1)))-LEN(SUBSTITUTE(LEFT(CS21,MIN(LEN(CS21),CR15+1))," ","")))&gt;0,FIND(CHAR(1),SUBSTITUTE(LEFT(CS21,MIN(LEN(CS21),CR15+1))," ",CHAR(1),LEN(LEFT(CS21,MIN(LEN(CS21),CR15+1)))-LEN(SUBSTITUTE(LEFT(CS21,MIN(LEN(CS21),CR15+1))," ",""))))-1,FIND(" ",CS21&amp;" ",CR15+1)-1))))</f>
        <v>que si la ligne fait limite Variante qui</v>
      </c>
      <c r="CU21" s="1450" t="str">
        <f>IF(OR(CS21="",CR15="",CR15&lt;=0,CT21=""),"",TRIM(MID(CS21,LEN(CT21)+1+IF(MID(CS21,LEN(CT21)+1,1)=" ",1,0),99999)))</f>
        <v>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21" s="1451" t="str">
        <f>IF(LEN(TRIM(CW21))&gt;0,COUNTIF(CW13:CW21,"&lt;&gt;")&amp;" ►","")</f>
        <v>9 ►</v>
      </c>
      <c r="CW21" s="263" t="str" cm="1">
        <f t="array" ref="CW21">IFERROR(INDEX(CT13:CT42,_xlfn.AGGREGATE(15,6,(ROW(CT13:CT42)-ROW(CT13)+1)/(CT13:CT42&lt;&gt;""),ROW()-ROW(CW13)+1)),"")</f>
        <v>que si la ligne fait limite Variante qui</v>
      </c>
      <c r="CX21" s="1452" t="str">
        <f t="shared" si="9"/>
        <v>8 mots</v>
      </c>
      <c r="CY21" s="1453" t="str">
        <f t="shared" si="10"/>
        <v>40 car.</v>
      </c>
      <c r="DB21" s="17"/>
      <c r="DC21" s="1374">
        <f t="shared" si="11"/>
        <v>124</v>
      </c>
      <c r="DD21" s="1374">
        <f t="shared" si="13"/>
        <v>112</v>
      </c>
      <c r="DE21" s="18" t="s">
        <v>3726</v>
      </c>
      <c r="DF21" s="18"/>
      <c r="DG21" s="17"/>
      <c r="DH21" s="17"/>
      <c r="DI21" s="106" t="s">
        <v>505</v>
      </c>
      <c r="DJ21" s="1374">
        <f t="shared" si="14"/>
        <v>135</v>
      </c>
      <c r="DK21" s="18" t="s">
        <v>3748</v>
      </c>
      <c r="DL21" s="18"/>
      <c r="DM21" s="17"/>
      <c r="DN21" s="17"/>
      <c r="DO21" s="106" t="s">
        <v>505</v>
      </c>
      <c r="DP21" s="18"/>
      <c r="DQ21" s="17"/>
      <c r="DR21" t="s">
        <v>3576</v>
      </c>
      <c r="DS21" s="651"/>
      <c r="DU21" s="403" t="s">
        <v>618</v>
      </c>
      <c r="DV21" s="404"/>
      <c r="DW21" s="404"/>
      <c r="DX21" s="404"/>
      <c r="DY21" s="404"/>
      <c r="DZ21" s="404"/>
      <c r="EA21" s="404"/>
      <c r="EB21" s="405"/>
      <c r="ED21" s="9">
        <v>1</v>
      </c>
    </row>
    <row r="22" spans="1:134" ht="21" customHeight="1">
      <c r="B22" s="629" t="s">
        <v>854</v>
      </c>
      <c r="C22" s="629" t="s">
        <v>1011</v>
      </c>
      <c r="D22" s="629" t="s">
        <v>1774</v>
      </c>
      <c r="E22" s="629" t="s">
        <v>2967</v>
      </c>
      <c r="F22" s="119" t="s">
        <v>483</v>
      </c>
      <c r="G22" s="119" t="s">
        <v>483</v>
      </c>
      <c r="H22" s="119" t="s">
        <v>483</v>
      </c>
      <c r="I22" s="1335" t="s">
        <v>2973</v>
      </c>
      <c r="J22" s="642">
        <f t="shared" ref="J22:J85" si="15">N22 / 1000</f>
        <v>0.25</v>
      </c>
      <c r="K22" s="313" t="s">
        <v>282</v>
      </c>
      <c r="L22" s="312">
        <f t="shared" ref="L22:L85" si="16">ROUND(1/J22,0)</f>
        <v>4</v>
      </c>
      <c r="M22" s="308">
        <f t="shared" ref="M22:M85" si="17">N22/10</f>
        <v>25</v>
      </c>
      <c r="N22" s="311">
        <v>250</v>
      </c>
      <c r="O22" s="310">
        <v>200</v>
      </c>
      <c r="P22" s="309">
        <v>300</v>
      </c>
      <c r="Q22" s="628">
        <f t="shared" ref="Q22:Q77" si="18">P22/10</f>
        <v>30</v>
      </c>
      <c r="R22" s="307">
        <v>300</v>
      </c>
      <c r="S22" s="306" t="s">
        <v>482</v>
      </c>
      <c r="T22" s="260"/>
      <c r="V22" s="28" t="s">
        <v>678</v>
      </c>
      <c r="W22" s="196"/>
      <c r="X22" s="196"/>
      <c r="Y22" s="196"/>
      <c r="AA22" s="646"/>
      <c r="AB22" s="288">
        <v>40</v>
      </c>
      <c r="AC22" s="556"/>
      <c r="AD22" s="597">
        <v>0.95</v>
      </c>
      <c r="AE22" s="556"/>
      <c r="AF22" s="286" t="s">
        <v>196</v>
      </c>
      <c r="AG22" s="551"/>
      <c r="AH22" s="286" t="s">
        <v>196</v>
      </c>
      <c r="AI22" s="551"/>
      <c r="AJ22" s="286" t="s">
        <v>196</v>
      </c>
      <c r="AK22" s="551"/>
      <c r="AL22" s="1345" t="s">
        <v>3147</v>
      </c>
      <c r="AM22" s="551"/>
      <c r="AN22" s="551"/>
      <c r="AO22" s="1572" t="s">
        <v>726</v>
      </c>
      <c r="AP22" s="1533"/>
      <c r="AR22" s="1572" t="s">
        <v>3356</v>
      </c>
      <c r="AS22" s="1533"/>
      <c r="AU22" s="1572" t="s">
        <v>2890</v>
      </c>
      <c r="AV22" s="1533"/>
      <c r="AX22" s="1792" t="s">
        <v>3109</v>
      </c>
      <c r="AY22" s="1793"/>
      <c r="BA22" s="645"/>
      <c r="BB22" s="45" t="s">
        <v>191</v>
      </c>
      <c r="BC22" s="31" t="s">
        <v>190</v>
      </c>
      <c r="BE22" s="644"/>
      <c r="BF22" s="13"/>
      <c r="BG22" s="13"/>
      <c r="BI22" s="645"/>
      <c r="BJ22" s="1591" t="s">
        <v>669</v>
      </c>
      <c r="BK22" s="1591"/>
      <c r="BL22" s="648"/>
      <c r="BM22" s="1363" t="s">
        <v>669</v>
      </c>
      <c r="BN22" s="1363"/>
      <c r="BO22" s="648"/>
      <c r="BP22" s="1591" t="s">
        <v>3447</v>
      </c>
      <c r="BQ22" s="1591"/>
      <c r="BR22" s="648"/>
      <c r="BS22" s="1784" t="s">
        <v>3437</v>
      </c>
      <c r="BT22" s="1784"/>
      <c r="BV22" s="648"/>
      <c r="BW22" s="1651"/>
      <c r="BX22" s="260"/>
      <c r="BY22" s="1651"/>
      <c r="BZ22" s="1651"/>
      <c r="CA22" s="1788"/>
      <c r="CB22" s="1648"/>
      <c r="CC22" s="1648"/>
      <c r="CD22" s="1648"/>
      <c r="CE22" s="1833"/>
      <c r="CH22" s="260">
        <f t="shared" si="12"/>
        <v>58</v>
      </c>
      <c r="CI22" s="16" t="s">
        <v>316</v>
      </c>
      <c r="CJ22" s="16"/>
      <c r="CK22" s="16"/>
      <c r="CL22" s="16"/>
      <c r="CM22" s="16"/>
      <c r="CN22" s="16"/>
      <c r="CO22" s="16"/>
      <c r="CP22" s="16"/>
      <c r="CQ22" s="1753"/>
      <c r="CR22" s="1454"/>
      <c r="CS22" s="1448" t="str" cm="1">
        <f t="array" ref="CS22">IF(ROW()=ROW(CS13),CR16,INDEX(CU13:CU42,ROW()-ROW(CS13)))</f>
        <v>conserve aussi les virgules points donc 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22" s="1449" t="str">
        <f>IF(CS22="","",LEFT(CS22,IF(LEN(CS22)&lt;=CR15,LEN(CS22),IF((LEN(LEFT(CS22,MIN(LEN(CS22),CR15+1)))-LEN(SUBSTITUTE(LEFT(CS22,MIN(LEN(CS22),CR15+1))," ","")))&gt;0,FIND(CHAR(1),SUBSTITUTE(LEFT(CS22,MIN(LEN(CS22),CR15+1))," ",CHAR(1),LEN(LEFT(CS22,MIN(LEN(CS22),CR15+1)))-LEN(SUBSTITUTE(LEFT(CS22,MIN(LEN(CS22),CR15+1))," ",""))))-1,FIND(" ",CS22&amp;" ",CR15+1)-1))))</f>
        <v>conserve aussi les virgules points donc</v>
      </c>
      <c r="CU22" s="1450" t="str">
        <f>IF(OR(CS22="",CR15="",CR15&lt;=0,CT22=""),"",TRIM(MID(CS22,LEN(CT22)+1+IF(MID(CS22,LEN(CT22)+1,1)=" ",1,0),99999)))</f>
        <v>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22" s="1451" t="str">
        <f>IF(LEN(TRIM(CW22))&gt;0,COUNTIF(CW13:CW22,"&lt;&gt;")&amp;" ►","")</f>
        <v>10 ►</v>
      </c>
      <c r="CW22" s="263" t="str" cm="1">
        <f t="array" ref="CW22">IFERROR(INDEX(CT13:CT42,_xlfn.AGGREGATE(15,6,(ROW(CT13:CT42)-ROW(CT13)+1)/(CT13:CT42&lt;&gt;""),ROW()-ROW(CW13)+1)),"")</f>
        <v>conserve aussi les virgules points donc</v>
      </c>
      <c r="CX22" s="1452" t="str">
        <f t="shared" si="9"/>
        <v>6 mots</v>
      </c>
      <c r="CY22" s="1453" t="str">
        <f t="shared" si="10"/>
        <v>39 car.</v>
      </c>
      <c r="DB22" s="16"/>
      <c r="DC22" s="1374">
        <f t="shared" si="11"/>
        <v>58</v>
      </c>
      <c r="DD22" s="1374">
        <f t="shared" si="13"/>
        <v>113</v>
      </c>
      <c r="DE22" s="16" t="s">
        <v>3727</v>
      </c>
      <c r="DF22" s="16"/>
      <c r="DG22" s="16"/>
      <c r="DH22" s="16"/>
      <c r="DJ22" s="1374">
        <f t="shared" si="14"/>
        <v>138</v>
      </c>
      <c r="DK22" s="16" t="s">
        <v>3749</v>
      </c>
      <c r="DL22" s="16"/>
      <c r="DM22" s="16"/>
      <c r="DN22" s="16"/>
      <c r="DO22" s="106" t="s">
        <v>505</v>
      </c>
      <c r="DP22" s="16"/>
      <c r="DQ22" s="16"/>
      <c r="DR22" t="s">
        <v>3577</v>
      </c>
      <c r="DS22" s="652"/>
      <c r="DU22" s="403"/>
      <c r="DV22" s="404"/>
      <c r="DW22" s="404"/>
      <c r="DX22" s="404"/>
      <c r="DY22" s="404"/>
      <c r="DZ22" s="404"/>
      <c r="EA22" s="404"/>
      <c r="EB22" s="405"/>
      <c r="ED22" s="9">
        <v>1</v>
      </c>
    </row>
    <row r="23" spans="1:134" ht="21" customHeight="1" thickBot="1">
      <c r="B23" s="629" t="s">
        <v>854</v>
      </c>
      <c r="C23" s="629" t="s">
        <v>1011</v>
      </c>
      <c r="D23" s="629" t="s">
        <v>1774</v>
      </c>
      <c r="E23" s="629" t="s">
        <v>2967</v>
      </c>
      <c r="F23" s="119" t="s">
        <v>481</v>
      </c>
      <c r="G23" s="119" t="s">
        <v>481</v>
      </c>
      <c r="H23" s="119" t="s">
        <v>481</v>
      </c>
      <c r="I23" s="1335" t="s">
        <v>2974</v>
      </c>
      <c r="J23" s="93">
        <f t="shared" si="15"/>
        <v>0.18</v>
      </c>
      <c r="K23" s="92" t="s">
        <v>282</v>
      </c>
      <c r="L23" s="75">
        <f t="shared" si="16"/>
        <v>6</v>
      </c>
      <c r="M23" s="74">
        <f t="shared" si="17"/>
        <v>18</v>
      </c>
      <c r="N23" s="91">
        <v>180</v>
      </c>
      <c r="O23" s="72">
        <v>150</v>
      </c>
      <c r="P23" s="71">
        <v>240</v>
      </c>
      <c r="Q23" s="79">
        <f t="shared" si="18"/>
        <v>24</v>
      </c>
      <c r="R23" s="95">
        <v>240</v>
      </c>
      <c r="S23" s="87" t="s">
        <v>480</v>
      </c>
      <c r="T23" s="260"/>
      <c r="V23" s="28" t="s">
        <v>680</v>
      </c>
      <c r="W23" s="196"/>
      <c r="X23" s="196"/>
      <c r="Y23" s="196"/>
      <c r="AA23" s="646"/>
      <c r="AB23" s="288">
        <v>40</v>
      </c>
      <c r="AC23" s="556"/>
      <c r="AD23" s="597">
        <v>0.96</v>
      </c>
      <c r="AE23" s="556"/>
      <c r="AF23" s="286" t="s">
        <v>194</v>
      </c>
      <c r="AG23" s="551"/>
      <c r="AH23" s="286" t="s">
        <v>194</v>
      </c>
      <c r="AI23" s="551"/>
      <c r="AJ23" s="286" t="s">
        <v>194</v>
      </c>
      <c r="AK23" s="551"/>
      <c r="AL23" s="1345" t="s">
        <v>3148</v>
      </c>
      <c r="AM23" s="551"/>
      <c r="AN23" s="551"/>
      <c r="AO23" s="1572" t="s">
        <v>728</v>
      </c>
      <c r="AP23" s="1533"/>
      <c r="AR23" s="1572" t="s">
        <v>3358</v>
      </c>
      <c r="AS23" s="1533"/>
      <c r="AU23" s="1572" t="s">
        <v>2892</v>
      </c>
      <c r="AV23" s="1533"/>
      <c r="AX23" s="1792" t="s">
        <v>3111</v>
      </c>
      <c r="AY23" s="1793"/>
      <c r="BA23" s="645"/>
      <c r="BB23" s="44" t="s">
        <v>187</v>
      </c>
      <c r="BC23" s="31" t="s">
        <v>921</v>
      </c>
      <c r="BE23" s="644"/>
      <c r="BF23" s="13" t="s">
        <v>127</v>
      </c>
      <c r="BG23" s="13"/>
      <c r="BI23" s="645"/>
      <c r="BJ23" s="1"/>
      <c r="BK23" s="1"/>
      <c r="BL23" s="648"/>
      <c r="BM23" s="1"/>
      <c r="BN23" s="1"/>
      <c r="BO23" s="648"/>
      <c r="BP23" s="1"/>
      <c r="BQ23" s="1"/>
      <c r="BR23" s="648"/>
      <c r="BS23" s="1"/>
      <c r="BT23" s="634"/>
      <c r="BV23" s="648"/>
      <c r="BX23" s="260"/>
      <c r="CA23" s="1342"/>
      <c r="CE23" s="1365"/>
      <c r="CH23" s="260">
        <f t="shared" si="12"/>
        <v>161</v>
      </c>
      <c r="CI23" s="18" t="s">
        <v>313</v>
      </c>
      <c r="CJ23" s="18"/>
      <c r="CK23" s="17"/>
      <c r="CL23" s="17"/>
      <c r="CM23" s="17"/>
      <c r="CN23" s="17"/>
      <c r="CO23" s="17"/>
      <c r="CP23" s="17"/>
      <c r="CQ23" s="1753"/>
      <c r="CR23" s="1454"/>
      <c r="CS23" s="1448" t="str" cm="1">
        <f t="array" ref="CS23">IF(ROW()=ROW(CS13),CR16,INDEX(CU13:CU42,ROW()-ROW(CS13)))</f>
        <v>pas de nettoyage ponctuation tout en 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23" s="1449" t="str">
        <f>IF(CS23="","",LEFT(CS23,IF(LEN(CS23)&lt;=CR15,LEN(CS23),IF((LEN(LEFT(CS23,MIN(LEN(CS23),CR15+1)))-LEN(SUBSTITUTE(LEFT(CS23,MIN(LEN(CS23),CR15+1))," ","")))&gt;0,FIND(CHAR(1),SUBSTITUTE(LEFT(CS23,MIN(LEN(CS23),CR15+1))," ",CHAR(1),LEN(LEFT(CS23,MIN(LEN(CS23),CR15+1)))-LEN(SUBSTITUTE(LEFT(CS23,MIN(LEN(CS23),CR15+1))," ",""))))-1,FIND(" ",CS23&amp;" ",CR15+1)-1))))</f>
        <v>pas de nettoyage ponctuation tout en</v>
      </c>
      <c r="CU23" s="1450" t="str">
        <f>IF(OR(CS23="",CR15="",CR15&lt;=0,CT23=""),"",TRIM(MID(CS23,LEN(CT23)+1+IF(MID(CS23,LEN(CT23)+1,1)=" ",1,0),99999)))</f>
        <v>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23" s="1451" t="str">
        <f>IF(LEN(TRIM(CW23))&gt;0,COUNTIF(CW13:CW23,"&lt;&gt;")&amp;" ►","")</f>
        <v>11 ►</v>
      </c>
      <c r="CW23" s="263" t="str" cm="1">
        <f t="array" ref="CW23">IFERROR(INDEX(CT13:CT42,_xlfn.AGGREGATE(15,6,(ROW(CT13:CT42)-ROW(CT13)+1)/(CT13:CT42&lt;&gt;""),ROW()-ROW(CW13)+1)),"")</f>
        <v>pas de nettoyage ponctuation tout en</v>
      </c>
      <c r="CX23" s="1452" t="str">
        <f t="shared" si="9"/>
        <v>6 mots</v>
      </c>
      <c r="CY23" s="1453" t="str">
        <f t="shared" si="10"/>
        <v>36 car.</v>
      </c>
      <c r="DB23" s="17"/>
      <c r="DC23" s="1374">
        <f t="shared" si="11"/>
        <v>161</v>
      </c>
      <c r="DD23" s="1374">
        <f t="shared" si="13"/>
        <v>48</v>
      </c>
      <c r="DE23" s="18" t="s">
        <v>3728</v>
      </c>
      <c r="DF23" s="18"/>
      <c r="DG23" s="17"/>
      <c r="DH23" s="17"/>
      <c r="DJ23" s="1374">
        <f t="shared" si="14"/>
        <v>7</v>
      </c>
      <c r="DK23" s="18" t="s">
        <v>3750</v>
      </c>
      <c r="DL23" s="18"/>
      <c r="DM23" s="17"/>
      <c r="DN23" s="17"/>
      <c r="DO23" s="106" t="s">
        <v>505</v>
      </c>
      <c r="DP23" s="18"/>
      <c r="DQ23" s="17"/>
      <c r="DR23" t="s">
        <v>3578</v>
      </c>
      <c r="DS23" s="651"/>
      <c r="DU23" s="403"/>
      <c r="DV23" s="404"/>
      <c r="DW23" s="404"/>
      <c r="DX23" s="404"/>
      <c r="DY23" s="404"/>
      <c r="DZ23" s="404"/>
      <c r="EA23" s="404"/>
      <c r="EB23" s="405"/>
      <c r="ED23" s="9">
        <v>1</v>
      </c>
    </row>
    <row r="24" spans="1:134" ht="21" customHeight="1">
      <c r="B24" s="629" t="s">
        <v>854</v>
      </c>
      <c r="C24" s="629" t="s">
        <v>1011</v>
      </c>
      <c r="D24" s="629" t="s">
        <v>1774</v>
      </c>
      <c r="E24" s="629" t="s">
        <v>2967</v>
      </c>
      <c r="F24" s="119" t="s">
        <v>38</v>
      </c>
      <c r="G24" s="119" t="s">
        <v>38</v>
      </c>
      <c r="H24" s="119" t="s">
        <v>38</v>
      </c>
      <c r="I24" s="1335" t="s">
        <v>2975</v>
      </c>
      <c r="J24" s="93">
        <f t="shared" si="15"/>
        <v>0.25</v>
      </c>
      <c r="K24" s="92" t="s">
        <v>282</v>
      </c>
      <c r="L24" s="75">
        <f t="shared" si="16"/>
        <v>4</v>
      </c>
      <c r="M24" s="74">
        <f t="shared" si="17"/>
        <v>25</v>
      </c>
      <c r="N24" s="91">
        <v>250</v>
      </c>
      <c r="O24" s="72">
        <v>200</v>
      </c>
      <c r="P24" s="71">
        <v>300</v>
      </c>
      <c r="Q24" s="79">
        <f t="shared" si="18"/>
        <v>30</v>
      </c>
      <c r="R24" s="95">
        <v>300</v>
      </c>
      <c r="S24" s="87" t="s">
        <v>465</v>
      </c>
      <c r="T24" s="260"/>
      <c r="V24" s="548" t="s">
        <v>681</v>
      </c>
      <c r="W24" s="196"/>
      <c r="X24" s="196"/>
      <c r="Y24" s="196"/>
      <c r="AA24" s="646"/>
      <c r="AB24" s="288">
        <v>40</v>
      </c>
      <c r="AC24" s="556"/>
      <c r="AD24" s="597">
        <v>0.94</v>
      </c>
      <c r="AE24" s="556"/>
      <c r="AF24" s="286" t="s">
        <v>192</v>
      </c>
      <c r="AG24" s="551"/>
      <c r="AH24" s="286" t="s">
        <v>192</v>
      </c>
      <c r="AI24" s="551"/>
      <c r="AJ24" s="286" t="s">
        <v>192</v>
      </c>
      <c r="AK24" s="551"/>
      <c r="AL24" s="1345" t="s">
        <v>3149</v>
      </c>
      <c r="AM24" s="551"/>
      <c r="AN24" s="551"/>
      <c r="AO24" s="1572" t="s">
        <v>731</v>
      </c>
      <c r="AP24" s="1533"/>
      <c r="AR24" s="1572" t="s">
        <v>3361</v>
      </c>
      <c r="AS24" s="1533"/>
      <c r="AU24" s="1572" t="s">
        <v>2895</v>
      </c>
      <c r="AV24" s="1533"/>
      <c r="AX24" s="1792" t="s">
        <v>3114</v>
      </c>
      <c r="AY24" s="1793"/>
      <c r="BA24" s="645"/>
      <c r="BB24" s="43" t="s">
        <v>42</v>
      </c>
      <c r="BC24" s="37" t="s">
        <v>922</v>
      </c>
      <c r="BE24" s="644"/>
      <c r="BF24" s="13" t="s">
        <v>124</v>
      </c>
      <c r="BG24" s="13"/>
      <c r="BI24" s="645"/>
      <c r="BJ24" s="1591" t="s">
        <v>672</v>
      </c>
      <c r="BK24" s="1591"/>
      <c r="BL24" s="648"/>
      <c r="BM24" s="1363" t="s">
        <v>3444</v>
      </c>
      <c r="BN24" s="1363"/>
      <c r="BO24" s="648"/>
      <c r="BP24" s="1591" t="s">
        <v>3448</v>
      </c>
      <c r="BQ24" s="1591"/>
      <c r="BR24" s="648"/>
      <c r="BS24" s="1784" t="s">
        <v>3438</v>
      </c>
      <c r="BT24" s="1784" t="s">
        <v>3438</v>
      </c>
      <c r="BV24" s="648"/>
      <c r="BW24" s="1655" t="s">
        <v>679</v>
      </c>
      <c r="BX24" s="260"/>
      <c r="BY24" s="1655" t="s">
        <v>679</v>
      </c>
      <c r="BZ24" s="1655" t="s">
        <v>3479</v>
      </c>
      <c r="CA24" s="1790" t="s">
        <v>2983</v>
      </c>
      <c r="CB24" s="1648" t="s">
        <v>819</v>
      </c>
      <c r="CC24" s="1648" t="s">
        <v>3498</v>
      </c>
      <c r="CD24" s="1648" t="s">
        <v>3523</v>
      </c>
      <c r="CE24" s="1833" t="s">
        <v>3539</v>
      </c>
      <c r="CH24" s="260">
        <f t="shared" si="12"/>
        <v>0</v>
      </c>
      <c r="CI24" s="18"/>
      <c r="CJ24" s="18"/>
      <c r="CK24" s="17"/>
      <c r="CL24" s="17"/>
      <c r="CM24" s="17"/>
      <c r="CN24" s="17"/>
      <c r="CO24" s="17"/>
      <c r="CP24" s="17"/>
      <c r="CQ24" s="1753"/>
      <c r="CR24" s="1454"/>
      <c r="CS24" s="1448" t="str" cm="1">
        <f t="array" ref="CS24">IF(ROW()=ROW(CS13),CR16,INDEX(CU13:CU42,ROW()-ROW(CS13)))</f>
        <v>gardant la coupe sans mots cassés Ça 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24" s="1449" t="str">
        <f>IF(CS24="","",LEFT(CS24,IF(LEN(CS24)&lt;=CR15,LEN(CS24),IF((LEN(LEFT(CS24,MIN(LEN(CS24),CR15+1)))-LEN(SUBSTITUTE(LEFT(CS24,MIN(LEN(CS24),CR15+1))," ","")))&gt;0,FIND(CHAR(1),SUBSTITUTE(LEFT(CS24,MIN(LEN(CS24),CR15+1))," ",CHAR(1),LEN(LEFT(CS24,MIN(LEN(CS24),CR15+1)))-LEN(SUBSTITUTE(LEFT(CS24,MIN(LEN(CS24),CR15+1))," ",""))))-1,FIND(" ",CS24&amp;" ",CR15+1)-1))))</f>
        <v>gardant la coupe sans mots cassés Ça</v>
      </c>
      <c r="CU24" s="1450" t="str">
        <f>IF(OR(CS24="",CR15="",CR15&lt;=0,CT24=""),"",TRIM(MID(CS24,LEN(CT24)+1+IF(MID(CS24,LEN(CT24)+1,1)=" ",1,0),99999)))</f>
        <v>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24" s="1451" t="str">
        <f>IF(LEN(TRIM(CW24))&gt;0,COUNTIF(CW13:CW24,"&lt;&gt;")&amp;" ►","")</f>
        <v>12 ►</v>
      </c>
      <c r="CW24" s="263" t="str" cm="1">
        <f t="array" ref="CW24">IFERROR(INDEX(CT13:CT42,_xlfn.AGGREGATE(15,6,(ROW(CT13:CT42)-ROW(CT13)+1)/(CT13:CT42&lt;&gt;""),ROW()-ROW(CW13)+1)),"")</f>
        <v>gardant la coupe sans mots cassés Ça</v>
      </c>
      <c r="CX24" s="1452" t="str">
        <f t="shared" si="9"/>
        <v>7 mots</v>
      </c>
      <c r="CY24" s="1453" t="str">
        <f t="shared" si="10"/>
        <v>36 car.</v>
      </c>
      <c r="DB24" s="17"/>
      <c r="DC24" s="1374">
        <f t="shared" si="11"/>
        <v>0</v>
      </c>
      <c r="DD24" s="1374">
        <f t="shared" si="13"/>
        <v>118</v>
      </c>
      <c r="DE24" s="16" t="s">
        <v>3725</v>
      </c>
      <c r="DF24" s="18"/>
      <c r="DG24" s="17"/>
      <c r="DH24" s="17"/>
      <c r="DJ24" s="1374">
        <f t="shared" si="14"/>
        <v>0</v>
      </c>
      <c r="DK24" s="18"/>
      <c r="DL24" s="18"/>
      <c r="DM24" s="17"/>
      <c r="DN24" s="17"/>
      <c r="DO24" s="106" t="s">
        <v>505</v>
      </c>
      <c r="DP24" s="18"/>
      <c r="DQ24" s="17"/>
      <c r="DR24"/>
      <c r="DS24" s="651"/>
      <c r="DU24" s="403"/>
      <c r="DV24" s="404"/>
      <c r="DW24" s="404"/>
      <c r="DX24" s="404"/>
      <c r="DY24" s="404"/>
      <c r="DZ24" s="404"/>
      <c r="EA24" s="404"/>
      <c r="EB24" s="405"/>
      <c r="ED24" s="9">
        <v>1</v>
      </c>
    </row>
    <row r="25" spans="1:134" ht="21.75" customHeight="1">
      <c r="B25" s="630" t="s">
        <v>871</v>
      </c>
      <c r="C25" s="630" t="s">
        <v>1012</v>
      </c>
      <c r="D25" s="630" t="s">
        <v>1775</v>
      </c>
      <c r="E25" s="630" t="s">
        <v>2968</v>
      </c>
      <c r="F25" s="119" t="s">
        <v>425</v>
      </c>
      <c r="G25" s="119" t="s">
        <v>425</v>
      </c>
      <c r="H25" s="119" t="s">
        <v>425</v>
      </c>
      <c r="I25" s="1335" t="s">
        <v>2976</v>
      </c>
      <c r="J25" s="93">
        <f t="shared" si="15"/>
        <v>0.35</v>
      </c>
      <c r="K25" s="92" t="s">
        <v>282</v>
      </c>
      <c r="L25" s="75">
        <f t="shared" si="16"/>
        <v>3</v>
      </c>
      <c r="M25" s="74">
        <f t="shared" si="17"/>
        <v>35</v>
      </c>
      <c r="N25" s="91">
        <v>350</v>
      </c>
      <c r="O25" s="72">
        <v>300</v>
      </c>
      <c r="P25" s="71">
        <v>400</v>
      </c>
      <c r="Q25" s="79">
        <f t="shared" si="18"/>
        <v>40</v>
      </c>
      <c r="R25" s="95">
        <v>400</v>
      </c>
      <c r="S25" s="87" t="s">
        <v>424</v>
      </c>
      <c r="T25" s="260"/>
      <c r="V25" s="28" t="s">
        <v>682</v>
      </c>
      <c r="W25" s="196"/>
      <c r="X25" s="196"/>
      <c r="Y25" s="196"/>
      <c r="AA25" s="646"/>
      <c r="AB25" s="288">
        <v>40</v>
      </c>
      <c r="AC25" s="556"/>
      <c r="AD25" s="597">
        <v>1.04</v>
      </c>
      <c r="AE25" s="556"/>
      <c r="AF25" s="286" t="s">
        <v>188</v>
      </c>
      <c r="AG25" s="551"/>
      <c r="AH25" s="286" t="s">
        <v>3252</v>
      </c>
      <c r="AI25" s="551"/>
      <c r="AJ25" s="286" t="s">
        <v>3306</v>
      </c>
      <c r="AK25" s="551"/>
      <c r="AL25" s="1345" t="s">
        <v>3150</v>
      </c>
      <c r="AM25" s="551"/>
      <c r="AN25" s="551"/>
      <c r="AO25" s="1572" t="s">
        <v>732</v>
      </c>
      <c r="AP25" s="1533"/>
      <c r="AR25" s="1572" t="s">
        <v>3362</v>
      </c>
      <c r="AS25" s="1533"/>
      <c r="AU25" s="1572" t="s">
        <v>2896</v>
      </c>
      <c r="AV25" s="1533"/>
      <c r="AX25" s="1792" t="s">
        <v>3115</v>
      </c>
      <c r="AY25" s="1793"/>
      <c r="BA25" s="645"/>
      <c r="BB25" s="42" t="s">
        <v>65</v>
      </c>
      <c r="BC25" s="31" t="s">
        <v>923</v>
      </c>
      <c r="BE25" s="644"/>
      <c r="BF25" s="13"/>
      <c r="BG25" s="13"/>
      <c r="BI25" s="645"/>
      <c r="BL25" s="648"/>
      <c r="BO25" s="648"/>
      <c r="BR25" s="648"/>
      <c r="BT25" s="1342"/>
      <c r="BV25" s="648"/>
      <c r="BW25" s="1654"/>
      <c r="BX25" s="260"/>
      <c r="BY25" s="1654"/>
      <c r="BZ25" s="1654"/>
      <c r="CA25" s="1791"/>
      <c r="CB25" s="1648"/>
      <c r="CC25" s="1648"/>
      <c r="CD25" s="1648"/>
      <c r="CE25" s="1833"/>
      <c r="CH25" s="260">
        <f t="shared" si="12"/>
        <v>6</v>
      </c>
      <c r="CI25" s="26" t="s">
        <v>308</v>
      </c>
      <c r="CJ25" s="18"/>
      <c r="CK25" s="17"/>
      <c r="CL25" s="17"/>
      <c r="CM25" s="17"/>
      <c r="CN25" s="17"/>
      <c r="CO25" s="17"/>
      <c r="CP25" s="17"/>
      <c r="CQ25" s="1753"/>
      <c r="CR25" s="1454"/>
      <c r="CS25" s="1448" t="str" cm="1">
        <f t="array" ref="CS25">IF(ROW()=ROW(CS13),CR16,INDEX(CU13:CU42,ROW()-ROW(CS13)))</f>
        <v>donne un rendu plus texte d’origine On 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25" s="1449" t="str">
        <f>IF(CS25="","",LEFT(CS25,IF(LEN(CS25)&lt;=CR15,LEN(CS25),IF((LEN(LEFT(CS25,MIN(LEN(CS25),CR15+1)))-LEN(SUBSTITUTE(LEFT(CS25,MIN(LEN(CS25),CR15+1))," ","")))&gt;0,FIND(CHAR(1),SUBSTITUTE(LEFT(CS25,MIN(LEN(CS25),CR15+1))," ",CHAR(1),LEN(LEFT(CS25,MIN(LEN(CS25),CR15+1)))-LEN(SUBSTITUTE(LEFT(CS25,MIN(LEN(CS25),CR15+1))," ",""))))-1,FIND(" ",CS25&amp;" ",CR15+1)-1))))</f>
        <v>donne un rendu plus texte d’origine On</v>
      </c>
      <c r="CU25" s="1450" t="str">
        <f>IF(OR(CS25="",CR15="",CR15&lt;=0,CT25=""),"",TRIM(MID(CS25,LEN(CT25)+1+IF(MID(CS25,LEN(CT25)+1,1)=" ",1,0),99999)))</f>
        <v>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25" s="1451" t="str">
        <f>IF(LEN(TRIM(CW25))&gt;0,COUNTIF(CW13:CW25,"&lt;&gt;")&amp;" ►","")</f>
        <v>13 ►</v>
      </c>
      <c r="CW25" s="263" t="str" cm="1">
        <f t="array" ref="CW25">IFERROR(INDEX(CT13:CT42,_xlfn.AGGREGATE(15,6,(ROW(CT13:CT42)-ROW(CT13)+1)/(CT13:CT42&lt;&gt;""),ROW()-ROW(CW13)+1)),"")</f>
        <v>donne un rendu plus texte d’origine On</v>
      </c>
      <c r="CX25" s="1452" t="str">
        <f t="shared" si="9"/>
        <v>7 mots</v>
      </c>
      <c r="CY25" s="1453" t="str">
        <f t="shared" si="10"/>
        <v>38 car.</v>
      </c>
      <c r="DB25" s="17"/>
      <c r="DC25" s="1374">
        <f t="shared" si="11"/>
        <v>6</v>
      </c>
      <c r="DD25" s="1374">
        <f t="shared" si="13"/>
        <v>6</v>
      </c>
      <c r="DE25" s="26" t="s">
        <v>308</v>
      </c>
      <c r="DF25" s="18"/>
      <c r="DG25" s="17"/>
      <c r="DH25" s="17"/>
      <c r="DI25" s="106" t="s">
        <v>505</v>
      </c>
      <c r="DJ25" s="1374">
        <f t="shared" si="14"/>
        <v>6</v>
      </c>
      <c r="DK25" s="26" t="s">
        <v>308</v>
      </c>
      <c r="DL25" s="18"/>
      <c r="DM25" s="17"/>
      <c r="DN25" s="17"/>
      <c r="DO25" s="106" t="s">
        <v>505</v>
      </c>
      <c r="DP25" s="18"/>
      <c r="DQ25" s="17"/>
      <c r="DR25" s="1369" t="s">
        <v>3579</v>
      </c>
      <c r="DS25" s="651"/>
      <c r="DU25" s="403"/>
      <c r="DV25" s="404"/>
      <c r="DW25" s="404"/>
      <c r="DX25" s="404"/>
      <c r="DY25" s="404"/>
      <c r="DZ25" s="404"/>
      <c r="EA25" s="404"/>
      <c r="EB25" s="405"/>
      <c r="ED25" s="9">
        <v>1</v>
      </c>
    </row>
    <row r="26" spans="1:134" ht="21" customHeight="1" thickBot="1">
      <c r="B26" s="630" t="s">
        <v>871</v>
      </c>
      <c r="C26" s="630" t="s">
        <v>1012</v>
      </c>
      <c r="D26" s="630" t="s">
        <v>1775</v>
      </c>
      <c r="E26" s="630" t="s">
        <v>2968</v>
      </c>
      <c r="F26" s="119" t="s">
        <v>344</v>
      </c>
      <c r="G26" s="119" t="s">
        <v>344</v>
      </c>
      <c r="H26" s="119" t="s">
        <v>344</v>
      </c>
      <c r="I26" s="1335" t="s">
        <v>2977</v>
      </c>
      <c r="J26" s="93">
        <f t="shared" si="15"/>
        <v>0.18</v>
      </c>
      <c r="K26" s="92" t="s">
        <v>282</v>
      </c>
      <c r="L26" s="75">
        <f t="shared" si="16"/>
        <v>6</v>
      </c>
      <c r="M26" s="74">
        <f t="shared" si="17"/>
        <v>18</v>
      </c>
      <c r="N26" s="91">
        <v>180</v>
      </c>
      <c r="O26" s="72">
        <v>150</v>
      </c>
      <c r="P26" s="71">
        <v>220</v>
      </c>
      <c r="Q26" s="79">
        <f t="shared" si="18"/>
        <v>22</v>
      </c>
      <c r="R26" s="95">
        <v>220</v>
      </c>
      <c r="S26" s="87" t="s">
        <v>343</v>
      </c>
      <c r="T26" s="260"/>
      <c r="V26" s="548" t="s">
        <v>684</v>
      </c>
      <c r="W26" s="196"/>
      <c r="X26" s="196"/>
      <c r="Y26" s="196"/>
      <c r="AA26" s="646"/>
      <c r="AB26" s="288">
        <v>40</v>
      </c>
      <c r="AC26" s="556"/>
      <c r="AD26" s="597">
        <v>1.04</v>
      </c>
      <c r="AE26" s="556"/>
      <c r="AF26" s="286" t="s">
        <v>185</v>
      </c>
      <c r="AG26" s="551"/>
      <c r="AH26" s="286" t="s">
        <v>185</v>
      </c>
      <c r="AI26" s="551"/>
      <c r="AJ26" s="286" t="s">
        <v>185</v>
      </c>
      <c r="AK26" s="551"/>
      <c r="AL26" s="1345" t="s">
        <v>3151</v>
      </c>
      <c r="AM26" s="551"/>
      <c r="AN26" s="551"/>
      <c r="AO26" s="1572" t="s">
        <v>733</v>
      </c>
      <c r="AP26" s="1533"/>
      <c r="AR26" s="1572" t="s">
        <v>3363</v>
      </c>
      <c r="AS26" s="1533"/>
      <c r="AU26" s="1572" t="s">
        <v>2897</v>
      </c>
      <c r="AV26" s="1533"/>
      <c r="AX26" s="1792" t="s">
        <v>3116</v>
      </c>
      <c r="AY26" s="1793"/>
      <c r="BA26" s="645"/>
      <c r="BB26" s="41" t="s">
        <v>8</v>
      </c>
      <c r="BC26" s="31" t="s">
        <v>179</v>
      </c>
      <c r="BE26" s="644"/>
      <c r="BF26" s="25" t="s">
        <v>118</v>
      </c>
      <c r="BG26" s="13"/>
      <c r="BI26" s="645"/>
      <c r="BJ26" s="1643" t="s">
        <v>675</v>
      </c>
      <c r="BK26" s="1643"/>
      <c r="BL26" s="648"/>
      <c r="BM26" s="1364" t="s">
        <v>3445</v>
      </c>
      <c r="BN26" s="1364"/>
      <c r="BO26" s="648"/>
      <c r="BP26" s="1643" t="s">
        <v>3449</v>
      </c>
      <c r="BQ26" s="1643"/>
      <c r="BR26" s="648"/>
      <c r="BS26" s="1789" t="s">
        <v>3439</v>
      </c>
      <c r="BT26" s="1789"/>
      <c r="BV26" s="648"/>
      <c r="BX26" s="260"/>
      <c r="CA26" s="1342"/>
      <c r="CE26" s="1365"/>
      <c r="CH26" s="260">
        <f t="shared" si="12"/>
        <v>114</v>
      </c>
      <c r="CI26" s="18" t="s">
        <v>305</v>
      </c>
      <c r="CJ26" s="18"/>
      <c r="CK26" s="17"/>
      <c r="CL26" s="17"/>
      <c r="CM26" s="17"/>
      <c r="CN26" s="17"/>
      <c r="CO26" s="17"/>
      <c r="CP26" s="17"/>
      <c r="CQ26" s="1753"/>
      <c r="CR26" s="1454"/>
      <c r="CS26" s="1448" t="str" cm="1">
        <f t="array" ref="CS26">IF(ROW()=ROW(CS13),CR16,INDEX(CU13:CU37,ROW()-ROW(CS13)))</f>
        <v>fait juste enlever un ou en tout début 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26" s="1449" t="str">
        <f>IF(CS26="","",LEFT(CS26,IF(LEN(CS26)&lt;=CR15,LEN(CS26),IF((LEN(LEFT(CS26,MIN(LEN(CS26),CR15+1)))-LEN(SUBSTITUTE(LEFT(CS26,MIN(LEN(CS26),CR15+1))," ","")))&gt;0,FIND(CHAR(1),SUBSTITUTE(LEFT(CS26,MIN(LEN(CS26),CR15+1))," ",CHAR(1),LEN(LEFT(CS26,MIN(LEN(CS26),CR15+1)))-LEN(SUBSTITUTE(LEFT(CS26,MIN(LEN(CS26),CR15+1))," ",""))))-1,FIND(" ",CS26&amp;" ",CR15+1)-1))))</f>
        <v>fait juste enlever un ou en tout début</v>
      </c>
      <c r="CU26" s="1450" t="str">
        <f>IF(OR(CS26="",CR15="",CR15&lt;=0,CT26=""),"",TRIM(MID(CS26,LEN(CT26)+1+IF(MID(CS26,LEN(CT26)+1,1)=" ",1,0),99999)))</f>
        <v>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26" s="1451" t="str">
        <f>IF(LEN(TRIM(CW26))&gt;0,COUNTIF(CW13:CW26,"&lt;&gt;")&amp;" ►","")</f>
        <v>14 ►</v>
      </c>
      <c r="CW26" s="263" t="str" cm="1">
        <f t="array" ref="CW26">IFERROR(INDEX(CT13:CT42,_xlfn.AGGREGATE(15,6,(ROW(CT13:CT42)-ROW(CT13)+1)/(CT13:CT42&lt;&gt;""),ROW()-ROW(CW13)+1)),"")</f>
        <v>fait juste enlever un ou en tout début</v>
      </c>
      <c r="CX26" s="1452" t="str">
        <f t="shared" si="9"/>
        <v>8 mots</v>
      </c>
      <c r="CY26" s="1453" t="str">
        <f t="shared" si="10"/>
        <v>38 car.</v>
      </c>
      <c r="DB26" s="17"/>
      <c r="DC26" s="1374">
        <f t="shared" si="11"/>
        <v>114</v>
      </c>
      <c r="DD26" s="1374">
        <f t="shared" si="13"/>
        <v>112</v>
      </c>
      <c r="DE26" s="18" t="s">
        <v>3726</v>
      </c>
      <c r="DF26" s="18"/>
      <c r="DG26" s="17"/>
      <c r="DH26" s="17"/>
      <c r="DI26" s="106" t="s">
        <v>505</v>
      </c>
      <c r="DJ26" s="1374">
        <f t="shared" si="14"/>
        <v>138</v>
      </c>
      <c r="DK26" s="18" t="s">
        <v>3751</v>
      </c>
      <c r="DL26" s="18"/>
      <c r="DM26" s="17"/>
      <c r="DN26" s="17"/>
      <c r="DO26" s="106" t="s">
        <v>505</v>
      </c>
      <c r="DP26" s="18"/>
      <c r="DQ26" s="17"/>
      <c r="DR26" t="s">
        <v>3580</v>
      </c>
      <c r="DS26" s="651"/>
      <c r="DU26" s="403"/>
      <c r="DV26" s="404"/>
      <c r="DW26" s="404"/>
      <c r="DX26" s="404"/>
      <c r="DY26" s="404"/>
      <c r="DZ26" s="404"/>
      <c r="EA26" s="404"/>
      <c r="EB26" s="405"/>
      <c r="ED26" s="9">
        <v>1</v>
      </c>
    </row>
    <row r="27" spans="1:134" ht="21" customHeight="1">
      <c r="B27" s="631" t="s">
        <v>813</v>
      </c>
      <c r="C27" s="631" t="s">
        <v>1013</v>
      </c>
      <c r="D27" s="631" t="s">
        <v>1748</v>
      </c>
      <c r="E27" s="631" t="s">
        <v>2969</v>
      </c>
      <c r="F27" s="119" t="s">
        <v>560</v>
      </c>
      <c r="G27" s="119" t="s">
        <v>560</v>
      </c>
      <c r="H27" s="119" t="s">
        <v>560</v>
      </c>
      <c r="I27" s="1335" t="s">
        <v>2978</v>
      </c>
      <c r="J27" s="93">
        <f t="shared" si="15"/>
        <v>0.12</v>
      </c>
      <c r="K27" s="92" t="s">
        <v>282</v>
      </c>
      <c r="L27" s="75">
        <f t="shared" si="16"/>
        <v>8</v>
      </c>
      <c r="M27" s="74">
        <f t="shared" si="17"/>
        <v>12</v>
      </c>
      <c r="N27" s="91">
        <v>120</v>
      </c>
      <c r="O27" s="72">
        <v>100</v>
      </c>
      <c r="P27" s="71">
        <v>150</v>
      </c>
      <c r="Q27" s="79">
        <f t="shared" si="18"/>
        <v>15</v>
      </c>
      <c r="R27" s="95">
        <v>150</v>
      </c>
      <c r="S27" s="87" t="s">
        <v>559</v>
      </c>
      <c r="T27" s="260"/>
      <c r="V27" s="196"/>
      <c r="W27" s="196"/>
      <c r="X27" s="196"/>
      <c r="Y27" s="196"/>
      <c r="AA27" s="646"/>
      <c r="AB27" s="288">
        <v>40</v>
      </c>
      <c r="AC27" s="556"/>
      <c r="AD27" s="597">
        <v>1.05</v>
      </c>
      <c r="AE27" s="556"/>
      <c r="AF27" s="286" t="s">
        <v>183</v>
      </c>
      <c r="AG27" s="551"/>
      <c r="AH27" s="286" t="s">
        <v>3253</v>
      </c>
      <c r="AI27" s="551"/>
      <c r="AJ27" s="286" t="s">
        <v>3253</v>
      </c>
      <c r="AK27" s="551"/>
      <c r="AL27" s="1345" t="s">
        <v>3152</v>
      </c>
      <c r="AM27" s="551"/>
      <c r="AN27" s="551"/>
      <c r="AO27" s="1572" t="s">
        <v>734</v>
      </c>
      <c r="AP27" s="1533"/>
      <c r="AR27" s="1572" t="s">
        <v>3364</v>
      </c>
      <c r="AS27" s="1533"/>
      <c r="AU27" s="1572" t="s">
        <v>2898</v>
      </c>
      <c r="AV27" s="1533"/>
      <c r="AX27" s="1792" t="s">
        <v>3117</v>
      </c>
      <c r="AY27" s="1793"/>
      <c r="BA27" s="645"/>
      <c r="BB27" s="40" t="s">
        <v>176</v>
      </c>
      <c r="BC27" s="31" t="s">
        <v>175</v>
      </c>
      <c r="BE27" s="644"/>
      <c r="BF27" s="23"/>
      <c r="BG27" s="13"/>
      <c r="BI27" s="645"/>
      <c r="BJ27" s="1643" t="s">
        <v>419</v>
      </c>
      <c r="BK27" s="1643"/>
      <c r="BL27" s="648"/>
      <c r="BM27" s="1364" t="s">
        <v>3446</v>
      </c>
      <c r="BN27" s="1364"/>
      <c r="BO27" s="648"/>
      <c r="BP27" s="1643" t="s">
        <v>3450</v>
      </c>
      <c r="BQ27" s="1643"/>
      <c r="BR27" s="648"/>
      <c r="BS27" s="1789" t="s">
        <v>3440</v>
      </c>
      <c r="BT27" s="1789"/>
      <c r="BV27" s="648"/>
      <c r="BW27" s="1661" t="s">
        <v>690</v>
      </c>
      <c r="BX27" s="260"/>
      <c r="BY27" s="1661" t="s">
        <v>690</v>
      </c>
      <c r="BZ27" s="1661" t="s">
        <v>3480</v>
      </c>
      <c r="CA27" s="1794" t="s">
        <v>3454</v>
      </c>
      <c r="CB27" s="1648" t="s">
        <v>821</v>
      </c>
      <c r="CC27" s="1648" t="s">
        <v>3499</v>
      </c>
      <c r="CD27" s="1648" t="s">
        <v>2930</v>
      </c>
      <c r="CE27" s="1833" t="s">
        <v>3540</v>
      </c>
      <c r="CH27" s="260">
        <f t="shared" si="12"/>
        <v>85</v>
      </c>
      <c r="CI27" s="18" t="s">
        <v>302</v>
      </c>
      <c r="CJ27" s="18"/>
      <c r="CK27" s="17"/>
      <c r="CL27" s="17"/>
      <c r="CM27" s="17"/>
      <c r="CN27" s="17"/>
      <c r="CO27" s="17"/>
      <c r="CP27" s="17"/>
      <c r="CQ27" s="1753"/>
      <c r="CR27" s="1459"/>
      <c r="CS27" s="1448" t="str" cm="1">
        <f t="array" ref="CS27">IF(ROW()=ROW(CS13),CR16,INDEX(CU13:CU37,ROW()-ROW(CS13)))</f>
        <v>avec 30 caractères max par ligne un 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27" s="1449" t="str">
        <f>IF(CS27="","",LEFT(CS27,IF(LEN(CS27)&lt;=CR15,LEN(CS27),IF((LEN(LEFT(CS27,MIN(LEN(CS27),CR15+1)))-LEN(SUBSTITUTE(LEFT(CS27,MIN(LEN(CS27),CR15+1))," ","")))&gt;0,FIND(CHAR(1),SUBSTITUTE(LEFT(CS27,MIN(LEN(CS27),CR15+1))," ",CHAR(1),LEN(LEFT(CS27,MIN(LEN(CS27),CR15+1)))-LEN(SUBSTITUTE(LEFT(CS27,MIN(LEN(CS27),CR15+1))," ",""))))-1,FIND(" ",CS27&amp;" ",CR15+1)-1))))</f>
        <v>avec 30 caractères max par ligne un</v>
      </c>
      <c r="CU27" s="1450" t="str">
        <f>IF(OR(CS27="",CR15="",CR15&lt;=0,CT27=""),"",TRIM(MID(CS27,LEN(CT27)+1+IF(MID(CS27,LEN(CT27)+1,1)=" ",1,0),99999)))</f>
        <v>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27" s="1451" t="str">
        <f>IF(LEN(TRIM(CW27))&gt;0,COUNTIF(CW13:CW27,"&lt;&gt;")&amp;" ►","")</f>
        <v>15 ►</v>
      </c>
      <c r="CW27" s="263" t="str" cm="1">
        <f t="array" ref="CW27">IFERROR(INDEX(CT13:CT42,_xlfn.AGGREGATE(15,6,(ROW(CT13:CT42)-ROW(CT13)+1)/(CT13:CT42&lt;&gt;""),ROW()-ROW(CW13)+1)),"")</f>
        <v>avec 30 caractères max par ligne un</v>
      </c>
      <c r="CX27" s="1452" t="str">
        <f t="shared" si="9"/>
        <v>7 mots</v>
      </c>
      <c r="CY27" s="1453" t="str">
        <f t="shared" si="10"/>
        <v>35 car.</v>
      </c>
      <c r="DB27" s="17"/>
      <c r="DC27" s="1374">
        <f t="shared" si="11"/>
        <v>85</v>
      </c>
      <c r="DD27" s="1374">
        <f t="shared" si="13"/>
        <v>113</v>
      </c>
      <c r="DE27" s="18" t="s">
        <v>3727</v>
      </c>
      <c r="DF27" s="18"/>
      <c r="DG27" s="17"/>
      <c r="DH27" s="17"/>
      <c r="DJ27" s="1374">
        <f t="shared" si="14"/>
        <v>139</v>
      </c>
      <c r="DK27" s="18" t="s">
        <v>3752</v>
      </c>
      <c r="DL27" s="18"/>
      <c r="DM27" s="17"/>
      <c r="DN27" s="17"/>
      <c r="DO27" s="106" t="s">
        <v>505</v>
      </c>
      <c r="DP27" s="18"/>
      <c r="DQ27" s="17"/>
      <c r="DR27" t="s">
        <v>3581</v>
      </c>
      <c r="DS27" s="651"/>
      <c r="DU27" s="403"/>
      <c r="DV27" s="404"/>
      <c r="DW27" s="404"/>
      <c r="DX27" s="404"/>
      <c r="DY27" s="404"/>
      <c r="DZ27" s="404"/>
      <c r="EA27" s="404"/>
      <c r="EB27" s="405"/>
      <c r="ED27" s="9">
        <v>1</v>
      </c>
    </row>
    <row r="28" spans="1:134" ht="21" customHeight="1">
      <c r="B28" s="631" t="s">
        <v>813</v>
      </c>
      <c r="C28" s="631" t="s">
        <v>1013</v>
      </c>
      <c r="D28" s="631" t="s">
        <v>1748</v>
      </c>
      <c r="E28" s="631" t="s">
        <v>2969</v>
      </c>
      <c r="F28" s="119" t="s">
        <v>550</v>
      </c>
      <c r="G28" s="119" t="s">
        <v>550</v>
      </c>
      <c r="H28" s="119" t="s">
        <v>550</v>
      </c>
      <c r="I28" s="1335" t="s">
        <v>2979</v>
      </c>
      <c r="J28" s="93">
        <f t="shared" si="15"/>
        <v>0.3</v>
      </c>
      <c r="K28" s="92" t="s">
        <v>282</v>
      </c>
      <c r="L28" s="75">
        <f t="shared" si="16"/>
        <v>3</v>
      </c>
      <c r="M28" s="74">
        <f t="shared" si="17"/>
        <v>30</v>
      </c>
      <c r="N28" s="91">
        <v>300</v>
      </c>
      <c r="O28" s="72">
        <v>250</v>
      </c>
      <c r="P28" s="71">
        <v>350</v>
      </c>
      <c r="Q28" s="79">
        <f t="shared" si="18"/>
        <v>35</v>
      </c>
      <c r="R28" s="95">
        <v>350</v>
      </c>
      <c r="S28" s="87" t="s">
        <v>549</v>
      </c>
      <c r="T28" s="260"/>
      <c r="V28" s="1627" t="s">
        <v>685</v>
      </c>
      <c r="W28" s="1628"/>
      <c r="X28" s="1628"/>
      <c r="Y28" s="1629"/>
      <c r="AA28" s="646"/>
      <c r="AB28" s="288">
        <v>17</v>
      </c>
      <c r="AC28" s="556"/>
      <c r="AD28" s="597">
        <v>1.03</v>
      </c>
      <c r="AE28" s="556"/>
      <c r="AF28" s="286" t="s">
        <v>180</v>
      </c>
      <c r="AG28" s="551"/>
      <c r="AH28" s="286" t="s">
        <v>180</v>
      </c>
      <c r="AI28" s="551"/>
      <c r="AJ28" s="286" t="s">
        <v>180</v>
      </c>
      <c r="AK28" s="551"/>
      <c r="AL28" s="1345" t="s">
        <v>3153</v>
      </c>
      <c r="AM28" s="551"/>
      <c r="AN28" s="551"/>
      <c r="AO28" s="1572" t="s">
        <v>735</v>
      </c>
      <c r="AP28" s="1533"/>
      <c r="AR28" s="1572" t="s">
        <v>2899</v>
      </c>
      <c r="AS28" s="1533"/>
      <c r="AU28" s="1572" t="s">
        <v>2899</v>
      </c>
      <c r="AV28" s="1533"/>
      <c r="AX28" s="1792" t="s">
        <v>3118</v>
      </c>
      <c r="AY28" s="1793"/>
      <c r="BA28" s="645"/>
      <c r="BB28" s="39" t="s">
        <v>6</v>
      </c>
      <c r="BC28" s="31" t="s">
        <v>173</v>
      </c>
      <c r="BE28" s="644"/>
      <c r="BF28" s="22" t="s">
        <v>113</v>
      </c>
      <c r="BG28" s="13"/>
      <c r="BL28" s="549"/>
      <c r="BO28" s="549"/>
      <c r="BR28" s="549"/>
      <c r="BV28" s="549"/>
      <c r="BW28" s="1660"/>
      <c r="BX28" s="260"/>
      <c r="BY28" s="1660"/>
      <c r="BZ28" s="1660"/>
      <c r="CA28" s="1795"/>
      <c r="CB28" s="1648"/>
      <c r="CC28" s="1648"/>
      <c r="CD28" s="1648"/>
      <c r="CE28" s="1833"/>
      <c r="CH28" s="260">
        <f t="shared" si="12"/>
        <v>145</v>
      </c>
      <c r="CI28" s="18" t="s">
        <v>299</v>
      </c>
      <c r="CJ28" s="18"/>
      <c r="CK28" s="17"/>
      <c r="CL28" s="17"/>
      <c r="CM28" s="17"/>
      <c r="CN28" s="17"/>
      <c r="CO28" s="17"/>
      <c r="CP28" s="17"/>
      <c r="CQ28" s="1753"/>
      <c r="CR28" s="1459"/>
      <c r="CS28" s="1448" t="str" cm="1">
        <f t="array" ref="CS28">IF(ROW()=ROW(CS13),CR16,INDEX(CU13:CU37,ROW()-ROW(CS13)))</f>
        <v>texte d’environ 535 caractères remplira 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28" s="1449" t="str">
        <f>IF(CS28="","",LEFT(CS28,IF(LEN(CS28)&lt;=CR15,LEN(CS28),IF((LEN(LEFT(CS28,MIN(LEN(CS28),CR15+1)))-LEN(SUBSTITUTE(LEFT(CS28,MIN(LEN(CS28),CR15+1))," ","")))&gt;0,FIND(CHAR(1),SUBSTITUTE(LEFT(CS28,MIN(LEN(CS28),CR15+1))," ",CHAR(1),LEN(LEFT(CS28,MIN(LEN(CS28),CR15+1)))-LEN(SUBSTITUTE(LEFT(CS28,MIN(LEN(CS28),CR15+1))," ",""))))-1,FIND(" ",CS28&amp;" ",CR15+1)-1))))</f>
        <v>texte d’environ 535 caractères remplira</v>
      </c>
      <c r="CU28" s="1450" t="str">
        <f>IF(OR(CS28="",CR15="",CR15&lt;=0,CT28=""),"",TRIM(MID(CS28,LEN(CT28)+1+IF(MID(CS28,LEN(CT28)+1,1)=" ",1,0),99999)))</f>
        <v>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28" s="1451" t="str">
        <f>IF(LEN(TRIM(CW28))&gt;0,COUNTIF(CW13:CW28,"&lt;&gt;")&amp;" ►","")</f>
        <v>16 ►</v>
      </c>
      <c r="CW28" s="263" t="str" cm="1">
        <f t="array" ref="CW28">IFERROR(INDEX(CT13:CT42,_xlfn.AGGREGATE(15,6,(ROW(CT13:CT42)-ROW(CT13)+1)/(CT13:CT42&lt;&gt;""),ROW()-ROW(CW13)+1)),"")</f>
        <v>texte d’environ 535 caractères remplira</v>
      </c>
      <c r="CX28" s="1452" t="str">
        <f t="shared" si="9"/>
        <v>5 mots</v>
      </c>
      <c r="CY28" s="1453" t="str">
        <f t="shared" si="10"/>
        <v>39 car.</v>
      </c>
      <c r="DB28" s="17"/>
      <c r="DC28" s="1374">
        <f t="shared" si="11"/>
        <v>145</v>
      </c>
      <c r="DD28" s="1374">
        <f t="shared" si="13"/>
        <v>48</v>
      </c>
      <c r="DE28" s="18" t="s">
        <v>3728</v>
      </c>
      <c r="DF28" s="18"/>
      <c r="DG28" s="17"/>
      <c r="DH28" s="17"/>
      <c r="DJ28" s="1374">
        <f t="shared" si="14"/>
        <v>6</v>
      </c>
      <c r="DK28" s="18" t="s">
        <v>3753</v>
      </c>
      <c r="DL28" s="18"/>
      <c r="DM28" s="17"/>
      <c r="DN28" s="17"/>
      <c r="DO28" s="106" t="s">
        <v>505</v>
      </c>
      <c r="DP28" s="18"/>
      <c r="DQ28" s="17"/>
      <c r="DR28" t="s">
        <v>3582</v>
      </c>
      <c r="DS28" s="651"/>
      <c r="DU28" s="403"/>
      <c r="DV28" s="404"/>
      <c r="DW28" s="404"/>
      <c r="DX28" s="404"/>
      <c r="DY28" s="404"/>
      <c r="DZ28" s="404"/>
      <c r="EA28" s="404"/>
      <c r="EB28" s="405"/>
      <c r="ED28" s="9">
        <v>1</v>
      </c>
    </row>
    <row r="29" spans="1:134" ht="21" customHeight="1" thickBot="1">
      <c r="B29" s="631" t="s">
        <v>813</v>
      </c>
      <c r="C29" s="631" t="s">
        <v>1013</v>
      </c>
      <c r="D29" s="631" t="s">
        <v>1748</v>
      </c>
      <c r="E29" s="631" t="s">
        <v>2969</v>
      </c>
      <c r="F29" s="119" t="s">
        <v>529</v>
      </c>
      <c r="G29" s="119" t="s">
        <v>529</v>
      </c>
      <c r="H29" s="119" t="s">
        <v>529</v>
      </c>
      <c r="I29" s="1335" t="s">
        <v>2980</v>
      </c>
      <c r="J29" s="93">
        <f t="shared" si="15"/>
        <v>1E-3</v>
      </c>
      <c r="K29" s="92" t="s">
        <v>282</v>
      </c>
      <c r="L29" s="75">
        <f t="shared" si="16"/>
        <v>1000</v>
      </c>
      <c r="M29" s="74">
        <f t="shared" si="17"/>
        <v>0.1</v>
      </c>
      <c r="N29" s="91">
        <v>1</v>
      </c>
      <c r="O29" s="72">
        <v>1</v>
      </c>
      <c r="P29" s="71">
        <v>1</v>
      </c>
      <c r="Q29" s="74">
        <f t="shared" si="18"/>
        <v>0.1</v>
      </c>
      <c r="R29" s="95">
        <v>1</v>
      </c>
      <c r="S29" s="87" t="s">
        <v>528</v>
      </c>
      <c r="T29" s="260"/>
      <c r="V29" s="28" t="s">
        <v>687</v>
      </c>
      <c r="W29" s="196"/>
      <c r="X29" s="196"/>
      <c r="Y29" s="196"/>
      <c r="AA29" s="646"/>
      <c r="AB29" s="288">
        <v>40</v>
      </c>
      <c r="AC29" s="556"/>
      <c r="AD29" s="597">
        <v>1.05</v>
      </c>
      <c r="AE29" s="556"/>
      <c r="AF29" s="286" t="s">
        <v>177</v>
      </c>
      <c r="AG29" s="551"/>
      <c r="AH29" s="286" t="s">
        <v>177</v>
      </c>
      <c r="AI29" s="551"/>
      <c r="AJ29" s="286" t="s">
        <v>177</v>
      </c>
      <c r="AK29" s="551"/>
      <c r="AL29" s="1345" t="s">
        <v>3154</v>
      </c>
      <c r="AM29" s="551"/>
      <c r="AN29" s="551"/>
      <c r="AO29" s="1572" t="s">
        <v>736</v>
      </c>
      <c r="AP29" s="1533"/>
      <c r="AR29" s="1572" t="s">
        <v>3365</v>
      </c>
      <c r="AS29" s="1533"/>
      <c r="AU29" s="1572" t="s">
        <v>2900</v>
      </c>
      <c r="AV29" s="1533"/>
      <c r="AX29" s="1792" t="s">
        <v>3119</v>
      </c>
      <c r="AY29" s="1793"/>
      <c r="BA29" s="645"/>
      <c r="BB29" s="38" t="s">
        <v>104</v>
      </c>
      <c r="BC29" s="37" t="s">
        <v>924</v>
      </c>
      <c r="BE29" s="644"/>
      <c r="BF29" s="23" t="s">
        <v>111</v>
      </c>
      <c r="BG29" s="13"/>
      <c r="BJ29" s="627"/>
      <c r="BL29" s="549"/>
      <c r="BO29" s="549"/>
      <c r="BR29" s="549"/>
      <c r="BV29" s="549"/>
      <c r="BX29" s="260"/>
      <c r="CA29" s="1342"/>
      <c r="CE29" s="1365"/>
      <c r="CH29" s="260">
        <f t="shared" si="12"/>
        <v>0</v>
      </c>
      <c r="CI29" s="18"/>
      <c r="CJ29" s="18"/>
      <c r="CK29" s="17"/>
      <c r="CL29" s="17"/>
      <c r="CM29" s="17"/>
      <c r="CN29" s="17"/>
      <c r="CO29" s="17"/>
      <c r="CP29" s="17"/>
      <c r="CQ29" s="1753"/>
      <c r="CR29" s="1459"/>
      <c r="CS29" s="1448" t="str" cm="1">
        <f t="array" ref="CS29">IF(ROW()=ROW(CS13),CR16,INDEX(CU13:CU37,ROW()-ROW(CS13)))</f>
        <v>19 lignes sur 20 du tableau Plus vous 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29" s="1449" t="str">
        <f>IF(CS29="","",LEFT(CS29,IF(LEN(CS29)&lt;=CR15,LEN(CS29),IF((LEN(LEFT(CS29,MIN(LEN(CS29),CR15+1)))-LEN(SUBSTITUTE(LEFT(CS29,MIN(LEN(CS29),CR15+1))," ","")))&gt;0,FIND(CHAR(1),SUBSTITUTE(LEFT(CS29,MIN(LEN(CS29),CR15+1))," ",CHAR(1),LEN(LEFT(CS29,MIN(LEN(CS29),CR15+1)))-LEN(SUBSTITUTE(LEFT(CS29,MIN(LEN(CS29),CR15+1))," ",""))))-1,FIND(" ",CS29&amp;" ",CR15+1)-1))))</f>
        <v>19 lignes sur 20 du tableau Plus vous</v>
      </c>
      <c r="CU29" s="1450" t="str">
        <f>IF(OR(CS29="",CR15="",CR15&lt;=0,CT29=""),"",TRIM(MID(CS29,LEN(CT29)+1+IF(MID(CS29,LEN(CT29)+1,1)=" ",1,0),99999)))</f>
        <v>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29" s="1451" t="str">
        <f>IF(LEN(TRIM(CW29))&gt;0,COUNTIF(CW13:CW29,"&lt;&gt;")&amp;" ►","")</f>
        <v>17 ►</v>
      </c>
      <c r="CW29" s="263" t="str" cm="1">
        <f t="array" ref="CW29">IFERROR(INDEX(CT13:CT42,_xlfn.AGGREGATE(15,6,(ROW(CT13:CT42)-ROW(CT13)+1)/(CT13:CT42&lt;&gt;""),ROW()-ROW(CW13)+1)),"")</f>
        <v>19 lignes sur 20 du tableau Plus vous</v>
      </c>
      <c r="CX29" s="1452" t="str">
        <f t="shared" si="9"/>
        <v>8 mots</v>
      </c>
      <c r="CY29" s="1453" t="str">
        <f t="shared" si="10"/>
        <v>37 car.</v>
      </c>
      <c r="DB29" s="17"/>
      <c r="DC29" s="1374">
        <f t="shared" si="11"/>
        <v>0</v>
      </c>
      <c r="DD29" s="1374">
        <f t="shared" si="13"/>
        <v>0</v>
      </c>
      <c r="DE29" s="18"/>
      <c r="DF29" s="18"/>
      <c r="DG29" s="17"/>
      <c r="DH29" s="17"/>
      <c r="DJ29" s="1374">
        <f t="shared" si="14"/>
        <v>0</v>
      </c>
      <c r="DK29" s="18"/>
      <c r="DL29" s="18"/>
      <c r="DM29" s="17"/>
      <c r="DN29" s="17"/>
      <c r="DO29" s="106" t="s">
        <v>505</v>
      </c>
      <c r="DP29" s="18"/>
      <c r="DQ29" s="17"/>
      <c r="DR29"/>
      <c r="DS29" s="651"/>
      <c r="DU29" s="403"/>
      <c r="DV29" s="404"/>
      <c r="DW29" s="404"/>
      <c r="DX29" s="404"/>
      <c r="DY29" s="404"/>
      <c r="DZ29" s="404"/>
      <c r="EA29" s="404"/>
      <c r="EB29" s="405"/>
      <c r="ED29" s="9">
        <v>1</v>
      </c>
    </row>
    <row r="30" spans="1:134" ht="21" customHeight="1">
      <c r="B30" s="631" t="s">
        <v>813</v>
      </c>
      <c r="C30" s="631" t="s">
        <v>1013</v>
      </c>
      <c r="D30" s="631" t="s">
        <v>1748</v>
      </c>
      <c r="E30" s="631" t="s">
        <v>2969</v>
      </c>
      <c r="F30" s="119" t="s">
        <v>500</v>
      </c>
      <c r="G30" s="119" t="s">
        <v>500</v>
      </c>
      <c r="H30" s="119" t="s">
        <v>500</v>
      </c>
      <c r="I30" s="1335" t="s">
        <v>2981</v>
      </c>
      <c r="J30" s="93">
        <f t="shared" si="15"/>
        <v>0.25</v>
      </c>
      <c r="K30" s="92" t="s">
        <v>282</v>
      </c>
      <c r="L30" s="75">
        <f t="shared" si="16"/>
        <v>4</v>
      </c>
      <c r="M30" s="74">
        <f t="shared" si="17"/>
        <v>25</v>
      </c>
      <c r="N30" s="91">
        <v>250</v>
      </c>
      <c r="O30" s="72">
        <v>200</v>
      </c>
      <c r="P30" s="71">
        <v>300</v>
      </c>
      <c r="Q30" s="79">
        <f t="shared" si="18"/>
        <v>30</v>
      </c>
      <c r="R30" s="95">
        <v>300</v>
      </c>
      <c r="S30" s="87" t="s">
        <v>499</v>
      </c>
      <c r="T30" s="260"/>
      <c r="V30" s="548" t="s">
        <v>688</v>
      </c>
      <c r="W30" s="196"/>
      <c r="X30" s="196"/>
      <c r="Y30" s="196"/>
      <c r="AA30" s="646"/>
      <c r="AB30" s="288">
        <v>25</v>
      </c>
      <c r="AC30" s="556"/>
      <c r="AD30" s="597">
        <v>1.05</v>
      </c>
      <c r="AE30" s="556"/>
      <c r="AF30" s="286" t="s">
        <v>174</v>
      </c>
      <c r="AG30" s="551"/>
      <c r="AH30" s="286" t="s">
        <v>3254</v>
      </c>
      <c r="AI30" s="551"/>
      <c r="AJ30" s="286" t="s">
        <v>3307</v>
      </c>
      <c r="AK30" s="551"/>
      <c r="AL30" s="1345" t="s">
        <v>3155</v>
      </c>
      <c r="AM30" s="551"/>
      <c r="AN30" s="551"/>
      <c r="AO30" s="1572" t="s">
        <v>737</v>
      </c>
      <c r="AP30" s="1533"/>
      <c r="AR30" s="1572" t="s">
        <v>3366</v>
      </c>
      <c r="AS30" s="1533"/>
      <c r="AU30" s="1572" t="s">
        <v>2901</v>
      </c>
      <c r="AV30" s="1533"/>
      <c r="AX30" s="1792" t="s">
        <v>3120</v>
      </c>
      <c r="AY30" s="1793"/>
      <c r="BA30" s="645"/>
      <c r="BB30" s="35" t="s">
        <v>30</v>
      </c>
      <c r="BC30" s="31" t="s">
        <v>168</v>
      </c>
      <c r="BE30" s="644"/>
      <c r="BF30" s="23"/>
      <c r="BG30" s="13"/>
      <c r="BL30" s="549"/>
      <c r="BO30" s="549"/>
      <c r="BR30" s="549"/>
      <c r="BV30" s="549"/>
      <c r="BW30" s="1658" t="s">
        <v>702</v>
      </c>
      <c r="BX30" s="260"/>
      <c r="BY30" s="1658" t="s">
        <v>702</v>
      </c>
      <c r="BZ30" s="1658" t="s">
        <v>3481</v>
      </c>
      <c r="CA30" s="1796" t="s">
        <v>3455</v>
      </c>
      <c r="CB30" s="1648" t="s">
        <v>823</v>
      </c>
      <c r="CC30" s="1648" t="s">
        <v>3499</v>
      </c>
      <c r="CD30" s="1648" t="s">
        <v>3524</v>
      </c>
      <c r="CE30" s="1833" t="s">
        <v>3541</v>
      </c>
      <c r="CH30" s="260">
        <f t="shared" si="12"/>
        <v>4</v>
      </c>
      <c r="CI30" s="26" t="s">
        <v>294</v>
      </c>
      <c r="CJ30" s="18"/>
      <c r="CK30" s="17"/>
      <c r="CL30" s="17"/>
      <c r="CM30" s="17"/>
      <c r="CN30" s="17"/>
      <c r="CO30" s="17"/>
      <c r="CP30" s="17"/>
      <c r="CQ30" s="1753"/>
      <c r="CR30" s="1459"/>
      <c r="CS30" s="1448" t="str" cm="1">
        <f t="array" ref="CS30">IF(ROW()=ROW(CS13),CR16,INDEX(CU13:CU37,ROW()-ROW(CS13)))</f>
        <v>augmentez le nombre de caractères par 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30" s="1449" t="str">
        <f>IF(CS30="","",LEFT(CS30,IF(LEN(CS30)&lt;=CR15,LEN(CS30),IF((LEN(LEFT(CS30,MIN(LEN(CS30),CR15+1)))-LEN(SUBSTITUTE(LEFT(CS30,MIN(LEN(CS30),CR15+1))," ","")))&gt;0,FIND(CHAR(1),SUBSTITUTE(LEFT(CS30,MIN(LEN(CS30),CR15+1))," ",CHAR(1),LEN(LEFT(CS30,MIN(LEN(CS30),CR15+1)))-LEN(SUBSTITUTE(LEFT(CS30,MIN(LEN(CS30),CR15+1))," ",""))))-1,FIND(" ",CS30&amp;" ",CR15+1)-1))))</f>
        <v>augmentez le nombre de caractères par</v>
      </c>
      <c r="CU30" s="1450" t="str">
        <f>IF(OR(CS30="",CR15="",CR15&lt;=0,CT30=""),"",TRIM(MID(CS30,LEN(CT30)+1+IF(MID(CS30,LEN(CT30)+1,1)=" ",1,0),99999)))</f>
        <v>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V30" s="1451" t="str">
        <f>IF(LEN(TRIM(CW30))&gt;0,COUNTIF(CW13:CW30,"&lt;&gt;")&amp;" ►","")</f>
        <v>18 ►</v>
      </c>
      <c r="CW30" s="263" t="str" cm="1">
        <f t="array" ref="CW30">IFERROR(INDEX(CT13:CT42,_xlfn.AGGREGATE(15,6,(ROW(CT13:CT42)-ROW(CT13)+1)/(CT13:CT42&lt;&gt;""),ROW()-ROW(CW13)+1)),"")</f>
        <v>augmentez le nombre de caractères par</v>
      </c>
      <c r="CX30" s="1452" t="str">
        <f t="shared" si="9"/>
        <v>6 mots</v>
      </c>
      <c r="CY30" s="1453" t="str">
        <f t="shared" si="10"/>
        <v>37 car.</v>
      </c>
      <c r="DB30" s="17"/>
      <c r="DC30" s="1374">
        <f t="shared" si="11"/>
        <v>4</v>
      </c>
      <c r="DD30" s="1374">
        <f t="shared" si="13"/>
        <v>4</v>
      </c>
      <c r="DE30" s="26" t="s">
        <v>848</v>
      </c>
      <c r="DF30" s="18"/>
      <c r="DG30" s="17"/>
      <c r="DH30" s="17"/>
      <c r="DI30" s="106" t="s">
        <v>505</v>
      </c>
      <c r="DJ30" s="1374">
        <f t="shared" si="14"/>
        <v>4</v>
      </c>
      <c r="DK30" s="26" t="s">
        <v>848</v>
      </c>
      <c r="DL30" s="18"/>
      <c r="DM30" s="17"/>
      <c r="DN30" s="17"/>
      <c r="DO30" s="106" t="s">
        <v>505</v>
      </c>
      <c r="DP30" s="18"/>
      <c r="DQ30" s="17"/>
      <c r="DR30" s="1369" t="s">
        <v>3583</v>
      </c>
      <c r="DS30" s="651"/>
      <c r="DU30" s="403"/>
      <c r="DV30" s="404"/>
      <c r="DW30" s="404"/>
      <c r="DX30" s="404"/>
      <c r="DY30" s="404"/>
      <c r="DZ30" s="404"/>
      <c r="EA30" s="404"/>
      <c r="EB30" s="405"/>
      <c r="ED30" s="9">
        <v>1</v>
      </c>
    </row>
    <row r="31" spans="1:134" ht="21" customHeight="1">
      <c r="B31" s="631" t="s">
        <v>813</v>
      </c>
      <c r="C31" s="631" t="s">
        <v>1013</v>
      </c>
      <c r="D31" s="631" t="s">
        <v>1748</v>
      </c>
      <c r="E31" s="631" t="s">
        <v>2969</v>
      </c>
      <c r="F31" s="119" t="s">
        <v>475</v>
      </c>
      <c r="G31" s="119" t="s">
        <v>475</v>
      </c>
      <c r="H31" s="119" t="s">
        <v>475</v>
      </c>
      <c r="I31" s="1335" t="s">
        <v>2982</v>
      </c>
      <c r="J31" s="93">
        <f t="shared" si="15"/>
        <v>0.4</v>
      </c>
      <c r="K31" s="92" t="s">
        <v>282</v>
      </c>
      <c r="L31" s="75">
        <f t="shared" si="16"/>
        <v>3</v>
      </c>
      <c r="M31" s="74">
        <f t="shared" si="17"/>
        <v>40</v>
      </c>
      <c r="N31" s="91">
        <v>400</v>
      </c>
      <c r="O31" s="72">
        <v>350</v>
      </c>
      <c r="P31" s="71">
        <v>470</v>
      </c>
      <c r="Q31" s="79">
        <f t="shared" si="18"/>
        <v>47</v>
      </c>
      <c r="R31" s="95">
        <v>470</v>
      </c>
      <c r="S31" s="87" t="s">
        <v>474</v>
      </c>
      <c r="T31" s="260"/>
      <c r="V31" s="28" t="s">
        <v>689</v>
      </c>
      <c r="W31" s="196"/>
      <c r="X31" s="196"/>
      <c r="Y31" s="196"/>
      <c r="AA31" s="646"/>
      <c r="AB31" s="288">
        <v>25</v>
      </c>
      <c r="AC31" s="556"/>
      <c r="AD31" s="597">
        <v>1.05</v>
      </c>
      <c r="AE31" s="556"/>
      <c r="AF31" s="286" t="s">
        <v>171</v>
      </c>
      <c r="AG31" s="551"/>
      <c r="AH31" s="286" t="s">
        <v>3255</v>
      </c>
      <c r="AI31" s="551"/>
      <c r="AJ31" s="286" t="s">
        <v>3308</v>
      </c>
      <c r="AK31" s="551"/>
      <c r="AL31" s="1345" t="s">
        <v>3156</v>
      </c>
      <c r="AM31" s="551"/>
      <c r="AN31" s="551"/>
      <c r="AO31" s="1572" t="s">
        <v>738</v>
      </c>
      <c r="AP31" s="1533"/>
      <c r="AR31" s="1572" t="s">
        <v>3367</v>
      </c>
      <c r="AS31" s="1533"/>
      <c r="AU31" s="1572" t="s">
        <v>2902</v>
      </c>
      <c r="AV31" s="1533"/>
      <c r="AX31" s="1792" t="s">
        <v>3121</v>
      </c>
      <c r="AY31" s="1793"/>
      <c r="BA31" s="645"/>
      <c r="BB31" s="34" t="s">
        <v>15</v>
      </c>
      <c r="BC31" s="31" t="s">
        <v>165</v>
      </c>
      <c r="BE31" s="644"/>
      <c r="BF31" s="22" t="s">
        <v>108</v>
      </c>
      <c r="BG31" s="13"/>
      <c r="BJ31" s="627"/>
      <c r="BK31" s="1"/>
      <c r="BL31" s="549"/>
      <c r="BM31" s="549"/>
      <c r="BN31" s="1"/>
      <c r="BO31" s="549"/>
      <c r="BP31" s="549"/>
      <c r="BQ31" s="1"/>
      <c r="BR31" s="549"/>
      <c r="BS31" s="549"/>
      <c r="BT31" s="1"/>
      <c r="BV31" s="549"/>
      <c r="BW31" s="1657"/>
      <c r="BX31" s="260"/>
      <c r="BY31" s="1657"/>
      <c r="BZ31" s="1657"/>
      <c r="CA31" s="1797"/>
      <c r="CB31" s="1648"/>
      <c r="CC31" s="1648"/>
      <c r="CD31" s="1648"/>
      <c r="CE31" s="1833"/>
      <c r="CH31" s="260">
        <f t="shared" si="12"/>
        <v>119</v>
      </c>
      <c r="CI31" s="18" t="s">
        <v>291</v>
      </c>
      <c r="CJ31" s="18"/>
      <c r="CK31" s="17"/>
      <c r="CL31" s="17"/>
      <c r="CM31" s="17"/>
      <c r="CN31" s="17"/>
      <c r="CO31" s="17"/>
      <c r="CP31" s="17"/>
      <c r="CQ31" s="1753"/>
      <c r="CR31" s="1459"/>
      <c r="CS31" s="1448" t="str" cm="1">
        <f t="array" ref="CS31">IF(ROW()=ROW(CS13),CR16,INDEX(CU13:CU37,ROW()-ROW(CS13)))</f>
        <v>ligne plus chaque ligne peut contenir de texte Tendez la main partagez vos savoir faire vos essais vos erreurs et votre ténacité sont des tremplins pour celles et ceux qui veulent progresser Avec vos exemples chacun pourra avancer à son rythme avec confiance et gagner en autonomie</v>
      </c>
      <c r="CT31" s="1449" t="str">
        <f>IF(CS31="","",LEFT(CS31,IF(LEN(CS31)&lt;=CR15,LEN(CS31),IF((LEN(LEFT(CS31,MIN(LEN(CS31),CR15+1)))-LEN(SUBSTITUTE(LEFT(CS31,MIN(LEN(CS31),CR15+1))," ","")))&gt;0,FIND(CHAR(1),SUBSTITUTE(LEFT(CS31,MIN(LEN(CS31),CR15+1))," ",CHAR(1),LEN(LEFT(CS31,MIN(LEN(CS31),CR15+1)))-LEN(SUBSTITUTE(LEFT(CS31,MIN(LEN(CS31),CR15+1))," ",""))))-1,FIND(" ",CS31&amp;" ",CR15+1)-1))))</f>
        <v>ligne plus chaque ligne peut contenir de</v>
      </c>
      <c r="CU31" s="1450" t="str">
        <f>IF(OR(CS31="",CR15="",CR15&lt;=0,CT31=""),"",TRIM(MID(CS31,LEN(CT31)+1+IF(MID(CS31,LEN(CT31)+1,1)=" ",1,0),99999)))</f>
        <v>texte Tendez la main partagez vos savoir faire vos essais vos erreurs et votre ténacité sont des tremplins pour celles et ceux qui veulent progresser Avec vos exemples chacun pourra avancer à son rythme avec confiance et gagner en autonomie</v>
      </c>
      <c r="CV31" s="1451" t="str">
        <f>IF(LEN(TRIM(CW31))&gt;0,COUNTIF(CW13:CW31,"&lt;&gt;")&amp;" ►","")</f>
        <v>19 ►</v>
      </c>
      <c r="CW31" s="263" t="str" cm="1">
        <f t="array" ref="CW31">IFERROR(INDEX(CT13:CT42,_xlfn.AGGREGATE(15,6,(ROW(CT13:CT42)-ROW(CT13)+1)/(CT13:CT42&lt;&gt;""),ROW()-ROW(CW13)+1)),"")</f>
        <v>ligne plus chaque ligne peut contenir de</v>
      </c>
      <c r="CX31" s="1452" t="str">
        <f t="shared" si="9"/>
        <v>7 mots</v>
      </c>
      <c r="CY31" s="1453" t="str">
        <f t="shared" si="10"/>
        <v>40 car.</v>
      </c>
      <c r="DB31" s="17"/>
      <c r="DC31" s="1374">
        <f t="shared" si="11"/>
        <v>119</v>
      </c>
      <c r="DD31" s="1374">
        <f t="shared" si="13"/>
        <v>119</v>
      </c>
      <c r="DE31" s="18" t="s">
        <v>3729</v>
      </c>
      <c r="DF31" s="18"/>
      <c r="DG31" s="17"/>
      <c r="DH31" s="17"/>
      <c r="DI31" s="106" t="s">
        <v>505</v>
      </c>
      <c r="DJ31" s="1374">
        <f t="shared" si="14"/>
        <v>132</v>
      </c>
      <c r="DK31" s="18" t="s">
        <v>3754</v>
      </c>
      <c r="DL31" s="18"/>
      <c r="DM31" s="17"/>
      <c r="DN31" s="17"/>
      <c r="DO31" s="106" t="s">
        <v>505</v>
      </c>
      <c r="DP31" s="18"/>
      <c r="DQ31" s="17"/>
      <c r="DR31" t="s">
        <v>3584</v>
      </c>
      <c r="DS31" s="651"/>
      <c r="DU31" s="403"/>
      <c r="DV31" s="404"/>
      <c r="DW31" s="404"/>
      <c r="DX31" s="404"/>
      <c r="DY31" s="404"/>
      <c r="DZ31" s="404"/>
      <c r="EA31" s="404"/>
      <c r="EB31" s="405"/>
      <c r="ED31" s="9">
        <v>1</v>
      </c>
    </row>
    <row r="32" spans="1:134" ht="21" customHeight="1" thickBot="1">
      <c r="B32" s="631" t="s">
        <v>813</v>
      </c>
      <c r="C32" s="631" t="s">
        <v>1013</v>
      </c>
      <c r="D32" s="631" t="s">
        <v>1748</v>
      </c>
      <c r="E32" s="631" t="s">
        <v>2969</v>
      </c>
      <c r="F32" s="119" t="s">
        <v>472</v>
      </c>
      <c r="G32" s="119" t="s">
        <v>472</v>
      </c>
      <c r="H32" s="119" t="s">
        <v>472</v>
      </c>
      <c r="I32" s="1335" t="s">
        <v>2983</v>
      </c>
      <c r="J32" s="93">
        <f t="shared" si="15"/>
        <v>0.03</v>
      </c>
      <c r="K32" s="92" t="s">
        <v>282</v>
      </c>
      <c r="L32" s="75">
        <f t="shared" si="16"/>
        <v>33</v>
      </c>
      <c r="M32" s="74">
        <f t="shared" si="17"/>
        <v>3</v>
      </c>
      <c r="N32" s="91">
        <v>30</v>
      </c>
      <c r="O32" s="72">
        <v>25</v>
      </c>
      <c r="P32" s="71">
        <v>40</v>
      </c>
      <c r="Q32" s="79">
        <f t="shared" si="18"/>
        <v>4</v>
      </c>
      <c r="R32" s="95">
        <v>40</v>
      </c>
      <c r="S32" s="87" t="s">
        <v>471</v>
      </c>
      <c r="T32" s="260"/>
      <c r="V32" s="548" t="s">
        <v>691</v>
      </c>
      <c r="W32" s="196"/>
      <c r="X32" s="196"/>
      <c r="Y32" s="196"/>
      <c r="AA32" s="646"/>
      <c r="AB32" s="288">
        <v>15</v>
      </c>
      <c r="AC32" s="556"/>
      <c r="AD32" s="597">
        <v>1.02</v>
      </c>
      <c r="AE32" s="556"/>
      <c r="AF32" s="286" t="s">
        <v>169</v>
      </c>
      <c r="AG32" s="551"/>
      <c r="AH32" s="286" t="s">
        <v>3256</v>
      </c>
      <c r="AI32" s="551"/>
      <c r="AJ32" s="286" t="s">
        <v>3309</v>
      </c>
      <c r="AK32" s="551"/>
      <c r="AL32" s="1345" t="s">
        <v>3157</v>
      </c>
      <c r="AM32" s="551"/>
      <c r="AN32" s="551"/>
      <c r="AO32" s="1572" t="s">
        <v>738</v>
      </c>
      <c r="AP32" s="1533"/>
      <c r="AR32" s="1572" t="s">
        <v>3367</v>
      </c>
      <c r="AS32" s="1533"/>
      <c r="AU32" s="1572" t="s">
        <v>2902</v>
      </c>
      <c r="AV32" s="1533"/>
      <c r="AX32" s="1792" t="s">
        <v>3121</v>
      </c>
      <c r="AY32" s="1793"/>
      <c r="BA32" s="645"/>
      <c r="BB32" s="33" t="s">
        <v>163</v>
      </c>
      <c r="BC32" s="31" t="s">
        <v>162</v>
      </c>
      <c r="BE32" s="644"/>
      <c r="BF32" s="23" t="s">
        <v>106</v>
      </c>
      <c r="BG32" s="13"/>
      <c r="BJ32" s="627"/>
      <c r="BL32" s="549"/>
      <c r="BO32" s="549"/>
      <c r="BR32" s="549"/>
      <c r="BV32" s="549"/>
      <c r="BX32" s="260"/>
      <c r="CA32" s="1342"/>
      <c r="CE32" s="1365"/>
      <c r="CH32" s="260">
        <f t="shared" si="12"/>
        <v>97</v>
      </c>
      <c r="CI32" s="18" t="s">
        <v>288</v>
      </c>
      <c r="CJ32" s="18"/>
      <c r="CK32" s="17"/>
      <c r="CL32" s="17"/>
      <c r="CM32" s="17"/>
      <c r="CN32" s="17"/>
      <c r="CO32" s="17"/>
      <c r="CP32" s="17"/>
      <c r="CQ32" s="1753"/>
      <c r="CR32" s="1459"/>
      <c r="CS32" s="1448" t="str" cm="1">
        <f t="array" ref="CS32">IF(ROW()=ROW(CS13),CR16,INDEX(CU13:CU37,ROW()-ROW(CS13)))</f>
        <v>texte Tendez la main partagez vos savoir faire vos essais vos erreurs et votre ténacité sont des tremplins pour celles et ceux qui veulent progresser Avec vos exemples chacun pourra avancer à son rythme avec confiance et gagner en autonomie</v>
      </c>
      <c r="CT32" s="1449" t="str">
        <f>IF(CS32="","",LEFT(CS32,IF(LEN(CS32)&lt;=CR15,LEN(CS32),IF((LEN(LEFT(CS32,MIN(LEN(CS32),CR15+1)))-LEN(SUBSTITUTE(LEFT(CS32,MIN(LEN(CS32),CR15+1))," ","")))&gt;0,FIND(CHAR(1),SUBSTITUTE(LEFT(CS32,MIN(LEN(CS32),CR15+1))," ",CHAR(1),LEN(LEFT(CS32,MIN(LEN(CS32),CR15+1)))-LEN(SUBSTITUTE(LEFT(CS32,MIN(LEN(CS32),CR15+1))," ",""))))-1,FIND(" ",CS32&amp;" ",CR15+1)-1))))</f>
        <v>texte Tendez la main partagez vos savoir</v>
      </c>
      <c r="CU32" s="1450" t="str">
        <f>IF(OR(CS32="",CR15="",CR15&lt;=0,CT32=""),"",TRIM(MID(CS32,LEN(CT32)+1+IF(MID(CS32,LEN(CT32)+1,1)=" ",1,0),99999)))</f>
        <v>faire vos essais vos erreurs et votre ténacité sont des tremplins pour celles et ceux qui veulent progresser Avec vos exemples chacun pourra avancer à son rythme avec confiance et gagner en autonomie</v>
      </c>
      <c r="CV32" s="1451" t="str">
        <f>IF(LEN(TRIM(CW32))&gt;0,COUNTIF(CW13:CW32,"&lt;&gt;")&amp;" ►","")</f>
        <v>20 ►</v>
      </c>
      <c r="CW32" s="263" t="str" cm="1">
        <f t="array" ref="CW32">IFERROR(INDEX(CT13:CT42,_xlfn.AGGREGATE(15,6,(ROW(CT13:CT42)-ROW(CT13)+1)/(CT13:CT42&lt;&gt;""),ROW()-ROW(CW13)+1)),"")</f>
        <v>texte Tendez la main partagez vos savoir</v>
      </c>
      <c r="CX32" s="1452" t="str">
        <f t="shared" si="9"/>
        <v>7 mots</v>
      </c>
      <c r="CY32" s="1453" t="str">
        <f t="shared" si="10"/>
        <v>40 car.</v>
      </c>
      <c r="DB32" s="17"/>
      <c r="DC32" s="1374">
        <f t="shared" si="11"/>
        <v>97</v>
      </c>
      <c r="DD32" s="1374">
        <f t="shared" si="13"/>
        <v>113</v>
      </c>
      <c r="DE32" s="18" t="s">
        <v>3730</v>
      </c>
      <c r="DF32" s="18"/>
      <c r="DG32" s="17"/>
      <c r="DH32" s="17"/>
      <c r="DJ32" s="1374">
        <f t="shared" si="14"/>
        <v>138</v>
      </c>
      <c r="DK32" s="18" t="s">
        <v>3755</v>
      </c>
      <c r="DL32" s="18"/>
      <c r="DM32" s="17"/>
      <c r="DN32" s="17"/>
      <c r="DO32" s="106" t="s">
        <v>505</v>
      </c>
      <c r="DP32" s="18"/>
      <c r="DQ32" s="17"/>
      <c r="DR32" t="s">
        <v>3585</v>
      </c>
      <c r="DS32" s="651"/>
      <c r="DU32" s="403"/>
      <c r="DV32" s="404"/>
      <c r="DW32" s="404"/>
      <c r="DX32" s="404"/>
      <c r="DY32" s="404"/>
      <c r="DZ32" s="404"/>
      <c r="EA32" s="404"/>
      <c r="EB32" s="405"/>
      <c r="ED32" s="9">
        <v>1</v>
      </c>
    </row>
    <row r="33" spans="2:134" ht="21" customHeight="1">
      <c r="B33" s="631" t="s">
        <v>813</v>
      </c>
      <c r="C33" s="631" t="s">
        <v>1013</v>
      </c>
      <c r="D33" s="631" t="s">
        <v>1748</v>
      </c>
      <c r="E33" s="631" t="s">
        <v>2969</v>
      </c>
      <c r="F33" s="119" t="s">
        <v>444</v>
      </c>
      <c r="G33" s="119" t="s">
        <v>444</v>
      </c>
      <c r="H33" s="119" t="s">
        <v>444</v>
      </c>
      <c r="I33" s="1335" t="s">
        <v>2984</v>
      </c>
      <c r="J33" s="93">
        <f t="shared" si="15"/>
        <v>0.15</v>
      </c>
      <c r="K33" s="92" t="s">
        <v>282</v>
      </c>
      <c r="L33" s="75">
        <f t="shared" si="16"/>
        <v>7</v>
      </c>
      <c r="M33" s="74">
        <f t="shared" si="17"/>
        <v>15</v>
      </c>
      <c r="N33" s="91">
        <v>150</v>
      </c>
      <c r="O33" s="72">
        <v>120</v>
      </c>
      <c r="P33" s="71">
        <v>180</v>
      </c>
      <c r="Q33" s="79">
        <f t="shared" si="18"/>
        <v>18</v>
      </c>
      <c r="R33" s="95">
        <v>180</v>
      </c>
      <c r="S33" s="87" t="s">
        <v>443</v>
      </c>
      <c r="T33" s="260"/>
      <c r="V33" s="278" t="s">
        <v>692</v>
      </c>
      <c r="W33" s="196"/>
      <c r="X33" s="196"/>
      <c r="Y33" s="196"/>
      <c r="AA33" s="646"/>
      <c r="AB33" s="288">
        <v>35</v>
      </c>
      <c r="AC33" s="556"/>
      <c r="AD33" s="597">
        <v>1.04</v>
      </c>
      <c r="AE33" s="556"/>
      <c r="AF33" s="286" t="s">
        <v>166</v>
      </c>
      <c r="AG33" s="551"/>
      <c r="AH33" s="286" t="s">
        <v>3257</v>
      </c>
      <c r="AI33" s="551"/>
      <c r="AJ33" s="286" t="s">
        <v>3310</v>
      </c>
      <c r="AK33" s="551"/>
      <c r="AL33" s="1345" t="s">
        <v>3158</v>
      </c>
      <c r="AM33" s="551"/>
      <c r="AN33" s="551"/>
      <c r="AO33" s="1572" t="s">
        <v>739</v>
      </c>
      <c r="AP33" s="1533"/>
      <c r="AR33" s="1572" t="s">
        <v>3368</v>
      </c>
      <c r="AS33" s="1533"/>
      <c r="AU33" s="1572" t="s">
        <v>2903</v>
      </c>
      <c r="AV33" s="1533"/>
      <c r="AX33" s="1792" t="s">
        <v>3122</v>
      </c>
      <c r="AY33" s="1793"/>
      <c r="BA33" s="645"/>
      <c r="BB33" s="32" t="s">
        <v>143</v>
      </c>
      <c r="BC33" s="31" t="s">
        <v>159</v>
      </c>
      <c r="BE33" s="644"/>
      <c r="BF33" s="23"/>
      <c r="BG33" s="13"/>
      <c r="BL33" s="549"/>
      <c r="BO33" s="549"/>
      <c r="BR33" s="549"/>
      <c r="BV33" s="549"/>
      <c r="BW33" s="1647" t="s">
        <v>878</v>
      </c>
      <c r="BX33" s="260"/>
      <c r="BY33" s="1647" t="s">
        <v>878</v>
      </c>
      <c r="BZ33" s="1647" t="s">
        <v>3482</v>
      </c>
      <c r="CA33" s="1785" t="s">
        <v>3456</v>
      </c>
      <c r="CB33" s="1648" t="s">
        <v>815</v>
      </c>
      <c r="CC33" s="1648" t="s">
        <v>3500</v>
      </c>
      <c r="CD33" s="1648" t="s">
        <v>3525</v>
      </c>
      <c r="CE33" s="1833" t="s">
        <v>3542</v>
      </c>
      <c r="CH33" s="260">
        <f t="shared" si="12"/>
        <v>109</v>
      </c>
      <c r="CI33" s="18" t="s">
        <v>286</v>
      </c>
      <c r="CJ33" s="18"/>
      <c r="CK33" s="17"/>
      <c r="CL33" s="17"/>
      <c r="CM33" s="17"/>
      <c r="CN33" s="17"/>
      <c r="CO33" s="17"/>
      <c r="CP33" s="17"/>
      <c r="CQ33" s="1753"/>
      <c r="CR33" s="1459"/>
      <c r="CS33" s="1448" t="str" cm="1">
        <f t="array" ref="CS33">IF(ROW()=ROW(CS13),CR16,INDEX(CU13:CU37,ROW()-ROW(CS13)))</f>
        <v>faire vos essais vos erreurs et votre ténacité sont des tremplins pour celles et ceux qui veulent progresser Avec vos exemples chacun pourra avancer à son rythme avec confiance et gagner en autonomie</v>
      </c>
      <c r="CT33" s="1449" t="str">
        <f>IF(CS33="","",LEFT(CS33,IF(LEN(CS33)&lt;=CR15,LEN(CS33),IF((LEN(LEFT(CS33,MIN(LEN(CS33),CR15+1)))-LEN(SUBSTITUTE(LEFT(CS33,MIN(LEN(CS33),CR15+1))," ","")))&gt;0,FIND(CHAR(1),SUBSTITUTE(LEFT(CS33,MIN(LEN(CS33),CR15+1))," ",CHAR(1),LEN(LEFT(CS33,MIN(LEN(CS33),CR15+1)))-LEN(SUBSTITUTE(LEFT(CS33,MIN(LEN(CS33),CR15+1))," ",""))))-1,FIND(" ",CS33&amp;" ",CR15+1)-1))))</f>
        <v>faire vos essais vos erreurs et votre</v>
      </c>
      <c r="CU33" s="1450" t="str">
        <f>IF(OR(CS33="",CR15="",CR15&lt;=0,CT33=""),"",TRIM(MID(CS33,LEN(CT33)+1+IF(MID(CS33,LEN(CT33)+1,1)=" ",1,0),99999)))</f>
        <v>ténacité sont des tremplins pour celles et ceux qui veulent progresser Avec vos exemples chacun pourra avancer à son rythme avec confiance et gagner en autonomie</v>
      </c>
      <c r="CV33" s="1451" t="str">
        <f>IF(LEN(TRIM(CW33))&gt;0,COUNTIF(CW13:CW33,"&lt;&gt;")&amp;" ►","")</f>
        <v>21 ►</v>
      </c>
      <c r="CW33" s="263" t="str" cm="1">
        <f t="array" ref="CW33">IFERROR(INDEX(CT13:CT42,_xlfn.AGGREGATE(15,6,(ROW(CT13:CT42)-ROW(CT13)+1)/(CT13:CT42&lt;&gt;""),ROW()-ROW(CW13)+1)),"")</f>
        <v>faire vos essais vos erreurs et votre</v>
      </c>
      <c r="CX33" s="1452" t="str">
        <f t="shared" si="9"/>
        <v>7 mots</v>
      </c>
      <c r="CY33" s="1453" t="str">
        <f t="shared" si="10"/>
        <v>37 car.</v>
      </c>
      <c r="DB33" s="17"/>
      <c r="DC33" s="1374">
        <f t="shared" si="11"/>
        <v>109</v>
      </c>
      <c r="DD33" s="1374">
        <f t="shared" si="13"/>
        <v>115</v>
      </c>
      <c r="DE33" s="18" t="s">
        <v>3731</v>
      </c>
      <c r="DF33" s="18"/>
      <c r="DG33" s="17"/>
      <c r="DH33" s="17"/>
      <c r="DJ33" s="1374">
        <f t="shared" si="14"/>
        <v>110</v>
      </c>
      <c r="DK33" s="18" t="s">
        <v>3756</v>
      </c>
      <c r="DL33" s="18"/>
      <c r="DM33" s="17"/>
      <c r="DN33" s="17"/>
      <c r="DO33" s="106" t="s">
        <v>505</v>
      </c>
      <c r="DP33" s="18"/>
      <c r="DQ33" s="17"/>
      <c r="DR33" t="s">
        <v>3586</v>
      </c>
      <c r="DS33" s="651"/>
      <c r="DU33" s="403"/>
      <c r="DV33" s="404"/>
      <c r="DW33" s="404"/>
      <c r="DX33" s="404"/>
      <c r="DY33" s="404"/>
      <c r="DZ33" s="404"/>
      <c r="EA33" s="404"/>
      <c r="EB33" s="405"/>
      <c r="ED33" s="9">
        <v>1</v>
      </c>
    </row>
    <row r="34" spans="2:134" ht="21" customHeight="1">
      <c r="B34" s="631" t="s">
        <v>813</v>
      </c>
      <c r="C34" s="631" t="s">
        <v>1013</v>
      </c>
      <c r="D34" s="631" t="s">
        <v>1748</v>
      </c>
      <c r="E34" s="631" t="s">
        <v>2969</v>
      </c>
      <c r="F34" s="119" t="s">
        <v>440</v>
      </c>
      <c r="G34" s="119" t="s">
        <v>440</v>
      </c>
      <c r="H34" s="119" t="s">
        <v>440</v>
      </c>
      <c r="I34" s="1335" t="s">
        <v>2985</v>
      </c>
      <c r="J34" s="93">
        <f t="shared" si="15"/>
        <v>0.15</v>
      </c>
      <c r="K34" s="92" t="s">
        <v>282</v>
      </c>
      <c r="L34" s="75">
        <f t="shared" si="16"/>
        <v>7</v>
      </c>
      <c r="M34" s="74">
        <f t="shared" si="17"/>
        <v>15</v>
      </c>
      <c r="N34" s="91">
        <v>150</v>
      </c>
      <c r="O34" s="72">
        <v>120</v>
      </c>
      <c r="P34" s="71">
        <v>180</v>
      </c>
      <c r="Q34" s="79">
        <f t="shared" si="18"/>
        <v>18</v>
      </c>
      <c r="R34" s="95">
        <v>180</v>
      </c>
      <c r="S34" s="87" t="s">
        <v>439</v>
      </c>
      <c r="T34" s="260"/>
      <c r="V34" s="28" t="s">
        <v>693</v>
      </c>
      <c r="W34" s="196"/>
      <c r="X34" s="196"/>
      <c r="Y34" s="196"/>
      <c r="AA34" s="646"/>
      <c r="AB34" s="288">
        <v>40</v>
      </c>
      <c r="AC34" s="556"/>
      <c r="AD34" s="597">
        <v>0.94</v>
      </c>
      <c r="AE34" s="556"/>
      <c r="AF34" s="286" t="s">
        <v>164</v>
      </c>
      <c r="AG34" s="551"/>
      <c r="AH34" s="286" t="s">
        <v>164</v>
      </c>
      <c r="AI34" s="551"/>
      <c r="AJ34" s="286" t="s">
        <v>164</v>
      </c>
      <c r="AK34" s="551"/>
      <c r="AL34" s="1345" t="s">
        <v>3159</v>
      </c>
      <c r="AM34" s="551"/>
      <c r="AN34" s="551"/>
      <c r="AO34" s="1572" t="s">
        <v>731</v>
      </c>
      <c r="AP34" s="1533"/>
      <c r="AR34" s="1572" t="s">
        <v>3361</v>
      </c>
      <c r="AS34" s="1533"/>
      <c r="AU34" s="1572" t="s">
        <v>2895</v>
      </c>
      <c r="AV34" s="1533"/>
      <c r="AX34" s="1792" t="s">
        <v>3114</v>
      </c>
      <c r="AY34" s="1793"/>
      <c r="BE34" s="645"/>
      <c r="BF34" s="22" t="s">
        <v>101</v>
      </c>
      <c r="BG34" s="13"/>
      <c r="BJ34" s="627"/>
      <c r="BL34" s="549"/>
      <c r="BO34" s="549"/>
      <c r="BR34" s="549"/>
      <c r="BV34" s="549"/>
      <c r="BW34" s="1646"/>
      <c r="BX34" s="260"/>
      <c r="BY34" s="1646"/>
      <c r="BZ34" s="1646"/>
      <c r="CA34" s="1786"/>
      <c r="CB34" s="1648"/>
      <c r="CC34" s="1648"/>
      <c r="CD34" s="1648"/>
      <c r="CE34" s="1833"/>
      <c r="CH34" s="260">
        <f t="shared" si="12"/>
        <v>93</v>
      </c>
      <c r="CI34" s="18" t="s">
        <v>284</v>
      </c>
      <c r="CJ34" s="18"/>
      <c r="CK34" s="17"/>
      <c r="CL34" s="17"/>
      <c r="CM34" s="17"/>
      <c r="CN34" s="17"/>
      <c r="CO34" s="17"/>
      <c r="CP34" s="17"/>
      <c r="CQ34" s="1753"/>
      <c r="CR34" s="1459"/>
      <c r="CS34" s="1448" t="str" cm="1">
        <f t="array" ref="CS34">IF(ROW()=ROW(CS13),CR16,INDEX(CU13:CU42,ROW()-ROW(CS13)))</f>
        <v>ténacité sont des tremplins pour celles et ceux qui veulent progresser Avec vos exemples chacun pourra avancer à son rythme avec confiance et gagner en autonomie</v>
      </c>
      <c r="CT34" s="1449" t="str">
        <f>IF(CS34="","",LEFT(CS34,IF(LEN(CS34)&lt;=CR15,LEN(CS34),IF((LEN(LEFT(CS34,MIN(LEN(CS34),CR15+1)))-LEN(SUBSTITUTE(LEFT(CS34,MIN(LEN(CS34),CR15+1))," ","")))&gt;0,FIND(CHAR(1),SUBSTITUTE(LEFT(CS34,MIN(LEN(CS34),CR15+1))," ",CHAR(1),LEN(LEFT(CS34,MIN(LEN(CS34),CR15+1)))-LEN(SUBSTITUTE(LEFT(CS34,MIN(LEN(CS34),CR15+1))," ",""))))-1,FIND(" ",CS34&amp;" ",CR15+1)-1))))</f>
        <v>ténacité sont des tremplins pour celles</v>
      </c>
      <c r="CU34" s="1450" t="str">
        <f>IF(OR(CS34="",CR15="",CR15&lt;=0,CT34=""),"",TRIM(MID(CS34,LEN(CT34)+1+IF(MID(CS34,LEN(CT34)+1,1)=" ",1,0),99999)))</f>
        <v>et ceux qui veulent progresser Avec vos exemples chacun pourra avancer à son rythme avec confiance et gagner en autonomie</v>
      </c>
      <c r="CV34" s="1451" t="str">
        <f>IF(LEN(TRIM(CW34))&gt;0,COUNTIF(CW13:CW34,"&lt;&gt;")&amp;" ►","")</f>
        <v>22 ►</v>
      </c>
      <c r="CW34" s="263" t="str" cm="1">
        <f t="array" ref="CW34">IFERROR(INDEX(CT13:CT42,_xlfn.AGGREGATE(15,6,(ROW(CT13:CT42)-ROW(CT13)+1)/(CT13:CT42&lt;&gt;""),ROW()-ROW(CW13)+1)),"")</f>
        <v>ténacité sont des tremplins pour celles</v>
      </c>
      <c r="CX34" s="1452" t="str">
        <f t="shared" si="9"/>
        <v>6 mots</v>
      </c>
      <c r="CY34" s="1453" t="str">
        <f t="shared" si="10"/>
        <v>39 car.</v>
      </c>
      <c r="DB34" s="17"/>
      <c r="DC34" s="1374">
        <f t="shared" si="11"/>
        <v>93</v>
      </c>
      <c r="DD34" s="1374">
        <f t="shared" si="13"/>
        <v>0</v>
      </c>
      <c r="DE34" s="18"/>
      <c r="DF34" s="18"/>
      <c r="DG34" s="17"/>
      <c r="DH34" s="17"/>
      <c r="DJ34" s="1374">
        <f t="shared" si="14"/>
        <v>0</v>
      </c>
      <c r="DK34" s="18"/>
      <c r="DL34" s="18"/>
      <c r="DM34" s="17"/>
      <c r="DN34" s="17"/>
      <c r="DO34" s="106" t="s">
        <v>505</v>
      </c>
      <c r="DP34" s="18"/>
      <c r="DQ34" s="17"/>
      <c r="DR34"/>
      <c r="DS34" s="651"/>
      <c r="DU34" s="403"/>
      <c r="DV34" s="404"/>
      <c r="DW34" s="404"/>
      <c r="DX34" s="404"/>
      <c r="DY34" s="404"/>
      <c r="DZ34" s="404"/>
      <c r="EA34" s="404"/>
      <c r="EB34" s="405"/>
      <c r="ED34" s="9">
        <v>1</v>
      </c>
    </row>
    <row r="35" spans="2:134" ht="21" customHeight="1" thickBot="1">
      <c r="B35" s="631" t="s">
        <v>813</v>
      </c>
      <c r="C35" s="631" t="s">
        <v>1013</v>
      </c>
      <c r="D35" s="631" t="s">
        <v>1748</v>
      </c>
      <c r="E35" s="631" t="s">
        <v>2969</v>
      </c>
      <c r="F35" s="119" t="s">
        <v>414</v>
      </c>
      <c r="G35" s="119" t="s">
        <v>414</v>
      </c>
      <c r="H35" s="119" t="s">
        <v>414</v>
      </c>
      <c r="I35" s="1335" t="s">
        <v>2986</v>
      </c>
      <c r="J35" s="93">
        <f t="shared" si="15"/>
        <v>0.15</v>
      </c>
      <c r="K35" s="92" t="s">
        <v>282</v>
      </c>
      <c r="L35" s="75">
        <f t="shared" si="16"/>
        <v>7</v>
      </c>
      <c r="M35" s="74">
        <f t="shared" si="17"/>
        <v>15</v>
      </c>
      <c r="N35" s="91">
        <v>150</v>
      </c>
      <c r="O35" s="72">
        <v>120</v>
      </c>
      <c r="P35" s="71">
        <v>180</v>
      </c>
      <c r="Q35" s="79">
        <f t="shared" si="18"/>
        <v>18</v>
      </c>
      <c r="R35" s="95">
        <v>180</v>
      </c>
      <c r="S35" s="87" t="s">
        <v>413</v>
      </c>
      <c r="T35" s="260"/>
      <c r="V35" s="28" t="s">
        <v>695</v>
      </c>
      <c r="W35" s="196"/>
      <c r="X35" s="196"/>
      <c r="Y35" s="196"/>
      <c r="AA35" s="646"/>
      <c r="AB35" s="288">
        <v>40</v>
      </c>
      <c r="AC35" s="556"/>
      <c r="AD35" s="597">
        <v>0.96</v>
      </c>
      <c r="AE35" s="556"/>
      <c r="AF35" s="286" t="s">
        <v>160</v>
      </c>
      <c r="AG35" s="551"/>
      <c r="AH35" s="286" t="s">
        <v>160</v>
      </c>
      <c r="AI35" s="551"/>
      <c r="AJ35" s="286" t="s">
        <v>160</v>
      </c>
      <c r="AK35" s="551"/>
      <c r="AL35" s="1345" t="s">
        <v>3160</v>
      </c>
      <c r="AM35" s="551"/>
      <c r="AN35" s="551"/>
      <c r="AO35" s="1572" t="s">
        <v>731</v>
      </c>
      <c r="AP35" s="1533"/>
      <c r="AR35" s="1572" t="s">
        <v>3361</v>
      </c>
      <c r="AS35" s="1533"/>
      <c r="AU35" s="1572" t="s">
        <v>2895</v>
      </c>
      <c r="AV35" s="1533"/>
      <c r="AX35" s="1792" t="s">
        <v>3114</v>
      </c>
      <c r="AY35" s="1793"/>
      <c r="BE35" s="645"/>
      <c r="BF35" s="11" t="s">
        <v>98</v>
      </c>
      <c r="BG35" s="13"/>
      <c r="BL35" s="549"/>
      <c r="BO35" s="549"/>
      <c r="BR35" s="549"/>
      <c r="BV35" s="549"/>
      <c r="BX35" s="260"/>
      <c r="CA35" s="1342"/>
      <c r="CE35" s="1365"/>
      <c r="CH35" s="260">
        <f t="shared" si="12"/>
        <v>0</v>
      </c>
      <c r="CI35" s="18"/>
      <c r="CJ35" s="18"/>
      <c r="CK35" s="17"/>
      <c r="CL35" s="17"/>
      <c r="CM35" s="17"/>
      <c r="CN35" s="17"/>
      <c r="CO35" s="17"/>
      <c r="CP35" s="17"/>
      <c r="CQ35" s="1753"/>
      <c r="CR35" s="1459"/>
      <c r="CS35" s="1448" t="str" cm="1">
        <f t="array" ref="CS35">IF(ROW()=ROW(CS13),CR16,INDEX(CU13:CU42,ROW()-ROW(CS13)))</f>
        <v>et ceux qui veulent progresser Avec vos exemples chacun pourra avancer à son rythme avec confiance et gagner en autonomie</v>
      </c>
      <c r="CT35" s="1449" t="str">
        <f>IF(CS35="","",LEFT(CS35,IF(LEN(CS35)&lt;=CR15,LEN(CS35),IF((LEN(LEFT(CS35,MIN(LEN(CS35),CR15+1)))-LEN(SUBSTITUTE(LEFT(CS35,MIN(LEN(CS35),CR15+1))," ","")))&gt;0,FIND(CHAR(1),SUBSTITUTE(LEFT(CS35,MIN(LEN(CS35),CR15+1))," ",CHAR(1),LEN(LEFT(CS35,MIN(LEN(CS35),CR15+1)))-LEN(SUBSTITUTE(LEFT(CS35,MIN(LEN(CS35),CR15+1))," ",""))))-1,FIND(" ",CS35&amp;" ",CR15+1)-1))))</f>
        <v>et ceux qui veulent progresser Avec vos</v>
      </c>
      <c r="CU35" s="1450" t="str">
        <f>IF(OR(CS35="",CR15="",CR15&lt;=0,CT35=""),"",TRIM(MID(CS35,LEN(CT35)+1+IF(MID(CS35,LEN(CT35)+1,1)=" ",1,0),99999)))</f>
        <v>exemples chacun pourra avancer à son rythme avec confiance et gagner en autonomie</v>
      </c>
      <c r="CV35" s="1451" t="str">
        <f>IF(LEN(TRIM(CW35))&gt;0,COUNTIF(CW13:CW35,"&lt;&gt;")&amp;" ►","")</f>
        <v>23 ►</v>
      </c>
      <c r="CW35" s="263" t="str" cm="1">
        <f t="array" ref="CW35">IFERROR(INDEX(CT13:CT42,_xlfn.AGGREGATE(15,6,(ROW(CT13:CT42)-ROW(CT13)+1)/(CT13:CT42&lt;&gt;""),ROW()-ROW(CW13)+1)),"")</f>
        <v>et ceux qui veulent progresser Avec vos</v>
      </c>
      <c r="CX35" s="1452" t="str">
        <f t="shared" si="9"/>
        <v>7 mots</v>
      </c>
      <c r="CY35" s="1453" t="str">
        <f t="shared" si="10"/>
        <v>39 car.</v>
      </c>
      <c r="DB35" s="17"/>
      <c r="DC35" s="1374">
        <f t="shared" si="11"/>
        <v>0</v>
      </c>
      <c r="DD35" s="1374">
        <f t="shared" si="13"/>
        <v>0</v>
      </c>
      <c r="DE35" s="18"/>
      <c r="DF35" s="18"/>
      <c r="DG35" s="17"/>
      <c r="DH35" s="17"/>
      <c r="DJ35" s="1374">
        <f t="shared" si="14"/>
        <v>0</v>
      </c>
      <c r="DK35" s="18"/>
      <c r="DL35" s="18"/>
      <c r="DM35" s="17"/>
      <c r="DN35" s="17"/>
      <c r="DO35" s="106" t="s">
        <v>505</v>
      </c>
      <c r="DP35" s="18"/>
      <c r="DQ35" s="17"/>
      <c r="DR35"/>
      <c r="DS35" s="651"/>
      <c r="DU35" s="403"/>
      <c r="DV35" s="404"/>
      <c r="DW35" s="404"/>
      <c r="DX35" s="404"/>
      <c r="DY35" s="404"/>
      <c r="DZ35" s="404"/>
      <c r="EA35" s="404"/>
      <c r="EB35" s="405"/>
      <c r="ED35" s="9">
        <v>1</v>
      </c>
    </row>
    <row r="36" spans="2:134" ht="21" customHeight="1">
      <c r="B36" s="631" t="s">
        <v>813</v>
      </c>
      <c r="C36" s="631" t="s">
        <v>1013</v>
      </c>
      <c r="D36" s="631" t="s">
        <v>1748</v>
      </c>
      <c r="E36" s="631" t="s">
        <v>2969</v>
      </c>
      <c r="F36" s="119" t="s">
        <v>408</v>
      </c>
      <c r="G36" s="119" t="s">
        <v>408</v>
      </c>
      <c r="H36" s="119" t="s">
        <v>408</v>
      </c>
      <c r="I36" s="1335" t="s">
        <v>2987</v>
      </c>
      <c r="J36" s="93">
        <f t="shared" si="15"/>
        <v>4.0000000000000001E-3</v>
      </c>
      <c r="K36" s="92" t="s">
        <v>282</v>
      </c>
      <c r="L36" s="75">
        <f t="shared" si="16"/>
        <v>250</v>
      </c>
      <c r="M36" s="74">
        <f t="shared" si="17"/>
        <v>0.4</v>
      </c>
      <c r="N36" s="91">
        <v>4</v>
      </c>
      <c r="O36" s="72">
        <v>3</v>
      </c>
      <c r="P36" s="71">
        <v>5</v>
      </c>
      <c r="Q36" s="74">
        <f t="shared" si="18"/>
        <v>0.5</v>
      </c>
      <c r="R36" s="95">
        <v>6</v>
      </c>
      <c r="S36" s="87" t="s">
        <v>407</v>
      </c>
      <c r="T36" s="260"/>
      <c r="V36" s="28" t="s">
        <v>696</v>
      </c>
      <c r="W36" s="196"/>
      <c r="X36" s="196"/>
      <c r="Y36" s="196"/>
      <c r="AA36" s="646"/>
      <c r="AB36" s="288">
        <v>30</v>
      </c>
      <c r="AC36" s="556"/>
      <c r="AD36" s="597">
        <v>1.04</v>
      </c>
      <c r="AE36" s="556"/>
      <c r="AF36" s="286" t="s">
        <v>157</v>
      </c>
      <c r="AG36" s="551"/>
      <c r="AH36" s="286" t="s">
        <v>3258</v>
      </c>
      <c r="AI36" s="551"/>
      <c r="AJ36" s="286" t="s">
        <v>3311</v>
      </c>
      <c r="AK36" s="551"/>
      <c r="AL36" s="1345" t="s">
        <v>3161</v>
      </c>
      <c r="AM36" s="551"/>
      <c r="AN36" s="551"/>
      <c r="AO36" s="1572" t="s">
        <v>740</v>
      </c>
      <c r="AP36" s="1533"/>
      <c r="AR36" s="1572" t="s">
        <v>3363</v>
      </c>
      <c r="AS36" s="1533"/>
      <c r="AU36" s="1572" t="s">
        <v>2904</v>
      </c>
      <c r="AV36" s="1533"/>
      <c r="AX36" s="1792" t="s">
        <v>3116</v>
      </c>
      <c r="AY36" s="1793"/>
      <c r="BE36" s="645"/>
      <c r="BJ36" s="627"/>
      <c r="BL36" s="549"/>
      <c r="BO36" s="549"/>
      <c r="BR36" s="549"/>
      <c r="BV36" s="549"/>
      <c r="BW36" s="1664" t="s">
        <v>879</v>
      </c>
      <c r="BX36" s="260"/>
      <c r="BY36" s="1664" t="s">
        <v>879</v>
      </c>
      <c r="BZ36" s="1664" t="s">
        <v>3483</v>
      </c>
      <c r="CA36" s="1810" t="s">
        <v>3457</v>
      </c>
      <c r="CB36" s="1648" t="s">
        <v>825</v>
      </c>
      <c r="CC36" s="1648" t="s">
        <v>1153</v>
      </c>
      <c r="CD36" s="1648" t="s">
        <v>2933</v>
      </c>
      <c r="CE36" s="1833" t="s">
        <v>3543</v>
      </c>
      <c r="CH36" s="260">
        <f t="shared" si="12"/>
        <v>9</v>
      </c>
      <c r="CI36" s="26" t="s">
        <v>279</v>
      </c>
      <c r="CJ36" s="18"/>
      <c r="CK36" s="17"/>
      <c r="CL36" s="17"/>
      <c r="CM36" s="17"/>
      <c r="CN36" s="17"/>
      <c r="CO36" s="17"/>
      <c r="CP36" s="17"/>
      <c r="CQ36" s="1753"/>
      <c r="CR36" s="1459"/>
      <c r="CS36" s="1448" t="str" cm="1">
        <f t="array" ref="CS36">IF(ROW()=ROW(CS13),CR16,INDEX(CU13:CU42,ROW()-ROW(CS13)))</f>
        <v>exemples chacun pourra avancer à son rythme avec confiance et gagner en autonomie</v>
      </c>
      <c r="CT36" s="1449" t="str">
        <f>IF(CS36="","",LEFT(CS36,IF(LEN(CS36)&lt;=CR15,LEN(CS36),IF((LEN(LEFT(CS36,MIN(LEN(CS36),CR15+1)))-LEN(SUBSTITUTE(LEFT(CS36,MIN(LEN(CS36),CR15+1))," ","")))&gt;0,FIND(CHAR(1),SUBSTITUTE(LEFT(CS36,MIN(LEN(CS36),CR15+1))," ",CHAR(1),LEN(LEFT(CS36,MIN(LEN(CS36),CR15+1)))-LEN(SUBSTITUTE(LEFT(CS36,MIN(LEN(CS36),CR15+1))," ",""))))-1,FIND(" ",CS36&amp;" ",CR15+1)-1))))</f>
        <v>exemples chacun pourra avancer à son</v>
      </c>
      <c r="CU36" s="1450" t="str">
        <f>IF(OR(CS36="",CR15="",CR15&lt;=0,CT36=""),"",TRIM(MID(CS36,LEN(CT36)+1+IF(MID(CS36,LEN(CT36)+1,1)=" ",1,0),99999)))</f>
        <v>rythme avec confiance et gagner en autonomie</v>
      </c>
      <c r="CV36" s="1451" t="str">
        <f>IF(LEN(TRIM(CW36))&gt;0,COUNTIF(CW13:CW36,"&lt;&gt;")&amp;" ►","")</f>
        <v>24 ►</v>
      </c>
      <c r="CW36" s="263" t="str" cm="1">
        <f t="array" ref="CW36">IFERROR(INDEX(CT13:CT42,_xlfn.AGGREGATE(15,6,(ROW(CT13:CT42)-ROW(CT13)+1)/(CT13:CT42&lt;&gt;""),ROW()-ROW(CW13)+1)),"")</f>
        <v>exemples chacun pourra avancer à son</v>
      </c>
      <c r="CX36" s="1452" t="str">
        <f t="shared" si="9"/>
        <v>6 mots</v>
      </c>
      <c r="CY36" s="1453" t="str">
        <f t="shared" si="10"/>
        <v>36 car.</v>
      </c>
      <c r="DB36" s="17"/>
      <c r="DC36" s="1374">
        <f t="shared" si="11"/>
        <v>9</v>
      </c>
      <c r="DD36" s="1374">
        <f t="shared" si="13"/>
        <v>9</v>
      </c>
      <c r="DE36" s="26" t="s">
        <v>3686</v>
      </c>
      <c r="DF36" s="18"/>
      <c r="DG36" s="17"/>
      <c r="DH36" s="17"/>
      <c r="DI36" s="106" t="s">
        <v>505</v>
      </c>
      <c r="DJ36" s="1374">
        <f t="shared" si="14"/>
        <v>9</v>
      </c>
      <c r="DK36" s="26" t="s">
        <v>3686</v>
      </c>
      <c r="DL36" s="18"/>
      <c r="DM36" s="17"/>
      <c r="DN36" s="17"/>
      <c r="DO36" s="106" t="s">
        <v>505</v>
      </c>
      <c r="DP36" s="18"/>
      <c r="DQ36" s="17"/>
      <c r="DR36" s="1369" t="s">
        <v>3587</v>
      </c>
      <c r="DS36" s="651"/>
      <c r="DU36" s="403"/>
      <c r="DV36" s="404"/>
      <c r="DW36" s="404"/>
      <c r="DX36" s="404"/>
      <c r="DY36" s="404"/>
      <c r="DZ36" s="404"/>
      <c r="EA36" s="404"/>
      <c r="EB36" s="405"/>
      <c r="ED36" s="9">
        <v>1</v>
      </c>
    </row>
    <row r="37" spans="2:134" ht="21" customHeight="1">
      <c r="B37" s="631" t="s">
        <v>813</v>
      </c>
      <c r="C37" s="631" t="s">
        <v>1013</v>
      </c>
      <c r="D37" s="631" t="s">
        <v>1748</v>
      </c>
      <c r="E37" s="631" t="s">
        <v>2969</v>
      </c>
      <c r="F37" s="119" t="s">
        <v>401</v>
      </c>
      <c r="G37" s="119" t="s">
        <v>401</v>
      </c>
      <c r="H37" s="119" t="s">
        <v>401</v>
      </c>
      <c r="I37" s="1335" t="s">
        <v>2988</v>
      </c>
      <c r="J37" s="93">
        <f t="shared" si="15"/>
        <v>4.4999999999999998E-2</v>
      </c>
      <c r="K37" s="92" t="s">
        <v>282</v>
      </c>
      <c r="L37" s="75">
        <f t="shared" si="16"/>
        <v>22</v>
      </c>
      <c r="M37" s="74">
        <f t="shared" si="17"/>
        <v>4.5</v>
      </c>
      <c r="N37" s="91">
        <v>45</v>
      </c>
      <c r="O37" s="72">
        <v>40</v>
      </c>
      <c r="P37" s="71">
        <v>60</v>
      </c>
      <c r="Q37" s="79">
        <f t="shared" si="18"/>
        <v>6</v>
      </c>
      <c r="R37" s="95">
        <v>60</v>
      </c>
      <c r="S37" s="87" t="s">
        <v>400</v>
      </c>
      <c r="T37" s="260"/>
      <c r="V37" s="28" t="s">
        <v>697</v>
      </c>
      <c r="W37" s="196"/>
      <c r="X37" s="196"/>
      <c r="Y37" s="196"/>
      <c r="AA37" s="646"/>
      <c r="AB37" s="288">
        <v>30</v>
      </c>
      <c r="AC37" s="556"/>
      <c r="AD37" s="597">
        <v>1.04</v>
      </c>
      <c r="AE37" s="556"/>
      <c r="AF37" s="286" t="s">
        <v>155</v>
      </c>
      <c r="AG37" s="551"/>
      <c r="AH37" s="286" t="s">
        <v>3259</v>
      </c>
      <c r="AI37" s="551"/>
      <c r="AJ37" s="286" t="s">
        <v>3312</v>
      </c>
      <c r="AK37" s="551"/>
      <c r="AL37" s="1345" t="s">
        <v>3162</v>
      </c>
      <c r="AM37" s="551"/>
      <c r="AN37" s="551"/>
      <c r="AO37" s="1572" t="s">
        <v>736</v>
      </c>
      <c r="AP37" s="1533"/>
      <c r="AR37" s="1572" t="s">
        <v>3365</v>
      </c>
      <c r="AS37" s="1533"/>
      <c r="AU37" s="1572" t="s">
        <v>2900</v>
      </c>
      <c r="AV37" s="1533"/>
      <c r="AX37" s="1792" t="s">
        <v>3119</v>
      </c>
      <c r="AY37" s="1793"/>
      <c r="BE37" s="645"/>
      <c r="BF37" s="1353" t="s">
        <v>3397</v>
      </c>
      <c r="BJ37" s="627"/>
      <c r="BL37" s="549"/>
      <c r="BO37" s="549"/>
      <c r="BR37" s="549"/>
      <c r="BV37" s="549"/>
      <c r="BW37" s="1663"/>
      <c r="BX37" s="260"/>
      <c r="BY37" s="1663"/>
      <c r="BZ37" s="1663"/>
      <c r="CA37" s="1811"/>
      <c r="CB37" s="1648"/>
      <c r="CC37" s="1648"/>
      <c r="CD37" s="1648"/>
      <c r="CE37" s="1833"/>
      <c r="CH37" s="260">
        <f t="shared" si="12"/>
        <v>130</v>
      </c>
      <c r="CI37" s="18" t="s">
        <v>276</v>
      </c>
      <c r="CJ37" s="18"/>
      <c r="CK37" s="17"/>
      <c r="CL37" s="17"/>
      <c r="CM37" s="17"/>
      <c r="CN37" s="17"/>
      <c r="CO37" s="17"/>
      <c r="CP37" s="17"/>
      <c r="CQ37" s="1753"/>
      <c r="CR37" s="1459"/>
      <c r="CS37" s="1448" t="str" cm="1">
        <f t="array" ref="CS37">IF(ROW()=ROW(CS13),CR16,INDEX(CU13:CU42,ROW()-ROW(CS13)))</f>
        <v>rythme avec confiance et gagner en autonomie</v>
      </c>
      <c r="CT37" s="1449" t="str">
        <f>IF(CS37="","",LEFT(CS37,IF(LEN(CS37)&lt;=CR15,LEN(CS37),IF((LEN(LEFT(CS37,MIN(LEN(CS37),CR15+1)))-LEN(SUBSTITUTE(LEFT(CS37,MIN(LEN(CS37),CR15+1))," ","")))&gt;0,FIND(CHAR(1),SUBSTITUTE(LEFT(CS37,MIN(LEN(CS37),CR15+1))," ",CHAR(1),LEN(LEFT(CS37,MIN(LEN(CS37),CR15+1)))-LEN(SUBSTITUTE(LEFT(CS37,MIN(LEN(CS37),CR15+1))," ",""))))-1,FIND(" ",CS37&amp;" ",CR15+1)-1))))</f>
        <v>rythme avec confiance et gagner en</v>
      </c>
      <c r="CU37" s="1450" t="str">
        <f>IF(OR(CS37="",CR15="",CR15&lt;=0,CT37=""),"",TRIM(MID(CS37,LEN(CT37)+1+IF(MID(CS37,LEN(CT37)+1,1)=" ",1,0),99999)))</f>
        <v>autonomie</v>
      </c>
      <c r="CV37" s="1451" t="str">
        <f>IF(LEN(TRIM(CW37))&gt;0,COUNTIF(CW13:CW37,"&lt;&gt;")&amp;" ►","")</f>
        <v>25 ►</v>
      </c>
      <c r="CW37" s="263" t="str" cm="1">
        <f t="array" ref="CW37">IFERROR(INDEX(CT13:CT42,_xlfn.AGGREGATE(15,6,(ROW(CT13:CT42)-ROW(CT13)+1)/(CT13:CT42&lt;&gt;""),ROW()-ROW(CW13)+1)),"")</f>
        <v>rythme avec confiance et gagner en</v>
      </c>
      <c r="CX37" s="1452" t="str">
        <f t="shared" si="9"/>
        <v>6 mots</v>
      </c>
      <c r="CY37" s="1453" t="str">
        <f t="shared" si="10"/>
        <v>34 car.</v>
      </c>
      <c r="DB37" s="17"/>
      <c r="DC37" s="1374">
        <f t="shared" si="11"/>
        <v>130</v>
      </c>
      <c r="DD37" s="1374">
        <f t="shared" si="13"/>
        <v>138</v>
      </c>
      <c r="DE37" s="18" t="s">
        <v>3763</v>
      </c>
      <c r="DF37" s="18"/>
      <c r="DG37" s="17"/>
      <c r="DH37" s="17"/>
      <c r="DI37" s="106" t="s">
        <v>505</v>
      </c>
      <c r="DJ37" s="1374">
        <f t="shared" si="14"/>
        <v>138</v>
      </c>
      <c r="DK37" s="18" t="s">
        <v>3757</v>
      </c>
      <c r="DL37" s="18"/>
      <c r="DM37" s="17"/>
      <c r="DN37" s="17"/>
      <c r="DO37" s="106" t="s">
        <v>505</v>
      </c>
      <c r="DP37" s="18"/>
      <c r="DQ37" s="17"/>
      <c r="DR37" t="s">
        <v>3588</v>
      </c>
      <c r="DS37" s="651"/>
      <c r="DU37" s="403"/>
      <c r="DV37" s="404"/>
      <c r="DW37" s="404"/>
      <c r="DX37" s="404"/>
      <c r="DY37" s="404"/>
      <c r="DZ37" s="404"/>
      <c r="EA37" s="404"/>
      <c r="EB37" s="405"/>
      <c r="ED37" s="9">
        <v>1</v>
      </c>
    </row>
    <row r="38" spans="2:134" ht="21" customHeight="1" thickBot="1">
      <c r="B38" s="631" t="s">
        <v>813</v>
      </c>
      <c r="C38" s="631" t="s">
        <v>1013</v>
      </c>
      <c r="D38" s="631" t="s">
        <v>1748</v>
      </c>
      <c r="E38" s="631" t="s">
        <v>2969</v>
      </c>
      <c r="F38" s="119" t="s">
        <v>363</v>
      </c>
      <c r="G38" s="119" t="s">
        <v>363</v>
      </c>
      <c r="H38" s="119" t="s">
        <v>363</v>
      </c>
      <c r="I38" s="1335" t="s">
        <v>2988</v>
      </c>
      <c r="J38" s="93">
        <f t="shared" si="15"/>
        <v>1.5E-3</v>
      </c>
      <c r="K38" s="92" t="s">
        <v>282</v>
      </c>
      <c r="L38" s="75">
        <f t="shared" si="16"/>
        <v>667</v>
      </c>
      <c r="M38" s="74">
        <f t="shared" si="17"/>
        <v>0.15</v>
      </c>
      <c r="N38" s="91">
        <v>1.5</v>
      </c>
      <c r="O38" s="72">
        <v>1</v>
      </c>
      <c r="P38" s="71">
        <v>2</v>
      </c>
      <c r="Q38" s="74">
        <f t="shared" si="18"/>
        <v>0.2</v>
      </c>
      <c r="R38" s="95">
        <v>2</v>
      </c>
      <c r="S38" s="87" t="s">
        <v>362</v>
      </c>
      <c r="T38" s="260"/>
      <c r="V38" s="548" t="s">
        <v>699</v>
      </c>
      <c r="W38" s="196"/>
      <c r="X38" s="196"/>
      <c r="Y38" s="196"/>
      <c r="AA38" s="646"/>
      <c r="AB38" s="288">
        <v>40</v>
      </c>
      <c r="AC38" s="556"/>
      <c r="AD38" s="597">
        <v>0.94</v>
      </c>
      <c r="AE38" s="556"/>
      <c r="AF38" s="286" t="s">
        <v>152</v>
      </c>
      <c r="AG38" s="551"/>
      <c r="AH38" s="286" t="s">
        <v>152</v>
      </c>
      <c r="AI38" s="551"/>
      <c r="AJ38" s="286" t="s">
        <v>152</v>
      </c>
      <c r="AK38" s="551"/>
      <c r="AL38" s="1345" t="s">
        <v>3163</v>
      </c>
      <c r="AM38" s="551"/>
      <c r="AN38" s="551"/>
      <c r="AO38" s="1572" t="s">
        <v>741</v>
      </c>
      <c r="AP38" s="1533"/>
      <c r="AR38" s="1572" t="s">
        <v>3369</v>
      </c>
      <c r="AS38" s="1533"/>
      <c r="AU38" s="1572" t="s">
        <v>2905</v>
      </c>
      <c r="AV38" s="1533"/>
      <c r="AX38" s="1792" t="s">
        <v>3123</v>
      </c>
      <c r="AY38" s="1793"/>
      <c r="BE38" s="645"/>
      <c r="BF38"/>
      <c r="BJ38" s="627"/>
      <c r="BL38" s="549"/>
      <c r="BO38" s="549"/>
      <c r="BR38" s="549"/>
      <c r="BV38" s="549"/>
      <c r="BX38" s="260"/>
      <c r="CA38" s="1342"/>
      <c r="CE38" s="1365"/>
      <c r="CH38" s="260">
        <f t="shared" si="12"/>
        <v>130</v>
      </c>
      <c r="CI38" s="18" t="s">
        <v>274</v>
      </c>
      <c r="CJ38" s="18"/>
      <c r="CK38" s="17"/>
      <c r="CL38" s="17"/>
      <c r="CM38" s="17"/>
      <c r="CN38" s="17"/>
      <c r="CO38" s="17"/>
      <c r="CP38" s="17"/>
      <c r="CQ38" s="1753"/>
      <c r="CR38" s="1459"/>
      <c r="CS38" s="1448" t="str" cm="1">
        <f t="array" ref="CS38">IF(ROW()=ROW(CS13),CR16,INDEX(CU13:CU42,ROW()-ROW(CS13)))</f>
        <v>autonomie</v>
      </c>
      <c r="CT38" s="1449" t="str">
        <f>IF(CS38="","",LEFT(CS38,IF(LEN(CS38)&lt;=CR15,LEN(CS38),IF((LEN(LEFT(CS38,MIN(LEN(CS38),CR15+1)))-LEN(SUBSTITUTE(LEFT(CS38,MIN(LEN(CS38),CR15+1))," ","")))&gt;0,FIND(CHAR(1),SUBSTITUTE(LEFT(CS38,MIN(LEN(CS38),CR15+1))," ",CHAR(1),LEN(LEFT(CS38,MIN(LEN(CS38),CR15+1)))-LEN(SUBSTITUTE(LEFT(CS38,MIN(LEN(CS38),CR15+1))," ",""))))-1,FIND(" ",CS38&amp;" ",CR15+1)-1))))</f>
        <v>autonomie</v>
      </c>
      <c r="CU38" s="1450" t="str">
        <f>IF(OR(CS38="",CR15="",CR15&lt;=0,CT38=""),"",TRIM(MID(CS38,LEN(CT38)+1+IF(MID(CS38,LEN(CT38)+1,1)=" ",1,0),99999)))</f>
        <v/>
      </c>
      <c r="CV38" s="1451" t="str">
        <f>IF(LEN(TRIM(CW38))&gt;0,COUNTIF(CW13:CW38,"&lt;&gt;")&amp;" ►","")</f>
        <v>26 ►</v>
      </c>
      <c r="CW38" s="263" t="str" cm="1">
        <f t="array" ref="CW38">IFERROR(INDEX(CT13:CT42,_xlfn.AGGREGATE(15,6,(ROW(CT13:CT42)-ROW(CT13)+1)/(CT13:CT42&lt;&gt;""),ROW()-ROW(CW13)+1)),"")</f>
        <v>autonomie</v>
      </c>
      <c r="CX38" s="1452" t="str">
        <f t="shared" si="9"/>
        <v>1 mot</v>
      </c>
      <c r="CY38" s="1453" t="str">
        <f t="shared" si="10"/>
        <v>9 car.</v>
      </c>
      <c r="DB38" s="17"/>
      <c r="DC38" s="1374">
        <f t="shared" si="11"/>
        <v>130</v>
      </c>
      <c r="DD38" s="1374">
        <f t="shared" si="13"/>
        <v>139</v>
      </c>
      <c r="DE38" s="18" t="s">
        <v>3764</v>
      </c>
      <c r="DF38" s="18"/>
      <c r="DG38" s="17"/>
      <c r="DH38" s="17"/>
      <c r="DJ38" s="1374">
        <f t="shared" si="14"/>
        <v>136</v>
      </c>
      <c r="DK38" s="18" t="s">
        <v>3758</v>
      </c>
      <c r="DL38" s="18"/>
      <c r="DM38" s="17"/>
      <c r="DN38" s="17"/>
      <c r="DO38" s="106" t="s">
        <v>505</v>
      </c>
      <c r="DP38" s="18"/>
      <c r="DQ38" s="17"/>
      <c r="DR38" t="s">
        <v>3589</v>
      </c>
      <c r="DS38" s="651"/>
      <c r="DU38" s="403"/>
      <c r="DV38" s="404"/>
      <c r="DW38" s="404"/>
      <c r="DX38" s="404"/>
      <c r="DY38" s="404"/>
      <c r="DZ38" s="404"/>
      <c r="EA38" s="404"/>
      <c r="EB38" s="405"/>
      <c r="ED38" s="9">
        <v>1</v>
      </c>
    </row>
    <row r="39" spans="2:134" ht="21" customHeight="1">
      <c r="B39" s="631" t="s">
        <v>813</v>
      </c>
      <c r="C39" s="631" t="s">
        <v>1013</v>
      </c>
      <c r="D39" s="631" t="s">
        <v>1748</v>
      </c>
      <c r="E39" s="631" t="s">
        <v>2969</v>
      </c>
      <c r="F39" s="119" t="s">
        <v>361</v>
      </c>
      <c r="G39" s="119" t="s">
        <v>361</v>
      </c>
      <c r="H39" s="119" t="s">
        <v>361</v>
      </c>
      <c r="I39" s="1335" t="s">
        <v>2989</v>
      </c>
      <c r="J39" s="93">
        <f t="shared" si="15"/>
        <v>0.25</v>
      </c>
      <c r="K39" s="92" t="s">
        <v>282</v>
      </c>
      <c r="L39" s="75">
        <f t="shared" si="16"/>
        <v>4</v>
      </c>
      <c r="M39" s="74">
        <f t="shared" si="17"/>
        <v>25</v>
      </c>
      <c r="N39" s="762">
        <v>250</v>
      </c>
      <c r="O39" s="72">
        <v>200</v>
      </c>
      <c r="P39" s="71">
        <v>300</v>
      </c>
      <c r="Q39" s="79">
        <f t="shared" si="18"/>
        <v>30</v>
      </c>
      <c r="R39" s="95">
        <v>300</v>
      </c>
      <c r="S39" s="87" t="s">
        <v>360</v>
      </c>
      <c r="T39" s="260"/>
      <c r="V39" s="28" t="s">
        <v>700</v>
      </c>
      <c r="W39" s="196"/>
      <c r="X39" s="196"/>
      <c r="Y39" s="196"/>
      <c r="AA39" s="646"/>
      <c r="AB39" s="288">
        <v>25</v>
      </c>
      <c r="AC39" s="556"/>
      <c r="AD39" s="597">
        <v>1.05</v>
      </c>
      <c r="AE39" s="556"/>
      <c r="AF39" s="286" t="s">
        <v>150</v>
      </c>
      <c r="AG39" s="551"/>
      <c r="AH39" s="286" t="s">
        <v>150</v>
      </c>
      <c r="AI39" s="551"/>
      <c r="AJ39" s="286" t="s">
        <v>150</v>
      </c>
      <c r="AK39" s="551"/>
      <c r="AL39" s="1345" t="s">
        <v>3164</v>
      </c>
      <c r="AM39" s="551"/>
      <c r="AN39" s="551"/>
      <c r="AO39" s="1572" t="s">
        <v>737</v>
      </c>
      <c r="AP39" s="1533"/>
      <c r="AR39" s="1572" t="s">
        <v>3366</v>
      </c>
      <c r="AS39" s="1533"/>
      <c r="AU39" s="1572" t="s">
        <v>2901</v>
      </c>
      <c r="AV39" s="1533"/>
      <c r="AX39" s="1792" t="s">
        <v>3120</v>
      </c>
      <c r="AY39" s="1793"/>
      <c r="BE39" s="645"/>
      <c r="BF39" t="s">
        <v>3398</v>
      </c>
      <c r="BL39" s="549"/>
      <c r="BO39" s="549"/>
      <c r="BR39" s="549"/>
      <c r="BV39" s="549"/>
      <c r="BW39" s="1664" t="s">
        <v>880</v>
      </c>
      <c r="BX39" s="260"/>
      <c r="BY39" s="1664" t="s">
        <v>880</v>
      </c>
      <c r="BZ39" s="1664" t="s">
        <v>3484</v>
      </c>
      <c r="CA39" s="1810" t="s">
        <v>3458</v>
      </c>
      <c r="CB39" s="1648" t="s">
        <v>827</v>
      </c>
      <c r="CC39" s="1648" t="s">
        <v>3501</v>
      </c>
      <c r="CD39" s="1648" t="s">
        <v>2934</v>
      </c>
      <c r="CE39" s="1833" t="s">
        <v>3544</v>
      </c>
      <c r="CH39" s="260">
        <f t="shared" si="12"/>
        <v>164</v>
      </c>
      <c r="CI39" s="18" t="s">
        <v>272</v>
      </c>
      <c r="CJ39" s="18"/>
      <c r="CK39" s="17"/>
      <c r="CL39" s="17"/>
      <c r="CM39" s="17"/>
      <c r="CN39" s="17"/>
      <c r="CO39" s="17"/>
      <c r="CP39" s="17"/>
      <c r="CQ39" s="1753"/>
      <c r="CR39" s="1459"/>
      <c r="CS39" s="1448" t="str" cm="1">
        <f t="array" ref="CS39">IF(ROW()=ROW(CS13),CR16,INDEX(CU13:CU42,ROW()-ROW(CS13)))</f>
        <v/>
      </c>
      <c r="CT39" s="1449" t="str">
        <f>IF(CS39="","",LEFT(CS39,IF(LEN(CS39)&lt;=CR15,LEN(CS39),IF((LEN(LEFT(CS39,MIN(LEN(CS39),CR15+1)))-LEN(SUBSTITUTE(LEFT(CS39,MIN(LEN(CS39),CR15+1))," ","")))&gt;0,FIND(CHAR(1),SUBSTITUTE(LEFT(CS39,MIN(LEN(CS39),CR15+1))," ",CHAR(1),LEN(LEFT(CS39,MIN(LEN(CS39),CR15+1)))-LEN(SUBSTITUTE(LEFT(CS39,MIN(LEN(CS39),CR15+1))," ",""))))-1,FIND(" ",CS39&amp;" ",CR15+1)-1))))</f>
        <v/>
      </c>
      <c r="CU39" s="1450" t="str">
        <f>IF(OR(CS39="",CR15="",CR15&lt;=0,CT39=""),"",TRIM(MID(CS39,LEN(CT39)+1+IF(MID(CS39,LEN(CT39)+1,1)=" ",1,0),99999)))</f>
        <v/>
      </c>
      <c r="CV39" s="1451" t="str">
        <f>IF(LEN(TRIM(CW39))&gt;0,COUNTIF(CW13:CW39,"&lt;&gt;")&amp;" ►","")</f>
        <v/>
      </c>
      <c r="CW39" s="263" t="str" cm="1">
        <f t="array" ref="CW39">IFERROR(INDEX(CT13:CT42,_xlfn.AGGREGATE(15,6,(ROW(CT13:CT42)-ROW(CT13)+1)/(CT13:CT42&lt;&gt;""),ROW()-ROW(CW13)+1)),"")</f>
        <v/>
      </c>
      <c r="CX39" s="1452" t="str">
        <f t="shared" si="9"/>
        <v/>
      </c>
      <c r="CY39" s="1453" t="str">
        <f t="shared" si="10"/>
        <v/>
      </c>
      <c r="DB39" s="17"/>
      <c r="DC39" s="1374">
        <f t="shared" si="11"/>
        <v>164</v>
      </c>
      <c r="DD39" s="1374">
        <f t="shared" si="13"/>
        <v>48</v>
      </c>
      <c r="DE39" s="18" t="s">
        <v>3765</v>
      </c>
      <c r="DF39" s="18"/>
      <c r="DG39" s="17"/>
      <c r="DH39" s="17"/>
      <c r="DJ39" s="1374">
        <f t="shared" si="14"/>
        <v>98</v>
      </c>
      <c r="DK39" s="18" t="s">
        <v>3759</v>
      </c>
      <c r="DL39" s="18"/>
      <c r="DM39" s="17"/>
      <c r="DN39" s="17"/>
      <c r="DO39" s="106" t="s">
        <v>505</v>
      </c>
      <c r="DP39" s="18"/>
      <c r="DQ39" s="17"/>
      <c r="DR39" t="s">
        <v>3590</v>
      </c>
      <c r="DS39" s="651"/>
      <c r="DU39" s="403"/>
      <c r="DV39" s="404"/>
      <c r="DW39" s="404"/>
      <c r="DX39" s="404"/>
      <c r="DY39" s="404"/>
      <c r="DZ39" s="404"/>
      <c r="EA39" s="404"/>
      <c r="EB39" s="405"/>
      <c r="ED39" s="9">
        <v>1</v>
      </c>
    </row>
    <row r="40" spans="2:134" ht="21" customHeight="1">
      <c r="B40" s="632" t="s">
        <v>832</v>
      </c>
      <c r="C40" s="632" t="s">
        <v>1014</v>
      </c>
      <c r="D40" s="632" t="s">
        <v>1749</v>
      </c>
      <c r="E40" s="632" t="s">
        <v>2970</v>
      </c>
      <c r="F40" s="119" t="s">
        <v>556</v>
      </c>
      <c r="G40" s="119" t="s">
        <v>556</v>
      </c>
      <c r="H40" s="119" t="s">
        <v>556</v>
      </c>
      <c r="I40" s="1335" t="s">
        <v>2990</v>
      </c>
      <c r="J40" s="93">
        <f t="shared" si="15"/>
        <v>0.24</v>
      </c>
      <c r="K40" s="92" t="s">
        <v>282</v>
      </c>
      <c r="L40" s="75">
        <f t="shared" si="16"/>
        <v>4</v>
      </c>
      <c r="M40" s="74">
        <f t="shared" si="17"/>
        <v>24</v>
      </c>
      <c r="N40" s="91">
        <v>240</v>
      </c>
      <c r="O40" s="72">
        <v>200</v>
      </c>
      <c r="P40" s="71">
        <v>280</v>
      </c>
      <c r="Q40" s="79">
        <f t="shared" si="18"/>
        <v>28</v>
      </c>
      <c r="R40" s="95">
        <v>280</v>
      </c>
      <c r="S40" s="87" t="s">
        <v>555</v>
      </c>
      <c r="T40" s="260"/>
      <c r="V40" s="548" t="s">
        <v>701</v>
      </c>
      <c r="W40" s="196"/>
      <c r="X40" s="196"/>
      <c r="Y40" s="196"/>
      <c r="AA40" s="646"/>
      <c r="AB40" s="288">
        <v>20</v>
      </c>
      <c r="AC40" s="556"/>
      <c r="AD40" s="597">
        <v>1.25</v>
      </c>
      <c r="AE40" s="556"/>
      <c r="AF40" s="286" t="s">
        <v>147</v>
      </c>
      <c r="AG40" s="551"/>
      <c r="AH40" s="286" t="s">
        <v>3260</v>
      </c>
      <c r="AI40" s="551"/>
      <c r="AJ40" s="286" t="s">
        <v>3313</v>
      </c>
      <c r="AK40" s="551"/>
      <c r="AL40" s="1345" t="s">
        <v>3165</v>
      </c>
      <c r="AM40" s="551"/>
      <c r="AN40" s="551"/>
      <c r="AO40" s="1572" t="s">
        <v>739</v>
      </c>
      <c r="AP40" s="1533"/>
      <c r="AR40" s="1572" t="s">
        <v>3368</v>
      </c>
      <c r="AS40" s="1533"/>
      <c r="AU40" s="1572" t="s">
        <v>2903</v>
      </c>
      <c r="AV40" s="1533"/>
      <c r="AX40" s="1792" t="s">
        <v>3122</v>
      </c>
      <c r="AY40" s="1793"/>
      <c r="BE40" s="645"/>
      <c r="BF40" s="1354"/>
      <c r="BJ40" s="627"/>
      <c r="BL40" s="549"/>
      <c r="BO40" s="549"/>
      <c r="BR40" s="549"/>
      <c r="BV40" s="549"/>
      <c r="BW40" s="1663"/>
      <c r="BX40" s="260"/>
      <c r="BY40" s="1663"/>
      <c r="BZ40" s="1663"/>
      <c r="CA40" s="1811"/>
      <c r="CB40" s="1648"/>
      <c r="CC40" s="1648"/>
      <c r="CD40" s="1648"/>
      <c r="CE40" s="1833"/>
      <c r="CH40" s="260">
        <f t="shared" si="12"/>
        <v>0</v>
      </c>
      <c r="CI40" s="18"/>
      <c r="CJ40" s="18"/>
      <c r="CK40" s="17"/>
      <c r="CL40" s="17"/>
      <c r="CM40" s="17"/>
      <c r="CN40" s="17"/>
      <c r="CO40" s="17"/>
      <c r="CP40" s="17"/>
      <c r="CQ40" s="1753"/>
      <c r="CR40" s="1459"/>
      <c r="CS40" s="1448" t="str" cm="1">
        <f t="array" ref="CS40">IF(ROW()=ROW(CS13),CR16,INDEX(CU13:CU42,ROW()-ROW(CS13)))</f>
        <v/>
      </c>
      <c r="CT40" s="1449" t="str">
        <f>IF(CS40="","",LEFT(CS40,IF(LEN(CS40)&lt;=CR15,LEN(CS40),IF((LEN(LEFT(CS40,MIN(LEN(CS40),CR15+1)))-LEN(SUBSTITUTE(LEFT(CS40,MIN(LEN(CS40),CR15+1))," ","")))&gt;0,FIND(CHAR(1),SUBSTITUTE(LEFT(CS40,MIN(LEN(CS40),CR15+1))," ",CHAR(1),LEN(LEFT(CS40,MIN(LEN(CS40),CR15+1)))-LEN(SUBSTITUTE(LEFT(CS40,MIN(LEN(CS40),CR15+1))," ",""))))-1,FIND(" ",CS40&amp;" ",CR15+1)-1))))</f>
        <v/>
      </c>
      <c r="CU40" s="1450" t="str">
        <f>IF(OR(CS40="",CR15="",CR15&lt;=0,CT40=""),"",TRIM(MID(CS40,LEN(CT40)+1+IF(MID(CS40,LEN(CT40)+1,1)=" ",1,0),99999)))</f>
        <v/>
      </c>
      <c r="CV40" s="1451" t="str">
        <f>IF(LEN(TRIM(CW40))&gt;0,COUNTIF(CW13:CW40,"&lt;&gt;")&amp;" ►","")</f>
        <v/>
      </c>
      <c r="CW40" s="263" t="str" cm="1">
        <f t="array" ref="CW40">IFERROR(INDEX(CT13:CT42,_xlfn.AGGREGATE(15,6,(ROW(CT13:CT42)-ROW(CT13)+1)/(CT13:CT42&lt;&gt;""),ROW()-ROW(CW13)+1)),"")</f>
        <v/>
      </c>
      <c r="CX40" s="1452" t="str">
        <f t="shared" si="9"/>
        <v/>
      </c>
      <c r="CY40" s="1453" t="str">
        <f t="shared" si="10"/>
        <v/>
      </c>
      <c r="DB40" s="17"/>
      <c r="DC40" s="1374">
        <f t="shared" si="11"/>
        <v>0</v>
      </c>
      <c r="DD40" s="1374">
        <f t="shared" si="13"/>
        <v>0</v>
      </c>
      <c r="DE40" s="18"/>
      <c r="DF40" s="18"/>
      <c r="DG40" s="17"/>
      <c r="DH40" s="17"/>
      <c r="DJ40" s="1374">
        <f t="shared" si="14"/>
        <v>0</v>
      </c>
      <c r="DK40" s="18"/>
      <c r="DL40" s="18"/>
      <c r="DM40" s="17"/>
      <c r="DN40" s="17"/>
      <c r="DO40" s="106" t="s">
        <v>505</v>
      </c>
      <c r="DP40" s="18"/>
      <c r="DQ40" s="17"/>
      <c r="DR40"/>
      <c r="DS40" s="651"/>
      <c r="DU40" s="403"/>
      <c r="DV40" s="404"/>
      <c r="DW40" s="404"/>
      <c r="DX40" s="404"/>
      <c r="DY40" s="404"/>
      <c r="DZ40" s="404"/>
      <c r="EA40" s="404"/>
      <c r="EB40" s="405"/>
      <c r="ED40" s="9">
        <v>1</v>
      </c>
    </row>
    <row r="41" spans="2:134" ht="21" customHeight="1" thickBot="1">
      <c r="B41" s="632" t="s">
        <v>832</v>
      </c>
      <c r="C41" s="632" t="s">
        <v>1014</v>
      </c>
      <c r="D41" s="632" t="s">
        <v>1749</v>
      </c>
      <c r="E41" s="632" t="s">
        <v>2970</v>
      </c>
      <c r="F41" s="119" t="s">
        <v>547</v>
      </c>
      <c r="G41" s="119" t="s">
        <v>547</v>
      </c>
      <c r="H41" s="119" t="s">
        <v>547</v>
      </c>
      <c r="I41" s="1335" t="s">
        <v>2991</v>
      </c>
      <c r="J41" s="93">
        <f t="shared" si="15"/>
        <v>0.35</v>
      </c>
      <c r="K41" s="92" t="s">
        <v>282</v>
      </c>
      <c r="L41" s="75">
        <f t="shared" si="16"/>
        <v>3</v>
      </c>
      <c r="M41" s="74">
        <f t="shared" si="17"/>
        <v>35</v>
      </c>
      <c r="N41" s="91">
        <v>350</v>
      </c>
      <c r="O41" s="72">
        <v>300</v>
      </c>
      <c r="P41" s="71">
        <v>410</v>
      </c>
      <c r="Q41" s="79">
        <f t="shared" si="18"/>
        <v>41</v>
      </c>
      <c r="R41" s="95">
        <v>410</v>
      </c>
      <c r="S41" s="87" t="s">
        <v>546</v>
      </c>
      <c r="T41" s="260"/>
      <c r="V41" s="196"/>
      <c r="W41" s="196"/>
      <c r="X41" s="196"/>
      <c r="Y41" s="196"/>
      <c r="AA41" s="646"/>
      <c r="AB41" s="288">
        <v>55</v>
      </c>
      <c r="AC41" s="556"/>
      <c r="AD41" s="597">
        <v>1.05</v>
      </c>
      <c r="AE41" s="556"/>
      <c r="AF41" s="286" t="s">
        <v>144</v>
      </c>
      <c r="AG41" s="551"/>
      <c r="AH41" s="286" t="s">
        <v>144</v>
      </c>
      <c r="AI41" s="551"/>
      <c r="AJ41" s="286" t="s">
        <v>144</v>
      </c>
      <c r="AK41" s="551"/>
      <c r="AL41" s="1345" t="s">
        <v>3166</v>
      </c>
      <c r="AM41" s="551"/>
      <c r="AN41" s="551"/>
      <c r="AO41" s="1572" t="s">
        <v>742</v>
      </c>
      <c r="AP41" s="1533"/>
      <c r="AR41" s="1572" t="s">
        <v>3370</v>
      </c>
      <c r="AS41" s="1533"/>
      <c r="AU41" s="1572" t="s">
        <v>3387</v>
      </c>
      <c r="AV41" s="1533"/>
      <c r="AX41" s="1792" t="s">
        <v>3124</v>
      </c>
      <c r="AY41" s="1793"/>
      <c r="BE41" s="645"/>
      <c r="BF41" s="1803" t="s">
        <v>3399</v>
      </c>
      <c r="BG41" s="1803"/>
      <c r="BJ41" s="627"/>
      <c r="BK41" s="1"/>
      <c r="BL41" s="549"/>
      <c r="BM41" s="549"/>
      <c r="BN41" s="1"/>
      <c r="BO41" s="549"/>
      <c r="BP41" s="549"/>
      <c r="BQ41" s="1"/>
      <c r="BR41" s="549"/>
      <c r="BS41" s="549"/>
      <c r="BT41" s="1"/>
      <c r="BV41" s="549"/>
      <c r="BX41" s="260"/>
      <c r="CA41" s="1342"/>
      <c r="CE41" s="1365"/>
      <c r="CH41" s="260">
        <f t="shared" si="12"/>
        <v>147</v>
      </c>
      <c r="CI41" s="26" t="s">
        <v>268</v>
      </c>
      <c r="CJ41" s="18"/>
      <c r="CK41" s="17"/>
      <c r="CL41" s="17"/>
      <c r="CM41" s="17"/>
      <c r="CN41" s="17"/>
      <c r="CO41" s="17"/>
      <c r="CP41" s="17"/>
      <c r="CQ41" s="1753"/>
      <c r="CR41" s="1459"/>
      <c r="CS41" s="1448" t="str" cm="1">
        <f t="array" ref="CS41">IF(ROW()=ROW(CS13),CR16,INDEX(CU13:CU42,ROW()-ROW(CS13)))</f>
        <v/>
      </c>
      <c r="CT41" s="1449" t="str">
        <f>IF(CS41="","",LEFT(CS41,IF(LEN(CS41)&lt;=CR15,LEN(CS41),IF((LEN(LEFT(CS41,MIN(LEN(CS41),CR15+1)))-LEN(SUBSTITUTE(LEFT(CS41,MIN(LEN(CS41),CR15+1))," ","")))&gt;0,FIND(CHAR(1),SUBSTITUTE(LEFT(CS41,MIN(LEN(CS41),CR15+1))," ",CHAR(1),LEN(LEFT(CS41,MIN(LEN(CS41),CR15+1)))-LEN(SUBSTITUTE(LEFT(CS41,MIN(LEN(CS41),CR15+1))," ",""))))-1,FIND(" ",CS41&amp;" ",CR15+1)-1))))</f>
        <v/>
      </c>
      <c r="CU41" s="1450" t="str">
        <f>IF(OR(CS41="",CR15="",CR15&lt;=0,CT41=""),"",TRIM(MID(CS41,LEN(CT41)+1+IF(MID(CS41,LEN(CT41)+1,1)=" ",1,0),99999)))</f>
        <v/>
      </c>
      <c r="CV41" s="1451" t="str">
        <f>IF(LEN(TRIM(CW41))&gt;0,COUNTIF(CW13:CW41,"&lt;&gt;")&amp;" ►","")</f>
        <v/>
      </c>
      <c r="CW41" s="263" t="str" cm="1">
        <f t="array" ref="CW41">IFERROR(INDEX(CT13:CT42,_xlfn.AGGREGATE(15,6,(ROW(CT13:CT42)-ROW(CT13)+1)/(CT13:CT42&lt;&gt;""),ROW()-ROW(CW13)+1)),"")</f>
        <v/>
      </c>
      <c r="CX41" s="1452" t="str">
        <f t="shared" si="9"/>
        <v/>
      </c>
      <c r="CY41" s="1453" t="str">
        <f t="shared" si="10"/>
        <v/>
      </c>
      <c r="DB41" s="17"/>
      <c r="DC41" s="1374">
        <f t="shared" si="11"/>
        <v>147</v>
      </c>
      <c r="DD41" s="1374">
        <f t="shared" si="13"/>
        <v>11</v>
      </c>
      <c r="DE41" s="26" t="s">
        <v>3687</v>
      </c>
      <c r="DF41" s="18"/>
      <c r="DG41" s="17"/>
      <c r="DH41" s="17"/>
      <c r="DI41" s="106" t="s">
        <v>505</v>
      </c>
      <c r="DJ41" s="1374">
        <f t="shared" si="14"/>
        <v>11</v>
      </c>
      <c r="DK41" s="26" t="s">
        <v>3687</v>
      </c>
      <c r="DL41" s="18"/>
      <c r="DM41" s="17"/>
      <c r="DN41" s="17"/>
      <c r="DO41" s="106" t="s">
        <v>505</v>
      </c>
      <c r="DP41" s="18"/>
      <c r="DQ41" s="17"/>
      <c r="DR41" s="1369" t="s">
        <v>3625</v>
      </c>
      <c r="DS41" s="651"/>
      <c r="DU41" s="403"/>
      <c r="DV41" s="404"/>
      <c r="DW41" s="404"/>
      <c r="DX41" s="404"/>
      <c r="DY41" s="404"/>
      <c r="DZ41" s="404"/>
      <c r="EA41" s="404"/>
      <c r="EB41" s="405"/>
      <c r="ED41" s="9">
        <v>1</v>
      </c>
    </row>
    <row r="42" spans="2:134" ht="21" customHeight="1">
      <c r="B42" s="632" t="s">
        <v>832</v>
      </c>
      <c r="C42" s="632" t="s">
        <v>1014</v>
      </c>
      <c r="D42" s="632" t="s">
        <v>1749</v>
      </c>
      <c r="E42" s="632" t="s">
        <v>2970</v>
      </c>
      <c r="F42" s="119" t="s">
        <v>545</v>
      </c>
      <c r="G42" s="119" t="s">
        <v>545</v>
      </c>
      <c r="H42" s="119" t="s">
        <v>545</v>
      </c>
      <c r="I42" s="1335" t="s">
        <v>2993</v>
      </c>
      <c r="J42" s="93">
        <f t="shared" si="15"/>
        <v>0.35</v>
      </c>
      <c r="K42" s="92" t="s">
        <v>282</v>
      </c>
      <c r="L42" s="75">
        <f t="shared" si="16"/>
        <v>3</v>
      </c>
      <c r="M42" s="74">
        <f t="shared" si="17"/>
        <v>35</v>
      </c>
      <c r="N42" s="91">
        <v>350</v>
      </c>
      <c r="O42" s="72">
        <v>300</v>
      </c>
      <c r="P42" s="71">
        <v>410</v>
      </c>
      <c r="Q42" s="79">
        <f t="shared" si="18"/>
        <v>41</v>
      </c>
      <c r="R42" s="95">
        <v>410</v>
      </c>
      <c r="S42" s="87" t="s">
        <v>544</v>
      </c>
      <c r="T42" s="260"/>
      <c r="V42" s="1627" t="s">
        <v>703</v>
      </c>
      <c r="W42" s="1628"/>
      <c r="X42" s="1628"/>
      <c r="Y42" s="1629"/>
      <c r="AA42" s="646"/>
      <c r="AB42" s="288">
        <v>25</v>
      </c>
      <c r="AC42" s="556"/>
      <c r="AD42" s="597">
        <v>1.03</v>
      </c>
      <c r="AE42" s="556"/>
      <c r="AF42" s="286" t="s">
        <v>140</v>
      </c>
      <c r="AG42" s="551"/>
      <c r="AH42" s="286" t="s">
        <v>3261</v>
      </c>
      <c r="AI42" s="551"/>
      <c r="AJ42" s="286" t="s">
        <v>3314</v>
      </c>
      <c r="AK42" s="551"/>
      <c r="AL42" s="1345" t="s">
        <v>3167</v>
      </c>
      <c r="AM42" s="551"/>
      <c r="AN42" s="551"/>
      <c r="AO42" s="1572" t="s">
        <v>743</v>
      </c>
      <c r="AP42" s="1533"/>
      <c r="AR42" s="1572" t="s">
        <v>3371</v>
      </c>
      <c r="AS42" s="1533"/>
      <c r="AU42" s="1572" t="s">
        <v>2907</v>
      </c>
      <c r="AV42" s="1533"/>
      <c r="AX42" s="1792" t="s">
        <v>3125</v>
      </c>
      <c r="AY42" s="1793"/>
      <c r="BE42" s="645"/>
      <c r="BF42" s="1803"/>
      <c r="BG42" s="1803"/>
      <c r="BL42" s="549"/>
      <c r="BO42" s="549"/>
      <c r="BR42" s="549"/>
      <c r="BV42" s="549"/>
      <c r="BW42" s="1664" t="s">
        <v>881</v>
      </c>
      <c r="BX42" s="260"/>
      <c r="BY42" s="1664" t="s">
        <v>881</v>
      </c>
      <c r="BZ42" s="1664" t="s">
        <v>3485</v>
      </c>
      <c r="CA42" s="1810" t="s">
        <v>2989</v>
      </c>
      <c r="CB42" s="1648" t="s">
        <v>829</v>
      </c>
      <c r="CC42" s="1648" t="s">
        <v>3501</v>
      </c>
      <c r="CD42" s="1648" t="s">
        <v>3526</v>
      </c>
      <c r="CE42" s="1833" t="s">
        <v>3545</v>
      </c>
      <c r="CH42" s="260">
        <f t="shared" si="12"/>
        <v>0</v>
      </c>
      <c r="CI42" s="18"/>
      <c r="CJ42" s="18"/>
      <c r="CK42" s="17"/>
      <c r="CL42" s="17"/>
      <c r="CM42" s="17"/>
      <c r="CN42" s="17"/>
      <c r="CO42" s="17"/>
      <c r="CP42" s="17"/>
      <c r="CQ42" s="1753"/>
      <c r="CR42" s="1459"/>
      <c r="CS42" s="1448" t="str" cm="1">
        <f t="array" ref="CS42">IF(ROW()=ROW(CS13),CR16,INDEX(CU13:CU42,ROW()-ROW(CS13)))</f>
        <v/>
      </c>
      <c r="CT42" s="1449" t="str">
        <f>IF(CS42="","",LEFT(CS42,IF(LEN(CS42)&lt;=CR15,LEN(CS42),IF((LEN(LEFT(CS42,MIN(LEN(CS42),CR15+1)))-LEN(SUBSTITUTE(LEFT(CS42,MIN(LEN(CS42),CR15+1))," ","")))&gt;0,FIND(CHAR(1),SUBSTITUTE(LEFT(CS42,MIN(LEN(CS42),CR15+1))," ",CHAR(1),LEN(LEFT(CS42,MIN(LEN(CS42),CR15+1)))-LEN(SUBSTITUTE(LEFT(CS42,MIN(LEN(CS42),CR15+1))," ",""))))-1,FIND(" ",CS42&amp;" ",CR15+1)-1))))</f>
        <v/>
      </c>
      <c r="CU42" s="1450" t="str">
        <f>IF(OR(CS42="",CR15="",CR15&lt;=0,CT42=""),"",TRIM(MID(CS42,LEN(CT42)+1+IF(MID(CS42,LEN(CT42)+1,1)=" ",1,0),99999)))</f>
        <v/>
      </c>
      <c r="CV42" s="1451" t="str">
        <f>IF(LEN(TRIM(CW42))&gt;0,COUNTIF(CW13:CW42,"&lt;&gt;")&amp;" ►","")</f>
        <v/>
      </c>
      <c r="CW42" s="263" t="str" cm="1">
        <f t="array" ref="CW42">IFERROR(INDEX(CT13:CT42,_xlfn.AGGREGATE(15,6,(ROW(CT13:CT42)-ROW(CT13)+1)/(CT13:CT42&lt;&gt;""),ROW()-ROW(CW13)+1)),"")</f>
        <v/>
      </c>
      <c r="CX42" s="1452" t="str">
        <f t="shared" si="9"/>
        <v/>
      </c>
      <c r="CY42" s="1453" t="str">
        <f t="shared" si="10"/>
        <v/>
      </c>
      <c r="DB42" s="17"/>
      <c r="DC42" s="1374">
        <f t="shared" si="11"/>
        <v>0</v>
      </c>
      <c r="DD42" s="1374">
        <f t="shared" si="13"/>
        <v>107</v>
      </c>
      <c r="DE42" s="18" t="s">
        <v>3688</v>
      </c>
      <c r="DF42" s="18"/>
      <c r="DG42" s="17"/>
      <c r="DH42" s="17"/>
      <c r="DI42" s="106" t="s">
        <v>505</v>
      </c>
      <c r="DJ42" s="1374">
        <f t="shared" si="14"/>
        <v>133</v>
      </c>
      <c r="DK42" s="18" t="s">
        <v>3703</v>
      </c>
      <c r="DL42" s="18"/>
      <c r="DM42" s="17"/>
      <c r="DN42" s="17"/>
      <c r="DO42" s="106" t="s">
        <v>505</v>
      </c>
      <c r="DP42" s="18"/>
      <c r="DQ42" s="17"/>
      <c r="DR42"/>
      <c r="DS42" s="651"/>
      <c r="DU42" s="403"/>
      <c r="DV42" s="404"/>
      <c r="DW42" s="404"/>
      <c r="DX42" s="404"/>
      <c r="DY42" s="404"/>
      <c r="DZ42" s="404"/>
      <c r="EA42" s="404"/>
      <c r="EB42" s="405"/>
      <c r="ED42" s="9">
        <v>1</v>
      </c>
    </row>
    <row r="43" spans="2:134" ht="21" customHeight="1">
      <c r="B43" s="632" t="s">
        <v>832</v>
      </c>
      <c r="C43" s="632" t="s">
        <v>1014</v>
      </c>
      <c r="D43" s="632" t="s">
        <v>1749</v>
      </c>
      <c r="E43" s="632" t="s">
        <v>2970</v>
      </c>
      <c r="F43" s="119" t="s">
        <v>543</v>
      </c>
      <c r="G43" s="119" t="s">
        <v>543</v>
      </c>
      <c r="H43" s="119" t="s">
        <v>543</v>
      </c>
      <c r="I43" s="1335" t="s">
        <v>2992</v>
      </c>
      <c r="J43" s="93">
        <f t="shared" si="15"/>
        <v>0.3</v>
      </c>
      <c r="K43" s="92" t="s">
        <v>282</v>
      </c>
      <c r="L43" s="75">
        <f t="shared" si="16"/>
        <v>3</v>
      </c>
      <c r="M43" s="74">
        <f t="shared" si="17"/>
        <v>30</v>
      </c>
      <c r="N43" s="91">
        <v>300</v>
      </c>
      <c r="O43" s="72">
        <v>250</v>
      </c>
      <c r="P43" s="71">
        <v>360</v>
      </c>
      <c r="Q43" s="79">
        <f t="shared" si="18"/>
        <v>36</v>
      </c>
      <c r="R43" s="95">
        <v>360</v>
      </c>
      <c r="S43" s="87" t="s">
        <v>542</v>
      </c>
      <c r="T43" s="260"/>
      <c r="V43" s="28" t="s">
        <v>704</v>
      </c>
      <c r="W43" s="196"/>
      <c r="X43" s="196"/>
      <c r="Y43" s="196"/>
      <c r="AA43" s="646"/>
      <c r="AB43" s="288">
        <v>25</v>
      </c>
      <c r="AC43" s="556"/>
      <c r="AD43" s="597">
        <v>1.04</v>
      </c>
      <c r="AE43" s="556"/>
      <c r="AF43" s="286" t="s">
        <v>140</v>
      </c>
      <c r="AG43" s="551"/>
      <c r="AH43" s="286" t="s">
        <v>3261</v>
      </c>
      <c r="AI43" s="551"/>
      <c r="AJ43" s="286" t="s">
        <v>3314</v>
      </c>
      <c r="AK43" s="551"/>
      <c r="AL43" s="1345" t="s">
        <v>3167</v>
      </c>
      <c r="AM43" s="551"/>
      <c r="AN43" s="551"/>
      <c r="AO43" s="1572" t="s">
        <v>738</v>
      </c>
      <c r="AP43" s="1533"/>
      <c r="AR43" s="1572" t="s">
        <v>3367</v>
      </c>
      <c r="AS43" s="1533"/>
      <c r="AU43" s="1572" t="s">
        <v>2902</v>
      </c>
      <c r="AV43" s="1533"/>
      <c r="AX43" s="1792" t="s">
        <v>3121</v>
      </c>
      <c r="AY43" s="1793"/>
      <c r="BE43" s="645"/>
      <c r="BF43" s="1803" t="s">
        <v>3400</v>
      </c>
      <c r="BG43" s="1803"/>
      <c r="BJ43" s="549"/>
      <c r="BK43" s="1"/>
      <c r="BL43" s="549"/>
      <c r="BM43" s="549"/>
      <c r="BN43" s="1"/>
      <c r="BO43" s="549"/>
      <c r="BP43" s="549"/>
      <c r="BQ43" s="1"/>
      <c r="BR43" s="549"/>
      <c r="BS43" s="549"/>
      <c r="BT43" s="1"/>
      <c r="BV43" s="549"/>
      <c r="BW43" s="1663"/>
      <c r="BX43" s="260"/>
      <c r="BY43" s="1663"/>
      <c r="BZ43" s="1663"/>
      <c r="CA43" s="1811"/>
      <c r="CB43" s="1648"/>
      <c r="CC43" s="1648"/>
      <c r="CD43" s="1648"/>
      <c r="CE43" s="1833"/>
      <c r="CH43" s="260">
        <f t="shared" si="12"/>
        <v>14</v>
      </c>
      <c r="CI43" s="26" t="s">
        <v>264</v>
      </c>
      <c r="CJ43" s="18"/>
      <c r="CK43" s="17"/>
      <c r="CL43" s="17"/>
      <c r="CM43" s="17"/>
      <c r="CN43" s="17"/>
      <c r="CO43" s="17"/>
      <c r="CP43" s="17"/>
      <c r="CQ43" s="1753"/>
      <c r="CR43" s="36" t="s">
        <v>3859</v>
      </c>
      <c r="CS43" s="263"/>
      <c r="CT43" s="263"/>
      <c r="CU43" s="263"/>
      <c r="CV43" s="263"/>
      <c r="CW43" s="1460" t="s">
        <v>3860</v>
      </c>
      <c r="CX43" s="339"/>
      <c r="CY43" s="262"/>
      <c r="DB43" s="17"/>
      <c r="DC43" s="1374">
        <f t="shared" si="11"/>
        <v>14</v>
      </c>
      <c r="DD43" s="1374">
        <f t="shared" si="13"/>
        <v>14</v>
      </c>
      <c r="DE43" s="26" t="s">
        <v>264</v>
      </c>
      <c r="DF43" s="18"/>
      <c r="DG43" s="17"/>
      <c r="DH43" s="17"/>
      <c r="DI43" s="106" t="s">
        <v>505</v>
      </c>
      <c r="DJ43" s="1374">
        <f t="shared" si="14"/>
        <v>14</v>
      </c>
      <c r="DK43" s="26" t="s">
        <v>264</v>
      </c>
      <c r="DL43" s="18"/>
      <c r="DM43" s="17"/>
      <c r="DN43" s="17"/>
      <c r="DO43" s="106" t="s">
        <v>505</v>
      </c>
      <c r="DP43" s="18"/>
      <c r="DQ43" s="17"/>
      <c r="DR43" s="1369" t="s">
        <v>3591</v>
      </c>
      <c r="DS43" s="651"/>
      <c r="DU43" s="403"/>
      <c r="DV43" s="404"/>
      <c r="DW43" s="404"/>
      <c r="DX43" s="404"/>
      <c r="DY43" s="404"/>
      <c r="DZ43" s="404"/>
      <c r="EA43" s="404"/>
      <c r="EB43" s="405"/>
      <c r="ED43" s="9">
        <v>1</v>
      </c>
    </row>
    <row r="44" spans="2:134" ht="21" customHeight="1" thickBot="1">
      <c r="B44" s="632" t="s">
        <v>832</v>
      </c>
      <c r="C44" s="632" t="s">
        <v>1014</v>
      </c>
      <c r="D44" s="632" t="s">
        <v>1749</v>
      </c>
      <c r="E44" s="632" t="s">
        <v>2970</v>
      </c>
      <c r="F44" s="119" t="s">
        <v>531</v>
      </c>
      <c r="G44" s="119" t="s">
        <v>531</v>
      </c>
      <c r="H44" s="119" t="s">
        <v>531</v>
      </c>
      <c r="I44" s="1335" t="s">
        <v>2994</v>
      </c>
      <c r="J44" s="93">
        <f t="shared" si="15"/>
        <v>0.24</v>
      </c>
      <c r="K44" s="92" t="s">
        <v>282</v>
      </c>
      <c r="L44" s="75">
        <f t="shared" si="16"/>
        <v>4</v>
      </c>
      <c r="M44" s="74">
        <f t="shared" si="17"/>
        <v>24</v>
      </c>
      <c r="N44" s="91">
        <v>240</v>
      </c>
      <c r="O44" s="72">
        <v>200</v>
      </c>
      <c r="P44" s="71">
        <v>280</v>
      </c>
      <c r="Q44" s="79">
        <f t="shared" si="18"/>
        <v>28</v>
      </c>
      <c r="R44" s="95">
        <v>280</v>
      </c>
      <c r="S44" s="87" t="s">
        <v>530</v>
      </c>
      <c r="T44" s="260"/>
      <c r="V44" s="548" t="s">
        <v>706</v>
      </c>
      <c r="W44" s="196"/>
      <c r="X44" s="196"/>
      <c r="Y44" s="196"/>
      <c r="AA44" s="646"/>
      <c r="AB44" s="288">
        <v>15</v>
      </c>
      <c r="AC44" s="556"/>
      <c r="AD44" s="597">
        <v>1.02</v>
      </c>
      <c r="AE44" s="556"/>
      <c r="AF44" s="286" t="s">
        <v>137</v>
      </c>
      <c r="AG44" s="551"/>
      <c r="AH44" s="286" t="s">
        <v>137</v>
      </c>
      <c r="AI44" s="551"/>
      <c r="AJ44" s="286" t="s">
        <v>137</v>
      </c>
      <c r="AK44" s="551"/>
      <c r="AL44" s="1345" t="s">
        <v>3168</v>
      </c>
      <c r="AM44" s="551"/>
      <c r="AN44" s="551"/>
      <c r="AO44" s="1572" t="s">
        <v>731</v>
      </c>
      <c r="AP44" s="1533"/>
      <c r="AR44" s="1572" t="s">
        <v>3361</v>
      </c>
      <c r="AS44" s="1533"/>
      <c r="AU44" s="1572" t="s">
        <v>2895</v>
      </c>
      <c r="AV44" s="1533"/>
      <c r="AX44" s="1792" t="s">
        <v>3114</v>
      </c>
      <c r="AY44" s="1793"/>
      <c r="BE44" s="645"/>
      <c r="BF44" s="1803"/>
      <c r="BG44" s="1803"/>
      <c r="BL44" s="549"/>
      <c r="BO44" s="549"/>
      <c r="BR44" s="549"/>
      <c r="BV44" s="549"/>
      <c r="BX44" s="260"/>
      <c r="CA44" s="1342"/>
      <c r="CE44" s="1365"/>
      <c r="CH44" s="260">
        <f t="shared" si="12"/>
        <v>117</v>
      </c>
      <c r="CI44" s="18" t="s">
        <v>261</v>
      </c>
      <c r="CJ44" s="18"/>
      <c r="CK44" s="17"/>
      <c r="CL44" s="17"/>
      <c r="CM44" s="17"/>
      <c r="CN44" s="17"/>
      <c r="CO44" s="17"/>
      <c r="CP44" s="17"/>
      <c r="CQ44" s="1753"/>
      <c r="CR44" s="263" t="s">
        <v>3861</v>
      </c>
      <c r="CS44" s="263"/>
      <c r="CT44" s="263"/>
      <c r="CU44" s="263"/>
      <c r="CV44" s="263"/>
      <c r="CW44" s="1461" t="s">
        <v>3862</v>
      </c>
      <c r="CX44" s="339"/>
      <c r="CY44" s="262"/>
      <c r="DB44" s="17"/>
      <c r="DC44" s="1374">
        <f t="shared" si="11"/>
        <v>117</v>
      </c>
      <c r="DD44" s="1374">
        <f t="shared" si="13"/>
        <v>140</v>
      </c>
      <c r="DE44" s="18" t="s">
        <v>3760</v>
      </c>
      <c r="DF44" s="18"/>
      <c r="DG44" s="17"/>
      <c r="DH44" s="17"/>
      <c r="DI44" s="106" t="s">
        <v>505</v>
      </c>
      <c r="DJ44" s="1374">
        <f t="shared" si="14"/>
        <v>140</v>
      </c>
      <c r="DK44" s="18" t="s">
        <v>3760</v>
      </c>
      <c r="DL44" s="18"/>
      <c r="DM44" s="17"/>
      <c r="DN44" s="17"/>
      <c r="DO44" s="106" t="s">
        <v>505</v>
      </c>
      <c r="DP44" s="18"/>
      <c r="DQ44" s="17"/>
      <c r="DR44" t="s">
        <v>3592</v>
      </c>
      <c r="DS44" s="651"/>
      <c r="DU44" s="403"/>
      <c r="DV44" s="404"/>
      <c r="DW44" s="404"/>
      <c r="DX44" s="404"/>
      <c r="DY44" s="404"/>
      <c r="DZ44" s="404"/>
      <c r="EA44" s="404"/>
      <c r="EB44" s="405"/>
      <c r="ED44" s="9">
        <v>1</v>
      </c>
    </row>
    <row r="45" spans="2:134" ht="21" customHeight="1">
      <c r="B45" s="632" t="s">
        <v>832</v>
      </c>
      <c r="C45" s="632" t="s">
        <v>1014</v>
      </c>
      <c r="D45" s="632" t="s">
        <v>1749</v>
      </c>
      <c r="E45" s="632" t="s">
        <v>2970</v>
      </c>
      <c r="F45" s="119" t="s">
        <v>473</v>
      </c>
      <c r="G45" s="119" t="s">
        <v>473</v>
      </c>
      <c r="H45" s="119" t="s">
        <v>473</v>
      </c>
      <c r="I45" s="1335" t="s">
        <v>2995</v>
      </c>
      <c r="J45" s="93">
        <f t="shared" si="15"/>
        <v>0.2</v>
      </c>
      <c r="K45" s="92" t="s">
        <v>282</v>
      </c>
      <c r="L45" s="75">
        <f t="shared" si="16"/>
        <v>5</v>
      </c>
      <c r="M45" s="74">
        <f t="shared" si="17"/>
        <v>20</v>
      </c>
      <c r="N45" s="91">
        <v>200</v>
      </c>
      <c r="O45" s="72">
        <v>180</v>
      </c>
      <c r="P45" s="71">
        <v>250</v>
      </c>
      <c r="Q45" s="79">
        <f t="shared" si="18"/>
        <v>25</v>
      </c>
      <c r="R45" s="95">
        <v>250</v>
      </c>
      <c r="S45" s="87" t="s">
        <v>520</v>
      </c>
      <c r="T45" s="260"/>
      <c r="V45" s="28" t="s">
        <v>707</v>
      </c>
      <c r="W45" s="196"/>
      <c r="X45" s="196"/>
      <c r="Y45" s="196"/>
      <c r="AA45" s="646"/>
      <c r="AB45" s="288">
        <v>40</v>
      </c>
      <c r="AC45" s="556"/>
      <c r="AD45" s="597">
        <v>0.94</v>
      </c>
      <c r="AE45" s="556"/>
      <c r="AF45" s="286" t="s">
        <v>135</v>
      </c>
      <c r="AG45" s="551"/>
      <c r="AH45" s="286" t="s">
        <v>135</v>
      </c>
      <c r="AI45" s="551"/>
      <c r="AJ45" s="286" t="s">
        <v>135</v>
      </c>
      <c r="AK45" s="551"/>
      <c r="AL45" s="1345" t="s">
        <v>3169</v>
      </c>
      <c r="AM45" s="551"/>
      <c r="AN45" s="551"/>
      <c r="AO45" s="1572" t="s">
        <v>728</v>
      </c>
      <c r="AP45" s="1533"/>
      <c r="AR45" s="1572" t="s">
        <v>3358</v>
      </c>
      <c r="AS45" s="1533"/>
      <c r="AU45" s="1572" t="s">
        <v>2892</v>
      </c>
      <c r="AV45" s="1533"/>
      <c r="AX45" s="1792" t="s">
        <v>3111</v>
      </c>
      <c r="AY45" s="1793"/>
      <c r="BE45" s="645"/>
      <c r="BF45" s="1803" t="s">
        <v>3401</v>
      </c>
      <c r="BG45" s="1803"/>
      <c r="BJ45" s="549"/>
      <c r="BK45" s="1"/>
      <c r="BL45" s="549"/>
      <c r="BM45" s="549"/>
      <c r="BN45" s="1"/>
      <c r="BO45" s="549"/>
      <c r="BP45" s="549"/>
      <c r="BQ45" s="1"/>
      <c r="BR45" s="549"/>
      <c r="BS45" s="549"/>
      <c r="BT45" s="1"/>
      <c r="BV45" s="549"/>
      <c r="BW45" s="1664" t="s">
        <v>882</v>
      </c>
      <c r="BX45" s="260"/>
      <c r="BY45" s="1664" t="s">
        <v>882</v>
      </c>
      <c r="BZ45" s="1664" t="s">
        <v>3486</v>
      </c>
      <c r="CA45" s="1810" t="s">
        <v>3459</v>
      </c>
      <c r="CB45" s="1648" t="s">
        <v>831</v>
      </c>
      <c r="CC45" s="1648" t="s">
        <v>3502</v>
      </c>
      <c r="CD45" s="1648" t="s">
        <v>2936</v>
      </c>
      <c r="CE45" s="1833" t="s">
        <v>3546</v>
      </c>
      <c r="CH45" s="260">
        <f t="shared" si="12"/>
        <v>64</v>
      </c>
      <c r="CI45" s="16" t="s">
        <v>259</v>
      </c>
      <c r="CJ45" s="16"/>
      <c r="CK45" s="16"/>
      <c r="CL45" s="16"/>
      <c r="CM45" s="16"/>
      <c r="CN45" s="16"/>
      <c r="CO45" s="16"/>
      <c r="CP45" s="16"/>
      <c r="CQ45" s="1753"/>
      <c r="CR45" s="213" t="s">
        <v>3857</v>
      </c>
      <c r="CS45" s="263"/>
      <c r="CT45" s="263"/>
      <c r="CU45" s="263"/>
      <c r="CV45" s="263"/>
      <c r="CW45" s="263"/>
      <c r="CX45" s="263"/>
      <c r="CY45" s="262"/>
      <c r="DB45" s="16"/>
      <c r="DC45" s="1374">
        <f t="shared" si="11"/>
        <v>64</v>
      </c>
      <c r="DD45" s="1374">
        <f t="shared" si="13"/>
        <v>94</v>
      </c>
      <c r="DE45" s="16" t="s">
        <v>3761</v>
      </c>
      <c r="DF45" s="16"/>
      <c r="DG45" s="16"/>
      <c r="DH45" s="16"/>
      <c r="DJ45" s="1374">
        <f t="shared" si="14"/>
        <v>94</v>
      </c>
      <c r="DK45" s="16" t="s">
        <v>3761</v>
      </c>
      <c r="DL45" s="16"/>
      <c r="DM45" s="16"/>
      <c r="DN45" s="16"/>
      <c r="DO45" s="106" t="s">
        <v>505</v>
      </c>
      <c r="DP45" s="16"/>
      <c r="DQ45" s="16"/>
      <c r="DR45" t="s">
        <v>3593</v>
      </c>
      <c r="DS45" s="651"/>
      <c r="DU45" s="403"/>
      <c r="DV45" s="404"/>
      <c r="DW45" s="404"/>
      <c r="DX45" s="404"/>
      <c r="DY45" s="404"/>
      <c r="DZ45" s="404"/>
      <c r="EA45" s="404"/>
      <c r="EB45" s="405"/>
      <c r="ED45" s="9">
        <v>1</v>
      </c>
    </row>
    <row r="46" spans="2:134" ht="21" customHeight="1" thickBot="1">
      <c r="B46" s="632" t="s">
        <v>832</v>
      </c>
      <c r="C46" s="632" t="s">
        <v>1014</v>
      </c>
      <c r="D46" s="632" t="s">
        <v>1749</v>
      </c>
      <c r="E46" s="632" t="s">
        <v>2970</v>
      </c>
      <c r="F46" s="119" t="s">
        <v>517</v>
      </c>
      <c r="G46" s="119" t="s">
        <v>517</v>
      </c>
      <c r="H46" s="119" t="s">
        <v>517</v>
      </c>
      <c r="I46" s="1335" t="s">
        <v>2996</v>
      </c>
      <c r="J46" s="93">
        <f t="shared" si="15"/>
        <v>0.15</v>
      </c>
      <c r="K46" s="92" t="s">
        <v>282</v>
      </c>
      <c r="L46" s="75">
        <f t="shared" si="16"/>
        <v>7</v>
      </c>
      <c r="M46" s="74">
        <f t="shared" si="17"/>
        <v>15</v>
      </c>
      <c r="N46" s="91">
        <v>150</v>
      </c>
      <c r="O46" s="72">
        <v>120</v>
      </c>
      <c r="P46" s="71">
        <v>180</v>
      </c>
      <c r="Q46" s="79">
        <f t="shared" si="18"/>
        <v>18</v>
      </c>
      <c r="R46" s="95">
        <v>180</v>
      </c>
      <c r="S46" s="87" t="s">
        <v>516</v>
      </c>
      <c r="T46" s="260"/>
      <c r="V46" s="548" t="s">
        <v>708</v>
      </c>
      <c r="W46" s="196"/>
      <c r="X46" s="196"/>
      <c r="Y46" s="196"/>
      <c r="AA46" s="646"/>
      <c r="AB46" s="288">
        <v>40</v>
      </c>
      <c r="AC46" s="556"/>
      <c r="AD46" s="597">
        <v>1.04</v>
      </c>
      <c r="AE46" s="556"/>
      <c r="AF46" s="286" t="s">
        <v>132</v>
      </c>
      <c r="AG46" s="551"/>
      <c r="AH46" s="286" t="s">
        <v>132</v>
      </c>
      <c r="AI46" s="551"/>
      <c r="AJ46" s="286" t="s">
        <v>132</v>
      </c>
      <c r="AK46" s="551"/>
      <c r="AL46" s="1345" t="s">
        <v>3170</v>
      </c>
      <c r="AM46" s="551"/>
      <c r="AN46" s="551"/>
      <c r="AO46" s="1572" t="s">
        <v>744</v>
      </c>
      <c r="AP46" s="1533"/>
      <c r="AR46" s="1572" t="s">
        <v>3372</v>
      </c>
      <c r="AS46" s="1533"/>
      <c r="AU46" s="1572" t="s">
        <v>3388</v>
      </c>
      <c r="AV46" s="1533"/>
      <c r="AX46" s="1792" t="s">
        <v>3126</v>
      </c>
      <c r="AY46" s="1793"/>
      <c r="BE46" s="645"/>
      <c r="BF46" s="1803"/>
      <c r="BG46" s="1803"/>
      <c r="BJ46" s="549"/>
      <c r="BK46" s="1"/>
      <c r="BL46" s="549"/>
      <c r="BM46" s="549"/>
      <c r="BN46" s="1"/>
      <c r="BO46" s="549"/>
      <c r="BP46" s="549"/>
      <c r="BQ46" s="1"/>
      <c r="BR46" s="549"/>
      <c r="BS46" s="549"/>
      <c r="BT46" s="1"/>
      <c r="BV46" s="549"/>
      <c r="BW46" s="1663"/>
      <c r="BX46" s="260"/>
      <c r="BY46" s="1663"/>
      <c r="BZ46" s="1663"/>
      <c r="CA46" s="1811"/>
      <c r="CB46" s="1648"/>
      <c r="CC46" s="1648"/>
      <c r="CD46" s="1648"/>
      <c r="CE46" s="1833"/>
      <c r="CH46" s="260">
        <f t="shared" si="12"/>
        <v>86</v>
      </c>
      <c r="CI46" s="18" t="s">
        <v>257</v>
      </c>
      <c r="CJ46" s="16"/>
      <c r="CK46" s="16"/>
      <c r="CL46" s="16"/>
      <c r="CM46" s="16"/>
      <c r="CN46" s="16"/>
      <c r="CO46" s="16"/>
      <c r="CP46" s="16"/>
      <c r="CQ46" s="1754"/>
      <c r="CR46" s="1462"/>
      <c r="CS46" s="1462"/>
      <c r="CT46" s="1462"/>
      <c r="CU46" s="1462"/>
      <c r="CV46" s="1462"/>
      <c r="CW46" s="1462"/>
      <c r="CX46" s="1462"/>
      <c r="CY46" s="1463"/>
      <c r="DB46" s="16"/>
      <c r="DC46" s="1374">
        <f t="shared" si="11"/>
        <v>86</v>
      </c>
      <c r="DD46" s="1374">
        <f t="shared" si="13"/>
        <v>0</v>
      </c>
      <c r="DE46" s="18"/>
      <c r="DF46" s="16"/>
      <c r="DG46" s="16"/>
      <c r="DH46" s="16"/>
      <c r="DJ46" s="1374">
        <f t="shared" si="14"/>
        <v>0</v>
      </c>
      <c r="DK46" s="18"/>
      <c r="DL46" s="16"/>
      <c r="DM46" s="16"/>
      <c r="DN46" s="16"/>
      <c r="DO46" s="106" t="s">
        <v>505</v>
      </c>
      <c r="DP46" s="16"/>
      <c r="DQ46" s="16"/>
      <c r="DR46" t="s">
        <v>3594</v>
      </c>
      <c r="DS46" s="651"/>
      <c r="DU46" s="403"/>
      <c r="DV46" s="404"/>
      <c r="DW46" s="404"/>
      <c r="DX46" s="404"/>
      <c r="DY46" s="404"/>
      <c r="DZ46" s="404"/>
      <c r="EA46" s="404"/>
      <c r="EB46" s="405"/>
      <c r="ED46" s="9">
        <v>1</v>
      </c>
    </row>
    <row r="47" spans="2:134" ht="21" customHeight="1" thickBot="1">
      <c r="B47" s="632" t="s">
        <v>832</v>
      </c>
      <c r="C47" s="632" t="s">
        <v>1014</v>
      </c>
      <c r="D47" s="632" t="s">
        <v>1749</v>
      </c>
      <c r="E47" s="632" t="s">
        <v>2970</v>
      </c>
      <c r="F47" s="119" t="s">
        <v>515</v>
      </c>
      <c r="G47" s="119" t="s">
        <v>515</v>
      </c>
      <c r="H47" s="119" t="s">
        <v>515</v>
      </c>
      <c r="I47" s="1335" t="s">
        <v>2997</v>
      </c>
      <c r="J47" s="93">
        <f t="shared" si="15"/>
        <v>0.18</v>
      </c>
      <c r="K47" s="92" t="s">
        <v>282</v>
      </c>
      <c r="L47" s="75">
        <f t="shared" si="16"/>
        <v>6</v>
      </c>
      <c r="M47" s="74">
        <f t="shared" si="17"/>
        <v>18</v>
      </c>
      <c r="N47" s="91">
        <v>180</v>
      </c>
      <c r="O47" s="72">
        <v>150</v>
      </c>
      <c r="P47" s="71">
        <v>210</v>
      </c>
      <c r="Q47" s="79">
        <f t="shared" si="18"/>
        <v>21</v>
      </c>
      <c r="R47" s="95">
        <v>210</v>
      </c>
      <c r="S47" s="87" t="s">
        <v>514</v>
      </c>
      <c r="T47" s="260"/>
      <c r="V47" s="278" t="s">
        <v>710</v>
      </c>
      <c r="W47" s="196"/>
      <c r="X47" s="196"/>
      <c r="Y47" s="196"/>
      <c r="AA47" s="646"/>
      <c r="AB47" s="288">
        <v>30</v>
      </c>
      <c r="AC47" s="556"/>
      <c r="AD47" s="597">
        <v>1.04</v>
      </c>
      <c r="AE47" s="556"/>
      <c r="AF47" s="286" t="s">
        <v>130</v>
      </c>
      <c r="AG47" s="551"/>
      <c r="AH47" s="286" t="s">
        <v>130</v>
      </c>
      <c r="AI47" s="551"/>
      <c r="AJ47" s="286" t="s">
        <v>130</v>
      </c>
      <c r="AK47" s="551"/>
      <c r="AL47" s="1345" t="s">
        <v>3171</v>
      </c>
      <c r="AM47" s="551"/>
      <c r="AN47" s="551"/>
      <c r="AO47" s="1572" t="s">
        <v>745</v>
      </c>
      <c r="AP47" s="1533"/>
      <c r="AR47" s="1572" t="s">
        <v>3373</v>
      </c>
      <c r="AS47" s="1533"/>
      <c r="AU47" s="1572" t="s">
        <v>2909</v>
      </c>
      <c r="AV47" s="1533"/>
      <c r="AX47" s="1792" t="s">
        <v>3109</v>
      </c>
      <c r="AY47" s="1793"/>
      <c r="BE47" s="645"/>
      <c r="BF47" s="1803" t="s">
        <v>3402</v>
      </c>
      <c r="BG47" s="1803"/>
      <c r="BJ47" s="549"/>
      <c r="BK47" s="1"/>
      <c r="BL47" s="549"/>
      <c r="BM47" s="549"/>
      <c r="BN47" s="1"/>
      <c r="BO47" s="549"/>
      <c r="BP47" s="549"/>
      <c r="BQ47" s="1"/>
      <c r="BR47" s="549"/>
      <c r="BS47" s="549"/>
      <c r="BT47" s="1"/>
      <c r="BV47" s="549"/>
      <c r="BX47" s="260"/>
      <c r="CA47" s="1342"/>
      <c r="CE47" s="1365"/>
      <c r="CH47" s="260">
        <f t="shared" si="12"/>
        <v>0</v>
      </c>
      <c r="CI47" s="18"/>
      <c r="CJ47" s="16"/>
      <c r="CK47" s="16"/>
      <c r="CL47" s="16"/>
      <c r="CM47" s="16"/>
      <c r="CN47" s="16"/>
      <c r="CO47" s="16"/>
      <c r="CP47" s="16"/>
      <c r="DB47" s="16"/>
      <c r="DC47" s="1374">
        <f t="shared" ref="DC47:DC78" si="19">CH47</f>
        <v>0</v>
      </c>
      <c r="DD47" s="1374">
        <f t="shared" si="13"/>
        <v>0</v>
      </c>
      <c r="DE47" s="18"/>
      <c r="DF47" s="16"/>
      <c r="DG47" s="16"/>
      <c r="DH47" s="16"/>
      <c r="DJ47" s="1374">
        <f t="shared" si="14"/>
        <v>0</v>
      </c>
      <c r="DK47" s="18"/>
      <c r="DL47" s="16"/>
      <c r="DM47" s="16"/>
      <c r="DN47" s="16"/>
      <c r="DO47" s="106" t="s">
        <v>505</v>
      </c>
      <c r="DP47" s="16"/>
      <c r="DQ47" s="16"/>
      <c r="DR47"/>
      <c r="DS47" s="651"/>
      <c r="DU47" s="403"/>
      <c r="DV47" s="404"/>
      <c r="DW47" s="404"/>
      <c r="DX47" s="404"/>
      <c r="DY47" s="404"/>
      <c r="DZ47" s="404"/>
      <c r="EA47" s="404"/>
      <c r="EB47" s="405"/>
      <c r="ED47" s="9">
        <v>1</v>
      </c>
    </row>
    <row r="48" spans="2:134" ht="21" customHeight="1">
      <c r="B48" s="632" t="s">
        <v>832</v>
      </c>
      <c r="C48" s="632" t="s">
        <v>1014</v>
      </c>
      <c r="D48" s="632" t="s">
        <v>1749</v>
      </c>
      <c r="E48" s="632" t="s">
        <v>2970</v>
      </c>
      <c r="F48" s="119" t="s">
        <v>512</v>
      </c>
      <c r="G48" s="119" t="s">
        <v>512</v>
      </c>
      <c r="H48" s="119" t="s">
        <v>512</v>
      </c>
      <c r="I48" s="1335" t="s">
        <v>2998</v>
      </c>
      <c r="J48" s="93">
        <f t="shared" si="15"/>
        <v>0.15</v>
      </c>
      <c r="K48" s="92" t="s">
        <v>282</v>
      </c>
      <c r="L48" s="75">
        <f t="shared" si="16"/>
        <v>7</v>
      </c>
      <c r="M48" s="74">
        <f t="shared" si="17"/>
        <v>15</v>
      </c>
      <c r="N48" s="91">
        <v>150</v>
      </c>
      <c r="O48" s="72">
        <v>120</v>
      </c>
      <c r="P48" s="71">
        <v>180</v>
      </c>
      <c r="Q48" s="79">
        <f t="shared" si="18"/>
        <v>18</v>
      </c>
      <c r="R48" s="95">
        <v>180</v>
      </c>
      <c r="S48" s="87" t="s">
        <v>511</v>
      </c>
      <c r="T48" s="260"/>
      <c r="V48" s="28" t="s">
        <v>711</v>
      </c>
      <c r="W48" s="196"/>
      <c r="X48" s="196"/>
      <c r="Y48" s="196"/>
      <c r="AA48" s="646"/>
      <c r="AB48" s="288">
        <v>25</v>
      </c>
      <c r="AC48" s="556"/>
      <c r="AD48" s="597">
        <v>1.05</v>
      </c>
      <c r="AE48" s="556"/>
      <c r="AF48" s="286" t="s">
        <v>128</v>
      </c>
      <c r="AG48" s="551"/>
      <c r="AH48" s="286" t="s">
        <v>3262</v>
      </c>
      <c r="AI48" s="551"/>
      <c r="AJ48" s="286" t="s">
        <v>3315</v>
      </c>
      <c r="AK48" s="551"/>
      <c r="AL48" s="1345" t="s">
        <v>3172</v>
      </c>
      <c r="AM48" s="551"/>
      <c r="AN48" s="551"/>
      <c r="AO48" s="1572" t="s">
        <v>728</v>
      </c>
      <c r="AP48" s="1533"/>
      <c r="AR48" s="1572" t="s">
        <v>3358</v>
      </c>
      <c r="AS48" s="1533"/>
      <c r="AU48" s="1572" t="s">
        <v>2892</v>
      </c>
      <c r="AV48" s="1533"/>
      <c r="AX48" s="1792" t="s">
        <v>3111</v>
      </c>
      <c r="AY48" s="1793"/>
      <c r="BE48" s="645"/>
      <c r="BF48" s="1803"/>
      <c r="BG48" s="1803"/>
      <c r="BJ48" s="549"/>
      <c r="BK48" s="1"/>
      <c r="BL48" s="549"/>
      <c r="BM48" s="549"/>
      <c r="BN48" s="1"/>
      <c r="BO48" s="549"/>
      <c r="BP48" s="549"/>
      <c r="BQ48" s="1"/>
      <c r="BR48" s="549"/>
      <c r="BS48" s="549"/>
      <c r="BT48" s="1"/>
      <c r="BV48" s="549"/>
      <c r="BW48" s="1667" t="s">
        <v>686</v>
      </c>
      <c r="BX48" s="260"/>
      <c r="BY48" s="1667" t="s">
        <v>686</v>
      </c>
      <c r="BZ48" s="1667" t="s">
        <v>3487</v>
      </c>
      <c r="CA48" s="1812" t="s">
        <v>3460</v>
      </c>
      <c r="CB48" s="1648" t="s">
        <v>885</v>
      </c>
      <c r="CC48" s="1648" t="s">
        <v>3503</v>
      </c>
      <c r="CD48" s="1648" t="s">
        <v>3527</v>
      </c>
      <c r="CE48" s="1833" t="s">
        <v>3547</v>
      </c>
      <c r="CH48" s="260">
        <f t="shared" si="12"/>
        <v>76</v>
      </c>
      <c r="CI48" s="26" t="s">
        <v>253</v>
      </c>
      <c r="CJ48" s="16"/>
      <c r="CK48" s="16"/>
      <c r="CL48" s="16"/>
      <c r="CM48" s="16"/>
      <c r="CN48" s="16"/>
      <c r="CO48" s="16"/>
      <c r="CP48" s="16"/>
      <c r="CQ48" s="1402" t="s">
        <v>585</v>
      </c>
      <c r="CR48" s="1403" t="str">
        <f t="shared" ref="CR48:CY48" si="20">SUBSTITUTE(ADDRESS(1,COLUMN(),4),"1","")</f>
        <v>CR</v>
      </c>
      <c r="CS48" s="1404" t="str">
        <f t="shared" si="20"/>
        <v>CS</v>
      </c>
      <c r="CT48" s="1404" t="str">
        <f t="shared" si="20"/>
        <v>CT</v>
      </c>
      <c r="CU48" s="1404" t="str">
        <f t="shared" si="20"/>
        <v>CU</v>
      </c>
      <c r="CV48" s="1404" t="str">
        <f t="shared" si="20"/>
        <v>CV</v>
      </c>
      <c r="CW48" s="1405" t="str">
        <f>"Col."&amp;SUBSTITUTE(ADDRESS(1,COLUMN(),4),"1","")&amp;"▼"</f>
        <v>Col.CW▼</v>
      </c>
      <c r="CX48" s="1404" t="str">
        <f t="shared" si="20"/>
        <v>CX</v>
      </c>
      <c r="CY48" s="1406" t="str">
        <f t="shared" si="20"/>
        <v>CY</v>
      </c>
      <c r="DA48" s="1407" t="s">
        <v>649</v>
      </c>
      <c r="DB48" s="16"/>
      <c r="DC48" s="1374">
        <f t="shared" si="19"/>
        <v>76</v>
      </c>
      <c r="DD48" s="1374">
        <f t="shared" si="13"/>
        <v>8</v>
      </c>
      <c r="DE48" s="26" t="s">
        <v>3689</v>
      </c>
      <c r="DF48" s="16"/>
      <c r="DG48" s="16"/>
      <c r="DH48" s="16"/>
      <c r="DI48" s="106" t="s">
        <v>505</v>
      </c>
      <c r="DJ48" s="1374">
        <f t="shared" si="14"/>
        <v>8</v>
      </c>
      <c r="DK48" s="26" t="s">
        <v>3689</v>
      </c>
      <c r="DL48" s="16"/>
      <c r="DM48" s="16"/>
      <c r="DN48" s="16"/>
      <c r="DO48" s="106" t="s">
        <v>505</v>
      </c>
      <c r="DP48" s="16"/>
      <c r="DQ48" s="16"/>
      <c r="DR48" s="1369" t="s">
        <v>3595</v>
      </c>
      <c r="DS48" s="651"/>
      <c r="DU48" s="403"/>
      <c r="DV48" s="404"/>
      <c r="DW48" s="404"/>
      <c r="DX48" s="404"/>
      <c r="DY48" s="404"/>
      <c r="DZ48" s="404"/>
      <c r="EA48" s="404"/>
      <c r="EB48" s="405"/>
      <c r="ED48" s="9">
        <v>1</v>
      </c>
    </row>
    <row r="49" spans="2:134" ht="21" customHeight="1">
      <c r="B49" s="632" t="s">
        <v>832</v>
      </c>
      <c r="C49" s="632" t="s">
        <v>1014</v>
      </c>
      <c r="D49" s="632" t="s">
        <v>1749</v>
      </c>
      <c r="E49" s="632" t="s">
        <v>2970</v>
      </c>
      <c r="F49" s="119" t="s">
        <v>450</v>
      </c>
      <c r="G49" s="119" t="s">
        <v>450</v>
      </c>
      <c r="H49" s="119" t="s">
        <v>450</v>
      </c>
      <c r="I49" s="1335" t="s">
        <v>2999</v>
      </c>
      <c r="J49" s="93">
        <f t="shared" si="15"/>
        <v>2.5000000000000001E-2</v>
      </c>
      <c r="K49" s="92" t="s">
        <v>282</v>
      </c>
      <c r="L49" s="75">
        <f t="shared" si="16"/>
        <v>40</v>
      </c>
      <c r="M49" s="74">
        <f t="shared" si="17"/>
        <v>2.5</v>
      </c>
      <c r="N49" s="91">
        <v>25</v>
      </c>
      <c r="O49" s="72">
        <v>20</v>
      </c>
      <c r="P49" s="71">
        <v>30</v>
      </c>
      <c r="Q49" s="79">
        <f t="shared" si="18"/>
        <v>3</v>
      </c>
      <c r="R49" s="95">
        <v>30</v>
      </c>
      <c r="S49" s="87" t="s">
        <v>449</v>
      </c>
      <c r="T49" s="260"/>
      <c r="V49" s="28" t="s">
        <v>712</v>
      </c>
      <c r="W49" s="196"/>
      <c r="X49" s="196"/>
      <c r="Y49" s="196"/>
      <c r="AA49" s="646"/>
      <c r="AB49" s="288">
        <v>25</v>
      </c>
      <c r="AC49" s="556"/>
      <c r="AD49" s="597">
        <v>1.05</v>
      </c>
      <c r="AE49" s="556"/>
      <c r="AF49" s="286" t="s">
        <v>125</v>
      </c>
      <c r="AG49" s="551"/>
      <c r="AH49" s="286" t="s">
        <v>3263</v>
      </c>
      <c r="AI49" s="551"/>
      <c r="AJ49" s="286" t="s">
        <v>3316</v>
      </c>
      <c r="AK49" s="551"/>
      <c r="AL49" s="1345" t="s">
        <v>3173</v>
      </c>
      <c r="AM49" s="551"/>
      <c r="AN49" s="551"/>
      <c r="AO49" s="1572" t="s">
        <v>740</v>
      </c>
      <c r="AP49" s="1533"/>
      <c r="AR49" s="1572" t="s">
        <v>3363</v>
      </c>
      <c r="AS49" s="1533"/>
      <c r="AU49" s="1572" t="s">
        <v>2904</v>
      </c>
      <c r="AV49" s="1533"/>
      <c r="AX49" s="1792" t="s">
        <v>3116</v>
      </c>
      <c r="AY49" s="1793"/>
      <c r="BE49" s="645"/>
      <c r="BF49" t="s">
        <v>3403</v>
      </c>
      <c r="BJ49" s="549"/>
      <c r="BK49" s="1"/>
      <c r="BL49" s="549"/>
      <c r="BM49" s="549"/>
      <c r="BN49" s="1"/>
      <c r="BO49" s="549"/>
      <c r="BP49" s="549"/>
      <c r="BQ49" s="1"/>
      <c r="BR49" s="549"/>
      <c r="BS49" s="549"/>
      <c r="BT49" s="1"/>
      <c r="BV49" s="549"/>
      <c r="BW49" s="1666"/>
      <c r="BX49" s="260"/>
      <c r="BY49" s="1666"/>
      <c r="BZ49" s="1666"/>
      <c r="CA49" s="1813"/>
      <c r="CB49" s="1648"/>
      <c r="CC49" s="1648"/>
      <c r="CD49" s="1648"/>
      <c r="CE49" s="1833"/>
      <c r="CH49" s="260">
        <f t="shared" si="12"/>
        <v>133</v>
      </c>
      <c r="CI49" s="16" t="s">
        <v>251</v>
      </c>
      <c r="CJ49" s="16"/>
      <c r="CK49" s="16"/>
      <c r="CL49" s="16"/>
      <c r="CM49" s="16"/>
      <c r="CN49" s="16"/>
      <c r="CO49" s="16"/>
      <c r="CP49" s="16"/>
      <c r="CQ49" s="1753"/>
      <c r="CR49" s="1408">
        <f t="shared" ref="CR49:CX49" ca="1" si="21">CELL("largeur",CR49)</f>
        <v>11</v>
      </c>
      <c r="CS49" s="353">
        <f t="shared" ca="1" si="21"/>
        <v>6</v>
      </c>
      <c r="CT49" s="353">
        <f t="shared" ca="1" si="21"/>
        <v>6</v>
      </c>
      <c r="CU49" s="353">
        <f t="shared" ca="1" si="21"/>
        <v>6</v>
      </c>
      <c r="CV49" s="353">
        <f t="shared" ca="1" si="21"/>
        <v>8</v>
      </c>
      <c r="CW49" s="353">
        <f t="shared" ca="1" si="21"/>
        <v>122</v>
      </c>
      <c r="CX49" s="353">
        <f t="shared" ca="1" si="21"/>
        <v>10</v>
      </c>
      <c r="CY49" s="1409">
        <f ca="1">CELL("largeur",CY49)</f>
        <v>12</v>
      </c>
      <c r="DA49" s="1410" t="str">
        <f>"1️⃣ COLLEZ LE TEXTE BRUT A DÉCOUPER  DANS LA CELLULE "&amp;ADDRESS(ROW(CW56),COLUMN(CW56),4)</f>
        <v>1️⃣ COLLEZ LE TEXTE BRUT A DÉCOUPER  DANS LA CELLULE CW56</v>
      </c>
      <c r="DB49" s="16"/>
      <c r="DC49" s="1374">
        <f t="shared" si="19"/>
        <v>133</v>
      </c>
      <c r="DD49" s="1374">
        <f t="shared" si="13"/>
        <v>131</v>
      </c>
      <c r="DE49" s="16" t="s">
        <v>3766</v>
      </c>
      <c r="DF49" s="16"/>
      <c r="DG49" s="16"/>
      <c r="DH49" s="16"/>
      <c r="DI49" s="106" t="s">
        <v>505</v>
      </c>
      <c r="DJ49" s="1374">
        <f t="shared" si="14"/>
        <v>210</v>
      </c>
      <c r="DK49" s="16" t="s">
        <v>3704</v>
      </c>
      <c r="DL49" s="16"/>
      <c r="DM49" s="16"/>
      <c r="DN49" s="16"/>
      <c r="DO49" s="106" t="s">
        <v>505</v>
      </c>
      <c r="DP49" s="16"/>
      <c r="DQ49" s="16"/>
      <c r="DR49" t="s">
        <v>3626</v>
      </c>
      <c r="DS49" s="651"/>
      <c r="DU49" s="403"/>
      <c r="DV49" s="404"/>
      <c r="DW49" s="404"/>
      <c r="DX49" s="404"/>
      <c r="DY49" s="404"/>
      <c r="DZ49" s="404"/>
      <c r="EA49" s="404"/>
      <c r="EB49" s="405"/>
      <c r="ED49" s="9">
        <v>1</v>
      </c>
    </row>
    <row r="50" spans="2:134" ht="21" customHeight="1">
      <c r="B50" s="632" t="s">
        <v>832</v>
      </c>
      <c r="C50" s="632" t="s">
        <v>1014</v>
      </c>
      <c r="D50" s="632" t="s">
        <v>1749</v>
      </c>
      <c r="E50" s="632" t="s">
        <v>2970</v>
      </c>
      <c r="F50" s="119" t="s">
        <v>448</v>
      </c>
      <c r="G50" s="119" t="s">
        <v>448</v>
      </c>
      <c r="H50" s="119" t="s">
        <v>448</v>
      </c>
      <c r="I50" s="1335" t="s">
        <v>3000</v>
      </c>
      <c r="J50" s="93">
        <f t="shared" si="15"/>
        <v>0.35</v>
      </c>
      <c r="K50" s="92" t="s">
        <v>282</v>
      </c>
      <c r="L50" s="75">
        <f t="shared" si="16"/>
        <v>3</v>
      </c>
      <c r="M50" s="74">
        <f t="shared" si="17"/>
        <v>35</v>
      </c>
      <c r="N50" s="91">
        <v>350</v>
      </c>
      <c r="O50" s="72">
        <v>300</v>
      </c>
      <c r="P50" s="71">
        <v>400</v>
      </c>
      <c r="Q50" s="79">
        <f t="shared" si="18"/>
        <v>40</v>
      </c>
      <c r="R50" s="95">
        <v>400</v>
      </c>
      <c r="S50" s="87" t="s">
        <v>447</v>
      </c>
      <c r="T50" s="260"/>
      <c r="V50" s="28" t="s">
        <v>713</v>
      </c>
      <c r="W50" s="196"/>
      <c r="X50" s="196"/>
      <c r="Y50" s="196"/>
      <c r="AA50" s="646"/>
      <c r="AB50" s="288">
        <v>30</v>
      </c>
      <c r="AC50" s="556"/>
      <c r="AD50" s="597">
        <v>1.03</v>
      </c>
      <c r="AE50" s="556"/>
      <c r="AF50" s="286" t="s">
        <v>122</v>
      </c>
      <c r="AG50" s="551"/>
      <c r="AH50" s="286" t="s">
        <v>122</v>
      </c>
      <c r="AI50" s="551"/>
      <c r="AJ50" s="286" t="s">
        <v>122</v>
      </c>
      <c r="AK50" s="551"/>
      <c r="AL50" s="1345" t="s">
        <v>3174</v>
      </c>
      <c r="AM50" s="551"/>
      <c r="AN50" s="551"/>
      <c r="AO50" s="1572" t="s">
        <v>746</v>
      </c>
      <c r="AP50" s="1533"/>
      <c r="AR50" s="1572" t="s">
        <v>3374</v>
      </c>
      <c r="AS50" s="1533"/>
      <c r="AU50" s="1572" t="s">
        <v>2910</v>
      </c>
      <c r="AV50" s="1533"/>
      <c r="AX50" s="1792" t="s">
        <v>3127</v>
      </c>
      <c r="AY50" s="1793"/>
      <c r="BE50" s="645"/>
      <c r="BF50" s="1354"/>
      <c r="BJ50" s="549"/>
      <c r="BK50" s="1"/>
      <c r="BL50" s="549"/>
      <c r="BM50" s="549"/>
      <c r="BN50" s="1"/>
      <c r="BO50" s="549"/>
      <c r="BP50" s="549"/>
      <c r="BQ50" s="1"/>
      <c r="BR50" s="549"/>
      <c r="BS50" s="549"/>
      <c r="BT50" s="1"/>
      <c r="BV50" s="549"/>
      <c r="BX50" s="260"/>
      <c r="CA50" s="1342"/>
      <c r="CE50" s="1365"/>
      <c r="CH50" s="260">
        <f t="shared" si="12"/>
        <v>0</v>
      </c>
      <c r="CI50" s="16"/>
      <c r="CJ50" s="16"/>
      <c r="CK50" s="16"/>
      <c r="CL50" s="16"/>
      <c r="CM50" s="16"/>
      <c r="CN50" s="16"/>
      <c r="CO50" s="16"/>
      <c r="CP50" s="16"/>
      <c r="CQ50" s="1753"/>
      <c r="CR50" s="1411">
        <v>11</v>
      </c>
      <c r="CS50" s="1320">
        <v>6</v>
      </c>
      <c r="CT50" s="1320">
        <v>6</v>
      </c>
      <c r="CU50" s="1320">
        <v>6</v>
      </c>
      <c r="CV50" s="1320">
        <v>6</v>
      </c>
      <c r="CW50" s="1412" t="str">
        <f>CX54&amp;"▼ "</f>
        <v xml:space="preserve">122▼ </v>
      </c>
      <c r="CX50" s="1320">
        <v>11</v>
      </c>
      <c r="CY50" s="1377">
        <v>3</v>
      </c>
      <c r="DA50" s="1413" t="s">
        <v>3844</v>
      </c>
      <c r="DB50" s="16"/>
      <c r="DC50" s="1374">
        <f t="shared" si="19"/>
        <v>0</v>
      </c>
      <c r="DD50" s="1374">
        <f t="shared" si="13"/>
        <v>60</v>
      </c>
      <c r="DE50" s="16" t="s">
        <v>3767</v>
      </c>
      <c r="DF50" s="16"/>
      <c r="DG50" s="16"/>
      <c r="DH50" s="16"/>
      <c r="DJ50" s="1374">
        <f t="shared" si="14"/>
        <v>0</v>
      </c>
      <c r="DK50" s="16"/>
      <c r="DL50" s="16"/>
      <c r="DM50" s="16"/>
      <c r="DN50" s="16"/>
      <c r="DO50" s="106" t="s">
        <v>505</v>
      </c>
      <c r="DP50" s="16"/>
      <c r="DQ50" s="16"/>
      <c r="DR50"/>
      <c r="DS50" s="651"/>
      <c r="DU50" s="413" t="s">
        <v>623</v>
      </c>
      <c r="DV50" s="650" t="s">
        <v>925</v>
      </c>
      <c r="DW50" s="404"/>
      <c r="DX50" s="404"/>
      <c r="DY50" s="404"/>
      <c r="DZ50" s="404"/>
      <c r="EA50" s="404"/>
      <c r="EB50" s="405"/>
      <c r="ED50" s="9">
        <v>1</v>
      </c>
    </row>
    <row r="51" spans="2:134" ht="21" customHeight="1" thickBot="1">
      <c r="B51" s="632" t="s">
        <v>832</v>
      </c>
      <c r="C51" s="632" t="s">
        <v>1014</v>
      </c>
      <c r="D51" s="632" t="s">
        <v>1749</v>
      </c>
      <c r="E51" s="632" t="s">
        <v>2970</v>
      </c>
      <c r="F51" s="119" t="s">
        <v>446</v>
      </c>
      <c r="G51" s="119" t="s">
        <v>446</v>
      </c>
      <c r="H51" s="119" t="s">
        <v>446</v>
      </c>
      <c r="I51" s="1335" t="s">
        <v>3001</v>
      </c>
      <c r="J51" s="93">
        <f t="shared" si="15"/>
        <v>0.24</v>
      </c>
      <c r="K51" s="92" t="s">
        <v>282</v>
      </c>
      <c r="L51" s="75">
        <f t="shared" si="16"/>
        <v>4</v>
      </c>
      <c r="M51" s="74">
        <f t="shared" si="17"/>
        <v>24</v>
      </c>
      <c r="N51" s="91">
        <v>240</v>
      </c>
      <c r="O51" s="72">
        <v>200</v>
      </c>
      <c r="P51" s="71">
        <v>300</v>
      </c>
      <c r="Q51" s="79">
        <f t="shared" si="18"/>
        <v>30</v>
      </c>
      <c r="R51" s="95">
        <v>300</v>
      </c>
      <c r="S51" s="87" t="s">
        <v>445</v>
      </c>
      <c r="T51" s="260"/>
      <c r="V51" s="28" t="s">
        <v>714</v>
      </c>
      <c r="W51" s="196"/>
      <c r="X51" s="196"/>
      <c r="Y51" s="196"/>
      <c r="AA51" s="646"/>
      <c r="AB51" s="288">
        <v>25</v>
      </c>
      <c r="AC51" s="556"/>
      <c r="AD51" s="597">
        <v>1.03</v>
      </c>
      <c r="AE51" s="556"/>
      <c r="AF51" s="286" t="s">
        <v>119</v>
      </c>
      <c r="AG51" s="551"/>
      <c r="AH51" s="286" t="s">
        <v>3264</v>
      </c>
      <c r="AI51" s="551"/>
      <c r="AJ51" s="286" t="s">
        <v>3317</v>
      </c>
      <c r="AK51" s="551"/>
      <c r="AL51" s="1345" t="s">
        <v>3175</v>
      </c>
      <c r="AM51" s="551"/>
      <c r="AN51" s="551"/>
      <c r="AO51" s="1572" t="s">
        <v>740</v>
      </c>
      <c r="AP51" s="1533"/>
      <c r="AR51" s="1572" t="s">
        <v>3363</v>
      </c>
      <c r="AS51" s="1533"/>
      <c r="AU51" s="1572" t="s">
        <v>2904</v>
      </c>
      <c r="AV51" s="1533"/>
      <c r="AX51" s="1792" t="s">
        <v>3116</v>
      </c>
      <c r="AY51" s="1793"/>
      <c r="BE51" s="645"/>
      <c r="BF51" s="1803" t="s">
        <v>3404</v>
      </c>
      <c r="BG51" s="1803"/>
      <c r="BJ51" s="549"/>
      <c r="BK51" s="1"/>
      <c r="BL51" s="549"/>
      <c r="BM51" s="549"/>
      <c r="BN51" s="1"/>
      <c r="BO51" s="549"/>
      <c r="BP51" s="549"/>
      <c r="BQ51" s="1"/>
      <c r="BR51" s="549"/>
      <c r="BS51" s="549"/>
      <c r="BT51" s="1"/>
      <c r="BV51" s="549"/>
      <c r="BW51" s="1571" t="s">
        <v>832</v>
      </c>
      <c r="BX51" s="260"/>
      <c r="BY51" s="1571" t="s">
        <v>3475</v>
      </c>
      <c r="BZ51" s="1571" t="s">
        <v>3489</v>
      </c>
      <c r="CA51" s="1780" t="s">
        <v>3461</v>
      </c>
      <c r="CB51" s="1571" t="s">
        <v>814</v>
      </c>
      <c r="CC51" s="1571" t="s">
        <v>814</v>
      </c>
      <c r="CD51" s="1571" t="s">
        <v>814</v>
      </c>
      <c r="CE51" s="1780" t="s">
        <v>3537</v>
      </c>
      <c r="CH51" s="260">
        <f t="shared" si="12"/>
        <v>6</v>
      </c>
      <c r="CI51" s="26" t="s">
        <v>247</v>
      </c>
      <c r="CJ51" s="16"/>
      <c r="CK51" s="16"/>
      <c r="CL51" s="16"/>
      <c r="CM51" s="16"/>
      <c r="CN51" s="16"/>
      <c r="CO51" s="16"/>
      <c r="CP51" s="16"/>
      <c r="CQ51" s="1753"/>
      <c r="CR51" s="1414"/>
      <c r="CS51" s="1398"/>
      <c r="CT51" s="1398"/>
      <c r="CU51" s="1398"/>
      <c r="CV51" s="1398"/>
      <c r="CW51" s="1379"/>
      <c r="CX51" s="1415"/>
      <c r="CY51" s="1416" t="s">
        <v>3845</v>
      </c>
      <c r="DA51" s="1417" t="str">
        <f>"cellule "&amp;ADDRESS(ROW(CX54),COLUMN(CX54),4)</f>
        <v>cellule CX54</v>
      </c>
      <c r="DB51" s="16"/>
      <c r="DC51" s="1374">
        <f t="shared" si="19"/>
        <v>6</v>
      </c>
      <c r="DD51" s="1374">
        <f t="shared" si="13"/>
        <v>6</v>
      </c>
      <c r="DE51" s="26" t="s">
        <v>247</v>
      </c>
      <c r="DF51" s="16"/>
      <c r="DG51" s="16"/>
      <c r="DH51" s="16"/>
      <c r="DI51" s="106" t="s">
        <v>505</v>
      </c>
      <c r="DJ51" s="1374">
        <f t="shared" si="14"/>
        <v>6</v>
      </c>
      <c r="DK51" s="26" t="s">
        <v>247</v>
      </c>
      <c r="DL51" s="16"/>
      <c r="DM51" s="16"/>
      <c r="DN51" s="16"/>
      <c r="DO51" s="106" t="s">
        <v>505</v>
      </c>
      <c r="DP51" s="16"/>
      <c r="DQ51" s="16"/>
      <c r="DR51" s="1369" t="s">
        <v>3596</v>
      </c>
      <c r="DS51" s="651"/>
      <c r="DU51" s="403"/>
      <c r="DV51" s="404"/>
      <c r="DW51" s="404"/>
      <c r="DX51" s="404"/>
      <c r="DY51" s="404"/>
      <c r="DZ51" s="404"/>
      <c r="EA51" s="404"/>
      <c r="EB51" s="405"/>
      <c r="ED51" s="9">
        <v>1</v>
      </c>
    </row>
    <row r="52" spans="2:134" ht="21">
      <c r="B52" s="632" t="s">
        <v>832</v>
      </c>
      <c r="C52" s="632" t="s">
        <v>1014</v>
      </c>
      <c r="D52" s="632" t="s">
        <v>1749</v>
      </c>
      <c r="E52" s="632" t="s">
        <v>2970</v>
      </c>
      <c r="F52" s="119" t="s">
        <v>436</v>
      </c>
      <c r="G52" s="119" t="s">
        <v>436</v>
      </c>
      <c r="H52" s="119" t="s">
        <v>436</v>
      </c>
      <c r="I52" s="1335" t="s">
        <v>3002</v>
      </c>
      <c r="J52" s="93">
        <f t="shared" si="15"/>
        <v>0.25</v>
      </c>
      <c r="K52" s="92" t="s">
        <v>282</v>
      </c>
      <c r="L52" s="75">
        <f t="shared" si="16"/>
        <v>4</v>
      </c>
      <c r="M52" s="74">
        <f t="shared" si="17"/>
        <v>25</v>
      </c>
      <c r="N52" s="91">
        <v>250</v>
      </c>
      <c r="O52" s="72">
        <v>200</v>
      </c>
      <c r="P52" s="71">
        <v>300</v>
      </c>
      <c r="Q52" s="79">
        <f t="shared" si="18"/>
        <v>30</v>
      </c>
      <c r="R52" s="95">
        <v>300</v>
      </c>
      <c r="S52" s="87" t="s">
        <v>435</v>
      </c>
      <c r="T52" s="260"/>
      <c r="V52" s="548" t="s">
        <v>715</v>
      </c>
      <c r="W52" s="196"/>
      <c r="X52" s="196"/>
      <c r="Y52" s="196"/>
      <c r="AA52" s="646"/>
      <c r="AB52" s="288">
        <v>35</v>
      </c>
      <c r="AC52" s="556"/>
      <c r="AD52" s="597">
        <v>1.03</v>
      </c>
      <c r="AE52" s="556"/>
      <c r="AF52" s="286" t="s">
        <v>116</v>
      </c>
      <c r="AG52" s="551"/>
      <c r="AH52" s="286" t="s">
        <v>3265</v>
      </c>
      <c r="AI52" s="551"/>
      <c r="AJ52" s="286" t="s">
        <v>3318</v>
      </c>
      <c r="AK52" s="551"/>
      <c r="AL52" s="1345" t="s">
        <v>3176</v>
      </c>
      <c r="AM52" s="551"/>
      <c r="AN52" s="551"/>
      <c r="AO52" s="1572" t="s">
        <v>731</v>
      </c>
      <c r="AP52" s="1533"/>
      <c r="AR52" s="1572" t="s">
        <v>3361</v>
      </c>
      <c r="AS52" s="1533"/>
      <c r="AU52" s="1572" t="s">
        <v>2895</v>
      </c>
      <c r="AV52" s="1533"/>
      <c r="AX52" s="1792" t="s">
        <v>3114</v>
      </c>
      <c r="AY52" s="1793"/>
      <c r="BE52" s="645"/>
      <c r="BF52" s="1803"/>
      <c r="BG52" s="1803"/>
      <c r="BJ52" s="549"/>
      <c r="BK52" s="1"/>
      <c r="BL52" s="549"/>
      <c r="BM52" s="549"/>
      <c r="BN52" s="1"/>
      <c r="BO52" s="549"/>
      <c r="BP52" s="549"/>
      <c r="BQ52" s="1"/>
      <c r="BR52" s="549"/>
      <c r="BS52" s="549"/>
      <c r="BT52" s="1"/>
      <c r="BV52" s="549"/>
      <c r="BW52" s="1571"/>
      <c r="BX52" s="260"/>
      <c r="BY52" s="1571"/>
      <c r="BZ52" s="1571"/>
      <c r="CA52" s="1780"/>
      <c r="CB52" s="1571"/>
      <c r="CC52" s="1571"/>
      <c r="CD52" s="1571"/>
      <c r="CE52" s="1780"/>
      <c r="CH52" s="260">
        <f t="shared" si="12"/>
        <v>151</v>
      </c>
      <c r="CI52" s="21" t="s">
        <v>245</v>
      </c>
      <c r="CJ52" s="16"/>
      <c r="CK52" s="16"/>
      <c r="CL52" s="16"/>
      <c r="CM52" s="16"/>
      <c r="CN52" s="16"/>
      <c r="CO52" s="16"/>
      <c r="CP52" s="16"/>
      <c r="CQ52" s="1753"/>
      <c r="CR52" s="1418" t="s">
        <v>3846</v>
      </c>
      <c r="CS52" s="263"/>
      <c r="CT52" s="1419"/>
      <c r="CU52" s="1419"/>
      <c r="CV52" s="1419"/>
      <c r="CW52" s="1420" t="str">
        <f ca="1">"Colonne Largeur "&amp; CW49</f>
        <v>Colonne Largeur 122</v>
      </c>
      <c r="CX52" s="1421"/>
      <c r="CY52" s="1422"/>
      <c r="DA52" s="1423" t="s">
        <v>3847</v>
      </c>
      <c r="DB52" s="16"/>
      <c r="DC52" s="1374">
        <f t="shared" si="19"/>
        <v>151</v>
      </c>
      <c r="DD52" s="1374">
        <f t="shared" si="13"/>
        <v>140</v>
      </c>
      <c r="DE52" s="21" t="s">
        <v>3768</v>
      </c>
      <c r="DF52" s="16"/>
      <c r="DG52" s="16"/>
      <c r="DH52" s="16"/>
      <c r="DI52" s="106" t="s">
        <v>505</v>
      </c>
      <c r="DJ52" s="1374">
        <f t="shared" si="14"/>
        <v>135</v>
      </c>
      <c r="DK52" s="21" t="s">
        <v>3798</v>
      </c>
      <c r="DL52" s="16"/>
      <c r="DM52" s="16"/>
      <c r="DN52" s="16"/>
      <c r="DO52" s="106" t="s">
        <v>505</v>
      </c>
      <c r="DP52" s="16"/>
      <c r="DQ52" s="16"/>
      <c r="DR52" t="s">
        <v>3597</v>
      </c>
      <c r="DS52" s="651"/>
      <c r="DU52" s="406" t="s">
        <v>619</v>
      </c>
      <c r="DV52" s="407"/>
      <c r="DW52" s="407"/>
      <c r="DX52" s="407"/>
      <c r="DY52" s="407"/>
      <c r="DZ52" s="407"/>
      <c r="EA52" s="407"/>
      <c r="EB52" s="408"/>
      <c r="ED52" s="9">
        <v>1</v>
      </c>
    </row>
    <row r="53" spans="2:134" ht="21" customHeight="1" thickBot="1">
      <c r="B53" s="632" t="s">
        <v>832</v>
      </c>
      <c r="C53" s="632" t="s">
        <v>1014</v>
      </c>
      <c r="D53" s="632" t="s">
        <v>1749</v>
      </c>
      <c r="E53" s="632" t="s">
        <v>2970</v>
      </c>
      <c r="F53" s="119" t="s">
        <v>421</v>
      </c>
      <c r="G53" s="119" t="s">
        <v>421</v>
      </c>
      <c r="H53" s="119" t="s">
        <v>421</v>
      </c>
      <c r="I53" s="1335" t="s">
        <v>3003</v>
      </c>
      <c r="J53" s="93">
        <f t="shared" si="15"/>
        <v>0.15</v>
      </c>
      <c r="K53" s="92" t="s">
        <v>282</v>
      </c>
      <c r="L53" s="75">
        <f t="shared" si="16"/>
        <v>7</v>
      </c>
      <c r="M53" s="74">
        <f t="shared" si="17"/>
        <v>15</v>
      </c>
      <c r="N53" s="91">
        <v>150</v>
      </c>
      <c r="O53" s="72">
        <v>120</v>
      </c>
      <c r="P53" s="71">
        <v>180</v>
      </c>
      <c r="Q53" s="79">
        <f t="shared" si="18"/>
        <v>18</v>
      </c>
      <c r="R53" s="95">
        <v>180</v>
      </c>
      <c r="S53" s="87" t="s">
        <v>420</v>
      </c>
      <c r="T53" s="260"/>
      <c r="V53" s="28" t="s">
        <v>717</v>
      </c>
      <c r="W53" s="196"/>
      <c r="X53" s="196"/>
      <c r="Y53" s="196"/>
      <c r="AA53" s="646"/>
      <c r="AB53" s="288">
        <v>40</v>
      </c>
      <c r="AC53" s="556"/>
      <c r="AD53" s="597">
        <v>1.03</v>
      </c>
      <c r="AE53" s="556"/>
      <c r="AF53" s="286" t="s">
        <v>114</v>
      </c>
      <c r="AG53" s="551"/>
      <c r="AH53" s="286" t="s">
        <v>114</v>
      </c>
      <c r="AI53" s="551"/>
      <c r="AJ53" s="286" t="s">
        <v>114</v>
      </c>
      <c r="AK53" s="551"/>
      <c r="AL53" s="1345" t="s">
        <v>3177</v>
      </c>
      <c r="AM53" s="551"/>
      <c r="AN53" s="551"/>
      <c r="AO53" s="1572" t="s">
        <v>738</v>
      </c>
      <c r="AP53" s="1533"/>
      <c r="AR53" s="1572" t="s">
        <v>3367</v>
      </c>
      <c r="AS53" s="1533"/>
      <c r="AU53" s="1572" t="s">
        <v>2902</v>
      </c>
      <c r="AV53" s="1533"/>
      <c r="AX53" s="1792" t="s">
        <v>3121</v>
      </c>
      <c r="AY53" s="1793"/>
      <c r="BE53" s="645"/>
      <c r="BF53" s="1803" t="s">
        <v>3405</v>
      </c>
      <c r="BG53" s="1803"/>
      <c r="BJ53" s="549"/>
      <c r="BK53" s="1"/>
      <c r="BL53" s="549"/>
      <c r="BM53" s="549"/>
      <c r="BN53" s="1"/>
      <c r="BO53" s="549"/>
      <c r="BP53" s="549"/>
      <c r="BQ53" s="1"/>
      <c r="BR53" s="549"/>
      <c r="BS53" s="549"/>
      <c r="BT53" s="1"/>
      <c r="BV53" s="549"/>
      <c r="BX53" s="260"/>
      <c r="CA53" s="1342"/>
      <c r="CE53" s="1365"/>
      <c r="CH53" s="260">
        <f t="shared" si="12"/>
        <v>154</v>
      </c>
      <c r="CI53" s="21" t="s">
        <v>242</v>
      </c>
      <c r="CJ53" s="16"/>
      <c r="CK53" s="16"/>
      <c r="CL53" s="16"/>
      <c r="CM53" s="16"/>
      <c r="CN53" s="16"/>
      <c r="CO53" s="16"/>
      <c r="CP53" s="16"/>
      <c r="CQ53" s="1753"/>
      <c r="CR53" s="1418" t="s">
        <v>3848</v>
      </c>
      <c r="CS53" s="263"/>
      <c r="CT53" s="263"/>
      <c r="CU53" s="263"/>
      <c r="CV53" s="263"/>
      <c r="CW53" s="1424" t="s">
        <v>3849</v>
      </c>
      <c r="CX53" s="1425">
        <v>40</v>
      </c>
      <c r="CY53" s="262"/>
      <c r="DA53" s="1426" t="str">
        <f>"cellule "&amp;ADDRESS(ROW(CX53),COLUMN(CX53),4)</f>
        <v>cellule CX53</v>
      </c>
      <c r="DB53" s="16"/>
      <c r="DC53" s="1374">
        <f t="shared" si="19"/>
        <v>154</v>
      </c>
      <c r="DD53" s="1374">
        <f t="shared" si="13"/>
        <v>137</v>
      </c>
      <c r="DE53" s="21" t="s">
        <v>3769</v>
      </c>
      <c r="DF53" s="16"/>
      <c r="DG53" s="16"/>
      <c r="DH53" s="16"/>
      <c r="DJ53" s="1374">
        <f t="shared" si="14"/>
        <v>134</v>
      </c>
      <c r="DK53" s="21" t="s">
        <v>3799</v>
      </c>
      <c r="DL53" s="16"/>
      <c r="DM53" s="16"/>
      <c r="DN53" s="16"/>
      <c r="DO53" s="106" t="s">
        <v>505</v>
      </c>
      <c r="DP53" s="16"/>
      <c r="DQ53" s="16"/>
      <c r="DR53" t="s">
        <v>3598</v>
      </c>
      <c r="DS53" s="651"/>
      <c r="DU53" s="1773" t="s">
        <v>620</v>
      </c>
      <c r="DV53" s="1774"/>
      <c r="DW53" s="1774"/>
      <c r="DX53" s="1774"/>
      <c r="DY53" s="1774"/>
      <c r="DZ53" s="1774"/>
      <c r="EA53" s="1774"/>
      <c r="EB53" s="1775"/>
      <c r="ED53" s="9">
        <v>1</v>
      </c>
    </row>
    <row r="54" spans="2:134" ht="21" customHeight="1">
      <c r="B54" s="632" t="s">
        <v>832</v>
      </c>
      <c r="C54" s="632" t="s">
        <v>1014</v>
      </c>
      <c r="D54" s="632" t="s">
        <v>1749</v>
      </c>
      <c r="E54" s="632" t="s">
        <v>2970</v>
      </c>
      <c r="F54" s="119" t="s">
        <v>383</v>
      </c>
      <c r="G54" s="119" t="s">
        <v>383</v>
      </c>
      <c r="H54" s="119" t="s">
        <v>383</v>
      </c>
      <c r="I54" s="1335" t="s">
        <v>3004</v>
      </c>
      <c r="J54" s="93">
        <f t="shared" si="15"/>
        <v>0.4</v>
      </c>
      <c r="K54" s="92" t="s">
        <v>282</v>
      </c>
      <c r="L54" s="75">
        <f t="shared" si="16"/>
        <v>3</v>
      </c>
      <c r="M54" s="74">
        <f t="shared" si="17"/>
        <v>40</v>
      </c>
      <c r="N54" s="91">
        <v>400</v>
      </c>
      <c r="O54" s="72">
        <v>350</v>
      </c>
      <c r="P54" s="71">
        <v>470</v>
      </c>
      <c r="Q54" s="79">
        <f t="shared" si="18"/>
        <v>47</v>
      </c>
      <c r="R54" s="95">
        <v>470</v>
      </c>
      <c r="S54" s="87" t="s">
        <v>382</v>
      </c>
      <c r="T54" s="260"/>
      <c r="V54" s="548" t="s">
        <v>718</v>
      </c>
      <c r="W54" s="196"/>
      <c r="X54" s="196"/>
      <c r="Y54" s="196"/>
      <c r="AA54" s="646"/>
      <c r="AB54" s="288">
        <v>15</v>
      </c>
      <c r="AC54" s="556"/>
      <c r="AD54" s="597">
        <v>1.02</v>
      </c>
      <c r="AE54" s="556"/>
      <c r="AF54" s="286" t="s">
        <v>112</v>
      </c>
      <c r="AG54" s="551"/>
      <c r="AH54" s="286" t="s">
        <v>112</v>
      </c>
      <c r="AI54" s="551"/>
      <c r="AJ54" s="286" t="s">
        <v>112</v>
      </c>
      <c r="AK54" s="551"/>
      <c r="AL54" s="1345" t="s">
        <v>3178</v>
      </c>
      <c r="AM54" s="551"/>
      <c r="AN54" s="551"/>
      <c r="AO54" s="1572" t="s">
        <v>728</v>
      </c>
      <c r="AP54" s="1533"/>
      <c r="AR54" s="1572" t="s">
        <v>3358</v>
      </c>
      <c r="AS54" s="1533"/>
      <c r="AU54" s="1572" t="s">
        <v>2892</v>
      </c>
      <c r="AV54" s="1533"/>
      <c r="AX54" s="1792" t="s">
        <v>3111</v>
      </c>
      <c r="AY54" s="1793"/>
      <c r="BE54" s="645"/>
      <c r="BF54" s="1803"/>
      <c r="BG54" s="1803"/>
      <c r="BJ54" s="549"/>
      <c r="BK54" s="5"/>
      <c r="BL54" s="549"/>
      <c r="BM54" s="549"/>
      <c r="BN54" s="5"/>
      <c r="BO54" s="549"/>
      <c r="BP54" s="549"/>
      <c r="BQ54" s="5"/>
      <c r="BR54" s="549"/>
      <c r="BS54" s="549"/>
      <c r="BT54" s="5"/>
      <c r="BV54" s="549"/>
      <c r="BW54" s="1670" t="s">
        <v>683</v>
      </c>
      <c r="BX54" s="260"/>
      <c r="BY54" s="1670" t="s">
        <v>683</v>
      </c>
      <c r="BZ54" s="1670" t="s">
        <v>683</v>
      </c>
      <c r="CA54" s="1814" t="s">
        <v>3003</v>
      </c>
      <c r="CB54" s="1648" t="s">
        <v>834</v>
      </c>
      <c r="CC54" s="1832" t="s">
        <v>3504</v>
      </c>
      <c r="CD54" s="1648" t="s">
        <v>3528</v>
      </c>
      <c r="CE54" s="1833" t="s">
        <v>3548</v>
      </c>
      <c r="CH54" s="260">
        <f t="shared" si="12"/>
        <v>155</v>
      </c>
      <c r="CI54" s="18" t="s">
        <v>239</v>
      </c>
      <c r="CJ54" s="16"/>
      <c r="CK54" s="16"/>
      <c r="CL54" s="16"/>
      <c r="CM54" s="16"/>
      <c r="CN54" s="16"/>
      <c r="CO54" s="16"/>
      <c r="CP54" s="16"/>
      <c r="CQ54" s="1753"/>
      <c r="CR54" s="1427" t="s">
        <v>3850</v>
      </c>
      <c r="CS54" s="1428"/>
      <c r="CT54" s="1429"/>
      <c r="CU54" s="1429"/>
      <c r="CV54" s="1429"/>
      <c r="CW54" s="1430" t="s">
        <v>3851</v>
      </c>
      <c r="CX54" s="1431">
        <v>122</v>
      </c>
      <c r="CY54" s="262"/>
      <c r="DA54" s="1432" t="str">
        <f>"4️⃣ Si vous ne voulez pas de ponctuation saisissez un X dans la cellule "&amp;ADDRESS(ROW(CR55),COLUMN(CR55),4)</f>
        <v>4️⃣ Si vous ne voulez pas de ponctuation saisissez un X dans la cellule CR55</v>
      </c>
      <c r="DB54" s="16"/>
      <c r="DC54" s="1374">
        <f t="shared" si="19"/>
        <v>155</v>
      </c>
      <c r="DD54" s="1374">
        <f t="shared" si="13"/>
        <v>84</v>
      </c>
      <c r="DE54" s="18" t="s">
        <v>3770</v>
      </c>
      <c r="DF54" s="16"/>
      <c r="DG54" s="16"/>
      <c r="DH54" s="16"/>
      <c r="DJ54" s="1374">
        <f t="shared" si="14"/>
        <v>103</v>
      </c>
      <c r="DK54" s="18" t="s">
        <v>3800</v>
      </c>
      <c r="DL54" s="16"/>
      <c r="DM54" s="16"/>
      <c r="DN54" s="16"/>
      <c r="DO54" s="106" t="s">
        <v>505</v>
      </c>
      <c r="DP54" s="16"/>
      <c r="DQ54" s="16"/>
      <c r="DR54" t="s">
        <v>3599</v>
      </c>
      <c r="DS54" s="651"/>
      <c r="DU54" s="1798" t="s">
        <v>621</v>
      </c>
      <c r="DV54" s="1799"/>
      <c r="DW54" s="1799"/>
      <c r="DX54" s="1799"/>
      <c r="DY54" s="1799"/>
      <c r="DZ54" s="1799"/>
      <c r="EA54" s="1799"/>
      <c r="EB54" s="1800"/>
      <c r="ED54" s="9">
        <v>1</v>
      </c>
    </row>
    <row r="55" spans="2:134" ht="21" customHeight="1" thickBot="1">
      <c r="B55" s="632" t="s">
        <v>832</v>
      </c>
      <c r="C55" s="632" t="s">
        <v>1014</v>
      </c>
      <c r="D55" s="632" t="s">
        <v>1749</v>
      </c>
      <c r="E55" s="632" t="s">
        <v>2970</v>
      </c>
      <c r="F55" s="119" t="s">
        <v>370</v>
      </c>
      <c r="G55" s="119" t="s">
        <v>370</v>
      </c>
      <c r="H55" s="119" t="s">
        <v>370</v>
      </c>
      <c r="I55" s="1335" t="s">
        <v>3005</v>
      </c>
      <c r="J55" s="93">
        <f t="shared" si="15"/>
        <v>0.25</v>
      </c>
      <c r="K55" s="92" t="s">
        <v>282</v>
      </c>
      <c r="L55" s="75">
        <f t="shared" si="16"/>
        <v>4</v>
      </c>
      <c r="M55" s="74">
        <f t="shared" si="17"/>
        <v>25</v>
      </c>
      <c r="N55" s="91">
        <v>250</v>
      </c>
      <c r="O55" s="72">
        <v>200</v>
      </c>
      <c r="P55" s="71">
        <v>300</v>
      </c>
      <c r="Q55" s="79">
        <f t="shared" si="18"/>
        <v>30</v>
      </c>
      <c r="R55" s="95">
        <v>300</v>
      </c>
      <c r="S55" s="87" t="s">
        <v>369</v>
      </c>
      <c r="T55" s="260"/>
      <c r="V55" s="550"/>
      <c r="W55" s="550"/>
      <c r="X55" s="550"/>
      <c r="Y55" s="550"/>
      <c r="AA55" s="646"/>
      <c r="AB55" s="288">
        <v>40</v>
      </c>
      <c r="AC55" s="556"/>
      <c r="AD55" s="597">
        <v>0.96</v>
      </c>
      <c r="AE55" s="556"/>
      <c r="AF55" s="286" t="s">
        <v>110</v>
      </c>
      <c r="AG55" s="551"/>
      <c r="AH55" s="286" t="s">
        <v>3266</v>
      </c>
      <c r="AI55" s="551"/>
      <c r="AJ55" s="286" t="s">
        <v>3319</v>
      </c>
      <c r="AK55" s="551"/>
      <c r="AL55" s="1345" t="s">
        <v>3179</v>
      </c>
      <c r="AM55" s="551"/>
      <c r="AN55" s="551"/>
      <c r="AO55" s="1572" t="s">
        <v>728</v>
      </c>
      <c r="AP55" s="1533"/>
      <c r="AR55" s="1572" t="s">
        <v>3358</v>
      </c>
      <c r="AS55" s="1533"/>
      <c r="AU55" s="1572" t="s">
        <v>2892</v>
      </c>
      <c r="AV55" s="1533"/>
      <c r="AX55" s="1792" t="s">
        <v>3111</v>
      </c>
      <c r="AY55" s="1793"/>
      <c r="BE55" s="645"/>
      <c r="BF55" s="1803" t="s">
        <v>3406</v>
      </c>
      <c r="BG55" s="1803"/>
      <c r="BJ55" s="549"/>
      <c r="BK55" s="1"/>
      <c r="BL55" s="549"/>
      <c r="BM55" s="549"/>
      <c r="BN55" s="1"/>
      <c r="BO55" s="549"/>
      <c r="BP55" s="549"/>
      <c r="BQ55" s="1"/>
      <c r="BR55" s="549"/>
      <c r="BS55" s="549"/>
      <c r="BT55" s="1"/>
      <c r="BV55" s="549"/>
      <c r="BW55" s="1669"/>
      <c r="BX55" s="260"/>
      <c r="BY55" s="1669"/>
      <c r="BZ55" s="1669"/>
      <c r="CA55" s="1815"/>
      <c r="CB55" s="1648"/>
      <c r="CC55" s="1832"/>
      <c r="CD55" s="1648"/>
      <c r="CE55" s="1833"/>
      <c r="CH55" s="260">
        <f t="shared" si="12"/>
        <v>0</v>
      </c>
      <c r="CI55" s="16"/>
      <c r="CJ55" s="16"/>
      <c r="CK55" s="16"/>
      <c r="CL55" s="16"/>
      <c r="CM55" s="16"/>
      <c r="CN55" s="16"/>
      <c r="CO55" s="16"/>
      <c r="CP55" s="16"/>
      <c r="CQ55" s="1753"/>
      <c r="CR55" s="1433" t="s">
        <v>3852</v>
      </c>
      <c r="CS55" s="27" t="s">
        <v>3853</v>
      </c>
      <c r="CT55" s="1434"/>
      <c r="CU55" s="1434"/>
      <c r="CV55" s="1434"/>
      <c r="CW55" s="1435"/>
      <c r="CX55" s="1436" t="s">
        <v>3854</v>
      </c>
      <c r="CY55" s="262"/>
      <c r="DA55" s="1413"/>
      <c r="DB55" s="16"/>
      <c r="DC55" s="1374">
        <f t="shared" si="19"/>
        <v>0</v>
      </c>
      <c r="DD55" s="1374">
        <f t="shared" si="13"/>
        <v>0</v>
      </c>
      <c r="DE55" s="16"/>
      <c r="DF55" s="16"/>
      <c r="DG55" s="16"/>
      <c r="DH55" s="16"/>
      <c r="DJ55" s="1374">
        <f t="shared" si="14"/>
        <v>0</v>
      </c>
      <c r="DK55" s="16"/>
      <c r="DL55" s="16"/>
      <c r="DM55" s="16"/>
      <c r="DN55" s="16"/>
      <c r="DO55" s="106" t="s">
        <v>505</v>
      </c>
      <c r="DP55" s="16"/>
      <c r="DQ55" s="16"/>
      <c r="DR55"/>
      <c r="DS55" s="651"/>
      <c r="DU55" s="409"/>
      <c r="DV55" s="410"/>
      <c r="DW55" s="411" t="str">
        <f ca="1">"Largeur de cette colonne = "&amp;CELL("largeur",DW71)</f>
        <v>Largeur de cette colonne = 91</v>
      </c>
      <c r="DX55" s="1801" t="s">
        <v>622</v>
      </c>
      <c r="DY55" s="1801"/>
      <c r="DZ55" s="1801"/>
      <c r="EA55" s="1801"/>
      <c r="EB55" s="1802"/>
      <c r="ED55" s="9">
        <v>1</v>
      </c>
    </row>
    <row r="56" spans="2:134" ht="21.75" thickBot="1">
      <c r="B56" s="633" t="s">
        <v>889</v>
      </c>
      <c r="C56" s="633" t="s">
        <v>1015</v>
      </c>
      <c r="D56" s="633" t="s">
        <v>1776</v>
      </c>
      <c r="E56" s="633" t="s">
        <v>2971</v>
      </c>
      <c r="F56" s="119" t="s">
        <v>564</v>
      </c>
      <c r="G56" s="119" t="s">
        <v>564</v>
      </c>
      <c r="H56" s="119" t="s">
        <v>564</v>
      </c>
      <c r="I56" s="1335" t="s">
        <v>3006</v>
      </c>
      <c r="J56" s="93">
        <f t="shared" si="15"/>
        <v>5.0000000000000001E-3</v>
      </c>
      <c r="K56" s="92" t="s">
        <v>282</v>
      </c>
      <c r="L56" s="75">
        <f t="shared" si="16"/>
        <v>200</v>
      </c>
      <c r="M56" s="74">
        <f t="shared" si="17"/>
        <v>0.5</v>
      </c>
      <c r="N56" s="91">
        <v>5</v>
      </c>
      <c r="O56" s="72">
        <v>4</v>
      </c>
      <c r="P56" s="71">
        <v>6</v>
      </c>
      <c r="Q56" s="74">
        <f t="shared" si="18"/>
        <v>0.6</v>
      </c>
      <c r="R56" s="95">
        <v>8</v>
      </c>
      <c r="S56" s="87" t="s">
        <v>501</v>
      </c>
      <c r="T56" s="260"/>
      <c r="V56" s="1627" t="s">
        <v>3106</v>
      </c>
      <c r="W56" s="1628"/>
      <c r="X56" s="1628"/>
      <c r="Y56" s="1629"/>
      <c r="AA56" s="646"/>
      <c r="AB56" s="288">
        <v>40</v>
      </c>
      <c r="AC56" s="556"/>
      <c r="AD56" s="597">
        <v>0.94</v>
      </c>
      <c r="AE56" s="556"/>
      <c r="AF56" s="286" t="s">
        <v>109</v>
      </c>
      <c r="AG56" s="551"/>
      <c r="AH56" s="286" t="s">
        <v>3267</v>
      </c>
      <c r="AI56" s="551"/>
      <c r="AJ56" s="286" t="s">
        <v>3320</v>
      </c>
      <c r="AK56" s="551"/>
      <c r="AL56" s="1345" t="s">
        <v>3180</v>
      </c>
      <c r="AM56" s="551"/>
      <c r="AN56" s="551"/>
      <c r="AO56" s="1572" t="s">
        <v>728</v>
      </c>
      <c r="AP56" s="1533"/>
      <c r="AR56" s="1572" t="s">
        <v>3358</v>
      </c>
      <c r="AS56" s="1533"/>
      <c r="AU56" s="1572" t="s">
        <v>2892</v>
      </c>
      <c r="AV56" s="1533"/>
      <c r="AX56" s="1792" t="s">
        <v>3111</v>
      </c>
      <c r="AY56" s="1793"/>
      <c r="BE56" s="645"/>
      <c r="BF56" s="1803"/>
      <c r="BG56" s="1803"/>
      <c r="BJ56" s="549"/>
      <c r="BK56" s="1"/>
      <c r="BL56" s="549"/>
      <c r="BM56" s="549"/>
      <c r="BN56" s="1"/>
      <c r="BO56" s="549"/>
      <c r="BP56" s="549"/>
      <c r="BQ56" s="1"/>
      <c r="BR56" s="549"/>
      <c r="BS56" s="549"/>
      <c r="BT56" s="1"/>
      <c r="BV56" s="549"/>
      <c r="BX56" s="260"/>
      <c r="CA56" s="1342"/>
      <c r="CE56" s="1365"/>
      <c r="CH56" s="260">
        <f t="shared" si="12"/>
        <v>7</v>
      </c>
      <c r="CI56" s="26" t="s">
        <v>234</v>
      </c>
      <c r="CJ56" s="18"/>
      <c r="CK56" s="16"/>
      <c r="CL56" s="16"/>
      <c r="CM56" s="16"/>
      <c r="CN56" s="16"/>
      <c r="CO56" s="16"/>
      <c r="CP56" s="16"/>
      <c r="CQ56" s="1753"/>
      <c r="CR56" s="1437" t="s">
        <v>3855</v>
      </c>
      <c r="CS56" s="263"/>
      <c r="CT56" s="1419"/>
      <c r="CU56" s="1419"/>
      <c r="CV56" s="1438"/>
      <c r="CW56" s="1321" t="s">
        <v>3863</v>
      </c>
      <c r="CX56" s="1440" t="str">
        <f>IF(CW56="","",(LEN(TRIM(SUBSTITUTE(CW56,CHAR(160)," ")))-LEN(SUBSTITUTE(TRIM(SUBSTITUTE(CW56,CHAR(160)," "))," ",""))+1)&amp;" mot"&amp;IF((LEN(TRIM(SUBSTITUTE(CW56,CHAR(160)," ")))-LEN(SUBSTITUTE(TRIM(SUBSTITUTE(CW56,CHAR(160)," "))," ",""))+1)&gt;1,"s",""))</f>
        <v>55 mots</v>
      </c>
      <c r="CY56" s="1441" t="str">
        <f>IF(CW56="","",LEN(TRIM(SUBSTITUTE(CW56,CHAR(160),"")))&amp;" car.")</f>
        <v>307 car.</v>
      </c>
      <c r="DA56" s="1755" t="s">
        <v>3864</v>
      </c>
      <c r="DB56" s="16"/>
      <c r="DC56" s="1374">
        <f t="shared" si="19"/>
        <v>7</v>
      </c>
      <c r="DD56" s="1374">
        <f t="shared" si="13"/>
        <v>7</v>
      </c>
      <c r="DE56" s="26" t="s">
        <v>3690</v>
      </c>
      <c r="DF56" s="18"/>
      <c r="DG56" s="16"/>
      <c r="DH56" s="16"/>
      <c r="DI56" s="106" t="s">
        <v>505</v>
      </c>
      <c r="DJ56" s="1374">
        <f t="shared" si="14"/>
        <v>7</v>
      </c>
      <c r="DK56" s="26" t="s">
        <v>3690</v>
      </c>
      <c r="DL56" s="18"/>
      <c r="DM56" s="16"/>
      <c r="DN56" s="16"/>
      <c r="DO56" s="106" t="s">
        <v>505</v>
      </c>
      <c r="DP56" s="18"/>
      <c r="DQ56" s="16"/>
      <c r="DR56" s="1369" t="s">
        <v>3600</v>
      </c>
      <c r="DS56" s="651"/>
      <c r="DU56" s="409"/>
      <c r="DV56" s="410"/>
      <c r="DW56" s="412" t="e">
        <f>"largeur de votre document =  "&amp;DV57&amp;" colonnes "&amp;#REF!&amp;" à "&amp;T1</f>
        <v>#REF!</v>
      </c>
      <c r="DX56" s="1801"/>
      <c r="DY56" s="1801"/>
      <c r="DZ56" s="1801"/>
      <c r="EA56" s="1801"/>
      <c r="EB56" s="1802"/>
      <c r="ED56" s="9">
        <v>1</v>
      </c>
    </row>
    <row r="57" spans="2:134" ht="21" customHeight="1">
      <c r="B57" s="633" t="s">
        <v>889</v>
      </c>
      <c r="C57" s="633" t="s">
        <v>1015</v>
      </c>
      <c r="D57" s="633" t="s">
        <v>1776</v>
      </c>
      <c r="E57" s="633" t="s">
        <v>2971</v>
      </c>
      <c r="F57" s="119" t="s">
        <v>563</v>
      </c>
      <c r="G57" s="119" t="s">
        <v>563</v>
      </c>
      <c r="H57" s="119" t="s">
        <v>563</v>
      </c>
      <c r="I57" s="1335" t="s">
        <v>3007</v>
      </c>
      <c r="J57" s="93">
        <f t="shared" si="15"/>
        <v>0.25</v>
      </c>
      <c r="K57" s="92" t="s">
        <v>282</v>
      </c>
      <c r="L57" s="75">
        <f t="shared" si="16"/>
        <v>4</v>
      </c>
      <c r="M57" s="74">
        <f t="shared" si="17"/>
        <v>25</v>
      </c>
      <c r="N57" s="91">
        <v>250</v>
      </c>
      <c r="O57" s="72">
        <v>200</v>
      </c>
      <c r="P57" s="71">
        <v>300</v>
      </c>
      <c r="Q57" s="79">
        <f t="shared" si="18"/>
        <v>30</v>
      </c>
      <c r="R57" s="95">
        <v>300</v>
      </c>
      <c r="S57" s="87" t="s">
        <v>562</v>
      </c>
      <c r="V57" s="724"/>
      <c r="W57" s="1343"/>
      <c r="X57" s="1343"/>
      <c r="Y57" s="1343" t="s">
        <v>3095</v>
      </c>
      <c r="AA57" s="646"/>
      <c r="AB57" s="288">
        <v>40</v>
      </c>
      <c r="AC57" s="556"/>
      <c r="AD57" s="597">
        <v>0.94</v>
      </c>
      <c r="AE57" s="556"/>
      <c r="AF57" s="286" t="s">
        <v>107</v>
      </c>
      <c r="AG57" s="551"/>
      <c r="AH57" s="286" t="s">
        <v>3268</v>
      </c>
      <c r="AI57" s="551"/>
      <c r="AJ57" s="286" t="s">
        <v>3321</v>
      </c>
      <c r="AK57" s="551"/>
      <c r="AL57" s="1345" t="s">
        <v>3181</v>
      </c>
      <c r="AM57" s="551"/>
      <c r="AN57" s="551"/>
      <c r="AO57" s="1572" t="s">
        <v>747</v>
      </c>
      <c r="AP57" s="1533"/>
      <c r="AR57" s="1572" t="s">
        <v>3375</v>
      </c>
      <c r="AS57" s="1533"/>
      <c r="AU57" s="1572" t="s">
        <v>2911</v>
      </c>
      <c r="AV57" s="1533"/>
      <c r="AX57" s="1792" t="s">
        <v>3128</v>
      </c>
      <c r="AY57" s="1793"/>
      <c r="BE57" s="645"/>
      <c r="BJ57" s="549"/>
      <c r="BK57" s="1"/>
      <c r="BL57" s="549"/>
      <c r="BM57" s="549"/>
      <c r="BN57" s="1"/>
      <c r="BO57" s="549"/>
      <c r="BP57" s="549"/>
      <c r="BQ57" s="1"/>
      <c r="BR57" s="549"/>
      <c r="BS57" s="549"/>
      <c r="BT57" s="1"/>
      <c r="BV57" s="549"/>
      <c r="BW57" s="1676" t="s">
        <v>872</v>
      </c>
      <c r="BX57" s="260"/>
      <c r="BY57" s="1676" t="s">
        <v>872</v>
      </c>
      <c r="BZ57" s="1676" t="s">
        <v>872</v>
      </c>
      <c r="CA57" s="1816" t="s">
        <v>2997</v>
      </c>
      <c r="CB57" s="1648" t="s">
        <v>836</v>
      </c>
      <c r="CC57" s="1648" t="s">
        <v>836</v>
      </c>
      <c r="CD57" s="1648" t="s">
        <v>836</v>
      </c>
      <c r="CE57" s="1833" t="s">
        <v>3549</v>
      </c>
      <c r="CH57" s="260">
        <f t="shared" si="12"/>
        <v>111</v>
      </c>
      <c r="CI57" s="21" t="s">
        <v>231</v>
      </c>
      <c r="CJ57" s="18"/>
      <c r="CK57" s="16"/>
      <c r="CL57" s="16"/>
      <c r="CM57" s="16"/>
      <c r="CN57" s="16"/>
      <c r="CO57" s="16"/>
      <c r="CP57" s="16"/>
      <c r="CQ57" s="1753"/>
      <c r="CR57" s="1442"/>
      <c r="CS57" s="1443"/>
      <c r="CT57" s="1443"/>
      <c r="CU57" s="1444"/>
      <c r="CV57" s="1444"/>
      <c r="CW57" s="1445" t="str">
        <f ca="1">IF(CW49&lt;CX54,"Élargissez cette colonne à "&amp;CX54,IF(CW49&gt;CX54,"Colonne trop large de "&amp;(CW49-CX54), "Largeur correcte"))</f>
        <v>Largeur correcte</v>
      </c>
      <c r="CX57" s="1374"/>
      <c r="CY57" s="1446"/>
      <c r="DA57" s="1755"/>
      <c r="DB57" s="16"/>
      <c r="DC57" s="1374">
        <f t="shared" si="19"/>
        <v>111</v>
      </c>
      <c r="DD57" s="1374">
        <f t="shared" si="13"/>
        <v>134</v>
      </c>
      <c r="DE57" s="21" t="s">
        <v>3771</v>
      </c>
      <c r="DF57" s="18"/>
      <c r="DG57" s="16"/>
      <c r="DH57" s="16"/>
      <c r="DI57" s="106" t="s">
        <v>505</v>
      </c>
      <c r="DJ57" s="1374">
        <f t="shared" si="14"/>
        <v>134</v>
      </c>
      <c r="DK57" s="21" t="s">
        <v>3801</v>
      </c>
      <c r="DL57" s="18"/>
      <c r="DM57" s="16"/>
      <c r="DN57" s="16"/>
      <c r="DO57" s="106" t="s">
        <v>505</v>
      </c>
      <c r="DP57" s="18"/>
      <c r="DQ57" s="16"/>
      <c r="DR57" t="s">
        <v>3601</v>
      </c>
      <c r="DS57" s="651"/>
      <c r="DU57" s="413" t="s">
        <v>623</v>
      </c>
      <c r="DV57" s="649">
        <v>91</v>
      </c>
      <c r="DW57" s="414" t="str">
        <f ca="1">IF(DV57&gt;DU59,DV60,"")</f>
        <v/>
      </c>
      <c r="DX57" s="1801"/>
      <c r="DY57" s="1801"/>
      <c r="DZ57" s="1801"/>
      <c r="EA57" s="1801"/>
      <c r="EB57" s="1802"/>
      <c r="ED57" s="9">
        <v>1</v>
      </c>
    </row>
    <row r="58" spans="2:134" ht="21" customHeight="1">
      <c r="B58" s="633" t="s">
        <v>889</v>
      </c>
      <c r="C58" s="633" t="s">
        <v>1015</v>
      </c>
      <c r="D58" s="633" t="s">
        <v>1776</v>
      </c>
      <c r="E58" s="633" t="s">
        <v>2971</v>
      </c>
      <c r="F58" s="119" t="s">
        <v>558</v>
      </c>
      <c r="G58" s="119" t="s">
        <v>558</v>
      </c>
      <c r="H58" s="119" t="s">
        <v>558</v>
      </c>
      <c r="I58" s="1335" t="s">
        <v>3008</v>
      </c>
      <c r="J58" s="93">
        <f t="shared" si="15"/>
        <v>0.35</v>
      </c>
      <c r="K58" s="92" t="s">
        <v>282</v>
      </c>
      <c r="L58" s="75">
        <f t="shared" si="16"/>
        <v>3</v>
      </c>
      <c r="M58" s="74">
        <f t="shared" si="17"/>
        <v>35</v>
      </c>
      <c r="N58" s="91">
        <v>350</v>
      </c>
      <c r="O58" s="72">
        <v>300</v>
      </c>
      <c r="P58" s="71">
        <v>400</v>
      </c>
      <c r="Q58" s="79">
        <f t="shared" si="18"/>
        <v>40</v>
      </c>
      <c r="R58" s="95">
        <v>400</v>
      </c>
      <c r="S58" s="87" t="s">
        <v>557</v>
      </c>
      <c r="V58" s="1343"/>
      <c r="W58" s="1343"/>
      <c r="X58" s="1343"/>
      <c r="Y58" s="1343" t="s">
        <v>3096</v>
      </c>
      <c r="AA58" s="646"/>
      <c r="AB58" s="288">
        <v>30</v>
      </c>
      <c r="AC58" s="556"/>
      <c r="AD58" s="597">
        <v>1.04</v>
      </c>
      <c r="AE58" s="556"/>
      <c r="AF58" s="286" t="s">
        <v>105</v>
      </c>
      <c r="AG58" s="551"/>
      <c r="AH58" s="286" t="s">
        <v>105</v>
      </c>
      <c r="AI58" s="551"/>
      <c r="AJ58" s="286" t="s">
        <v>105</v>
      </c>
      <c r="AK58" s="551"/>
      <c r="AL58" s="1345" t="s">
        <v>3182</v>
      </c>
      <c r="AM58" s="551"/>
      <c r="AN58" s="551"/>
      <c r="AO58" s="1572" t="s">
        <v>748</v>
      </c>
      <c r="AP58" s="1533"/>
      <c r="AR58" s="1572" t="s">
        <v>3376</v>
      </c>
      <c r="AS58" s="1533"/>
      <c r="AU58" s="1572" t="s">
        <v>2912</v>
      </c>
      <c r="AV58" s="1533"/>
      <c r="AX58" s="1792" t="s">
        <v>3129</v>
      </c>
      <c r="AY58" s="1793"/>
      <c r="BE58" s="645"/>
      <c r="BF58" s="1353" t="s">
        <v>3407</v>
      </c>
      <c r="BJ58" s="549"/>
      <c r="BK58" s="1"/>
      <c r="BL58" s="549"/>
      <c r="BM58" s="549"/>
      <c r="BN58" s="1"/>
      <c r="BO58" s="549"/>
      <c r="BP58" s="549"/>
      <c r="BQ58" s="1"/>
      <c r="BR58" s="549"/>
      <c r="BS58" s="549"/>
      <c r="BT58" s="1"/>
      <c r="BV58" s="549"/>
      <c r="BW58" s="1675"/>
      <c r="BX58" s="260"/>
      <c r="BY58" s="1675"/>
      <c r="BZ58" s="1675"/>
      <c r="CA58" s="1817"/>
      <c r="CB58" s="1648"/>
      <c r="CC58" s="1648"/>
      <c r="CD58" s="1648"/>
      <c r="CE58" s="1833"/>
      <c r="CH58" s="260">
        <f t="shared" si="12"/>
        <v>91</v>
      </c>
      <c r="CI58" s="21" t="s">
        <v>228</v>
      </c>
      <c r="CJ58" s="21"/>
      <c r="CK58" s="16"/>
      <c r="CL58" s="16"/>
      <c r="CM58" s="16"/>
      <c r="CN58" s="16"/>
      <c r="CO58" s="16"/>
      <c r="CP58" s="16"/>
      <c r="CQ58" s="1753"/>
      <c r="CR58" s="1447" t="str">
        <f>CW56</f>
        <v xml:space="preserve">Ce tableau découpe votre texte AVEC ou SANS la ponctuation au nombre de caractères saisis ; ❶ Saisissez la largeur du document dans lequel vous collerez ensuite le texte ► ❷ Saisissez ou coller le texte que vous voulez découper dans cette cellule ▼ ; ❸ saisissez un nombre de caractères cellule fond jaune   ▲   </v>
      </c>
      <c r="CS58" s="1448" t="str" cm="1">
        <f t="array" ref="CS58">IF(ROW()=ROW(CS58),CR61,INDEX(CU58:CU67,ROW()-ROW(CS58)))</f>
        <v>Ce tableau découpe votre texte AVEC ou SANS la ponctuation au nombre de caractères saisis ❶ Saisissez la largeur du document dans lequel vous collerez ensuite le texte ❷ Saisissez ou coller le texte que vous voulez découper dans cette cellule ❸ saisissez un nombre de caractères cellule fond jaune</v>
      </c>
      <c r="CT58" s="1449" t="str">
        <f>IF(CS58="","",LEFT(CS58,IF(LEN(CS58)&lt;=CR60,LEN(CS58),IF((LEN(LEFT(CS58,MIN(LEN(CS58),CR60+1)))-LEN(SUBSTITUTE(LEFT(CS58,MIN(LEN(CS58),CR60+1))," ","")))&gt;0,FIND(CHAR(1),SUBSTITUTE(LEFT(CS58,MIN(LEN(CS58),CR60+1))," ",CHAR(1),LEN(LEFT(CS58,MIN(LEN(CS58),CR60+1)))-LEN(SUBSTITUTE(LEFT(CS58,MIN(LEN(CS58),CR60+1))," ",""))))-1,FIND(" ",CS58&amp;" ",CR60+1)-1))))</f>
        <v>Ce tableau découpe votre texte AVEC ou</v>
      </c>
      <c r="CU58" s="1450" t="str">
        <f>IF(OR(CS58="",CR60="",CR60&lt;=0,CT58=""),"",TRIM(MID(CS58,LEN(CT58)+1+IF(MID(CS58,LEN(CT58)+1,1)=" ",1,0),99999)))</f>
        <v>SANS la ponctuation au nombre de caractères saisis ❶ Saisissez la largeur du document dans lequel vous collerez ensuite le texte ❷ Saisissez ou coller le texte que vous voulez découper dans cette cellule ❸ saisissez un nombre de caractères cellule fond jaune</v>
      </c>
      <c r="CV58" s="1451" t="str">
        <f>IF(LEN(TRIM(CW58))&gt;0,COUNTIF(CW58:CW58,"&lt;&gt;")&amp;" ►","")</f>
        <v>1 ►</v>
      </c>
      <c r="CW58" s="263" t="str" cm="1">
        <f t="array" ref="CW58">IFERROR(INDEX(CT58:CT67,_xlfn.AGGREGATE(15,6,(ROW(CT58:CT67)-ROW(CT58)+1)/(CT58:CT67&lt;&gt;""),ROW()-ROW(CW58)+1)),"")</f>
        <v>Ce tableau découpe votre texte AVEC ou</v>
      </c>
      <c r="CX58" s="1452" t="str">
        <f>IF(CW58="","",(LEN(TRIM(SUBSTITUTE(CW58,CHAR(160)," ")))-LEN(SUBSTITUTE(TRIM(SUBSTITUTE(CW58,CHAR(160)," "))," ",""))+1)&amp;" mot"&amp;IF((LEN(TRIM(SUBSTITUTE(CW58,CHAR(160)," ")))-LEN(SUBSTITUTE(TRIM(SUBSTITUTE(CW58,CHAR(160)," "))," ",""))+1)&gt;1,"s",""))</f>
        <v>7 mots</v>
      </c>
      <c r="CY58" s="1453" t="str">
        <f>IF(CW58="","",LEN(TRIM(SUBSTITUTE(CW58,CHAR(160),"")))&amp;" car.")</f>
        <v>38 car.</v>
      </c>
      <c r="DA58" s="1755"/>
      <c r="DB58" s="16"/>
      <c r="DC58" s="1374">
        <f t="shared" si="19"/>
        <v>91</v>
      </c>
      <c r="DD58" s="1374">
        <f t="shared" si="13"/>
        <v>140</v>
      </c>
      <c r="DE58" s="21" t="s">
        <v>3772</v>
      </c>
      <c r="DF58" s="21"/>
      <c r="DG58" s="16"/>
      <c r="DH58" s="16"/>
      <c r="DJ58" s="1374">
        <f t="shared" si="14"/>
        <v>139</v>
      </c>
      <c r="DK58" s="21" t="s">
        <v>3802</v>
      </c>
      <c r="DL58" s="21"/>
      <c r="DM58" s="16"/>
      <c r="DN58" s="16"/>
      <c r="DO58" s="106" t="s">
        <v>505</v>
      </c>
      <c r="DP58" s="21"/>
      <c r="DQ58" s="16"/>
      <c r="DR58" t="s">
        <v>3602</v>
      </c>
      <c r="DS58" s="651"/>
      <c r="DU58" s="415" t="str">
        <f>"largeur "&amp;DW68</f>
        <v>largeur colonne  DW</v>
      </c>
      <c r="DV58" s="416"/>
      <c r="DW58" s="380"/>
      <c r="DX58" s="1801"/>
      <c r="DY58" s="1801"/>
      <c r="DZ58" s="1801"/>
      <c r="EA58" s="1801"/>
      <c r="EB58" s="1802"/>
      <c r="ED58" s="9">
        <v>1</v>
      </c>
    </row>
    <row r="59" spans="2:134" ht="21" customHeight="1" thickBot="1">
      <c r="B59" s="633" t="s">
        <v>889</v>
      </c>
      <c r="C59" s="633" t="s">
        <v>1015</v>
      </c>
      <c r="D59" s="633" t="s">
        <v>1776</v>
      </c>
      <c r="E59" s="633" t="s">
        <v>2971</v>
      </c>
      <c r="F59" s="119" t="s">
        <v>541</v>
      </c>
      <c r="G59" s="119" t="s">
        <v>541</v>
      </c>
      <c r="H59" s="119" t="s">
        <v>541</v>
      </c>
      <c r="I59" s="1335" t="s">
        <v>3009</v>
      </c>
      <c r="J59" s="93">
        <f t="shared" si="15"/>
        <v>0.4</v>
      </c>
      <c r="K59" s="92" t="s">
        <v>282</v>
      </c>
      <c r="L59" s="75">
        <f t="shared" si="16"/>
        <v>3</v>
      </c>
      <c r="M59" s="74">
        <f t="shared" si="17"/>
        <v>40</v>
      </c>
      <c r="N59" s="91">
        <v>400</v>
      </c>
      <c r="O59" s="72">
        <v>350</v>
      </c>
      <c r="P59" s="71">
        <v>470</v>
      </c>
      <c r="Q59" s="79">
        <f t="shared" si="18"/>
        <v>47</v>
      </c>
      <c r="R59" s="95">
        <v>470</v>
      </c>
      <c r="S59" s="87" t="s">
        <v>341</v>
      </c>
      <c r="V59" s="724"/>
      <c r="W59" s="1343"/>
      <c r="X59" s="1343"/>
      <c r="Y59" s="1343" t="s">
        <v>3097</v>
      </c>
      <c r="AA59" s="646"/>
      <c r="AB59" s="288">
        <v>40</v>
      </c>
      <c r="AC59" s="556"/>
      <c r="AD59" s="597">
        <v>0.99</v>
      </c>
      <c r="AE59" s="556"/>
      <c r="AF59" s="286" t="s">
        <v>102</v>
      </c>
      <c r="AG59" s="551"/>
      <c r="AH59" s="286" t="s">
        <v>102</v>
      </c>
      <c r="AI59" s="551"/>
      <c r="AJ59" s="286" t="s">
        <v>102</v>
      </c>
      <c r="AK59" s="551"/>
      <c r="AL59" s="1345" t="s">
        <v>3183</v>
      </c>
      <c r="AM59" s="551"/>
      <c r="AN59" s="551"/>
      <c r="AO59" s="1572" t="s">
        <v>727</v>
      </c>
      <c r="AP59" s="1533"/>
      <c r="AR59" s="1572" t="s">
        <v>3357</v>
      </c>
      <c r="AS59" s="1533"/>
      <c r="AU59" s="1572" t="s">
        <v>2891</v>
      </c>
      <c r="AV59" s="1533"/>
      <c r="AX59" s="1792" t="s">
        <v>3110</v>
      </c>
      <c r="AY59" s="1793"/>
      <c r="BE59" s="645"/>
      <c r="BF59"/>
      <c r="BJ59" s="549"/>
      <c r="BK59" s="1"/>
      <c r="BL59" s="549"/>
      <c r="BM59" s="549"/>
      <c r="BN59" s="1"/>
      <c r="BO59" s="549"/>
      <c r="BP59" s="549"/>
      <c r="BQ59" s="1"/>
      <c r="BR59" s="549"/>
      <c r="BS59" s="549"/>
      <c r="BT59" s="1"/>
      <c r="BV59" s="549"/>
      <c r="BX59" s="260"/>
      <c r="CA59" s="1342"/>
      <c r="CE59" s="1365"/>
      <c r="CH59" s="260">
        <f t="shared" si="12"/>
        <v>131</v>
      </c>
      <c r="CI59" s="21" t="s">
        <v>224</v>
      </c>
      <c r="CJ59" s="18"/>
      <c r="CK59" s="16"/>
      <c r="CL59" s="16"/>
      <c r="CM59" s="16"/>
      <c r="CN59" s="16"/>
      <c r="CO59" s="16"/>
      <c r="CP59" s="16"/>
      <c r="CQ59" s="1753"/>
      <c r="CR59" s="1454" t="str">
        <f>TRIM(SUBSTITUTE(SUBSTITUTE(SUBSTITUTE(SUBSTITUTE(SUBSTITUTE(IF(OR(LEFT(CR58,1)="-",LEFT(CR58,1)="="),MID(CR58,2,99999),CR58),CHAR(160)," "),CHAR(9)," "),CHAR(13)&amp;CHAR(10)," "),CHAR(13)," "),CHAR(10)," "))</f>
        <v>Ce tableau découpe votre texte AVEC ou SANS la ponctuation au nombre de caractères saisis ; ❶ Saisissez la largeur du document dans lequel vous collerez ensuite le texte ► ❷ Saisissez ou coller le texte que vous voulez découper dans cette cellule ▼ ; ❸ saisissez un nombre de caractères cellule fond jaune ▲</v>
      </c>
      <c r="CS59" s="1448" t="str" cm="1">
        <f t="array" ref="CS59">IF(ROW()=ROW(CS58),CR61,INDEX(CU58:CU67,ROW()-ROW(CS58)))</f>
        <v>SANS la ponctuation au nombre de caractères saisis ❶ Saisissez la largeur du document dans lequel vous collerez ensuite le texte ❷ Saisissez ou coller le texte que vous voulez découper dans cette cellule ❸ saisissez un nombre de caractères cellule fond jaune</v>
      </c>
      <c r="CT59" s="1449" t="str">
        <f>IF(CS59="","",LEFT(CS59,IF(LEN(CS59)&lt;=CR60,LEN(CS59),IF((LEN(LEFT(CS59,MIN(LEN(CS59),CR60+1)))-LEN(SUBSTITUTE(LEFT(CS59,MIN(LEN(CS59),CR60+1))," ","")))&gt;0,FIND(CHAR(1),SUBSTITUTE(LEFT(CS59,MIN(LEN(CS59),CR60+1))," ",CHAR(1),LEN(LEFT(CS59,MIN(LEN(CS59),CR60+1)))-LEN(SUBSTITUTE(LEFT(CS59,MIN(LEN(CS59),CR60+1))," ",""))))-1,FIND(" ",CS59&amp;" ",CR60+1)-1))))</f>
        <v>SANS la ponctuation au nombre de</v>
      </c>
      <c r="CU59" s="1450" t="str">
        <f>IF(OR(CS59="",CR60="",CR60&lt;=0,CT59=""),"",TRIM(MID(CS59,LEN(CT59)+1+IF(MID(CS59,LEN(CT59)+1,1)=" ",1,0),99999)))</f>
        <v>caractères saisis ❶ Saisissez la largeur du document dans lequel vous collerez ensuite le texte ❷ Saisissez ou coller le texte que vous voulez découper dans cette cellule ❸ saisissez un nombre de caractères cellule fond jaune</v>
      </c>
      <c r="CV59" s="1451" t="str">
        <f>IF(LEN(TRIM(CW59))&gt;0,COUNTIF(CW58:CW59,"&lt;&gt;")&amp;" ►","")</f>
        <v>2 ►</v>
      </c>
      <c r="CW59" s="263" t="str" cm="1">
        <f t="array" ref="CW59">IFERROR(INDEX(CT58:CT67,_xlfn.AGGREGATE(15,6,(ROW(CT58:CT67)-ROW(CT58)+1)/(CT58:CT67&lt;&gt;""),ROW()-ROW(CW58)+1)),"")</f>
        <v>SANS la ponctuation au nombre de</v>
      </c>
      <c r="CX59" s="1452" t="str">
        <f t="shared" ref="CX59:CX67" si="22">IF(CW59="","",(LEN(TRIM(SUBSTITUTE(CW59,CHAR(160)," ")))-LEN(SUBSTITUTE(TRIM(SUBSTITUTE(CW59,CHAR(160)," "))," ",""))+1)&amp;" mot"&amp;IF((LEN(TRIM(SUBSTITUTE(CW59,CHAR(160)," ")))-LEN(SUBSTITUTE(TRIM(SUBSTITUTE(CW59,CHAR(160)," "))," ",""))+1)&gt;1,"s",""))</f>
        <v>6 mots</v>
      </c>
      <c r="CY59" s="1453" t="str">
        <f t="shared" ref="CY59:CY67" si="23">IF(CW59="","",LEN(TRIM(SUBSTITUTE(CW59,CHAR(160),"")))&amp;" car.")</f>
        <v>32 car.</v>
      </c>
      <c r="DA59" s="1455"/>
      <c r="DB59" s="16"/>
      <c r="DC59" s="1374">
        <f t="shared" si="19"/>
        <v>131</v>
      </c>
      <c r="DD59" s="1374">
        <f t="shared" si="13"/>
        <v>21</v>
      </c>
      <c r="DE59" s="21" t="s">
        <v>3773</v>
      </c>
      <c r="DF59" s="18"/>
      <c r="DG59" s="16"/>
      <c r="DH59" s="16"/>
      <c r="DJ59" s="1374">
        <f t="shared" si="14"/>
        <v>35</v>
      </c>
      <c r="DK59" s="21" t="s">
        <v>3803</v>
      </c>
      <c r="DL59" s="18"/>
      <c r="DM59" s="16"/>
      <c r="DN59" s="16"/>
      <c r="DO59" s="106" t="s">
        <v>505</v>
      </c>
      <c r="DP59" s="18"/>
      <c r="DQ59" s="16"/>
      <c r="DR59" t="s">
        <v>3603</v>
      </c>
      <c r="DS59" s="651"/>
      <c r="DU59" s="417" cm="1">
        <f t="array" aca="1" ref="DU59:DV59" ca="1">CELL("largeur",DW71)</f>
        <v>91</v>
      </c>
      <c r="DV59" s="418" t="b">
        <f ca="1"/>
        <v>0</v>
      </c>
      <c r="DW59" s="419" t="s">
        <v>926</v>
      </c>
      <c r="DX59" s="1801"/>
      <c r="DY59" s="1801"/>
      <c r="DZ59" s="1801"/>
      <c r="EA59" s="1801"/>
      <c r="EB59" s="1802"/>
      <c r="ED59" s="9">
        <v>1</v>
      </c>
    </row>
    <row r="60" spans="2:134" ht="21" customHeight="1">
      <c r="B60" s="633" t="s">
        <v>889</v>
      </c>
      <c r="C60" s="633" t="s">
        <v>1015</v>
      </c>
      <c r="D60" s="633" t="s">
        <v>1776</v>
      </c>
      <c r="E60" s="633" t="s">
        <v>2971</v>
      </c>
      <c r="F60" s="119" t="s">
        <v>540</v>
      </c>
      <c r="G60" s="119" t="s">
        <v>540</v>
      </c>
      <c r="H60" s="119" t="s">
        <v>540</v>
      </c>
      <c r="I60" s="1335" t="s">
        <v>3010</v>
      </c>
      <c r="J60" s="93">
        <f t="shared" si="15"/>
        <v>0.18</v>
      </c>
      <c r="K60" s="92" t="s">
        <v>282</v>
      </c>
      <c r="L60" s="75">
        <f t="shared" si="16"/>
        <v>6</v>
      </c>
      <c r="M60" s="74">
        <f t="shared" si="17"/>
        <v>18</v>
      </c>
      <c r="N60" s="91">
        <v>180</v>
      </c>
      <c r="O60" s="72">
        <v>150</v>
      </c>
      <c r="P60" s="71">
        <v>210</v>
      </c>
      <c r="Q60" s="79">
        <f t="shared" si="18"/>
        <v>21</v>
      </c>
      <c r="R60" s="95">
        <v>210</v>
      </c>
      <c r="S60" s="36" t="s">
        <v>539</v>
      </c>
      <c r="V60" s="1343"/>
      <c r="W60" s="1343"/>
      <c r="X60" s="1343"/>
      <c r="Y60" s="1343" t="s">
        <v>3098</v>
      </c>
      <c r="AA60" s="646"/>
      <c r="AB60" s="288">
        <v>30</v>
      </c>
      <c r="AC60" s="556"/>
      <c r="AD60" s="597">
        <v>1.02</v>
      </c>
      <c r="AE60" s="556"/>
      <c r="AF60" s="286" t="s">
        <v>99</v>
      </c>
      <c r="AG60" s="551"/>
      <c r="AH60" s="286" t="s">
        <v>3269</v>
      </c>
      <c r="AI60" s="551"/>
      <c r="AJ60" s="286" t="s">
        <v>3322</v>
      </c>
      <c r="AK60" s="551"/>
      <c r="AL60" s="1345" t="s">
        <v>3184</v>
      </c>
      <c r="AM60" s="551"/>
      <c r="AN60" s="551"/>
      <c r="AO60" s="1572" t="s">
        <v>728</v>
      </c>
      <c r="AP60" s="1533"/>
      <c r="AR60" s="1572" t="s">
        <v>3358</v>
      </c>
      <c r="AS60" s="1533"/>
      <c r="AU60" s="1572" t="s">
        <v>2892</v>
      </c>
      <c r="AV60" s="1533"/>
      <c r="AX60" s="1792" t="s">
        <v>3111</v>
      </c>
      <c r="AY60" s="1793"/>
      <c r="BE60" s="645"/>
      <c r="BF60" t="s">
        <v>3398</v>
      </c>
      <c r="BJ60" s="549"/>
      <c r="BK60" s="1"/>
      <c r="BL60" s="549"/>
      <c r="BM60" s="549"/>
      <c r="BN60" s="1"/>
      <c r="BO60" s="549"/>
      <c r="BP60" s="549"/>
      <c r="BQ60" s="1"/>
      <c r="BR60" s="549"/>
      <c r="BS60" s="549"/>
      <c r="BT60" s="1"/>
      <c r="BV60" s="549"/>
      <c r="BW60" s="1673" t="s">
        <v>720</v>
      </c>
      <c r="BX60" s="260"/>
      <c r="BY60" s="1673" t="s">
        <v>720</v>
      </c>
      <c r="BZ60" s="1673" t="s">
        <v>720</v>
      </c>
      <c r="CA60" s="1818" t="s">
        <v>2996</v>
      </c>
      <c r="CB60" s="1648" t="s">
        <v>838</v>
      </c>
      <c r="CC60" s="1648" t="s">
        <v>3505</v>
      </c>
      <c r="CD60" s="1648" t="s">
        <v>3529</v>
      </c>
      <c r="CE60" s="1833" t="s">
        <v>3550</v>
      </c>
      <c r="CH60" s="260">
        <f t="shared" si="12"/>
        <v>31</v>
      </c>
      <c r="CI60" s="16" t="s">
        <v>223</v>
      </c>
      <c r="CJ60" s="16"/>
      <c r="CK60" s="16"/>
      <c r="CL60" s="16"/>
      <c r="CM60" s="16"/>
      <c r="CN60" s="16"/>
      <c r="CO60" s="16"/>
      <c r="CP60" s="16"/>
      <c r="CQ60" s="1753"/>
      <c r="CR60" s="1456">
        <f>CX53</f>
        <v>40</v>
      </c>
      <c r="CS60" s="1448" t="str" cm="1">
        <f t="array" ref="CS60">IF(ROW()=ROW(CS58),CR61,INDEX(CU58:CU67,ROW()-ROW(CS58)))</f>
        <v>caractères saisis ❶ Saisissez la largeur du document dans lequel vous collerez ensuite le texte ❷ Saisissez ou coller le texte que vous voulez découper dans cette cellule ❸ saisissez un nombre de caractères cellule fond jaune</v>
      </c>
      <c r="CT60" s="1464" t="str">
        <f>IF(CS60="","",LEFT(CS60,IF(LEN(CS60)&lt;=CR60,LEN(CS60),IF((LEN(LEFT(CS60,MIN(LEN(CS60),CR60+1)))-LEN(SUBSTITUTE(LEFT(CS60,MIN(LEN(CS60),CR60+1))," ","")))&gt;0,FIND(CHAR(1),SUBSTITUTE(LEFT(CS60,MIN(LEN(CS60),CR60+1))," ",CHAR(1),LEN(LEFT(CS60,MIN(LEN(CS60),CR60+1)))-LEN(SUBSTITUTE(LEFT(CS60,MIN(LEN(CS60),CR60+1))," ",""))))-1,FIND(" ",CS60&amp;" ",CR60+1)-1))))</f>
        <v>caractères saisis ❶ Saisissez la largeur</v>
      </c>
      <c r="CU60" s="1450" t="str">
        <f>IF(OR(CS60="",CR60="",CR60&lt;=0,CT60=""),"",TRIM(MID(CS60,LEN(CT60)+1+IF(MID(CS60,LEN(CT60)+1,1)=" ",1,0),99999)))</f>
        <v>du document dans lequel vous collerez ensuite le texte ❷ Saisissez ou coller le texte que vous voulez découper dans cette cellule ❸ saisissez un nombre de caractères cellule fond jaune</v>
      </c>
      <c r="CV60" s="1451" t="str">
        <f>IF(LEN(TRIM(CW60))&gt;0,COUNTIF(CW58:CW60,"&lt;&gt;")&amp;" ►","")</f>
        <v>3 ►</v>
      </c>
      <c r="CW60" s="263" t="str" cm="1">
        <f t="array" ref="CW60">IFERROR(INDEX(CT58:CT67,_xlfn.AGGREGATE(15,6,(ROW(CT58:CT67)-ROW(CT58)+1)/(CT58:CT67&lt;&gt;""),ROW()-ROW(CW58)+1)),"")</f>
        <v>caractères saisis ❶ Saisissez la largeur</v>
      </c>
      <c r="CX60" s="1452" t="str">
        <f t="shared" si="22"/>
        <v>6 mots</v>
      </c>
      <c r="CY60" s="1453" t="str">
        <f t="shared" si="23"/>
        <v>40 car.</v>
      </c>
      <c r="DA60" s="1455" t="s">
        <v>3858</v>
      </c>
      <c r="DB60" s="16"/>
      <c r="DC60" s="1374">
        <f t="shared" si="19"/>
        <v>31</v>
      </c>
      <c r="DD60" s="1374">
        <f t="shared" si="13"/>
        <v>0</v>
      </c>
      <c r="DE60" s="16"/>
      <c r="DF60" s="16"/>
      <c r="DG60" s="16"/>
      <c r="DH60" s="16"/>
      <c r="DJ60" s="1374">
        <f t="shared" si="14"/>
        <v>0</v>
      </c>
      <c r="DK60" s="16"/>
      <c r="DL60" s="16"/>
      <c r="DM60" s="16"/>
      <c r="DN60" s="16"/>
      <c r="DO60" s="106" t="s">
        <v>505</v>
      </c>
      <c r="DP60" s="16"/>
      <c r="DQ60" s="16"/>
      <c r="DR60"/>
      <c r="DS60" s="651"/>
      <c r="DU60" s="420" t="s">
        <v>624</v>
      </c>
      <c r="DV60" s="421" t="s">
        <v>625</v>
      </c>
      <c r="DW60" s="422" t="s">
        <v>626</v>
      </c>
      <c r="DX60" s="423"/>
      <c r="DY60" s="424"/>
      <c r="DZ60" s="424"/>
      <c r="EA60" s="424"/>
      <c r="EB60" s="425"/>
      <c r="ED60" s="9">
        <v>1</v>
      </c>
    </row>
    <row r="61" spans="2:134" ht="21" customHeight="1" thickBot="1">
      <c r="B61" s="633" t="s">
        <v>889</v>
      </c>
      <c r="C61" s="633" t="s">
        <v>1015</v>
      </c>
      <c r="D61" s="633" t="s">
        <v>1776</v>
      </c>
      <c r="E61" s="633" t="s">
        <v>2971</v>
      </c>
      <c r="F61" s="119" t="s">
        <v>537</v>
      </c>
      <c r="G61" s="119" t="s">
        <v>537</v>
      </c>
      <c r="H61" s="119" t="s">
        <v>537</v>
      </c>
      <c r="I61" s="1335" t="s">
        <v>3011</v>
      </c>
      <c r="J61" s="93">
        <f t="shared" si="15"/>
        <v>0.24</v>
      </c>
      <c r="K61" s="92" t="s">
        <v>282</v>
      </c>
      <c r="L61" s="75">
        <f t="shared" si="16"/>
        <v>4</v>
      </c>
      <c r="M61" s="74">
        <f t="shared" si="17"/>
        <v>24</v>
      </c>
      <c r="N61" s="91">
        <v>240</v>
      </c>
      <c r="O61" s="72">
        <v>230</v>
      </c>
      <c r="P61" s="71">
        <v>250</v>
      </c>
      <c r="Q61" s="79">
        <f t="shared" si="18"/>
        <v>25</v>
      </c>
      <c r="R61" s="95">
        <v>250</v>
      </c>
      <c r="S61" s="87" t="s">
        <v>536</v>
      </c>
      <c r="V61" s="212"/>
      <c r="W61" s="1343"/>
      <c r="X61" s="1343"/>
      <c r="Y61" s="1343" t="s">
        <v>3099</v>
      </c>
      <c r="AA61" s="646"/>
      <c r="AB61" s="288">
        <v>40</v>
      </c>
      <c r="AC61" s="556"/>
      <c r="AD61" s="597">
        <v>0.95</v>
      </c>
      <c r="AE61" s="556"/>
      <c r="AF61" s="286" t="s">
        <v>96</v>
      </c>
      <c r="AG61" s="551"/>
      <c r="AH61" s="286" t="s">
        <v>96</v>
      </c>
      <c r="AI61" s="551"/>
      <c r="AJ61" s="286" t="s">
        <v>3323</v>
      </c>
      <c r="AK61" s="551"/>
      <c r="AL61" s="1345" t="s">
        <v>3185</v>
      </c>
      <c r="AM61" s="551"/>
      <c r="AN61" s="551"/>
      <c r="AO61" s="1572" t="s">
        <v>736</v>
      </c>
      <c r="AP61" s="1533"/>
      <c r="AR61" s="1572" t="s">
        <v>3365</v>
      </c>
      <c r="AS61" s="1533"/>
      <c r="AU61" s="1572" t="s">
        <v>2900</v>
      </c>
      <c r="AV61" s="1533"/>
      <c r="AX61" s="1792" t="s">
        <v>3119</v>
      </c>
      <c r="AY61" s="1793"/>
      <c r="BE61" s="645"/>
      <c r="BF61" s="1354"/>
      <c r="BJ61" s="549"/>
      <c r="BK61" s="1"/>
      <c r="BL61" s="549"/>
      <c r="BM61" s="549"/>
      <c r="BN61" s="1"/>
      <c r="BO61" s="549"/>
      <c r="BP61" s="549"/>
      <c r="BQ61" s="1"/>
      <c r="BR61" s="549"/>
      <c r="BS61" s="549"/>
      <c r="BT61" s="1"/>
      <c r="BV61" s="549"/>
      <c r="BW61" s="1672"/>
      <c r="BX61" s="260"/>
      <c r="BY61" s="1672"/>
      <c r="BZ61" s="1672"/>
      <c r="CA61" s="1819"/>
      <c r="CB61" s="1648"/>
      <c r="CC61" s="1648"/>
      <c r="CD61" s="1648"/>
      <c r="CE61" s="1833"/>
      <c r="CH61" s="260">
        <f t="shared" si="12"/>
        <v>0</v>
      </c>
      <c r="CI61" s="16"/>
      <c r="CJ61" s="16"/>
      <c r="CK61" s="16"/>
      <c r="CL61" s="16"/>
      <c r="CM61" s="16"/>
      <c r="CN61" s="16"/>
      <c r="CO61" s="16"/>
      <c r="CP61" s="16"/>
      <c r="CQ61" s="1753"/>
      <c r="CR61" s="1454" t="str">
        <f>IF(UPPER(TRIM(CR55))="X",CR65,CR59)</f>
        <v>Ce tableau découpe votre texte AVEC ou SANS la ponctuation au nombre de caractères saisis ❶ Saisissez la largeur du document dans lequel vous collerez ensuite le texte ❷ Saisissez ou coller le texte que vous voulez découper dans cette cellule ❸ saisissez un nombre de caractères cellule fond jaune</v>
      </c>
      <c r="CS61" s="1448" t="str" cm="1">
        <f t="array" ref="CS61">IF(ROW()=ROW(CS58),CR61,INDEX(CU58:CU67,ROW()-ROW(CS58)))</f>
        <v>du document dans lequel vous collerez ensuite le texte ❷ Saisissez ou coller le texte que vous voulez découper dans cette cellule ❸ saisissez un nombre de caractères cellule fond jaune</v>
      </c>
      <c r="CT61" s="1449" t="str">
        <f>IF(CS61="","",LEFT(CS61,IF(LEN(CS61)&lt;=CR60,LEN(CS61),IF((LEN(LEFT(CS61,MIN(LEN(CS61),CR60+1)))-LEN(SUBSTITUTE(LEFT(CS61,MIN(LEN(CS61),CR60+1))," ","")))&gt;0,FIND(CHAR(1),SUBSTITUTE(LEFT(CS61,MIN(LEN(CS61),CR60+1))," ",CHAR(1),LEN(LEFT(CS61,MIN(LEN(CS61),CR60+1)))-LEN(SUBSTITUTE(LEFT(CS61,MIN(LEN(CS61),CR60+1))," ",""))))-1,FIND(" ",CS61&amp;" ",CR60+1)-1))))</f>
        <v>du document dans lequel vous collerez</v>
      </c>
      <c r="CU61" s="1450" t="str">
        <f>IF(OR(CS61="",CR60="",CR60&lt;=0,CT61=""),"",TRIM(MID(CS61,LEN(CT61)+1+IF(MID(CS61,LEN(CT61)+1,1)=" ",1,0),99999)))</f>
        <v>ensuite le texte ❷ Saisissez ou coller le texte que vous voulez découper dans cette cellule ❸ saisissez un nombre de caractères cellule fond jaune</v>
      </c>
      <c r="CV61" s="1451" t="str">
        <f>IF(LEN(TRIM(CW61))&gt;0,COUNTIF(CW58:CW61,"&lt;&gt;")&amp;" ►","")</f>
        <v>4 ►</v>
      </c>
      <c r="CW61" s="263" t="str" cm="1">
        <f t="array" ref="CW61">IFERROR(INDEX(CT58:CT67,_xlfn.AGGREGATE(15,6,(ROW(CT58:CT67)-ROW(CT58)+1)/(CT58:CT67&lt;&gt;""),ROW()-ROW(CW58)+1)),"")</f>
        <v>du document dans lequel vous collerez</v>
      </c>
      <c r="CX61" s="1452" t="str">
        <f t="shared" si="22"/>
        <v>6 mots</v>
      </c>
      <c r="CY61" s="1453" t="str">
        <f t="shared" si="23"/>
        <v>37 car.</v>
      </c>
      <c r="DA61" s="1457" t="s">
        <v>3850</v>
      </c>
      <c r="DB61" s="16"/>
      <c r="DC61" s="1374">
        <f t="shared" si="19"/>
        <v>0</v>
      </c>
      <c r="DD61" s="1374">
        <f t="shared" si="13"/>
        <v>0</v>
      </c>
      <c r="DE61" s="16"/>
      <c r="DF61" s="16"/>
      <c r="DG61" s="16"/>
      <c r="DH61" s="16"/>
      <c r="DJ61" s="1374">
        <f t="shared" si="14"/>
        <v>0</v>
      </c>
      <c r="DK61" s="16"/>
      <c r="DL61" s="16"/>
      <c r="DM61" s="16"/>
      <c r="DN61" s="16"/>
      <c r="DO61" s="106" t="s">
        <v>505</v>
      </c>
      <c r="DP61" s="16"/>
      <c r="DQ61" s="16"/>
      <c r="DR61"/>
      <c r="DS61" s="651"/>
      <c r="DU61" s="1776" t="str">
        <f>DW68&amp;" "&amp;DU65&amp;SUM(COUNTIF(DX73:DX124,"&gt;0"))&amp;" lignes"</f>
        <v>colonne  DW votre texte est découpé en 13 lignes</v>
      </c>
      <c r="DV61" s="1777"/>
      <c r="DW61" s="426" t="s">
        <v>627</v>
      </c>
      <c r="DX61" s="427" t="str">
        <f>"◄ cellule "&amp;ADDRESS(ROW(DW61),COLUMN(DW61),4)</f>
        <v>◄ cellule DW61</v>
      </c>
      <c r="DY61" s="427"/>
      <c r="DZ61" s="428"/>
      <c r="EA61" s="429" t="str">
        <f>LEN(DW61) - LEN(SUBSTITUTE(DW61, " ", "")) + 1&amp;" Mots"</f>
        <v>100 Mots</v>
      </c>
      <c r="EB61" s="430">
        <f>LEN(DW61)</f>
        <v>554</v>
      </c>
      <c r="ED61" s="9">
        <v>1</v>
      </c>
    </row>
    <row r="62" spans="2:134" ht="21" customHeight="1" thickBot="1">
      <c r="B62" s="633" t="s">
        <v>889</v>
      </c>
      <c r="C62" s="633" t="s">
        <v>1015</v>
      </c>
      <c r="D62" s="633" t="s">
        <v>1776</v>
      </c>
      <c r="E62" s="633" t="s">
        <v>2971</v>
      </c>
      <c r="F62" s="119" t="s">
        <v>534</v>
      </c>
      <c r="G62" s="119" t="s">
        <v>534</v>
      </c>
      <c r="H62" s="119" t="s">
        <v>534</v>
      </c>
      <c r="I62" s="1335" t="s">
        <v>3011</v>
      </c>
      <c r="J62" s="93">
        <f t="shared" si="15"/>
        <v>0.24</v>
      </c>
      <c r="K62" s="92" t="s">
        <v>282</v>
      </c>
      <c r="L62" s="75">
        <f t="shared" si="16"/>
        <v>4</v>
      </c>
      <c r="M62" s="74">
        <f t="shared" si="17"/>
        <v>24</v>
      </c>
      <c r="N62" s="91">
        <v>240</v>
      </c>
      <c r="O62" s="72">
        <v>180</v>
      </c>
      <c r="P62" s="71">
        <v>300</v>
      </c>
      <c r="Q62" s="79">
        <f t="shared" si="18"/>
        <v>30</v>
      </c>
      <c r="R62" s="95">
        <v>360</v>
      </c>
      <c r="S62" s="87" t="s">
        <v>533</v>
      </c>
      <c r="V62" s="724"/>
      <c r="W62" s="1343"/>
      <c r="X62" s="1343"/>
      <c r="Y62" s="1343" t="s">
        <v>3100</v>
      </c>
      <c r="AA62" s="646"/>
      <c r="AB62" s="288">
        <v>35</v>
      </c>
      <c r="AC62" s="556"/>
      <c r="AD62" s="597">
        <v>1.05</v>
      </c>
      <c r="AE62" s="556"/>
      <c r="AF62" s="286" t="s">
        <v>94</v>
      </c>
      <c r="AG62" s="551"/>
      <c r="AH62" s="286" t="s">
        <v>94</v>
      </c>
      <c r="AI62" s="551"/>
      <c r="AJ62" s="286" t="s">
        <v>94</v>
      </c>
      <c r="AK62" s="551"/>
      <c r="AL62" s="1345" t="s">
        <v>3186</v>
      </c>
      <c r="AM62" s="551"/>
      <c r="AN62" s="551"/>
      <c r="AO62" s="1572" t="s">
        <v>731</v>
      </c>
      <c r="AP62" s="1533"/>
      <c r="AR62" s="1572" t="s">
        <v>3361</v>
      </c>
      <c r="AS62" s="1533"/>
      <c r="AU62" s="1572" t="s">
        <v>2895</v>
      </c>
      <c r="AV62" s="1533"/>
      <c r="AX62" s="1792" t="s">
        <v>3114</v>
      </c>
      <c r="AY62" s="1793"/>
      <c r="BE62" s="645"/>
      <c r="BF62" s="1803" t="s">
        <v>3408</v>
      </c>
      <c r="BG62" s="1803"/>
      <c r="BJ62" s="549"/>
      <c r="BK62" s="1"/>
      <c r="BL62" s="549"/>
      <c r="BM62" s="549"/>
      <c r="BN62" s="1"/>
      <c r="BO62" s="549"/>
      <c r="BP62" s="549"/>
      <c r="BQ62" s="1"/>
      <c r="BR62" s="549"/>
      <c r="BS62" s="549"/>
      <c r="BT62" s="1"/>
      <c r="BV62" s="549"/>
      <c r="BX62" s="260"/>
      <c r="CA62" s="1342"/>
      <c r="CE62" s="1365"/>
      <c r="CH62" s="260">
        <f t="shared" si="12"/>
        <v>107</v>
      </c>
      <c r="CI62" s="26" t="s">
        <v>221</v>
      </c>
      <c r="CJ62" s="18"/>
      <c r="CK62" s="17"/>
      <c r="CL62" s="17"/>
      <c r="CM62" s="17"/>
      <c r="CN62" s="17"/>
      <c r="CO62" s="17"/>
      <c r="CP62" s="17"/>
      <c r="CQ62" s="1753"/>
      <c r="CR62" s="1454" t="str">
        <f>TRIM(SUBSTITUTE(SUBSTITUTE(SUBSTITUTE(SUBSTITUTE(SUBSTITUTE(SUBSTITUTE(SUBSTITUTE(SUBSTITUTE(SUBSTITUTE(SUBSTITUTE(CR59,","," "),";"," "),":"," "),"!"," "),"?"," "),"…"," "),"»"," "),"«"," "),"/"," "),"."," "))</f>
        <v>Ce tableau découpe votre texte AVEC ou SANS la ponctuation au nombre de caractères saisis ❶ Saisissez la largeur du document dans lequel vous collerez ensuite le texte ► ❷ Saisissez ou coller le texte que vous voulez découper dans cette cellule ▼ ❸ saisissez un nombre de caractères cellule fond jaune ▲</v>
      </c>
      <c r="CS62" s="1448" t="str" cm="1">
        <f t="array" ref="CS62">IF(ROW()=ROW(CS58),CR61,INDEX(CU58:CU67,ROW()-ROW(CS58)))</f>
        <v>ensuite le texte ❷ Saisissez ou coller le texte que vous voulez découper dans cette cellule ❸ saisissez un nombre de caractères cellule fond jaune</v>
      </c>
      <c r="CT62" s="1449" t="str">
        <f>IF(CS62="","",LEFT(CS62,IF(LEN(CS62)&lt;=CR60,LEN(CS62),IF((LEN(LEFT(CS62,MIN(LEN(CS62),CR60+1)))-LEN(SUBSTITUTE(LEFT(CS62,MIN(LEN(CS62),CR60+1))," ","")))&gt;0,FIND(CHAR(1),SUBSTITUTE(LEFT(CS62,MIN(LEN(CS62),CR60+1))," ",CHAR(1),LEN(LEFT(CS62,MIN(LEN(CS62),CR60+1)))-LEN(SUBSTITUTE(LEFT(CS62,MIN(LEN(CS62),CR60+1))," ",""))))-1,FIND(" ",CS62&amp;" ",CR60+1)-1))))</f>
        <v>ensuite le texte ❷ Saisissez ou coller</v>
      </c>
      <c r="CU62" s="1450" t="str">
        <f>IF(OR(CS62="",CR60="",CR60&lt;=0,CT62=""),"",TRIM(MID(CS62,LEN(CT62)+1+IF(MID(CS62,LEN(CT62)+1,1)=" ",1,0),99999)))</f>
        <v>le texte que vous voulez découper dans cette cellule ❸ saisissez un nombre de caractères cellule fond jaune</v>
      </c>
      <c r="CV62" s="1451" t="str">
        <f>IF(LEN(TRIM(CW62))&gt;0,COUNTIF(CW58:CW62,"&lt;&gt;")&amp;" ►","")</f>
        <v>5 ►</v>
      </c>
      <c r="CW62" s="263" t="str" cm="1">
        <f t="array" ref="CW62">IFERROR(INDEX(CT58:CT67,_xlfn.AGGREGATE(15,6,(ROW(CT58:CT67)-ROW(CT58)+1)/(CT58:CT67&lt;&gt;""),ROW()-ROW(CW58)+1)),"")</f>
        <v>ensuite le texte ❷ Saisissez ou coller</v>
      </c>
      <c r="CX62" s="1452" t="str">
        <f t="shared" si="22"/>
        <v>7 mots</v>
      </c>
      <c r="CY62" s="1453" t="str">
        <f t="shared" si="23"/>
        <v>38 car.</v>
      </c>
      <c r="DB62" s="17"/>
      <c r="DC62" s="1374">
        <f t="shared" si="19"/>
        <v>107</v>
      </c>
      <c r="DD62" s="1374">
        <f t="shared" si="13"/>
        <v>84</v>
      </c>
      <c r="DE62" s="26" t="s">
        <v>3691</v>
      </c>
      <c r="DF62" s="18"/>
      <c r="DG62" s="17"/>
      <c r="DH62" s="17"/>
      <c r="DI62" s="106" t="s">
        <v>505</v>
      </c>
      <c r="DJ62" s="1374">
        <f t="shared" si="14"/>
        <v>96</v>
      </c>
      <c r="DK62" s="26" t="s">
        <v>3705</v>
      </c>
      <c r="DL62" s="18"/>
      <c r="DM62" s="17"/>
      <c r="DN62" s="17"/>
      <c r="DP62" s="18"/>
      <c r="DQ62" s="17"/>
      <c r="DS62" s="651"/>
      <c r="DU62" s="1776"/>
      <c r="DV62" s="1777"/>
      <c r="DW62" s="431" t="s">
        <v>394</v>
      </c>
      <c r="DX62" s="427" t="str">
        <f>"◄ cellule "&amp;ADDRESS(ROW(DW62),COLUMN(DW62),4)</f>
        <v>◄ cellule DW62</v>
      </c>
      <c r="DY62" s="427"/>
      <c r="DZ62" s="428"/>
      <c r="EA62" s="429" t="str">
        <f>LEN(DW62) - LEN(SUBSTITUTE(DW62, " ", "")) + 1&amp;" Mots"</f>
        <v>1 Mots</v>
      </c>
      <c r="EB62" s="430">
        <f>LEN(DW62)</f>
        <v>1</v>
      </c>
      <c r="ED62" s="9">
        <v>1</v>
      </c>
    </row>
    <row r="63" spans="2:134" ht="21" customHeight="1">
      <c r="B63" s="633" t="s">
        <v>889</v>
      </c>
      <c r="C63" s="633" t="s">
        <v>1015</v>
      </c>
      <c r="D63" s="633" t="s">
        <v>1776</v>
      </c>
      <c r="E63" s="633" t="s">
        <v>2971</v>
      </c>
      <c r="F63" s="119" t="s">
        <v>527</v>
      </c>
      <c r="G63" s="119" t="s">
        <v>527</v>
      </c>
      <c r="H63" s="119" t="s">
        <v>527</v>
      </c>
      <c r="I63" s="1335" t="s">
        <v>3012</v>
      </c>
      <c r="J63" s="93">
        <f t="shared" si="15"/>
        <v>4.4999999999999998E-2</v>
      </c>
      <c r="K63" s="92" t="s">
        <v>282</v>
      </c>
      <c r="L63" s="75">
        <f t="shared" si="16"/>
        <v>22</v>
      </c>
      <c r="M63" s="74">
        <f t="shared" si="17"/>
        <v>4.5</v>
      </c>
      <c r="N63" s="91">
        <v>45</v>
      </c>
      <c r="O63" s="72">
        <v>34</v>
      </c>
      <c r="P63" s="71">
        <v>56</v>
      </c>
      <c r="Q63" s="74">
        <f t="shared" si="18"/>
        <v>5.6</v>
      </c>
      <c r="R63" s="95">
        <v>68</v>
      </c>
      <c r="S63" s="87" t="s">
        <v>526</v>
      </c>
      <c r="V63" s="724"/>
      <c r="W63" s="1343"/>
      <c r="X63" s="1343"/>
      <c r="Y63" s="1343" t="s">
        <v>3101</v>
      </c>
      <c r="AA63" s="646"/>
      <c r="AB63" s="288">
        <v>40</v>
      </c>
      <c r="AC63" s="556"/>
      <c r="AD63" s="597">
        <v>1.04</v>
      </c>
      <c r="AE63" s="556"/>
      <c r="AF63" s="286" t="s">
        <v>92</v>
      </c>
      <c r="AG63" s="551"/>
      <c r="AH63" s="286" t="s">
        <v>92</v>
      </c>
      <c r="AI63" s="551"/>
      <c r="AJ63" s="286" t="s">
        <v>92</v>
      </c>
      <c r="AK63" s="551"/>
      <c r="AL63" s="1345" t="s">
        <v>3187</v>
      </c>
      <c r="AM63" s="551"/>
      <c r="AN63" s="551"/>
      <c r="AO63" s="1572" t="s">
        <v>728</v>
      </c>
      <c r="AP63" s="1533"/>
      <c r="AR63" s="1572" t="s">
        <v>3358</v>
      </c>
      <c r="AS63" s="1533"/>
      <c r="AU63" s="1572" t="s">
        <v>2892</v>
      </c>
      <c r="AV63" s="1533"/>
      <c r="AX63" s="1792" t="s">
        <v>3111</v>
      </c>
      <c r="AY63" s="1793"/>
      <c r="BE63" s="645"/>
      <c r="BF63" s="1803"/>
      <c r="BG63" s="1803"/>
      <c r="BJ63" s="549"/>
      <c r="BK63" s="1"/>
      <c r="BL63" s="549"/>
      <c r="BM63" s="549"/>
      <c r="BN63" s="1"/>
      <c r="BO63" s="549"/>
      <c r="BP63" s="549"/>
      <c r="BQ63" s="1"/>
      <c r="BR63" s="549"/>
      <c r="BS63" s="549"/>
      <c r="BT63" s="1"/>
      <c r="BV63" s="549"/>
      <c r="BW63" s="1682" t="s">
        <v>709</v>
      </c>
      <c r="BX63" s="260"/>
      <c r="BY63" s="1682" t="s">
        <v>709</v>
      </c>
      <c r="BZ63" s="1682" t="s">
        <v>709</v>
      </c>
      <c r="CA63" s="1820" t="s">
        <v>3462</v>
      </c>
      <c r="CB63" s="1648" t="s">
        <v>840</v>
      </c>
      <c r="CC63" s="1648" t="s">
        <v>3506</v>
      </c>
      <c r="CD63" s="1648" t="s">
        <v>3530</v>
      </c>
      <c r="CE63" s="1833" t="s">
        <v>3551</v>
      </c>
      <c r="CH63" s="260">
        <f t="shared" si="12"/>
        <v>60</v>
      </c>
      <c r="CI63" s="18" t="s">
        <v>220</v>
      </c>
      <c r="CJ63" s="18"/>
      <c r="CK63" s="17"/>
      <c r="CL63" s="17"/>
      <c r="CM63" s="17"/>
      <c r="CN63" s="17"/>
      <c r="CO63" s="17"/>
      <c r="CP63" s="17"/>
      <c r="CQ63" s="1753"/>
      <c r="CR63" s="1458" t="str">
        <f>TRIM(SUBSTITUTE(SUBSTITUTE(SUBSTITUTE(SUBSTITUTE(SUBSTITUTE(SUBSTITUTE(SUBSTITUTE(SUBSTITUTE(CR62,"("," "),")"," "),CHAR(34)," "),"-"," "),"_"," "),"&lt;"," "),"&gt;"," "),"="," "))</f>
        <v>Ce tableau découpe votre texte AVEC ou SANS la ponctuation au nombre de caractères saisis ❶ Saisissez la largeur du document dans lequel vous collerez ensuite le texte ► ❷ Saisissez ou coller le texte que vous voulez découper dans cette cellule ▼ ❸ saisissez un nombre de caractères cellule fond jaune ▲</v>
      </c>
      <c r="CS63" s="1448" t="str" cm="1">
        <f t="array" ref="CS63">IF(ROW()=ROW(CS58),CR61,INDEX(CU58:CU67,ROW()-ROW(CS58)))</f>
        <v>le texte que vous voulez découper dans cette cellule ❸ saisissez un nombre de caractères cellule fond jaune</v>
      </c>
      <c r="CT63" s="1449" t="str">
        <f>IF(CS63="","",LEFT(CS63,IF(LEN(CS63)&lt;=CR60,LEN(CS63),IF((LEN(LEFT(CS63,MIN(LEN(CS63),CR60+1)))-LEN(SUBSTITUTE(LEFT(CS63,MIN(LEN(CS63),CR60+1))," ","")))&gt;0,FIND(CHAR(1),SUBSTITUTE(LEFT(CS63,MIN(LEN(CS63),CR60+1))," ",CHAR(1),LEN(LEFT(CS63,MIN(LEN(CS63),CR60+1)))-LEN(SUBSTITUTE(LEFT(CS63,MIN(LEN(CS63),CR60+1))," ",""))))-1,FIND(" ",CS63&amp;" ",CR60+1)-1))))</f>
        <v>le texte que vous voulez découper dans</v>
      </c>
      <c r="CU63" s="1450" t="str">
        <f>IF(OR(CS63="",CR60="",CR60&lt;=0,CT63=""),"",TRIM(MID(CS63,LEN(CT63)+1+IF(MID(CS63,LEN(CT63)+1,1)=" ",1,0),99999)))</f>
        <v>cette cellule ❸ saisissez un nombre de caractères cellule fond jaune</v>
      </c>
      <c r="CV63" s="1451" t="str">
        <f>IF(LEN(TRIM(CW63))&gt;0,COUNTIF(CW58:CW63,"&lt;&gt;")&amp;" ►","")</f>
        <v>6 ►</v>
      </c>
      <c r="CW63" s="263" t="str" cm="1">
        <f t="array" ref="CW63">IFERROR(INDEX(CT58:CT67,_xlfn.AGGREGATE(15,6,(ROW(CT58:CT67)-ROW(CT58)+1)/(CT58:CT67&lt;&gt;""),ROW()-ROW(CW58)+1)),"")</f>
        <v>le texte que vous voulez découper dans</v>
      </c>
      <c r="CX63" s="1452" t="str">
        <f t="shared" si="22"/>
        <v>7 mots</v>
      </c>
      <c r="CY63" s="1453" t="str">
        <f t="shared" si="23"/>
        <v>38 car.</v>
      </c>
      <c r="DB63" s="17"/>
      <c r="DC63" s="1374">
        <f t="shared" si="19"/>
        <v>60</v>
      </c>
      <c r="DD63" s="1374">
        <f t="shared" si="13"/>
        <v>66</v>
      </c>
      <c r="DE63" s="18" t="s">
        <v>3692</v>
      </c>
      <c r="DF63" s="18"/>
      <c r="DG63" s="17"/>
      <c r="DH63" s="17"/>
      <c r="DI63" s="106" t="s">
        <v>505</v>
      </c>
      <c r="DJ63" s="1374">
        <f t="shared" si="14"/>
        <v>59</v>
      </c>
      <c r="DK63" s="18" t="s">
        <v>3706</v>
      </c>
      <c r="DL63" s="18"/>
      <c r="DM63" s="17"/>
      <c r="DN63" s="17"/>
      <c r="DO63" s="106" t="s">
        <v>505</v>
      </c>
      <c r="DP63" s="18"/>
      <c r="DQ63" s="17"/>
      <c r="DR63" t="s">
        <v>3628</v>
      </c>
      <c r="DS63" s="651"/>
      <c r="DU63" s="1776"/>
      <c r="DV63" s="1777"/>
      <c r="DW63" s="426" t="s">
        <v>628</v>
      </c>
      <c r="DX63" s="427" t="str">
        <f>"◄ cellule "&amp;ADDRESS(ROW(DW63),COLUMN(DW63),4)</f>
        <v>◄ cellule DW63</v>
      </c>
      <c r="DY63" s="427"/>
      <c r="DZ63" s="428"/>
      <c r="EA63" s="429" t="str">
        <f>LEN(DW63) - LEN(SUBSTITUTE(DW63, " ", "")) + 1&amp;" Mots"</f>
        <v>34 Mots</v>
      </c>
      <c r="EB63" s="430">
        <f>LEN(DW63)</f>
        <v>176</v>
      </c>
      <c r="ED63" s="9">
        <v>1</v>
      </c>
    </row>
    <row r="64" spans="2:134" ht="21" customHeight="1">
      <c r="B64" s="633" t="s">
        <v>889</v>
      </c>
      <c r="C64" s="633" t="s">
        <v>1015</v>
      </c>
      <c r="D64" s="633" t="s">
        <v>1776</v>
      </c>
      <c r="E64" s="633" t="s">
        <v>2971</v>
      </c>
      <c r="F64" s="119" t="s">
        <v>525</v>
      </c>
      <c r="G64" s="119" t="s">
        <v>525</v>
      </c>
      <c r="H64" s="119" t="s">
        <v>525</v>
      </c>
      <c r="I64" s="1335" t="s">
        <v>3013</v>
      </c>
      <c r="J64" s="93">
        <f t="shared" si="15"/>
        <v>4.4999999999999998E-2</v>
      </c>
      <c r="K64" s="92" t="s">
        <v>282</v>
      </c>
      <c r="L64" s="75">
        <f t="shared" si="16"/>
        <v>22</v>
      </c>
      <c r="M64" s="74">
        <f t="shared" si="17"/>
        <v>4.5</v>
      </c>
      <c r="N64" s="91">
        <v>45</v>
      </c>
      <c r="O64" s="72">
        <v>30</v>
      </c>
      <c r="P64" s="71">
        <v>60</v>
      </c>
      <c r="Q64" s="74">
        <f t="shared" si="18"/>
        <v>6</v>
      </c>
      <c r="R64" s="95">
        <v>60</v>
      </c>
      <c r="S64" s="87" t="s">
        <v>524</v>
      </c>
      <c r="V64" s="724"/>
      <c r="W64" s="1343"/>
      <c r="X64" s="1343"/>
      <c r="Y64" s="1343" t="s">
        <v>3102</v>
      </c>
      <c r="AA64" s="646"/>
      <c r="AB64" s="288">
        <v>40</v>
      </c>
      <c r="AC64" s="556"/>
      <c r="AD64" s="597">
        <v>0.94</v>
      </c>
      <c r="AE64" s="556"/>
      <c r="AF64" s="286" t="s">
        <v>90</v>
      </c>
      <c r="AG64" s="551"/>
      <c r="AH64" s="286" t="s">
        <v>3270</v>
      </c>
      <c r="AI64" s="551"/>
      <c r="AJ64" s="286" t="s">
        <v>90</v>
      </c>
      <c r="AK64" s="551"/>
      <c r="AL64" s="1345" t="s">
        <v>3188</v>
      </c>
      <c r="AM64" s="551"/>
      <c r="AN64" s="551"/>
      <c r="AO64" s="1572" t="s">
        <v>731</v>
      </c>
      <c r="AP64" s="1533"/>
      <c r="AR64" s="1572" t="s">
        <v>3361</v>
      </c>
      <c r="AS64" s="1533"/>
      <c r="AU64" s="1572" t="s">
        <v>2895</v>
      </c>
      <c r="AV64" s="1533"/>
      <c r="AX64" s="1792" t="s">
        <v>3114</v>
      </c>
      <c r="AY64" s="1793"/>
      <c r="BE64" s="645"/>
      <c r="BF64" s="1803" t="s">
        <v>3409</v>
      </c>
      <c r="BG64" s="1803"/>
      <c r="BJ64" s="549"/>
      <c r="BK64" s="1"/>
      <c r="BL64" s="549"/>
      <c r="BM64" s="549"/>
      <c r="BN64" s="1"/>
      <c r="BO64" s="549"/>
      <c r="BP64" s="549"/>
      <c r="BQ64" s="1"/>
      <c r="BR64" s="549"/>
      <c r="BS64" s="549"/>
      <c r="BT64" s="1"/>
      <c r="BV64" s="549"/>
      <c r="BW64" s="1681"/>
      <c r="BX64" s="260"/>
      <c r="BY64" s="1681"/>
      <c r="BZ64" s="1681"/>
      <c r="CA64" s="1821"/>
      <c r="CB64" s="1648"/>
      <c r="CC64" s="1648"/>
      <c r="CD64" s="1648"/>
      <c r="CE64" s="1833"/>
      <c r="CH64" s="260">
        <f t="shared" si="12"/>
        <v>131</v>
      </c>
      <c r="CI64" s="18" t="s">
        <v>216</v>
      </c>
      <c r="CJ64" s="18"/>
      <c r="CK64" s="17"/>
      <c r="CL64" s="17"/>
      <c r="CM64" s="17"/>
      <c r="CN64" s="17"/>
      <c r="CO64" s="17"/>
      <c r="CP64" s="17"/>
      <c r="CQ64" s="1753"/>
      <c r="CR64" s="1454" t="str">
        <f>TRIM(SUBSTITUTE(SUBSTITUTE(SUBSTITUTE(SUBSTITUTE(CR63,"►"," "),"▼"," "),"▲"," "),"◄"," "))</f>
        <v>Ce tableau découpe votre texte AVEC ou SANS la ponctuation au nombre de caractères saisis ❶ Saisissez la largeur du document dans lequel vous collerez ensuite le texte ❷ Saisissez ou coller le texte que vous voulez découper dans cette cellule ❸ saisissez un nombre de caractères cellule fond jaune</v>
      </c>
      <c r="CS64" s="1448" t="str" cm="1">
        <f t="array" ref="CS64">IF(ROW()=ROW(CS58),CR61,INDEX(CU58:CU67,ROW()-ROW(CS58)))</f>
        <v>cette cellule ❸ saisissez un nombre de caractères cellule fond jaune</v>
      </c>
      <c r="CT64" s="1449" t="str">
        <f>IF(CS64="","",LEFT(CS64,IF(LEN(CS64)&lt;=CR60,LEN(CS64),IF((LEN(LEFT(CS64,MIN(LEN(CS64),CR60+1)))-LEN(SUBSTITUTE(LEFT(CS64,MIN(LEN(CS64),CR60+1))," ","")))&gt;0,FIND(CHAR(1),SUBSTITUTE(LEFT(CS64,MIN(LEN(CS64),CR60+1))," ",CHAR(1),LEN(LEFT(CS64,MIN(LEN(CS64),CR60+1)))-LEN(SUBSTITUTE(LEFT(CS64,MIN(LEN(CS64),CR60+1))," ",""))))-1,FIND(" ",CS64&amp;" ",CR60+1)-1))))</f>
        <v>cette cellule ❸ saisissez un nombre de</v>
      </c>
      <c r="CU64" s="1450" t="str">
        <f>IF(OR(CS64="",CR60="",CR60&lt;=0,CT64=""),"",TRIM(MID(CS64,LEN(CT64)+1+IF(MID(CS64,LEN(CT64)+1,1)=" ",1,0),99999)))</f>
        <v>caractères cellule fond jaune</v>
      </c>
      <c r="CV64" s="1451" t="str">
        <f>IF(LEN(TRIM(CW64))&gt;0,COUNTIF(CW58:CW64,"&lt;&gt;")&amp;" ►","")</f>
        <v>7 ►</v>
      </c>
      <c r="CW64" s="263" t="str" cm="1">
        <f t="array" ref="CW64">IFERROR(INDEX(CT58:CT67,_xlfn.AGGREGATE(15,6,(ROW(CT58:CT67)-ROW(CT58)+1)/(CT58:CT67&lt;&gt;""),ROW()-ROW(CW58)+1)),"")</f>
        <v>cette cellule ❸ saisissez un nombre de</v>
      </c>
      <c r="CX64" s="1452" t="str">
        <f t="shared" si="22"/>
        <v>7 mots</v>
      </c>
      <c r="CY64" s="1453" t="str">
        <f t="shared" si="23"/>
        <v>38 car.</v>
      </c>
      <c r="DB64" s="17"/>
      <c r="DC64" s="1374">
        <f t="shared" si="19"/>
        <v>131</v>
      </c>
      <c r="DD64" s="1374">
        <f t="shared" si="13"/>
        <v>123</v>
      </c>
      <c r="DE64" s="18" t="s">
        <v>3693</v>
      </c>
      <c r="DF64" s="18"/>
      <c r="DG64" s="17"/>
      <c r="DH64" s="17"/>
      <c r="DI64" s="106" t="s">
        <v>505</v>
      </c>
      <c r="DJ64" s="1374">
        <f t="shared" si="14"/>
        <v>121</v>
      </c>
      <c r="DK64" s="18" t="s">
        <v>3707</v>
      </c>
      <c r="DL64" s="18"/>
      <c r="DM64" s="17"/>
      <c r="DN64" s="17"/>
      <c r="DO64" s="106" t="s">
        <v>505</v>
      </c>
      <c r="DP64" s="18"/>
      <c r="DQ64" s="17"/>
      <c r="DR64" t="s">
        <v>3629</v>
      </c>
      <c r="DS64" s="651"/>
      <c r="DU64" s="1776"/>
      <c r="DV64" s="1777"/>
      <c r="DW64" s="426" t="s">
        <v>629</v>
      </c>
      <c r="DX64" s="427" t="str">
        <f>"◄ cellule "&amp;ADDRESS(ROW(DW64),COLUMN(DW64),4)</f>
        <v>◄ cellule DW64</v>
      </c>
      <c r="DY64" s="427"/>
      <c r="DZ64" s="428"/>
      <c r="EA64" s="429" t="str">
        <f>LEN(DW64) - LEN(SUBSTITUTE(DW64, " ", "")) + 1&amp;" Mots"</f>
        <v>25 Mots</v>
      </c>
      <c r="EB64" s="430">
        <f>LEN(DW64)</f>
        <v>129</v>
      </c>
      <c r="ED64" s="9">
        <v>1</v>
      </c>
    </row>
    <row r="65" spans="2:134" ht="21" customHeight="1" thickBot="1">
      <c r="B65" s="633" t="s">
        <v>889</v>
      </c>
      <c r="C65" s="633" t="s">
        <v>1015</v>
      </c>
      <c r="D65" s="633" t="s">
        <v>1776</v>
      </c>
      <c r="E65" s="633" t="s">
        <v>2971</v>
      </c>
      <c r="F65" s="119" t="s">
        <v>523</v>
      </c>
      <c r="G65" s="119" t="s">
        <v>523</v>
      </c>
      <c r="H65" s="119" t="s">
        <v>523</v>
      </c>
      <c r="I65" s="1335" t="s">
        <v>3014</v>
      </c>
      <c r="J65" s="93">
        <f t="shared" si="15"/>
        <v>0.06</v>
      </c>
      <c r="K65" s="92" t="s">
        <v>282</v>
      </c>
      <c r="L65" s="75">
        <f t="shared" si="16"/>
        <v>17</v>
      </c>
      <c r="M65" s="74">
        <f t="shared" si="17"/>
        <v>6</v>
      </c>
      <c r="N65" s="91">
        <v>60</v>
      </c>
      <c r="O65" s="72">
        <v>45</v>
      </c>
      <c r="P65" s="71">
        <v>75</v>
      </c>
      <c r="Q65" s="79">
        <f t="shared" si="18"/>
        <v>7.5</v>
      </c>
      <c r="R65" s="95">
        <v>90</v>
      </c>
      <c r="S65" s="87" t="s">
        <v>522</v>
      </c>
      <c r="V65" s="724"/>
      <c r="W65" s="1343"/>
      <c r="X65" s="1343"/>
      <c r="Y65" s="1343" t="s">
        <v>3103</v>
      </c>
      <c r="AA65" s="646"/>
      <c r="AB65" s="288">
        <v>35</v>
      </c>
      <c r="AC65" s="556"/>
      <c r="AD65" s="597">
        <v>1.03</v>
      </c>
      <c r="AE65" s="556"/>
      <c r="AF65" s="286" t="s">
        <v>88</v>
      </c>
      <c r="AG65" s="551"/>
      <c r="AH65" s="286" t="s">
        <v>88</v>
      </c>
      <c r="AI65" s="551"/>
      <c r="AJ65" s="286" t="s">
        <v>88</v>
      </c>
      <c r="AK65" s="551"/>
      <c r="AL65" s="1345" t="s">
        <v>3189</v>
      </c>
      <c r="AM65" s="551"/>
      <c r="AN65" s="551"/>
      <c r="AO65" s="1572" t="s">
        <v>732</v>
      </c>
      <c r="AP65" s="1533"/>
      <c r="AR65" s="1572" t="s">
        <v>3362</v>
      </c>
      <c r="AS65" s="1533"/>
      <c r="AU65" s="1572" t="s">
        <v>2896</v>
      </c>
      <c r="AV65" s="1533"/>
      <c r="AX65" s="1792" t="s">
        <v>3115</v>
      </c>
      <c r="AY65" s="1793"/>
      <c r="BE65" s="645"/>
      <c r="BF65" s="1803"/>
      <c r="BG65" s="1803"/>
      <c r="BJ65" s="549"/>
      <c r="BK65" s="1"/>
      <c r="BL65" s="549"/>
      <c r="BM65" s="549"/>
      <c r="BN65" s="1"/>
      <c r="BO65" s="549"/>
      <c r="BP65" s="549"/>
      <c r="BQ65" s="1"/>
      <c r="BR65" s="549"/>
      <c r="BS65" s="549"/>
      <c r="BT65" s="1"/>
      <c r="BV65" s="549"/>
      <c r="BX65" s="260"/>
      <c r="CA65" s="1342"/>
      <c r="CE65" s="1365"/>
      <c r="CH65" s="260">
        <f t="shared" si="12"/>
        <v>0</v>
      </c>
      <c r="CI65" s="18"/>
      <c r="CJ65" s="18"/>
      <c r="CK65" s="17"/>
      <c r="CL65" s="17"/>
      <c r="CM65" s="17"/>
      <c r="CN65" s="17"/>
      <c r="CO65" s="17"/>
      <c r="CP65" s="17"/>
      <c r="CQ65" s="1753"/>
      <c r="CR65" s="1454" t="str">
        <f>TRIM(SUBSTITUTE(SUBSTITUTE(CR64,"“"," "),"”"," "))</f>
        <v>Ce tableau découpe votre texte AVEC ou SANS la ponctuation au nombre de caractères saisis ❶ Saisissez la largeur du document dans lequel vous collerez ensuite le texte ❷ Saisissez ou coller le texte que vous voulez découper dans cette cellule ❸ saisissez un nombre de caractères cellule fond jaune</v>
      </c>
      <c r="CS65" s="1448" t="str" cm="1">
        <f t="array" ref="CS65">IF(ROW()=ROW(CS58),CR61,INDEX(CU58:CU67,ROW()-ROW(CS58)))</f>
        <v>caractères cellule fond jaune</v>
      </c>
      <c r="CT65" s="1449" t="str">
        <f>IF(CS65="","",LEFT(CS65,IF(LEN(CS65)&lt;=CR60,LEN(CS65),IF((LEN(LEFT(CS65,MIN(LEN(CS65),CR60+1)))-LEN(SUBSTITUTE(LEFT(CS65,MIN(LEN(CS65),CR60+1))," ","")))&gt;0,FIND(CHAR(1),SUBSTITUTE(LEFT(CS65,MIN(LEN(CS65),CR60+1))," ",CHAR(1),LEN(LEFT(CS65,MIN(LEN(CS65),CR60+1)))-LEN(SUBSTITUTE(LEFT(CS65,MIN(LEN(CS65),CR60+1))," ",""))))-1,FIND(" ",CS65&amp;" ",CR60+1)-1))))</f>
        <v>caractères cellule fond jaune</v>
      </c>
      <c r="CU65" s="1450" t="str">
        <f>IF(OR(CS65="",CR60="",CR60&lt;=0,CT65=""),"",TRIM(MID(CS65,LEN(CT65)+1+IF(MID(CS65,LEN(CT65)+1,1)=" ",1,0),99999)))</f>
        <v/>
      </c>
      <c r="CV65" s="1451" t="str">
        <f>IF(LEN(TRIM(CW65))&gt;0,COUNTIF(CW58:CW65,"&lt;&gt;")&amp;" ►","")</f>
        <v>8 ►</v>
      </c>
      <c r="CW65" s="263" t="str" cm="1">
        <f t="array" ref="CW65">IFERROR(INDEX(CT58:CT67,_xlfn.AGGREGATE(15,6,(ROW(CT58:CT67)-ROW(CT58)+1)/(CT58:CT67&lt;&gt;""),ROW()-ROW(CW58)+1)),"")</f>
        <v>caractères cellule fond jaune</v>
      </c>
      <c r="CX65" s="1452" t="str">
        <f t="shared" si="22"/>
        <v>4 mots</v>
      </c>
      <c r="CY65" s="1453" t="str">
        <f t="shared" si="23"/>
        <v>29 car.</v>
      </c>
      <c r="DB65" s="17"/>
      <c r="DC65" s="1374">
        <f t="shared" si="19"/>
        <v>0</v>
      </c>
      <c r="DD65" s="1374">
        <f t="shared" si="13"/>
        <v>0</v>
      </c>
      <c r="DE65" s="18"/>
      <c r="DF65" s="18"/>
      <c r="DG65" s="17"/>
      <c r="DH65" s="17"/>
      <c r="DJ65" s="1374">
        <f t="shared" si="14"/>
        <v>0</v>
      </c>
      <c r="DK65" s="18"/>
      <c r="DL65" s="18"/>
      <c r="DM65" s="17"/>
      <c r="DN65" s="17"/>
      <c r="DO65" s="106" t="s">
        <v>505</v>
      </c>
      <c r="DP65" s="18"/>
      <c r="DQ65" s="17"/>
      <c r="DR65"/>
      <c r="DS65" s="651"/>
      <c r="DU65" s="420" t="s">
        <v>630</v>
      </c>
      <c r="DV65" s="432"/>
      <c r="DW65" s="433" t="s">
        <v>505</v>
      </c>
      <c r="DX65" s="423"/>
      <c r="DY65" s="424"/>
      <c r="DZ65" s="424"/>
      <c r="EA65" s="434" t="s">
        <v>631</v>
      </c>
      <c r="EB65" s="430">
        <f>SUM(EB61:EB64)</f>
        <v>860</v>
      </c>
      <c r="ED65" s="9">
        <v>1</v>
      </c>
    </row>
    <row r="66" spans="2:134" ht="20.25" customHeight="1">
      <c r="B66" s="633" t="s">
        <v>889</v>
      </c>
      <c r="C66" s="633" t="s">
        <v>1015</v>
      </c>
      <c r="D66" s="633" t="s">
        <v>1776</v>
      </c>
      <c r="E66" s="633" t="s">
        <v>2971</v>
      </c>
      <c r="F66" s="119" t="s">
        <v>519</v>
      </c>
      <c r="G66" s="119" t="s">
        <v>519</v>
      </c>
      <c r="H66" s="119" t="s">
        <v>519</v>
      </c>
      <c r="I66" s="1335" t="s">
        <v>3015</v>
      </c>
      <c r="J66" s="93">
        <f t="shared" si="15"/>
        <v>0.18</v>
      </c>
      <c r="K66" s="92" t="s">
        <v>282</v>
      </c>
      <c r="L66" s="75">
        <f t="shared" si="16"/>
        <v>6</v>
      </c>
      <c r="M66" s="74">
        <f t="shared" si="17"/>
        <v>18</v>
      </c>
      <c r="N66" s="91">
        <v>180</v>
      </c>
      <c r="O66" s="72">
        <v>150</v>
      </c>
      <c r="P66" s="71">
        <v>210</v>
      </c>
      <c r="Q66" s="79">
        <f t="shared" si="18"/>
        <v>21</v>
      </c>
      <c r="R66" s="95">
        <v>210</v>
      </c>
      <c r="S66" s="87" t="s">
        <v>518</v>
      </c>
      <c r="V66" s="1343"/>
      <c r="W66" s="1343"/>
      <c r="X66" s="1343"/>
      <c r="Y66" s="1344" t="s">
        <v>3104</v>
      </c>
      <c r="AA66" s="646"/>
      <c r="AB66" s="288">
        <v>35</v>
      </c>
      <c r="AC66" s="556"/>
      <c r="AD66" s="597">
        <v>1.03</v>
      </c>
      <c r="AE66" s="556"/>
      <c r="AF66" s="286" t="s">
        <v>86</v>
      </c>
      <c r="AG66" s="551"/>
      <c r="AH66" s="286" t="s">
        <v>86</v>
      </c>
      <c r="AI66" s="551"/>
      <c r="AJ66" s="286" t="s">
        <v>86</v>
      </c>
      <c r="AK66" s="551"/>
      <c r="AL66" s="1345" t="s">
        <v>3190</v>
      </c>
      <c r="AM66" s="551"/>
      <c r="AN66" s="551"/>
      <c r="AO66" s="1572" t="s">
        <v>731</v>
      </c>
      <c r="AP66" s="1533"/>
      <c r="AR66" s="1572" t="s">
        <v>3361</v>
      </c>
      <c r="AS66" s="1533"/>
      <c r="AU66" s="1572" t="s">
        <v>2895</v>
      </c>
      <c r="AV66" s="1533"/>
      <c r="AX66" s="1792" t="s">
        <v>3114</v>
      </c>
      <c r="AY66" s="1793"/>
      <c r="BE66" s="645"/>
      <c r="BF66" s="1803" t="s">
        <v>3410</v>
      </c>
      <c r="BG66" s="1803"/>
      <c r="BJ66" s="549"/>
      <c r="BK66" s="1"/>
      <c r="BL66" s="549"/>
      <c r="BM66" s="549"/>
      <c r="BN66" s="1"/>
      <c r="BO66" s="549"/>
      <c r="BP66" s="549"/>
      <c r="BQ66" s="1"/>
      <c r="BR66" s="549"/>
      <c r="BS66" s="549"/>
      <c r="BT66" s="1"/>
      <c r="BV66" s="549"/>
      <c r="BW66" s="1679" t="s">
        <v>694</v>
      </c>
      <c r="BX66" s="260"/>
      <c r="BY66" s="1679" t="s">
        <v>694</v>
      </c>
      <c r="BZ66" s="1679" t="s">
        <v>694</v>
      </c>
      <c r="CA66" s="1822" t="s">
        <v>2990</v>
      </c>
      <c r="CB66" s="1648" t="s">
        <v>841</v>
      </c>
      <c r="CC66" s="1648" t="s">
        <v>3507</v>
      </c>
      <c r="CD66" s="1648" t="s">
        <v>3531</v>
      </c>
      <c r="CE66" s="1833" t="s">
        <v>3552</v>
      </c>
      <c r="CH66" s="260">
        <f t="shared" si="12"/>
        <v>16</v>
      </c>
      <c r="CI66" s="52" t="s">
        <v>211</v>
      </c>
      <c r="CJ66" s="18"/>
      <c r="CK66" s="17"/>
      <c r="CL66" s="17"/>
      <c r="CM66" s="17"/>
      <c r="CN66" s="17"/>
      <c r="CO66" s="17"/>
      <c r="CP66" s="17"/>
      <c r="CQ66" s="1753"/>
      <c r="CR66" s="1454"/>
      <c r="CS66" s="1448" t="str" cm="1">
        <f t="array" ref="CS66">IF(ROW()=ROW(CS58),CR61,INDEX(CU58:CU67,ROW()-ROW(CS58)))</f>
        <v/>
      </c>
      <c r="CT66" s="1449" t="str">
        <f>IF(CS66="","",LEFT(CS66,IF(LEN(CS66)&lt;=CR60,LEN(CS66),IF((LEN(LEFT(CS66,MIN(LEN(CS66),CR60+1)))-LEN(SUBSTITUTE(LEFT(CS66,MIN(LEN(CS66),CR60+1))," ","")))&gt;0,FIND(CHAR(1),SUBSTITUTE(LEFT(CS66,MIN(LEN(CS66),CR60+1))," ",CHAR(1),LEN(LEFT(CS66,MIN(LEN(CS66),CR60+1)))-LEN(SUBSTITUTE(LEFT(CS66,MIN(LEN(CS66),CR60+1))," ",""))))-1,FIND(" ",CS66&amp;" ",CR60+1)-1))))</f>
        <v/>
      </c>
      <c r="CU66" s="1450" t="str">
        <f>IF(OR(CS66="",CR60="",CR60&lt;=0,CT66=""),"",TRIM(MID(CS66,LEN(CT66)+1+IF(MID(CS66,LEN(CT66)+1,1)=" ",1,0),99999)))</f>
        <v/>
      </c>
      <c r="CV66" s="1451" t="str">
        <f>IF(LEN(TRIM(CW66))&gt;0,COUNTIF(CW58:CW66,"&lt;&gt;")&amp;" ►","")</f>
        <v/>
      </c>
      <c r="CW66" s="263" t="str" cm="1">
        <f t="array" ref="CW66">IFERROR(INDEX(CT58:CT67,_xlfn.AGGREGATE(15,6,(ROW(CT58:CT67)-ROW(CT58)+1)/(CT58:CT67&lt;&gt;""),ROW()-ROW(CW58)+1)),"")</f>
        <v/>
      </c>
      <c r="CX66" s="1452" t="str">
        <f t="shared" si="22"/>
        <v/>
      </c>
      <c r="CY66" s="1453" t="str">
        <f t="shared" si="23"/>
        <v/>
      </c>
      <c r="DB66" s="17"/>
      <c r="DC66" s="1374">
        <f t="shared" si="19"/>
        <v>16</v>
      </c>
      <c r="DD66" s="1374">
        <f t="shared" si="13"/>
        <v>12</v>
      </c>
      <c r="DE66" s="52" t="s">
        <v>3694</v>
      </c>
      <c r="DF66" s="18"/>
      <c r="DG66" s="17"/>
      <c r="DH66" s="17"/>
      <c r="DI66" s="106" t="s">
        <v>505</v>
      </c>
      <c r="DJ66" s="1374">
        <f t="shared" si="14"/>
        <v>12</v>
      </c>
      <c r="DK66" s="52" t="s">
        <v>3694</v>
      </c>
      <c r="DL66" s="18"/>
      <c r="DM66" s="17"/>
      <c r="DN66" s="17"/>
      <c r="DO66" s="106" t="s">
        <v>505</v>
      </c>
      <c r="DP66" s="18"/>
      <c r="DQ66" s="17"/>
      <c r="DR66" s="1366" t="s">
        <v>3604</v>
      </c>
      <c r="DS66" s="651"/>
      <c r="DU66" s="435" t="s">
        <v>632</v>
      </c>
      <c r="DV66" s="436"/>
      <c r="DW66" s="436"/>
      <c r="DX66" s="436"/>
      <c r="DY66" s="436"/>
      <c r="DZ66" s="436"/>
      <c r="EA66" s="436"/>
      <c r="EB66" s="437"/>
      <c r="ED66" s="9">
        <v>1</v>
      </c>
    </row>
    <row r="67" spans="2:134" ht="22.5" customHeight="1">
      <c r="B67" s="633" t="s">
        <v>889</v>
      </c>
      <c r="C67" s="633" t="s">
        <v>1015</v>
      </c>
      <c r="D67" s="633" t="s">
        <v>1776</v>
      </c>
      <c r="E67" s="633" t="s">
        <v>2971</v>
      </c>
      <c r="F67" s="119" t="s">
        <v>415</v>
      </c>
      <c r="G67" s="119" t="s">
        <v>415</v>
      </c>
      <c r="H67" s="119" t="s">
        <v>415</v>
      </c>
      <c r="I67" s="1335" t="s">
        <v>3016</v>
      </c>
      <c r="J67" s="93">
        <f t="shared" si="15"/>
        <v>0.12</v>
      </c>
      <c r="K67" s="92" t="s">
        <v>282</v>
      </c>
      <c r="L67" s="75">
        <f t="shared" si="16"/>
        <v>8</v>
      </c>
      <c r="M67" s="74">
        <f t="shared" si="17"/>
        <v>12</v>
      </c>
      <c r="N67" s="91">
        <v>120</v>
      </c>
      <c r="O67" s="72">
        <v>90</v>
      </c>
      <c r="P67" s="71">
        <v>150</v>
      </c>
      <c r="Q67" s="79">
        <f t="shared" si="18"/>
        <v>15</v>
      </c>
      <c r="R67" s="95">
        <v>180</v>
      </c>
      <c r="S67" s="87" t="s">
        <v>510</v>
      </c>
      <c r="V67" s="724"/>
      <c r="W67" s="1343"/>
      <c r="X67" s="1343"/>
      <c r="Y67" s="1343" t="s">
        <v>3105</v>
      </c>
      <c r="AA67" s="646"/>
      <c r="AB67" s="288">
        <v>15</v>
      </c>
      <c r="AC67" s="556"/>
      <c r="AD67" s="597">
        <v>1.02</v>
      </c>
      <c r="AE67" s="556"/>
      <c r="AF67" s="286" t="s">
        <v>84</v>
      </c>
      <c r="AG67" s="551"/>
      <c r="AH67" s="286" t="s">
        <v>18</v>
      </c>
      <c r="AI67" s="551"/>
      <c r="AJ67" s="286" t="s">
        <v>3324</v>
      </c>
      <c r="AK67" s="551"/>
      <c r="AL67" s="1345" t="s">
        <v>3191</v>
      </c>
      <c r="AM67" s="551"/>
      <c r="AN67" s="551"/>
      <c r="AO67" s="1572" t="s">
        <v>728</v>
      </c>
      <c r="AP67" s="1533"/>
      <c r="AR67" s="1572" t="s">
        <v>3358</v>
      </c>
      <c r="AS67" s="1533"/>
      <c r="AU67" s="1572" t="s">
        <v>2892</v>
      </c>
      <c r="AV67" s="1533"/>
      <c r="AX67" s="1792" t="s">
        <v>3111</v>
      </c>
      <c r="AY67" s="1793"/>
      <c r="BE67" s="645"/>
      <c r="BF67" s="1803"/>
      <c r="BG67" s="1803"/>
      <c r="BJ67" s="549"/>
      <c r="BK67" s="1"/>
      <c r="BL67" s="549"/>
      <c r="BM67" s="549"/>
      <c r="BN67" s="1"/>
      <c r="BO67" s="549"/>
      <c r="BP67" s="549"/>
      <c r="BQ67" s="1"/>
      <c r="BR67" s="549"/>
      <c r="BS67" s="549"/>
      <c r="BT67" s="1"/>
      <c r="BV67" s="549"/>
      <c r="BW67" s="1678"/>
      <c r="BX67" s="260"/>
      <c r="BY67" s="1678"/>
      <c r="BZ67" s="1678"/>
      <c r="CA67" s="1823"/>
      <c r="CB67" s="1648"/>
      <c r="CC67" s="1648"/>
      <c r="CD67" s="1648"/>
      <c r="CE67" s="1833"/>
      <c r="CH67" s="260">
        <f t="shared" si="12"/>
        <v>134</v>
      </c>
      <c r="CI67" s="18" t="s">
        <v>209</v>
      </c>
      <c r="CJ67" s="18"/>
      <c r="CK67" s="17"/>
      <c r="CL67" s="17"/>
      <c r="CM67" s="17"/>
      <c r="CN67" s="17"/>
      <c r="CO67" s="17"/>
      <c r="CP67" s="17"/>
      <c r="CQ67" s="1753"/>
      <c r="CR67" s="1454"/>
      <c r="CS67" s="1448" t="str" cm="1">
        <f t="array" ref="CS67">IF(ROW()=ROW(CS58),CR61,INDEX(CU58:CU67,ROW()-ROW(CS58)))</f>
        <v/>
      </c>
      <c r="CT67" s="1449" t="str">
        <f>IF(CS67="","",LEFT(CS67,IF(LEN(CS67)&lt;=CR60,LEN(CS67),IF((LEN(LEFT(CS67,MIN(LEN(CS67),CR60+1)))-LEN(SUBSTITUTE(LEFT(CS67,MIN(LEN(CS67),CR60+1))," ","")))&gt;0,FIND(CHAR(1),SUBSTITUTE(LEFT(CS67,MIN(LEN(CS67),CR60+1))," ",CHAR(1),LEN(LEFT(CS67,MIN(LEN(CS67),CR60+1)))-LEN(SUBSTITUTE(LEFT(CS67,MIN(LEN(CS67),CR60+1))," ",""))))-1,FIND(" ",CS67&amp;" ",CR60+1)-1))))</f>
        <v/>
      </c>
      <c r="CU67" s="1450" t="str">
        <f>IF(OR(CS67="",CR60="",CR60&lt;=0,CT67=""),"",TRIM(MID(CS67,LEN(CT67)+1+IF(MID(CS67,LEN(CT67)+1,1)=" ",1,0),99999)))</f>
        <v/>
      </c>
      <c r="CV67" s="1451" t="str">
        <f>IF(LEN(TRIM(CW67))&gt;0,COUNTIF(CW58:CW67,"&lt;&gt;")&amp;" ►","")</f>
        <v/>
      </c>
      <c r="CW67" s="263" t="str" cm="1">
        <f t="array" ref="CW67">IFERROR(INDEX(CT58:CT67,_xlfn.AGGREGATE(15,6,(ROW(CT58:CT67)-ROW(CT58)+1)/(CT58:CT67&lt;&gt;""),ROW()-ROW(CW58)+1)),"")</f>
        <v/>
      </c>
      <c r="CX67" s="1452" t="str">
        <f t="shared" si="22"/>
        <v/>
      </c>
      <c r="CY67" s="1453" t="str">
        <f t="shared" si="23"/>
        <v/>
      </c>
      <c r="DB67" s="17"/>
      <c r="DC67" s="1374">
        <f t="shared" si="19"/>
        <v>134</v>
      </c>
      <c r="DD67" s="1374">
        <f t="shared" si="13"/>
        <v>134</v>
      </c>
      <c r="DE67" s="18" t="s">
        <v>3774</v>
      </c>
      <c r="DF67" s="18"/>
      <c r="DG67" s="17"/>
      <c r="DH67" s="17"/>
      <c r="DI67" s="106" t="s">
        <v>505</v>
      </c>
      <c r="DJ67" s="1374">
        <f t="shared" si="14"/>
        <v>137</v>
      </c>
      <c r="DK67" s="18" t="s">
        <v>3804</v>
      </c>
      <c r="DL67" s="18"/>
      <c r="DM67" s="17"/>
      <c r="DN67" s="17"/>
      <c r="DO67" s="106" t="s">
        <v>505</v>
      </c>
      <c r="DP67" s="18"/>
      <c r="DQ67" s="17"/>
      <c r="DR67" t="s">
        <v>3605</v>
      </c>
      <c r="DS67" s="651"/>
      <c r="DU67" s="438" t="s">
        <v>633</v>
      </c>
      <c r="DV67" s="439" t="s">
        <v>634</v>
      </c>
      <c r="DW67" s="431" t="s">
        <v>394</v>
      </c>
      <c r="DX67" s="440" t="s">
        <v>635</v>
      </c>
      <c r="DY67" s="440"/>
      <c r="DZ67" s="440"/>
      <c r="EA67" s="440"/>
      <c r="EB67" s="441"/>
      <c r="ED67" s="9">
        <v>1</v>
      </c>
    </row>
    <row r="68" spans="2:134" ht="21" customHeight="1" thickBot="1">
      <c r="B68" s="633" t="s">
        <v>889</v>
      </c>
      <c r="C68" s="633" t="s">
        <v>1015</v>
      </c>
      <c r="D68" s="633" t="s">
        <v>1776</v>
      </c>
      <c r="E68" s="633" t="s">
        <v>2971</v>
      </c>
      <c r="F68" s="119" t="s">
        <v>508</v>
      </c>
      <c r="G68" s="119" t="s">
        <v>508</v>
      </c>
      <c r="H68" s="119" t="s">
        <v>508</v>
      </c>
      <c r="I68" s="1335" t="s">
        <v>3017</v>
      </c>
      <c r="J68" s="93">
        <f t="shared" si="15"/>
        <v>0.2</v>
      </c>
      <c r="K68" s="92" t="s">
        <v>282</v>
      </c>
      <c r="L68" s="75">
        <f t="shared" si="16"/>
        <v>5</v>
      </c>
      <c r="M68" s="74">
        <f t="shared" si="17"/>
        <v>20</v>
      </c>
      <c r="N68" s="91">
        <v>200</v>
      </c>
      <c r="O68" s="72">
        <v>150</v>
      </c>
      <c r="P68" s="71">
        <v>250</v>
      </c>
      <c r="Q68" s="79">
        <f t="shared" si="18"/>
        <v>25</v>
      </c>
      <c r="R68" s="95">
        <v>300</v>
      </c>
      <c r="S68" s="87" t="s">
        <v>507</v>
      </c>
      <c r="V68" s="1343"/>
      <c r="W68" s="1343"/>
      <c r="X68" s="1343"/>
      <c r="Y68" s="1343" t="s">
        <v>3107</v>
      </c>
      <c r="AA68" s="646"/>
      <c r="AB68" s="288">
        <v>40</v>
      </c>
      <c r="AC68" s="556"/>
      <c r="AD68" s="597">
        <v>0.94</v>
      </c>
      <c r="AE68" s="556"/>
      <c r="AF68" s="286" t="s">
        <v>82</v>
      </c>
      <c r="AG68" s="551"/>
      <c r="AH68" s="286" t="s">
        <v>3271</v>
      </c>
      <c r="AI68" s="551"/>
      <c r="AJ68" s="286" t="s">
        <v>3325</v>
      </c>
      <c r="AK68" s="551"/>
      <c r="AL68" s="1345" t="s">
        <v>3192</v>
      </c>
      <c r="AM68" s="551"/>
      <c r="AN68" s="551"/>
      <c r="AO68" s="1572" t="s">
        <v>728</v>
      </c>
      <c r="AP68" s="1533"/>
      <c r="AR68" s="1572" t="s">
        <v>3358</v>
      </c>
      <c r="AS68" s="1533"/>
      <c r="AU68" s="1572" t="s">
        <v>2892</v>
      </c>
      <c r="AV68" s="1533"/>
      <c r="AX68" s="1792" t="s">
        <v>3111</v>
      </c>
      <c r="AY68" s="1793"/>
      <c r="BE68" s="645"/>
      <c r="BF68" s="1803" t="s">
        <v>3411</v>
      </c>
      <c r="BG68" s="1803"/>
      <c r="BJ68" s="549"/>
      <c r="BK68" s="1"/>
      <c r="BL68" s="549"/>
      <c r="BM68" s="549"/>
      <c r="BN68" s="1"/>
      <c r="BO68" s="549"/>
      <c r="BP68" s="549"/>
      <c r="BQ68" s="1"/>
      <c r="BR68" s="549"/>
      <c r="BS68" s="549"/>
      <c r="BT68" s="1"/>
      <c r="BV68" s="549"/>
      <c r="BX68" s="260"/>
      <c r="CA68" s="1342"/>
      <c r="CE68" s="1365"/>
      <c r="CH68" s="260">
        <f t="shared" si="12"/>
        <v>97</v>
      </c>
      <c r="CI68" s="18" t="s">
        <v>205</v>
      </c>
      <c r="CJ68" s="16"/>
      <c r="CK68" s="17"/>
      <c r="CL68" s="17"/>
      <c r="CM68" s="17"/>
      <c r="CN68" s="17"/>
      <c r="CO68" s="17"/>
      <c r="CP68" s="17"/>
      <c r="CQ68" s="1753"/>
      <c r="CR68" s="36" t="s">
        <v>3859</v>
      </c>
      <c r="CS68" s="263"/>
      <c r="CT68" s="263"/>
      <c r="CU68" s="263"/>
      <c r="CV68" s="263"/>
      <c r="CW68" s="1460" t="s">
        <v>3860</v>
      </c>
      <c r="CX68" s="339"/>
      <c r="CY68" s="262"/>
      <c r="DB68" s="17"/>
      <c r="DC68" s="1374">
        <f t="shared" si="19"/>
        <v>97</v>
      </c>
      <c r="DD68" s="1374">
        <f t="shared" si="13"/>
        <v>134</v>
      </c>
      <c r="DE68" s="18" t="s">
        <v>3775</v>
      </c>
      <c r="DF68" s="16"/>
      <c r="DG68" s="17"/>
      <c r="DH68" s="17"/>
      <c r="DJ68" s="1374">
        <f t="shared" si="14"/>
        <v>136</v>
      </c>
      <c r="DK68" s="18" t="s">
        <v>3805</v>
      </c>
      <c r="DL68" s="16"/>
      <c r="DM68" s="17"/>
      <c r="DN68" s="17"/>
      <c r="DO68" s="106" t="s">
        <v>505</v>
      </c>
      <c r="DP68" s="16"/>
      <c r="DQ68" s="17"/>
      <c r="DR68" t="s">
        <v>3606</v>
      </c>
      <c r="DS68" s="651"/>
      <c r="DU68" s="442">
        <f>SUM(DU73:DU124)</f>
        <v>852</v>
      </c>
      <c r="DV68" s="443">
        <v>0</v>
      </c>
      <c r="DW68" s="444" t="str">
        <f>"colonne  "&amp;SUBSTITUTE(ADDRESS(1,COLUMN(),4),"1","")</f>
        <v>colonne  DW</v>
      </c>
      <c r="DX68" s="445" t="s">
        <v>505</v>
      </c>
      <c r="DY68" s="446" t="s">
        <v>636</v>
      </c>
      <c r="DZ68" s="447" t="s">
        <v>637</v>
      </c>
      <c r="EA68" s="447" t="s">
        <v>638</v>
      </c>
      <c r="EB68" s="448"/>
      <c r="ED68" s="9">
        <v>1</v>
      </c>
    </row>
    <row r="69" spans="2:134" ht="21" customHeight="1">
      <c r="B69" s="633" t="s">
        <v>889</v>
      </c>
      <c r="C69" s="633" t="s">
        <v>1015</v>
      </c>
      <c r="D69" s="633" t="s">
        <v>1776</v>
      </c>
      <c r="E69" s="633" t="s">
        <v>2971</v>
      </c>
      <c r="F69" s="119" t="s">
        <v>506</v>
      </c>
      <c r="G69" s="119" t="s">
        <v>506</v>
      </c>
      <c r="H69" s="119" t="s">
        <v>506</v>
      </c>
      <c r="I69" s="1335" t="s">
        <v>3018</v>
      </c>
      <c r="J69" s="93">
        <f t="shared" si="15"/>
        <v>0.4</v>
      </c>
      <c r="K69" s="92" t="s">
        <v>282</v>
      </c>
      <c r="L69" s="75">
        <f t="shared" si="16"/>
        <v>3</v>
      </c>
      <c r="M69" s="74">
        <f t="shared" si="17"/>
        <v>40</v>
      </c>
      <c r="N69" s="91">
        <v>400</v>
      </c>
      <c r="O69" s="72">
        <v>350</v>
      </c>
      <c r="P69" s="71">
        <v>470</v>
      </c>
      <c r="Q69" s="79">
        <f t="shared" si="18"/>
        <v>47</v>
      </c>
      <c r="R69" s="95">
        <v>470</v>
      </c>
      <c r="S69" s="87" t="s">
        <v>341</v>
      </c>
      <c r="V69" s="549"/>
      <c r="W69" s="549"/>
      <c r="X69" s="549"/>
      <c r="Y69" s="549"/>
      <c r="AA69" s="646"/>
      <c r="AB69" s="288">
        <v>40</v>
      </c>
      <c r="AC69" s="556"/>
      <c r="AD69" s="597">
        <v>1.05</v>
      </c>
      <c r="AE69" s="556"/>
      <c r="AF69" s="286" t="s">
        <v>81</v>
      </c>
      <c r="AG69" s="551"/>
      <c r="AH69" s="286" t="s">
        <v>81</v>
      </c>
      <c r="AI69" s="551"/>
      <c r="AJ69" s="286" t="s">
        <v>81</v>
      </c>
      <c r="AK69" s="551"/>
      <c r="AL69" s="1345" t="s">
        <v>3193</v>
      </c>
      <c r="AM69" s="551"/>
      <c r="AN69" s="551"/>
      <c r="AO69" s="1572" t="s">
        <v>738</v>
      </c>
      <c r="AP69" s="1533"/>
      <c r="AR69" s="1572" t="s">
        <v>3367</v>
      </c>
      <c r="AS69" s="1533"/>
      <c r="AU69" s="1572" t="s">
        <v>2902</v>
      </c>
      <c r="AV69" s="1533"/>
      <c r="AX69" s="1792" t="s">
        <v>3121</v>
      </c>
      <c r="AY69" s="1793"/>
      <c r="BE69" s="645"/>
      <c r="BF69" s="1803"/>
      <c r="BG69" s="1803"/>
      <c r="BJ69" s="549"/>
      <c r="BK69" s="1"/>
      <c r="BL69" s="549"/>
      <c r="BM69" s="549"/>
      <c r="BN69" s="1"/>
      <c r="BO69" s="549"/>
      <c r="BP69" s="549"/>
      <c r="BQ69" s="1"/>
      <c r="BR69" s="549"/>
      <c r="BS69" s="549"/>
      <c r="BT69" s="1"/>
      <c r="BV69" s="549"/>
      <c r="BW69" s="1685" t="s">
        <v>716</v>
      </c>
      <c r="BX69" s="260"/>
      <c r="BY69" s="1685" t="s">
        <v>716</v>
      </c>
      <c r="BZ69" s="1685" t="s">
        <v>716</v>
      </c>
      <c r="CA69" s="1824" t="s">
        <v>2994</v>
      </c>
      <c r="CB69" s="1648" t="s">
        <v>843</v>
      </c>
      <c r="CC69" s="1648" t="s">
        <v>3508</v>
      </c>
      <c r="CD69" s="1648" t="s">
        <v>3532</v>
      </c>
      <c r="CE69" s="1833" t="s">
        <v>3553</v>
      </c>
      <c r="CH69" s="260">
        <f t="shared" si="12"/>
        <v>116</v>
      </c>
      <c r="CI69" s="18" t="s">
        <v>201</v>
      </c>
      <c r="CJ69" s="18"/>
      <c r="CK69" s="17"/>
      <c r="CL69" s="17"/>
      <c r="CM69" s="17"/>
      <c r="CN69" s="17"/>
      <c r="CO69" s="17"/>
      <c r="CP69" s="17"/>
      <c r="CQ69" s="1753"/>
      <c r="CR69" s="263" t="s">
        <v>3861</v>
      </c>
      <c r="CS69" s="263"/>
      <c r="CT69" s="263"/>
      <c r="CU69" s="263"/>
      <c r="CV69" s="263"/>
      <c r="CW69" s="1461" t="s">
        <v>3862</v>
      </c>
      <c r="CX69" s="339"/>
      <c r="CY69" s="262"/>
      <c r="DB69" s="17"/>
      <c r="DC69" s="1374">
        <f t="shared" si="19"/>
        <v>116</v>
      </c>
      <c r="DD69" s="1374">
        <f t="shared" si="13"/>
        <v>60</v>
      </c>
      <c r="DE69" s="18" t="s">
        <v>3776</v>
      </c>
      <c r="DF69" s="18"/>
      <c r="DG69" s="17"/>
      <c r="DH69" s="17"/>
      <c r="DJ69" s="1374">
        <f t="shared" si="14"/>
        <v>104</v>
      </c>
      <c r="DK69" s="18" t="s">
        <v>3806</v>
      </c>
      <c r="DL69" s="18"/>
      <c r="DM69" s="17"/>
      <c r="DN69" s="17"/>
      <c r="DO69" s="106" t="s">
        <v>505</v>
      </c>
      <c r="DP69" s="18"/>
      <c r="DQ69" s="17"/>
      <c r="DR69" t="s">
        <v>3607</v>
      </c>
      <c r="DS69" s="651"/>
      <c r="DU69" s="442"/>
      <c r="DV69" s="443"/>
      <c r="DW69" s="1805" t="str">
        <f>DU60&amp;DW68</f>
        <v>saisissez un nombre de caractères pour que le texte ne déborde pas de la colonne  DW</v>
      </c>
      <c r="DX69" s="445"/>
      <c r="DY69" s="446"/>
      <c r="DZ69" s="447"/>
      <c r="EA69" s="447"/>
      <c r="EB69" s="448"/>
      <c r="ED69" s="9">
        <v>1</v>
      </c>
    </row>
    <row r="70" spans="2:134" ht="21" customHeight="1">
      <c r="B70" s="633" t="s">
        <v>889</v>
      </c>
      <c r="C70" s="633" t="s">
        <v>1015</v>
      </c>
      <c r="D70" s="633" t="s">
        <v>1776</v>
      </c>
      <c r="E70" s="633" t="s">
        <v>2971</v>
      </c>
      <c r="F70" s="119" t="s">
        <v>502</v>
      </c>
      <c r="G70" s="119" t="s">
        <v>502</v>
      </c>
      <c r="H70" s="119" t="s">
        <v>502</v>
      </c>
      <c r="I70" s="1335" t="s">
        <v>3019</v>
      </c>
      <c r="J70" s="93">
        <f t="shared" si="15"/>
        <v>0.24</v>
      </c>
      <c r="K70" s="92" t="s">
        <v>282</v>
      </c>
      <c r="L70" s="75">
        <f t="shared" si="16"/>
        <v>4</v>
      </c>
      <c r="M70" s="74">
        <f t="shared" si="17"/>
        <v>24</v>
      </c>
      <c r="N70" s="91">
        <v>240</v>
      </c>
      <c r="O70" s="72">
        <v>180</v>
      </c>
      <c r="P70" s="71">
        <v>300</v>
      </c>
      <c r="Q70" s="79">
        <f t="shared" si="18"/>
        <v>30</v>
      </c>
      <c r="R70" s="95">
        <v>360</v>
      </c>
      <c r="S70" s="87" t="s">
        <v>501</v>
      </c>
      <c r="V70" s="549"/>
      <c r="W70" s="549"/>
      <c r="X70" s="549"/>
      <c r="Y70" s="549"/>
      <c r="AA70" s="646"/>
      <c r="AB70" s="288">
        <v>17</v>
      </c>
      <c r="AC70" s="556"/>
      <c r="AD70" s="597">
        <v>1.02</v>
      </c>
      <c r="AE70" s="556"/>
      <c r="AF70" s="286" t="s">
        <v>79</v>
      </c>
      <c r="AG70" s="551"/>
      <c r="AH70" s="286" t="s">
        <v>79</v>
      </c>
      <c r="AI70" s="551"/>
      <c r="AJ70" s="286" t="s">
        <v>79</v>
      </c>
      <c r="AK70" s="551"/>
      <c r="AL70" s="1345" t="s">
        <v>3194</v>
      </c>
      <c r="AM70" s="551"/>
      <c r="AN70" s="551"/>
      <c r="AO70" s="1572" t="s">
        <v>729</v>
      </c>
      <c r="AP70" s="1533"/>
      <c r="AR70" s="1572" t="s">
        <v>3359</v>
      </c>
      <c r="AS70" s="1533"/>
      <c r="AU70" s="1572" t="s">
        <v>2893</v>
      </c>
      <c r="AV70" s="1533"/>
      <c r="AX70" s="1792" t="s">
        <v>3112</v>
      </c>
      <c r="AY70" s="1793"/>
      <c r="BE70" s="645"/>
      <c r="BF70" t="s">
        <v>3412</v>
      </c>
      <c r="BJ70" s="549"/>
      <c r="BK70" s="1"/>
      <c r="BL70" s="549"/>
      <c r="BM70" s="549"/>
      <c r="BN70" s="1"/>
      <c r="BO70" s="549"/>
      <c r="BP70" s="549"/>
      <c r="BQ70" s="1"/>
      <c r="BR70" s="549"/>
      <c r="BS70" s="549"/>
      <c r="BT70" s="1"/>
      <c r="BV70" s="549"/>
      <c r="BW70" s="1684"/>
      <c r="BX70" s="260"/>
      <c r="BY70" s="1684"/>
      <c r="BZ70" s="1684"/>
      <c r="CA70" s="1825"/>
      <c r="CB70" s="1648"/>
      <c r="CC70" s="1648"/>
      <c r="CD70" s="1648"/>
      <c r="CE70" s="1833"/>
      <c r="CH70" s="260">
        <f t="shared" si="12"/>
        <v>70</v>
      </c>
      <c r="CI70" s="18" t="s">
        <v>197</v>
      </c>
      <c r="CJ70" s="16"/>
      <c r="CK70" s="17"/>
      <c r="CL70" s="17"/>
      <c r="CM70" s="17"/>
      <c r="CN70" s="17"/>
      <c r="CO70" s="17"/>
      <c r="CP70" s="17"/>
      <c r="CQ70" s="1753"/>
      <c r="CR70" s="213" t="s">
        <v>3864</v>
      </c>
      <c r="CS70" s="263"/>
      <c r="CT70" s="263"/>
      <c r="CU70" s="263"/>
      <c r="CV70" s="263"/>
      <c r="CW70" s="263"/>
      <c r="CX70" s="263"/>
      <c r="CY70" s="262"/>
      <c r="DB70" s="17"/>
      <c r="DC70" s="1374">
        <f t="shared" si="19"/>
        <v>70</v>
      </c>
      <c r="DD70" s="1374">
        <f t="shared" si="13"/>
        <v>0</v>
      </c>
      <c r="DE70" s="18"/>
      <c r="DF70" s="16"/>
      <c r="DG70" s="17"/>
      <c r="DH70" s="17"/>
      <c r="DJ70" s="1374">
        <f t="shared" si="14"/>
        <v>0</v>
      </c>
      <c r="DK70" s="18"/>
      <c r="DL70" s="16"/>
      <c r="DM70" s="17"/>
      <c r="DN70" s="17"/>
      <c r="DO70" s="106" t="s">
        <v>505</v>
      </c>
      <c r="DP70" s="16"/>
      <c r="DQ70" s="17"/>
      <c r="DR70" t="s">
        <v>3608</v>
      </c>
      <c r="DS70" s="651"/>
      <c r="DU70" s="442"/>
      <c r="DV70" s="443"/>
      <c r="DW70" s="1805"/>
      <c r="DX70" s="445"/>
      <c r="DY70" s="446"/>
      <c r="DZ70" s="447"/>
      <c r="EA70" s="447"/>
      <c r="EB70" s="448"/>
      <c r="ED70" s="9">
        <v>1</v>
      </c>
    </row>
    <row r="71" spans="2:134" ht="21" customHeight="1" thickBot="1">
      <c r="B71" s="633" t="s">
        <v>889</v>
      </c>
      <c r="C71" s="633" t="s">
        <v>1015</v>
      </c>
      <c r="D71" s="633" t="s">
        <v>1776</v>
      </c>
      <c r="E71" s="633" t="s">
        <v>2971</v>
      </c>
      <c r="F71" s="119" t="s">
        <v>498</v>
      </c>
      <c r="G71" s="119" t="s">
        <v>498</v>
      </c>
      <c r="H71" s="119" t="s">
        <v>498</v>
      </c>
      <c r="I71" s="1335" t="s">
        <v>3020</v>
      </c>
      <c r="J71" s="93">
        <f t="shared" si="15"/>
        <v>0.5</v>
      </c>
      <c r="K71" s="92" t="s">
        <v>282</v>
      </c>
      <c r="L71" s="75">
        <f t="shared" si="16"/>
        <v>2</v>
      </c>
      <c r="M71" s="74">
        <f t="shared" si="17"/>
        <v>50</v>
      </c>
      <c r="N71" s="91">
        <v>500</v>
      </c>
      <c r="O71" s="72">
        <v>450</v>
      </c>
      <c r="P71" s="71">
        <v>600</v>
      </c>
      <c r="Q71" s="79">
        <f t="shared" si="18"/>
        <v>60</v>
      </c>
      <c r="R71" s="95">
        <v>600</v>
      </c>
      <c r="S71" s="87" t="s">
        <v>497</v>
      </c>
      <c r="V71" s="549"/>
      <c r="W71" s="549"/>
      <c r="X71" s="549"/>
      <c r="Y71" s="549"/>
      <c r="AA71" s="646"/>
      <c r="AB71" s="288">
        <v>25</v>
      </c>
      <c r="AC71" s="556"/>
      <c r="AD71" s="597">
        <v>1.05</v>
      </c>
      <c r="AE71" s="556"/>
      <c r="AF71" s="286" t="s">
        <v>77</v>
      </c>
      <c r="AG71" s="551"/>
      <c r="AH71" s="286" t="s">
        <v>3272</v>
      </c>
      <c r="AI71" s="551"/>
      <c r="AJ71" s="286" t="s">
        <v>3326</v>
      </c>
      <c r="AK71" s="551"/>
      <c r="AL71" s="1345" t="s">
        <v>3195</v>
      </c>
      <c r="AM71" s="551"/>
      <c r="AN71" s="551"/>
      <c r="AO71" s="1572" t="s">
        <v>730</v>
      </c>
      <c r="AP71" s="1533"/>
      <c r="AR71" s="1572" t="s">
        <v>3360</v>
      </c>
      <c r="AS71" s="1533"/>
      <c r="AU71" s="1572" t="s">
        <v>2894</v>
      </c>
      <c r="AV71" s="1533"/>
      <c r="AX71" s="1792" t="s">
        <v>3113</v>
      </c>
      <c r="AY71" s="1793"/>
      <c r="BE71" s="645"/>
      <c r="BF71" s="1354"/>
      <c r="BJ71" s="549"/>
      <c r="BK71" s="1"/>
      <c r="BL71" s="549"/>
      <c r="BM71" s="549"/>
      <c r="BN71" s="1"/>
      <c r="BO71" s="549"/>
      <c r="BP71" s="549"/>
      <c r="BQ71" s="1"/>
      <c r="BR71" s="549"/>
      <c r="BS71" s="549"/>
      <c r="BT71" s="1"/>
      <c r="BV71" s="549"/>
      <c r="BX71" s="260"/>
      <c r="CA71" s="1342"/>
      <c r="CE71" s="1365"/>
      <c r="CH71" s="260">
        <f t="shared" si="12"/>
        <v>0</v>
      </c>
      <c r="CI71" s="18"/>
      <c r="CJ71" s="18"/>
      <c r="CK71" s="17"/>
      <c r="CL71" s="17"/>
      <c r="CM71" s="17"/>
      <c r="CN71" s="17"/>
      <c r="CO71" s="17"/>
      <c r="CP71" s="17"/>
      <c r="CQ71" s="1754"/>
      <c r="CR71" s="1462"/>
      <c r="CS71" s="1462"/>
      <c r="CT71" s="1462"/>
      <c r="CU71" s="1462"/>
      <c r="CV71" s="1462"/>
      <c r="CW71" s="1462"/>
      <c r="CX71" s="1462"/>
      <c r="CY71" s="1463"/>
      <c r="DB71" s="17"/>
      <c r="DC71" s="1374">
        <f t="shared" si="19"/>
        <v>0</v>
      </c>
      <c r="DD71" s="1374">
        <f t="shared" si="13"/>
        <v>0</v>
      </c>
      <c r="DE71" s="18"/>
      <c r="DF71" s="18"/>
      <c r="DG71" s="17"/>
      <c r="DH71" s="17"/>
      <c r="DJ71" s="1374">
        <f t="shared" si="14"/>
        <v>0</v>
      </c>
      <c r="DK71" s="18"/>
      <c r="DL71" s="18"/>
      <c r="DM71" s="17"/>
      <c r="DN71" s="17"/>
      <c r="DO71" s="106" t="s">
        <v>505</v>
      </c>
      <c r="DP71" s="18"/>
      <c r="DQ71" s="17"/>
      <c r="DR71" s="67"/>
      <c r="DS71" s="651"/>
      <c r="DU71" s="442"/>
      <c r="DV71" s="443"/>
      <c r="DW71" s="1804">
        <v>89</v>
      </c>
      <c r="DX71" s="445"/>
      <c r="DY71" s="446"/>
      <c r="DZ71" s="447"/>
      <c r="EA71" s="447"/>
      <c r="EB71" s="448"/>
      <c r="ED71" s="9">
        <v>1</v>
      </c>
    </row>
    <row r="72" spans="2:134" ht="21" customHeight="1">
      <c r="B72" s="633" t="s">
        <v>889</v>
      </c>
      <c r="C72" s="633" t="s">
        <v>1015</v>
      </c>
      <c r="D72" s="633" t="s">
        <v>1776</v>
      </c>
      <c r="E72" s="633" t="s">
        <v>2971</v>
      </c>
      <c r="F72" s="119" t="s">
        <v>495</v>
      </c>
      <c r="G72" s="119" t="s">
        <v>495</v>
      </c>
      <c r="H72" s="119" t="s">
        <v>495</v>
      </c>
      <c r="I72" s="1335" t="s">
        <v>3021</v>
      </c>
      <c r="J72" s="93">
        <f t="shared" si="15"/>
        <v>0.215</v>
      </c>
      <c r="K72" s="92" t="s">
        <v>282</v>
      </c>
      <c r="L72" s="75">
        <f t="shared" si="16"/>
        <v>5</v>
      </c>
      <c r="M72" s="74">
        <f t="shared" si="17"/>
        <v>21.5</v>
      </c>
      <c r="N72" s="91">
        <v>215</v>
      </c>
      <c r="O72" s="72">
        <v>161</v>
      </c>
      <c r="P72" s="71">
        <v>269</v>
      </c>
      <c r="Q72" s="79">
        <f t="shared" si="18"/>
        <v>26.9</v>
      </c>
      <c r="R72" s="95">
        <v>322</v>
      </c>
      <c r="S72" s="87" t="s">
        <v>494</v>
      </c>
      <c r="V72" s="549"/>
      <c r="W72" s="549"/>
      <c r="X72" s="549"/>
      <c r="Y72" s="549"/>
      <c r="AA72" s="646"/>
      <c r="AB72" s="288">
        <v>25</v>
      </c>
      <c r="AC72" s="556"/>
      <c r="AD72" s="597">
        <v>1.05</v>
      </c>
      <c r="AE72" s="556"/>
      <c r="AF72" s="286" t="s">
        <v>75</v>
      </c>
      <c r="AG72" s="551"/>
      <c r="AH72" s="286" t="s">
        <v>3273</v>
      </c>
      <c r="AI72" s="551"/>
      <c r="AJ72" s="286" t="s">
        <v>3327</v>
      </c>
      <c r="AK72" s="551"/>
      <c r="AL72" s="1345" t="s">
        <v>3196</v>
      </c>
      <c r="AM72" s="551"/>
      <c r="AN72" s="551"/>
      <c r="AO72" s="1572" t="s">
        <v>732</v>
      </c>
      <c r="AP72" s="1533"/>
      <c r="AR72" s="1572" t="s">
        <v>3362</v>
      </c>
      <c r="AS72" s="1533"/>
      <c r="AU72" s="1572" t="s">
        <v>2896</v>
      </c>
      <c r="AV72" s="1533"/>
      <c r="AX72" s="1792" t="s">
        <v>3115</v>
      </c>
      <c r="AY72" s="1793"/>
      <c r="BE72" s="645"/>
      <c r="BF72" s="1803" t="s">
        <v>3413</v>
      </c>
      <c r="BG72" s="1803"/>
      <c r="BJ72" s="549"/>
      <c r="BK72" s="1"/>
      <c r="BL72" s="549"/>
      <c r="BM72" s="549"/>
      <c r="BN72" s="1"/>
      <c r="BO72" s="549"/>
      <c r="BP72" s="549"/>
      <c r="BQ72" s="1"/>
      <c r="BR72" s="549"/>
      <c r="BS72" s="549"/>
      <c r="BT72" s="1"/>
      <c r="BV72" s="549"/>
      <c r="BW72" s="1664" t="s">
        <v>705</v>
      </c>
      <c r="BX72" s="260"/>
      <c r="BY72" s="1664" t="s">
        <v>705</v>
      </c>
      <c r="BZ72" s="1664" t="s">
        <v>705</v>
      </c>
      <c r="CA72" s="1810" t="s">
        <v>2992</v>
      </c>
      <c r="CB72" s="1648" t="s">
        <v>845</v>
      </c>
      <c r="CC72" s="1648" t="s">
        <v>3509</v>
      </c>
      <c r="CD72" s="1648" t="s">
        <v>3533</v>
      </c>
      <c r="CE72" s="1833" t="s">
        <v>3554</v>
      </c>
      <c r="CH72" s="260">
        <f t="shared" si="12"/>
        <v>6</v>
      </c>
      <c r="CI72" s="26" t="s">
        <v>193</v>
      </c>
      <c r="CJ72" s="18"/>
      <c r="CK72" s="17"/>
      <c r="CL72" s="17"/>
      <c r="CM72" s="17"/>
      <c r="CN72" s="17"/>
      <c r="CO72" s="17"/>
      <c r="CP72" s="17"/>
      <c r="DB72" s="17"/>
      <c r="DC72" s="1374">
        <f t="shared" si="19"/>
        <v>6</v>
      </c>
      <c r="DD72" s="1374">
        <f t="shared" si="13"/>
        <v>6</v>
      </c>
      <c r="DE72" s="26" t="s">
        <v>193</v>
      </c>
      <c r="DF72" s="18"/>
      <c r="DG72" s="17"/>
      <c r="DH72" s="17"/>
      <c r="DI72" s="106" t="s">
        <v>505</v>
      </c>
      <c r="DJ72" s="1374">
        <f t="shared" si="14"/>
        <v>6</v>
      </c>
      <c r="DK72" s="26" t="s">
        <v>193</v>
      </c>
      <c r="DL72" s="18"/>
      <c r="DM72" s="17"/>
      <c r="DN72" s="17"/>
      <c r="DO72" s="106" t="s">
        <v>505</v>
      </c>
      <c r="DP72" s="18"/>
      <c r="DQ72" s="17"/>
      <c r="DR72" s="1370" t="s">
        <v>3609</v>
      </c>
      <c r="DS72" s="651"/>
      <c r="DU72" s="442"/>
      <c r="DV72" s="443"/>
      <c r="DW72" s="1804"/>
      <c r="DX72" s="445"/>
      <c r="DY72" s="446"/>
      <c r="DZ72" s="447"/>
      <c r="EA72" s="447"/>
      <c r="EB72" s="448"/>
      <c r="ED72" s="9">
        <v>1</v>
      </c>
    </row>
    <row r="73" spans="2:134" ht="21" customHeight="1">
      <c r="B73" s="633" t="s">
        <v>889</v>
      </c>
      <c r="C73" s="633" t="s">
        <v>1015</v>
      </c>
      <c r="D73" s="633" t="s">
        <v>1776</v>
      </c>
      <c r="E73" s="633" t="s">
        <v>2971</v>
      </c>
      <c r="F73" s="119" t="s">
        <v>492</v>
      </c>
      <c r="G73" s="119" t="s">
        <v>492</v>
      </c>
      <c r="H73" s="119" t="s">
        <v>492</v>
      </c>
      <c r="I73" s="1335" t="s">
        <v>3022</v>
      </c>
      <c r="J73" s="93">
        <f t="shared" si="15"/>
        <v>0.2</v>
      </c>
      <c r="K73" s="92" t="s">
        <v>282</v>
      </c>
      <c r="L73" s="75">
        <f t="shared" si="16"/>
        <v>5</v>
      </c>
      <c r="M73" s="74">
        <f t="shared" si="17"/>
        <v>20</v>
      </c>
      <c r="N73" s="91">
        <v>200</v>
      </c>
      <c r="O73" s="72">
        <v>180</v>
      </c>
      <c r="P73" s="71">
        <v>240</v>
      </c>
      <c r="Q73" s="79">
        <f t="shared" si="18"/>
        <v>24</v>
      </c>
      <c r="R73" s="95">
        <v>240</v>
      </c>
      <c r="S73" s="87" t="s">
        <v>341</v>
      </c>
      <c r="V73" s="549"/>
      <c r="W73" s="549"/>
      <c r="X73" s="549"/>
      <c r="Y73" s="549"/>
      <c r="AA73" s="646"/>
      <c r="AB73" s="288">
        <v>24</v>
      </c>
      <c r="AC73" s="556"/>
      <c r="AD73" s="597">
        <v>1.03</v>
      </c>
      <c r="AE73" s="556"/>
      <c r="AF73" s="286" t="s">
        <v>73</v>
      </c>
      <c r="AG73" s="551"/>
      <c r="AH73" s="286" t="s">
        <v>3274</v>
      </c>
      <c r="AI73" s="551"/>
      <c r="AJ73" s="286" t="s">
        <v>3328</v>
      </c>
      <c r="AK73" s="551"/>
      <c r="AL73" s="1345" t="s">
        <v>3197</v>
      </c>
      <c r="AM73" s="551"/>
      <c r="AN73" s="551"/>
      <c r="AO73" s="1572" t="s">
        <v>72</v>
      </c>
      <c r="AP73" s="1533"/>
      <c r="AR73" s="1572" t="s">
        <v>3377</v>
      </c>
      <c r="AS73" s="1533"/>
      <c r="AU73" s="1572" t="s">
        <v>2913</v>
      </c>
      <c r="AV73" s="1533"/>
      <c r="AX73" s="1792" t="s">
        <v>3130</v>
      </c>
      <c r="AY73" s="1793"/>
      <c r="BE73" s="645"/>
      <c r="BF73" s="1803"/>
      <c r="BG73" s="1803"/>
      <c r="BJ73" s="549"/>
      <c r="BK73" s="1"/>
      <c r="BL73" s="549"/>
      <c r="BM73" s="549"/>
      <c r="BN73" s="1"/>
      <c r="BO73" s="549"/>
      <c r="BP73" s="549"/>
      <c r="BQ73" s="1"/>
      <c r="BR73" s="549"/>
      <c r="BS73" s="549"/>
      <c r="BT73" s="1"/>
      <c r="BV73" s="549"/>
      <c r="BW73" s="1663"/>
      <c r="BX73" s="260"/>
      <c r="BY73" s="1663"/>
      <c r="BZ73" s="1663"/>
      <c r="CA73" s="1811"/>
      <c r="CB73" s="1648"/>
      <c r="CC73" s="1648"/>
      <c r="CD73" s="1648"/>
      <c r="CE73" s="1833"/>
      <c r="CH73" s="260">
        <f t="shared" si="12"/>
        <v>133</v>
      </c>
      <c r="CI73" s="18" t="s">
        <v>189</v>
      </c>
      <c r="CJ73" s="18"/>
      <c r="CK73" s="17"/>
      <c r="CL73" s="17"/>
      <c r="CM73" s="17"/>
      <c r="CN73" s="17"/>
      <c r="CO73" s="17"/>
      <c r="CP73" s="17"/>
      <c r="CT73" s="1400" t="s">
        <v>3865</v>
      </c>
      <c r="DB73" s="17"/>
      <c r="DC73" s="1374">
        <f t="shared" si="19"/>
        <v>133</v>
      </c>
      <c r="DD73" s="1374">
        <f t="shared" si="13"/>
        <v>137</v>
      </c>
      <c r="DE73" s="18" t="s">
        <v>3777</v>
      </c>
      <c r="DF73" s="18"/>
      <c r="DG73" s="17"/>
      <c r="DH73" s="17"/>
      <c r="DI73" s="106" t="s">
        <v>505</v>
      </c>
      <c r="DJ73" s="1374">
        <f t="shared" si="14"/>
        <v>136</v>
      </c>
      <c r="DK73" s="18" t="s">
        <v>3807</v>
      </c>
      <c r="DL73" s="18"/>
      <c r="DM73" s="17"/>
      <c r="DN73" s="17"/>
      <c r="DO73" s="106" t="s">
        <v>505</v>
      </c>
      <c r="DP73" s="18"/>
      <c r="DQ73" s="17"/>
      <c r="DR73" s="1342" t="s">
        <v>3610</v>
      </c>
      <c r="DS73" s="651"/>
      <c r="DU73" s="449">
        <f>IF(DW73=DW67,1,LEN(DW73))</f>
        <v>88</v>
      </c>
      <c r="DV73" s="450" cm="1">
        <f t="array" ref="DV73">IF(DY73="", "", IFERROR(MAX(IF(ISNUMBER(DV68:DV68), DV68:DV68)) + 1, ""))</f>
        <v>1</v>
      </c>
      <c r="DW73" s="121" t="str" cm="1">
        <f t="array" ref="DW73">IFERROR(INDEX(DY73:DY124, MATCH(ROW()-MIN(ROW(DY73:DY124))+1, DV73:DV124, 0)), "")</f>
        <v>1  Le texte collé dans le cadre est découpé en plusieurs lignes en fonction du nombre de</v>
      </c>
      <c r="DX73" s="451">
        <f t="shared" ref="DX73:DX124" si="24">IF(DU73&gt;0,1,0)</f>
        <v>1</v>
      </c>
      <c r="DY73" s="452" t="str">
        <f t="shared" ref="DY73:DY124" si="25">IFERROR(IF(EA73=0, "", EA73), "")</f>
        <v>1  Le texte collé dans le cadre est découpé en plusieurs lignes en fonction du nombre de</v>
      </c>
      <c r="DZ73" s="453" t="str">
        <f>DW61</f>
        <v>1 - Le texte collé dans le cadre  est découpé  en plusieurs lignes en fonction du nombre de caractères saisis .Factionnement  sans couper les mots et ajusté à la largeur de votre colonne en supprimant les lignes vides. Saisissez un nombre de caractères pour que le texte ne déborde pas de la colonne avec une police Calibri taille 11 vous aurez davantage de caractères par lignes à vous de choisir votre police Lorsque vous masquez des lignes ou colonnes ou que vous saisssez une nouvelle valeur appuyez sur la touche F9 pour forcer Excel à recalculer 🔃</v>
      </c>
      <c r="EA73" s="454" t="str">
        <f>IF(AND(DZ73&lt;&gt;"", DZ77&lt;&gt;""), IF(LEN(DZ73)&lt;DZ77, DZ73, IFERROR(LEFT(DZ76, IF(ISNUMBER(FIND(" ", DZ76)), FIND(" ", DZ76 &amp; " ", DZ77) - 1, LEN(DZ76))), "")), "")</f>
        <v>1  Le texte collé dans le cadre est découpé en plusieurs lignes en fonction du nombre de</v>
      </c>
      <c r="EB73" s="455" t="str">
        <f>IF(OR(EA73="",DZ76="",LEN(DZ76)-LEN(EA73)-1&lt;=0),"►",RIGHT(DZ76,LEN(DZ76)-LEN(EA73)-1))</f>
        <v xml:space="preserve"> caractères saisis Factionnement sans couper les mots et ajusté à la largeur de votre colonne en supprimant les lignes vides Saisissez un nombre de caractères pour que le texte ne déborde pas de la colonne avec une police Calibri taille 11 vous aurez davantage de caractères par lignes à vous de choisir votre police Lorsque vous masquez des lignes ou colonnes ou que vous saisssez une nouvelle valeur appuyez sur la touche F9 pour forcer Excel à recalculer 🔃</v>
      </c>
      <c r="ED73" s="9">
        <v>1</v>
      </c>
    </row>
    <row r="74" spans="2:134" ht="21" customHeight="1" thickBot="1">
      <c r="B74" s="633" t="s">
        <v>889</v>
      </c>
      <c r="C74" s="633" t="s">
        <v>1015</v>
      </c>
      <c r="D74" s="633" t="s">
        <v>1776</v>
      </c>
      <c r="E74" s="633" t="s">
        <v>2971</v>
      </c>
      <c r="F74" s="119" t="s">
        <v>491</v>
      </c>
      <c r="G74" s="119" t="s">
        <v>491</v>
      </c>
      <c r="H74" s="119" t="s">
        <v>491</v>
      </c>
      <c r="I74" s="1335" t="s">
        <v>3022</v>
      </c>
      <c r="J74" s="93">
        <f t="shared" si="15"/>
        <v>2E-3</v>
      </c>
      <c r="K74" s="92" t="s">
        <v>282</v>
      </c>
      <c r="L74" s="75">
        <f t="shared" si="16"/>
        <v>500</v>
      </c>
      <c r="M74" s="74">
        <f t="shared" si="17"/>
        <v>0.2</v>
      </c>
      <c r="N74" s="91">
        <v>2</v>
      </c>
      <c r="O74" s="72">
        <v>33</v>
      </c>
      <c r="P74" s="71">
        <v>55</v>
      </c>
      <c r="Q74" s="79">
        <f t="shared" si="18"/>
        <v>5.5</v>
      </c>
      <c r="R74" s="95">
        <v>66</v>
      </c>
      <c r="S74" s="87" t="s">
        <v>490</v>
      </c>
      <c r="V74" s="549"/>
      <c r="W74" s="549"/>
      <c r="X74" s="549"/>
      <c r="Y74" s="549"/>
      <c r="AA74" s="646"/>
      <c r="AB74" s="288">
        <v>30</v>
      </c>
      <c r="AC74" s="556"/>
      <c r="AD74" s="597">
        <v>1.05</v>
      </c>
      <c r="AE74" s="556"/>
      <c r="AF74" s="286" t="s">
        <v>70</v>
      </c>
      <c r="AG74" s="551"/>
      <c r="AH74" s="286" t="s">
        <v>3275</v>
      </c>
      <c r="AI74" s="551"/>
      <c r="AJ74" s="286" t="s">
        <v>3329</v>
      </c>
      <c r="AK74" s="551"/>
      <c r="AL74" s="1345" t="s">
        <v>3198</v>
      </c>
      <c r="AM74" s="551"/>
      <c r="AN74" s="551"/>
      <c r="AO74" s="1572" t="s">
        <v>731</v>
      </c>
      <c r="AP74" s="1533"/>
      <c r="AR74" s="1572" t="s">
        <v>3361</v>
      </c>
      <c r="AS74" s="1533"/>
      <c r="AU74" s="1572" t="s">
        <v>2895</v>
      </c>
      <c r="AV74" s="1533"/>
      <c r="AX74" s="1792" t="s">
        <v>3114</v>
      </c>
      <c r="AY74" s="1793"/>
      <c r="BE74" s="645"/>
      <c r="BF74" s="1803" t="s">
        <v>3414</v>
      </c>
      <c r="BG74" s="1803"/>
      <c r="BJ74" s="549"/>
      <c r="BK74" s="1"/>
      <c r="BL74" s="549"/>
      <c r="BM74" s="549"/>
      <c r="BN74" s="1"/>
      <c r="BO74" s="549"/>
      <c r="BP74" s="549"/>
      <c r="BQ74" s="1"/>
      <c r="BR74" s="549"/>
      <c r="BS74" s="549"/>
      <c r="BT74" s="1"/>
      <c r="BV74" s="549"/>
      <c r="BX74" s="260"/>
      <c r="CA74" s="1342"/>
      <c r="CE74" s="1365"/>
      <c r="CH74" s="260">
        <f t="shared" si="12"/>
        <v>139</v>
      </c>
      <c r="CI74" s="18" t="s">
        <v>186</v>
      </c>
      <c r="CJ74" s="16"/>
      <c r="CK74" s="17"/>
      <c r="CL74" s="17"/>
      <c r="CM74" s="17"/>
      <c r="CN74" s="17"/>
      <c r="CO74" s="17"/>
      <c r="CP74" s="17"/>
      <c r="DB74" s="17"/>
      <c r="DC74" s="1374">
        <f t="shared" si="19"/>
        <v>139</v>
      </c>
      <c r="DD74" s="1374">
        <f t="shared" si="13"/>
        <v>138</v>
      </c>
      <c r="DE74" s="18" t="s">
        <v>3778</v>
      </c>
      <c r="DF74" s="16"/>
      <c r="DG74" s="17"/>
      <c r="DH74" s="17"/>
      <c r="DJ74" s="1374">
        <f t="shared" si="14"/>
        <v>136</v>
      </c>
      <c r="DK74" s="18" t="s">
        <v>3808</v>
      </c>
      <c r="DL74" s="16"/>
      <c r="DM74" s="17"/>
      <c r="DN74" s="17"/>
      <c r="DO74" s="106" t="s">
        <v>505</v>
      </c>
      <c r="DP74" s="16"/>
      <c r="DQ74" s="17"/>
      <c r="DR74" s="1342" t="s">
        <v>3611</v>
      </c>
      <c r="DS74" s="651"/>
      <c r="DU74" s="449">
        <f>IF(DW74=DW67,1,LEN(DW74))</f>
        <v>85</v>
      </c>
      <c r="DV74" s="450" cm="1">
        <f t="array" ref="DV74">IF(DY74="", "", IFERROR(MAX(IF(ISNUMBER(DV68:DV73), DV68:DV73)) + 1, ""))</f>
        <v>2</v>
      </c>
      <c r="DW74" s="121" t="str" cm="1">
        <f t="array" ref="DW74">IFERROR(INDEX(DY73:DY124, MATCH(ROW()-MIN(ROW(DY73:DY124))+1, DV73:DV124, 0)), "")</f>
        <v xml:space="preserve"> caractères saisis Factionnement sans couper les mots et ajusté à la largeur de votre</v>
      </c>
      <c r="DX74" s="451">
        <f t="shared" si="24"/>
        <v>1</v>
      </c>
      <c r="DY74" s="452" t="str">
        <f t="shared" si="25"/>
        <v xml:space="preserve"> caractères saisis Factionnement sans couper les mots et ajusté à la largeur de votre</v>
      </c>
      <c r="DZ74" s="456" t="str">
        <f>SUBSTITUTE(SUBSTITUTE(SUBSTITUTE(SUBSTITUTE(SUBSTITUTE(DZ73, ",", "♦"), ";", "♦"), ".", "♦"), " ♦", " "), "♦", " ")</f>
        <v>1 - Le texte collé dans le cadre  est découpé  en plusieurs lignes en fonction du nombre de caractères saisis Factionnement  sans couper les mots et ajusté à la largeur de votre colonne en supprimant les lignes vides  Saisissez un nombre de caractères pour que le texte ne déborde pas de la colonne avec une police Calibri taille 11 vous aurez davantage de caractères par lignes à vous de choisir votre police Lorsque vous masquez des lignes ou colonnes ou que vous saisssez une nouvelle valeur appuyez sur la touche F9 pour forcer Excel à recalculer 🔃</v>
      </c>
      <c r="EA74" s="457" t="str">
        <f>IF(LEN(EB73)&lt;=DZ77,EB73,LEFT(EB73,FIND("#",SUBSTITUTE(LEFT(EB73,DZ77+1)," ","#",LEN(LEFT(EB73,DZ77+1))-LEN(SUBSTITUTE(LEFT(EB73,DZ77+1)," ",""))))-1))</f>
        <v xml:space="preserve"> caractères saisis Factionnement sans couper les mots et ajusté à la largeur de votre</v>
      </c>
      <c r="EB74" s="458" t="str">
        <f t="shared" ref="EB74:EB85" si="26">IF(EA74="","",IFERROR(RIGHT(EB73,LEN(EB73)-LEN(EA74)-1),""))</f>
        <v xml:space="preserve"> colonne en supprimant les lignes vides Saisissez un nombre de caractères pour que le texte ne déborde pas de la colonne avec une police Calibri taille 11 vous aurez davantage de caractères par lignes à vous de choisir votre police Lorsque vous masquez des lignes ou colonnes ou que vous saisssez une nouvelle valeur appuyez sur la touche F9 pour forcer Excel à recalculer 🔃</v>
      </c>
      <c r="ED74" s="9">
        <v>1</v>
      </c>
    </row>
    <row r="75" spans="2:134" ht="21" customHeight="1">
      <c r="B75" s="633" t="s">
        <v>889</v>
      </c>
      <c r="C75" s="633" t="s">
        <v>1015</v>
      </c>
      <c r="D75" s="633" t="s">
        <v>1776</v>
      </c>
      <c r="E75" s="633" t="s">
        <v>2971</v>
      </c>
      <c r="F75" s="119" t="s">
        <v>489</v>
      </c>
      <c r="G75" s="119" t="s">
        <v>489</v>
      </c>
      <c r="H75" s="119" t="s">
        <v>489</v>
      </c>
      <c r="I75" s="1335" t="s">
        <v>3023</v>
      </c>
      <c r="J75" s="93">
        <f t="shared" si="15"/>
        <v>4.3999999999999997E-2</v>
      </c>
      <c r="K75" s="92" t="s">
        <v>282</v>
      </c>
      <c r="L75" s="75">
        <f t="shared" si="16"/>
        <v>23</v>
      </c>
      <c r="M75" s="74">
        <f t="shared" si="17"/>
        <v>4.4000000000000004</v>
      </c>
      <c r="N75" s="91">
        <v>44</v>
      </c>
      <c r="O75" s="72">
        <v>40</v>
      </c>
      <c r="P75" s="71">
        <v>50</v>
      </c>
      <c r="Q75" s="79">
        <f t="shared" si="18"/>
        <v>5</v>
      </c>
      <c r="R75" s="95">
        <v>60</v>
      </c>
      <c r="S75" s="87" t="s">
        <v>488</v>
      </c>
      <c r="V75" s="549"/>
      <c r="W75" s="549"/>
      <c r="X75" s="549"/>
      <c r="Y75" s="549"/>
      <c r="AA75" s="646"/>
      <c r="AB75" s="288">
        <v>35</v>
      </c>
      <c r="AC75" s="556"/>
      <c r="AD75" s="597">
        <v>1.03</v>
      </c>
      <c r="AE75" s="556"/>
      <c r="AF75" s="286" t="s">
        <v>68</v>
      </c>
      <c r="AG75" s="551"/>
      <c r="AH75" s="286" t="s">
        <v>3276</v>
      </c>
      <c r="AI75" s="551"/>
      <c r="AJ75" s="286" t="s">
        <v>3330</v>
      </c>
      <c r="AK75" s="551"/>
      <c r="AL75" s="1345" t="s">
        <v>3199</v>
      </c>
      <c r="AM75" s="551"/>
      <c r="AN75" s="551"/>
      <c r="AO75" s="1572" t="s">
        <v>740</v>
      </c>
      <c r="AP75" s="1533"/>
      <c r="AR75" s="1572" t="s">
        <v>3363</v>
      </c>
      <c r="AS75" s="1533"/>
      <c r="AU75" s="1572" t="s">
        <v>2904</v>
      </c>
      <c r="AV75" s="1533"/>
      <c r="AX75" s="1792" t="s">
        <v>3116</v>
      </c>
      <c r="AY75" s="1793"/>
      <c r="BE75" s="645"/>
      <c r="BF75" s="1803"/>
      <c r="BG75" s="1803"/>
      <c r="BJ75" s="549"/>
      <c r="BK75" s="1"/>
      <c r="BL75" s="549"/>
      <c r="BM75" s="549"/>
      <c r="BN75" s="1"/>
      <c r="BO75" s="549"/>
      <c r="BP75" s="549"/>
      <c r="BQ75" s="1"/>
      <c r="BR75" s="549"/>
      <c r="BS75" s="549"/>
      <c r="BT75" s="1"/>
      <c r="BV75" s="549"/>
      <c r="BW75" s="1691" t="s">
        <v>698</v>
      </c>
      <c r="BX75" s="260"/>
      <c r="BY75" s="1691" t="s">
        <v>698</v>
      </c>
      <c r="BZ75" s="1691" t="s">
        <v>698</v>
      </c>
      <c r="CA75" s="1826" t="s">
        <v>2991</v>
      </c>
      <c r="CB75" s="1648" t="s">
        <v>846</v>
      </c>
      <c r="CC75" s="1648" t="s">
        <v>3510</v>
      </c>
      <c r="CD75" s="1648" t="s">
        <v>3534</v>
      </c>
      <c r="CE75" s="1833" t="s">
        <v>3555</v>
      </c>
      <c r="CH75" s="260">
        <f t="shared" si="12"/>
        <v>27</v>
      </c>
      <c r="CI75" s="16" t="s">
        <v>184</v>
      </c>
      <c r="CJ75" s="16"/>
      <c r="CK75" s="16"/>
      <c r="CL75" s="16"/>
      <c r="CM75" s="16"/>
      <c r="CN75" s="16"/>
      <c r="CO75" s="16"/>
      <c r="CP75" s="16"/>
      <c r="CQ75" s="5"/>
      <c r="CT75" s="1402" t="s">
        <v>585</v>
      </c>
      <c r="CU75" s="1465">
        <f t="shared" ref="CU75:CY75" ca="1" si="27">CELL("largeur",CU75)</f>
        <v>6</v>
      </c>
      <c r="CV75" s="1388">
        <f t="shared" ca="1" si="27"/>
        <v>8</v>
      </c>
      <c r="CW75" s="1388">
        <f t="shared" ca="1" si="27"/>
        <v>122</v>
      </c>
      <c r="CX75" s="1388">
        <f t="shared" ca="1" si="27"/>
        <v>10</v>
      </c>
      <c r="CY75" s="1389">
        <f t="shared" ca="1" si="27"/>
        <v>12</v>
      </c>
      <c r="DB75" s="16"/>
      <c r="DC75" s="1374">
        <f t="shared" si="19"/>
        <v>27</v>
      </c>
      <c r="DD75" s="1374">
        <f t="shared" si="13"/>
        <v>112</v>
      </c>
      <c r="DE75" s="16" t="s">
        <v>3779</v>
      </c>
      <c r="DF75" s="16"/>
      <c r="DG75" s="16"/>
      <c r="DH75" s="16"/>
      <c r="DJ75" s="1374">
        <f t="shared" si="14"/>
        <v>132</v>
      </c>
      <c r="DK75" s="16" t="s">
        <v>3809</v>
      </c>
      <c r="DL75" s="16"/>
      <c r="DM75" s="16"/>
      <c r="DN75" s="16"/>
      <c r="DO75" s="106" t="s">
        <v>505</v>
      </c>
      <c r="DP75" s="16"/>
      <c r="DQ75" s="16"/>
      <c r="DR75" s="1342" t="s">
        <v>3612</v>
      </c>
      <c r="DS75" s="651"/>
      <c r="DU75" s="449">
        <f>IF(DW75=DW67,1,LEN(DW75))</f>
        <v>85</v>
      </c>
      <c r="DV75" s="450" cm="1">
        <f t="array" ref="DV75">IF(DY75="", "", IFERROR(MAX(IF(ISNUMBER(DV68:DV74), DV68:DV74)) + 1, ""))</f>
        <v>3</v>
      </c>
      <c r="DW75" s="121" t="str" cm="1">
        <f t="array" ref="DW75">IFERROR(INDEX(DY73:DY124, MATCH(ROW()-MIN(ROW(DY73:DY124))+1, DV73:DV124, 0)), "")</f>
        <v xml:space="preserve"> colonne en supprimant les lignes vides Saisissez un nombre de caractères pour que le</v>
      </c>
      <c r="DX75" s="451">
        <f t="shared" si="24"/>
        <v>1</v>
      </c>
      <c r="DY75" s="452" t="str">
        <f t="shared" si="25"/>
        <v xml:space="preserve"> colonne en supprimant les lignes vides Saisissez un nombre de caractères pour que le</v>
      </c>
      <c r="DZ75" s="456" t="str">
        <f>IFERROR(SUBSTITUTE(SUBSTITUTE(SUBSTITUTE(SUBSTITUTE(SUBSTITUTE(SUBSTITUTE(DZ74, ",", " "), ".", " "), ";", " "), "-", " "), ":", " "), "?", " "), DZ74)</f>
        <v>1   Le texte collé dans le cadre  est découpé  en plusieurs lignes en fonction du nombre de caractères saisis Factionnement  sans couper les mots et ajusté à la largeur de votre colonne en supprimant les lignes vides  Saisissez un nombre de caractères pour que le texte ne déborde pas de la colonne avec une police Calibri taille 11 vous aurez davantage de caractères par lignes à vous de choisir votre police Lorsque vous masquez des lignes ou colonnes ou que vous saisssez une nouvelle valeur appuyez sur la touche F9 pour forcer Excel à recalculer 🔃</v>
      </c>
      <c r="EA75" s="457" t="str">
        <f>IF(LEN(EB74)&lt;=DZ77,EB74,LEFT(EB74,FIND("#",SUBSTITUTE(LEFT(EB74,DZ77+1)," ","#",LEN(LEFT(EB74,DZ77+1))-LEN(SUBSTITUTE(LEFT(EB74,DZ77+1)," ",""))))-1))</f>
        <v xml:space="preserve"> colonne en supprimant les lignes vides Saisissez un nombre de caractères pour que le</v>
      </c>
      <c r="EB75" s="458" t="str">
        <f t="shared" si="26"/>
        <v xml:space="preserve"> texte ne déborde pas de la colonne avec une police Calibri taille 11 vous aurez davantage de caractères par lignes à vous de choisir votre police Lorsque vous masquez des lignes ou colonnes ou que vous saisssez une nouvelle valeur appuyez sur la touche F9 pour forcer Excel à recalculer 🔃</v>
      </c>
      <c r="ED75" s="9">
        <v>1</v>
      </c>
    </row>
    <row r="76" spans="2:134" ht="21" customHeight="1">
      <c r="B76" s="633" t="s">
        <v>889</v>
      </c>
      <c r="C76" s="633" t="s">
        <v>1015</v>
      </c>
      <c r="D76" s="633" t="s">
        <v>1776</v>
      </c>
      <c r="E76" s="633" t="s">
        <v>2971</v>
      </c>
      <c r="F76" s="119" t="s">
        <v>487</v>
      </c>
      <c r="G76" s="119" t="s">
        <v>487</v>
      </c>
      <c r="H76" s="119" t="s">
        <v>487</v>
      </c>
      <c r="I76" s="1335" t="s">
        <v>3024</v>
      </c>
      <c r="J76" s="93">
        <f t="shared" si="15"/>
        <v>4.3999999999999997E-2</v>
      </c>
      <c r="K76" s="92" t="s">
        <v>282</v>
      </c>
      <c r="L76" s="75">
        <f t="shared" si="16"/>
        <v>23</v>
      </c>
      <c r="M76" s="74">
        <f t="shared" si="17"/>
        <v>4.4000000000000004</v>
      </c>
      <c r="N76" s="91">
        <v>44</v>
      </c>
      <c r="O76" s="72">
        <v>33</v>
      </c>
      <c r="P76" s="71">
        <v>55</v>
      </c>
      <c r="Q76" s="79">
        <f t="shared" si="18"/>
        <v>5.5</v>
      </c>
      <c r="R76" s="95">
        <v>66</v>
      </c>
      <c r="S76" s="87" t="s">
        <v>486</v>
      </c>
      <c r="V76" s="549"/>
      <c r="W76" s="549"/>
      <c r="X76" s="549"/>
      <c r="Y76" s="549"/>
      <c r="AA76" s="646"/>
      <c r="AB76" s="288">
        <v>20</v>
      </c>
      <c r="AC76" s="556"/>
      <c r="AD76" s="597">
        <v>1.03</v>
      </c>
      <c r="AE76" s="556"/>
      <c r="AF76" s="286" t="s">
        <v>66</v>
      </c>
      <c r="AG76" s="551"/>
      <c r="AH76" s="286" t="s">
        <v>3277</v>
      </c>
      <c r="AI76" s="551"/>
      <c r="AJ76" s="286" t="s">
        <v>3331</v>
      </c>
      <c r="AK76" s="551"/>
      <c r="AL76" s="1345" t="s">
        <v>3200</v>
      </c>
      <c r="AM76" s="551"/>
      <c r="AN76" s="551"/>
      <c r="AO76" s="1572" t="s">
        <v>755</v>
      </c>
      <c r="AP76" s="1533"/>
      <c r="AR76" s="1572" t="s">
        <v>3378</v>
      </c>
      <c r="AS76" s="1533"/>
      <c r="AU76" s="1572" t="s">
        <v>2914</v>
      </c>
      <c r="AV76" s="1533"/>
      <c r="AX76" s="1792" t="s">
        <v>3131</v>
      </c>
      <c r="AY76" s="1793"/>
      <c r="BE76" s="645"/>
      <c r="BF76" s="1803" t="s">
        <v>3415</v>
      </c>
      <c r="BG76" s="1803"/>
      <c r="BJ76" s="549"/>
      <c r="BK76" s="5"/>
      <c r="BL76" s="549"/>
      <c r="BM76" s="549"/>
      <c r="BN76" s="5"/>
      <c r="BO76" s="549"/>
      <c r="BP76" s="549"/>
      <c r="BQ76" s="5"/>
      <c r="BR76" s="549"/>
      <c r="BS76" s="549"/>
      <c r="BT76" s="5"/>
      <c r="BV76" s="549"/>
      <c r="BW76" s="1690"/>
      <c r="BX76" s="260"/>
      <c r="BY76" s="1690"/>
      <c r="BZ76" s="1690"/>
      <c r="CA76" s="1827"/>
      <c r="CB76" s="1648"/>
      <c r="CC76" s="1648"/>
      <c r="CD76" s="1648"/>
      <c r="CE76" s="1833"/>
      <c r="CH76" s="260">
        <f t="shared" si="12"/>
        <v>150</v>
      </c>
      <c r="CI76" s="18" t="s">
        <v>181</v>
      </c>
      <c r="CJ76" s="16"/>
      <c r="CK76" s="16"/>
      <c r="CL76" s="16"/>
      <c r="CM76" s="16"/>
      <c r="CN76" s="16"/>
      <c r="CO76" s="16"/>
      <c r="CP76" s="16"/>
      <c r="CT76" s="1746"/>
      <c r="CU76" s="1411">
        <v>10</v>
      </c>
      <c r="CV76" s="1320">
        <v>9</v>
      </c>
      <c r="CW76" s="1320" t="s">
        <v>3762</v>
      </c>
      <c r="CX76" s="1320">
        <v>11</v>
      </c>
      <c r="CY76" s="1377">
        <v>11</v>
      </c>
      <c r="DB76" s="16"/>
      <c r="DC76" s="1374">
        <f t="shared" si="19"/>
        <v>150</v>
      </c>
      <c r="DD76" s="1374">
        <f t="shared" si="13"/>
        <v>0</v>
      </c>
      <c r="DE76" s="18"/>
      <c r="DF76" s="16"/>
      <c r="DG76" s="16"/>
      <c r="DH76" s="16"/>
      <c r="DJ76" s="1374">
        <f t="shared" si="14"/>
        <v>26</v>
      </c>
      <c r="DK76" s="18" t="s">
        <v>3810</v>
      </c>
      <c r="DL76" s="16"/>
      <c r="DM76" s="16"/>
      <c r="DN76" s="16"/>
      <c r="DO76" s="106" t="s">
        <v>505</v>
      </c>
      <c r="DP76" s="16"/>
      <c r="DQ76" s="16"/>
      <c r="DR76" s="67" t="s">
        <v>3635</v>
      </c>
      <c r="DS76" s="651"/>
      <c r="DU76" s="449">
        <f>IF(DW76=DW67,1,LEN(DW76))</f>
        <v>80</v>
      </c>
      <c r="DV76" s="450" cm="1">
        <f t="array" ref="DV76">IF(DY76="", "", IFERROR(MAX(IF(ISNUMBER(DV68:DV75), DV68:DV75)) + 1, ""))</f>
        <v>4</v>
      </c>
      <c r="DW76" s="121" t="str" cm="1">
        <f t="array" ref="DW76">IFERROR(INDEX(DY73:DY124, MATCH(ROW()-MIN(ROW(DY73:DY124))+1, DV73:DV124, 0)), "")</f>
        <v xml:space="preserve"> texte ne déborde pas de la colonne avec une police Calibri taille 11 vous aurez</v>
      </c>
      <c r="DX76" s="451">
        <f t="shared" si="24"/>
        <v>1</v>
      </c>
      <c r="DY76" s="452" t="str">
        <f t="shared" si="25"/>
        <v xml:space="preserve"> texte ne déborde pas de la colonne avec une police Calibri taille 11 vous aurez</v>
      </c>
      <c r="DZ76" s="456" t="str">
        <f>IFERROR(SUBSTITUTE(SUBSTITUTE(SUBSTITUTE(SUBSTITUTE(DZ75, " , ", " "), ";", " "), "  ", " "), " ", " "), DZ75)</f>
        <v>1  Le texte collé dans le cadre est découpé en plusieurs lignes en fonction du nombre de caractères saisis Factionnement sans couper les mots et ajusté à la largeur de votre colonne en supprimant les lignes vides Saisissez un nombre de caractères pour que le texte ne déborde pas de la colonne avec une police Calibri taille 11 vous aurez davantage de caractères par lignes à vous de choisir votre police Lorsque vous masquez des lignes ou colonnes ou que vous saisssez une nouvelle valeur appuyez sur la touche F9 pour forcer Excel à recalculer 🔃</v>
      </c>
      <c r="EA76" s="457" t="str">
        <f>IF(LEN(EB75)&lt;=DZ77,EB75,LEFT(EB75,FIND("#",SUBSTITUTE(LEFT(EB75,DZ77+1)," ","#",LEN(LEFT(EB75,DZ77+1))-LEN(SUBSTITUTE(LEFT(EB75,DZ77+1)," ",""))))-1))</f>
        <v xml:space="preserve"> texte ne déborde pas de la colonne avec une police Calibri taille 11 vous aurez</v>
      </c>
      <c r="EB76" s="458" t="str">
        <f t="shared" si="26"/>
        <v xml:space="preserve"> davantage de caractères par lignes à vous de choisir votre police Lorsque vous masquez des lignes ou colonnes ou que vous saisssez une nouvelle valeur appuyez sur la touche F9 pour forcer Excel à recalculer 🔃</v>
      </c>
      <c r="ED76" s="9">
        <v>1</v>
      </c>
    </row>
    <row r="77" spans="2:134" ht="21" customHeight="1" thickBot="1">
      <c r="B77" s="633" t="s">
        <v>889</v>
      </c>
      <c r="C77" s="633" t="s">
        <v>1015</v>
      </c>
      <c r="D77" s="633" t="s">
        <v>1776</v>
      </c>
      <c r="E77" s="633" t="s">
        <v>2971</v>
      </c>
      <c r="F77" s="119" t="s">
        <v>485</v>
      </c>
      <c r="G77" s="119" t="s">
        <v>485</v>
      </c>
      <c r="H77" s="119" t="s">
        <v>485</v>
      </c>
      <c r="I77" s="1335" t="s">
        <v>3025</v>
      </c>
      <c r="J77" s="93">
        <f t="shared" si="15"/>
        <v>0.27</v>
      </c>
      <c r="K77" s="92" t="s">
        <v>282</v>
      </c>
      <c r="L77" s="75">
        <f t="shared" si="16"/>
        <v>4</v>
      </c>
      <c r="M77" s="74">
        <f t="shared" si="17"/>
        <v>27</v>
      </c>
      <c r="N77" s="91">
        <v>270</v>
      </c>
      <c r="O77" s="72">
        <v>250</v>
      </c>
      <c r="P77" s="71">
        <v>300</v>
      </c>
      <c r="Q77" s="79">
        <f t="shared" si="18"/>
        <v>30</v>
      </c>
      <c r="R77" s="95">
        <v>300</v>
      </c>
      <c r="S77" s="87" t="s">
        <v>484</v>
      </c>
      <c r="V77" s="549"/>
      <c r="W77" s="549"/>
      <c r="X77" s="549"/>
      <c r="Y77" s="549"/>
      <c r="AA77" s="646"/>
      <c r="AB77" s="288">
        <v>25</v>
      </c>
      <c r="AC77" s="556"/>
      <c r="AD77" s="597">
        <v>1.05</v>
      </c>
      <c r="AE77" s="556"/>
      <c r="AF77" s="286" t="s">
        <v>63</v>
      </c>
      <c r="AG77" s="551"/>
      <c r="AH77" s="286" t="s">
        <v>3278</v>
      </c>
      <c r="AI77" s="551"/>
      <c r="AJ77" s="286" t="s">
        <v>3332</v>
      </c>
      <c r="AK77" s="551"/>
      <c r="AL77" s="1345" t="s">
        <v>3201</v>
      </c>
      <c r="AM77" s="551"/>
      <c r="AN77" s="551"/>
      <c r="AO77" s="1572" t="s">
        <v>756</v>
      </c>
      <c r="AP77" s="1533"/>
      <c r="AR77" s="1572" t="s">
        <v>3379</v>
      </c>
      <c r="AS77" s="1533"/>
      <c r="AU77" s="1572" t="s">
        <v>2915</v>
      </c>
      <c r="AV77" s="1533"/>
      <c r="AX77" s="1792" t="s">
        <v>3132</v>
      </c>
      <c r="AY77" s="1793"/>
      <c r="BE77" s="645"/>
      <c r="BF77" s="1803"/>
      <c r="BG77" s="1803"/>
      <c r="BJ77" s="549"/>
      <c r="BK77" s="1"/>
      <c r="BL77" s="549"/>
      <c r="BM77" s="549"/>
      <c r="BN77" s="1"/>
      <c r="BO77" s="549"/>
      <c r="BP77" s="549"/>
      <c r="BQ77" s="1"/>
      <c r="BR77" s="549"/>
      <c r="BS77" s="549"/>
      <c r="BT77" s="1"/>
      <c r="BV77" s="549"/>
      <c r="BX77" s="260"/>
      <c r="CA77" s="1342"/>
      <c r="CE77" s="1365"/>
      <c r="CH77" s="260">
        <f t="shared" si="12"/>
        <v>31</v>
      </c>
      <c r="CI77" s="16" t="s">
        <v>178</v>
      </c>
      <c r="CJ77" s="16"/>
      <c r="CK77" s="16"/>
      <c r="CL77" s="16"/>
      <c r="CM77" s="16"/>
      <c r="CN77" s="16"/>
      <c r="CO77" s="16"/>
      <c r="CP77" s="16"/>
      <c r="CT77" s="1746"/>
      <c r="CU77" s="1466"/>
      <c r="CV77" s="1395"/>
      <c r="CW77" s="1379" t="s">
        <v>3866</v>
      </c>
      <c r="CX77" s="1395"/>
      <c r="CY77" s="1396"/>
      <c r="DB77" s="16"/>
      <c r="DC77" s="1374">
        <f t="shared" si="19"/>
        <v>31</v>
      </c>
      <c r="DD77" s="1374">
        <f t="shared" si="13"/>
        <v>0</v>
      </c>
      <c r="DE77" s="16"/>
      <c r="DF77" s="16"/>
      <c r="DG77" s="16"/>
      <c r="DH77" s="16"/>
      <c r="DJ77" s="1374">
        <f t="shared" si="14"/>
        <v>0</v>
      </c>
      <c r="DK77" s="16"/>
      <c r="DL77" s="16"/>
      <c r="DM77" s="16"/>
      <c r="DN77" s="16"/>
      <c r="DO77" s="106" t="s">
        <v>505</v>
      </c>
      <c r="DP77" s="16"/>
      <c r="DQ77" s="16"/>
      <c r="DR77" s="67" t="s">
        <v>3636</v>
      </c>
      <c r="DS77" s="651"/>
      <c r="DU77" s="449">
        <f>IF(DW77=DW67,1,LEN(DW77))</f>
        <v>87</v>
      </c>
      <c r="DV77" s="450" cm="1">
        <f t="array" ref="DV77">IF(DY77="", "", IFERROR(MAX(IF(ISNUMBER(DV68:DV76), DV68:DV76)) + 1, ""))</f>
        <v>5</v>
      </c>
      <c r="DW77" s="121" t="str" cm="1">
        <f t="array" ref="DW77">IFERROR(INDEX(DY73:DY124, MATCH(ROW()-MIN(ROW(DY73:DY124))+1, DV73:DV124, 0)), "")</f>
        <v xml:space="preserve"> davantage de caractères par lignes à vous de choisir votre police Lorsque vous masquez</v>
      </c>
      <c r="DX77" s="451">
        <f t="shared" si="24"/>
        <v>1</v>
      </c>
      <c r="DY77" s="452" t="str">
        <f t="shared" si="25"/>
        <v xml:space="preserve"> davantage de caractères par lignes à vous de choisir votre police Lorsque vous masquez</v>
      </c>
      <c r="DZ77" s="459">
        <f>DW71</f>
        <v>89</v>
      </c>
      <c r="EA77" s="457" t="str">
        <f>IF(LEN(EB76)&lt;=DZ77,EB76,LEFT(EB76,FIND("#",SUBSTITUTE(LEFT(EB76,DZ77+1)," ","#",LEN(LEFT(EB76,DZ77+1))-LEN(SUBSTITUTE(LEFT(EB76,DZ77+1)," ",""))))-1))</f>
        <v xml:space="preserve"> davantage de caractères par lignes à vous de choisir votre police Lorsque vous masquez</v>
      </c>
      <c r="EB77" s="458" t="str">
        <f t="shared" si="26"/>
        <v xml:space="preserve"> des lignes ou colonnes ou que vous saisssez une nouvelle valeur appuyez sur la touche F9 pour forcer Excel à recalculer 🔃</v>
      </c>
      <c r="ED77" s="9">
        <v>1</v>
      </c>
    </row>
    <row r="78" spans="2:134" ht="21" customHeight="1">
      <c r="B78" s="633" t="s">
        <v>889</v>
      </c>
      <c r="C78" s="633" t="s">
        <v>1015</v>
      </c>
      <c r="D78" s="633" t="s">
        <v>1776</v>
      </c>
      <c r="E78" s="633" t="s">
        <v>2971</v>
      </c>
      <c r="F78" s="119" t="s">
        <v>479</v>
      </c>
      <c r="G78" s="119" t="s">
        <v>479</v>
      </c>
      <c r="H78" s="119" t="s">
        <v>479</v>
      </c>
      <c r="I78" s="1335" t="s">
        <v>3026</v>
      </c>
      <c r="J78" s="93">
        <f t="shared" si="15"/>
        <v>0.05</v>
      </c>
      <c r="K78" s="92" t="s">
        <v>282</v>
      </c>
      <c r="L78" s="75">
        <f t="shared" si="16"/>
        <v>20</v>
      </c>
      <c r="M78" s="74">
        <f t="shared" si="17"/>
        <v>5</v>
      </c>
      <c r="N78" s="91">
        <v>50</v>
      </c>
      <c r="O78" s="72"/>
      <c r="P78" s="71"/>
      <c r="Q78" s="79"/>
      <c r="R78" s="95"/>
      <c r="S78" s="68" t="s">
        <v>478</v>
      </c>
      <c r="V78" s="549"/>
      <c r="W78" s="549"/>
      <c r="X78" s="549"/>
      <c r="Y78" s="549"/>
      <c r="AA78" s="646"/>
      <c r="AB78" s="288">
        <v>20</v>
      </c>
      <c r="AC78" s="556"/>
      <c r="AD78" s="597">
        <v>1.04</v>
      </c>
      <c r="AE78" s="556"/>
      <c r="AF78" s="286" t="s">
        <v>61</v>
      </c>
      <c r="AG78" s="551"/>
      <c r="AH78" s="286" t="s">
        <v>3279</v>
      </c>
      <c r="AI78" s="551"/>
      <c r="AJ78" s="286" t="s">
        <v>3333</v>
      </c>
      <c r="AK78" s="551"/>
      <c r="AL78" s="1345" t="s">
        <v>3202</v>
      </c>
      <c r="AM78" s="551"/>
      <c r="AN78" s="551"/>
      <c r="AO78" s="1572" t="s">
        <v>731</v>
      </c>
      <c r="AP78" s="1533"/>
      <c r="AR78" s="1572" t="s">
        <v>3361</v>
      </c>
      <c r="AS78" s="1533"/>
      <c r="AU78" s="1572" t="s">
        <v>2895</v>
      </c>
      <c r="AV78" s="1533"/>
      <c r="AX78" s="1792" t="s">
        <v>3114</v>
      </c>
      <c r="AY78" s="1793"/>
      <c r="BE78" s="645"/>
      <c r="BF78" s="20"/>
      <c r="BG78" s="20"/>
      <c r="BJ78" s="549"/>
      <c r="BK78" s="1"/>
      <c r="BL78" s="549"/>
      <c r="BM78" s="549"/>
      <c r="BN78" s="1"/>
      <c r="BO78" s="549"/>
      <c r="BP78" s="549"/>
      <c r="BQ78" s="1"/>
      <c r="BR78" s="549"/>
      <c r="BS78" s="549"/>
      <c r="BT78" s="1"/>
      <c r="BV78" s="549"/>
      <c r="BW78" s="1688" t="s">
        <v>719</v>
      </c>
      <c r="BX78" s="260"/>
      <c r="BY78" s="1688" t="s">
        <v>719</v>
      </c>
      <c r="BZ78" s="1688" t="s">
        <v>719</v>
      </c>
      <c r="CA78" s="1828" t="s">
        <v>2995</v>
      </c>
      <c r="CB78" s="1648" t="s">
        <v>847</v>
      </c>
      <c r="CC78" s="1648" t="s">
        <v>3511</v>
      </c>
      <c r="CD78" s="1648" t="s">
        <v>3535</v>
      </c>
      <c r="CE78" s="1833" t="s">
        <v>3556</v>
      </c>
      <c r="CH78" s="260">
        <f t="shared" si="12"/>
        <v>0</v>
      </c>
      <c r="CI78" s="16"/>
      <c r="CJ78" s="16"/>
      <c r="CK78" s="16"/>
      <c r="CL78" s="16"/>
      <c r="CM78" s="16"/>
      <c r="CN78" s="16"/>
      <c r="CO78" s="16"/>
      <c r="CP78" s="16"/>
      <c r="CT78" s="1746"/>
      <c r="CU78" s="1467" t="str">
        <f>IF(CX78="","",(LEN(TRIM(SUBSTITUTE(CX78,CHAR(160)," ")))-LEN(SUBSTITUTE(TRIM(SUBSTITUTE(CX78,CHAR(160)," "))," ",""))+1)&amp;" mot"&amp;IF((LEN(TRIM(SUBSTITUTE(CX78,CHAR(160)," ")))-LEN(SUBSTITUTE(TRIM(SUBSTITUTE(CX78,CHAR(160)," "))," ",""))+1)&gt;1,"s",""))</f>
        <v>50 mots</v>
      </c>
      <c r="CV78" s="1391">
        <f>IF(CX78="","",LEN(TRIM(SUBSTITUTE(CX78,CHAR(160),""))))</f>
        <v>286</v>
      </c>
      <c r="CW78" s="1381" t="s">
        <v>3744</v>
      </c>
      <c r="CX78" s="1321" t="s">
        <v>3867</v>
      </c>
      <c r="CY78" s="1382">
        <v>60</v>
      </c>
      <c r="DB78" s="16"/>
      <c r="DC78" s="1374">
        <f t="shared" si="19"/>
        <v>0</v>
      </c>
      <c r="DD78" s="1374">
        <f t="shared" si="13"/>
        <v>0</v>
      </c>
      <c r="DE78" s="16"/>
      <c r="DF78" s="16"/>
      <c r="DG78" s="16"/>
      <c r="DH78" s="16"/>
      <c r="DJ78" s="1374">
        <f t="shared" si="14"/>
        <v>0</v>
      </c>
      <c r="DK78" s="16"/>
      <c r="DL78" s="16"/>
      <c r="DM78" s="16"/>
      <c r="DN78" s="16"/>
      <c r="DO78" s="106" t="s">
        <v>505</v>
      </c>
      <c r="DP78" s="16"/>
      <c r="DQ78" s="16"/>
      <c r="DR78" s="67"/>
      <c r="DS78" s="651"/>
      <c r="DU78" s="449">
        <f>IF(DW78=DW67,1,LEN(DW78))</f>
        <v>89</v>
      </c>
      <c r="DV78" s="450" cm="1">
        <f t="array" ref="DV78">IF(DY78="", "", IFERROR(MAX(IF(ISNUMBER(DV68:DV77), DV68:DV77)) + 1, ""))</f>
        <v>6</v>
      </c>
      <c r="DW78" s="121" t="str" cm="1">
        <f t="array" ref="DW78">IFERROR(INDEX(DY73:DY124, MATCH(ROW()-MIN(ROW(DY73:DY124))+1, DV73:DV124, 0)), "")</f>
        <v xml:space="preserve"> des lignes ou colonnes ou que vous saisssez une nouvelle valeur appuyez sur la touche F9</v>
      </c>
      <c r="DX78" s="451">
        <f t="shared" si="24"/>
        <v>1</v>
      </c>
      <c r="DY78" s="452" t="str">
        <f t="shared" si="25"/>
        <v xml:space="preserve"> des lignes ou colonnes ou que vous saisssez une nouvelle valeur appuyez sur la touche F9</v>
      </c>
      <c r="DZ78" s="460"/>
      <c r="EA78" s="457" t="str">
        <f>IF(LEN(EB77)&lt;=DZ77,EB77,LEFT(EB77,FIND("#",SUBSTITUTE(LEFT(EB77,DZ77+1)," ","#",LEN(LEFT(EB77,DZ77+1))-LEN(SUBSTITUTE(LEFT(EB77,DZ77+1)," ",""))))-1))</f>
        <v xml:space="preserve"> des lignes ou colonnes ou que vous saisssez une nouvelle valeur appuyez sur la touche F9</v>
      </c>
      <c r="EB78" s="458" t="str">
        <f t="shared" si="26"/>
        <v xml:space="preserve"> pour forcer Excel à recalculer 🔃</v>
      </c>
      <c r="ED78" s="9">
        <v>1</v>
      </c>
    </row>
    <row r="79" spans="2:134" ht="21" customHeight="1">
      <c r="B79" s="633" t="s">
        <v>889</v>
      </c>
      <c r="C79" s="633" t="s">
        <v>1015</v>
      </c>
      <c r="D79" s="633" t="s">
        <v>1776</v>
      </c>
      <c r="E79" s="633" t="s">
        <v>2971</v>
      </c>
      <c r="F79" s="119" t="s">
        <v>477</v>
      </c>
      <c r="G79" s="119" t="s">
        <v>477</v>
      </c>
      <c r="H79" s="119" t="s">
        <v>477</v>
      </c>
      <c r="I79" s="1335" t="s">
        <v>3027</v>
      </c>
      <c r="J79" s="93">
        <f t="shared" si="15"/>
        <v>0.35</v>
      </c>
      <c r="K79" s="92" t="s">
        <v>282</v>
      </c>
      <c r="L79" s="75">
        <f t="shared" si="16"/>
        <v>3</v>
      </c>
      <c r="M79" s="74">
        <f t="shared" si="17"/>
        <v>35</v>
      </c>
      <c r="N79" s="91">
        <v>350</v>
      </c>
      <c r="O79" s="72">
        <v>300</v>
      </c>
      <c r="P79" s="71">
        <v>400</v>
      </c>
      <c r="Q79" s="79">
        <f t="shared" ref="Q79:Q100" si="28">P79/10</f>
        <v>40</v>
      </c>
      <c r="R79" s="95">
        <v>400</v>
      </c>
      <c r="S79" s="87" t="s">
        <v>476</v>
      </c>
      <c r="V79" s="549"/>
      <c r="W79" s="549"/>
      <c r="X79" s="549"/>
      <c r="Y79" s="549"/>
      <c r="AA79" s="646"/>
      <c r="AB79" s="288">
        <v>35</v>
      </c>
      <c r="AC79" s="556"/>
      <c r="AD79" s="597">
        <v>1.03</v>
      </c>
      <c r="AE79" s="556"/>
      <c r="AF79" s="286" t="s">
        <v>59</v>
      </c>
      <c r="AG79" s="551"/>
      <c r="AH79" s="286" t="s">
        <v>3280</v>
      </c>
      <c r="AI79" s="551"/>
      <c r="AJ79" s="286" t="s">
        <v>3334</v>
      </c>
      <c r="AK79" s="551"/>
      <c r="AL79" s="1345" t="s">
        <v>3203</v>
      </c>
      <c r="AM79" s="551"/>
      <c r="AN79" s="551"/>
      <c r="AO79" s="1572" t="s">
        <v>731</v>
      </c>
      <c r="AP79" s="1533"/>
      <c r="AR79" s="1572" t="s">
        <v>3361</v>
      </c>
      <c r="AS79" s="1533"/>
      <c r="AU79" s="1572" t="s">
        <v>2895</v>
      </c>
      <c r="AV79" s="1533"/>
      <c r="AX79" s="1792" t="s">
        <v>3114</v>
      </c>
      <c r="AY79" s="1793"/>
      <c r="BE79" s="645"/>
      <c r="BF79" s="20"/>
      <c r="BG79" s="1339" t="s">
        <v>3423</v>
      </c>
      <c r="BJ79" s="549"/>
      <c r="BL79" s="549"/>
      <c r="BM79" s="549"/>
      <c r="BO79" s="549"/>
      <c r="BP79" s="549"/>
      <c r="BR79" s="549"/>
      <c r="BS79" s="549"/>
      <c r="BV79" s="549"/>
      <c r="BW79" s="1687"/>
      <c r="BX79" s="260"/>
      <c r="BY79" s="1687"/>
      <c r="BZ79" s="1687"/>
      <c r="CA79" s="1829"/>
      <c r="CB79" s="1648"/>
      <c r="CC79" s="1648"/>
      <c r="CD79" s="1648"/>
      <c r="CE79" s="1833"/>
      <c r="CH79" s="260">
        <f t="shared" si="12"/>
        <v>5</v>
      </c>
      <c r="CI79" s="26" t="s">
        <v>172</v>
      </c>
      <c r="CJ79" s="18"/>
      <c r="CK79" s="17"/>
      <c r="CL79" s="17"/>
      <c r="CM79" s="17"/>
      <c r="CN79" s="17"/>
      <c r="CO79" s="17"/>
      <c r="CP79" s="17"/>
      <c r="CT79" s="1746"/>
      <c r="CU79" s="1468" t="str">
        <f>TRIM(SUBSTITUTE(SUBSTITUTE(SUBSTITUTE(SUBSTITUTE(SUBSTITUTE(SUBSTITUTE(SUBSTITUTE(SUBSTITUTE(SUBSTITUTE(SUBSTITUTE(CV79,","," "),";"," "),":"," "),"!"," "),"?"," "),"…"," "),"»"," "),"«"," "),"/"," "),"."," "))</f>
        <v>Ce tableau découpe votre texte SANS la ponctuation au nombre de caractères saisis ❶ saisissez ou collez le texte à découper dans la cellule prévue ❷ saisissez un nombre de caractères cellule fond jaune ❸ Copiez le texte découpé collage spécial 1 2 3 Valeurs dans votre document</v>
      </c>
      <c r="CV79" s="1469" t="str">
        <f>TRIM(SUBSTITUTE(SUBSTITUTE(SUBSTITUTE(SUBSTITUTE(SUBSTITUTE(SUBSTITUTE(IF(OR(LEFT(CX78,1)="-",LEFT(CX78,1)="="),MID(CX78,2,99999),CX78),CHAR(160)," "),CHAR(9)," "),"–","-"),CHAR(13)&amp;CHAR(10)," "),CHAR(13)," "),CHAR(10)," "))</f>
        <v>Ce tableau découpe votre texte SANS la ponctuation au nombre de caractères saisis ; ❶ saisissez ou collez le texte à découper dans la cellule prévue ; ❷ saisissez un nombre de caractères cellule fond jaune ; ❸ Copiez le texte découpé / collage spécial 1.2.3. Valeurs dans votre document</v>
      </c>
      <c r="CW79" s="1397"/>
      <c r="CX79" s="1392"/>
      <c r="CY79" s="1470"/>
      <c r="DB79" s="17"/>
      <c r="DC79" s="1374">
        <f t="shared" ref="DC79:DC110" si="29">CH79</f>
        <v>5</v>
      </c>
      <c r="DD79" s="1374">
        <f t="shared" si="13"/>
        <v>5</v>
      </c>
      <c r="DE79" s="26" t="s">
        <v>172</v>
      </c>
      <c r="DF79" s="18"/>
      <c r="DG79" s="17"/>
      <c r="DH79" s="17"/>
      <c r="DI79" s="106" t="s">
        <v>505</v>
      </c>
      <c r="DJ79" s="1374">
        <f t="shared" si="14"/>
        <v>5</v>
      </c>
      <c r="DK79" s="26" t="s">
        <v>172</v>
      </c>
      <c r="DL79" s="18"/>
      <c r="DM79" s="17"/>
      <c r="DN79" s="17"/>
      <c r="DO79" s="106" t="s">
        <v>505</v>
      </c>
      <c r="DP79" s="18"/>
      <c r="DQ79" s="17"/>
      <c r="DR79" s="1369" t="s">
        <v>3613</v>
      </c>
      <c r="DS79" s="651"/>
      <c r="DU79" s="449">
        <f>IF(DW79=DW67,1,LEN(DW79))</f>
        <v>34</v>
      </c>
      <c r="DV79" s="450" cm="1">
        <f t="array" ref="DV79">IF(DY79="", "", IFERROR(MAX(IF(ISNUMBER(DV68:DV78), DV68:DV78)) + 1, ""))</f>
        <v>7</v>
      </c>
      <c r="DW79" s="121" t="str" cm="1">
        <f t="array" ref="DW79">IFERROR(INDEX(DY73:DY124, MATCH(ROW()-MIN(ROW(DY73:DY124))+1, DV73:DV124, 0)), "")</f>
        <v xml:space="preserve"> pour forcer Excel à recalculer 🔃</v>
      </c>
      <c r="DX79" s="451">
        <f t="shared" si="24"/>
        <v>1</v>
      </c>
      <c r="DY79" s="452" t="str">
        <f t="shared" si="25"/>
        <v xml:space="preserve"> pour forcer Excel à recalculer 🔃</v>
      </c>
      <c r="DZ79" s="460"/>
      <c r="EA79" s="457" t="str">
        <f>IF(LEN(EB78)&lt;=DZ77,EB78,LEFT(EB78,FIND("#",SUBSTITUTE(LEFT(EB78,DZ77+1)," ","#",LEN(LEFT(EB78,DZ77+1))-LEN(SUBSTITUTE(LEFT(EB78,DZ77+1)," ",""))))-1))</f>
        <v xml:space="preserve"> pour forcer Excel à recalculer 🔃</v>
      </c>
      <c r="EB79" s="458" t="str">
        <f t="shared" si="26"/>
        <v/>
      </c>
      <c r="ED79" s="9">
        <v>1</v>
      </c>
    </row>
    <row r="80" spans="2:134" ht="21" customHeight="1" thickBot="1">
      <c r="B80" s="633" t="s">
        <v>889</v>
      </c>
      <c r="C80" s="633" t="s">
        <v>1015</v>
      </c>
      <c r="D80" s="633" t="s">
        <v>1776</v>
      </c>
      <c r="E80" s="633" t="s">
        <v>2971</v>
      </c>
      <c r="F80" s="119" t="s">
        <v>470</v>
      </c>
      <c r="G80" s="119" t="s">
        <v>470</v>
      </c>
      <c r="H80" s="119" t="s">
        <v>470</v>
      </c>
      <c r="I80" s="1335" t="s">
        <v>3028</v>
      </c>
      <c r="J80" s="93">
        <f t="shared" si="15"/>
        <v>0.15</v>
      </c>
      <c r="K80" s="92" t="s">
        <v>282</v>
      </c>
      <c r="L80" s="75">
        <f t="shared" si="16"/>
        <v>7</v>
      </c>
      <c r="M80" s="74">
        <f t="shared" si="17"/>
        <v>15</v>
      </c>
      <c r="N80" s="91">
        <v>150</v>
      </c>
      <c r="O80" s="72">
        <v>135</v>
      </c>
      <c r="P80" s="71">
        <v>180</v>
      </c>
      <c r="Q80" s="79">
        <f t="shared" si="28"/>
        <v>18</v>
      </c>
      <c r="R80" s="95">
        <v>180</v>
      </c>
      <c r="S80" s="87" t="s">
        <v>356</v>
      </c>
      <c r="V80" s="549"/>
      <c r="W80" s="549"/>
      <c r="X80" s="549"/>
      <c r="Y80" s="549"/>
      <c r="AA80" s="646"/>
      <c r="AB80" s="288">
        <v>35</v>
      </c>
      <c r="AC80" s="556"/>
      <c r="AD80" s="597">
        <v>1.03</v>
      </c>
      <c r="AE80" s="556"/>
      <c r="AF80" s="286" t="s">
        <v>57</v>
      </c>
      <c r="AG80" s="551"/>
      <c r="AH80" s="286" t="s">
        <v>57</v>
      </c>
      <c r="AI80" s="551"/>
      <c r="AJ80" s="286" t="s">
        <v>57</v>
      </c>
      <c r="AK80" s="551"/>
      <c r="AL80" s="1345" t="s">
        <v>3204</v>
      </c>
      <c r="AM80" s="551"/>
      <c r="AN80" s="551"/>
      <c r="AO80" s="1572" t="s">
        <v>754</v>
      </c>
      <c r="AP80" s="1533"/>
      <c r="AR80" s="1572" t="s">
        <v>3380</v>
      </c>
      <c r="AS80" s="1533"/>
      <c r="AU80" s="1572" t="s">
        <v>2916</v>
      </c>
      <c r="AV80" s="1533"/>
      <c r="AX80" s="1792" t="s">
        <v>3133</v>
      </c>
      <c r="AY80" s="1793"/>
      <c r="BE80" s="645"/>
      <c r="BF80" s="20"/>
      <c r="BG80" s="1355"/>
      <c r="BJ80" s="549"/>
      <c r="BL80" s="549"/>
      <c r="BM80" s="549"/>
      <c r="BO80" s="549"/>
      <c r="BP80" s="549"/>
      <c r="BR80" s="549"/>
      <c r="BS80" s="549"/>
      <c r="BV80" s="549"/>
      <c r="BX80" s="260"/>
      <c r="CA80" s="1342"/>
      <c r="CE80" s="1365"/>
      <c r="CH80" s="260">
        <f t="shared" ref="CH80:CH143" si="30">LEN(CI80)</f>
        <v>147</v>
      </c>
      <c r="CI80" s="18" t="s">
        <v>170</v>
      </c>
      <c r="CJ80" s="18"/>
      <c r="CK80" s="17"/>
      <c r="CL80" s="17"/>
      <c r="CM80" s="17"/>
      <c r="CN80" s="17"/>
      <c r="CO80" s="17"/>
      <c r="CP80" s="17"/>
      <c r="CT80" s="1746"/>
      <c r="CU80" s="1471" t="str">
        <f>TRIM(SUBSTITUTE(SUBSTITUTE(SUBSTITUTE(SUBSTITUTE(SUBSTITUTE(SUBSTITUTE(SUBSTITUTE(SUBSTITUTE(CU79,"("," "),")"," "),CHAR(34)," "),"-"," "),"_"," "),"&lt;"," "),"&gt;"," "),"="," "))</f>
        <v>Ce tableau découpe votre texte SANS la ponctuation au nombre de caractères saisis ❶ saisissez ou collez le texte à découper dans la cellule prévue ❷ saisissez un nombre de caractères cellule fond jaune ❸ Copiez le texte découpé collage spécial 1 2 3 Valeurs dans votre document</v>
      </c>
      <c r="CV80" s="1469" t="str">
        <f>CU82</f>
        <v>Ce tableau découpe votre texte SANS la ponctuation au nombre de caractères saisis ❶ saisissez ou collez le texte à découper dans la cellule prévue ❷ saisissez un nombre de caractères cellule fond jaune ❸ Copiez le texte découpé collage spécial 1 2 3 Valeurs dans votre document</v>
      </c>
      <c r="CW80" s="18" t="str">
        <f>IF(CV80="","",LEFT(CV80,IF(LEN(CV80)&lt;=CY78,LEN(CV80),IF((LEN(LEFT(CV80,MIN(LEN(CV80),CY78+1)))-LEN(SUBSTITUTE(LEFT(CV80,MIN(LEN(CV80),CY78+1))," ","")))&gt;0,FIND(CHAR(1),SUBSTITUTE(LEFT(CV80,MIN(LEN(CV80),CY78+1))," ",CHAR(1),LEN(LEFT(CV80,MIN(LEN(CV80),CY78+1)))-LEN(SUBSTITUTE(LEFT(CV80,MIN(LEN(CV80),CY78+1))," ",""))))-1,FIND(" ",CV80&amp;" ",CY78+1)-1))))</f>
        <v>Ce tableau découpe votre texte SANS la ponctuation au nombre</v>
      </c>
      <c r="CX80" s="1472" t="str">
        <f>IF(OR(CV80="",CY78="",CY78&lt;=0,CW80=""),"",TRIM(MID(CV80,LEN(CW80)+1+IF(MID(CV80,LEN(CW80)+1,1)=" ",1,0),99999)))</f>
        <v>de caractères saisis ❶ saisissez ou collez le texte à découper dans la cellule prévue ❷ saisissez un nombre de caractères cellule fond jaune ❸ Copiez le texte découpé collage spécial 1 2 3 Valeurs dans votre document</v>
      </c>
      <c r="CY80" s="1473" t="str">
        <f t="shared" ref="CY80:CY85" si="31">IF(CW80="","",IF(IFERROR(FIND(LEFT(CW80,1),",.;!?…)»]}"),0)&gt;0,TRIM(MID(CW80,2,99999)),CW80))</f>
        <v>Ce tableau découpe votre texte SANS la ponctuation au nombre</v>
      </c>
      <c r="DB80" s="17"/>
      <c r="DC80" s="1374">
        <f t="shared" si="29"/>
        <v>147</v>
      </c>
      <c r="DD80" s="1374">
        <f t="shared" ref="DD80:DD143" si="32">LEN(DE80)</f>
        <v>180</v>
      </c>
      <c r="DE80" s="18" t="s">
        <v>3695</v>
      </c>
      <c r="DF80" s="18"/>
      <c r="DG80" s="17"/>
      <c r="DH80" s="17"/>
      <c r="DI80" s="106" t="s">
        <v>505</v>
      </c>
      <c r="DJ80" s="1374">
        <f t="shared" ref="DJ80:DJ143" si="33">LEN(DK80)</f>
        <v>138</v>
      </c>
      <c r="DK80" s="18" t="s">
        <v>3811</v>
      </c>
      <c r="DL80" s="18"/>
      <c r="DM80" s="17"/>
      <c r="DN80" s="17"/>
      <c r="DO80" s="106" t="s">
        <v>505</v>
      </c>
      <c r="DP80" s="18"/>
      <c r="DQ80" s="17"/>
      <c r="DR80" t="s">
        <v>3614</v>
      </c>
      <c r="DS80" s="651"/>
      <c r="DU80" s="449">
        <f>IF(DW80=DW67,1,LEN(DW80))</f>
        <v>1</v>
      </c>
      <c r="DV80" s="450" t="str" cm="1">
        <f t="array" ref="DV80">IF(DY80="", "", IFERROR(MAX(IF(ISNUMBER(DV68:DV79), DV68:DV79)) + 1, ""))</f>
        <v/>
      </c>
      <c r="DW80" s="121" t="str" cm="1">
        <f t="array" ref="DW80">IFERROR(INDEX(DY73:DY124, MATCH(ROW()-MIN(ROW(DY73:DY124))+1, DV73:DV124, 0)), "")</f>
        <v>►</v>
      </c>
      <c r="DX80" s="451">
        <f t="shared" si="24"/>
        <v>1</v>
      </c>
      <c r="DY80" s="452" t="str">
        <f t="shared" si="25"/>
        <v/>
      </c>
      <c r="DZ80" s="460"/>
      <c r="EA80" s="457" t="str">
        <f>IF(LEN(EB79)&lt;=DZ77,EB79,LEFT(EB79,FIND("#",SUBSTITUTE(LEFT(EB79,DZ77+1)," ","#",LEN(LEFT(EB79,DZ77+1))-LEN(SUBSTITUTE(LEFT(EB79,DZ77+1)," ",""))))-1))</f>
        <v/>
      </c>
      <c r="EB80" s="458" t="str">
        <f t="shared" si="26"/>
        <v/>
      </c>
      <c r="ED80" s="9">
        <v>1</v>
      </c>
    </row>
    <row r="81" spans="2:134" ht="21" customHeight="1">
      <c r="B81" s="633" t="s">
        <v>889</v>
      </c>
      <c r="C81" s="633" t="s">
        <v>1015</v>
      </c>
      <c r="D81" s="633" t="s">
        <v>1776</v>
      </c>
      <c r="E81" s="633" t="s">
        <v>2971</v>
      </c>
      <c r="F81" s="119" t="s">
        <v>469</v>
      </c>
      <c r="G81" s="119" t="s">
        <v>469</v>
      </c>
      <c r="H81" s="119" t="s">
        <v>469</v>
      </c>
      <c r="I81" s="1335" t="s">
        <v>3029</v>
      </c>
      <c r="J81" s="93">
        <f t="shared" si="15"/>
        <v>0.24</v>
      </c>
      <c r="K81" s="92" t="s">
        <v>282</v>
      </c>
      <c r="L81" s="75">
        <f t="shared" si="16"/>
        <v>4</v>
      </c>
      <c r="M81" s="74">
        <f t="shared" si="17"/>
        <v>24</v>
      </c>
      <c r="N81" s="91">
        <v>240</v>
      </c>
      <c r="O81" s="72">
        <v>200</v>
      </c>
      <c r="P81" s="71">
        <v>300</v>
      </c>
      <c r="Q81" s="79">
        <f t="shared" si="28"/>
        <v>30</v>
      </c>
      <c r="R81" s="95">
        <v>300</v>
      </c>
      <c r="S81" s="87" t="s">
        <v>468</v>
      </c>
      <c r="V81" s="549"/>
      <c r="W81" s="549"/>
      <c r="X81" s="549"/>
      <c r="Y81" s="549"/>
      <c r="AA81" s="646"/>
      <c r="AB81" s="288">
        <v>18</v>
      </c>
      <c r="AC81" s="556"/>
      <c r="AD81" s="597">
        <v>1.03</v>
      </c>
      <c r="AE81" s="556"/>
      <c r="AF81" s="286" t="s">
        <v>55</v>
      </c>
      <c r="AG81" s="551"/>
      <c r="AH81" s="286" t="s">
        <v>3281</v>
      </c>
      <c r="AI81" s="551"/>
      <c r="AJ81" s="286" t="s">
        <v>3281</v>
      </c>
      <c r="AK81" s="551"/>
      <c r="AL81" s="1345" t="s">
        <v>3205</v>
      </c>
      <c r="AM81" s="551"/>
      <c r="AN81" s="551"/>
      <c r="AO81" s="1572" t="s">
        <v>740</v>
      </c>
      <c r="AP81" s="1533"/>
      <c r="AR81" s="1572" t="s">
        <v>3363</v>
      </c>
      <c r="AS81" s="1533"/>
      <c r="AU81" s="1572" t="s">
        <v>2904</v>
      </c>
      <c r="AV81" s="1533"/>
      <c r="AX81" s="1792" t="s">
        <v>3116</v>
      </c>
      <c r="AY81" s="1793"/>
      <c r="BE81" s="645"/>
      <c r="BF81" s="20"/>
      <c r="BG81" s="1356" t="s">
        <v>3424</v>
      </c>
      <c r="BJ81" s="549"/>
      <c r="BL81" s="549"/>
      <c r="BM81" s="549"/>
      <c r="BO81" s="549"/>
      <c r="BP81" s="549"/>
      <c r="BR81" s="549"/>
      <c r="BS81" s="549"/>
      <c r="BV81" s="549"/>
      <c r="BW81" s="1670" t="s">
        <v>294</v>
      </c>
      <c r="BX81" s="260"/>
      <c r="BY81" s="1670" t="s">
        <v>294</v>
      </c>
      <c r="BZ81" s="1670" t="s">
        <v>294</v>
      </c>
      <c r="CA81" s="1814" t="s">
        <v>3463</v>
      </c>
      <c r="CB81" s="1648" t="s">
        <v>849</v>
      </c>
      <c r="CC81" s="1648" t="s">
        <v>1142</v>
      </c>
      <c r="CD81" s="1648" t="s">
        <v>2947</v>
      </c>
      <c r="CE81" s="1833" t="s">
        <v>3557</v>
      </c>
      <c r="CH81" s="260">
        <f t="shared" si="30"/>
        <v>74</v>
      </c>
      <c r="CI81" s="18" t="s">
        <v>167</v>
      </c>
      <c r="CJ81" s="18"/>
      <c r="CK81" s="17"/>
      <c r="CL81" s="17"/>
      <c r="CM81" s="17"/>
      <c r="CN81" s="17"/>
      <c r="CO81" s="17"/>
      <c r="CP81" s="17"/>
      <c r="CT81" s="1746"/>
      <c r="CU81" s="1468" t="str">
        <f>TRIM(SUBSTITUTE(SUBSTITUTE(SUBSTITUTE(SUBSTITUTE(CU80,"►"," "),"▼"," "),"▲"," "),"◄"," "))</f>
        <v>Ce tableau découpe votre texte SANS la ponctuation au nombre de caractères saisis ❶ saisissez ou collez le texte à découper dans la cellule prévue ❷ saisissez un nombre de caractères cellule fond jaune ❸ Copiez le texte découpé collage spécial 1 2 3 Valeurs dans votre document</v>
      </c>
      <c r="CV81" s="1469" t="str">
        <f>IF(CX80="","",CX80)</f>
        <v>de caractères saisis ❶ saisissez ou collez le texte à découper dans la cellule prévue ❷ saisissez un nombre de caractères cellule fond jaune ❸ Copiez le texte découpé collage spécial 1 2 3 Valeurs dans votre document</v>
      </c>
      <c r="CW81" s="18" t="str">
        <f>IF(CV81="","",LEFT(CV81,IF(LEN(CV81)&lt;=CY78,LEN(CV81),IF((LEN(LEFT(CV81,MIN(LEN(CV81),CY78+1)))-LEN(SUBSTITUTE(LEFT(CV81,MIN(LEN(CV81),CY78+1))," ","")))&gt;0,FIND(CHAR(1),SUBSTITUTE(LEFT(CV81,MIN(LEN(CV81),CY78+1))," ",CHAR(1),LEN(LEFT(CV81,MIN(LEN(CV81),CY78+1)))-LEN(SUBSTITUTE(LEFT(CV81,MIN(LEN(CV81),CY78+1))," ",""))))-1,FIND(" ",CV81&amp;" ",CY78+1)-1))))</f>
        <v>de caractères saisis ❶ saisissez ou collez le texte à</v>
      </c>
      <c r="CX81" s="1472" t="str">
        <f>IF(OR(CV81="",CY78="",CY78&lt;=0,CW81=""),"",TRIM(MID(CV81,LEN(CW81)+1+IF(MID(CV81,LEN(CW81)+1,1)=" ",1,0),99999)))</f>
        <v>découper dans la cellule prévue ❷ saisissez un nombre de caractères cellule fond jaune ❸ Copiez le texte découpé collage spécial 1 2 3 Valeurs dans votre document</v>
      </c>
      <c r="CY81" s="1473" t="str">
        <f t="shared" si="31"/>
        <v>de caractères saisis ❶ saisissez ou collez le texte à</v>
      </c>
      <c r="DB81" s="17"/>
      <c r="DC81" s="1374">
        <f t="shared" si="29"/>
        <v>74</v>
      </c>
      <c r="DD81" s="1374">
        <f t="shared" si="32"/>
        <v>44</v>
      </c>
      <c r="DE81" s="18" t="s">
        <v>3696</v>
      </c>
      <c r="DF81" s="18"/>
      <c r="DG81" s="17"/>
      <c r="DH81" s="17"/>
      <c r="DI81" s="106" t="s">
        <v>505</v>
      </c>
      <c r="DJ81" s="1374">
        <f t="shared" si="33"/>
        <v>50</v>
      </c>
      <c r="DK81" s="18" t="s">
        <v>3812</v>
      </c>
      <c r="DL81" s="18"/>
      <c r="DM81" s="17"/>
      <c r="DN81" s="17"/>
      <c r="DO81" s="106" t="s">
        <v>505</v>
      </c>
      <c r="DP81" s="18"/>
      <c r="DQ81" s="17"/>
      <c r="DR81" t="s">
        <v>3615</v>
      </c>
      <c r="DS81" s="651"/>
      <c r="DU81" s="449">
        <f>IF(DW81=DW67,1,LEN(DW81))</f>
        <v>1</v>
      </c>
      <c r="DV81" s="450" t="str" cm="1">
        <f t="array" ref="DV81">IF(DY81="", "", IFERROR(MAX(IF(ISNUMBER(DV68:DV80), DV68:DV80)) + 1, ""))</f>
        <v/>
      </c>
      <c r="DW81" s="121" t="str" cm="1">
        <f t="array" ref="DW81">IFERROR(INDEX(DY73:DY124, MATCH(ROW()-MIN(ROW(DY73:DY124))+1, DV73:DV124, 0)), "")</f>
        <v>►</v>
      </c>
      <c r="DX81" s="451">
        <f t="shared" si="24"/>
        <v>1</v>
      </c>
      <c r="DY81" s="452" t="str">
        <f t="shared" si="25"/>
        <v/>
      </c>
      <c r="DZ81" s="460"/>
      <c r="EA81" s="457" t="str">
        <f>IF(LEN(EB80)&lt;=DZ77,EB80,LEFT(EB80,FIND("#",SUBSTITUTE(LEFT(EB80,DZ77+1)," ","#",LEN(LEFT(EB80,DZ77+1))-LEN(SUBSTITUTE(LEFT(EB80,DZ77+1)," ",""))))-1))</f>
        <v/>
      </c>
      <c r="EB81" s="458" t="str">
        <f t="shared" si="26"/>
        <v/>
      </c>
      <c r="ED81" s="9">
        <v>1</v>
      </c>
    </row>
    <row r="82" spans="2:134" ht="21" customHeight="1">
      <c r="B82" s="633" t="s">
        <v>889</v>
      </c>
      <c r="C82" s="633" t="s">
        <v>1015</v>
      </c>
      <c r="D82" s="633" t="s">
        <v>1776</v>
      </c>
      <c r="E82" s="633" t="s">
        <v>2971</v>
      </c>
      <c r="F82" s="119" t="s">
        <v>467</v>
      </c>
      <c r="G82" s="119" t="s">
        <v>467</v>
      </c>
      <c r="H82" s="119" t="s">
        <v>467</v>
      </c>
      <c r="I82" s="1335" t="s">
        <v>3030</v>
      </c>
      <c r="J82" s="93">
        <f t="shared" si="15"/>
        <v>0.03</v>
      </c>
      <c r="K82" s="92" t="s">
        <v>282</v>
      </c>
      <c r="L82" s="75">
        <f t="shared" si="16"/>
        <v>33</v>
      </c>
      <c r="M82" s="74">
        <f t="shared" si="17"/>
        <v>3</v>
      </c>
      <c r="N82" s="91">
        <v>30</v>
      </c>
      <c r="O82" s="72">
        <v>22</v>
      </c>
      <c r="P82" s="71">
        <v>38</v>
      </c>
      <c r="Q82" s="79">
        <f t="shared" si="28"/>
        <v>3.8</v>
      </c>
      <c r="R82" s="95">
        <v>45</v>
      </c>
      <c r="S82" s="87" t="s">
        <v>466</v>
      </c>
      <c r="V82" s="549"/>
      <c r="W82" s="549"/>
      <c r="X82" s="549"/>
      <c r="Y82" s="549"/>
      <c r="AA82" s="646"/>
      <c r="AB82" s="288">
        <v>35</v>
      </c>
      <c r="AC82" s="556"/>
      <c r="AD82" s="597">
        <v>1.03</v>
      </c>
      <c r="AE82" s="556"/>
      <c r="AF82" s="286" t="s">
        <v>53</v>
      </c>
      <c r="AG82" s="551"/>
      <c r="AH82" s="286" t="s">
        <v>3282</v>
      </c>
      <c r="AI82" s="551"/>
      <c r="AJ82" s="286" t="s">
        <v>3335</v>
      </c>
      <c r="AK82" s="551"/>
      <c r="AL82" s="1345" t="s">
        <v>3206</v>
      </c>
      <c r="AM82" s="551"/>
      <c r="AN82" s="551"/>
      <c r="AO82" s="1572" t="s">
        <v>740</v>
      </c>
      <c r="AP82" s="1533"/>
      <c r="AR82" s="1572" t="s">
        <v>3363</v>
      </c>
      <c r="AS82" s="1533"/>
      <c r="AU82" s="1572" t="s">
        <v>2904</v>
      </c>
      <c r="AV82" s="1533"/>
      <c r="AX82" s="1792" t="s">
        <v>3116</v>
      </c>
      <c r="AY82" s="1793"/>
      <c r="BE82" s="645"/>
      <c r="BF82" s="20"/>
      <c r="BG82" s="1355" t="s">
        <v>3416</v>
      </c>
      <c r="BJ82" s="549"/>
      <c r="BL82" s="549"/>
      <c r="BM82" s="549"/>
      <c r="BO82" s="549"/>
      <c r="BP82" s="549"/>
      <c r="BR82" s="549"/>
      <c r="BS82" s="549"/>
      <c r="BV82" s="549"/>
      <c r="BW82" s="1669"/>
      <c r="BX82" s="260"/>
      <c r="BY82" s="1669"/>
      <c r="BZ82" s="1669"/>
      <c r="CA82" s="1815"/>
      <c r="CB82" s="1648"/>
      <c r="CC82" s="1648"/>
      <c r="CD82" s="1648"/>
      <c r="CE82" s="1833"/>
      <c r="CH82" s="260">
        <f t="shared" si="30"/>
        <v>0</v>
      </c>
      <c r="CI82" s="18"/>
      <c r="CJ82" s="18"/>
      <c r="CK82" s="17"/>
      <c r="CL82" s="17"/>
      <c r="CM82" s="17"/>
      <c r="CN82" s="17"/>
      <c r="CO82" s="17"/>
      <c r="CP82" s="17"/>
      <c r="CT82" s="1746"/>
      <c r="CU82" s="1468" t="str">
        <f>TRIM(SUBSTITUTE(SUBSTITUTE(CU81,"“"," "),"”"," "))</f>
        <v>Ce tableau découpe votre texte SANS la ponctuation au nombre de caractères saisis ❶ saisissez ou collez le texte à découper dans la cellule prévue ❷ saisissez un nombre de caractères cellule fond jaune ❸ Copiez le texte découpé collage spécial 1 2 3 Valeurs dans votre document</v>
      </c>
      <c r="CV82" s="1469" t="str">
        <f>IF(CX81="","",CX81)</f>
        <v>découper dans la cellule prévue ❷ saisissez un nombre de caractères cellule fond jaune ❸ Copiez le texte découpé collage spécial 1 2 3 Valeurs dans votre document</v>
      </c>
      <c r="CW82" s="18" t="str">
        <f>IF(CV82="","",LEFT(CV82,IF(LEN(CV82)&lt;=CY78,LEN(CV82),IF((LEN(LEFT(CV82,MIN(LEN(CV82),CY78+1)))-LEN(SUBSTITUTE(LEFT(CV82,MIN(LEN(CV82),CY78+1))," ","")))&gt;0,FIND(CHAR(1),SUBSTITUTE(LEFT(CV82,MIN(LEN(CV82),CY78+1))," ",CHAR(1),LEN(LEFT(CV82,MIN(LEN(CV82),CY78+1)))-LEN(SUBSTITUTE(LEFT(CV82,MIN(LEN(CV82),CY78+1))," ",""))))-1,FIND(" ",CV82&amp;" ",CY78+1)-1))))</f>
        <v>découper dans la cellule prévue ❷ saisissez un nombre de</v>
      </c>
      <c r="CX82" s="1472" t="str">
        <f>IF(OR(CV82="",CY78="",CY78&lt;=0,CW82=""),"",TRIM(MID(CV82,LEN(CW82)+1+IF(MID(CV82,LEN(CW82)+1,1)=" ",1,0),99999)))</f>
        <v>caractères cellule fond jaune ❸ Copiez le texte découpé collage spécial 1 2 3 Valeurs dans votre document</v>
      </c>
      <c r="CY82" s="1473" t="str">
        <f t="shared" si="31"/>
        <v>découper dans la cellule prévue ❷ saisissez un nombre de</v>
      </c>
      <c r="DB82" s="17"/>
      <c r="DC82" s="1374">
        <f t="shared" si="29"/>
        <v>0</v>
      </c>
      <c r="DD82" s="1374">
        <f t="shared" si="32"/>
        <v>0</v>
      </c>
      <c r="DE82" s="18"/>
      <c r="DF82" s="18"/>
      <c r="DG82" s="17"/>
      <c r="DH82" s="17"/>
      <c r="DJ82" s="1374">
        <f t="shared" si="33"/>
        <v>32</v>
      </c>
      <c r="DK82" s="18" t="s">
        <v>3708</v>
      </c>
      <c r="DL82" s="18"/>
      <c r="DM82" s="17"/>
      <c r="DN82" s="17"/>
      <c r="DO82" s="106" t="s">
        <v>505</v>
      </c>
      <c r="DP82" s="18"/>
      <c r="DQ82" s="17"/>
      <c r="DR82" s="67"/>
      <c r="DS82" s="651"/>
      <c r="DU82" s="449">
        <f>IF(DW82=DW67,1,LEN(DW82))</f>
        <v>89</v>
      </c>
      <c r="DV82" s="450" t="str" cm="1">
        <f t="array" ref="DV82">IF(DY82="", "", IFERROR(MAX(IF(ISNUMBER(DV68:DV81), DV68:DV81)) + 1, ""))</f>
        <v/>
      </c>
      <c r="DW82" s="121" t="str" cm="1">
        <f t="array" ref="DW82">IFERROR(INDEX(DY73:DY124, MATCH(ROW()-MIN(ROW(DY73:DY124))+1, DV73:DV124, 0)), "")</f>
        <v>► Saisissez ou coller les lignes du brouillon que vous voulez couper dans ces 4 lignes et</v>
      </c>
      <c r="DX82" s="451">
        <f t="shared" si="24"/>
        <v>1</v>
      </c>
      <c r="DY82" s="452" t="str">
        <f t="shared" si="25"/>
        <v/>
      </c>
      <c r="DZ82" s="460"/>
      <c r="EA82" s="457" t="str">
        <f>IF(LEN(EB81)&lt;=DZ77,EB81,LEFT(EB81,FIND("#",SUBSTITUTE(LEFT(EB81,DZ77+1)," ","#",LEN(LEFT(EB81,DZ77+1))-LEN(SUBSTITUTE(LEFT(EB81,DZ77+1)," ",""))))-1))</f>
        <v/>
      </c>
      <c r="EB82" s="458" t="str">
        <f t="shared" si="26"/>
        <v/>
      </c>
      <c r="ED82" s="9">
        <v>1</v>
      </c>
    </row>
    <row r="83" spans="2:134" ht="21" customHeight="1" thickBot="1">
      <c r="B83" s="633" t="s">
        <v>889</v>
      </c>
      <c r="C83" s="633" t="s">
        <v>1015</v>
      </c>
      <c r="D83" s="633" t="s">
        <v>1776</v>
      </c>
      <c r="E83" s="633" t="s">
        <v>2971</v>
      </c>
      <c r="F83" s="119" t="s">
        <v>464</v>
      </c>
      <c r="G83" s="119" t="s">
        <v>464</v>
      </c>
      <c r="H83" s="119" t="s">
        <v>464</v>
      </c>
      <c r="I83" s="1335" t="s">
        <v>3031</v>
      </c>
      <c r="J83" s="93">
        <f t="shared" si="15"/>
        <v>0.56999999999999995</v>
      </c>
      <c r="K83" s="92" t="s">
        <v>282</v>
      </c>
      <c r="L83" s="75">
        <f t="shared" si="16"/>
        <v>2</v>
      </c>
      <c r="M83" s="74">
        <f t="shared" si="17"/>
        <v>57</v>
      </c>
      <c r="N83" s="91">
        <v>570</v>
      </c>
      <c r="O83" s="72">
        <v>550</v>
      </c>
      <c r="P83" s="71">
        <v>600</v>
      </c>
      <c r="Q83" s="79">
        <f t="shared" si="28"/>
        <v>60</v>
      </c>
      <c r="R83" s="95">
        <v>600</v>
      </c>
      <c r="S83" s="87" t="s">
        <v>356</v>
      </c>
      <c r="V83" s="549"/>
      <c r="W83" s="549"/>
      <c r="X83" s="549"/>
      <c r="Y83" s="549"/>
      <c r="AA83" s="646"/>
      <c r="AB83" s="288">
        <v>38</v>
      </c>
      <c r="AC83" s="556"/>
      <c r="AD83" s="597">
        <v>1.04</v>
      </c>
      <c r="AE83" s="556"/>
      <c r="AF83" s="286" t="s">
        <v>52</v>
      </c>
      <c r="AG83" s="551"/>
      <c r="AH83" s="286" t="s">
        <v>52</v>
      </c>
      <c r="AI83" s="551"/>
      <c r="AJ83" s="286" t="s">
        <v>52</v>
      </c>
      <c r="AK83" s="551"/>
      <c r="AL83" s="1345" t="s">
        <v>3207</v>
      </c>
      <c r="AM83" s="551"/>
      <c r="AN83" s="551"/>
      <c r="AO83" s="1572" t="s">
        <v>728</v>
      </c>
      <c r="AP83" s="1533"/>
      <c r="AR83" s="1572" t="s">
        <v>3358</v>
      </c>
      <c r="AS83" s="1533"/>
      <c r="AU83" s="1572" t="s">
        <v>2892</v>
      </c>
      <c r="AV83" s="1533"/>
      <c r="AX83" s="1792" t="s">
        <v>3111</v>
      </c>
      <c r="AY83" s="1793"/>
      <c r="BE83" s="645"/>
      <c r="BF83" s="20"/>
      <c r="BG83" s="1355"/>
      <c r="BJ83" s="549"/>
      <c r="BL83" s="549"/>
      <c r="BM83" s="549"/>
      <c r="BO83" s="549"/>
      <c r="BP83" s="549"/>
      <c r="BR83" s="549"/>
      <c r="BS83" s="549"/>
      <c r="BV83" s="549"/>
      <c r="BX83" s="260"/>
      <c r="CA83" s="1342"/>
      <c r="CE83" s="1365"/>
      <c r="CH83" s="260">
        <f t="shared" si="30"/>
        <v>83</v>
      </c>
      <c r="CI83" s="28" t="s">
        <v>161</v>
      </c>
      <c r="CJ83" s="18"/>
      <c r="CK83" s="17"/>
      <c r="CL83" s="17"/>
      <c r="CM83" s="17"/>
      <c r="CN83" s="17"/>
      <c r="CO83" s="17"/>
      <c r="CP83" s="17"/>
      <c r="CT83" s="1746"/>
      <c r="CU83" s="1474" t="s">
        <v>505</v>
      </c>
      <c r="CV83" s="1469" t="str">
        <f>IF(CX82="","",CX82)</f>
        <v>caractères cellule fond jaune ❸ Copiez le texte découpé collage spécial 1 2 3 Valeurs dans votre document</v>
      </c>
      <c r="CW83" s="18" t="str">
        <f>IF(CV83="","",LEFT(CV83,IF(LEN(CV83)&lt;=CY78,LEN(CV83),IF((LEN(LEFT(CV83,MIN(LEN(CV83),CY78+1)))-LEN(SUBSTITUTE(LEFT(CV83,MIN(LEN(CV83),CY78+1))," ","")))&gt;0,FIND(CHAR(1),SUBSTITUTE(LEFT(CV83,MIN(LEN(CV83),CY78+1))," ",CHAR(1),LEN(LEFT(CV83,MIN(LEN(CV83),CY78+1)))-LEN(SUBSTITUTE(LEFT(CV83,MIN(LEN(CV83),CY78+1))," ",""))))-1,FIND(" ",CV83&amp;" ",CY78+1)-1))))</f>
        <v>caractères cellule fond jaune ❸ Copiez le texte découpé</v>
      </c>
      <c r="CX83" s="1472" t="str">
        <f>IF(OR(CV83="",CY78="",CY78&lt;=0,CW83=""),"",TRIM(MID(CV83,LEN(CW83)+1+IF(MID(CV83,LEN(CW83)+1,1)=" ",1,0),99999)))</f>
        <v>collage spécial 1 2 3 Valeurs dans votre document</v>
      </c>
      <c r="CY83" s="1473" t="str">
        <f t="shared" si="31"/>
        <v>caractères cellule fond jaune ❸ Copiez le texte découpé</v>
      </c>
      <c r="DB83" s="17"/>
      <c r="DC83" s="1374">
        <f t="shared" si="29"/>
        <v>83</v>
      </c>
      <c r="DD83" s="1374">
        <f t="shared" si="32"/>
        <v>0</v>
      </c>
      <c r="DE83" s="28"/>
      <c r="DF83" s="18"/>
      <c r="DG83" s="17"/>
      <c r="DH83" s="17"/>
      <c r="DJ83" s="1374">
        <f t="shared" si="33"/>
        <v>0</v>
      </c>
      <c r="DK83" s="28"/>
      <c r="DL83" s="18"/>
      <c r="DM83" s="17"/>
      <c r="DN83" s="17"/>
      <c r="DO83" s="106" t="s">
        <v>505</v>
      </c>
      <c r="DP83" s="18"/>
      <c r="DQ83" s="17"/>
      <c r="DR83" s="67" t="s">
        <v>3642</v>
      </c>
      <c r="DS83" s="651"/>
      <c r="DU83" s="449">
        <f>IF(DW83=DW67,1,LEN(DW83))</f>
        <v>87</v>
      </c>
      <c r="DV83" s="450" t="str" cm="1">
        <f t="array" ref="DV83">IF(DY83="", "", IFERROR(MAX(IF(ISNUMBER(DV68:DV82), DV68:DV82)) + 1, ""))</f>
        <v/>
      </c>
      <c r="DW83" s="121" t="str" cm="1">
        <f t="array" ref="DW83">IFERROR(INDEX(DY73:DY124, MATCH(ROW()-MIN(ROW(DY73:DY124))+1, DV73:DV124, 0)), "")</f>
        <v xml:space="preserve"> saisissez un nombre de caractères pour que le texte ne déborde pas de la colonne ⤵️ 🧋</v>
      </c>
      <c r="DX83" s="451">
        <f t="shared" si="24"/>
        <v>1</v>
      </c>
      <c r="DY83" s="452" t="str">
        <f t="shared" si="25"/>
        <v/>
      </c>
      <c r="DZ83" s="460"/>
      <c r="EA83" s="457" t="str">
        <f>IF(LEN(EB82)&lt;=DZ77,EB82,LEFT(EB82,FIND("#",SUBSTITUTE(LEFT(EB82,DZ77+1)," ","#",LEN(LEFT(EB82,DZ77+1))-LEN(SUBSTITUTE(LEFT(EB82,DZ77+1)," ",""))))-1))</f>
        <v/>
      </c>
      <c r="EB83" s="458" t="str">
        <f t="shared" si="26"/>
        <v/>
      </c>
      <c r="ED83" s="9">
        <v>1</v>
      </c>
    </row>
    <row r="84" spans="2:134" ht="21" customHeight="1">
      <c r="B84" s="633" t="s">
        <v>889</v>
      </c>
      <c r="C84" s="633" t="s">
        <v>1015</v>
      </c>
      <c r="D84" s="633" t="s">
        <v>1776</v>
      </c>
      <c r="E84" s="633" t="s">
        <v>2971</v>
      </c>
      <c r="F84" s="119" t="s">
        <v>463</v>
      </c>
      <c r="G84" s="119" t="s">
        <v>463</v>
      </c>
      <c r="H84" s="119" t="s">
        <v>463</v>
      </c>
      <c r="I84" s="1335" t="s">
        <v>3032</v>
      </c>
      <c r="J84" s="93">
        <f t="shared" si="15"/>
        <v>0.47</v>
      </c>
      <c r="K84" s="92" t="s">
        <v>282</v>
      </c>
      <c r="L84" s="75">
        <f t="shared" si="16"/>
        <v>2</v>
      </c>
      <c r="M84" s="74">
        <f t="shared" si="17"/>
        <v>47</v>
      </c>
      <c r="N84" s="91">
        <v>470</v>
      </c>
      <c r="O84" s="72">
        <v>450</v>
      </c>
      <c r="P84" s="71">
        <v>500</v>
      </c>
      <c r="Q84" s="79">
        <f t="shared" si="28"/>
        <v>50</v>
      </c>
      <c r="R84" s="95">
        <v>500</v>
      </c>
      <c r="S84" s="87" t="s">
        <v>356</v>
      </c>
      <c r="V84" s="549"/>
      <c r="W84" s="549"/>
      <c r="X84" s="549"/>
      <c r="Y84" s="549"/>
      <c r="AA84" s="646"/>
      <c r="AB84" s="288">
        <v>32</v>
      </c>
      <c r="AC84" s="556"/>
      <c r="AD84" s="597">
        <v>1.02</v>
      </c>
      <c r="AE84" s="556"/>
      <c r="AF84" s="286" t="s">
        <v>51</v>
      </c>
      <c r="AG84" s="551"/>
      <c r="AH84" s="286" t="s">
        <v>51</v>
      </c>
      <c r="AI84" s="551"/>
      <c r="AJ84" s="286" t="s">
        <v>51</v>
      </c>
      <c r="AK84" s="551"/>
      <c r="AL84" s="1345" t="s">
        <v>3208</v>
      </c>
      <c r="AM84" s="551"/>
      <c r="AN84" s="551"/>
      <c r="AO84" s="1572" t="s">
        <v>728</v>
      </c>
      <c r="AP84" s="1533"/>
      <c r="AR84" s="1572" t="s">
        <v>3358</v>
      </c>
      <c r="AS84" s="1533"/>
      <c r="AU84" s="1572" t="s">
        <v>2892</v>
      </c>
      <c r="AV84" s="1533"/>
      <c r="AX84" s="1792" t="s">
        <v>3111</v>
      </c>
      <c r="AY84" s="1793"/>
      <c r="BE84" s="645"/>
      <c r="BF84" s="20"/>
      <c r="BG84" s="1356" t="s">
        <v>3425</v>
      </c>
      <c r="BJ84" s="549"/>
      <c r="BL84" s="549"/>
      <c r="BM84" s="549"/>
      <c r="BO84" s="549"/>
      <c r="BP84" s="549"/>
      <c r="BR84" s="549"/>
      <c r="BS84" s="549"/>
      <c r="BV84" s="549"/>
      <c r="BW84" s="1647" t="s">
        <v>721</v>
      </c>
      <c r="BX84" s="260"/>
      <c r="BY84" s="1647" t="s">
        <v>721</v>
      </c>
      <c r="BZ84" s="1647" t="s">
        <v>721</v>
      </c>
      <c r="CA84" s="1785" t="s">
        <v>3019</v>
      </c>
      <c r="CB84" s="1648" t="s">
        <v>851</v>
      </c>
      <c r="CC84" s="1648" t="s">
        <v>3512</v>
      </c>
      <c r="CD84" s="1648" t="s">
        <v>3536</v>
      </c>
      <c r="CE84" s="1833" t="s">
        <v>3558</v>
      </c>
      <c r="CH84" s="260">
        <f t="shared" si="30"/>
        <v>108</v>
      </c>
      <c r="CI84" s="28" t="s">
        <v>158</v>
      </c>
      <c r="CJ84" s="18"/>
      <c r="CK84" s="17"/>
      <c r="CL84" s="17"/>
      <c r="CM84" s="17"/>
      <c r="CN84" s="17"/>
      <c r="CO84" s="17"/>
      <c r="CP84" s="17"/>
      <c r="CT84" s="1746"/>
      <c r="CU84" s="1474" t="s">
        <v>505</v>
      </c>
      <c r="CV84" s="1469" t="str">
        <f>IF(CX83="","",CX83)</f>
        <v>collage spécial 1 2 3 Valeurs dans votre document</v>
      </c>
      <c r="CW84" s="18" t="str">
        <f>IF(CV84="","",LEFT(CV84,IF(LEN(CV84)&lt;=CY78,LEN(CV84),IF((LEN(LEFT(CV84,MIN(LEN(CV84),CY78+1)))-LEN(SUBSTITUTE(LEFT(CV84,MIN(LEN(CV84),CY78+1))," ","")))&gt;0,FIND(CHAR(1),SUBSTITUTE(LEFT(CV84,MIN(LEN(CV84),CY78+1))," ",CHAR(1),LEN(LEFT(CV84,MIN(LEN(CV84),CY78+1)))-LEN(SUBSTITUTE(LEFT(CV84,MIN(LEN(CV84),CY78+1))," ",""))))-1,FIND(" ",CV84&amp;" ",CY78+1)-1))))</f>
        <v>collage spécial 1 2 3 Valeurs dans votre document</v>
      </c>
      <c r="CX84" s="1472" t="str">
        <f>IF(OR(CV84="",CY78="",CY78&lt;=0,CW84=""),"",TRIM(MID(CV84,LEN(CW84)+1+IF(MID(CV84,LEN(CW84)+1,1)=" ",1,0),99999)))</f>
        <v/>
      </c>
      <c r="CY84" s="1473" t="str">
        <f t="shared" si="31"/>
        <v>collage spécial 1 2 3 Valeurs dans votre document</v>
      </c>
      <c r="DB84" s="17"/>
      <c r="DC84" s="1374">
        <f t="shared" si="29"/>
        <v>108</v>
      </c>
      <c r="DD84" s="1374">
        <f t="shared" si="32"/>
        <v>139</v>
      </c>
      <c r="DE84" s="28" t="s">
        <v>3780</v>
      </c>
      <c r="DF84" s="18"/>
      <c r="DG84" s="17"/>
      <c r="DH84" s="17"/>
      <c r="DI84" s="106" t="s">
        <v>505</v>
      </c>
      <c r="DJ84" s="1374">
        <f t="shared" si="33"/>
        <v>617</v>
      </c>
      <c r="DK84" s="28" t="s">
        <v>3709</v>
      </c>
      <c r="DL84" s="18"/>
      <c r="DM84" s="17"/>
      <c r="DN84" s="17"/>
      <c r="DO84" s="106" t="s">
        <v>505</v>
      </c>
      <c r="DP84" s="18"/>
      <c r="DQ84" s="17"/>
      <c r="DR84" s="67" t="s">
        <v>3643</v>
      </c>
      <c r="DS84" s="651"/>
      <c r="DU84" s="449">
        <f>IF(DW84=DW67,1,LEN(DW84))</f>
        <v>92</v>
      </c>
      <c r="DV84" s="450" t="str" cm="1">
        <f t="array" ref="DV84">IF(DY84="", "", IFERROR(MAX(IF(ISNUMBER(DV68:DV83), DV68:DV83)) + 1, ""))</f>
        <v/>
      </c>
      <c r="DW84" s="121" t="str" cm="1">
        <f t="array" ref="DW84">IFERROR(INDEX(DY73:DY124, MATCH(ROW()-MIN(ROW(DY73:DY124))+1, DV73:DV124, 0)), "")</f>
        <v xml:space="preserve"> et saisissez un nombre de caractères pour que le texte ne déborde pas de la colonne ►Police</v>
      </c>
      <c r="DX84" s="451">
        <f t="shared" si="24"/>
        <v>1</v>
      </c>
      <c r="DY84" s="452" t="str">
        <f t="shared" si="25"/>
        <v/>
      </c>
      <c r="DZ84" s="460"/>
      <c r="EA84" s="457" t="str">
        <f>IF(LEN(EB83)&lt;=DZ77,EB83,LEFT(EB83,FIND("#",SUBSTITUTE(LEFT(EB83,DZ77+1)," ","#",LEN(LEFT(EB83,DZ77+1))-LEN(SUBSTITUTE(LEFT(EB83,DZ77+1)," ",""))))-1))</f>
        <v/>
      </c>
      <c r="EB84" s="458" t="str">
        <f t="shared" si="26"/>
        <v/>
      </c>
      <c r="ED84" s="9">
        <v>1</v>
      </c>
    </row>
    <row r="85" spans="2:134" ht="21" customHeight="1">
      <c r="B85" s="633" t="s">
        <v>889</v>
      </c>
      <c r="C85" s="633" t="s">
        <v>1015</v>
      </c>
      <c r="D85" s="633" t="s">
        <v>1776</v>
      </c>
      <c r="E85" s="633" t="s">
        <v>2971</v>
      </c>
      <c r="F85" s="119" t="s">
        <v>462</v>
      </c>
      <c r="G85" s="119" t="s">
        <v>462</v>
      </c>
      <c r="H85" s="119" t="s">
        <v>462</v>
      </c>
      <c r="I85" s="1335" t="s">
        <v>3033</v>
      </c>
      <c r="J85" s="93">
        <f t="shared" si="15"/>
        <v>0.56799999999999995</v>
      </c>
      <c r="K85" s="92" t="s">
        <v>282</v>
      </c>
      <c r="L85" s="75">
        <f t="shared" si="16"/>
        <v>2</v>
      </c>
      <c r="M85" s="74">
        <f t="shared" si="17"/>
        <v>56.8</v>
      </c>
      <c r="N85" s="91">
        <v>568</v>
      </c>
      <c r="O85" s="72">
        <v>550</v>
      </c>
      <c r="P85" s="71">
        <v>600</v>
      </c>
      <c r="Q85" s="79">
        <f t="shared" si="28"/>
        <v>60</v>
      </c>
      <c r="R85" s="95">
        <v>600</v>
      </c>
      <c r="S85" s="87" t="s">
        <v>461</v>
      </c>
      <c r="V85" s="549"/>
      <c r="W85" s="549"/>
      <c r="X85" s="549"/>
      <c r="Y85" s="549"/>
      <c r="AA85" s="646"/>
      <c r="AB85" s="288">
        <v>32</v>
      </c>
      <c r="AC85" s="556"/>
      <c r="AD85" s="597">
        <v>1.05</v>
      </c>
      <c r="AE85" s="556"/>
      <c r="AF85" s="286" t="s">
        <v>50</v>
      </c>
      <c r="AG85" s="551"/>
      <c r="AH85" s="286" t="s">
        <v>3283</v>
      </c>
      <c r="AI85" s="551"/>
      <c r="AJ85" s="286" t="s">
        <v>50</v>
      </c>
      <c r="AK85" s="551"/>
      <c r="AL85" s="1345" t="s">
        <v>3209</v>
      </c>
      <c r="AM85" s="551"/>
      <c r="AN85" s="551"/>
      <c r="AO85" s="1572" t="s">
        <v>728</v>
      </c>
      <c r="AP85" s="1533"/>
      <c r="AR85" s="1572" t="s">
        <v>3358</v>
      </c>
      <c r="AS85" s="1533"/>
      <c r="AU85" s="1572" t="s">
        <v>2892</v>
      </c>
      <c r="AV85" s="1533"/>
      <c r="AX85" s="1792" t="s">
        <v>3111</v>
      </c>
      <c r="AY85" s="1793"/>
      <c r="BE85" s="645"/>
      <c r="BF85" s="20"/>
      <c r="BG85" s="1355" t="s">
        <v>3417</v>
      </c>
      <c r="BJ85" s="549"/>
      <c r="BL85" s="549"/>
      <c r="BM85" s="549"/>
      <c r="BO85" s="549"/>
      <c r="BP85" s="549"/>
      <c r="BR85" s="549"/>
      <c r="BS85" s="549"/>
      <c r="BV85" s="549"/>
      <c r="BW85" s="1646"/>
      <c r="BX85" s="260"/>
      <c r="BY85" s="1646"/>
      <c r="BZ85" s="1646"/>
      <c r="CA85" s="1786"/>
      <c r="CB85" s="1648"/>
      <c r="CC85" s="1648"/>
      <c r="CD85" s="1648"/>
      <c r="CE85" s="1833"/>
      <c r="CH85" s="260">
        <f t="shared" si="30"/>
        <v>82</v>
      </c>
      <c r="CI85" s="28" t="s">
        <v>156</v>
      </c>
      <c r="CJ85" s="18"/>
      <c r="CK85" s="17"/>
      <c r="CL85" s="17"/>
      <c r="CM85" s="17"/>
      <c r="CN85" s="17"/>
      <c r="CO85" s="17"/>
      <c r="CP85" s="17"/>
      <c r="CT85" s="1746"/>
      <c r="CU85" s="1474" t="s">
        <v>505</v>
      </c>
      <c r="CV85" s="1469" t="str">
        <f>IF(CX84="","",CX84)</f>
        <v/>
      </c>
      <c r="CW85" s="18" t="str">
        <f>IF(CV85="","",LEFT(CV85,IF(LEN(CV85)&lt;=CY78,LEN(CV85),IF((LEN(LEFT(CV85,MIN(LEN(CV85),CY78+1)))-LEN(SUBSTITUTE(LEFT(CV85,MIN(LEN(CV85),CY78+1))," ","")))&gt;0,FIND(CHAR(1),SUBSTITUTE(LEFT(CV85,MIN(LEN(CV85),CY78+1))," ",CHAR(1),LEN(LEFT(CV85,MIN(LEN(CV85),CY78+1)))-LEN(SUBSTITUTE(LEFT(CV85,MIN(LEN(CV85),CY78+1))," ",""))))-1,FIND(" ",CV85&amp;" ",CY78+1)-1))))</f>
        <v/>
      </c>
      <c r="CX85" s="1472" t="str">
        <f>IF(OR(CV85="",CY78="",CY78&lt;=0,CW85=""),"",TRIM(MID(CV85,LEN(CW85)+1+IF(MID(CV85,LEN(CW85)+1,1)=" ",1,0),99999)))</f>
        <v/>
      </c>
      <c r="CY85" s="1473" t="str">
        <f t="shared" si="31"/>
        <v/>
      </c>
      <c r="DB85" s="17"/>
      <c r="DC85" s="1374">
        <f t="shared" si="29"/>
        <v>82</v>
      </c>
      <c r="DD85" s="1374">
        <f t="shared" si="32"/>
        <v>140</v>
      </c>
      <c r="DE85" s="28" t="s">
        <v>3781</v>
      </c>
      <c r="DF85" s="18"/>
      <c r="DG85" s="17"/>
      <c r="DH85" s="17"/>
      <c r="DI85" s="106" t="s">
        <v>505</v>
      </c>
      <c r="DJ85" s="1374">
        <f t="shared" si="33"/>
        <v>32</v>
      </c>
      <c r="DK85" s="28" t="s">
        <v>3710</v>
      </c>
      <c r="DL85" s="18"/>
      <c r="DM85" s="17"/>
      <c r="DN85" s="17"/>
      <c r="DO85" s="106" t="s">
        <v>505</v>
      </c>
      <c r="DP85" s="18"/>
      <c r="DQ85" s="17"/>
      <c r="DR85" s="67" t="s">
        <v>3637</v>
      </c>
      <c r="DS85" s="651"/>
      <c r="DU85" s="449">
        <f>IF(DW85=DW67,1,LEN(DW85))</f>
        <v>34</v>
      </c>
      <c r="DV85" s="450" t="str" cm="1">
        <f t="array" ref="DV85">IF(DY85="", "", IFERROR(MAX(IF(ISNUMBER(DV68:DV84), DV68:DV84)) + 1, ""))</f>
        <v/>
      </c>
      <c r="DW85" s="121" t="str" cm="1">
        <f t="array" ref="DW85">IFERROR(INDEX(DY73:DY124, MATCH(ROW()-MIN(ROW(DY73:DY124))+1, DV73:DV124, 0)), "")</f>
        <v>choisissez celle qui vous convient</v>
      </c>
      <c r="DX85" s="451">
        <f t="shared" si="24"/>
        <v>1</v>
      </c>
      <c r="DY85" s="452" t="str">
        <f t="shared" si="25"/>
        <v/>
      </c>
      <c r="DZ85" s="460"/>
      <c r="EA85" s="457" t="str">
        <f>IF(LEN(EB84)&lt;=DZ77,EB84,LEFT(EB84,FIND("#",SUBSTITUTE(LEFT(EB84,DZ77+1)," ","#",LEN(LEFT(EB84,DZ77+1))-LEN(SUBSTITUTE(LEFT(EB84,DZ77+1)," ",""))))-1))</f>
        <v/>
      </c>
      <c r="EB85" s="458" t="str">
        <f t="shared" si="26"/>
        <v/>
      </c>
      <c r="ED85" s="9">
        <v>1</v>
      </c>
    </row>
    <row r="86" spans="2:134" ht="21" customHeight="1" thickBot="1">
      <c r="B86" s="633" t="s">
        <v>889</v>
      </c>
      <c r="C86" s="633" t="s">
        <v>1015</v>
      </c>
      <c r="D86" s="633" t="s">
        <v>1776</v>
      </c>
      <c r="E86" s="633" t="s">
        <v>2971</v>
      </c>
      <c r="F86" s="119" t="s">
        <v>459</v>
      </c>
      <c r="G86" s="119" t="s">
        <v>459</v>
      </c>
      <c r="H86" s="119" t="s">
        <v>459</v>
      </c>
      <c r="I86" s="1335" t="s">
        <v>3034</v>
      </c>
      <c r="J86" s="93">
        <f t="shared" ref="J86:J144" si="34">N86 / 1000</f>
        <v>0.47299999999999998</v>
      </c>
      <c r="K86" s="92" t="s">
        <v>282</v>
      </c>
      <c r="L86" s="75">
        <f t="shared" ref="L86:L104" si="35">ROUND(1/J86,0)</f>
        <v>2</v>
      </c>
      <c r="M86" s="74">
        <f t="shared" ref="M86:M126" si="36">N86/10</f>
        <v>47.3</v>
      </c>
      <c r="N86" s="91">
        <v>473</v>
      </c>
      <c r="O86" s="72">
        <v>450</v>
      </c>
      <c r="P86" s="71">
        <v>500</v>
      </c>
      <c r="Q86" s="79">
        <f t="shared" si="28"/>
        <v>50</v>
      </c>
      <c r="R86" s="95">
        <v>500</v>
      </c>
      <c r="S86" s="87" t="s">
        <v>458</v>
      </c>
      <c r="V86" s="549"/>
      <c r="W86" s="549"/>
      <c r="X86" s="549"/>
      <c r="Y86" s="549"/>
      <c r="AA86" s="646"/>
      <c r="AB86" s="288">
        <v>32</v>
      </c>
      <c r="AC86" s="556"/>
      <c r="AD86" s="597">
        <v>1.04</v>
      </c>
      <c r="AE86" s="556"/>
      <c r="AF86" s="286" t="s">
        <v>49</v>
      </c>
      <c r="AG86" s="551"/>
      <c r="AH86" s="286" t="s">
        <v>3284</v>
      </c>
      <c r="AI86" s="551"/>
      <c r="AJ86" s="286" t="s">
        <v>3336</v>
      </c>
      <c r="AK86" s="551"/>
      <c r="AL86" s="1345" t="s">
        <v>3210</v>
      </c>
      <c r="AM86" s="551"/>
      <c r="AN86" s="551"/>
      <c r="AO86" s="1572" t="s">
        <v>728</v>
      </c>
      <c r="AP86" s="1533"/>
      <c r="AR86" s="1572" t="s">
        <v>3358</v>
      </c>
      <c r="AS86" s="1533"/>
      <c r="AU86" s="1572" t="s">
        <v>2892</v>
      </c>
      <c r="AV86" s="1533"/>
      <c r="AX86" s="1792" t="s">
        <v>3111</v>
      </c>
      <c r="AY86" s="1793"/>
      <c r="BE86" s="645"/>
      <c r="BF86" s="20"/>
      <c r="BG86" s="1355"/>
      <c r="BJ86" s="549"/>
      <c r="BL86" s="549"/>
      <c r="BM86" s="549"/>
      <c r="BO86" s="549"/>
      <c r="BP86" s="549"/>
      <c r="BR86" s="549"/>
      <c r="BS86" s="549"/>
      <c r="BV86" s="549"/>
      <c r="BX86" s="260"/>
      <c r="CA86" s="1342"/>
      <c r="CE86" s="1365"/>
      <c r="CH86" s="260">
        <f t="shared" si="30"/>
        <v>126</v>
      </c>
      <c r="CI86" s="18" t="s">
        <v>153</v>
      </c>
      <c r="CJ86" s="18"/>
      <c r="CK86" s="17"/>
      <c r="CL86" s="17"/>
      <c r="CM86" s="17"/>
      <c r="CN86" s="17"/>
      <c r="CO86" s="17"/>
      <c r="CP86" s="17"/>
      <c r="CT86" s="1747"/>
      <c r="CU86" s="1475" t="s">
        <v>3734</v>
      </c>
      <c r="CV86" s="1386"/>
      <c r="CW86" s="1386"/>
      <c r="CX86" s="1393" t="s">
        <v>3732</v>
      </c>
      <c r="CY86" s="1394"/>
      <c r="DB86" s="17"/>
      <c r="DC86" s="1374">
        <f t="shared" si="29"/>
        <v>126</v>
      </c>
      <c r="DD86" s="1374">
        <f t="shared" si="32"/>
        <v>74</v>
      </c>
      <c r="DE86" s="18" t="s">
        <v>3782</v>
      </c>
      <c r="DF86" s="18"/>
      <c r="DG86" s="17"/>
      <c r="DH86" s="17"/>
      <c r="DJ86" s="1374">
        <f t="shared" si="33"/>
        <v>0</v>
      </c>
      <c r="DK86" s="18"/>
      <c r="DL86" s="18"/>
      <c r="DM86" s="17"/>
      <c r="DN86" s="17"/>
      <c r="DO86" s="106" t="s">
        <v>505</v>
      </c>
      <c r="DP86" s="18"/>
      <c r="DQ86" s="17"/>
      <c r="DR86" s="67" t="s">
        <v>3644</v>
      </c>
      <c r="DS86" s="651"/>
      <c r="DU86" s="449">
        <f>IF(DW86=DW67,1,LEN(DW86))</f>
        <v>0</v>
      </c>
      <c r="DV86" s="450" cm="1">
        <f t="array" ref="DV86">IF(DY86="", "", IFERROR(MAX(IF(ISNUMBER(DV68:DV85), DV68:DV85)) + 1, ""))</f>
        <v>8</v>
      </c>
      <c r="DW86" s="121" t="str" cm="1">
        <f t="array" ref="DW86">IFERROR(INDEX(DY73:DY124, MATCH(ROW()-MIN(ROW(DY73:DY124))+1, DV73:DV124, 0)), "")</f>
        <v/>
      </c>
      <c r="DX86" s="451">
        <f t="shared" si="24"/>
        <v>0</v>
      </c>
      <c r="DY86" s="462" t="str">
        <f t="shared" si="25"/>
        <v>►</v>
      </c>
      <c r="DZ86" s="453" t="str">
        <f>DW62</f>
        <v>►</v>
      </c>
      <c r="EA86" s="463" t="str">
        <f>IF(AND(DZ86&lt;&gt;"", DZ90&lt;&gt;""), IF(LEN(DZ86)&lt;DZ90, DZ86, IFERROR(LEFT(DZ89, IF(ISNUMBER(FIND(" ", DZ89)), FIND(" ", DZ89 &amp; " ", DZ90) - 1, LEN(DZ89))), "")), "")</f>
        <v>►</v>
      </c>
      <c r="EB86" s="464" t="str">
        <f>IF(OR(EA86="",DZ89="",LEN(DZ89)-LEN(EA86)-1&lt;=0),"►",RIGHT(DZ89,LEN(DZ89)-LEN(EA86)-1))</f>
        <v>►</v>
      </c>
      <c r="ED86" s="9">
        <v>1</v>
      </c>
    </row>
    <row r="87" spans="2:134" ht="21" customHeight="1" thickBot="1">
      <c r="B87" s="633" t="s">
        <v>889</v>
      </c>
      <c r="C87" s="633" t="s">
        <v>1015</v>
      </c>
      <c r="D87" s="633" t="s">
        <v>1776</v>
      </c>
      <c r="E87" s="633" t="s">
        <v>2971</v>
      </c>
      <c r="F87" s="119" t="s">
        <v>456</v>
      </c>
      <c r="G87" s="119" t="s">
        <v>456</v>
      </c>
      <c r="H87" s="119" t="s">
        <v>456</v>
      </c>
      <c r="I87" s="1335" t="s">
        <v>3035</v>
      </c>
      <c r="J87" s="93">
        <f t="shared" si="34"/>
        <v>0.4</v>
      </c>
      <c r="K87" s="92" t="s">
        <v>282</v>
      </c>
      <c r="L87" s="75">
        <f t="shared" si="35"/>
        <v>3</v>
      </c>
      <c r="M87" s="74">
        <f t="shared" si="36"/>
        <v>40</v>
      </c>
      <c r="N87" s="91">
        <v>400</v>
      </c>
      <c r="O87" s="72">
        <v>350</v>
      </c>
      <c r="P87" s="71">
        <v>470</v>
      </c>
      <c r="Q87" s="79">
        <f t="shared" si="28"/>
        <v>47</v>
      </c>
      <c r="R87" s="95">
        <v>470</v>
      </c>
      <c r="S87" s="87" t="s">
        <v>455</v>
      </c>
      <c r="V87" s="549"/>
      <c r="W87" s="549"/>
      <c r="X87" s="549"/>
      <c r="Y87" s="549"/>
      <c r="AA87" s="646"/>
      <c r="AB87" s="288">
        <v>30</v>
      </c>
      <c r="AC87" s="556"/>
      <c r="AD87" s="597">
        <v>1.03</v>
      </c>
      <c r="AE87" s="556"/>
      <c r="AF87" s="286" t="s">
        <v>48</v>
      </c>
      <c r="AG87" s="551"/>
      <c r="AH87" s="286" t="s">
        <v>48</v>
      </c>
      <c r="AI87" s="551"/>
      <c r="AJ87" s="286" t="s">
        <v>48</v>
      </c>
      <c r="AK87" s="551"/>
      <c r="AL87" s="1345" t="s">
        <v>3211</v>
      </c>
      <c r="AM87" s="551"/>
      <c r="AN87" s="551"/>
      <c r="AO87" s="1572" t="s">
        <v>750</v>
      </c>
      <c r="AP87" s="1533"/>
      <c r="AR87" s="1572" t="s">
        <v>3381</v>
      </c>
      <c r="AS87" s="1533"/>
      <c r="AU87" s="1572" t="s">
        <v>2917</v>
      </c>
      <c r="AV87" s="1533"/>
      <c r="AX87" s="1792" t="s">
        <v>3134</v>
      </c>
      <c r="AY87" s="1793"/>
      <c r="BE87" s="645"/>
      <c r="BF87" s="20"/>
      <c r="BG87" s="1356" t="s">
        <v>3426</v>
      </c>
      <c r="BJ87" s="549"/>
      <c r="BL87" s="549"/>
      <c r="BM87" s="549"/>
      <c r="BO87" s="549"/>
      <c r="BP87" s="549"/>
      <c r="BR87" s="549"/>
      <c r="BS87" s="549"/>
      <c r="BV87" s="549"/>
      <c r="BW87" s="1647" t="s">
        <v>873</v>
      </c>
      <c r="BX87" s="260"/>
      <c r="BY87" s="1647" t="s">
        <v>873</v>
      </c>
      <c r="BZ87" s="1647" t="s">
        <v>873</v>
      </c>
      <c r="CA87" s="1785" t="s">
        <v>3000</v>
      </c>
      <c r="CB87" s="1648" t="s">
        <v>853</v>
      </c>
      <c r="CC87" s="1648" t="s">
        <v>3513</v>
      </c>
      <c r="CD87" s="1648" t="s">
        <v>2949</v>
      </c>
      <c r="CE87" s="1833" t="s">
        <v>3559</v>
      </c>
      <c r="CH87" s="260">
        <f t="shared" si="30"/>
        <v>51</v>
      </c>
      <c r="CI87" s="18" t="s">
        <v>151</v>
      </c>
      <c r="CJ87" s="18"/>
      <c r="CK87" s="17"/>
      <c r="CL87" s="17"/>
      <c r="CM87" s="17"/>
      <c r="CN87" s="17"/>
      <c r="CO87" s="17"/>
      <c r="CP87" s="17"/>
      <c r="CS87"/>
      <c r="DB87" s="17"/>
      <c r="DC87" s="1374">
        <f t="shared" si="29"/>
        <v>51</v>
      </c>
      <c r="DD87" s="1374">
        <f t="shared" si="32"/>
        <v>137</v>
      </c>
      <c r="DE87" s="18" t="s">
        <v>3783</v>
      </c>
      <c r="DF87" s="18"/>
      <c r="DG87" s="17"/>
      <c r="DH87" s="17"/>
      <c r="DJ87" s="1374">
        <f t="shared" si="33"/>
        <v>0</v>
      </c>
      <c r="DK87" s="18"/>
      <c r="DL87" s="18"/>
      <c r="DM87" s="17"/>
      <c r="DN87" s="17"/>
      <c r="DO87" s="106" t="s">
        <v>505</v>
      </c>
      <c r="DP87" s="18"/>
      <c r="DQ87" s="17"/>
      <c r="DR87" s="67" t="s">
        <v>3645</v>
      </c>
      <c r="DS87" s="651"/>
      <c r="DU87" s="449">
        <f>IF(DW87=DW67,1,LEN(DW87))</f>
        <v>0</v>
      </c>
      <c r="DV87" s="450" cm="1">
        <f t="array" ref="DV87">IF(DY87="", "", IFERROR(MAX(IF(ISNUMBER(DV68:DV86), DV68:DV86)) + 1, ""))</f>
        <v>9</v>
      </c>
      <c r="DW87" s="121" t="str" cm="1">
        <f t="array" ref="DW87">IFERROR(INDEX(DY73:DY124, MATCH(ROW()-MIN(ROW(DY73:DY124))+1, DV73:DV124, 0)), "")</f>
        <v/>
      </c>
      <c r="DX87" s="451">
        <f t="shared" si="24"/>
        <v>0</v>
      </c>
      <c r="DY87" s="462" t="str">
        <f t="shared" si="25"/>
        <v>►</v>
      </c>
      <c r="DZ87" s="465" t="str">
        <f>SUBSTITUTE(SUBSTITUTE(SUBSTITUTE(SUBSTITUTE(SUBSTITUTE(DZ86, ",", "♦"), ";", "♦"), ".", "♦"), " ♦", " "), "♦", " ")</f>
        <v>►</v>
      </c>
      <c r="EA87" s="463" t="str">
        <f>IF(LEN(EB86)&lt;=DZ90, EB86, IFERROR(LEFT(EB86, FIND("#", SUBSTITUTE(LEFT(EB86, DZ90+1), " ", "#", LEN(LEFT(EB86, DZ90+1))-LEN(SUBSTITUTE(LEFT(EB86, DZ90+1), " ", ""))))-1), EB86))</f>
        <v>►</v>
      </c>
      <c r="EB87" s="464" t="str">
        <f t="shared" ref="EB87:EB98" si="37">IF(EA87="","",IFERROR(RIGHT(EB86,LEN(EB86)-LEN(EA87)-1),""))</f>
        <v/>
      </c>
      <c r="ED87" s="9">
        <v>1</v>
      </c>
    </row>
    <row r="88" spans="2:134" ht="21" customHeight="1">
      <c r="B88" s="633" t="s">
        <v>889</v>
      </c>
      <c r="C88" s="633" t="s">
        <v>1015</v>
      </c>
      <c r="D88" s="633" t="s">
        <v>1776</v>
      </c>
      <c r="E88" s="633" t="s">
        <v>2971</v>
      </c>
      <c r="F88" s="119" t="s">
        <v>454</v>
      </c>
      <c r="G88" s="119" t="s">
        <v>454</v>
      </c>
      <c r="H88" s="119" t="s">
        <v>454</v>
      </c>
      <c r="I88" s="1335" t="s">
        <v>3036</v>
      </c>
      <c r="J88" s="93">
        <f t="shared" si="34"/>
        <v>0.03</v>
      </c>
      <c r="K88" s="92" t="s">
        <v>282</v>
      </c>
      <c r="L88" s="75">
        <f t="shared" si="35"/>
        <v>33</v>
      </c>
      <c r="M88" s="74">
        <f t="shared" si="36"/>
        <v>3</v>
      </c>
      <c r="N88" s="91">
        <v>30</v>
      </c>
      <c r="O88" s="72">
        <v>22</v>
      </c>
      <c r="P88" s="71">
        <v>38</v>
      </c>
      <c r="Q88" s="79">
        <f t="shared" si="28"/>
        <v>3.8</v>
      </c>
      <c r="R88" s="95">
        <v>45</v>
      </c>
      <c r="S88" s="87" t="s">
        <v>453</v>
      </c>
      <c r="V88" s="549"/>
      <c r="W88" s="549"/>
      <c r="X88" s="549"/>
      <c r="Y88" s="549"/>
      <c r="AA88" s="646"/>
      <c r="AB88" s="288">
        <v>16</v>
      </c>
      <c r="AC88" s="556"/>
      <c r="AD88" s="597">
        <v>1.03</v>
      </c>
      <c r="AE88" s="556"/>
      <c r="AF88" s="286" t="s">
        <v>47</v>
      </c>
      <c r="AG88" s="551"/>
      <c r="AH88" s="286" t="s">
        <v>47</v>
      </c>
      <c r="AI88" s="551"/>
      <c r="AJ88" s="286" t="s">
        <v>47</v>
      </c>
      <c r="AK88" s="551"/>
      <c r="AL88" s="1345" t="s">
        <v>2974</v>
      </c>
      <c r="AM88" s="551"/>
      <c r="AN88" s="551"/>
      <c r="AO88" s="1572" t="s">
        <v>728</v>
      </c>
      <c r="AP88" s="1533"/>
      <c r="AR88" s="1572" t="s">
        <v>3358</v>
      </c>
      <c r="AS88" s="1533"/>
      <c r="AU88" s="1572" t="s">
        <v>2892</v>
      </c>
      <c r="AV88" s="1533"/>
      <c r="AX88" s="1792" t="s">
        <v>3111</v>
      </c>
      <c r="AY88" s="1793"/>
      <c r="BE88" s="645"/>
      <c r="BF88" s="20"/>
      <c r="BG88" s="1355" t="s">
        <v>3418</v>
      </c>
      <c r="BJ88" s="549"/>
      <c r="BL88" s="549"/>
      <c r="BM88" s="549"/>
      <c r="BO88" s="549"/>
      <c r="BP88" s="549"/>
      <c r="BR88" s="549"/>
      <c r="BS88" s="549"/>
      <c r="BV88" s="549"/>
      <c r="BW88" s="1646"/>
      <c r="BX88" s="260"/>
      <c r="BY88" s="1646"/>
      <c r="BZ88" s="1646"/>
      <c r="CA88" s="1786"/>
      <c r="CB88" s="1648"/>
      <c r="CC88" s="1648"/>
      <c r="CD88" s="1648"/>
      <c r="CE88" s="1833"/>
      <c r="CH88" s="260">
        <f t="shared" si="30"/>
        <v>100</v>
      </c>
      <c r="CI88" s="28" t="s">
        <v>148</v>
      </c>
      <c r="CJ88" s="16"/>
      <c r="CK88" s="17"/>
      <c r="CL88" s="17"/>
      <c r="CM88" s="17"/>
      <c r="CN88" s="17"/>
      <c r="CO88" s="17"/>
      <c r="CP88" s="17"/>
      <c r="CS88"/>
      <c r="CT88" s="1402" t="s">
        <v>585</v>
      </c>
      <c r="CU88" s="1465">
        <f t="shared" ref="CU88:CY88" ca="1" si="38">CELL("largeur",CU88)</f>
        <v>6</v>
      </c>
      <c r="CV88" s="1388">
        <f t="shared" ca="1" si="38"/>
        <v>8</v>
      </c>
      <c r="CW88" s="1388">
        <f t="shared" ca="1" si="38"/>
        <v>122</v>
      </c>
      <c r="CX88" s="1388">
        <f t="shared" ca="1" si="38"/>
        <v>10</v>
      </c>
      <c r="CY88" s="1389">
        <f t="shared" ca="1" si="38"/>
        <v>12</v>
      </c>
      <c r="DB88" s="17"/>
      <c r="DC88" s="1374">
        <f t="shared" si="29"/>
        <v>100</v>
      </c>
      <c r="DD88" s="1374">
        <f t="shared" si="32"/>
        <v>31</v>
      </c>
      <c r="DE88" s="28" t="s">
        <v>3784</v>
      </c>
      <c r="DF88" s="16"/>
      <c r="DG88" s="17"/>
      <c r="DH88" s="17"/>
      <c r="DJ88" s="1374">
        <f t="shared" si="33"/>
        <v>0</v>
      </c>
      <c r="DK88" s="28"/>
      <c r="DL88" s="16"/>
      <c r="DM88" s="17"/>
      <c r="DN88" s="17"/>
      <c r="DO88" s="106" t="s">
        <v>505</v>
      </c>
      <c r="DP88" s="16"/>
      <c r="DQ88" s="17"/>
      <c r="DR88" s="67" t="s">
        <v>3646</v>
      </c>
      <c r="DS88" s="651"/>
      <c r="DU88" s="449">
        <f>IF(DW88=DW67,1,LEN(DW88))</f>
        <v>0</v>
      </c>
      <c r="DV88" s="450" t="str" cm="1">
        <f t="array" ref="DV88">IF(DY88="", "", IFERROR(MAX(IF(ISNUMBER(DV68:DV87), DV68:DV87)) + 1, ""))</f>
        <v/>
      </c>
      <c r="DW88" s="121" t="str" cm="1">
        <f t="array" ref="DW88">IFERROR(INDEX(DY73:DY124, MATCH(ROW()-MIN(ROW(DY73:DY124))+1, DV73:DV124, 0)), "")</f>
        <v/>
      </c>
      <c r="DX88" s="451">
        <f t="shared" si="24"/>
        <v>0</v>
      </c>
      <c r="DY88" s="462" t="str">
        <f t="shared" si="25"/>
        <v/>
      </c>
      <c r="DZ88" s="465" t="str">
        <f>IFERROR(SUBSTITUTE(SUBSTITUTE(SUBSTITUTE(SUBSTITUTE(SUBSTITUTE(SUBSTITUTE(DZ87, ",", " "), ".", " "), ";", " "), "-", " "), ":", " "), "?", " "), DZ87)</f>
        <v>►</v>
      </c>
      <c r="EA88" s="463" t="str">
        <f>IF(LEN(EB87)&lt;=DZ90,EB87,LEFT(EB87,FIND("#",SUBSTITUTE(LEFT(EB87,DZ90+1)," ","#",LEN(LEFT(EB87,DZ90+1))-LEN(SUBSTITUTE(LEFT(EB87,DZ90+1)," ",""))))-1))</f>
        <v/>
      </c>
      <c r="EB88" s="464" t="str">
        <f t="shared" si="37"/>
        <v/>
      </c>
      <c r="ED88" s="9">
        <v>1</v>
      </c>
    </row>
    <row r="89" spans="2:134" ht="21" customHeight="1">
      <c r="B89" s="633" t="s">
        <v>889</v>
      </c>
      <c r="C89" s="633" t="s">
        <v>1015</v>
      </c>
      <c r="D89" s="633" t="s">
        <v>1776</v>
      </c>
      <c r="E89" s="633" t="s">
        <v>2971</v>
      </c>
      <c r="F89" s="119" t="s">
        <v>452</v>
      </c>
      <c r="G89" s="119" t="s">
        <v>452</v>
      </c>
      <c r="H89" s="119" t="s">
        <v>452</v>
      </c>
      <c r="I89" s="1335" t="s">
        <v>3037</v>
      </c>
      <c r="J89" s="93">
        <f t="shared" si="34"/>
        <v>0.03</v>
      </c>
      <c r="K89" s="92" t="s">
        <v>282</v>
      </c>
      <c r="L89" s="75">
        <f t="shared" si="35"/>
        <v>33</v>
      </c>
      <c r="M89" s="74">
        <f t="shared" si="36"/>
        <v>3</v>
      </c>
      <c r="N89" s="91">
        <v>30</v>
      </c>
      <c r="O89" s="72">
        <v>22</v>
      </c>
      <c r="P89" s="71">
        <v>38</v>
      </c>
      <c r="Q89" s="79">
        <f t="shared" si="28"/>
        <v>3.8</v>
      </c>
      <c r="R89" s="95">
        <v>45</v>
      </c>
      <c r="S89" s="87" t="s">
        <v>451</v>
      </c>
      <c r="V89" s="549"/>
      <c r="W89" s="549"/>
      <c r="X89" s="549"/>
      <c r="Y89" s="549"/>
      <c r="AA89" s="646"/>
      <c r="AB89" s="288">
        <v>25</v>
      </c>
      <c r="AC89" s="556"/>
      <c r="AD89" s="597">
        <v>1.04</v>
      </c>
      <c r="AE89" s="556"/>
      <c r="AF89" s="286" t="s">
        <v>46</v>
      </c>
      <c r="AG89" s="551"/>
      <c r="AH89" s="286" t="s">
        <v>3285</v>
      </c>
      <c r="AI89" s="551"/>
      <c r="AJ89" s="286" t="s">
        <v>3337</v>
      </c>
      <c r="AK89" s="551"/>
      <c r="AL89" s="1345" t="s">
        <v>3212</v>
      </c>
      <c r="AM89" s="551"/>
      <c r="AN89" s="551"/>
      <c r="AO89" s="1572" t="s">
        <v>731</v>
      </c>
      <c r="AP89" s="1533"/>
      <c r="AR89" s="1572" t="s">
        <v>3361</v>
      </c>
      <c r="AS89" s="1533"/>
      <c r="AU89" s="1572" t="s">
        <v>2895</v>
      </c>
      <c r="AV89" s="1533"/>
      <c r="AX89" s="1792" t="s">
        <v>3114</v>
      </c>
      <c r="AY89" s="1793"/>
      <c r="BE89" s="645"/>
      <c r="BF89" s="20"/>
      <c r="BG89" s="1355"/>
      <c r="BJ89" s="549"/>
      <c r="BL89" s="549"/>
      <c r="BM89" s="549"/>
      <c r="BO89" s="549"/>
      <c r="BP89" s="549"/>
      <c r="BR89" s="549"/>
      <c r="BS89" s="549"/>
      <c r="BV89" s="549"/>
      <c r="BX89" s="260"/>
      <c r="CA89" s="1342"/>
      <c r="CE89" s="1365"/>
      <c r="CH89" s="260">
        <f t="shared" si="30"/>
        <v>81</v>
      </c>
      <c r="CI89" s="28" t="s">
        <v>145</v>
      </c>
      <c r="CJ89" s="18"/>
      <c r="CK89" s="17"/>
      <c r="CL89" s="17"/>
      <c r="CM89" s="17"/>
      <c r="CN89" s="17"/>
      <c r="CO89" s="17"/>
      <c r="CP89" s="17"/>
      <c r="CS89"/>
      <c r="CT89" s="1746"/>
      <c r="CU89" s="1411">
        <v>10</v>
      </c>
      <c r="CV89" s="1320">
        <v>9</v>
      </c>
      <c r="CW89" s="1320" t="s">
        <v>3762</v>
      </c>
      <c r="CX89" s="1320">
        <v>11</v>
      </c>
      <c r="CY89" s="1377">
        <v>11</v>
      </c>
      <c r="DB89" s="17"/>
      <c r="DC89" s="1374">
        <f t="shared" si="29"/>
        <v>81</v>
      </c>
      <c r="DD89" s="1374">
        <f t="shared" si="32"/>
        <v>0</v>
      </c>
      <c r="DE89" s="28"/>
      <c r="DF89" s="18"/>
      <c r="DG89" s="17"/>
      <c r="DH89" s="17"/>
      <c r="DJ89" s="1374">
        <f t="shared" si="33"/>
        <v>0</v>
      </c>
      <c r="DK89" s="28"/>
      <c r="DL89" s="18"/>
      <c r="DM89" s="17"/>
      <c r="DN89" s="17"/>
      <c r="DO89" s="106" t="s">
        <v>505</v>
      </c>
      <c r="DP89" s="18"/>
      <c r="DQ89" s="17"/>
      <c r="DR89" s="67" t="s">
        <v>3647</v>
      </c>
      <c r="DS89" s="651"/>
      <c r="DU89" s="449">
        <f>IF(DW89=DW67,1,LEN(DW89))</f>
        <v>0</v>
      </c>
      <c r="DV89" s="450" t="str" cm="1">
        <f t="array" ref="DV89">IF(DY89="", "", IFERROR(MAX(IF(ISNUMBER(DV68:DV88), DV68:DV88)) + 1, ""))</f>
        <v/>
      </c>
      <c r="DW89" s="121" t="str" cm="1">
        <f t="array" ref="DW89">IFERROR(INDEX(DY73:DY124, MATCH(ROW()-MIN(ROW(DY73:DY124))+1, DV73:DV124, 0)), "")</f>
        <v/>
      </c>
      <c r="DX89" s="451">
        <f t="shared" si="24"/>
        <v>0</v>
      </c>
      <c r="DY89" s="462" t="str">
        <f t="shared" si="25"/>
        <v/>
      </c>
      <c r="DZ89" s="465" t="str">
        <f>IFERROR(SUBSTITUTE(SUBSTITUTE(SUBSTITUTE(SUBSTITUTE(DZ88, " , ", " "), ";", " "), "  ", " "), " ", " "), DZ88)</f>
        <v>►</v>
      </c>
      <c r="EA89" s="463" t="str">
        <f>IF(LEN(EB88)&lt;=DZ90,EB88,LEFT(EB88,FIND("#",SUBSTITUTE(LEFT(EB88,DZ90+1)," ","#",LEN(LEFT(EB88,DZ90+1))-LEN(SUBSTITUTE(LEFT(EB88,DZ90+1)," ",""))))-1))</f>
        <v/>
      </c>
      <c r="EB89" s="464" t="str">
        <f t="shared" si="37"/>
        <v/>
      </c>
      <c r="ED89" s="9">
        <v>1</v>
      </c>
    </row>
    <row r="90" spans="2:134" ht="21" customHeight="1">
      <c r="B90" s="633" t="s">
        <v>889</v>
      </c>
      <c r="C90" s="633" t="s">
        <v>1015</v>
      </c>
      <c r="D90" s="633" t="s">
        <v>1776</v>
      </c>
      <c r="E90" s="633" t="s">
        <v>2971</v>
      </c>
      <c r="F90" s="119" t="s">
        <v>442</v>
      </c>
      <c r="G90" s="119" t="s">
        <v>442</v>
      </c>
      <c r="H90" s="119" t="s">
        <v>442</v>
      </c>
      <c r="I90" s="1335" t="s">
        <v>3038</v>
      </c>
      <c r="J90" s="93">
        <f t="shared" si="34"/>
        <v>0.04</v>
      </c>
      <c r="K90" s="92" t="s">
        <v>282</v>
      </c>
      <c r="L90" s="75">
        <f t="shared" si="35"/>
        <v>25</v>
      </c>
      <c r="M90" s="74">
        <f t="shared" si="36"/>
        <v>4</v>
      </c>
      <c r="N90" s="91">
        <v>40</v>
      </c>
      <c r="O90" s="72">
        <v>30</v>
      </c>
      <c r="P90" s="71">
        <v>50</v>
      </c>
      <c r="Q90" s="79">
        <f t="shared" si="28"/>
        <v>5</v>
      </c>
      <c r="R90" s="95">
        <v>60</v>
      </c>
      <c r="S90" s="87" t="s">
        <v>441</v>
      </c>
      <c r="V90" s="549"/>
      <c r="W90" s="549"/>
      <c r="X90" s="549"/>
      <c r="Y90" s="549"/>
      <c r="AA90" s="646"/>
      <c r="AB90" s="288">
        <v>38</v>
      </c>
      <c r="AC90" s="556"/>
      <c r="AD90" s="597">
        <v>0.96</v>
      </c>
      <c r="AE90" s="556"/>
      <c r="AF90" s="286" t="s">
        <v>45</v>
      </c>
      <c r="AG90" s="551"/>
      <c r="AH90" s="286" t="s">
        <v>45</v>
      </c>
      <c r="AI90" s="551"/>
      <c r="AJ90" s="286" t="s">
        <v>45</v>
      </c>
      <c r="AK90" s="551"/>
      <c r="AL90" s="1345" t="s">
        <v>3213</v>
      </c>
      <c r="AM90" s="551"/>
      <c r="AN90" s="551"/>
      <c r="AO90" s="1572" t="s">
        <v>726</v>
      </c>
      <c r="AP90" s="1533"/>
      <c r="AR90" s="1572" t="s">
        <v>3356</v>
      </c>
      <c r="AS90" s="1533"/>
      <c r="AU90" s="1572" t="s">
        <v>2890</v>
      </c>
      <c r="AV90" s="1533"/>
      <c r="AX90" s="1792" t="s">
        <v>3109</v>
      </c>
      <c r="AY90" s="1793"/>
      <c r="BE90" s="645"/>
      <c r="BF90" s="20"/>
      <c r="BG90" s="1356" t="s">
        <v>3427</v>
      </c>
      <c r="BJ90" s="549"/>
      <c r="BL90" s="549"/>
      <c r="BM90" s="549"/>
      <c r="BO90" s="549"/>
      <c r="BP90" s="549"/>
      <c r="BR90" s="549"/>
      <c r="BS90" s="549"/>
      <c r="BV90" s="549"/>
      <c r="BW90" s="1571" t="s">
        <v>854</v>
      </c>
      <c r="BX90" s="260"/>
      <c r="BY90" s="1571" t="s">
        <v>3476</v>
      </c>
      <c r="BZ90" s="1571" t="s">
        <v>3490</v>
      </c>
      <c r="CA90" s="1780" t="s">
        <v>3464</v>
      </c>
      <c r="CB90" s="1571" t="s">
        <v>814</v>
      </c>
      <c r="CC90" s="1571" t="s">
        <v>814</v>
      </c>
      <c r="CD90" s="1571" t="s">
        <v>814</v>
      </c>
      <c r="CE90" s="1780" t="s">
        <v>3537</v>
      </c>
      <c r="CH90" s="260">
        <f t="shared" si="30"/>
        <v>32</v>
      </c>
      <c r="CI90" s="28" t="s">
        <v>142</v>
      </c>
      <c r="CJ90" s="18"/>
      <c r="CK90" s="17"/>
      <c r="CL90" s="17"/>
      <c r="CM90" s="17"/>
      <c r="CN90" s="17"/>
      <c r="CO90" s="17"/>
      <c r="CP90" s="17"/>
      <c r="CS90"/>
      <c r="CT90" s="1746"/>
      <c r="CU90" s="1476"/>
      <c r="CV90" s="1390"/>
      <c r="CW90" s="1378" t="s">
        <v>3868</v>
      </c>
      <c r="CX90" s="1390"/>
      <c r="CY90" s="1380"/>
      <c r="DB90" s="17"/>
      <c r="DC90" s="1374">
        <f t="shared" si="29"/>
        <v>32</v>
      </c>
      <c r="DD90" s="1374">
        <f t="shared" si="32"/>
        <v>30</v>
      </c>
      <c r="DE90" s="28" t="s">
        <v>3697</v>
      </c>
      <c r="DF90" s="18"/>
      <c r="DG90" s="17"/>
      <c r="DH90" s="17"/>
      <c r="DI90" s="106" t="s">
        <v>505</v>
      </c>
      <c r="DJ90" s="1374">
        <f t="shared" si="33"/>
        <v>0</v>
      </c>
      <c r="DK90" s="28"/>
      <c r="DL90" s="18"/>
      <c r="DM90" s="17"/>
      <c r="DN90" s="17"/>
      <c r="DO90" s="106" t="s">
        <v>505</v>
      </c>
      <c r="DP90" s="18"/>
      <c r="DQ90" s="17"/>
      <c r="DR90" s="67" t="s">
        <v>3638</v>
      </c>
      <c r="DS90" s="651"/>
      <c r="DU90" s="449">
        <f>IF(DW90=DW67,1,LEN(DW90))</f>
        <v>0</v>
      </c>
      <c r="DV90" s="450" t="str" cm="1">
        <f t="array" ref="DV90">IF(DY90="", "", IFERROR(MAX(IF(ISNUMBER(DV68:DV89), DV68:DV89)) + 1, ""))</f>
        <v/>
      </c>
      <c r="DW90" s="121" t="str" cm="1">
        <f t="array" ref="DW90">IFERROR(INDEX(DY73:DY124, MATCH(ROW()-MIN(ROW(DY73:DY124))+1, DV73:DV124, 0)), "")</f>
        <v/>
      </c>
      <c r="DX90" s="451">
        <f t="shared" si="24"/>
        <v>0</v>
      </c>
      <c r="DY90" s="462" t="str">
        <f t="shared" si="25"/>
        <v/>
      </c>
      <c r="DZ90" s="459">
        <f>DW71</f>
        <v>89</v>
      </c>
      <c r="EA90" s="463" t="str">
        <f>IF(LEN(EB89)&lt;=DZ90,EB89,LEFT(EB89,FIND("#",SUBSTITUTE(LEFT(EB89,DZ90+1)," ","#",LEN(LEFT(EB89,DZ90+1))-LEN(SUBSTITUTE(LEFT(EB89,DZ90+1)," ",""))))-1))</f>
        <v/>
      </c>
      <c r="EB90" s="464" t="str">
        <f t="shared" si="37"/>
        <v/>
      </c>
      <c r="ED90" s="9">
        <v>1</v>
      </c>
    </row>
    <row r="91" spans="2:134" ht="21">
      <c r="B91" s="633" t="s">
        <v>889</v>
      </c>
      <c r="C91" s="633" t="s">
        <v>1015</v>
      </c>
      <c r="D91" s="633" t="s">
        <v>1776</v>
      </c>
      <c r="E91" s="633" t="s">
        <v>2971</v>
      </c>
      <c r="F91" s="119" t="s">
        <v>358</v>
      </c>
      <c r="G91" s="119" t="s">
        <v>358</v>
      </c>
      <c r="H91" s="119" t="s">
        <v>358</v>
      </c>
      <c r="I91" s="1335" t="s">
        <v>3039</v>
      </c>
      <c r="J91" s="93">
        <f t="shared" si="34"/>
        <v>4.3999999999999997E-2</v>
      </c>
      <c r="K91" s="92" t="s">
        <v>282</v>
      </c>
      <c r="L91" s="75">
        <f t="shared" si="35"/>
        <v>23</v>
      </c>
      <c r="M91" s="74">
        <f t="shared" si="36"/>
        <v>4.4000000000000004</v>
      </c>
      <c r="N91" s="91">
        <v>44</v>
      </c>
      <c r="O91" s="72">
        <v>33</v>
      </c>
      <c r="P91" s="71">
        <v>55</v>
      </c>
      <c r="Q91" s="79">
        <f t="shared" si="28"/>
        <v>5.5</v>
      </c>
      <c r="R91" s="95">
        <v>66</v>
      </c>
      <c r="S91" s="87" t="s">
        <v>437</v>
      </c>
      <c r="V91" s="549"/>
      <c r="W91" s="549"/>
      <c r="X91" s="549"/>
      <c r="Y91" s="549"/>
      <c r="AA91" s="646"/>
      <c r="AB91" s="288">
        <v>18</v>
      </c>
      <c r="AC91" s="556"/>
      <c r="AD91" s="597">
        <v>1.02</v>
      </c>
      <c r="AE91" s="556"/>
      <c r="AF91" s="286" t="s">
        <v>44</v>
      </c>
      <c r="AG91" s="551"/>
      <c r="AH91" s="286" t="s">
        <v>44</v>
      </c>
      <c r="AI91" s="551"/>
      <c r="AJ91" s="286" t="s">
        <v>44</v>
      </c>
      <c r="AK91" s="551"/>
      <c r="AL91" s="1345" t="s">
        <v>3214</v>
      </c>
      <c r="AM91" s="551"/>
      <c r="AN91" s="551"/>
      <c r="AO91" s="1572" t="s">
        <v>749</v>
      </c>
      <c r="AP91" s="1533"/>
      <c r="AR91" s="1572" t="s">
        <v>3382</v>
      </c>
      <c r="AS91" s="1533"/>
      <c r="AU91" s="1572" t="s">
        <v>2918</v>
      </c>
      <c r="AV91" s="1533"/>
      <c r="AX91" s="1792" t="s">
        <v>3135</v>
      </c>
      <c r="AY91" s="1793"/>
      <c r="BE91" s="645"/>
      <c r="BF91" s="20"/>
      <c r="BG91" s="1355" t="s">
        <v>3419</v>
      </c>
      <c r="BJ91" s="549"/>
      <c r="BL91" s="549"/>
      <c r="BM91" s="549"/>
      <c r="BO91" s="549"/>
      <c r="BP91" s="549"/>
      <c r="BR91" s="549"/>
      <c r="BS91" s="549"/>
      <c r="BV91" s="549"/>
      <c r="BW91" s="1571"/>
      <c r="BX91" s="260"/>
      <c r="BY91" s="1571"/>
      <c r="BZ91" s="1571"/>
      <c r="CA91" s="1780"/>
      <c r="CB91" s="1571"/>
      <c r="CC91" s="1571"/>
      <c r="CD91" s="1571"/>
      <c r="CE91" s="1780"/>
      <c r="CH91" s="260">
        <f t="shared" si="30"/>
        <v>0</v>
      </c>
      <c r="CI91" s="28"/>
      <c r="CJ91" s="18"/>
      <c r="CK91" s="17"/>
      <c r="CL91" s="17"/>
      <c r="CM91" s="17"/>
      <c r="CN91" s="17"/>
      <c r="CO91" s="17"/>
      <c r="CP91" s="17"/>
      <c r="CS91"/>
      <c r="CT91" s="1746"/>
      <c r="CU91" s="1467" t="str">
        <f>IF(CX91="","",(LEN(TRIM(SUBSTITUTE(CX91,CHAR(160)," ")))-LEN(SUBSTITUTE(TRIM(SUBSTITUTE(CX91,CHAR(160)," "))," ",""))+1)&amp;" mot"&amp;IF((LEN(TRIM(SUBSTITUTE(CX91,CHAR(160)," ")))-LEN(SUBSTITUTE(TRIM(SUBSTITUTE(CX91,CHAR(160)," "))," ",""))+1)&gt;1,"s",""))</f>
        <v>50 mots</v>
      </c>
      <c r="CV91" s="1391">
        <f>IF(CX91="","",LEN(TRIM(SUBSTITUTE(CX91,CHAR(160),""))))</f>
        <v>286</v>
      </c>
      <c r="CW91" s="1381" t="s">
        <v>3744</v>
      </c>
      <c r="CX91" s="1321" t="s">
        <v>3869</v>
      </c>
      <c r="CY91" s="1382">
        <v>60</v>
      </c>
      <c r="DB91" s="17"/>
      <c r="DC91" s="1374">
        <f t="shared" si="29"/>
        <v>0</v>
      </c>
      <c r="DD91" s="1374">
        <f t="shared" si="32"/>
        <v>0</v>
      </c>
      <c r="DE91" s="28"/>
      <c r="DF91" s="18"/>
      <c r="DG91" s="17"/>
      <c r="DH91" s="17"/>
      <c r="DJ91" s="1374">
        <f t="shared" si="33"/>
        <v>0</v>
      </c>
      <c r="DK91" s="28"/>
      <c r="DL91" s="18"/>
      <c r="DM91" s="17"/>
      <c r="DN91" s="17"/>
      <c r="DO91" s="106" t="s">
        <v>505</v>
      </c>
      <c r="DP91" s="18"/>
      <c r="DQ91" s="17"/>
      <c r="DR91" s="67"/>
      <c r="DS91" s="651"/>
      <c r="DU91" s="449">
        <f>IF(DW91=DW67,1,LEN(DW91))</f>
        <v>0</v>
      </c>
      <c r="DV91" s="450" t="str" cm="1">
        <f t="array" ref="DV91">IF(DY91="", "", IFERROR(MAX(IF(ISNUMBER(DV68:DV90), DV68:DV90)) + 1, ""))</f>
        <v/>
      </c>
      <c r="DW91" s="121" t="str" cm="1">
        <f t="array" ref="DW91">IFERROR(INDEX(DY73:DY124, MATCH(ROW()-MIN(ROW(DY73:DY124))+1, DV73:DV124, 0)), "")</f>
        <v/>
      </c>
      <c r="DX91" s="451">
        <f t="shared" si="24"/>
        <v>0</v>
      </c>
      <c r="DY91" s="462" t="str">
        <f t="shared" si="25"/>
        <v/>
      </c>
      <c r="DZ91" s="466"/>
      <c r="EA91" s="463" t="str">
        <f>IF(LEN(EB90)&lt;=DZ90,EB90,LEFT(EB90,FIND("#",SUBSTITUTE(LEFT(EB90,DZ90+1)," ","#",LEN(LEFT(EB90,DZ90+1))-LEN(SUBSTITUTE(LEFT(EB90,DZ90+1)," ",""))))-1))</f>
        <v/>
      </c>
      <c r="EB91" s="464" t="str">
        <f t="shared" si="37"/>
        <v/>
      </c>
      <c r="ED91" s="9">
        <v>1</v>
      </c>
    </row>
    <row r="92" spans="2:134" ht="21" customHeight="1" thickBot="1">
      <c r="B92" s="633" t="s">
        <v>889</v>
      </c>
      <c r="C92" s="633" t="s">
        <v>1015</v>
      </c>
      <c r="D92" s="633" t="s">
        <v>1776</v>
      </c>
      <c r="E92" s="633" t="s">
        <v>2971</v>
      </c>
      <c r="F92" s="119" t="s">
        <v>406</v>
      </c>
      <c r="G92" s="119" t="s">
        <v>406</v>
      </c>
      <c r="H92" s="119" t="s">
        <v>406</v>
      </c>
      <c r="I92" s="1335" t="s">
        <v>3040</v>
      </c>
      <c r="J92" s="93">
        <f t="shared" si="34"/>
        <v>0.3</v>
      </c>
      <c r="K92" s="92" t="s">
        <v>282</v>
      </c>
      <c r="L92" s="75">
        <f t="shared" si="35"/>
        <v>3</v>
      </c>
      <c r="M92" s="74">
        <f t="shared" si="36"/>
        <v>30</v>
      </c>
      <c r="N92" s="91">
        <v>300</v>
      </c>
      <c r="O92" s="72">
        <v>250</v>
      </c>
      <c r="P92" s="71">
        <v>350</v>
      </c>
      <c r="Q92" s="79">
        <f t="shared" si="28"/>
        <v>35</v>
      </c>
      <c r="R92" s="95">
        <v>350</v>
      </c>
      <c r="S92" s="87" t="s">
        <v>405</v>
      </c>
      <c r="V92" s="549"/>
      <c r="W92" s="549"/>
      <c r="X92" s="549"/>
      <c r="Y92" s="549"/>
      <c r="AA92" s="646"/>
      <c r="AB92" s="288">
        <v>25</v>
      </c>
      <c r="AC92" s="556"/>
      <c r="AD92" s="597">
        <v>1.03</v>
      </c>
      <c r="AE92" s="556"/>
      <c r="AF92" s="286" t="s">
        <v>43</v>
      </c>
      <c r="AG92" s="551"/>
      <c r="AH92" s="286" t="s">
        <v>3286</v>
      </c>
      <c r="AI92" s="551"/>
      <c r="AJ92" s="286" t="s">
        <v>3338</v>
      </c>
      <c r="AK92" s="551"/>
      <c r="AL92" s="1345" t="s">
        <v>3215</v>
      </c>
      <c r="AM92" s="551"/>
      <c r="AN92" s="551"/>
      <c r="AO92" s="1572" t="s">
        <v>740</v>
      </c>
      <c r="AP92" s="1533"/>
      <c r="AR92" s="1572" t="s">
        <v>3363</v>
      </c>
      <c r="AS92" s="1533"/>
      <c r="AU92" s="1572" t="s">
        <v>2904</v>
      </c>
      <c r="AV92" s="1533"/>
      <c r="AX92" s="1792" t="s">
        <v>3116</v>
      </c>
      <c r="AY92" s="1793"/>
      <c r="BE92" s="645"/>
      <c r="BF92" s="20"/>
      <c r="BG92" s="1339"/>
      <c r="BJ92" s="549"/>
      <c r="BL92" s="549"/>
      <c r="BM92" s="549"/>
      <c r="BO92" s="549"/>
      <c r="BP92" s="549"/>
      <c r="BR92" s="549"/>
      <c r="BS92" s="549"/>
      <c r="BV92" s="549"/>
      <c r="BX92" s="260"/>
      <c r="CA92" s="1342"/>
      <c r="CE92" s="1365"/>
      <c r="CH92" s="260">
        <f t="shared" si="30"/>
        <v>60</v>
      </c>
      <c r="CI92" s="26" t="s">
        <v>138</v>
      </c>
      <c r="CJ92" s="18"/>
      <c r="CK92" s="17"/>
      <c r="CL92" s="17"/>
      <c r="CM92" s="17"/>
      <c r="CN92" s="17"/>
      <c r="CO92" s="17"/>
      <c r="CP92" s="17"/>
      <c r="CS92"/>
      <c r="CT92" s="1746"/>
      <c r="CU92" s="1477" t="s">
        <v>505</v>
      </c>
      <c r="CV92" s="1469" t="str">
        <f>TRIM(SUBSTITUTE(SUBSTITUTE(SUBSTITUTE(SUBSTITUTE(SUBSTITUTE(SUBSTITUTE(IF(OR(LEFT(CX91,1)="-",LEFT(CX91,1)="="),MID(CX91,2,99999),CX91),CHAR(160)," "),CHAR(9)," "),"–","-"),CHAR(13)&amp;CHAR(10)," "),CHAR(13)," "),CHAR(10)," "))</f>
        <v>Ce tableau découpe votre texte AVEC la ponctuation au nombre de caractères saisis ; ❶ saisissez ou collez le texte à découper dans la cellule prévue ; ❷ saisissez un nombre de caractères cellule fond jaune ; ❸ Copiez le texte découpé / collage spécial 1.2.3. Valeurs dans votre document</v>
      </c>
      <c r="CW92" s="1397"/>
      <c r="CX92" s="1392"/>
      <c r="CY92" s="1470"/>
      <c r="DB92" s="17"/>
      <c r="DC92" s="1374">
        <f t="shared" si="29"/>
        <v>60</v>
      </c>
      <c r="DD92" s="1374">
        <f t="shared" si="32"/>
        <v>4</v>
      </c>
      <c r="DE92" s="26" t="s">
        <v>833</v>
      </c>
      <c r="DF92" s="18"/>
      <c r="DG92" s="17"/>
      <c r="DH92" s="17"/>
      <c r="DI92" s="106" t="s">
        <v>505</v>
      </c>
      <c r="DJ92" s="1374">
        <f t="shared" si="33"/>
        <v>4</v>
      </c>
      <c r="DK92" s="26" t="s">
        <v>833</v>
      </c>
      <c r="DL92" s="18"/>
      <c r="DM92" s="17"/>
      <c r="DN92" s="17"/>
      <c r="DO92" s="106" t="s">
        <v>505</v>
      </c>
      <c r="DP92" s="18"/>
      <c r="DQ92" s="17"/>
      <c r="DR92" s="1369" t="s">
        <v>3616</v>
      </c>
      <c r="DS92" s="651"/>
      <c r="DU92" s="449">
        <f>IF(DW92=DW67,1,LEN(DW92))</f>
        <v>0</v>
      </c>
      <c r="DV92" s="450" t="str" cm="1">
        <f t="array" ref="DV92">IF(DY92="", "", IFERROR(MAX(IF(ISNUMBER(DV68:DV91), DV68:DV91)) + 1, ""))</f>
        <v/>
      </c>
      <c r="DW92" s="121" t="str" cm="1">
        <f t="array" ref="DW92">IFERROR(INDEX(DY73:DY124, MATCH(ROW()-MIN(ROW(DY73:DY124))+1, DV73:DV124, 0)), "")</f>
        <v/>
      </c>
      <c r="DX92" s="451">
        <f t="shared" si="24"/>
        <v>0</v>
      </c>
      <c r="DY92" s="462" t="str">
        <f t="shared" si="25"/>
        <v/>
      </c>
      <c r="DZ92" s="466"/>
      <c r="EA92" s="463" t="str">
        <f>IF(LEN(EB91)&lt;=DZ90,EB91,LEFT(EB91,FIND("#",SUBSTITUTE(LEFT(EB91,DZ90+1)," ","#",LEN(LEFT(EB91,DZ90+1))-LEN(SUBSTITUTE(LEFT(EB91,DZ90+1)," ",""))))-1))</f>
        <v/>
      </c>
      <c r="EB92" s="464" t="str">
        <f t="shared" si="37"/>
        <v/>
      </c>
      <c r="ED92" s="9">
        <v>1</v>
      </c>
    </row>
    <row r="93" spans="2:134" ht="21" customHeight="1">
      <c r="B93" s="633" t="s">
        <v>889</v>
      </c>
      <c r="C93" s="633" t="s">
        <v>1015</v>
      </c>
      <c r="D93" s="633" t="s">
        <v>1776</v>
      </c>
      <c r="E93" s="633" t="s">
        <v>2971</v>
      </c>
      <c r="F93" s="119" t="s">
        <v>396</v>
      </c>
      <c r="G93" s="119" t="s">
        <v>396</v>
      </c>
      <c r="H93" s="119" t="s">
        <v>396</v>
      </c>
      <c r="I93" s="1335" t="s">
        <v>3041</v>
      </c>
      <c r="J93" s="93">
        <f t="shared" si="34"/>
        <v>0.2</v>
      </c>
      <c r="K93" s="92" t="s">
        <v>282</v>
      </c>
      <c r="L93" s="75">
        <f t="shared" si="35"/>
        <v>5</v>
      </c>
      <c r="M93" s="74">
        <f t="shared" si="36"/>
        <v>20</v>
      </c>
      <c r="N93" s="91">
        <v>200</v>
      </c>
      <c r="O93" s="72">
        <v>180</v>
      </c>
      <c r="P93" s="71">
        <v>240</v>
      </c>
      <c r="Q93" s="79">
        <f t="shared" si="28"/>
        <v>24</v>
      </c>
      <c r="R93" s="95">
        <v>240</v>
      </c>
      <c r="S93" s="87" t="s">
        <v>395</v>
      </c>
      <c r="V93" s="549"/>
      <c r="W93" s="549"/>
      <c r="X93" s="549"/>
      <c r="Y93" s="549"/>
      <c r="AA93" s="646"/>
      <c r="AB93" s="288">
        <v>30</v>
      </c>
      <c r="AC93" s="556"/>
      <c r="AD93" s="597">
        <v>1.03</v>
      </c>
      <c r="AE93" s="556"/>
      <c r="AF93" s="286" t="s">
        <v>41</v>
      </c>
      <c r="AG93" s="551"/>
      <c r="AH93" s="286" t="s">
        <v>3287</v>
      </c>
      <c r="AI93" s="551"/>
      <c r="AJ93" s="286" t="s">
        <v>3339</v>
      </c>
      <c r="AK93" s="551"/>
      <c r="AL93" s="1345" t="s">
        <v>3216</v>
      </c>
      <c r="AM93" s="551"/>
      <c r="AN93" s="551"/>
      <c r="AO93" s="1572" t="s">
        <v>732</v>
      </c>
      <c r="AP93" s="1533"/>
      <c r="AR93" s="1572" t="s">
        <v>3362</v>
      </c>
      <c r="AS93" s="1533"/>
      <c r="AU93" s="1572" t="s">
        <v>2896</v>
      </c>
      <c r="AV93" s="1533"/>
      <c r="AX93" s="1792" t="s">
        <v>3115</v>
      </c>
      <c r="AY93" s="1793"/>
      <c r="BE93" s="645"/>
      <c r="BF93" s="20"/>
      <c r="BG93" s="1339" t="s">
        <v>3428</v>
      </c>
      <c r="BJ93" s="549"/>
      <c r="BL93" s="549"/>
      <c r="BM93" s="549"/>
      <c r="BO93" s="549"/>
      <c r="BP93" s="549"/>
      <c r="BR93" s="549"/>
      <c r="BS93" s="549"/>
      <c r="BV93" s="549"/>
      <c r="BW93" s="1694" t="s">
        <v>722</v>
      </c>
      <c r="BX93" s="260"/>
      <c r="BY93" s="1694" t="s">
        <v>722</v>
      </c>
      <c r="BZ93" s="1694" t="s">
        <v>3491</v>
      </c>
      <c r="CA93" s="1830" t="s">
        <v>3465</v>
      </c>
      <c r="CB93" s="1648" t="s">
        <v>856</v>
      </c>
      <c r="CC93" s="1648" t="s">
        <v>3514</v>
      </c>
      <c r="CD93" s="1648" t="s">
        <v>856</v>
      </c>
      <c r="CE93" s="1833" t="s">
        <v>3560</v>
      </c>
      <c r="CH93" s="260">
        <f t="shared" si="30"/>
        <v>116</v>
      </c>
      <c r="CI93" s="21" t="s">
        <v>136</v>
      </c>
      <c r="CJ93" s="18"/>
      <c r="CK93" s="17"/>
      <c r="CL93" s="17"/>
      <c r="CM93" s="17"/>
      <c r="CN93" s="17"/>
      <c r="CO93" s="17"/>
      <c r="CP93" s="17"/>
      <c r="CS93"/>
      <c r="CT93" s="1746"/>
      <c r="CU93" s="1467" t="str">
        <f t="shared" ref="CU93:CU95" si="39">IF(CW93="","",(LEN(TRIM(SUBSTITUTE(CW93,CHAR(160)," ")))-LEN(SUBSTITUTE(TRIM(SUBSTITUTE(CW93,CHAR(160)," "))," ",""))+1)&amp;" mot"&amp;IF((LEN(TRIM(SUBSTITUTE(CW93,CHAR(160)," ")))-LEN(SUBSTITUTE(TRIM(SUBSTITUTE(CW93,CHAR(160)," "))," ",""))+1)&gt;1,"s",""))</f>
        <v>10 mots</v>
      </c>
      <c r="CV93" s="1469" t="str">
        <f>CV92</f>
        <v>Ce tableau découpe votre texte AVEC la ponctuation au nombre de caractères saisis ; ❶ saisissez ou collez le texte à découper dans la cellule prévue ; ❷ saisissez un nombre de caractères cellule fond jaune ; ❸ Copiez le texte découpé / collage spécial 1.2.3. Valeurs dans votre document</v>
      </c>
      <c r="CW93" s="18" t="str">
        <f>IF(CV93="","",LEFT(CV93,IF(LEN(CV93)&lt;=CY91,LEN(CV93),IF((LEN(LEFT(CV93,MIN(LEN(CV93),CY91+1)))-LEN(SUBSTITUTE(LEFT(CV93,MIN(LEN(CV93),CY91+1))," ","")))&gt;0,FIND(CHAR(1),SUBSTITUTE(LEFT(CV93,MIN(LEN(CV93),CY91+1))," ",CHAR(1),LEN(LEFT(CV93,MIN(LEN(CV93),CY91+1)))-LEN(SUBSTITUTE(LEFT(CV93,MIN(LEN(CV93),CY91+1))," ",""))))-1,FIND(" ",CV93&amp;" ",CY91+1)-1))))</f>
        <v>Ce tableau découpe votre texte AVEC la ponctuation au nombre</v>
      </c>
      <c r="CX93" s="1472" t="str">
        <f>IF(OR(CV93="",CY91="",CY91&lt;=0,CW93=""),"",TRIM(MID(CV93,LEN(CW93)+1+IF(MID(CV93,LEN(CW93)+1,1)=" ",1,0),99999)))</f>
        <v>de caractères saisis ; ❶ saisissez ou collez le texte à découper dans la cellule prévue ; ❷ saisissez un nombre de caractères cellule fond jaune ; ❸ Copiez le texte découpé / collage spécial 1.2.3. Valeurs dans votre document</v>
      </c>
      <c r="CY93" s="1473" t="str">
        <f t="shared" ref="CY93:CY98" si="40">IF(CW93="","",IF(IFERROR(FIND(LEFT(CW93,1),",.;!?…)»]}"),0)&gt;0,TRIM(MID(CW93,2,99999)),CW93))</f>
        <v>Ce tableau découpe votre texte AVEC la ponctuation au nombre</v>
      </c>
      <c r="DB93" s="17"/>
      <c r="DC93" s="1374">
        <f t="shared" si="29"/>
        <v>116</v>
      </c>
      <c r="DD93" s="1374">
        <f t="shared" si="32"/>
        <v>134</v>
      </c>
      <c r="DE93" s="21" t="s">
        <v>3785</v>
      </c>
      <c r="DF93" s="18"/>
      <c r="DG93" s="17"/>
      <c r="DH93" s="17"/>
      <c r="DI93" s="106" t="s">
        <v>505</v>
      </c>
      <c r="DJ93" s="1374">
        <f t="shared" si="33"/>
        <v>134</v>
      </c>
      <c r="DK93" s="21" t="s">
        <v>3813</v>
      </c>
      <c r="DL93" s="18"/>
      <c r="DM93" s="17"/>
      <c r="DN93" s="17"/>
      <c r="DO93" s="106" t="s">
        <v>505</v>
      </c>
      <c r="DP93" s="18"/>
      <c r="DQ93" s="17"/>
      <c r="DR93" t="s">
        <v>3617</v>
      </c>
      <c r="DS93" s="651"/>
      <c r="DU93" s="449">
        <f>IF(DW93=DW67,1,LEN(DW93))</f>
        <v>0</v>
      </c>
      <c r="DV93" s="450" t="str" cm="1">
        <f t="array" ref="DV93">IF(DY93="", "", IFERROR(MAX(IF(ISNUMBER(DV68:DV92), DV68:DV92)) + 1, ""))</f>
        <v/>
      </c>
      <c r="DW93" s="121" t="str" cm="1">
        <f t="array" ref="DW93">IFERROR(INDEX(DY73:DY124, MATCH(ROW()-MIN(ROW(DY73:DY124))+1, DV73:DV124, 0)), "")</f>
        <v/>
      </c>
      <c r="DX93" s="451">
        <f t="shared" si="24"/>
        <v>0</v>
      </c>
      <c r="DY93" s="462" t="str">
        <f t="shared" si="25"/>
        <v/>
      </c>
      <c r="DZ93" s="466"/>
      <c r="EA93" s="463" t="str">
        <f>IF(LEN(EB92)&lt;=DZ90,EB92,LEFT(EB92,FIND("#",SUBSTITUTE(LEFT(EB92,DZ90+1)," ","#",LEN(LEFT(EB92,DZ90+1))-LEN(SUBSTITUTE(LEFT(EB92,DZ90+1)," ",""))))-1))</f>
        <v/>
      </c>
      <c r="EB93" s="464" t="str">
        <f t="shared" si="37"/>
        <v/>
      </c>
      <c r="ED93" s="9">
        <v>1</v>
      </c>
    </row>
    <row r="94" spans="2:134" ht="21" customHeight="1">
      <c r="B94" s="633" t="s">
        <v>889</v>
      </c>
      <c r="C94" s="633" t="s">
        <v>1015</v>
      </c>
      <c r="D94" s="633" t="s">
        <v>1776</v>
      </c>
      <c r="E94" s="633" t="s">
        <v>2971</v>
      </c>
      <c r="F94" s="119" t="s">
        <v>359</v>
      </c>
      <c r="G94" s="119" t="s">
        <v>359</v>
      </c>
      <c r="H94" s="119" t="s">
        <v>359</v>
      </c>
      <c r="I94" s="1335" t="s">
        <v>3042</v>
      </c>
      <c r="J94" s="93">
        <f t="shared" si="34"/>
        <v>0.3</v>
      </c>
      <c r="K94" s="92" t="s">
        <v>282</v>
      </c>
      <c r="L94" s="75">
        <f t="shared" si="35"/>
        <v>3</v>
      </c>
      <c r="M94" s="74">
        <f t="shared" si="36"/>
        <v>30</v>
      </c>
      <c r="N94" s="91">
        <v>300</v>
      </c>
      <c r="O94" s="72">
        <v>240</v>
      </c>
      <c r="P94" s="71">
        <v>350</v>
      </c>
      <c r="Q94" s="79">
        <f t="shared" si="28"/>
        <v>35</v>
      </c>
      <c r="R94" s="95">
        <v>350</v>
      </c>
      <c r="S94" s="87" t="s">
        <v>356</v>
      </c>
      <c r="V94" s="549"/>
      <c r="W94" s="549"/>
      <c r="X94" s="549"/>
      <c r="Y94" s="549"/>
      <c r="AA94" s="646"/>
      <c r="AB94" s="288">
        <v>30</v>
      </c>
      <c r="AC94" s="556"/>
      <c r="AD94" s="597">
        <v>1.03</v>
      </c>
      <c r="AE94" s="556"/>
      <c r="AF94" s="286" t="s">
        <v>40</v>
      </c>
      <c r="AG94" s="551"/>
      <c r="AH94" s="286" t="s">
        <v>3288</v>
      </c>
      <c r="AI94" s="551"/>
      <c r="AJ94" s="286" t="s">
        <v>3340</v>
      </c>
      <c r="AK94" s="551"/>
      <c r="AL94" s="1345" t="s">
        <v>3217</v>
      </c>
      <c r="AM94" s="551"/>
      <c r="AN94" s="551"/>
      <c r="AO94" s="1572" t="s">
        <v>726</v>
      </c>
      <c r="AP94" s="1533"/>
      <c r="AR94" s="1572" t="s">
        <v>3356</v>
      </c>
      <c r="AS94" s="1533"/>
      <c r="AU94" s="1572" t="s">
        <v>2890</v>
      </c>
      <c r="AV94" s="1533"/>
      <c r="AX94" s="1792" t="s">
        <v>3109</v>
      </c>
      <c r="AY94" s="1793"/>
      <c r="BE94" s="645"/>
      <c r="BF94" s="20"/>
      <c r="BG94" s="1355"/>
      <c r="BJ94" s="549"/>
      <c r="BL94" s="549"/>
      <c r="BM94" s="549"/>
      <c r="BO94" s="549"/>
      <c r="BP94" s="549"/>
      <c r="BR94" s="549"/>
      <c r="BS94" s="549"/>
      <c r="BV94" s="549"/>
      <c r="BW94" s="1693"/>
      <c r="BX94" s="260"/>
      <c r="BY94" s="1693"/>
      <c r="BZ94" s="1693"/>
      <c r="CA94" s="1831"/>
      <c r="CB94" s="1648"/>
      <c r="CC94" s="1648"/>
      <c r="CD94" s="1648"/>
      <c r="CE94" s="1833"/>
      <c r="CH94" s="260">
        <f t="shared" si="30"/>
        <v>159</v>
      </c>
      <c r="CI94" s="21" t="s">
        <v>133</v>
      </c>
      <c r="CJ94" s="18"/>
      <c r="CK94" s="17"/>
      <c r="CL94" s="17"/>
      <c r="CM94" s="17"/>
      <c r="CN94" s="17"/>
      <c r="CO94" s="17"/>
      <c r="CP94" s="17"/>
      <c r="CS94"/>
      <c r="CT94" s="1746"/>
      <c r="CU94" s="1467" t="str">
        <f t="shared" si="39"/>
        <v>11 mots</v>
      </c>
      <c r="CV94" s="1469" t="str">
        <f>IF(CX93="","",CX93)</f>
        <v>de caractères saisis ; ❶ saisissez ou collez le texte à découper dans la cellule prévue ; ❷ saisissez un nombre de caractères cellule fond jaune ; ❸ Copiez le texte découpé / collage spécial 1.2.3. Valeurs dans votre document</v>
      </c>
      <c r="CW94" s="18" t="str">
        <f>IF(CV94="","",LEFT(CV94,IF(LEN(CV94)&lt;=CY91,LEN(CV94),IF((LEN(LEFT(CV94,MIN(LEN(CV94),CY91+1)))-LEN(SUBSTITUTE(LEFT(CV94,MIN(LEN(CV94),CY91+1))," ","")))&gt;0,FIND(CHAR(1),SUBSTITUTE(LEFT(CV94,MIN(LEN(CV94),CY91+1))," ",CHAR(1),LEN(LEFT(CV94,MIN(LEN(CV94),CY91+1)))-LEN(SUBSTITUTE(LEFT(CV94,MIN(LEN(CV94),CY91+1))," ",""))))-1,FIND(" ",CV94&amp;" ",CY91+1)-1))))</f>
        <v>de caractères saisis ; ❶ saisissez ou collez le texte à</v>
      </c>
      <c r="CX94" s="1472" t="str">
        <f>IF(OR(CV94="",CY91="",CY91&lt;=0,CW94=""),"",TRIM(MID(CV94,LEN(CW94)+1+IF(MID(CV94,LEN(CW94)+1,1)=" ",1,0),99999)))</f>
        <v>découper dans la cellule prévue ; ❷ saisissez un nombre de caractères cellule fond jaune ; ❸ Copiez le texte découpé / collage spécial 1.2.3. Valeurs dans votre document</v>
      </c>
      <c r="CY94" s="1473" t="str">
        <f t="shared" si="40"/>
        <v>de caractères saisis ; ❶ saisissez ou collez le texte à</v>
      </c>
      <c r="DB94" s="17"/>
      <c r="DC94" s="1374">
        <f t="shared" si="29"/>
        <v>159</v>
      </c>
      <c r="DD94" s="1374">
        <f t="shared" si="32"/>
        <v>115</v>
      </c>
      <c r="DE94" s="21" t="s">
        <v>3786</v>
      </c>
      <c r="DF94" s="18"/>
      <c r="DG94" s="17"/>
      <c r="DH94" s="17"/>
      <c r="DJ94" s="1374">
        <f t="shared" si="33"/>
        <v>120</v>
      </c>
      <c r="DK94" s="21" t="s">
        <v>3814</v>
      </c>
      <c r="DL94" s="18"/>
      <c r="DM94" s="17"/>
      <c r="DN94" s="17"/>
      <c r="DO94" s="106" t="s">
        <v>505</v>
      </c>
      <c r="DP94" s="18"/>
      <c r="DQ94" s="17"/>
      <c r="DR94" t="s">
        <v>3618</v>
      </c>
      <c r="DS94" s="651"/>
      <c r="DU94" s="449">
        <f>IF(DW94=DW67,1,LEN(DW94))</f>
        <v>0</v>
      </c>
      <c r="DV94" s="450" t="str" cm="1">
        <f t="array" ref="DV94">IF(DY94="", "", IFERROR(MAX(IF(ISNUMBER(DV68:DV93), DV68:DV93)) + 1, ""))</f>
        <v/>
      </c>
      <c r="DW94" s="121" t="str" cm="1">
        <f t="array" ref="DW94">IFERROR(INDEX(DY73:DY124, MATCH(ROW()-MIN(ROW(DY73:DY124))+1, DV73:DV124, 0)), "")</f>
        <v/>
      </c>
      <c r="DX94" s="451">
        <f t="shared" si="24"/>
        <v>0</v>
      </c>
      <c r="DY94" s="462" t="str">
        <f t="shared" si="25"/>
        <v/>
      </c>
      <c r="DZ94" s="466"/>
      <c r="EA94" s="463" t="str">
        <f>IF(LEN(EB93)&lt;=DZ90,EB93,LEFT(EB93,FIND("#",SUBSTITUTE(LEFT(EB93,DZ90+1)," ","#",LEN(LEFT(EB93,DZ90+1))-LEN(SUBSTITUTE(LEFT(EB93,DZ90+1)," ",""))))-1))</f>
        <v/>
      </c>
      <c r="EB94" s="464" t="str">
        <f t="shared" si="37"/>
        <v/>
      </c>
      <c r="ED94" s="9">
        <v>1</v>
      </c>
    </row>
    <row r="95" spans="2:134" ht="21.75" thickBot="1">
      <c r="B95" s="633" t="s">
        <v>889</v>
      </c>
      <c r="C95" s="633" t="s">
        <v>1015</v>
      </c>
      <c r="D95" s="633" t="s">
        <v>1776</v>
      </c>
      <c r="E95" s="633" t="s">
        <v>2971</v>
      </c>
      <c r="F95" s="119" t="s">
        <v>357</v>
      </c>
      <c r="G95" s="119" t="s">
        <v>357</v>
      </c>
      <c r="H95" s="119" t="s">
        <v>357</v>
      </c>
      <c r="I95" s="1335" t="s">
        <v>3043</v>
      </c>
      <c r="J95" s="93">
        <f t="shared" si="34"/>
        <v>0.24</v>
      </c>
      <c r="K95" s="92" t="s">
        <v>282</v>
      </c>
      <c r="L95" s="75">
        <f t="shared" si="35"/>
        <v>4</v>
      </c>
      <c r="M95" s="74">
        <f t="shared" si="36"/>
        <v>24</v>
      </c>
      <c r="N95" s="91">
        <v>240</v>
      </c>
      <c r="O95" s="72">
        <v>180</v>
      </c>
      <c r="P95" s="71">
        <v>300</v>
      </c>
      <c r="Q95" s="79">
        <f t="shared" si="28"/>
        <v>30</v>
      </c>
      <c r="R95" s="95">
        <v>300</v>
      </c>
      <c r="S95" s="87" t="s">
        <v>356</v>
      </c>
      <c r="V95" s="549"/>
      <c r="W95" s="549"/>
      <c r="X95" s="549"/>
      <c r="Y95" s="549"/>
      <c r="AA95" s="646"/>
      <c r="AB95" s="288">
        <v>40</v>
      </c>
      <c r="AC95" s="556"/>
      <c r="AD95" s="597">
        <v>0.96</v>
      </c>
      <c r="AE95" s="556"/>
      <c r="AF95" s="286" t="s">
        <v>39</v>
      </c>
      <c r="AG95" s="551"/>
      <c r="AH95" s="286" t="s">
        <v>39</v>
      </c>
      <c r="AI95" s="551"/>
      <c r="AJ95" s="286" t="s">
        <v>39</v>
      </c>
      <c r="AK95" s="551"/>
      <c r="AL95" s="1345" t="s">
        <v>3218</v>
      </c>
      <c r="AM95" s="551"/>
      <c r="AN95" s="551"/>
      <c r="AO95" s="1572" t="s">
        <v>752</v>
      </c>
      <c r="AP95" s="1533"/>
      <c r="AR95" s="1572" t="s">
        <v>3383</v>
      </c>
      <c r="AS95" s="1533"/>
      <c r="AU95" s="1572" t="s">
        <v>2916</v>
      </c>
      <c r="AV95" s="1533"/>
      <c r="AX95" s="1792" t="s">
        <v>3136</v>
      </c>
      <c r="AY95" s="1793"/>
      <c r="BE95" s="645"/>
      <c r="BF95" s="20"/>
      <c r="BG95" s="1356" t="s">
        <v>3429</v>
      </c>
      <c r="BJ95" s="549"/>
      <c r="BL95" s="549"/>
      <c r="BM95" s="549"/>
      <c r="BO95" s="549"/>
      <c r="BP95" s="549"/>
      <c r="BR95" s="549"/>
      <c r="BS95" s="549"/>
      <c r="BV95" s="549"/>
      <c r="BX95" s="260"/>
      <c r="CA95" s="1342"/>
      <c r="CE95" s="1365"/>
      <c r="CH95" s="260">
        <f t="shared" si="30"/>
        <v>0</v>
      </c>
      <c r="CI95" s="21"/>
      <c r="CJ95" s="18"/>
      <c r="CK95" s="17"/>
      <c r="CL95" s="17"/>
      <c r="CM95" s="17"/>
      <c r="CN95" s="17"/>
      <c r="CO95" s="17"/>
      <c r="CP95" s="17"/>
      <c r="CS95"/>
      <c r="CT95" s="1746"/>
      <c r="CU95" s="1467" t="str">
        <f t="shared" si="39"/>
        <v>11 mots</v>
      </c>
      <c r="CV95" s="1469" t="str">
        <f>IF(CX94="","",CX94)</f>
        <v>découper dans la cellule prévue ; ❷ saisissez un nombre de caractères cellule fond jaune ; ❸ Copiez le texte découpé / collage spécial 1.2.3. Valeurs dans votre document</v>
      </c>
      <c r="CW95" s="18" t="str">
        <f>IF(CV95="","",LEFT(CV95,IF(LEN(CV95)&lt;=CY91,LEN(CV95),IF((LEN(LEFT(CV95,MIN(LEN(CV95),CY91+1)))-LEN(SUBSTITUTE(LEFT(CV95,MIN(LEN(CV95),CY91+1))," ","")))&gt;0,FIND(CHAR(1),SUBSTITUTE(LEFT(CV95,MIN(LEN(CV95),CY91+1))," ",CHAR(1),LEN(LEFT(CV95,MIN(LEN(CV95),CY91+1)))-LEN(SUBSTITUTE(LEFT(CV95,MIN(LEN(CV95),CY91+1))," ",""))))-1,FIND(" ",CV95&amp;" ",CY91+1)-1))))</f>
        <v>découper dans la cellule prévue ; ❷ saisissez un nombre de</v>
      </c>
      <c r="CX95" s="1472" t="str">
        <f>IF(OR(CV95="",CY91="",CY91&lt;=0,CW95=""),"",TRIM(MID(CV95,LEN(CW95)+1+IF(MID(CV95,LEN(CW95)+1,1)=" ",1,0),99999)))</f>
        <v>caractères cellule fond jaune ; ❸ Copiez le texte découpé / collage spécial 1.2.3. Valeurs dans votre document</v>
      </c>
      <c r="CY95" s="1473" t="str">
        <f t="shared" si="40"/>
        <v>découper dans la cellule prévue ; ❷ saisissez un nombre de</v>
      </c>
      <c r="DB95" s="17"/>
      <c r="DC95" s="1374">
        <f t="shared" si="29"/>
        <v>0</v>
      </c>
      <c r="DD95" s="1374">
        <f t="shared" si="32"/>
        <v>0</v>
      </c>
      <c r="DE95" s="21"/>
      <c r="DF95" s="18"/>
      <c r="DG95" s="17"/>
      <c r="DH95" s="17"/>
      <c r="DJ95" s="1374">
        <f t="shared" si="33"/>
        <v>0</v>
      </c>
      <c r="DK95" s="21"/>
      <c r="DL95" s="18"/>
      <c r="DM95" s="17"/>
      <c r="DN95" s="17"/>
      <c r="DO95" s="106" t="s">
        <v>505</v>
      </c>
      <c r="DP95" s="18"/>
      <c r="DQ95" s="17"/>
      <c r="DR95" t="s">
        <v>3619</v>
      </c>
      <c r="DS95" s="651"/>
      <c r="DU95" s="449">
        <f>IF(DW95=DW67,1,LEN(DW95))</f>
        <v>0</v>
      </c>
      <c r="DV95" s="450" t="str" cm="1">
        <f t="array" ref="DV95">IF(DY95="", "", IFERROR(MAX(IF(ISNUMBER(DV68:DV94), DV68:DV94)) + 1, ""))</f>
        <v/>
      </c>
      <c r="DW95" s="121" t="str" cm="1">
        <f t="array" ref="DW95">IFERROR(INDEX(DY73:DY124, MATCH(ROW()-MIN(ROW(DY73:DY124))+1, DV73:DV124, 0)), "")</f>
        <v/>
      </c>
      <c r="DX95" s="451">
        <f t="shared" si="24"/>
        <v>0</v>
      </c>
      <c r="DY95" s="462" t="str">
        <f t="shared" si="25"/>
        <v/>
      </c>
      <c r="DZ95" s="466"/>
      <c r="EA95" s="463" t="str">
        <f>IF(LEN(EB94)&lt;=DZ90,EB94,LEFT(EB94,FIND("#",SUBSTITUTE(LEFT(EB94,DZ90+1)," ","#",LEN(LEFT(EB94,DZ90+1))-LEN(SUBSTITUTE(LEFT(EB94,DZ90+1)," ",""))))-1))</f>
        <v/>
      </c>
      <c r="EB95" s="464" t="str">
        <f t="shared" si="37"/>
        <v/>
      </c>
      <c r="ED95" s="9">
        <v>1</v>
      </c>
    </row>
    <row r="96" spans="2:134" ht="21" customHeight="1">
      <c r="B96" s="633" t="s">
        <v>889</v>
      </c>
      <c r="C96" s="633" t="s">
        <v>1015</v>
      </c>
      <c r="D96" s="633" t="s">
        <v>1776</v>
      </c>
      <c r="E96" s="633" t="s">
        <v>2971</v>
      </c>
      <c r="F96" s="119" t="s">
        <v>355</v>
      </c>
      <c r="G96" s="119" t="s">
        <v>355</v>
      </c>
      <c r="H96" s="119" t="s">
        <v>355</v>
      </c>
      <c r="I96" s="1335" t="s">
        <v>3043</v>
      </c>
      <c r="J96" s="93">
        <f t="shared" si="34"/>
        <v>0.23699999999999999</v>
      </c>
      <c r="K96" s="92" t="s">
        <v>282</v>
      </c>
      <c r="L96" s="75">
        <f t="shared" si="35"/>
        <v>4</v>
      </c>
      <c r="M96" s="74">
        <f t="shared" si="36"/>
        <v>23.7</v>
      </c>
      <c r="N96" s="91">
        <v>237</v>
      </c>
      <c r="O96" s="72">
        <v>177</v>
      </c>
      <c r="P96" s="71">
        <v>296</v>
      </c>
      <c r="Q96" s="79">
        <f t="shared" si="28"/>
        <v>29.6</v>
      </c>
      <c r="R96" s="95">
        <v>355</v>
      </c>
      <c r="S96" s="87" t="s">
        <v>354</v>
      </c>
      <c r="V96" s="549"/>
      <c r="W96" s="549"/>
      <c r="X96" s="549"/>
      <c r="Y96" s="549"/>
      <c r="AA96" s="646"/>
      <c r="AB96" s="288">
        <v>25</v>
      </c>
      <c r="AC96" s="556"/>
      <c r="AD96" s="597">
        <v>1.01</v>
      </c>
      <c r="AE96" s="556"/>
      <c r="AF96" s="286" t="s">
        <v>38</v>
      </c>
      <c r="AG96" s="551"/>
      <c r="AH96" s="286" t="s">
        <v>3289</v>
      </c>
      <c r="AI96" s="551"/>
      <c r="AJ96" s="286" t="s">
        <v>3289</v>
      </c>
      <c r="AK96" s="551"/>
      <c r="AL96" s="1345" t="s">
        <v>2975</v>
      </c>
      <c r="AM96" s="551"/>
      <c r="AN96" s="551"/>
      <c r="AO96" s="1572" t="s">
        <v>736</v>
      </c>
      <c r="AP96" s="1533"/>
      <c r="AR96" s="1572" t="s">
        <v>3365</v>
      </c>
      <c r="AS96" s="1533"/>
      <c r="AU96" s="1572" t="s">
        <v>2900</v>
      </c>
      <c r="AV96" s="1533"/>
      <c r="AX96" s="1792" t="s">
        <v>3119</v>
      </c>
      <c r="AY96" s="1793"/>
      <c r="BE96" s="645"/>
      <c r="BF96" s="20"/>
      <c r="BG96" s="1357" t="s">
        <v>3430</v>
      </c>
      <c r="BJ96" s="549"/>
      <c r="BL96" s="549"/>
      <c r="BM96" s="549"/>
      <c r="BO96" s="549"/>
      <c r="BP96" s="549"/>
      <c r="BR96" s="549"/>
      <c r="BS96" s="549"/>
      <c r="BV96" s="549"/>
      <c r="BW96" s="1694" t="s">
        <v>725</v>
      </c>
      <c r="BX96" s="260"/>
      <c r="BY96" s="1694" t="s">
        <v>725</v>
      </c>
      <c r="BZ96" s="1694" t="s">
        <v>725</v>
      </c>
      <c r="CA96" s="1830" t="s">
        <v>3466</v>
      </c>
      <c r="CB96" s="1648" t="s">
        <v>858</v>
      </c>
      <c r="CC96" s="1648" t="s">
        <v>3515</v>
      </c>
      <c r="CD96" s="1648" t="s">
        <v>858</v>
      </c>
      <c r="CE96" s="1833" t="s">
        <v>3561</v>
      </c>
      <c r="CH96" s="260">
        <f t="shared" si="30"/>
        <v>14</v>
      </c>
      <c r="CI96" s="27" t="s">
        <v>129</v>
      </c>
      <c r="CJ96" s="18"/>
      <c r="CK96" s="17"/>
      <c r="CL96" s="17"/>
      <c r="CM96" s="17"/>
      <c r="CN96" s="17"/>
      <c r="CO96" s="17"/>
      <c r="CP96" s="17"/>
      <c r="CS96"/>
      <c r="CT96" s="1746"/>
      <c r="CU96" s="1467" t="str">
        <f>IF(CW96="","",(LEN(TRIM(SUBSTITUTE(CW96,CHAR(160)," ")))-LEN(SUBSTITUTE(TRIM(SUBSTITUTE(CW96,CHAR(160)," "))," ",""))+1)&amp;" mot"&amp;IF((LEN(TRIM(SUBSTITUTE(CW96,CHAR(160)," ")))-LEN(SUBSTITUTE(TRIM(SUBSTITUTE(CW96,CHAR(160)," "))," ",""))+1)&gt;1,"s",""))</f>
        <v>11 mots</v>
      </c>
      <c r="CV96" s="1469" t="str">
        <f>IF(CX95="","",CX95)</f>
        <v>caractères cellule fond jaune ; ❸ Copiez le texte découpé / collage spécial 1.2.3. Valeurs dans votre document</v>
      </c>
      <c r="CW96" s="18" t="str">
        <f>IF(CV96="","",LEFT(CV96,IF(LEN(CV96)&lt;=CY91,LEN(CV96),IF((LEN(LEFT(CV96,MIN(LEN(CV96),CY91+1)))-LEN(SUBSTITUTE(LEFT(CV96,MIN(LEN(CV96),CY91+1))," ","")))&gt;0,FIND(CHAR(1),SUBSTITUTE(LEFT(CV96,MIN(LEN(CV96),CY91+1))," ",CHAR(1),LEN(LEFT(CV96,MIN(LEN(CV96),CY91+1)))-LEN(SUBSTITUTE(LEFT(CV96,MIN(LEN(CV96),CY91+1))," ",""))))-1,FIND(" ",CV96&amp;" ",CY91+1)-1))))</f>
        <v>caractères cellule fond jaune ; ❸ Copiez le texte découpé /</v>
      </c>
      <c r="CX96" s="1472" t="str">
        <f>IF(OR(CV96="",CY91="",CY91&lt;=0,CW96=""),"",TRIM(MID(CV96,LEN(CW96)+1+IF(MID(CV96,LEN(CW96)+1,1)=" ",1,0),99999)))</f>
        <v>collage spécial 1.2.3. Valeurs dans votre document</v>
      </c>
      <c r="CY96" s="1473" t="str">
        <f t="shared" si="40"/>
        <v>caractères cellule fond jaune ; ❸ Copiez le texte découpé /</v>
      </c>
      <c r="DB96" s="17"/>
      <c r="DC96" s="1374">
        <f t="shared" si="29"/>
        <v>14</v>
      </c>
      <c r="DD96" s="1374">
        <f t="shared" si="32"/>
        <v>10</v>
      </c>
      <c r="DE96" s="27" t="s">
        <v>3698</v>
      </c>
      <c r="DF96" s="18"/>
      <c r="DG96" s="17"/>
      <c r="DH96" s="17"/>
      <c r="DI96" s="106" t="s">
        <v>505</v>
      </c>
      <c r="DJ96" s="1374">
        <f t="shared" si="33"/>
        <v>10</v>
      </c>
      <c r="DK96" s="27" t="s">
        <v>3698</v>
      </c>
      <c r="DL96" s="18"/>
      <c r="DM96" s="17"/>
      <c r="DN96" s="17"/>
      <c r="DO96" s="106" t="s">
        <v>505</v>
      </c>
      <c r="DP96" s="18"/>
      <c r="DQ96" s="17"/>
      <c r="DR96" s="67"/>
      <c r="DS96" s="651"/>
      <c r="DU96" s="449">
        <f>IF(DW96=DW67,1,LEN(DW96))</f>
        <v>0</v>
      </c>
      <c r="DV96" s="450" t="str" cm="1">
        <f t="array" ref="DV96">IF(DY96="", "", IFERROR(MAX(IF(ISNUMBER(DV68:DV95), DV68:DV95)) + 1, ""))</f>
        <v/>
      </c>
      <c r="DW96" s="121" t="str" cm="1">
        <f t="array" ref="DW96">IFERROR(INDEX(DY73:DY124, MATCH(ROW()-MIN(ROW(DY73:DY124))+1, DV73:DV124, 0)), "")</f>
        <v/>
      </c>
      <c r="DX96" s="451">
        <f t="shared" si="24"/>
        <v>0</v>
      </c>
      <c r="DY96" s="462" t="str">
        <f t="shared" si="25"/>
        <v/>
      </c>
      <c r="DZ96" s="466"/>
      <c r="EA96" s="463" t="str">
        <f>IF(LEN(EB95)&lt;=DZ90,EB95,LEFT(EB95,FIND("#",SUBSTITUTE(LEFT(EB95,DZ90+1)," ","#",LEN(LEFT(EB95,DZ90+1))-LEN(SUBSTITUTE(LEFT(EB95,DZ90+1)," ",""))))-1))</f>
        <v/>
      </c>
      <c r="EB96" s="464" t="str">
        <f t="shared" si="37"/>
        <v/>
      </c>
      <c r="ED96" s="9">
        <v>1</v>
      </c>
    </row>
    <row r="97" spans="2:134" ht="21" customHeight="1">
      <c r="B97" s="633" t="s">
        <v>889</v>
      </c>
      <c r="C97" s="633" t="s">
        <v>1015</v>
      </c>
      <c r="D97" s="633" t="s">
        <v>1776</v>
      </c>
      <c r="E97" s="633" t="s">
        <v>2971</v>
      </c>
      <c r="F97" s="119" t="s">
        <v>351</v>
      </c>
      <c r="G97" s="119" t="s">
        <v>351</v>
      </c>
      <c r="H97" s="119" t="s">
        <v>351</v>
      </c>
      <c r="I97" s="1335" t="s">
        <v>3044</v>
      </c>
      <c r="J97" s="93">
        <f t="shared" si="34"/>
        <v>0.06</v>
      </c>
      <c r="K97" s="92" t="s">
        <v>282</v>
      </c>
      <c r="L97" s="75">
        <f t="shared" si="35"/>
        <v>17</v>
      </c>
      <c r="M97" s="74">
        <f t="shared" si="36"/>
        <v>6</v>
      </c>
      <c r="N97" s="91">
        <v>60</v>
      </c>
      <c r="O97" s="72">
        <v>50</v>
      </c>
      <c r="P97" s="71">
        <v>75</v>
      </c>
      <c r="Q97" s="79">
        <f t="shared" si="28"/>
        <v>7.5</v>
      </c>
      <c r="R97" s="95">
        <v>75</v>
      </c>
      <c r="S97" s="87" t="s">
        <v>350</v>
      </c>
      <c r="V97" s="549"/>
      <c r="W97" s="549"/>
      <c r="X97" s="549"/>
      <c r="Y97" s="549"/>
      <c r="AA97" s="646"/>
      <c r="AB97" s="288">
        <v>17</v>
      </c>
      <c r="AC97" s="556"/>
      <c r="AD97" s="597">
        <v>1.03</v>
      </c>
      <c r="AE97" s="556"/>
      <c r="AF97" s="286" t="s">
        <v>37</v>
      </c>
      <c r="AG97" s="551"/>
      <c r="AH97" s="286" t="s">
        <v>37</v>
      </c>
      <c r="AI97" s="551"/>
      <c r="AJ97" s="286" t="s">
        <v>37</v>
      </c>
      <c r="AK97" s="551"/>
      <c r="AL97" s="1345" t="s">
        <v>3219</v>
      </c>
      <c r="AM97" s="551"/>
      <c r="AN97" s="551"/>
      <c r="AO97" s="1572" t="s">
        <v>728</v>
      </c>
      <c r="AP97" s="1533"/>
      <c r="AR97" s="1572" t="s">
        <v>3358</v>
      </c>
      <c r="AS97" s="1533"/>
      <c r="AU97" s="1572" t="s">
        <v>2892</v>
      </c>
      <c r="AV97" s="1533"/>
      <c r="AX97" s="1792" t="s">
        <v>3111</v>
      </c>
      <c r="AY97" s="1793"/>
      <c r="BE97" s="645"/>
      <c r="BF97" s="20"/>
      <c r="BG97" s="1355"/>
      <c r="BJ97" s="549"/>
      <c r="BL97" s="549"/>
      <c r="BM97" s="549"/>
      <c r="BO97" s="549"/>
      <c r="BP97" s="549"/>
      <c r="BR97" s="549"/>
      <c r="BS97" s="549"/>
      <c r="BV97" s="549"/>
      <c r="BW97" s="1693"/>
      <c r="BX97" s="260"/>
      <c r="BY97" s="1693"/>
      <c r="BZ97" s="1693"/>
      <c r="CA97" s="1831"/>
      <c r="CB97" s="1648"/>
      <c r="CC97" s="1648"/>
      <c r="CD97" s="1648"/>
      <c r="CE97" s="1833"/>
      <c r="CH97" s="260">
        <f t="shared" si="30"/>
        <v>42</v>
      </c>
      <c r="CI97" s="24" t="s">
        <v>126</v>
      </c>
      <c r="CJ97" s="18"/>
      <c r="CK97" s="17"/>
      <c r="CL97" s="17"/>
      <c r="CM97" s="17"/>
      <c r="CN97" s="17"/>
      <c r="CO97" s="17"/>
      <c r="CP97" s="17"/>
      <c r="CS97"/>
      <c r="CT97" s="1746"/>
      <c r="CU97" s="1467" t="str">
        <f>IF(CW97="","",(LEN(TRIM(SUBSTITUTE(CW97,CHAR(160)," ")))-LEN(SUBSTITUTE(TRIM(SUBSTITUTE(CW97,CHAR(160)," "))," ",""))+1)&amp;" mot"&amp;IF((LEN(TRIM(SUBSTITUTE(CW97,CHAR(160)," ")))-LEN(SUBSTITUTE(TRIM(SUBSTITUTE(CW97,CHAR(160)," "))," ",""))+1)&gt;1,"s",""))</f>
        <v>7 mots</v>
      </c>
      <c r="CV97" s="1469" t="str">
        <f>IF(CX96="","",CX96)</f>
        <v>collage spécial 1.2.3. Valeurs dans votre document</v>
      </c>
      <c r="CW97" s="18" t="str">
        <f>IF(CV97="","",LEFT(CV97,IF(LEN(CV97)&lt;=CY91,LEN(CV97),IF((LEN(LEFT(CV97,MIN(LEN(CV97),CY91+1)))-LEN(SUBSTITUTE(LEFT(CV97,MIN(LEN(CV97),CY91+1))," ","")))&gt;0,FIND(CHAR(1),SUBSTITUTE(LEFT(CV97,MIN(LEN(CV97),CY91+1))," ",CHAR(1),LEN(LEFT(CV97,MIN(LEN(CV97),CY91+1)))-LEN(SUBSTITUTE(LEFT(CV97,MIN(LEN(CV97),CY91+1))," ",""))))-1,FIND(" ",CV97&amp;" ",CY91+1)-1))))</f>
        <v>collage spécial 1.2.3. Valeurs dans votre document</v>
      </c>
      <c r="CX97" s="1472" t="str">
        <f>IF(OR(CV97="",CY91="",CY91&lt;=0,CW97=""),"",TRIM(MID(CV97,LEN(CW97)+1+IF(MID(CV97,LEN(CW97)+1,1)=" ",1,0),99999)))</f>
        <v/>
      </c>
      <c r="CY97" s="1473" t="str">
        <f t="shared" si="40"/>
        <v>collage spécial 1.2.3. Valeurs dans votre document</v>
      </c>
      <c r="DB97" s="17"/>
      <c r="DC97" s="1374">
        <f t="shared" si="29"/>
        <v>42</v>
      </c>
      <c r="DD97" s="1374">
        <f t="shared" si="32"/>
        <v>0</v>
      </c>
      <c r="DE97" s="24"/>
      <c r="DF97" s="18"/>
      <c r="DG97" s="17"/>
      <c r="DH97" s="17"/>
      <c r="DI97" s="106" t="s">
        <v>505</v>
      </c>
      <c r="DJ97" s="1374">
        <f t="shared" si="33"/>
        <v>0</v>
      </c>
      <c r="DK97" s="24"/>
      <c r="DL97" s="18"/>
      <c r="DM97" s="17"/>
      <c r="DN97" s="17"/>
      <c r="DO97" s="106" t="s">
        <v>505</v>
      </c>
      <c r="DP97" s="18"/>
      <c r="DQ97" s="17"/>
      <c r="DR97" s="1371" t="s">
        <v>3620</v>
      </c>
      <c r="DS97" s="651"/>
      <c r="DU97" s="449">
        <f>IF(DW97=DW67,1,LEN(DW97))</f>
        <v>0</v>
      </c>
      <c r="DV97" s="450" t="str" cm="1">
        <f t="array" ref="DV97">IF(DY97="", "", IFERROR(MAX(IF(ISNUMBER(DV68:DV96), DV68:DV96)) + 1, ""))</f>
        <v/>
      </c>
      <c r="DW97" s="121" t="str" cm="1">
        <f t="array" ref="DW97">IFERROR(INDEX(DY73:DY124, MATCH(ROW()-MIN(ROW(DY73:DY124))+1, DV73:DV124, 0)), "")</f>
        <v/>
      </c>
      <c r="DX97" s="451">
        <f t="shared" si="24"/>
        <v>0</v>
      </c>
      <c r="DY97" s="462" t="str">
        <f t="shared" si="25"/>
        <v/>
      </c>
      <c r="DZ97" s="466"/>
      <c r="EA97" s="463" t="str">
        <f>IF(LEN(EB96)&lt;=DZ90,EB96,LEFT(EB96,FIND("#",SUBSTITUTE(LEFT(EB96,DZ90+1)," ","#",LEN(LEFT(EB96,DZ90+1))-LEN(SUBSTITUTE(LEFT(EB96,DZ90+1)," ",""))))-1))</f>
        <v/>
      </c>
      <c r="EB97" s="464" t="str">
        <f t="shared" si="37"/>
        <v/>
      </c>
      <c r="ED97" s="9">
        <v>1</v>
      </c>
    </row>
    <row r="98" spans="2:134" ht="21" customHeight="1" thickBot="1">
      <c r="B98" s="633" t="s">
        <v>889</v>
      </c>
      <c r="C98" s="633" t="s">
        <v>1015</v>
      </c>
      <c r="D98" s="633" t="s">
        <v>1776</v>
      </c>
      <c r="E98" s="633" t="s">
        <v>2971</v>
      </c>
      <c r="F98" s="119" t="s">
        <v>349</v>
      </c>
      <c r="G98" s="119" t="s">
        <v>349</v>
      </c>
      <c r="H98" s="119" t="s">
        <v>349</v>
      </c>
      <c r="I98" s="1335" t="s">
        <v>3045</v>
      </c>
      <c r="J98" s="93">
        <f t="shared" si="34"/>
        <v>7.4999999999999997E-2</v>
      </c>
      <c r="K98" s="92" t="s">
        <v>282</v>
      </c>
      <c r="L98" s="75">
        <f t="shared" si="35"/>
        <v>13</v>
      </c>
      <c r="M98" s="74">
        <f t="shared" si="36"/>
        <v>7.5</v>
      </c>
      <c r="N98" s="91">
        <v>75</v>
      </c>
      <c r="O98" s="72">
        <v>60</v>
      </c>
      <c r="P98" s="71">
        <v>90</v>
      </c>
      <c r="Q98" s="79">
        <f t="shared" si="28"/>
        <v>9</v>
      </c>
      <c r="R98" s="95">
        <v>90</v>
      </c>
      <c r="S98" s="87" t="s">
        <v>348</v>
      </c>
      <c r="V98" s="549"/>
      <c r="W98" s="549"/>
      <c r="X98" s="549"/>
      <c r="Y98" s="549"/>
      <c r="AA98" s="646"/>
      <c r="AB98" s="288">
        <v>25</v>
      </c>
      <c r="AC98" s="556"/>
      <c r="AD98" s="597">
        <v>1.04</v>
      </c>
      <c r="AE98" s="556"/>
      <c r="AF98" s="286" t="s">
        <v>36</v>
      </c>
      <c r="AG98" s="551"/>
      <c r="AH98" s="286" t="s">
        <v>3290</v>
      </c>
      <c r="AI98" s="551"/>
      <c r="AJ98" s="286" t="s">
        <v>3341</v>
      </c>
      <c r="AK98" s="551"/>
      <c r="AL98" s="1345" t="s">
        <v>3220</v>
      </c>
      <c r="AM98" s="551"/>
      <c r="AN98" s="551"/>
      <c r="AO98" s="1572" t="s">
        <v>732</v>
      </c>
      <c r="AP98" s="1533"/>
      <c r="AR98" s="1572" t="s">
        <v>3362</v>
      </c>
      <c r="AS98" s="1533"/>
      <c r="AU98" s="1572" t="s">
        <v>2896</v>
      </c>
      <c r="AV98" s="1533"/>
      <c r="AX98" s="1792" t="s">
        <v>3115</v>
      </c>
      <c r="AY98" s="1793"/>
      <c r="BE98" s="645"/>
      <c r="BF98" s="20"/>
      <c r="BG98" s="1356" t="s">
        <v>3431</v>
      </c>
      <c r="BJ98" s="549"/>
      <c r="BL98" s="549"/>
      <c r="BM98" s="549"/>
      <c r="BO98" s="549"/>
      <c r="BP98" s="549"/>
      <c r="BR98" s="549"/>
      <c r="BS98" s="549"/>
      <c r="BV98" s="549"/>
      <c r="BX98" s="260"/>
      <c r="CA98" s="1342"/>
      <c r="CE98" s="1365"/>
      <c r="CH98" s="260">
        <f t="shared" si="30"/>
        <v>8</v>
      </c>
      <c r="CI98" s="26" t="s">
        <v>123</v>
      </c>
      <c r="CJ98" s="18"/>
      <c r="CK98" s="17"/>
      <c r="CL98" s="17"/>
      <c r="CM98" s="17"/>
      <c r="CN98" s="17"/>
      <c r="CO98" s="17"/>
      <c r="CP98" s="17"/>
      <c r="CT98" s="1746"/>
      <c r="CU98" s="1467" t="str">
        <f>IF(CW98="","",(LEN(TRIM(SUBSTITUTE(CW98,CHAR(160)," ")))-LEN(SUBSTITUTE(TRIM(SUBSTITUTE(CW98,CHAR(160)," "))," ",""))+1)&amp;" mot"&amp;IF((LEN(TRIM(SUBSTITUTE(CW98,CHAR(160)," ")))-LEN(SUBSTITUTE(TRIM(SUBSTITUTE(CW98,CHAR(160)," "))," ",""))+1)&gt;1,"s",""))</f>
        <v/>
      </c>
      <c r="CV98" s="1469" t="str">
        <f>IF(CX97="","",CX97)</f>
        <v/>
      </c>
      <c r="CW98" s="18" t="str">
        <f>IF(CV98="","",LEFT(CV98,IF(LEN(CV98)&lt;=CY91,LEN(CV98),IF((LEN(LEFT(CV98,MIN(LEN(CV98),CY91+1)))-LEN(SUBSTITUTE(LEFT(CV98,MIN(LEN(CV98),CY91+1))," ","")))&gt;0,FIND(CHAR(1),SUBSTITUTE(LEFT(CV98,MIN(LEN(CV98),CY91+1))," ",CHAR(1),LEN(LEFT(CV98,MIN(LEN(CV98),CY91+1)))-LEN(SUBSTITUTE(LEFT(CV98,MIN(LEN(CV98),CY91+1))," ",""))))-1,FIND(" ",CV98&amp;" ",CY91+1)-1))))</f>
        <v/>
      </c>
      <c r="CX98" s="1472" t="str">
        <f>IF(OR(CV98="",CY91="",CY91&lt;=0,CW98=""),"",TRIM(MID(CV98,LEN(CW98)+1+IF(MID(CV98,LEN(CW98)+1,1)=" ",1,0),99999)))</f>
        <v/>
      </c>
      <c r="CY98" s="1473" t="str">
        <f t="shared" si="40"/>
        <v/>
      </c>
      <c r="DB98" s="17"/>
      <c r="DC98" s="1374">
        <f t="shared" si="29"/>
        <v>8</v>
      </c>
      <c r="DD98" s="1374">
        <f t="shared" si="32"/>
        <v>8</v>
      </c>
      <c r="DE98" s="26" t="s">
        <v>123</v>
      </c>
      <c r="DF98" s="18"/>
      <c r="DG98" s="17"/>
      <c r="DH98" s="17"/>
      <c r="DI98" s="106" t="s">
        <v>505</v>
      </c>
      <c r="DJ98" s="1374">
        <f t="shared" si="33"/>
        <v>8</v>
      </c>
      <c r="DK98" s="26" t="s">
        <v>123</v>
      </c>
      <c r="DL98" s="18"/>
      <c r="DM98" s="17"/>
      <c r="DN98" s="17"/>
      <c r="DO98" s="106" t="s">
        <v>505</v>
      </c>
      <c r="DP98" s="18"/>
      <c r="DQ98" s="17"/>
      <c r="DR98" s="67"/>
      <c r="DS98" s="651"/>
      <c r="DU98" s="449">
        <f>IF(DW98=DW67,1,LEN(DW98))</f>
        <v>0</v>
      </c>
      <c r="DV98" s="450" t="str" cm="1">
        <f t="array" ref="DV98">IF(DY98="", "", IFERROR(MAX(IF(ISNUMBER(DV68:DV97), DV68:DV97)) + 1, ""))</f>
        <v/>
      </c>
      <c r="DW98" s="121" t="str" cm="1">
        <f t="array" ref="DW98">IFERROR(INDEX(DY73:DY124, MATCH(ROW()-MIN(ROW(DY73:DY124))+1, DV73:DV124, 0)), "")</f>
        <v/>
      </c>
      <c r="DX98" s="451">
        <f t="shared" si="24"/>
        <v>0</v>
      </c>
      <c r="DY98" s="462" t="str">
        <f t="shared" si="25"/>
        <v/>
      </c>
      <c r="DZ98" s="466"/>
      <c r="EA98" s="463" t="str">
        <f>IF(LEN(EB97)&lt;=DZ90,EB97,LEFT(EB97,FIND("#",SUBSTITUTE(LEFT(EB97,DZ90+1)," ","#",LEN(LEFT(EB97,DZ90+1))-LEN(SUBSTITUTE(LEFT(EB97,DZ90+1)," ",""))))-1))</f>
        <v/>
      </c>
      <c r="EB98" s="464" t="str">
        <f t="shared" si="37"/>
        <v/>
      </c>
      <c r="ED98" s="9">
        <v>1</v>
      </c>
    </row>
    <row r="99" spans="2:134" ht="21" customHeight="1" thickBot="1">
      <c r="B99" s="633" t="s">
        <v>889</v>
      </c>
      <c r="C99" s="633" t="s">
        <v>1015</v>
      </c>
      <c r="D99" s="633" t="s">
        <v>1776</v>
      </c>
      <c r="E99" s="633" t="s">
        <v>2971</v>
      </c>
      <c r="F99" s="119" t="s">
        <v>347</v>
      </c>
      <c r="G99" s="119" t="s">
        <v>347</v>
      </c>
      <c r="H99" s="119" t="s">
        <v>347</v>
      </c>
      <c r="I99" s="1335" t="s">
        <v>3017</v>
      </c>
      <c r="J99" s="93">
        <f t="shared" si="34"/>
        <v>0.2</v>
      </c>
      <c r="K99" s="92" t="s">
        <v>282</v>
      </c>
      <c r="L99" s="75">
        <f t="shared" si="35"/>
        <v>5</v>
      </c>
      <c r="M99" s="74">
        <f t="shared" si="36"/>
        <v>20</v>
      </c>
      <c r="N99" s="91">
        <v>200</v>
      </c>
      <c r="O99" s="72">
        <v>150</v>
      </c>
      <c r="P99" s="71">
        <v>250</v>
      </c>
      <c r="Q99" s="79">
        <f t="shared" si="28"/>
        <v>25</v>
      </c>
      <c r="R99" s="95">
        <v>250</v>
      </c>
      <c r="S99" s="87" t="s">
        <v>346</v>
      </c>
      <c r="V99" s="549"/>
      <c r="W99" s="549"/>
      <c r="X99" s="549"/>
      <c r="Y99" s="549"/>
      <c r="AA99" s="646"/>
      <c r="AB99" s="288">
        <v>21</v>
      </c>
      <c r="AC99" s="556"/>
      <c r="AD99" s="597">
        <v>1.04</v>
      </c>
      <c r="AE99" s="556"/>
      <c r="AF99" s="286" t="s">
        <v>35</v>
      </c>
      <c r="AG99" s="551"/>
      <c r="AH99" s="286" t="s">
        <v>3291</v>
      </c>
      <c r="AI99" s="551"/>
      <c r="AJ99" s="286" t="s">
        <v>3342</v>
      </c>
      <c r="AK99" s="551"/>
      <c r="AL99" s="1345" t="s">
        <v>3221</v>
      </c>
      <c r="AM99" s="551"/>
      <c r="AN99" s="551"/>
      <c r="AO99" s="1572" t="s">
        <v>743</v>
      </c>
      <c r="AP99" s="1533"/>
      <c r="AR99" s="1572" t="s">
        <v>3371</v>
      </c>
      <c r="AS99" s="1533"/>
      <c r="AU99" s="1572" t="s">
        <v>2907</v>
      </c>
      <c r="AV99" s="1533"/>
      <c r="AX99" s="1792" t="s">
        <v>3125</v>
      </c>
      <c r="AY99" s="1793"/>
      <c r="BE99" s="645"/>
      <c r="BF99" s="20"/>
      <c r="BG99" s="1355" t="s">
        <v>3420</v>
      </c>
      <c r="BJ99" s="549"/>
      <c r="BL99" s="549"/>
      <c r="BM99" s="549"/>
      <c r="BO99" s="549"/>
      <c r="BP99" s="549"/>
      <c r="BR99" s="549"/>
      <c r="BS99" s="549"/>
      <c r="BV99" s="549"/>
      <c r="BW99" s="1694" t="s">
        <v>723</v>
      </c>
      <c r="BX99" s="260"/>
      <c r="BY99" s="1694" t="s">
        <v>723</v>
      </c>
      <c r="BZ99" s="1694" t="s">
        <v>723</v>
      </c>
      <c r="CA99" s="1830" t="s">
        <v>3467</v>
      </c>
      <c r="CB99" s="1648" t="s">
        <v>860</v>
      </c>
      <c r="CC99" s="1648" t="s">
        <v>3516</v>
      </c>
      <c r="CD99" s="1648" t="s">
        <v>860</v>
      </c>
      <c r="CE99" s="1833" t="s">
        <v>3562</v>
      </c>
      <c r="CH99" s="260">
        <f t="shared" si="30"/>
        <v>145</v>
      </c>
      <c r="CI99" s="18" t="s">
        <v>120</v>
      </c>
      <c r="CJ99" s="18"/>
      <c r="CK99" s="17"/>
      <c r="CL99" s="17"/>
      <c r="CM99" s="17"/>
      <c r="CN99" s="17"/>
      <c r="CO99" s="17"/>
      <c r="CP99" s="17"/>
      <c r="CT99" s="1747"/>
      <c r="CU99" s="1475" t="s">
        <v>3734</v>
      </c>
      <c r="CV99" s="1386"/>
      <c r="CW99" s="1386"/>
      <c r="CX99" s="1393" t="s">
        <v>3732</v>
      </c>
      <c r="CY99" s="1394"/>
      <c r="DB99" s="17"/>
      <c r="DC99" s="1374">
        <f t="shared" si="29"/>
        <v>145</v>
      </c>
      <c r="DD99" s="1374">
        <f t="shared" si="32"/>
        <v>135</v>
      </c>
      <c r="DE99" s="18" t="s">
        <v>3789</v>
      </c>
      <c r="DF99" s="18"/>
      <c r="DG99" s="17"/>
      <c r="DH99" s="17"/>
      <c r="DI99" s="106" t="s">
        <v>505</v>
      </c>
      <c r="DJ99" s="1374">
        <f t="shared" si="33"/>
        <v>139</v>
      </c>
      <c r="DK99" s="18" t="s">
        <v>3815</v>
      </c>
      <c r="DL99" s="18"/>
      <c r="DM99" s="17"/>
      <c r="DN99" s="17"/>
      <c r="DO99" s="106" t="s">
        <v>505</v>
      </c>
      <c r="DP99" s="18"/>
      <c r="DQ99" s="17"/>
      <c r="DR99" s="1368" t="s">
        <v>3621</v>
      </c>
      <c r="DS99" s="651"/>
      <c r="DU99" s="449">
        <f>IF(DW99=DW67,1,LEN(DW99))</f>
        <v>0</v>
      </c>
      <c r="DV99" s="450" cm="1">
        <f t="array" ref="DV99">IF(DY99="", "", IFERROR(MAX(IF(ISNUMBER(DV68:DV98), DV68:DV98)) + 1, ""))</f>
        <v>10</v>
      </c>
      <c r="DW99" s="121" t="str" cm="1">
        <f t="array" ref="DW99">IFERROR(INDEX(DY73:DY124, MATCH(ROW()-MIN(ROW(DY73:DY124))+1, DV73:DV124, 0)), "")</f>
        <v/>
      </c>
      <c r="DX99" s="451">
        <f t="shared" si="24"/>
        <v>0</v>
      </c>
      <c r="DY99" s="452" t="str">
        <f t="shared" si="25"/>
        <v>► Saisissez ou coller les lignes du brouillon que vous voulez couper dans ces 4 lignes et</v>
      </c>
      <c r="DZ99" s="453" t="str">
        <f>DW63</f>
        <v>► Saisissez ou coller les lignes du brouillon que vous voulez couper dans ces 4 lignes et saisissez un nombre de caractères pour que le texte ne déborde pas de la colonne ⤵️ 🧋</v>
      </c>
      <c r="EA99" s="457" t="str">
        <f>IF(AND(DZ99&lt;&gt;"", DZ103&lt;&gt;""), IF(LEN(DZ99)&lt;DZ103, DZ99, IFERROR(LEFT(DZ102, IF(ISNUMBER(FIND(" ", DZ102)), FIND(" ", DZ102 &amp; " ", DZ103) - 1, LEN(DZ102))), "")), "")</f>
        <v>► Saisissez ou coller les lignes du brouillon que vous voulez couper dans ces 4 lignes et</v>
      </c>
      <c r="EB99" s="455" t="str">
        <f>IF(OR(EA99="",DZ102="",LEN(DZ102)-LEN(EA99)-1&lt;=0),"►",RIGHT(DZ102,LEN(DZ102)-LEN(EA99)-1))</f>
        <v xml:space="preserve"> saisissez un nombre de caractères pour que le texte ne déborde pas de la colonne ⤵️ 🧋</v>
      </c>
      <c r="ED99" s="9">
        <v>1</v>
      </c>
    </row>
    <row r="100" spans="2:134" ht="21" customHeight="1">
      <c r="B100" s="633" t="s">
        <v>889</v>
      </c>
      <c r="C100" s="633" t="s">
        <v>1015</v>
      </c>
      <c r="D100" s="633" t="s">
        <v>1776</v>
      </c>
      <c r="E100" s="633" t="s">
        <v>2971</v>
      </c>
      <c r="F100" s="119" t="s">
        <v>342</v>
      </c>
      <c r="G100" s="119" t="s">
        <v>342</v>
      </c>
      <c r="H100" s="119" t="s">
        <v>342</v>
      </c>
      <c r="I100" s="1335" t="s">
        <v>3046</v>
      </c>
      <c r="J100" s="93">
        <f t="shared" si="34"/>
        <v>0.36</v>
      </c>
      <c r="K100" s="92" t="s">
        <v>282</v>
      </c>
      <c r="L100" s="75">
        <f t="shared" si="35"/>
        <v>3</v>
      </c>
      <c r="M100" s="74">
        <f t="shared" si="36"/>
        <v>36</v>
      </c>
      <c r="N100" s="91">
        <v>360</v>
      </c>
      <c r="O100" s="72">
        <v>300</v>
      </c>
      <c r="P100" s="71">
        <v>470</v>
      </c>
      <c r="Q100" s="79">
        <f t="shared" si="28"/>
        <v>47</v>
      </c>
      <c r="R100" s="95">
        <v>470</v>
      </c>
      <c r="S100" s="87" t="s">
        <v>341</v>
      </c>
      <c r="V100" s="549"/>
      <c r="W100" s="549"/>
      <c r="X100" s="549"/>
      <c r="Y100" s="549"/>
      <c r="AA100" s="646"/>
      <c r="AB100" s="288">
        <v>19</v>
      </c>
      <c r="AC100" s="556"/>
      <c r="AD100" s="597">
        <v>1.03</v>
      </c>
      <c r="AE100" s="556"/>
      <c r="AF100" s="286" t="s">
        <v>34</v>
      </c>
      <c r="AG100" s="551"/>
      <c r="AH100" s="286" t="s">
        <v>3292</v>
      </c>
      <c r="AI100" s="551"/>
      <c r="AJ100" s="286" t="s">
        <v>3343</v>
      </c>
      <c r="AK100" s="551"/>
      <c r="AL100" s="1345" t="s">
        <v>3222</v>
      </c>
      <c r="AM100" s="551"/>
      <c r="AN100" s="551"/>
      <c r="AO100" s="1572" t="s">
        <v>753</v>
      </c>
      <c r="AP100" s="1533"/>
      <c r="AR100" s="1572" t="s">
        <v>3384</v>
      </c>
      <c r="AS100" s="1533"/>
      <c r="AU100" s="1572" t="s">
        <v>2920</v>
      </c>
      <c r="AV100" s="1533"/>
      <c r="AX100" s="1792" t="s">
        <v>3137</v>
      </c>
      <c r="AY100" s="1793"/>
      <c r="BE100" s="645"/>
      <c r="BF100" s="20"/>
      <c r="BG100" s="1355"/>
      <c r="BJ100" s="549"/>
      <c r="BL100" s="549"/>
      <c r="BM100" s="549"/>
      <c r="BO100" s="549"/>
      <c r="BP100" s="549"/>
      <c r="BR100" s="549"/>
      <c r="BS100" s="549"/>
      <c r="BV100" s="549"/>
      <c r="BW100" s="1693"/>
      <c r="BX100" s="260"/>
      <c r="BY100" s="1693"/>
      <c r="BZ100" s="1693"/>
      <c r="CA100" s="1831"/>
      <c r="CB100" s="1648"/>
      <c r="CC100" s="1648"/>
      <c r="CD100" s="1648"/>
      <c r="CE100" s="1833"/>
      <c r="CH100" s="260">
        <f t="shared" si="30"/>
        <v>125</v>
      </c>
      <c r="CI100" s="18" t="s">
        <v>117</v>
      </c>
      <c r="CJ100" s="18"/>
      <c r="CK100" s="17"/>
      <c r="CL100" s="17"/>
      <c r="CM100" s="17"/>
      <c r="CN100" s="17"/>
      <c r="CO100" s="17"/>
      <c r="CP100" s="17"/>
      <c r="CT100" s="1478"/>
      <c r="CU100" s="1479"/>
      <c r="CV100" s="1480"/>
      <c r="CW100" s="1480"/>
      <c r="CX100" s="1481"/>
      <c r="CY100" s="1482"/>
      <c r="DB100" s="17"/>
      <c r="DC100" s="1374">
        <f t="shared" si="29"/>
        <v>125</v>
      </c>
      <c r="DD100" s="1374">
        <f t="shared" si="32"/>
        <v>96</v>
      </c>
      <c r="DE100" s="18" t="s">
        <v>3790</v>
      </c>
      <c r="DF100" s="18"/>
      <c r="DG100" s="17"/>
      <c r="DH100" s="17"/>
      <c r="DJ100" s="1374">
        <f t="shared" si="33"/>
        <v>106</v>
      </c>
      <c r="DK100" s="18" t="s">
        <v>3816</v>
      </c>
      <c r="DL100" s="18"/>
      <c r="DM100" s="17"/>
      <c r="DN100" s="17"/>
      <c r="DO100" s="106" t="s">
        <v>505</v>
      </c>
      <c r="DP100" s="18"/>
      <c r="DQ100" s="17"/>
      <c r="DR100" s="67" t="s">
        <v>3622</v>
      </c>
      <c r="DS100" s="651"/>
      <c r="DU100" s="449">
        <f>IF(DW100=DW67,1,LEN(DW100))</f>
        <v>0</v>
      </c>
      <c r="DV100" s="450" cm="1">
        <f t="array" ref="DV100">IF(DY100="", "", IFERROR(MAX(IF(ISNUMBER(DV68:DV99), DV68:DV99)) + 1, ""))</f>
        <v>11</v>
      </c>
      <c r="DW100" s="121" t="str" cm="1">
        <f t="array" ref="DW100">IFERROR(INDEX(DY73:DY124, MATCH(ROW()-MIN(ROW(DY73:DY124))+1, DV73:DV124, 0)), "")</f>
        <v/>
      </c>
      <c r="DX100" s="451">
        <f t="shared" si="24"/>
        <v>0</v>
      </c>
      <c r="DY100" s="452" t="str">
        <f t="shared" si="25"/>
        <v xml:space="preserve"> saisissez un nombre de caractères pour que le texte ne déborde pas de la colonne ⤵️ 🧋</v>
      </c>
      <c r="DZ100" s="456" t="str">
        <f>SUBSTITUTE(SUBSTITUTE(SUBSTITUTE(SUBSTITUTE(SUBSTITUTE(DZ99, ",", "♦"), ";", "♦"), ".", "♦"), " ♦", " "), "♦", " ")</f>
        <v>► Saisissez ou coller les lignes du brouillon que vous voulez couper dans ces 4 lignes et saisissez un nombre de caractères pour que le texte ne déborde pas de la colonne ⤵️ 🧋</v>
      </c>
      <c r="EA100" s="457" t="str">
        <f>IF(LEN(EB99)&lt;=DZ103,EB99,LEFT(EB99,FIND("#",SUBSTITUTE(LEFT(EB99,DZ103+1)," ","#",LEN(LEFT(EB99,DZ103+1))-LEN(SUBSTITUTE(LEFT(EB99,DZ103+1)," ",""))))-1))</f>
        <v xml:space="preserve"> saisissez un nombre de caractères pour que le texte ne déborde pas de la colonne ⤵️ 🧋</v>
      </c>
      <c r="EB100" s="458" t="str">
        <f t="shared" ref="EB100:EB111" si="41">IF(EA100="","",IFERROR(RIGHT(EB99,LEN(EB99)-LEN(EA100)-1),""))</f>
        <v/>
      </c>
      <c r="ED100" s="9">
        <v>1</v>
      </c>
    </row>
    <row r="101" spans="2:134" ht="21" customHeight="1" thickBot="1">
      <c r="F101" s="540" t="s">
        <v>340</v>
      </c>
      <c r="G101" s="540" t="s">
        <v>1016</v>
      </c>
      <c r="H101" s="540" t="s">
        <v>1777</v>
      </c>
      <c r="I101" s="1336" t="s">
        <v>3047</v>
      </c>
      <c r="J101" s="77">
        <f t="shared" si="34"/>
        <v>0.03</v>
      </c>
      <c r="K101" s="82" t="s">
        <v>243</v>
      </c>
      <c r="L101" s="75">
        <f t="shared" si="35"/>
        <v>33</v>
      </c>
      <c r="M101" s="74">
        <f t="shared" si="36"/>
        <v>3</v>
      </c>
      <c r="N101" s="91">
        <v>30</v>
      </c>
      <c r="O101" s="72"/>
      <c r="P101" s="71"/>
      <c r="Q101" s="84"/>
      <c r="R101" s="88"/>
      <c r="S101" s="107" t="s">
        <v>339</v>
      </c>
      <c r="V101" s="549"/>
      <c r="W101" s="549"/>
      <c r="X101" s="549"/>
      <c r="Y101" s="549"/>
      <c r="AA101" s="646"/>
      <c r="AB101" s="288">
        <v>24</v>
      </c>
      <c r="AC101" s="556"/>
      <c r="AD101" s="597">
        <v>1.02</v>
      </c>
      <c r="AE101" s="556"/>
      <c r="AF101" s="286" t="s">
        <v>33</v>
      </c>
      <c r="AG101" s="551"/>
      <c r="AH101" s="286" t="s">
        <v>33</v>
      </c>
      <c r="AI101" s="551"/>
      <c r="AJ101" s="286" t="s">
        <v>33</v>
      </c>
      <c r="AK101" s="551"/>
      <c r="AL101" s="1345" t="s">
        <v>3223</v>
      </c>
      <c r="AM101" s="551"/>
      <c r="AN101" s="551"/>
      <c r="AO101" s="1572" t="s">
        <v>729</v>
      </c>
      <c r="AP101" s="1533"/>
      <c r="AR101" s="1572" t="s">
        <v>3359</v>
      </c>
      <c r="AS101" s="1533"/>
      <c r="AU101" s="1572" t="s">
        <v>2893</v>
      </c>
      <c r="AV101" s="1533"/>
      <c r="AX101" s="1792" t="s">
        <v>3112</v>
      </c>
      <c r="AY101" s="1793"/>
      <c r="BE101" s="645"/>
      <c r="BF101" s="20"/>
      <c r="BG101" s="1356" t="s">
        <v>3432</v>
      </c>
      <c r="BJ101" s="549"/>
      <c r="BL101" s="549"/>
      <c r="BM101" s="549"/>
      <c r="BO101" s="549"/>
      <c r="BP101" s="549"/>
      <c r="BR101" s="549"/>
      <c r="BS101" s="549"/>
      <c r="BV101" s="549"/>
      <c r="BX101" s="260"/>
      <c r="CA101" s="1342"/>
      <c r="CE101" s="1365"/>
      <c r="CH101" s="260">
        <f t="shared" si="30"/>
        <v>79</v>
      </c>
      <c r="CI101" s="24" t="s">
        <v>115</v>
      </c>
      <c r="CJ101" s="18"/>
      <c r="CK101" s="17"/>
      <c r="CL101" s="17"/>
      <c r="CM101" s="17"/>
      <c r="CN101" s="17"/>
      <c r="CO101" s="17"/>
      <c r="CP101" s="17"/>
      <c r="CQ101" s="9">
        <v>1</v>
      </c>
      <c r="CR101" s="9">
        <v>1</v>
      </c>
      <c r="CS101" s="9">
        <v>1</v>
      </c>
      <c r="CT101" s="9">
        <v>1</v>
      </c>
      <c r="CU101" s="9">
        <v>1</v>
      </c>
      <c r="CV101" s="9">
        <v>1</v>
      </c>
      <c r="CW101" s="9">
        <v>1</v>
      </c>
      <c r="CX101" s="9">
        <v>1</v>
      </c>
      <c r="CY101" s="9">
        <v>1</v>
      </c>
      <c r="CZ101" s="9">
        <v>1</v>
      </c>
      <c r="DA101" s="9">
        <v>1</v>
      </c>
      <c r="DB101" s="17"/>
      <c r="DC101" s="1374">
        <f t="shared" si="29"/>
        <v>79</v>
      </c>
      <c r="DD101" s="1374">
        <f t="shared" si="32"/>
        <v>0</v>
      </c>
      <c r="DE101" s="24"/>
      <c r="DF101" s="18"/>
      <c r="DG101" s="17"/>
      <c r="DH101" s="17"/>
      <c r="DJ101" s="1374">
        <f t="shared" si="33"/>
        <v>0</v>
      </c>
      <c r="DK101" s="24"/>
      <c r="DL101" s="18"/>
      <c r="DM101" s="17"/>
      <c r="DN101" s="17"/>
      <c r="DO101" s="106" t="s">
        <v>505</v>
      </c>
      <c r="DP101" s="18"/>
      <c r="DQ101" s="17"/>
      <c r="DR101" s="67" t="s">
        <v>3623</v>
      </c>
      <c r="DS101" s="651"/>
      <c r="DU101" s="449">
        <f>IF(DW101=DW67,1,LEN(DW101))</f>
        <v>0</v>
      </c>
      <c r="DV101" s="450" t="str" cm="1">
        <f t="array" ref="DV101">IF(DY101="", "", IFERROR(MAX(IF(ISNUMBER(DV68:DV100), DV68:DV100)) + 1, ""))</f>
        <v/>
      </c>
      <c r="DW101" s="121" t="str" cm="1">
        <f t="array" ref="DW101">IFERROR(INDEX(DY73:DY124, MATCH(ROW()-MIN(ROW(DY73:DY124))+1, DV73:DV124, 0)), "")</f>
        <v/>
      </c>
      <c r="DX101" s="451">
        <f t="shared" si="24"/>
        <v>0</v>
      </c>
      <c r="DY101" s="452" t="str">
        <f t="shared" si="25"/>
        <v/>
      </c>
      <c r="DZ101" s="456" t="str">
        <f>IFERROR(SUBSTITUTE(SUBSTITUTE(SUBSTITUTE(SUBSTITUTE(SUBSTITUTE(SUBSTITUTE(DZ100, ",", " "), ".", " "), ";", " "), "-", " "), ":", " "), "?", " "), DZ100)</f>
        <v>► Saisissez ou coller les lignes du brouillon que vous voulez couper dans ces 4 lignes et saisissez un nombre de caractères pour que le texte ne déborde pas de la colonne ⤵️ 🧋</v>
      </c>
      <c r="EA101" s="457" t="str">
        <f>IF(LEN(EB100)&lt;=DZ103,EB100,LEFT(EB100,FIND("#",SUBSTITUTE(LEFT(EB100,DZ103+1)," ","#",LEN(LEFT(EB100,DZ103+1))-LEN(SUBSTITUTE(LEFT(EB100,DZ103+1)," ",""))))-1))</f>
        <v/>
      </c>
      <c r="EB101" s="458" t="str">
        <f t="shared" si="41"/>
        <v/>
      </c>
      <c r="ED101" s="9">
        <v>1</v>
      </c>
    </row>
    <row r="102" spans="2:134" ht="21" customHeight="1">
      <c r="F102" s="541" t="s">
        <v>337</v>
      </c>
      <c r="G102" s="541" t="s">
        <v>1017</v>
      </c>
      <c r="H102" s="541" t="s">
        <v>1778</v>
      </c>
      <c r="I102" s="1337" t="s">
        <v>3048</v>
      </c>
      <c r="J102" s="77">
        <f t="shared" si="34"/>
        <v>0.09</v>
      </c>
      <c r="K102" s="82" t="s">
        <v>243</v>
      </c>
      <c r="L102" s="75">
        <f t="shared" si="35"/>
        <v>11</v>
      </c>
      <c r="M102" s="74">
        <f t="shared" si="36"/>
        <v>9</v>
      </c>
      <c r="N102" s="91">
        <v>90</v>
      </c>
      <c r="O102" s="72"/>
      <c r="P102" s="71"/>
      <c r="Q102" s="84"/>
      <c r="R102" s="88"/>
      <c r="S102" s="107" t="s">
        <v>336</v>
      </c>
      <c r="V102" s="549"/>
      <c r="W102" s="549"/>
      <c r="X102" s="549"/>
      <c r="Y102" s="549"/>
      <c r="AA102" s="646"/>
      <c r="AB102" s="288">
        <v>30</v>
      </c>
      <c r="AC102" s="556"/>
      <c r="AD102" s="597">
        <v>1.03</v>
      </c>
      <c r="AE102" s="556"/>
      <c r="AF102" s="286" t="s">
        <v>31</v>
      </c>
      <c r="AG102" s="551"/>
      <c r="AH102" s="286" t="s">
        <v>3293</v>
      </c>
      <c r="AI102" s="551"/>
      <c r="AJ102" s="286" t="s">
        <v>3344</v>
      </c>
      <c r="AK102" s="551"/>
      <c r="AL102" s="1345" t="s">
        <v>3224</v>
      </c>
      <c r="AM102" s="551"/>
      <c r="AN102" s="551"/>
      <c r="AO102" s="1572" t="s">
        <v>749</v>
      </c>
      <c r="AP102" s="1533"/>
      <c r="AR102" s="1572" t="s">
        <v>3382</v>
      </c>
      <c r="AS102" s="1533"/>
      <c r="AU102" s="1572" t="s">
        <v>2918</v>
      </c>
      <c r="AV102" s="1533"/>
      <c r="AX102" s="1792" t="s">
        <v>3135</v>
      </c>
      <c r="AY102" s="1793"/>
      <c r="BE102" s="645"/>
      <c r="BF102" s="20"/>
      <c r="BG102" s="1355" t="s">
        <v>3421</v>
      </c>
      <c r="BJ102" s="549"/>
      <c r="BL102" s="549"/>
      <c r="BM102" s="549"/>
      <c r="BO102" s="549"/>
      <c r="BP102" s="549"/>
      <c r="BR102" s="549"/>
      <c r="BS102" s="549"/>
      <c r="BV102" s="549"/>
      <c r="BW102" s="1694" t="s">
        <v>724</v>
      </c>
      <c r="BX102" s="260"/>
      <c r="BY102" s="1694" t="s">
        <v>724</v>
      </c>
      <c r="BZ102" s="1694" t="s">
        <v>3492</v>
      </c>
      <c r="CA102" s="1830" t="s">
        <v>3468</v>
      </c>
      <c r="CB102" s="1648" t="s">
        <v>862</v>
      </c>
      <c r="CC102" s="1648" t="s">
        <v>3517</v>
      </c>
      <c r="CD102" s="1648" t="s">
        <v>862</v>
      </c>
      <c r="CE102" s="1833" t="s">
        <v>3563</v>
      </c>
      <c r="CH102" s="260">
        <f t="shared" si="30"/>
        <v>5</v>
      </c>
      <c r="CI102" s="19" t="s">
        <v>62</v>
      </c>
      <c r="CJ102" s="18"/>
      <c r="CK102" s="17"/>
      <c r="CL102" s="17"/>
      <c r="CM102" s="17"/>
      <c r="CN102" s="17"/>
      <c r="CO102" s="17"/>
      <c r="CP102" s="17"/>
      <c r="DB102" s="17"/>
      <c r="DC102" s="1374">
        <f t="shared" si="29"/>
        <v>5</v>
      </c>
      <c r="DD102" s="1374">
        <f t="shared" si="32"/>
        <v>5</v>
      </c>
      <c r="DE102" s="19" t="s">
        <v>62</v>
      </c>
      <c r="DF102" s="18"/>
      <c r="DG102" s="17"/>
      <c r="DH102" s="17"/>
      <c r="DI102" s="106" t="s">
        <v>505</v>
      </c>
      <c r="DJ102" s="1374">
        <f t="shared" si="33"/>
        <v>5</v>
      </c>
      <c r="DK102" s="19" t="s">
        <v>62</v>
      </c>
      <c r="DL102" s="18"/>
      <c r="DM102" s="17"/>
      <c r="DN102" s="17"/>
      <c r="DO102" s="106" t="s">
        <v>505</v>
      </c>
      <c r="DP102" s="18"/>
      <c r="DQ102" s="17"/>
      <c r="DR102" s="67"/>
      <c r="DS102" s="651"/>
      <c r="DU102" s="449">
        <f>IF(DW102=DW67,1,LEN(DW102))</f>
        <v>0</v>
      </c>
      <c r="DV102" s="450" t="str" cm="1">
        <f t="array" ref="DV102">IF(DY102="", "", IFERROR(MAX(IF(ISNUMBER(DV68:DV101), DV68:DV101)) + 1, ""))</f>
        <v/>
      </c>
      <c r="DW102" s="121" t="str" cm="1">
        <f t="array" ref="DW102">IFERROR(INDEX(DY73:DY124, MATCH(ROW()-MIN(ROW(DY73:DY124))+1, DV73:DV124, 0)), "")</f>
        <v/>
      </c>
      <c r="DX102" s="451">
        <f t="shared" si="24"/>
        <v>0</v>
      </c>
      <c r="DY102" s="452" t="str">
        <f t="shared" si="25"/>
        <v/>
      </c>
      <c r="DZ102" s="456" t="str">
        <f>IFERROR(SUBSTITUTE(SUBSTITUTE(SUBSTITUTE(SUBSTITUTE(DZ101, " , ", " "), ";", " "), "  ", " "), " ", " "), DZ101)</f>
        <v>► Saisissez ou coller les lignes du brouillon que vous voulez couper dans ces 4 lignes et saisissez un nombre de caractères pour que le texte ne déborde pas de la colonne ⤵️ 🧋</v>
      </c>
      <c r="EA102" s="457" t="str">
        <f>IF(LEN(EB101)&lt;=DZ103,EB101,LEFT(EB101,FIND("#",SUBSTITUTE(LEFT(EB101,DZ103+1)," ","#",LEN(LEFT(EB101,DZ103+1))-LEN(SUBSTITUTE(LEFT(EB101,DZ103+1)," ",""))))-1))</f>
        <v/>
      </c>
      <c r="EB102" s="458" t="str">
        <f t="shared" si="41"/>
        <v/>
      </c>
      <c r="ED102" s="9">
        <v>1</v>
      </c>
    </row>
    <row r="103" spans="2:134" ht="21" customHeight="1">
      <c r="F103" s="543" t="s">
        <v>335</v>
      </c>
      <c r="G103" s="543" t="s">
        <v>1018</v>
      </c>
      <c r="H103" s="543" t="s">
        <v>1868</v>
      </c>
      <c r="I103" s="1338" t="s">
        <v>3026</v>
      </c>
      <c r="J103" s="93">
        <f t="shared" si="34"/>
        <v>0.05</v>
      </c>
      <c r="K103" s="92" t="s">
        <v>282</v>
      </c>
      <c r="L103" s="75">
        <f t="shared" si="35"/>
        <v>20</v>
      </c>
      <c r="M103" s="74">
        <f t="shared" si="36"/>
        <v>5</v>
      </c>
      <c r="N103" s="91">
        <v>50</v>
      </c>
      <c r="O103" s="72"/>
      <c r="P103" s="71"/>
      <c r="Q103" s="70"/>
      <c r="R103" s="95"/>
      <c r="S103" s="87"/>
      <c r="V103" s="549"/>
      <c r="W103" s="549"/>
      <c r="X103" s="549"/>
      <c r="Y103" s="549"/>
      <c r="AA103" s="647"/>
      <c r="AB103" s="288">
        <v>25</v>
      </c>
      <c r="AC103" s="556"/>
      <c r="AD103" s="597">
        <v>1.03</v>
      </c>
      <c r="AE103" s="556"/>
      <c r="AF103" s="286" t="s">
        <v>29</v>
      </c>
      <c r="AG103" s="551"/>
      <c r="AH103" s="286" t="s">
        <v>29</v>
      </c>
      <c r="AI103" s="551"/>
      <c r="AJ103" s="286" t="s">
        <v>29</v>
      </c>
      <c r="AK103" s="551"/>
      <c r="AL103" s="1345" t="s">
        <v>3225</v>
      </c>
      <c r="AM103" s="551"/>
      <c r="AN103" s="551"/>
      <c r="AO103" s="1572" t="s">
        <v>751</v>
      </c>
      <c r="AP103" s="1533"/>
      <c r="AR103" s="1572" t="s">
        <v>3385</v>
      </c>
      <c r="AS103" s="1533"/>
      <c r="AU103" s="1572" t="s">
        <v>2921</v>
      </c>
      <c r="AV103" s="1533"/>
      <c r="AX103" s="1792" t="s">
        <v>3138</v>
      </c>
      <c r="AY103" s="1793"/>
      <c r="BE103" s="645"/>
      <c r="BF103" s="20"/>
      <c r="BG103" s="1355" t="s">
        <v>3422</v>
      </c>
      <c r="BJ103" s="549"/>
      <c r="BL103" s="549"/>
      <c r="BM103" s="549"/>
      <c r="BO103" s="549"/>
      <c r="BP103" s="549"/>
      <c r="BR103" s="549"/>
      <c r="BS103" s="549"/>
      <c r="BV103" s="549"/>
      <c r="BW103" s="1693"/>
      <c r="BX103" s="260"/>
      <c r="BY103" s="1693"/>
      <c r="BZ103" s="1693"/>
      <c r="CA103" s="1831"/>
      <c r="CB103" s="1648"/>
      <c r="CC103" s="1648"/>
      <c r="CD103" s="1648"/>
      <c r="CE103" s="1833"/>
      <c r="CH103" s="260">
        <f t="shared" si="30"/>
        <v>110</v>
      </c>
      <c r="CI103" s="18" t="s">
        <v>60</v>
      </c>
      <c r="CJ103" s="18"/>
      <c r="CK103" s="17"/>
      <c r="CL103" s="17"/>
      <c r="CM103" s="17"/>
      <c r="CN103" s="17"/>
      <c r="CO103" s="17"/>
      <c r="CP103" s="17"/>
      <c r="DB103" s="17"/>
      <c r="DC103" s="1374">
        <f t="shared" si="29"/>
        <v>110</v>
      </c>
      <c r="DD103" s="1374">
        <f t="shared" si="32"/>
        <v>101</v>
      </c>
      <c r="DE103" s="18" t="s">
        <v>3713</v>
      </c>
      <c r="DF103" s="18"/>
      <c r="DG103" s="17"/>
      <c r="DH103" s="17"/>
      <c r="DI103" s="106" t="s">
        <v>505</v>
      </c>
      <c r="DJ103" s="1374">
        <f t="shared" si="33"/>
        <v>103</v>
      </c>
      <c r="DK103" s="18" t="s">
        <v>3714</v>
      </c>
      <c r="DL103" s="18"/>
      <c r="DM103" s="17"/>
      <c r="DN103" s="17"/>
      <c r="DO103" s="106" t="s">
        <v>505</v>
      </c>
      <c r="DP103" s="18"/>
      <c r="DQ103" s="17"/>
      <c r="DR103" s="67"/>
      <c r="DS103" s="651"/>
      <c r="DU103" s="449">
        <f>IF(DW103=DW67,1,LEN(DW103))</f>
        <v>0</v>
      </c>
      <c r="DV103" s="450" t="str" cm="1">
        <f t="array" ref="DV103">IF(DY103="", "", IFERROR(MAX(IF(ISNUMBER(DV68:DV102), DV68:DV102)) + 1, ""))</f>
        <v/>
      </c>
      <c r="DW103" s="121" t="str" cm="1">
        <f t="array" ref="DW103">IFERROR(INDEX(DY73:DY124, MATCH(ROW()-MIN(ROW(DY73:DY124))+1, DV73:DV124, 0)), "")</f>
        <v/>
      </c>
      <c r="DX103" s="451">
        <f t="shared" si="24"/>
        <v>0</v>
      </c>
      <c r="DY103" s="452" t="str">
        <f t="shared" si="25"/>
        <v/>
      </c>
      <c r="DZ103" s="459">
        <f>DW71</f>
        <v>89</v>
      </c>
      <c r="EA103" s="457" t="str">
        <f>IF(LEN(EB102)&lt;=DZ103,EB102,LEFT(EB102,FIND("#",SUBSTITUTE(LEFT(EB102,DZ103+1)," ","#",LEN(LEFT(EB102,DZ103+1))-LEN(SUBSTITUTE(LEFT(EB102,DZ103+1)," ",""))))-1))</f>
        <v/>
      </c>
      <c r="EB103" s="458" t="str">
        <f t="shared" si="41"/>
        <v/>
      </c>
      <c r="ED103" s="9">
        <v>1</v>
      </c>
    </row>
    <row r="104" spans="2:134" ht="21" customHeight="1" thickBot="1">
      <c r="F104" s="543" t="s">
        <v>333</v>
      </c>
      <c r="G104" s="543" t="s">
        <v>1019</v>
      </c>
      <c r="H104" s="543" t="s">
        <v>1779</v>
      </c>
      <c r="I104" s="1338" t="s">
        <v>3049</v>
      </c>
      <c r="J104" s="93">
        <f t="shared" si="34"/>
        <v>3.0000000000000001E-3</v>
      </c>
      <c r="K104" s="92" t="s">
        <v>282</v>
      </c>
      <c r="L104" s="75">
        <f t="shared" si="35"/>
        <v>333</v>
      </c>
      <c r="M104" s="74">
        <f t="shared" si="36"/>
        <v>0.3</v>
      </c>
      <c r="N104" s="91">
        <v>3</v>
      </c>
      <c r="O104" s="72"/>
      <c r="P104" s="71"/>
      <c r="Q104" s="70"/>
      <c r="R104" s="95"/>
      <c r="S104" s="87"/>
      <c r="V104" s="549"/>
      <c r="W104" s="549"/>
      <c r="X104" s="549"/>
      <c r="Y104" s="549"/>
      <c r="AA104" s="646"/>
      <c r="AB104" s="288">
        <v>18</v>
      </c>
      <c r="AC104" s="556"/>
      <c r="AD104" s="597">
        <v>1.03</v>
      </c>
      <c r="AE104" s="556"/>
      <c r="AF104" s="286" t="s">
        <v>28</v>
      </c>
      <c r="AG104" s="551"/>
      <c r="AH104" s="286" t="s">
        <v>3294</v>
      </c>
      <c r="AI104" s="551"/>
      <c r="AJ104" s="286" t="s">
        <v>3345</v>
      </c>
      <c r="AK104" s="551"/>
      <c r="AL104" s="1345" t="s">
        <v>3226</v>
      </c>
      <c r="AM104" s="551"/>
      <c r="AN104" s="551"/>
      <c r="AO104" s="1572" t="s">
        <v>747</v>
      </c>
      <c r="AP104" s="1533"/>
      <c r="AR104" s="1572" t="s">
        <v>3375</v>
      </c>
      <c r="AS104" s="1533"/>
      <c r="AU104" s="1572" t="s">
        <v>2911</v>
      </c>
      <c r="AV104" s="1533"/>
      <c r="AX104" s="1792" t="s">
        <v>3128</v>
      </c>
      <c r="AY104" s="1793"/>
      <c r="BE104" s="645"/>
      <c r="BF104" s="20"/>
      <c r="BG104" s="20"/>
      <c r="BJ104" s="549"/>
      <c r="BK104" s="549"/>
      <c r="BL104" s="549"/>
      <c r="BM104" s="549"/>
      <c r="BN104" s="549"/>
      <c r="BO104" s="549"/>
      <c r="BP104" s="549"/>
      <c r="BQ104" s="549"/>
      <c r="BR104" s="549"/>
      <c r="BS104" s="549"/>
      <c r="BT104" s="549"/>
      <c r="BV104" s="549"/>
      <c r="BX104" s="260"/>
      <c r="CA104" s="1342"/>
      <c r="CE104" s="1365"/>
      <c r="CH104" s="260">
        <f t="shared" si="30"/>
        <v>105</v>
      </c>
      <c r="CI104" s="18" t="s">
        <v>58</v>
      </c>
      <c r="CJ104" s="18"/>
      <c r="CK104" s="17"/>
      <c r="CL104" s="17"/>
      <c r="CM104" s="17"/>
      <c r="CN104" s="17"/>
      <c r="CO104" s="17"/>
      <c r="CP104" s="17"/>
      <c r="DB104" s="17"/>
      <c r="DC104" s="1374">
        <f t="shared" si="29"/>
        <v>105</v>
      </c>
      <c r="DD104" s="1374">
        <f t="shared" si="32"/>
        <v>136</v>
      </c>
      <c r="DE104" s="18" t="s">
        <v>3787</v>
      </c>
      <c r="DF104" s="18"/>
      <c r="DG104" s="17"/>
      <c r="DH104" s="17"/>
      <c r="DI104" s="106" t="s">
        <v>505</v>
      </c>
      <c r="DJ104" s="1374">
        <f t="shared" si="33"/>
        <v>137</v>
      </c>
      <c r="DK104" s="18" t="s">
        <v>3817</v>
      </c>
      <c r="DL104" s="18"/>
      <c r="DM104" s="17"/>
      <c r="DN104" s="17"/>
      <c r="DO104" s="106" t="s">
        <v>505</v>
      </c>
      <c r="DP104" s="18"/>
      <c r="DQ104" s="17"/>
      <c r="DR104" s="67" t="s">
        <v>3648</v>
      </c>
      <c r="DS104" s="651"/>
      <c r="DU104" s="449">
        <f>IF(DW104=DW67,1,LEN(DW104))</f>
        <v>0</v>
      </c>
      <c r="DV104" s="450" t="str" cm="1">
        <f t="array" ref="DV104">IF(DY104="", "", IFERROR(MAX(IF(ISNUMBER(DV68:DV103), DV68:DV103)) + 1, ""))</f>
        <v/>
      </c>
      <c r="DW104" s="121" t="str" cm="1">
        <f t="array" ref="DW104">IFERROR(INDEX(DY73:DY124, MATCH(ROW()-MIN(ROW(DY73:DY124))+1, DV73:DV124, 0)), "")</f>
        <v/>
      </c>
      <c r="DX104" s="451">
        <f t="shared" si="24"/>
        <v>0</v>
      </c>
      <c r="DY104" s="452" t="str">
        <f t="shared" si="25"/>
        <v/>
      </c>
      <c r="DZ104" s="460"/>
      <c r="EA104" s="457" t="str">
        <f>IF(LEN(EB103)&lt;=DZ103,EB103,LEFT(EB103,FIND("#",SUBSTITUTE(LEFT(EB103,DZ103+1)," ","#",LEN(LEFT(EB103,DZ103+1))-LEN(SUBSTITUTE(LEFT(EB103,DZ103+1)," ",""))))-1))</f>
        <v/>
      </c>
      <c r="EB104" s="458" t="str">
        <f t="shared" si="41"/>
        <v/>
      </c>
      <c r="ED104" s="9">
        <v>1</v>
      </c>
    </row>
    <row r="105" spans="2:134" ht="21" customHeight="1">
      <c r="F105" s="603" t="s">
        <v>282</v>
      </c>
      <c r="G105" s="603" t="s">
        <v>282</v>
      </c>
      <c r="H105" s="103" t="s">
        <v>282</v>
      </c>
      <c r="I105" s="1323" t="s">
        <v>3091</v>
      </c>
      <c r="J105" s="102">
        <f t="shared" si="34"/>
        <v>1</v>
      </c>
      <c r="K105" s="101" t="s">
        <v>282</v>
      </c>
      <c r="L105" s="104">
        <v>0</v>
      </c>
      <c r="M105" s="74">
        <f t="shared" si="36"/>
        <v>100</v>
      </c>
      <c r="N105" s="91">
        <v>1000</v>
      </c>
      <c r="O105" s="72">
        <v>0</v>
      </c>
      <c r="P105" s="71">
        <v>0</v>
      </c>
      <c r="Q105" s="79">
        <f t="shared" ref="Q105:Q115" si="42">N105/10</f>
        <v>100</v>
      </c>
      <c r="R105" s="95">
        <v>1000</v>
      </c>
      <c r="S105" s="87"/>
      <c r="V105" s="549"/>
      <c r="W105" s="549"/>
      <c r="X105" s="549"/>
      <c r="Y105" s="549"/>
      <c r="AA105" s="646"/>
      <c r="AB105" s="288">
        <v>25</v>
      </c>
      <c r="AC105" s="556"/>
      <c r="AD105" s="597">
        <v>1.03</v>
      </c>
      <c r="AE105" s="556"/>
      <c r="AF105" s="286" t="s">
        <v>27</v>
      </c>
      <c r="AG105" s="551"/>
      <c r="AH105" s="286" t="s">
        <v>27</v>
      </c>
      <c r="AI105" s="551"/>
      <c r="AJ105" s="286" t="s">
        <v>3346</v>
      </c>
      <c r="AK105" s="551"/>
      <c r="AL105" s="1345" t="s">
        <v>3227</v>
      </c>
      <c r="AM105" s="551"/>
      <c r="AN105" s="551"/>
      <c r="AO105" s="1572" t="s">
        <v>731</v>
      </c>
      <c r="AP105" s="1533"/>
      <c r="AR105" s="1572" t="s">
        <v>3361</v>
      </c>
      <c r="AS105" s="1533"/>
      <c r="AU105" s="1572" t="s">
        <v>2895</v>
      </c>
      <c r="AV105" s="1533"/>
      <c r="AX105" s="1792" t="s">
        <v>3114</v>
      </c>
      <c r="AY105" s="1793"/>
      <c r="BJ105" s="549"/>
      <c r="BK105" s="549"/>
      <c r="BL105" s="549"/>
      <c r="BM105" s="549"/>
      <c r="BN105" s="549"/>
      <c r="BO105" s="549"/>
      <c r="BP105" s="549"/>
      <c r="BQ105" s="549"/>
      <c r="BR105" s="549"/>
      <c r="BS105" s="549"/>
      <c r="BT105" s="549"/>
      <c r="BV105" s="549"/>
      <c r="BW105" s="1694" t="s">
        <v>874</v>
      </c>
      <c r="BX105" s="260"/>
      <c r="BY105" s="1694" t="s">
        <v>874</v>
      </c>
      <c r="BZ105" s="1694" t="s">
        <v>874</v>
      </c>
      <c r="CA105" s="1830" t="s">
        <v>3469</v>
      </c>
      <c r="CB105" s="1648" t="s">
        <v>864</v>
      </c>
      <c r="CC105" s="1648" t="s">
        <v>3518</v>
      </c>
      <c r="CD105" s="1648" t="s">
        <v>864</v>
      </c>
      <c r="CE105" s="1833" t="s">
        <v>3564</v>
      </c>
      <c r="CH105" s="260">
        <f t="shared" si="30"/>
        <v>127</v>
      </c>
      <c r="CI105" s="18" t="s">
        <v>56</v>
      </c>
      <c r="CJ105" s="18"/>
      <c r="CK105" s="17"/>
      <c r="CL105" s="17"/>
      <c r="CM105" s="17"/>
      <c r="CN105" s="17"/>
      <c r="CO105" s="17"/>
      <c r="CP105" s="17"/>
      <c r="DB105" s="17"/>
      <c r="DC105" s="1374">
        <f t="shared" si="29"/>
        <v>127</v>
      </c>
      <c r="DD105" s="1374">
        <f t="shared" si="32"/>
        <v>55</v>
      </c>
      <c r="DE105" s="18" t="s">
        <v>3788</v>
      </c>
      <c r="DF105" s="18"/>
      <c r="DG105" s="17"/>
      <c r="DH105" s="17"/>
      <c r="DI105" s="106" t="s">
        <v>505</v>
      </c>
      <c r="DJ105" s="1374">
        <f t="shared" si="33"/>
        <v>56</v>
      </c>
      <c r="DK105" s="18" t="s">
        <v>3818</v>
      </c>
      <c r="DL105" s="18"/>
      <c r="DM105" s="17"/>
      <c r="DN105" s="17"/>
      <c r="DO105" s="106" t="s">
        <v>505</v>
      </c>
      <c r="DP105" s="18"/>
      <c r="DQ105" s="17"/>
      <c r="DR105" s="67" t="s">
        <v>3630</v>
      </c>
      <c r="DS105" s="651"/>
      <c r="DU105" s="449">
        <f>IF(DW105=DW67,1,LEN(DW105))</f>
        <v>0</v>
      </c>
      <c r="DV105" s="450" t="str" cm="1">
        <f t="array" ref="DV105">IF(DY105="", "", IFERROR(MAX(IF(ISNUMBER(DV68:DV104), DV68:DV104)) + 1, ""))</f>
        <v/>
      </c>
      <c r="DW105" s="121" t="str" cm="1">
        <f t="array" ref="DW105">IFERROR(INDEX(DY73:DY124, MATCH(ROW()-MIN(ROW(DY73:DY124))+1, DV73:DV124, 0)), "")</f>
        <v/>
      </c>
      <c r="DX105" s="451">
        <f t="shared" si="24"/>
        <v>0</v>
      </c>
      <c r="DY105" s="452" t="str">
        <f t="shared" si="25"/>
        <v/>
      </c>
      <c r="DZ105" s="460"/>
      <c r="EA105" s="457" t="str">
        <f>IF(LEN(EB104)&lt;=DZ103,EB104,LEFT(EB104,FIND("#",SUBSTITUTE(LEFT(EB104,DZ103+1)," ","#",LEN(LEFT(EB104,DZ103+1))-LEN(SUBSTITUTE(LEFT(EB104,DZ103+1)," ",""))))-1))</f>
        <v/>
      </c>
      <c r="EB105" s="458" t="str">
        <f t="shared" si="41"/>
        <v/>
      </c>
      <c r="ED105" s="9">
        <v>1</v>
      </c>
    </row>
    <row r="106" spans="2:134" ht="21" customHeight="1">
      <c r="F106" s="603" t="s">
        <v>330</v>
      </c>
      <c r="G106" s="603" t="s">
        <v>330</v>
      </c>
      <c r="H106" s="103" t="s">
        <v>330</v>
      </c>
      <c r="I106" s="1323" t="s">
        <v>3050</v>
      </c>
      <c r="J106" s="102">
        <f t="shared" si="34"/>
        <v>0.1</v>
      </c>
      <c r="K106" s="101" t="s">
        <v>282</v>
      </c>
      <c r="L106" s="75">
        <f>ROUND(1/J106,0)</f>
        <v>10</v>
      </c>
      <c r="M106" s="74">
        <f t="shared" si="36"/>
        <v>10</v>
      </c>
      <c r="N106" s="91">
        <v>100</v>
      </c>
      <c r="O106" s="72">
        <v>0</v>
      </c>
      <c r="P106" s="71">
        <v>0</v>
      </c>
      <c r="Q106" s="79">
        <f t="shared" si="42"/>
        <v>10</v>
      </c>
      <c r="R106" s="95">
        <v>100</v>
      </c>
      <c r="S106" s="87"/>
      <c r="V106" s="549"/>
      <c r="W106" s="549"/>
      <c r="X106" s="549"/>
      <c r="Y106" s="549"/>
      <c r="AA106" s="646"/>
      <c r="AB106" s="288">
        <v>40</v>
      </c>
      <c r="AC106" s="556"/>
      <c r="AD106" s="597">
        <v>0.97</v>
      </c>
      <c r="AE106" s="556"/>
      <c r="AF106" s="286" t="s">
        <v>26</v>
      </c>
      <c r="AG106" s="551"/>
      <c r="AH106" s="286" t="s">
        <v>3295</v>
      </c>
      <c r="AI106" s="551"/>
      <c r="AJ106" s="286" t="s">
        <v>3347</v>
      </c>
      <c r="AK106" s="551"/>
      <c r="AL106" s="1345" t="s">
        <v>3228</v>
      </c>
      <c r="AM106" s="551"/>
      <c r="AN106" s="551"/>
      <c r="AO106" s="1572" t="s">
        <v>728</v>
      </c>
      <c r="AP106" s="1533"/>
      <c r="AR106" s="1572" t="s">
        <v>3358</v>
      </c>
      <c r="AS106" s="1533"/>
      <c r="AU106" s="1572" t="s">
        <v>2892</v>
      </c>
      <c r="AV106" s="1533"/>
      <c r="AX106" s="1792" t="s">
        <v>3111</v>
      </c>
      <c r="AY106" s="1793"/>
      <c r="BJ106" s="549"/>
      <c r="BK106" s="549"/>
      <c r="BL106" s="549"/>
      <c r="BM106" s="549"/>
      <c r="BN106" s="549"/>
      <c r="BO106" s="549"/>
      <c r="BP106" s="549"/>
      <c r="BQ106" s="549"/>
      <c r="BR106" s="549"/>
      <c r="BS106" s="549"/>
      <c r="BT106" s="549"/>
      <c r="BV106" s="549"/>
      <c r="BW106" s="1693"/>
      <c r="BX106" s="260"/>
      <c r="BY106" s="1693"/>
      <c r="BZ106" s="1693"/>
      <c r="CA106" s="1831"/>
      <c r="CB106" s="1648"/>
      <c r="CC106" s="1648"/>
      <c r="CD106" s="1648"/>
      <c r="CE106" s="1833"/>
      <c r="CH106" s="260">
        <f t="shared" si="30"/>
        <v>97</v>
      </c>
      <c r="CI106" s="18" t="s">
        <v>54</v>
      </c>
      <c r="CJ106" s="18"/>
      <c r="CK106" s="17"/>
      <c r="CL106" s="17"/>
      <c r="CM106" s="17"/>
      <c r="CN106" s="17"/>
      <c r="CO106" s="17"/>
      <c r="CP106" s="17"/>
      <c r="DB106" s="17"/>
      <c r="DC106" s="1374">
        <f t="shared" si="29"/>
        <v>97</v>
      </c>
      <c r="DD106" s="1374">
        <f t="shared" si="32"/>
        <v>21</v>
      </c>
      <c r="DE106" s="18" t="s">
        <v>3715</v>
      </c>
      <c r="DF106" s="18"/>
      <c r="DG106" s="17"/>
      <c r="DH106" s="17"/>
      <c r="DI106" s="106" t="s">
        <v>505</v>
      </c>
      <c r="DJ106" s="1374">
        <f t="shared" si="33"/>
        <v>80</v>
      </c>
      <c r="DK106" s="18" t="s">
        <v>3716</v>
      </c>
      <c r="DL106" s="18"/>
      <c r="DM106" s="17"/>
      <c r="DN106" s="17"/>
      <c r="DO106" s="106" t="s">
        <v>505</v>
      </c>
      <c r="DP106" s="18"/>
      <c r="DQ106" s="17"/>
      <c r="DR106" s="67" t="s">
        <v>3631</v>
      </c>
      <c r="DS106" s="651"/>
      <c r="DU106" s="449">
        <f>IF(DW106=DW67,1,LEN(DW106))</f>
        <v>0</v>
      </c>
      <c r="DV106" s="450" t="str" cm="1">
        <f t="array" ref="DV106">IF(DY106="", "", IFERROR(MAX(IF(ISNUMBER(DV68:DV105), DV68:DV105)) + 1, ""))</f>
        <v/>
      </c>
      <c r="DW106" s="121" t="str" cm="1">
        <f t="array" ref="DW106">IFERROR(INDEX(DY73:DY124, MATCH(ROW()-MIN(ROW(DY73:DY124))+1, DV73:DV124, 0)), "")</f>
        <v/>
      </c>
      <c r="DX106" s="451">
        <f t="shared" si="24"/>
        <v>0</v>
      </c>
      <c r="DY106" s="452" t="str">
        <f t="shared" si="25"/>
        <v/>
      </c>
      <c r="DZ106" s="460"/>
      <c r="EA106" s="457" t="str">
        <f>IF(LEN(EB105)&lt;=DZ103,EB105,LEFT(EB105,FIND("#",SUBSTITUTE(LEFT(EB105,DZ103+1)," ","#",LEN(LEFT(EB105,DZ103+1))-LEN(SUBSTITUTE(LEFT(EB105,DZ103+1)," ",""))))-1))</f>
        <v/>
      </c>
      <c r="EB106" s="458" t="str">
        <f t="shared" si="41"/>
        <v/>
      </c>
      <c r="ED106" s="9">
        <v>1</v>
      </c>
    </row>
    <row r="107" spans="2:134" ht="21" customHeight="1" thickBot="1">
      <c r="F107" s="603" t="s">
        <v>328</v>
      </c>
      <c r="G107" s="603" t="s">
        <v>328</v>
      </c>
      <c r="H107" s="103" t="s">
        <v>328</v>
      </c>
      <c r="I107" s="1323" t="s">
        <v>3051</v>
      </c>
      <c r="J107" s="102">
        <f t="shared" si="34"/>
        <v>0.01</v>
      </c>
      <c r="K107" s="101" t="s">
        <v>282</v>
      </c>
      <c r="L107" s="104">
        <v>100</v>
      </c>
      <c r="M107" s="74">
        <f t="shared" si="36"/>
        <v>1</v>
      </c>
      <c r="N107" s="91">
        <v>10</v>
      </c>
      <c r="O107" s="72">
        <v>0</v>
      </c>
      <c r="P107" s="71">
        <v>0</v>
      </c>
      <c r="Q107" s="79">
        <f t="shared" si="42"/>
        <v>1</v>
      </c>
      <c r="R107" s="95">
        <v>10</v>
      </c>
      <c r="S107" s="87"/>
      <c r="V107" s="549"/>
      <c r="W107" s="549"/>
      <c r="X107" s="549"/>
      <c r="Y107" s="549"/>
      <c r="AA107" s="646"/>
      <c r="AB107" s="288">
        <v>40</v>
      </c>
      <c r="AC107" s="556"/>
      <c r="AD107" s="597">
        <v>0.96</v>
      </c>
      <c r="AE107" s="556"/>
      <c r="AF107" s="286" t="s">
        <v>25</v>
      </c>
      <c r="AG107" s="551"/>
      <c r="AH107" s="286" t="s">
        <v>3296</v>
      </c>
      <c r="AI107" s="551"/>
      <c r="AJ107" s="286" t="s">
        <v>3348</v>
      </c>
      <c r="AK107" s="551"/>
      <c r="AL107" s="1345" t="s">
        <v>3229</v>
      </c>
      <c r="AM107" s="551"/>
      <c r="AN107" s="551"/>
      <c r="AO107" s="1572" t="s">
        <v>743</v>
      </c>
      <c r="AP107" s="1533"/>
      <c r="AR107" s="1572" t="s">
        <v>3371</v>
      </c>
      <c r="AS107" s="1533"/>
      <c r="AU107" s="1572" t="s">
        <v>2907</v>
      </c>
      <c r="AV107" s="1533"/>
      <c r="AX107" s="1792" t="s">
        <v>3125</v>
      </c>
      <c r="AY107" s="1793"/>
      <c r="BJ107" s="549"/>
      <c r="BK107" s="549"/>
      <c r="BL107" s="549"/>
      <c r="BM107" s="549"/>
      <c r="BN107" s="549"/>
      <c r="BO107" s="549"/>
      <c r="BP107" s="549"/>
      <c r="BQ107" s="549"/>
      <c r="BR107" s="549"/>
      <c r="BS107" s="549"/>
      <c r="BT107" s="549"/>
      <c r="BV107" s="549"/>
      <c r="BX107" s="260"/>
      <c r="CA107" s="1342"/>
      <c r="CE107" s="1365"/>
      <c r="CH107" s="260">
        <f t="shared" si="30"/>
        <v>7</v>
      </c>
      <c r="CI107" s="19" t="s">
        <v>103</v>
      </c>
      <c r="CJ107" s="18"/>
      <c r="CK107" s="17"/>
      <c r="CL107" s="17"/>
      <c r="CM107" s="17"/>
      <c r="CN107" s="17"/>
      <c r="CO107" s="17"/>
      <c r="CP107" s="17"/>
      <c r="DB107" s="17"/>
      <c r="DC107" s="1374">
        <f t="shared" si="29"/>
        <v>7</v>
      </c>
      <c r="DD107" s="1374">
        <f t="shared" si="32"/>
        <v>7</v>
      </c>
      <c r="DE107" s="19" t="s">
        <v>103</v>
      </c>
      <c r="DF107" s="18"/>
      <c r="DG107" s="17"/>
      <c r="DH107" s="17"/>
      <c r="DI107" s="106" t="s">
        <v>505</v>
      </c>
      <c r="DJ107" s="1374">
        <f t="shared" si="33"/>
        <v>7</v>
      </c>
      <c r="DK107" s="19" t="s">
        <v>103</v>
      </c>
      <c r="DL107" s="18"/>
      <c r="DM107" s="17"/>
      <c r="DN107" s="17"/>
      <c r="DO107" s="106" t="s">
        <v>505</v>
      </c>
      <c r="DP107" s="18"/>
      <c r="DQ107" s="17"/>
      <c r="DR107" s="67"/>
      <c r="DS107" s="651"/>
      <c r="DU107" s="449">
        <f>IF(DW107=DW67,1,LEN(DW107))</f>
        <v>0</v>
      </c>
      <c r="DV107" s="450" t="str" cm="1">
        <f t="array" ref="DV107">IF(DY107="", "", IFERROR(MAX(IF(ISNUMBER(DV68:DV106), DV68:DV106)) + 1, ""))</f>
        <v/>
      </c>
      <c r="DW107" s="121" t="str" cm="1">
        <f t="array" ref="DW107">IFERROR(INDEX(DY73:DY124, MATCH(ROW()-MIN(ROW(DY73:DY124))+1, DV73:DV124, 0)), "")</f>
        <v/>
      </c>
      <c r="DX107" s="451">
        <f t="shared" si="24"/>
        <v>0</v>
      </c>
      <c r="DY107" s="452" t="str">
        <f t="shared" si="25"/>
        <v/>
      </c>
      <c r="DZ107" s="460"/>
      <c r="EA107" s="457" t="str">
        <f>IF(LEN(EB106)&lt;=DZ103,EB106,LEFT(EB106,FIND("#",SUBSTITUTE(LEFT(EB106,DZ103+1)," ","#",LEN(LEFT(EB106,DZ103+1))-LEN(SUBSTITUTE(LEFT(EB106,DZ103+1)," ",""))))-1))</f>
        <v/>
      </c>
      <c r="EB107" s="458" t="str">
        <f t="shared" si="41"/>
        <v/>
      </c>
      <c r="ED107" s="9">
        <v>1</v>
      </c>
    </row>
    <row r="108" spans="2:134" ht="21" customHeight="1">
      <c r="F108" s="603" t="s">
        <v>326</v>
      </c>
      <c r="G108" s="603" t="s">
        <v>326</v>
      </c>
      <c r="H108" s="103" t="s">
        <v>326</v>
      </c>
      <c r="I108" s="1323" t="s">
        <v>3052</v>
      </c>
      <c r="J108" s="102">
        <f t="shared" si="34"/>
        <v>1E-3</v>
      </c>
      <c r="K108" s="101" t="s">
        <v>282</v>
      </c>
      <c r="L108" s="75">
        <f t="shared" ref="L108:L150" si="43">ROUND(1/J108,0)</f>
        <v>1000</v>
      </c>
      <c r="M108" s="74">
        <f t="shared" si="36"/>
        <v>0.1</v>
      </c>
      <c r="N108" s="91">
        <v>1</v>
      </c>
      <c r="O108" s="72">
        <v>0</v>
      </c>
      <c r="P108" s="71">
        <v>0</v>
      </c>
      <c r="Q108" s="74">
        <f t="shared" si="42"/>
        <v>0.1</v>
      </c>
      <c r="R108" s="95">
        <v>1</v>
      </c>
      <c r="S108" s="87"/>
      <c r="V108" s="549"/>
      <c r="W108" s="549"/>
      <c r="X108" s="549"/>
      <c r="Y108" s="549"/>
      <c r="AA108" s="646"/>
      <c r="AB108" s="288">
        <v>17</v>
      </c>
      <c r="AC108" s="556"/>
      <c r="AD108" s="597">
        <v>1.02</v>
      </c>
      <c r="AE108" s="556"/>
      <c r="AF108" s="286" t="s">
        <v>24</v>
      </c>
      <c r="AG108" s="551"/>
      <c r="AH108" s="286" t="s">
        <v>24</v>
      </c>
      <c r="AI108" s="551"/>
      <c r="AJ108" s="286" t="s">
        <v>24</v>
      </c>
      <c r="AK108" s="551"/>
      <c r="AL108" s="1345" t="s">
        <v>3230</v>
      </c>
      <c r="AM108" s="551"/>
      <c r="AN108" s="551"/>
      <c r="AO108" s="1572" t="s">
        <v>731</v>
      </c>
      <c r="AP108" s="1533"/>
      <c r="AR108" s="1572" t="s">
        <v>3361</v>
      </c>
      <c r="AS108" s="1533"/>
      <c r="AU108" s="1572" t="s">
        <v>2895</v>
      </c>
      <c r="AV108" s="1533"/>
      <c r="AX108" s="1792" t="s">
        <v>3114</v>
      </c>
      <c r="AY108" s="1793"/>
      <c r="BJ108" s="549"/>
      <c r="BK108" s="549"/>
      <c r="BL108" s="549"/>
      <c r="BM108" s="549"/>
      <c r="BN108" s="549"/>
      <c r="BO108" s="549"/>
      <c r="BP108" s="549"/>
      <c r="BQ108" s="549"/>
      <c r="BR108" s="549"/>
      <c r="BS108" s="549"/>
      <c r="BT108" s="549"/>
      <c r="BV108" s="549"/>
      <c r="BW108" s="1694" t="s">
        <v>875</v>
      </c>
      <c r="BX108" s="260"/>
      <c r="BY108" s="1694" t="s">
        <v>875</v>
      </c>
      <c r="BZ108" s="1694" t="s">
        <v>3493</v>
      </c>
      <c r="CA108" s="1830" t="s">
        <v>3470</v>
      </c>
      <c r="CB108" s="1648" t="s">
        <v>866</v>
      </c>
      <c r="CC108" s="1648" t="s">
        <v>3519</v>
      </c>
      <c r="CD108" s="1648" t="s">
        <v>866</v>
      </c>
      <c r="CE108" s="1833" t="s">
        <v>3565</v>
      </c>
      <c r="CH108" s="260">
        <f t="shared" si="30"/>
        <v>86</v>
      </c>
      <c r="CI108" s="19" t="s">
        <v>100</v>
      </c>
      <c r="CJ108" s="18"/>
      <c r="CK108" s="17"/>
      <c r="CL108" s="17"/>
      <c r="CM108" s="17"/>
      <c r="CN108" s="17"/>
      <c r="CO108" s="17"/>
      <c r="CP108" s="17"/>
      <c r="DB108" s="17"/>
      <c r="DC108" s="1374">
        <f t="shared" si="29"/>
        <v>86</v>
      </c>
      <c r="DD108" s="1374">
        <f t="shared" si="32"/>
        <v>272</v>
      </c>
      <c r="DE108" s="19" t="s">
        <v>3717</v>
      </c>
      <c r="DF108" s="18"/>
      <c r="DG108" s="17"/>
      <c r="DH108" s="17"/>
      <c r="DI108" s="106" t="s">
        <v>505</v>
      </c>
      <c r="DJ108" s="1374">
        <f t="shared" si="33"/>
        <v>140</v>
      </c>
      <c r="DK108" s="19" t="s">
        <v>3819</v>
      </c>
      <c r="DL108" s="18"/>
      <c r="DM108" s="17"/>
      <c r="DN108" s="17"/>
      <c r="DO108" s="106" t="s">
        <v>505</v>
      </c>
      <c r="DP108" s="18"/>
      <c r="DQ108" s="17"/>
      <c r="DR108" s="67"/>
      <c r="DS108" s="651"/>
      <c r="DU108" s="449">
        <f>IF(DW108=DW67,1,LEN(DW108))</f>
        <v>0</v>
      </c>
      <c r="DV108" s="450" t="str" cm="1">
        <f t="array" ref="DV108">IF(DY108="", "", IFERROR(MAX(IF(ISNUMBER(DV68:DV107), DV68:DV107)) + 1, ""))</f>
        <v/>
      </c>
      <c r="DW108" s="121" t="str" cm="1">
        <f t="array" ref="DW108">IFERROR(INDEX(DY73:DY124, MATCH(ROW()-MIN(ROW(DY73:DY124))+1, DV73:DV124, 0)), "")</f>
        <v/>
      </c>
      <c r="DX108" s="451">
        <f t="shared" si="24"/>
        <v>0</v>
      </c>
      <c r="DY108" s="452" t="str">
        <f t="shared" si="25"/>
        <v/>
      </c>
      <c r="DZ108" s="460"/>
      <c r="EA108" s="457" t="str">
        <f>IF(LEN(EB107)&lt;=DZ103,EB107,LEFT(EB107,FIND("#",SUBSTITUTE(LEFT(EB107,DZ103+1)," ","#",LEN(LEFT(EB107,DZ103+1))-LEN(SUBSTITUTE(LEFT(EB107,DZ103+1)," ",""))))-1))</f>
        <v/>
      </c>
      <c r="EB108" s="458" t="str">
        <f t="shared" si="41"/>
        <v/>
      </c>
      <c r="ED108" s="9">
        <v>1</v>
      </c>
    </row>
    <row r="109" spans="2:134" ht="21" customHeight="1">
      <c r="F109" s="300" t="s">
        <v>324</v>
      </c>
      <c r="G109" s="300" t="s">
        <v>324</v>
      </c>
      <c r="H109" s="816" t="s">
        <v>324</v>
      </c>
      <c r="I109" s="1324" t="s">
        <v>3053</v>
      </c>
      <c r="J109" s="102">
        <f t="shared" si="34"/>
        <v>0.5</v>
      </c>
      <c r="K109" s="101" t="s">
        <v>282</v>
      </c>
      <c r="L109" s="75">
        <f t="shared" si="43"/>
        <v>2</v>
      </c>
      <c r="M109" s="74">
        <f t="shared" si="36"/>
        <v>50</v>
      </c>
      <c r="N109" s="91">
        <v>500</v>
      </c>
      <c r="O109" s="72">
        <v>0</v>
      </c>
      <c r="P109" s="71">
        <v>0</v>
      </c>
      <c r="Q109" s="79">
        <f t="shared" si="42"/>
        <v>50</v>
      </c>
      <c r="R109" s="95">
        <v>500</v>
      </c>
      <c r="S109" s="87"/>
      <c r="V109" s="549"/>
      <c r="W109" s="549"/>
      <c r="X109" s="549"/>
      <c r="Y109" s="549"/>
      <c r="AA109" s="646"/>
      <c r="AB109" s="288">
        <v>40</v>
      </c>
      <c r="AC109" s="556"/>
      <c r="AD109" s="597">
        <v>0.94</v>
      </c>
      <c r="AE109" s="556"/>
      <c r="AF109" s="286" t="s">
        <v>23</v>
      </c>
      <c r="AG109" s="551"/>
      <c r="AH109" s="286" t="s">
        <v>3297</v>
      </c>
      <c r="AI109" s="551"/>
      <c r="AJ109" s="286" t="s">
        <v>3349</v>
      </c>
      <c r="AK109" s="551"/>
      <c r="AL109" s="1345" t="s">
        <v>3231</v>
      </c>
      <c r="AM109" s="551"/>
      <c r="AN109" s="551"/>
      <c r="AO109" s="1572" t="s">
        <v>730</v>
      </c>
      <c r="AP109" s="1533"/>
      <c r="AR109" s="1572" t="s">
        <v>3360</v>
      </c>
      <c r="AS109" s="1533"/>
      <c r="AU109" s="1572" t="s">
        <v>2894</v>
      </c>
      <c r="AV109" s="1533"/>
      <c r="AX109" s="1792" t="s">
        <v>3113</v>
      </c>
      <c r="AY109" s="1793"/>
      <c r="BJ109" s="549"/>
      <c r="BK109" s="549"/>
      <c r="BL109" s="549"/>
      <c r="BM109" s="549"/>
      <c r="BN109" s="549"/>
      <c r="BO109" s="549"/>
      <c r="BP109" s="549"/>
      <c r="BQ109" s="549"/>
      <c r="BR109" s="549"/>
      <c r="BS109" s="549"/>
      <c r="BT109" s="549"/>
      <c r="BV109" s="549"/>
      <c r="BW109" s="1693"/>
      <c r="BX109" s="260"/>
      <c r="BY109" s="1693"/>
      <c r="BZ109" s="1693"/>
      <c r="CA109" s="1831"/>
      <c r="CB109" s="1648"/>
      <c r="CC109" s="1648"/>
      <c r="CD109" s="1648"/>
      <c r="CE109" s="1833"/>
      <c r="CH109" s="260">
        <f t="shared" si="30"/>
        <v>118</v>
      </c>
      <c r="CI109" s="21" t="s">
        <v>97</v>
      </c>
      <c r="CJ109" s="18"/>
      <c r="CK109" s="17"/>
      <c r="CL109" s="17"/>
      <c r="CM109" s="17"/>
      <c r="CN109" s="17"/>
      <c r="CO109" s="17"/>
      <c r="CP109" s="17"/>
      <c r="DB109" s="17"/>
      <c r="DC109" s="1374">
        <f t="shared" si="29"/>
        <v>118</v>
      </c>
      <c r="DD109" s="1374">
        <f t="shared" si="32"/>
        <v>0</v>
      </c>
      <c r="DE109" s="21"/>
      <c r="DF109" s="18"/>
      <c r="DG109" s="17"/>
      <c r="DH109" s="17"/>
      <c r="DI109" s="106" t="s">
        <v>505</v>
      </c>
      <c r="DJ109" s="1374">
        <f t="shared" si="33"/>
        <v>135</v>
      </c>
      <c r="DK109" s="21" t="s">
        <v>3820</v>
      </c>
      <c r="DL109" s="18"/>
      <c r="DM109" s="17"/>
      <c r="DN109" s="17"/>
      <c r="DO109" s="106" t="s">
        <v>505</v>
      </c>
      <c r="DP109" s="18"/>
      <c r="DQ109" s="17"/>
      <c r="DR109" s="1368" t="s">
        <v>3632</v>
      </c>
      <c r="DS109" s="651"/>
      <c r="DU109" s="449">
        <f>IF(DW109=DW67,1,LEN(DW109))</f>
        <v>0</v>
      </c>
      <c r="DV109" s="450" t="str" cm="1">
        <f t="array" ref="DV109">IF(DY109="", "", IFERROR(MAX(IF(ISNUMBER(DV68:DV108), DV68:DV108)) + 1, ""))</f>
        <v/>
      </c>
      <c r="DW109" s="121" t="str" cm="1">
        <f t="array" ref="DW109">IFERROR(INDEX(DY73:DY124, MATCH(ROW()-MIN(ROW(DY73:DY124))+1, DV73:DV124, 0)), "")</f>
        <v/>
      </c>
      <c r="DX109" s="451">
        <f t="shared" si="24"/>
        <v>0</v>
      </c>
      <c r="DY109" s="452" t="str">
        <f t="shared" si="25"/>
        <v/>
      </c>
      <c r="DZ109" s="460"/>
      <c r="EA109" s="457" t="str">
        <f>IF(LEN(EB108)&lt;=DZ103,EB108,LEFT(EB108,FIND("#",SUBSTITUTE(LEFT(EB108,DZ103+1)," ","#",LEN(LEFT(EB108,DZ103+1))-LEN(SUBSTITUTE(LEFT(EB108,DZ103+1)," ",""))))-1))</f>
        <v/>
      </c>
      <c r="EB109" s="458" t="str">
        <f t="shared" si="41"/>
        <v/>
      </c>
      <c r="ED109" s="9">
        <v>1</v>
      </c>
    </row>
    <row r="110" spans="2:134" ht="21" customHeight="1" thickBot="1">
      <c r="F110" s="300" t="s">
        <v>322</v>
      </c>
      <c r="G110" s="300" t="s">
        <v>322</v>
      </c>
      <c r="H110" s="816" t="s">
        <v>322</v>
      </c>
      <c r="I110" s="1324" t="s">
        <v>3054</v>
      </c>
      <c r="J110" s="102">
        <f t="shared" si="34"/>
        <v>0.33300000000000002</v>
      </c>
      <c r="K110" s="101" t="s">
        <v>282</v>
      </c>
      <c r="L110" s="75">
        <f t="shared" si="43"/>
        <v>3</v>
      </c>
      <c r="M110" s="74">
        <f t="shared" si="36"/>
        <v>33.299999999999997</v>
      </c>
      <c r="N110" s="91">
        <v>333</v>
      </c>
      <c r="O110" s="72">
        <v>0</v>
      </c>
      <c r="P110" s="71">
        <v>0</v>
      </c>
      <c r="Q110" s="79">
        <f t="shared" si="42"/>
        <v>33.299999999999997</v>
      </c>
      <c r="R110" s="95">
        <v>333</v>
      </c>
      <c r="S110" s="87"/>
      <c r="V110" s="549"/>
      <c r="W110" s="549"/>
      <c r="X110" s="549"/>
      <c r="Y110" s="549"/>
      <c r="AA110" s="646"/>
      <c r="AB110" s="288">
        <v>35</v>
      </c>
      <c r="AC110" s="556"/>
      <c r="AD110" s="597">
        <v>1.04</v>
      </c>
      <c r="AE110" s="556"/>
      <c r="AF110" s="286" t="s">
        <v>22</v>
      </c>
      <c r="AG110" s="551"/>
      <c r="AH110" s="286" t="s">
        <v>22</v>
      </c>
      <c r="AI110" s="551"/>
      <c r="AJ110" s="286" t="s">
        <v>22</v>
      </c>
      <c r="AK110" s="551"/>
      <c r="AL110" s="1345" t="s">
        <v>3232</v>
      </c>
      <c r="AM110" s="551"/>
      <c r="AN110" s="551"/>
      <c r="AO110" s="1572" t="s">
        <v>4</v>
      </c>
      <c r="AP110" s="1533"/>
      <c r="AR110" s="1572" t="s">
        <v>3386</v>
      </c>
      <c r="AS110" s="1533"/>
      <c r="AU110" s="1572" t="s">
        <v>2922</v>
      </c>
      <c r="AV110" s="1533"/>
      <c r="AX110" s="1792" t="s">
        <v>3139</v>
      </c>
      <c r="AY110" s="1793"/>
      <c r="BJ110" s="549"/>
      <c r="BK110" s="549"/>
      <c r="BL110" s="549"/>
      <c r="BM110" s="549"/>
      <c r="BN110" s="549"/>
      <c r="BO110" s="549"/>
      <c r="BP110" s="549"/>
      <c r="BQ110" s="549"/>
      <c r="BR110" s="549"/>
      <c r="BS110" s="549"/>
      <c r="BT110" s="549"/>
      <c r="BV110" s="549"/>
      <c r="BX110" s="260"/>
      <c r="CA110" s="1342"/>
      <c r="CE110" s="1365"/>
      <c r="CH110" s="260">
        <f t="shared" si="30"/>
        <v>128</v>
      </c>
      <c r="CI110" s="18" t="s">
        <v>95</v>
      </c>
      <c r="CJ110" s="13"/>
      <c r="CK110" s="17"/>
      <c r="CL110" s="17"/>
      <c r="CM110" s="17"/>
      <c r="CN110" s="17"/>
      <c r="CO110" s="17"/>
      <c r="CP110" s="17"/>
      <c r="DB110" s="17"/>
      <c r="DC110" s="1374">
        <f t="shared" si="29"/>
        <v>128</v>
      </c>
      <c r="DD110" s="1374">
        <f t="shared" si="32"/>
        <v>0</v>
      </c>
      <c r="DE110" s="18"/>
      <c r="DF110" s="13"/>
      <c r="DG110" s="17"/>
      <c r="DH110" s="17"/>
      <c r="DJ110" s="1374">
        <f t="shared" si="33"/>
        <v>0</v>
      </c>
      <c r="DK110" s="18"/>
      <c r="DL110" s="13"/>
      <c r="DM110" s="17"/>
      <c r="DN110" s="17"/>
      <c r="DO110" s="106" t="s">
        <v>505</v>
      </c>
      <c r="DP110" s="13"/>
      <c r="DQ110" s="17"/>
      <c r="DR110" s="67" t="s">
        <v>3649</v>
      </c>
      <c r="DS110" s="651"/>
      <c r="DU110" s="449">
        <f>IF(DW110=DW67,1,LEN(DW110))</f>
        <v>0</v>
      </c>
      <c r="DV110" s="450" t="str" cm="1">
        <f t="array" ref="DV110">IF(DY110="", "", IFERROR(MAX(IF(ISNUMBER(DV68:DV109), DV68:DV109)) + 1, ""))</f>
        <v/>
      </c>
      <c r="DW110" s="121" t="str" cm="1">
        <f t="array" ref="DW110">IFERROR(INDEX(DY73:DY124, MATCH(ROW()-MIN(ROW(DY73:DY124))+1, DV73:DV124, 0)), "")</f>
        <v/>
      </c>
      <c r="DX110" s="451">
        <f t="shared" si="24"/>
        <v>0</v>
      </c>
      <c r="DY110" s="452" t="str">
        <f t="shared" si="25"/>
        <v/>
      </c>
      <c r="DZ110" s="460"/>
      <c r="EA110" s="457" t="str">
        <f>IF(LEN(EB109)&lt;=DZ103,EB109,LEFT(EB109,FIND("#",SUBSTITUTE(LEFT(EB109,DZ103+1)," ","#",LEN(LEFT(EB109,DZ103+1))-LEN(SUBSTITUTE(LEFT(EB109,DZ103+1)," ",""))))-1))</f>
        <v/>
      </c>
      <c r="EB110" s="458" t="str">
        <f t="shared" si="41"/>
        <v/>
      </c>
      <c r="ED110" s="9">
        <v>1</v>
      </c>
    </row>
    <row r="111" spans="2:134" ht="21" customHeight="1">
      <c r="F111" s="300" t="s">
        <v>321</v>
      </c>
      <c r="G111" s="300" t="s">
        <v>321</v>
      </c>
      <c r="H111" s="816" t="s">
        <v>321</v>
      </c>
      <c r="I111" s="1324" t="s">
        <v>3055</v>
      </c>
      <c r="J111" s="102">
        <f t="shared" si="34"/>
        <v>0.25</v>
      </c>
      <c r="K111" s="101" t="s">
        <v>282</v>
      </c>
      <c r="L111" s="75">
        <f t="shared" si="43"/>
        <v>4</v>
      </c>
      <c r="M111" s="74">
        <f t="shared" si="36"/>
        <v>25</v>
      </c>
      <c r="N111" s="91">
        <v>250</v>
      </c>
      <c r="O111" s="72">
        <v>0</v>
      </c>
      <c r="P111" s="71">
        <v>0</v>
      </c>
      <c r="Q111" s="79">
        <f t="shared" si="42"/>
        <v>25</v>
      </c>
      <c r="R111" s="95">
        <v>250</v>
      </c>
      <c r="S111" s="87"/>
      <c r="V111" s="549"/>
      <c r="W111" s="549"/>
      <c r="X111" s="549"/>
      <c r="Y111" s="549"/>
      <c r="AA111" s="646"/>
      <c r="AB111" s="288">
        <v>16</v>
      </c>
      <c r="AC111" s="556"/>
      <c r="AD111" s="597">
        <v>1.03</v>
      </c>
      <c r="AE111" s="556"/>
      <c r="AF111" s="286" t="s">
        <v>21</v>
      </c>
      <c r="AG111" s="551"/>
      <c r="AH111" s="286" t="s">
        <v>3298</v>
      </c>
      <c r="AI111" s="551"/>
      <c r="AJ111" s="286" t="s">
        <v>3350</v>
      </c>
      <c r="AK111" s="551"/>
      <c r="AL111" s="1345" t="s">
        <v>3233</v>
      </c>
      <c r="AM111" s="551"/>
      <c r="AN111" s="551"/>
      <c r="AO111" s="1572" t="s">
        <v>728</v>
      </c>
      <c r="AP111" s="1533"/>
      <c r="AR111" s="1572" t="s">
        <v>3358</v>
      </c>
      <c r="AS111" s="1533"/>
      <c r="AU111" s="1572" t="s">
        <v>2892</v>
      </c>
      <c r="AV111" s="1533"/>
      <c r="AX111" s="1792" t="s">
        <v>3111</v>
      </c>
      <c r="AY111" s="1793"/>
      <c r="BJ111" s="549"/>
      <c r="BK111" s="549"/>
      <c r="BL111" s="549"/>
      <c r="BM111" s="549"/>
      <c r="BN111" s="549"/>
      <c r="BO111" s="549"/>
      <c r="BP111" s="549"/>
      <c r="BQ111" s="549"/>
      <c r="BR111" s="549"/>
      <c r="BS111" s="549"/>
      <c r="BT111" s="549"/>
      <c r="BV111" s="549"/>
      <c r="BW111" s="1694" t="s">
        <v>876</v>
      </c>
      <c r="BX111" s="260"/>
      <c r="BY111" s="1694" t="s">
        <v>876</v>
      </c>
      <c r="BZ111" s="1694" t="s">
        <v>3494</v>
      </c>
      <c r="CA111" s="1830" t="s">
        <v>3471</v>
      </c>
      <c r="CB111" s="1648" t="s">
        <v>868</v>
      </c>
      <c r="CC111" s="1648" t="s">
        <v>868</v>
      </c>
      <c r="CD111" s="1648" t="s">
        <v>868</v>
      </c>
      <c r="CE111" s="1833" t="s">
        <v>3566</v>
      </c>
      <c r="CH111" s="260">
        <f t="shared" si="30"/>
        <v>6</v>
      </c>
      <c r="CI111" s="19" t="s">
        <v>93</v>
      </c>
      <c r="CJ111" s="18"/>
      <c r="CK111" s="17"/>
      <c r="CL111" s="13"/>
      <c r="CM111" s="13"/>
      <c r="CN111" s="13"/>
      <c r="CO111" s="13"/>
      <c r="CP111" s="13"/>
      <c r="DB111" s="13"/>
      <c r="DC111" s="1374">
        <f t="shared" ref="DC111:DC142" si="44">CH111</f>
        <v>6</v>
      </c>
      <c r="DD111" s="1374">
        <f t="shared" si="32"/>
        <v>6</v>
      </c>
      <c r="DE111" s="19" t="s">
        <v>93</v>
      </c>
      <c r="DF111" s="18"/>
      <c r="DG111" s="17"/>
      <c r="DH111" s="13"/>
      <c r="DI111" s="106" t="s">
        <v>505</v>
      </c>
      <c r="DJ111" s="1374">
        <f t="shared" si="33"/>
        <v>6</v>
      </c>
      <c r="DK111" s="19" t="s">
        <v>93</v>
      </c>
      <c r="DL111" s="18"/>
      <c r="DM111" s="17"/>
      <c r="DN111" s="13"/>
      <c r="DO111" s="106" t="s">
        <v>505</v>
      </c>
      <c r="DP111" s="18"/>
      <c r="DQ111" s="13"/>
      <c r="DR111" s="67" t="s">
        <v>3650</v>
      </c>
      <c r="DS111" s="651"/>
      <c r="DU111" s="449">
        <f>IF(DW111=DW67,1,LEN(DW111))</f>
        <v>0</v>
      </c>
      <c r="DV111" s="450" t="str" cm="1">
        <f t="array" ref="DV111">IF(DY111="", "", IFERROR(MAX(IF(ISNUMBER(DV68:DV110), DV68:DV110)) + 1, ""))</f>
        <v/>
      </c>
      <c r="DW111" s="121" t="str" cm="1">
        <f t="array" ref="DW111">IFERROR(INDEX(DY73:DY124, MATCH(ROW()-MIN(ROW(DY73:DY124))+1, DV73:DV124, 0)), "")</f>
        <v/>
      </c>
      <c r="DX111" s="451">
        <f t="shared" si="24"/>
        <v>0</v>
      </c>
      <c r="DY111" s="452" t="str">
        <f t="shared" si="25"/>
        <v/>
      </c>
      <c r="DZ111" s="460"/>
      <c r="EA111" s="457" t="str">
        <f>IF(LEN(EB110)&lt;=DZ103,EB110,LEFT(EB110,FIND("#",SUBSTITUTE(LEFT(EB110,DZ103+1)," ","#",LEN(LEFT(EB110,DZ103+1))-LEN(SUBSTITUTE(LEFT(EB110,DZ103+1)," ",""))))-1))</f>
        <v/>
      </c>
      <c r="EB111" s="458" t="str">
        <f t="shared" si="41"/>
        <v/>
      </c>
      <c r="ED111" s="9">
        <v>1</v>
      </c>
    </row>
    <row r="112" spans="2:134" ht="21" customHeight="1">
      <c r="F112" s="300" t="s">
        <v>319</v>
      </c>
      <c r="G112" s="300" t="s">
        <v>319</v>
      </c>
      <c r="H112" s="816" t="s">
        <v>319</v>
      </c>
      <c r="I112" s="1324" t="s">
        <v>3056</v>
      </c>
      <c r="J112" s="102">
        <f t="shared" si="34"/>
        <v>0.2</v>
      </c>
      <c r="K112" s="101" t="s">
        <v>282</v>
      </c>
      <c r="L112" s="75">
        <f t="shared" si="43"/>
        <v>5</v>
      </c>
      <c r="M112" s="74">
        <f t="shared" si="36"/>
        <v>20</v>
      </c>
      <c r="N112" s="91">
        <v>200</v>
      </c>
      <c r="O112" s="72">
        <v>0</v>
      </c>
      <c r="P112" s="71">
        <v>0</v>
      </c>
      <c r="Q112" s="79">
        <f t="shared" si="42"/>
        <v>20</v>
      </c>
      <c r="R112" s="95">
        <v>200</v>
      </c>
      <c r="S112" s="87"/>
      <c r="V112" s="549"/>
      <c r="W112" s="549"/>
      <c r="X112" s="549"/>
      <c r="Y112" s="549"/>
      <c r="AA112" s="646"/>
      <c r="AB112" s="288">
        <v>14</v>
      </c>
      <c r="AC112" s="556"/>
      <c r="AD112" s="597">
        <v>1.01</v>
      </c>
      <c r="AE112" s="556"/>
      <c r="AF112" s="286" t="s">
        <v>20</v>
      </c>
      <c r="AG112" s="551"/>
      <c r="AH112" s="286" t="s">
        <v>20</v>
      </c>
      <c r="AI112" s="551"/>
      <c r="AJ112" s="286" t="s">
        <v>20</v>
      </c>
      <c r="AK112" s="551"/>
      <c r="AL112" s="1345" t="s">
        <v>3234</v>
      </c>
      <c r="AM112" s="551"/>
      <c r="AN112" s="551"/>
      <c r="AO112" s="1572" t="s">
        <v>728</v>
      </c>
      <c r="AP112" s="1533"/>
      <c r="AR112" s="1572" t="s">
        <v>3358</v>
      </c>
      <c r="AS112" s="1533"/>
      <c r="AU112" s="1572" t="s">
        <v>2892</v>
      </c>
      <c r="AV112" s="1533"/>
      <c r="AX112" s="1792" t="s">
        <v>3111</v>
      </c>
      <c r="AY112" s="1793"/>
      <c r="BJ112" s="549"/>
      <c r="BK112" s="549"/>
      <c r="BL112" s="549"/>
      <c r="BM112" s="549"/>
      <c r="BN112" s="549"/>
      <c r="BO112" s="549"/>
      <c r="BP112" s="549"/>
      <c r="BQ112" s="549"/>
      <c r="BR112" s="549"/>
      <c r="BS112" s="549"/>
      <c r="BT112" s="549"/>
      <c r="BV112" s="549"/>
      <c r="BW112" s="1693"/>
      <c r="BX112" s="260"/>
      <c r="BY112" s="1693"/>
      <c r="BZ112" s="1693"/>
      <c r="CA112" s="1831"/>
      <c r="CB112" s="1648"/>
      <c r="CC112" s="1648"/>
      <c r="CD112" s="1648"/>
      <c r="CE112" s="1833"/>
      <c r="CH112" s="260">
        <f t="shared" si="30"/>
        <v>7</v>
      </c>
      <c r="CI112" s="19" t="s">
        <v>91</v>
      </c>
      <c r="CJ112" s="18"/>
      <c r="CK112" s="17"/>
      <c r="CL112" s="13"/>
      <c r="CM112" s="13"/>
      <c r="CN112" s="13"/>
      <c r="CO112" s="13"/>
      <c r="CP112" s="13"/>
      <c r="DB112" s="13"/>
      <c r="DC112" s="1374">
        <f t="shared" si="44"/>
        <v>7</v>
      </c>
      <c r="DD112" s="1374">
        <f t="shared" si="32"/>
        <v>7</v>
      </c>
      <c r="DE112" s="19" t="s">
        <v>91</v>
      </c>
      <c r="DF112" s="18"/>
      <c r="DG112" s="17"/>
      <c r="DH112" s="13"/>
      <c r="DI112" s="106" t="s">
        <v>505</v>
      </c>
      <c r="DJ112" s="1374">
        <f t="shared" si="33"/>
        <v>7</v>
      </c>
      <c r="DK112" s="19" t="s">
        <v>91</v>
      </c>
      <c r="DL112" s="18"/>
      <c r="DM112" s="17"/>
      <c r="DN112" s="13"/>
      <c r="DO112" s="106" t="s">
        <v>505</v>
      </c>
      <c r="DP112" s="18"/>
      <c r="DQ112" s="13"/>
      <c r="DR112" s="67"/>
      <c r="DS112" s="651"/>
      <c r="DU112" s="449">
        <f>IF(DW112=DW67,1,LEN(DW112))</f>
        <v>0</v>
      </c>
      <c r="DV112" s="450" cm="1">
        <f t="array" ref="DV112">IF(DY112="", "", IFERROR(MAX(IF(ISNUMBER(DV68:DV111), DV68:DV111)) + 1, ""))</f>
        <v>12</v>
      </c>
      <c r="DW112" s="121" t="str" cm="1">
        <f t="array" ref="DW112">IFERROR(INDEX(DY73:DY124, MATCH(ROW()-MIN(ROW(DY73:DY124))+1, DV73:DV124, 0)), "")</f>
        <v/>
      </c>
      <c r="DX112" s="451">
        <f t="shared" si="24"/>
        <v>0</v>
      </c>
      <c r="DY112" s="462" t="str">
        <f t="shared" si="25"/>
        <v xml:space="preserve"> et saisissez un nombre de caractères pour que le texte ne déborde pas de la colonne ►Police</v>
      </c>
      <c r="DZ112" s="453" t="str">
        <f>DW64</f>
        <v xml:space="preserve"> et saisissez un nombre de caractères pour que le texte ne déborde pas de la colonne  ►Police  choisissez celle qui vous convient</v>
      </c>
      <c r="EA112" s="463" t="str">
        <f>IF(AND(DZ112&lt;&gt;"", DZ116&lt;&gt;""), IF(LEN(DZ112)&lt;DZ116, DZ112, IFERROR(LEFT(DZ115, IF(ISNUMBER(FIND(" ", DZ115)), FIND(" ", DZ115 &amp; " ", DZ116) - 1, LEN(DZ115))), "")), "")</f>
        <v xml:space="preserve"> et saisissez un nombre de caractères pour que le texte ne déborde pas de la colonne ►Police</v>
      </c>
      <c r="EB112" s="464" t="str">
        <f>IF(OR(EA112="",DZ115="",LEN(DZ115)-LEN(EA112)-1&lt;=0),"►",RIGHT(DZ115,LEN(DZ115)-LEN(EA112)-1))</f>
        <v>choisissez celle qui vous convient</v>
      </c>
      <c r="ED112" s="9">
        <v>1</v>
      </c>
    </row>
    <row r="113" spans="6:134" ht="21" customHeight="1" thickBot="1">
      <c r="F113" s="300" t="s">
        <v>317</v>
      </c>
      <c r="G113" s="300" t="s">
        <v>317</v>
      </c>
      <c r="H113" s="816" t="s">
        <v>317</v>
      </c>
      <c r="I113" s="1324" t="s">
        <v>3057</v>
      </c>
      <c r="J113" s="102">
        <f t="shared" si="34"/>
        <v>0.1</v>
      </c>
      <c r="K113" s="101" t="s">
        <v>282</v>
      </c>
      <c r="L113" s="75">
        <f t="shared" si="43"/>
        <v>10</v>
      </c>
      <c r="M113" s="74">
        <f t="shared" si="36"/>
        <v>10</v>
      </c>
      <c r="N113" s="91">
        <v>100</v>
      </c>
      <c r="O113" s="96">
        <v>0</v>
      </c>
      <c r="P113" s="71">
        <v>0</v>
      </c>
      <c r="Q113" s="79">
        <f t="shared" si="42"/>
        <v>10</v>
      </c>
      <c r="R113" s="95">
        <v>100</v>
      </c>
      <c r="S113" s="87"/>
      <c r="V113" s="549"/>
      <c r="W113" s="549"/>
      <c r="X113" s="549"/>
      <c r="Y113" s="549"/>
      <c r="AA113" s="646"/>
      <c r="AB113" s="288">
        <v>38</v>
      </c>
      <c r="AC113" s="556"/>
      <c r="AD113" s="597">
        <v>1.05</v>
      </c>
      <c r="AE113" s="556"/>
      <c r="AF113" s="286" t="s">
        <v>19</v>
      </c>
      <c r="AG113" s="551"/>
      <c r="AH113" s="286" t="s">
        <v>19</v>
      </c>
      <c r="AI113" s="551"/>
      <c r="AJ113" s="286" t="s">
        <v>19</v>
      </c>
      <c r="AK113" s="551"/>
      <c r="AL113" s="1345" t="s">
        <v>3235</v>
      </c>
      <c r="AM113" s="551"/>
      <c r="AN113" s="551"/>
      <c r="AO113" s="1572" t="s">
        <v>731</v>
      </c>
      <c r="AP113" s="1533"/>
      <c r="AR113" s="1572" t="s">
        <v>3361</v>
      </c>
      <c r="AS113" s="1533"/>
      <c r="AU113" s="1572" t="s">
        <v>2895</v>
      </c>
      <c r="AV113" s="1533"/>
      <c r="AX113" s="1792" t="s">
        <v>3114</v>
      </c>
      <c r="AY113" s="1793"/>
      <c r="BJ113" s="549"/>
      <c r="BK113" s="549"/>
      <c r="BL113" s="549"/>
      <c r="BM113" s="549"/>
      <c r="BN113" s="549"/>
      <c r="BO113" s="549"/>
      <c r="BP113" s="549"/>
      <c r="BQ113" s="549"/>
      <c r="BR113" s="549"/>
      <c r="BS113" s="549"/>
      <c r="BT113" s="549"/>
      <c r="BV113" s="549"/>
      <c r="BX113" s="260"/>
      <c r="CA113" s="1342"/>
      <c r="CE113" s="1365"/>
      <c r="CH113" s="260">
        <f t="shared" si="30"/>
        <v>82</v>
      </c>
      <c r="CI113" s="19" t="s">
        <v>89</v>
      </c>
      <c r="CJ113" s="18"/>
      <c r="CK113" s="17"/>
      <c r="CL113" s="13"/>
      <c r="CM113" s="13"/>
      <c r="CN113" s="13"/>
      <c r="CO113" s="13"/>
      <c r="CP113" s="13"/>
      <c r="DB113" s="13"/>
      <c r="DC113" s="1374">
        <f t="shared" si="44"/>
        <v>82</v>
      </c>
      <c r="DD113" s="1374">
        <f t="shared" si="32"/>
        <v>73</v>
      </c>
      <c r="DE113" s="19" t="s">
        <v>3718</v>
      </c>
      <c r="DF113" s="18"/>
      <c r="DG113" s="17"/>
      <c r="DH113" s="13"/>
      <c r="DI113" s="106" t="s">
        <v>505</v>
      </c>
      <c r="DJ113" s="1374">
        <f t="shared" si="33"/>
        <v>73</v>
      </c>
      <c r="DK113" s="19" t="s">
        <v>3719</v>
      </c>
      <c r="DL113" s="18"/>
      <c r="DM113" s="17"/>
      <c r="DN113" s="13"/>
      <c r="DO113" s="106" t="s">
        <v>505</v>
      </c>
      <c r="DP113" s="18"/>
      <c r="DQ113" s="13"/>
      <c r="DR113" s="67"/>
      <c r="DS113" s="651"/>
      <c r="DU113" s="449">
        <f>IF(DW113=DW67,1,LEN(DW113))</f>
        <v>0</v>
      </c>
      <c r="DV113" s="450" cm="1">
        <f t="array" ref="DV113">IF(DY113="", "", IFERROR(MAX(IF(ISNUMBER(DV68:DV112), DV68:DV112)) + 1, ""))</f>
        <v>13</v>
      </c>
      <c r="DW113" s="121" t="str" cm="1">
        <f t="array" ref="DW113">IFERROR(INDEX(DY73:DY124, MATCH(ROW()-MIN(ROW(DY73:DY124))+1, DV73:DV124, 0)), "")</f>
        <v/>
      </c>
      <c r="DX113" s="451">
        <f t="shared" si="24"/>
        <v>0</v>
      </c>
      <c r="DY113" s="462" t="str">
        <f t="shared" si="25"/>
        <v>choisissez celle qui vous convient</v>
      </c>
      <c r="DZ113" s="465" t="str">
        <f>SUBSTITUTE(SUBSTITUTE(SUBSTITUTE(SUBSTITUTE(SUBSTITUTE(DZ112, ",", "♦"), ";", "♦"), ".", "♦"), " ♦", " "), "♦", " ")</f>
        <v xml:space="preserve"> et saisissez un nombre de caractères pour que le texte ne déborde pas de la colonne  ►Police  choisissez celle qui vous convient</v>
      </c>
      <c r="EA113" s="463" t="str">
        <f>IF(LEN(EB112)&lt;=DZ116,EB112,LEFT(EB112,FIND("#",SUBSTITUTE(LEFT(EB112,DZ116+1)," ","#",LEN(LEFT(EB112,DZ116+1))-LEN(SUBSTITUTE(LEFT(EB112,DZ116+1)," ",""))))-1))</f>
        <v>choisissez celle qui vous convient</v>
      </c>
      <c r="EB113" s="464" t="str">
        <f t="shared" ref="EB113:EB124" si="45">IF(EA113="","",IFERROR(RIGHT(EB112,LEN(EB112)-LEN(EA113)-1),""))</f>
        <v/>
      </c>
      <c r="ED113" s="9">
        <v>1</v>
      </c>
    </row>
    <row r="114" spans="6:134" ht="21" customHeight="1">
      <c r="F114" s="539" t="s">
        <v>315</v>
      </c>
      <c r="G114" s="539" t="s">
        <v>1048</v>
      </c>
      <c r="H114" s="539" t="s">
        <v>1869</v>
      </c>
      <c r="I114" s="1325" t="s">
        <v>3058</v>
      </c>
      <c r="J114" s="102">
        <f t="shared" si="34"/>
        <v>0.25</v>
      </c>
      <c r="K114" s="101" t="s">
        <v>282</v>
      </c>
      <c r="L114" s="75">
        <f t="shared" si="43"/>
        <v>4</v>
      </c>
      <c r="M114" s="74">
        <f t="shared" si="36"/>
        <v>25</v>
      </c>
      <c r="N114" s="91">
        <v>250</v>
      </c>
      <c r="O114" s="96">
        <v>0</v>
      </c>
      <c r="P114" s="71">
        <v>0</v>
      </c>
      <c r="Q114" s="79">
        <f t="shared" si="42"/>
        <v>25</v>
      </c>
      <c r="R114" s="95">
        <v>250</v>
      </c>
      <c r="S114" s="87" t="s">
        <v>314</v>
      </c>
      <c r="V114" s="549"/>
      <c r="W114" s="549"/>
      <c r="X114" s="549"/>
      <c r="Y114" s="549"/>
      <c r="AA114" s="646"/>
      <c r="AB114" s="288">
        <v>15</v>
      </c>
      <c r="AC114" s="556"/>
      <c r="AD114" s="597">
        <v>1.02</v>
      </c>
      <c r="AE114" s="556"/>
      <c r="AF114" s="286" t="s">
        <v>18</v>
      </c>
      <c r="AG114" s="551"/>
      <c r="AH114" s="286" t="s">
        <v>18</v>
      </c>
      <c r="AI114" s="551"/>
      <c r="AJ114" s="286" t="s">
        <v>3324</v>
      </c>
      <c r="AK114" s="551"/>
      <c r="AL114" s="1345" t="s">
        <v>3236</v>
      </c>
      <c r="AM114" s="551"/>
      <c r="AN114" s="551"/>
      <c r="AO114" s="1572" t="s">
        <v>743</v>
      </c>
      <c r="AP114" s="1533"/>
      <c r="AR114" s="1572" t="s">
        <v>3371</v>
      </c>
      <c r="AS114" s="1533"/>
      <c r="AU114" s="1572" t="s">
        <v>2907</v>
      </c>
      <c r="AV114" s="1533"/>
      <c r="AX114" s="1792" t="s">
        <v>3125</v>
      </c>
      <c r="AY114" s="1793"/>
      <c r="BJ114" s="549"/>
      <c r="BK114" s="549"/>
      <c r="BL114" s="549"/>
      <c r="BM114" s="549"/>
      <c r="BN114" s="549"/>
      <c r="BO114" s="549"/>
      <c r="BP114" s="549"/>
      <c r="BQ114" s="549"/>
      <c r="BR114" s="549"/>
      <c r="BS114" s="549"/>
      <c r="BT114" s="549"/>
      <c r="BV114" s="549"/>
      <c r="BW114" s="1694" t="s">
        <v>877</v>
      </c>
      <c r="BX114" s="260"/>
      <c r="BY114" s="1694" t="s">
        <v>877</v>
      </c>
      <c r="BZ114" s="1694" t="s">
        <v>3495</v>
      </c>
      <c r="CA114" s="1830" t="s">
        <v>3472</v>
      </c>
      <c r="CB114" s="1648" t="s">
        <v>870</v>
      </c>
      <c r="CC114" s="1648" t="s">
        <v>870</v>
      </c>
      <c r="CD114" s="1648" t="s">
        <v>870</v>
      </c>
      <c r="CE114" s="1833" t="s">
        <v>3567</v>
      </c>
      <c r="CH114" s="260">
        <f t="shared" si="30"/>
        <v>7</v>
      </c>
      <c r="CI114" s="19" t="s">
        <v>87</v>
      </c>
      <c r="CJ114" s="18"/>
      <c r="CK114" s="17"/>
      <c r="CL114" s="13"/>
      <c r="CM114" s="13"/>
      <c r="CN114" s="13"/>
      <c r="CO114" s="13"/>
      <c r="CP114" s="13"/>
      <c r="DB114" s="13"/>
      <c r="DC114" s="1374">
        <f t="shared" si="44"/>
        <v>7</v>
      </c>
      <c r="DD114" s="1374">
        <f t="shared" si="32"/>
        <v>7</v>
      </c>
      <c r="DE114" s="19" t="s">
        <v>87</v>
      </c>
      <c r="DF114" s="18"/>
      <c r="DG114" s="17"/>
      <c r="DH114" s="13"/>
      <c r="DI114" s="106" t="s">
        <v>505</v>
      </c>
      <c r="DJ114" s="1374">
        <f t="shared" si="33"/>
        <v>7</v>
      </c>
      <c r="DK114" s="19" t="s">
        <v>87</v>
      </c>
      <c r="DL114" s="18"/>
      <c r="DM114" s="17"/>
      <c r="DN114" s="13"/>
      <c r="DO114" s="106" t="s">
        <v>505</v>
      </c>
      <c r="DP114" s="18"/>
      <c r="DQ114" s="13"/>
      <c r="DR114" s="1368" t="s">
        <v>3633</v>
      </c>
      <c r="DS114" s="651"/>
      <c r="DU114" s="449">
        <f>IF(DW114=DW67,1,LEN(DW114))</f>
        <v>0</v>
      </c>
      <c r="DV114" s="450" t="str" cm="1">
        <f t="array" ref="DV114">IF(DY114="", "", IFERROR(MAX(IF(ISNUMBER(DV68:DV113), DV68:DV113)) + 1, ""))</f>
        <v/>
      </c>
      <c r="DW114" s="121" t="str" cm="1">
        <f t="array" ref="DW114">IFERROR(INDEX(DY73:DY124, MATCH(ROW()-MIN(ROW(DY73:DY124))+1, DV73:DV124, 0)), "")</f>
        <v/>
      </c>
      <c r="DX114" s="451">
        <f t="shared" si="24"/>
        <v>0</v>
      </c>
      <c r="DY114" s="462" t="str">
        <f t="shared" si="25"/>
        <v/>
      </c>
      <c r="DZ114" s="465" t="str">
        <f>IFERROR(SUBSTITUTE(SUBSTITUTE(SUBSTITUTE(SUBSTITUTE(SUBSTITUTE(SUBSTITUTE(DZ113, ",", " "), ".", " "), ";", " "), "-", " "), ":", " "), "?", " "), DZ113)</f>
        <v xml:space="preserve"> et saisissez un nombre de caractères pour que le texte ne déborde pas de la colonne  ►Police  choisissez celle qui vous convient</v>
      </c>
      <c r="EA114" s="463" t="str">
        <f>IF(LEN(EB113)&lt;=DZ116,EB113,LEFT(EB113,FIND("#",SUBSTITUTE(LEFT(EB113,DZ116+1)," ","#",LEN(LEFT(EB113,DZ116+1))-LEN(SUBSTITUTE(LEFT(EB113,DZ116+1)," ",""))))-1))</f>
        <v/>
      </c>
      <c r="EB114" s="464" t="str">
        <f t="shared" si="45"/>
        <v/>
      </c>
      <c r="ED114" s="9">
        <v>1</v>
      </c>
    </row>
    <row r="115" spans="6:134" ht="21" customHeight="1">
      <c r="F115" s="539" t="s">
        <v>312</v>
      </c>
      <c r="G115" s="539" t="s">
        <v>1047</v>
      </c>
      <c r="H115" s="539" t="s">
        <v>1780</v>
      </c>
      <c r="I115" s="1325" t="s">
        <v>3059</v>
      </c>
      <c r="J115" s="102">
        <f t="shared" si="34"/>
        <v>0.5</v>
      </c>
      <c r="K115" s="101" t="s">
        <v>282</v>
      </c>
      <c r="L115" s="75">
        <f t="shared" si="43"/>
        <v>2</v>
      </c>
      <c r="M115" s="74">
        <f t="shared" si="36"/>
        <v>50</v>
      </c>
      <c r="N115" s="91">
        <v>500</v>
      </c>
      <c r="O115" s="96">
        <v>0</v>
      </c>
      <c r="P115" s="71">
        <v>0</v>
      </c>
      <c r="Q115" s="79">
        <f t="shared" si="42"/>
        <v>50</v>
      </c>
      <c r="R115" s="69">
        <v>500</v>
      </c>
      <c r="S115" s="87" t="s">
        <v>311</v>
      </c>
      <c r="V115" s="549"/>
      <c r="W115" s="549"/>
      <c r="X115" s="549"/>
      <c r="Y115" s="549"/>
      <c r="AA115" s="646"/>
      <c r="AB115" s="288">
        <v>26</v>
      </c>
      <c r="AC115" s="556"/>
      <c r="AD115" s="597">
        <v>1.04</v>
      </c>
      <c r="AE115" s="556"/>
      <c r="AF115" s="286" t="s">
        <v>17</v>
      </c>
      <c r="AG115" s="551"/>
      <c r="AH115" s="286" t="s">
        <v>3299</v>
      </c>
      <c r="AI115" s="551"/>
      <c r="AJ115" s="286" t="s">
        <v>3351</v>
      </c>
      <c r="AK115" s="551"/>
      <c r="AL115" s="1345" t="s">
        <v>3237</v>
      </c>
      <c r="AM115" s="551"/>
      <c r="AN115" s="551"/>
      <c r="AO115" s="1572" t="s">
        <v>731</v>
      </c>
      <c r="AP115" s="1533"/>
      <c r="AR115" s="1572" t="s">
        <v>3361</v>
      </c>
      <c r="AS115" s="1533"/>
      <c r="AU115" s="1572" t="s">
        <v>2895</v>
      </c>
      <c r="AV115" s="1533"/>
      <c r="AX115" s="1792" t="s">
        <v>3114</v>
      </c>
      <c r="AY115" s="1793"/>
      <c r="BJ115" s="549"/>
      <c r="BK115" s="549"/>
      <c r="BL115" s="549"/>
      <c r="BM115" s="549"/>
      <c r="BN115" s="549"/>
      <c r="BO115" s="549"/>
      <c r="BP115" s="549"/>
      <c r="BQ115" s="549"/>
      <c r="BR115" s="549"/>
      <c r="BS115" s="549"/>
      <c r="BT115" s="549"/>
      <c r="BV115" s="549"/>
      <c r="BW115" s="1693"/>
      <c r="BX115" s="260"/>
      <c r="BY115" s="1693"/>
      <c r="BZ115" s="1693"/>
      <c r="CA115" s="1831"/>
      <c r="CB115" s="1648"/>
      <c r="CC115" s="1648"/>
      <c r="CD115" s="1648"/>
      <c r="CE115" s="1833"/>
      <c r="CH115" s="260">
        <f t="shared" si="30"/>
        <v>84</v>
      </c>
      <c r="CI115" s="19" t="s">
        <v>85</v>
      </c>
      <c r="CJ115" s="18"/>
      <c r="CK115" s="17"/>
      <c r="CL115" s="13"/>
      <c r="CM115" s="13"/>
      <c r="CN115" s="13"/>
      <c r="CO115" s="13"/>
      <c r="CP115" s="13"/>
      <c r="DB115" s="13"/>
      <c r="DC115" s="1374">
        <f t="shared" si="44"/>
        <v>84</v>
      </c>
      <c r="DD115" s="1374">
        <f t="shared" si="32"/>
        <v>82</v>
      </c>
      <c r="DE115" s="19" t="s">
        <v>3720</v>
      </c>
      <c r="DF115" s="18"/>
      <c r="DG115" s="17"/>
      <c r="DH115" s="13"/>
      <c r="DI115" s="106" t="s">
        <v>505</v>
      </c>
      <c r="DJ115" s="1374">
        <f t="shared" si="33"/>
        <v>69</v>
      </c>
      <c r="DK115" s="19" t="s">
        <v>3721</v>
      </c>
      <c r="DL115" s="18"/>
      <c r="DM115" s="17"/>
      <c r="DN115" s="13"/>
      <c r="DO115" s="106" t="s">
        <v>505</v>
      </c>
      <c r="DP115" s="18"/>
      <c r="DQ115" s="13"/>
      <c r="DR115" s="67"/>
      <c r="DS115" s="651"/>
      <c r="DU115" s="449">
        <f>IF(DW115=DW67,1,LEN(DW115))</f>
        <v>0</v>
      </c>
      <c r="DV115" s="450" t="str" cm="1">
        <f t="array" ref="DV115">IF(DY115="", "", IFERROR(MAX(IF(ISNUMBER(DV68:DV114), DV68:DV114)) + 1, ""))</f>
        <v/>
      </c>
      <c r="DW115" s="121" t="str" cm="1">
        <f t="array" ref="DW115">IFERROR(INDEX(DY73:DY124, MATCH(ROW()-MIN(ROW(DY73:DY124))+1, DV73:DV124, 0)), "")</f>
        <v/>
      </c>
      <c r="DX115" s="451">
        <f t="shared" si="24"/>
        <v>0</v>
      </c>
      <c r="DY115" s="462" t="str">
        <f t="shared" si="25"/>
        <v/>
      </c>
      <c r="DZ115" s="465" t="str">
        <f>IFERROR(SUBSTITUTE(SUBSTITUTE(SUBSTITUTE(SUBSTITUTE(DZ114, " , ", " "), ";", " "), "  ", " "), " ", " "), DZ114)</f>
        <v xml:space="preserve"> et saisissez un nombre de caractères pour que le texte ne déborde pas de la colonne ►Police choisissez celle qui vous convient</v>
      </c>
      <c r="EA115" s="463" t="str">
        <f>IF(LEN(EB114)&lt;=DZ116,EB114,LEFT(EB114,FIND("#",SUBSTITUTE(LEFT(EB114,DZ116+1)," ","#",LEN(LEFT(EB114,DZ116+1))-LEN(SUBSTITUTE(LEFT(EB114,DZ116+1)," ",""))))-1))</f>
        <v/>
      </c>
      <c r="EB115" s="464" t="str">
        <f t="shared" si="45"/>
        <v/>
      </c>
      <c r="ED115" s="9">
        <v>1</v>
      </c>
    </row>
    <row r="116" spans="6:134" ht="21" customHeight="1">
      <c r="F116" s="542" t="s">
        <v>310</v>
      </c>
      <c r="G116" s="542" t="s">
        <v>310</v>
      </c>
      <c r="H116" s="542" t="s">
        <v>310</v>
      </c>
      <c r="I116" s="1326" t="s">
        <v>3060</v>
      </c>
      <c r="J116" s="93">
        <f t="shared" si="34"/>
        <v>0.06</v>
      </c>
      <c r="K116" s="92" t="s">
        <v>282</v>
      </c>
      <c r="L116" s="75">
        <f t="shared" si="43"/>
        <v>17</v>
      </c>
      <c r="M116" s="74">
        <f t="shared" si="36"/>
        <v>6</v>
      </c>
      <c r="N116" s="91">
        <v>60</v>
      </c>
      <c r="O116" s="96">
        <v>45</v>
      </c>
      <c r="P116" s="71">
        <v>75</v>
      </c>
      <c r="Q116" s="79">
        <f t="shared" ref="Q116:Q123" si="46">P116/10</f>
        <v>7.5</v>
      </c>
      <c r="R116" s="95">
        <v>90</v>
      </c>
      <c r="S116" s="87" t="s">
        <v>309</v>
      </c>
      <c r="V116" s="549"/>
      <c r="W116" s="549"/>
      <c r="X116" s="549"/>
      <c r="Y116" s="549"/>
      <c r="AA116" s="646"/>
      <c r="AB116" s="288">
        <v>35</v>
      </c>
      <c r="AC116" s="556"/>
      <c r="AD116" s="597">
        <v>1.03</v>
      </c>
      <c r="AE116" s="556"/>
      <c r="AF116" s="286" t="s">
        <v>16</v>
      </c>
      <c r="AG116" s="551"/>
      <c r="AH116" s="286" t="s">
        <v>16</v>
      </c>
      <c r="AI116" s="551"/>
      <c r="AJ116" s="286" t="s">
        <v>16</v>
      </c>
      <c r="AK116" s="551"/>
      <c r="AL116" s="1345" t="s">
        <v>3238</v>
      </c>
      <c r="AM116" s="551"/>
      <c r="AN116" s="551"/>
      <c r="AO116" s="1572" t="s">
        <v>726</v>
      </c>
      <c r="AP116" s="1533"/>
      <c r="AR116" s="1572" t="s">
        <v>3356</v>
      </c>
      <c r="AS116" s="1533"/>
      <c r="AU116" s="1572" t="s">
        <v>2890</v>
      </c>
      <c r="AV116" s="1533"/>
      <c r="AX116" s="1792" t="s">
        <v>3109</v>
      </c>
      <c r="AY116" s="1793"/>
      <c r="BJ116" s="549"/>
      <c r="BK116" s="549"/>
      <c r="BL116" s="549"/>
      <c r="BM116" s="549"/>
      <c r="BN116" s="549"/>
      <c r="BO116" s="549"/>
      <c r="BP116" s="549"/>
      <c r="BQ116" s="549"/>
      <c r="BR116" s="549"/>
      <c r="BS116" s="549"/>
      <c r="BT116" s="549"/>
      <c r="BV116" s="549"/>
      <c r="BW116" s="549"/>
      <c r="BX116" s="549"/>
      <c r="BY116" s="549"/>
      <c r="BZ116" s="549"/>
      <c r="CA116" s="549"/>
      <c r="CB116" s="549"/>
      <c r="CC116" s="549"/>
      <c r="CD116" s="549"/>
      <c r="CE116" s="549"/>
      <c r="CH116" s="260">
        <f t="shared" si="30"/>
        <v>5</v>
      </c>
      <c r="CI116" s="19" t="s">
        <v>83</v>
      </c>
      <c r="CJ116" s="18"/>
      <c r="CK116" s="17"/>
      <c r="CL116" s="13"/>
      <c r="CM116" s="13"/>
      <c r="CN116" s="13"/>
      <c r="CO116" s="13"/>
      <c r="CP116" s="13"/>
      <c r="DB116" s="13"/>
      <c r="DC116" s="1374">
        <f t="shared" si="44"/>
        <v>5</v>
      </c>
      <c r="DD116" s="1374">
        <f t="shared" si="32"/>
        <v>5</v>
      </c>
      <c r="DE116" s="19" t="s">
        <v>83</v>
      </c>
      <c r="DF116" s="18"/>
      <c r="DG116" s="17"/>
      <c r="DH116" s="13"/>
      <c r="DI116" s="106" t="s">
        <v>505</v>
      </c>
      <c r="DJ116" s="1374">
        <f t="shared" si="33"/>
        <v>5</v>
      </c>
      <c r="DK116" s="19" t="s">
        <v>83</v>
      </c>
      <c r="DL116" s="18"/>
      <c r="DM116" s="17"/>
      <c r="DN116" s="13"/>
      <c r="DO116" s="106" t="s">
        <v>505</v>
      </c>
      <c r="DP116" s="18"/>
      <c r="DQ116" s="13"/>
      <c r="DR116" s="1368" t="s">
        <v>3634</v>
      </c>
      <c r="DS116" s="651"/>
      <c r="DU116" s="449">
        <f>IF(DW116=DW67,1,LEN(DW116))</f>
        <v>0</v>
      </c>
      <c r="DV116" s="450" t="str" cm="1">
        <f t="array" ref="DV116">IF(DY116="", "", IFERROR(MAX(IF(ISNUMBER(DV68:DV115), DV68:DV115)) + 1, ""))</f>
        <v/>
      </c>
      <c r="DW116" s="121" t="str" cm="1">
        <f t="array" ref="DW116">IFERROR(INDEX(DY73:DY124, MATCH(ROW()-MIN(ROW(DY73:DY124))+1, DV73:DV124, 0)), "")</f>
        <v/>
      </c>
      <c r="DX116" s="451">
        <f t="shared" si="24"/>
        <v>0</v>
      </c>
      <c r="DY116" s="462" t="str">
        <f t="shared" si="25"/>
        <v/>
      </c>
      <c r="DZ116" s="459">
        <f>DW71</f>
        <v>89</v>
      </c>
      <c r="EA116" s="463" t="str">
        <f>IF(LEN(EB115)&lt;=DZ116,EB115,LEFT(EB115,FIND("#",SUBSTITUTE(LEFT(EB115,DZ116+1)," ","#",LEN(LEFT(EB115,DZ116+1))-LEN(SUBSTITUTE(LEFT(EB115,DZ116+1)," ",""))))-1))</f>
        <v/>
      </c>
      <c r="EB116" s="464" t="str">
        <f t="shared" si="45"/>
        <v/>
      </c>
      <c r="ED116" s="9">
        <v>1</v>
      </c>
    </row>
    <row r="117" spans="6:134" ht="21" customHeight="1">
      <c r="F117" s="542" t="s">
        <v>307</v>
      </c>
      <c r="G117" s="542" t="s">
        <v>307</v>
      </c>
      <c r="H117" s="542" t="s">
        <v>307</v>
      </c>
      <c r="I117" s="1326" t="s">
        <v>3061</v>
      </c>
      <c r="J117" s="93">
        <f t="shared" si="34"/>
        <v>0.12</v>
      </c>
      <c r="K117" s="100" t="s">
        <v>282</v>
      </c>
      <c r="L117" s="99">
        <f t="shared" si="43"/>
        <v>8</v>
      </c>
      <c r="M117" s="74">
        <f t="shared" si="36"/>
        <v>12</v>
      </c>
      <c r="N117" s="91">
        <v>120</v>
      </c>
      <c r="O117" s="98">
        <v>90</v>
      </c>
      <c r="P117" s="98">
        <v>150</v>
      </c>
      <c r="Q117" s="79">
        <f t="shared" si="46"/>
        <v>15</v>
      </c>
      <c r="R117" s="97">
        <v>180</v>
      </c>
      <c r="S117" s="87" t="s">
        <v>306</v>
      </c>
      <c r="V117" s="549"/>
      <c r="W117" s="549"/>
      <c r="X117" s="549"/>
      <c r="Y117" s="549"/>
      <c r="AA117" s="646"/>
      <c r="AB117" s="288">
        <v>11</v>
      </c>
      <c r="AC117" s="556"/>
      <c r="AD117" s="597">
        <v>1.01</v>
      </c>
      <c r="AE117" s="556"/>
      <c r="AF117" s="286" t="s">
        <v>14</v>
      </c>
      <c r="AG117" s="551"/>
      <c r="AH117" s="286" t="s">
        <v>14</v>
      </c>
      <c r="AI117" s="551"/>
      <c r="AJ117" s="286" t="s">
        <v>14</v>
      </c>
      <c r="AK117" s="551"/>
      <c r="AL117" s="1345" t="s">
        <v>3239</v>
      </c>
      <c r="AM117" s="551"/>
      <c r="AN117" s="551"/>
      <c r="AO117" s="1572" t="s">
        <v>727</v>
      </c>
      <c r="AP117" s="1533"/>
      <c r="AR117" s="1572" t="s">
        <v>3357</v>
      </c>
      <c r="AS117" s="1533"/>
      <c r="AU117" s="1572" t="s">
        <v>2891</v>
      </c>
      <c r="AV117" s="1533"/>
      <c r="AX117" s="1792" t="s">
        <v>3110</v>
      </c>
      <c r="AY117" s="1793"/>
      <c r="BJ117" s="549"/>
      <c r="BK117" s="549"/>
      <c r="BL117" s="549"/>
      <c r="BM117" s="549"/>
      <c r="BN117" s="549"/>
      <c r="BO117" s="549"/>
      <c r="BP117" s="549"/>
      <c r="BQ117" s="549"/>
      <c r="BR117" s="549"/>
      <c r="BS117" s="549"/>
      <c r="BT117" s="549"/>
      <c r="BV117" s="549"/>
      <c r="BW117" s="549"/>
      <c r="BX117" s="549"/>
      <c r="BY117" s="549"/>
      <c r="CB117" s="549"/>
      <c r="CC117" s="549"/>
      <c r="CD117" s="549"/>
      <c r="CE117" s="549"/>
      <c r="CH117" s="260">
        <f t="shared" si="30"/>
        <v>0</v>
      </c>
      <c r="CI117" s="20"/>
      <c r="CJ117" s="20"/>
      <c r="CK117" s="20"/>
      <c r="CL117" s="20"/>
      <c r="CM117" s="20"/>
      <c r="CN117" s="20"/>
      <c r="CO117" s="20"/>
      <c r="CP117" s="20"/>
      <c r="DB117" s="20"/>
      <c r="DC117" s="1374">
        <f t="shared" si="44"/>
        <v>0</v>
      </c>
      <c r="DD117" s="1374">
        <f t="shared" si="32"/>
        <v>0</v>
      </c>
      <c r="DE117" s="20"/>
      <c r="DF117" s="20"/>
      <c r="DG117" s="20"/>
      <c r="DH117" s="20"/>
      <c r="DJ117" s="1374">
        <f t="shared" si="33"/>
        <v>0</v>
      </c>
      <c r="DK117" s="20"/>
      <c r="DL117" s="20"/>
      <c r="DM117" s="20"/>
      <c r="DN117" s="20"/>
      <c r="DO117" s="106" t="s">
        <v>505</v>
      </c>
      <c r="DP117" s="20"/>
      <c r="DQ117" s="20"/>
      <c r="DR117" s="67"/>
      <c r="DS117" s="645"/>
      <c r="DU117" s="449">
        <f>IF(DW117=DW67,1,LEN(DW117))</f>
        <v>0</v>
      </c>
      <c r="DV117" s="450" t="str" cm="1">
        <f t="array" ref="DV117">IF(DY117="", "", IFERROR(MAX(IF(ISNUMBER(DV68:DV116), DV68:DV116)) + 1, ""))</f>
        <v/>
      </c>
      <c r="DW117" s="121" t="str" cm="1">
        <f t="array" ref="DW117">IFERROR(INDEX(DY73:DY124, MATCH(ROW()-MIN(ROW(DY73:DY124))+1, DV73:DV124, 0)), "")</f>
        <v/>
      </c>
      <c r="DX117" s="451">
        <f t="shared" si="24"/>
        <v>0</v>
      </c>
      <c r="DY117" s="462" t="str">
        <f t="shared" si="25"/>
        <v/>
      </c>
      <c r="DZ117" s="466"/>
      <c r="EA117" s="463" t="str">
        <f>IF(LEN(EB116)&lt;=DZ116,EB116,LEFT(EB116,FIND("#",SUBSTITUTE(LEFT(EB116,DZ116+1)," ","#",LEN(LEFT(EB116,DZ116+1))-LEN(SUBSTITUTE(LEFT(EB116,DZ116+1)," ",""))))-1))</f>
        <v/>
      </c>
      <c r="EB117" s="464" t="str">
        <f t="shared" si="45"/>
        <v/>
      </c>
      <c r="ED117" s="9">
        <v>1</v>
      </c>
    </row>
    <row r="118" spans="6:134" ht="21">
      <c r="F118" s="542" t="s">
        <v>304</v>
      </c>
      <c r="G118" s="542" t="s">
        <v>304</v>
      </c>
      <c r="H118" s="542" t="s">
        <v>304</v>
      </c>
      <c r="I118" s="1326" t="s">
        <v>3062</v>
      </c>
      <c r="J118" s="93">
        <f t="shared" si="34"/>
        <v>0.03</v>
      </c>
      <c r="K118" s="92" t="s">
        <v>282</v>
      </c>
      <c r="L118" s="75">
        <f t="shared" si="43"/>
        <v>33</v>
      </c>
      <c r="M118" s="74">
        <f t="shared" si="36"/>
        <v>3</v>
      </c>
      <c r="N118" s="91">
        <v>30</v>
      </c>
      <c r="O118" s="96">
        <v>22</v>
      </c>
      <c r="P118" s="71">
        <v>38</v>
      </c>
      <c r="Q118" s="79">
        <f t="shared" si="46"/>
        <v>3.8</v>
      </c>
      <c r="R118" s="95">
        <v>45</v>
      </c>
      <c r="S118" s="87" t="s">
        <v>303</v>
      </c>
      <c r="V118" s="549"/>
      <c r="W118" s="549"/>
      <c r="X118" s="549"/>
      <c r="Y118" s="549"/>
      <c r="AA118" s="646"/>
      <c r="AB118" s="288">
        <v>15</v>
      </c>
      <c r="AC118" s="556"/>
      <c r="AD118" s="597">
        <v>1.04</v>
      </c>
      <c r="AE118" s="556"/>
      <c r="AF118" s="286" t="s">
        <v>12</v>
      </c>
      <c r="AG118" s="551"/>
      <c r="AH118" s="286" t="s">
        <v>12</v>
      </c>
      <c r="AI118" s="551"/>
      <c r="AJ118" s="286" t="s">
        <v>12</v>
      </c>
      <c r="AK118" s="551"/>
      <c r="AL118" s="1345" t="s">
        <v>3240</v>
      </c>
      <c r="AM118" s="551"/>
      <c r="AN118" s="551"/>
      <c r="AO118" s="1572" t="s">
        <v>728</v>
      </c>
      <c r="AP118" s="1533"/>
      <c r="AR118" s="1572" t="s">
        <v>3358</v>
      </c>
      <c r="AS118" s="1533"/>
      <c r="AU118" s="1572" t="s">
        <v>2892</v>
      </c>
      <c r="AV118" s="1533"/>
      <c r="AX118" s="1792" t="s">
        <v>3111</v>
      </c>
      <c r="AY118" s="1793"/>
      <c r="BJ118" s="549"/>
      <c r="BK118" s="549"/>
      <c r="BL118" s="549"/>
      <c r="BM118" s="549"/>
      <c r="BN118" s="549"/>
      <c r="BO118" s="549"/>
      <c r="BP118" s="549"/>
      <c r="BQ118" s="549"/>
      <c r="BR118" s="549"/>
      <c r="BS118" s="549"/>
      <c r="BT118" s="549"/>
      <c r="BV118" s="549"/>
      <c r="BW118" s="549"/>
      <c r="BX118" s="549"/>
      <c r="BY118" s="549"/>
      <c r="CB118" s="549"/>
      <c r="CC118" s="549"/>
      <c r="CD118" s="549"/>
      <c r="CE118" s="549"/>
      <c r="CH118" s="260">
        <f t="shared" si="30"/>
        <v>84</v>
      </c>
      <c r="CI118" s="25" t="s">
        <v>891</v>
      </c>
      <c r="CJ118" s="20"/>
      <c r="CK118" s="20"/>
      <c r="CL118" s="20"/>
      <c r="CM118" s="20"/>
      <c r="CN118" s="20"/>
      <c r="CO118" s="20"/>
      <c r="CP118" s="20"/>
      <c r="DB118" s="20"/>
      <c r="DC118" s="1374">
        <f t="shared" si="44"/>
        <v>84</v>
      </c>
      <c r="DD118" s="1374">
        <f t="shared" si="32"/>
        <v>51</v>
      </c>
      <c r="DE118" s="25" t="s">
        <v>3699</v>
      </c>
      <c r="DF118" s="20"/>
      <c r="DG118" s="20"/>
      <c r="DH118" s="20"/>
      <c r="DI118" s="106" t="s">
        <v>505</v>
      </c>
      <c r="DJ118" s="1374">
        <f t="shared" si="33"/>
        <v>49</v>
      </c>
      <c r="DK118" s="25" t="s">
        <v>3711</v>
      </c>
      <c r="DL118" s="20"/>
      <c r="DM118" s="20"/>
      <c r="DN118" s="20"/>
      <c r="DO118" s="106" t="s">
        <v>505</v>
      </c>
      <c r="DP118" s="20"/>
      <c r="DQ118" s="20"/>
      <c r="DR118" s="67"/>
      <c r="DS118" s="645"/>
      <c r="DU118" s="449">
        <f>IF(DW118=DW67,1,LEN(DW118))</f>
        <v>0</v>
      </c>
      <c r="DV118" s="450" t="str" cm="1">
        <f t="array" ref="DV118">IF(DY118="", "", IFERROR(MAX(IF(ISNUMBER(DV68:DV117), DV68:DV117)) + 1, ""))</f>
        <v/>
      </c>
      <c r="DW118" s="121" t="str" cm="1">
        <f t="array" ref="DW118">IFERROR(INDEX(DY73:DY124, MATCH(ROW()-MIN(ROW(DY73:DY124))+1, DV73:DV124, 0)), "")</f>
        <v/>
      </c>
      <c r="DX118" s="451">
        <f t="shared" si="24"/>
        <v>0</v>
      </c>
      <c r="DY118" s="462" t="str">
        <f t="shared" si="25"/>
        <v/>
      </c>
      <c r="DZ118" s="466"/>
      <c r="EA118" s="463" t="str">
        <f>IF(LEN(EB117)&lt;=DZ116,EB117,LEFT(EB117,FIND("#",SUBSTITUTE(LEFT(EB117,DZ116+1)," ","#",LEN(LEFT(EB117,DZ116+1))-LEN(SUBSTITUTE(LEFT(EB117,DZ116+1)," ",""))))-1))</f>
        <v/>
      </c>
      <c r="EB118" s="464" t="str">
        <f t="shared" si="45"/>
        <v/>
      </c>
      <c r="ED118" s="9">
        <v>1</v>
      </c>
    </row>
    <row r="119" spans="6:134" ht="21" customHeight="1">
      <c r="F119" s="86" t="s">
        <v>301</v>
      </c>
      <c r="G119" s="86" t="s">
        <v>301</v>
      </c>
      <c r="H119" s="86" t="s">
        <v>1781</v>
      </c>
      <c r="I119" s="1327" t="s">
        <v>3063</v>
      </c>
      <c r="J119" s="93">
        <f t="shared" si="34"/>
        <v>1.4999999999999999E-2</v>
      </c>
      <c r="K119" s="92" t="s">
        <v>282</v>
      </c>
      <c r="L119" s="75">
        <f t="shared" si="43"/>
        <v>67</v>
      </c>
      <c r="M119" s="74">
        <f t="shared" si="36"/>
        <v>1.5</v>
      </c>
      <c r="N119" s="91">
        <v>15</v>
      </c>
      <c r="O119" s="96">
        <v>11</v>
      </c>
      <c r="P119" s="71">
        <v>19</v>
      </c>
      <c r="Q119" s="79">
        <f t="shared" si="46"/>
        <v>1.9</v>
      </c>
      <c r="R119" s="95">
        <v>22</v>
      </c>
      <c r="S119" s="87" t="s">
        <v>300</v>
      </c>
      <c r="V119" s="549"/>
      <c r="W119" s="549"/>
      <c r="X119" s="549"/>
      <c r="Y119" s="549"/>
      <c r="AA119" s="646"/>
      <c r="AB119" s="288">
        <v>38</v>
      </c>
      <c r="AC119" s="556"/>
      <c r="AD119" s="597">
        <v>0.96</v>
      </c>
      <c r="AE119" s="556"/>
      <c r="AF119" s="286" t="s">
        <v>11</v>
      </c>
      <c r="AG119" s="551"/>
      <c r="AH119" s="286" t="s">
        <v>11</v>
      </c>
      <c r="AI119" s="551"/>
      <c r="AJ119" s="286" t="s">
        <v>11</v>
      </c>
      <c r="AK119" s="551"/>
      <c r="AL119" s="1345" t="s">
        <v>3241</v>
      </c>
      <c r="AM119" s="551"/>
      <c r="AN119" s="551"/>
      <c r="AO119" s="1572" t="s">
        <v>728</v>
      </c>
      <c r="AP119" s="1533"/>
      <c r="AR119" s="1572" t="s">
        <v>3358</v>
      </c>
      <c r="AS119" s="1533"/>
      <c r="AU119" s="1572" t="s">
        <v>2892</v>
      </c>
      <c r="AV119" s="1533"/>
      <c r="AX119" s="1792" t="s">
        <v>3111</v>
      </c>
      <c r="AY119" s="1793"/>
      <c r="BJ119" s="549"/>
      <c r="BK119" s="549"/>
      <c r="BL119" s="549"/>
      <c r="BM119" s="549"/>
      <c r="BN119" s="549"/>
      <c r="BO119" s="549"/>
      <c r="BP119" s="549"/>
      <c r="BQ119" s="549"/>
      <c r="BR119" s="549"/>
      <c r="BS119" s="549"/>
      <c r="BT119" s="549"/>
      <c r="BV119" s="549"/>
      <c r="BW119" s="549"/>
      <c r="BX119" s="549"/>
      <c r="BY119" s="549"/>
      <c r="CB119" s="549"/>
      <c r="CC119" s="549"/>
      <c r="CD119" s="549"/>
      <c r="CE119" s="549"/>
      <c r="CH119" s="260">
        <f t="shared" si="30"/>
        <v>80</v>
      </c>
      <c r="CI119" s="11" t="s">
        <v>917</v>
      </c>
      <c r="CJ119" s="11"/>
      <c r="CK119" s="11"/>
      <c r="CL119" s="20"/>
      <c r="CM119" s="20"/>
      <c r="CN119" s="20"/>
      <c r="CO119" s="20"/>
      <c r="CP119" s="20"/>
      <c r="DB119" s="20"/>
      <c r="DC119" s="1374">
        <f t="shared" si="44"/>
        <v>80</v>
      </c>
      <c r="DD119" s="1374">
        <f t="shared" si="32"/>
        <v>0</v>
      </c>
      <c r="DE119" s="11"/>
      <c r="DF119" s="11"/>
      <c r="DG119" s="11"/>
      <c r="DH119" s="20"/>
      <c r="DI119" s="106" t="s">
        <v>505</v>
      </c>
      <c r="DJ119" s="1374">
        <f t="shared" si="33"/>
        <v>0</v>
      </c>
      <c r="DK119" s="11"/>
      <c r="DL119" s="11"/>
      <c r="DM119" s="11"/>
      <c r="DN119" s="20"/>
      <c r="DO119" s="106" t="s">
        <v>505</v>
      </c>
      <c r="DP119" s="11"/>
      <c r="DQ119" s="20"/>
      <c r="DR119" s="1372" t="s">
        <v>3651</v>
      </c>
      <c r="DS119" s="645"/>
      <c r="DU119" s="449">
        <f>IF(DW119=DW67,1,LEN(DW119))</f>
        <v>0</v>
      </c>
      <c r="DV119" s="450" t="str" cm="1">
        <f t="array" ref="DV119">IF(DY119="", "", IFERROR(MAX(IF(ISNUMBER(DV68:DV118), DV68:DV118)) + 1, ""))</f>
        <v/>
      </c>
      <c r="DW119" s="121" t="str" cm="1">
        <f t="array" ref="DW119">IFERROR(INDEX(DY73:DY124, MATCH(ROW()-MIN(ROW(DY73:DY124))+1, DV73:DV124, 0)), "")</f>
        <v/>
      </c>
      <c r="DX119" s="451">
        <f t="shared" si="24"/>
        <v>0</v>
      </c>
      <c r="DY119" s="462" t="str">
        <f t="shared" si="25"/>
        <v/>
      </c>
      <c r="DZ119" s="466"/>
      <c r="EA119" s="463" t="str">
        <f>IF(LEN(EB118)&lt;=DZ116,EB118,LEFT(EB118,FIND("#",SUBSTITUTE(LEFT(EB118,DZ116+1)," ","#",LEN(LEFT(EB118,DZ116+1))-LEN(SUBSTITUTE(LEFT(EB118,DZ116+1)," ",""))))-1))</f>
        <v/>
      </c>
      <c r="EB119" s="464" t="str">
        <f t="shared" si="45"/>
        <v/>
      </c>
      <c r="ED119" s="9">
        <v>1</v>
      </c>
    </row>
    <row r="120" spans="6:134" ht="21" customHeight="1">
      <c r="F120" s="86" t="s">
        <v>298</v>
      </c>
      <c r="G120" s="86" t="s">
        <v>298</v>
      </c>
      <c r="H120" s="86" t="s">
        <v>1870</v>
      </c>
      <c r="I120" s="1327" t="s">
        <v>3064</v>
      </c>
      <c r="J120" s="93">
        <f t="shared" si="34"/>
        <v>5.0000000000000001E-3</v>
      </c>
      <c r="K120" s="92" t="s">
        <v>282</v>
      </c>
      <c r="L120" s="75">
        <f t="shared" si="43"/>
        <v>200</v>
      </c>
      <c r="M120" s="74">
        <f t="shared" si="36"/>
        <v>0.5</v>
      </c>
      <c r="N120" s="91">
        <v>5</v>
      </c>
      <c r="O120" s="96">
        <v>4</v>
      </c>
      <c r="P120" s="71">
        <v>6</v>
      </c>
      <c r="Q120" s="79">
        <f t="shared" si="46"/>
        <v>0.6</v>
      </c>
      <c r="R120" s="95">
        <v>8</v>
      </c>
      <c r="S120" s="87" t="s">
        <v>297</v>
      </c>
      <c r="V120" s="549"/>
      <c r="W120" s="549"/>
      <c r="X120" s="549"/>
      <c r="Y120" s="549"/>
      <c r="AA120" s="646"/>
      <c r="AB120" s="288">
        <v>40</v>
      </c>
      <c r="AC120" s="556"/>
      <c r="AD120" s="597">
        <v>0.98</v>
      </c>
      <c r="AE120" s="556"/>
      <c r="AF120" s="286" t="s">
        <v>10</v>
      </c>
      <c r="AG120" s="551"/>
      <c r="AH120" s="286" t="s">
        <v>10</v>
      </c>
      <c r="AI120" s="551"/>
      <c r="AJ120" s="286" t="s">
        <v>10</v>
      </c>
      <c r="AK120" s="551"/>
      <c r="AL120" s="1345" t="s">
        <v>3242</v>
      </c>
      <c r="AM120" s="551"/>
      <c r="AN120" s="551"/>
      <c r="AO120" s="1572" t="s">
        <v>750</v>
      </c>
      <c r="AP120" s="1533"/>
      <c r="AR120" s="1572" t="s">
        <v>3381</v>
      </c>
      <c r="AS120" s="1533"/>
      <c r="AU120" s="1572" t="s">
        <v>2917</v>
      </c>
      <c r="AV120" s="1533"/>
      <c r="AX120" s="1792" t="s">
        <v>3134</v>
      </c>
      <c r="AY120" s="1793"/>
      <c r="BJ120" s="549"/>
      <c r="BK120" s="549"/>
      <c r="BL120" s="549"/>
      <c r="BM120" s="549"/>
      <c r="BN120" s="549"/>
      <c r="BO120" s="549"/>
      <c r="BP120" s="549"/>
      <c r="BQ120" s="549"/>
      <c r="BR120" s="549"/>
      <c r="BS120" s="549"/>
      <c r="BT120" s="549"/>
      <c r="BV120" s="549"/>
      <c r="BW120" s="549"/>
      <c r="BX120" s="549"/>
      <c r="BY120" s="549"/>
      <c r="CB120" s="549"/>
      <c r="CC120" s="549"/>
      <c r="CD120" s="549"/>
      <c r="CE120" s="549"/>
      <c r="CH120" s="260">
        <f t="shared" si="30"/>
        <v>0</v>
      </c>
      <c r="CI120" s="11"/>
      <c r="CJ120" s="11"/>
      <c r="CK120" s="11"/>
      <c r="CL120" s="20"/>
      <c r="CM120" s="20"/>
      <c r="CN120" s="20"/>
      <c r="CO120" s="20"/>
      <c r="CP120" s="20"/>
      <c r="DB120" s="20"/>
      <c r="DC120" s="1374">
        <f t="shared" si="44"/>
        <v>0</v>
      </c>
      <c r="DD120" s="1374">
        <f t="shared" si="32"/>
        <v>0</v>
      </c>
      <c r="DE120" s="11"/>
      <c r="DF120" s="11"/>
      <c r="DG120" s="11"/>
      <c r="DH120" s="20"/>
      <c r="DJ120" s="1374">
        <f t="shared" si="33"/>
        <v>0</v>
      </c>
      <c r="DK120" s="11"/>
      <c r="DL120" s="11"/>
      <c r="DM120" s="11"/>
      <c r="DN120" s="20"/>
      <c r="DO120" s="106" t="s">
        <v>505</v>
      </c>
      <c r="DP120" s="11"/>
      <c r="DQ120" s="20"/>
      <c r="DR120" s="67" t="s">
        <v>3641</v>
      </c>
      <c r="DS120" s="645"/>
      <c r="DU120" s="449">
        <f>IF(DW120=DW67,1,LEN(DW120))</f>
        <v>0</v>
      </c>
      <c r="DV120" s="450" t="str" cm="1">
        <f t="array" ref="DV120">IF(DY120="", "", IFERROR(MAX(IF(ISNUMBER(DV68:DV119), DV68:DV119)) + 1, ""))</f>
        <v/>
      </c>
      <c r="DW120" s="121" t="str" cm="1">
        <f t="array" ref="DW120">IFERROR(INDEX(DY73:DY124, MATCH(ROW()-MIN(ROW(DY73:DY124))+1, DV73:DV124, 0)), "")</f>
        <v/>
      </c>
      <c r="DX120" s="451">
        <f t="shared" si="24"/>
        <v>0</v>
      </c>
      <c r="DY120" s="462" t="str">
        <f t="shared" si="25"/>
        <v/>
      </c>
      <c r="DZ120" s="466"/>
      <c r="EA120" s="463" t="str">
        <f>IF(LEN(EB119)&lt;=DZ116,EB119,LEFT(EB119,FIND("#",SUBSTITUTE(LEFT(EB119,DZ116+1)," ","#",LEN(LEFT(EB119,DZ116+1))-LEN(SUBSTITUTE(LEFT(EB119,DZ116+1)," ",""))))-1))</f>
        <v/>
      </c>
      <c r="EB120" s="464" t="str">
        <f t="shared" si="45"/>
        <v/>
      </c>
      <c r="ED120" s="9">
        <v>1</v>
      </c>
    </row>
    <row r="121" spans="6:134" ht="21">
      <c r="F121" s="86" t="s">
        <v>296</v>
      </c>
      <c r="G121" s="86" t="s">
        <v>1020</v>
      </c>
      <c r="H121" s="86" t="s">
        <v>1782</v>
      </c>
      <c r="I121" s="1327" t="s">
        <v>3065</v>
      </c>
      <c r="J121" s="93">
        <f t="shared" si="34"/>
        <v>1.4999999999999999E-2</v>
      </c>
      <c r="K121" s="92" t="s">
        <v>282</v>
      </c>
      <c r="L121" s="75">
        <f t="shared" si="43"/>
        <v>67</v>
      </c>
      <c r="M121" s="74">
        <f t="shared" si="36"/>
        <v>1.5</v>
      </c>
      <c r="N121" s="91">
        <v>15</v>
      </c>
      <c r="O121" s="96">
        <v>11</v>
      </c>
      <c r="P121" s="71">
        <v>19</v>
      </c>
      <c r="Q121" s="79">
        <f t="shared" si="46"/>
        <v>1.9</v>
      </c>
      <c r="R121" s="95">
        <v>22</v>
      </c>
      <c r="S121" s="87" t="s">
        <v>295</v>
      </c>
      <c r="V121" s="549"/>
      <c r="W121" s="549"/>
      <c r="X121" s="549"/>
      <c r="Y121" s="549"/>
      <c r="AA121" s="646"/>
      <c r="AB121" s="288">
        <v>15</v>
      </c>
      <c r="AC121" s="556"/>
      <c r="AD121" s="597">
        <v>1.02</v>
      </c>
      <c r="AE121" s="556"/>
      <c r="AF121" s="286" t="s">
        <v>9</v>
      </c>
      <c r="AG121" s="551"/>
      <c r="AH121" s="286" t="s">
        <v>3300</v>
      </c>
      <c r="AI121" s="551"/>
      <c r="AJ121" s="286" t="s">
        <v>3352</v>
      </c>
      <c r="AK121" s="551"/>
      <c r="AL121" s="1345" t="s">
        <v>3243</v>
      </c>
      <c r="AM121" s="551"/>
      <c r="AN121" s="551"/>
      <c r="AO121" s="1572" t="s">
        <v>738</v>
      </c>
      <c r="AP121" s="1533"/>
      <c r="AR121" s="1572" t="s">
        <v>3367</v>
      </c>
      <c r="AS121" s="1533"/>
      <c r="AU121" s="1572" t="s">
        <v>2902</v>
      </c>
      <c r="AV121" s="1533"/>
      <c r="AX121" s="1792" t="s">
        <v>3121</v>
      </c>
      <c r="AY121" s="1793"/>
      <c r="BJ121" s="549"/>
      <c r="BK121" s="549"/>
      <c r="BL121" s="549"/>
      <c r="BM121" s="549"/>
      <c r="BN121" s="549"/>
      <c r="BO121" s="549"/>
      <c r="BP121" s="549"/>
      <c r="BQ121" s="549"/>
      <c r="BR121" s="549"/>
      <c r="BS121" s="549"/>
      <c r="BT121" s="549"/>
      <c r="BV121" s="549"/>
      <c r="BW121" s="549"/>
      <c r="BX121" s="549"/>
      <c r="BY121" s="549"/>
      <c r="CB121" s="549"/>
      <c r="CC121" s="549"/>
      <c r="CD121" s="549"/>
      <c r="CE121" s="549"/>
      <c r="CH121" s="260">
        <f t="shared" si="30"/>
        <v>14</v>
      </c>
      <c r="CI121" s="25" t="s">
        <v>892</v>
      </c>
      <c r="CJ121" s="11"/>
      <c r="CK121" s="11"/>
      <c r="CL121" s="20"/>
      <c r="CM121" s="20"/>
      <c r="CN121" s="20"/>
      <c r="CO121" s="20"/>
      <c r="CP121" s="20"/>
      <c r="DB121" s="20"/>
      <c r="DC121" s="1374">
        <f t="shared" si="44"/>
        <v>14</v>
      </c>
      <c r="DD121" s="1374">
        <f t="shared" si="32"/>
        <v>12</v>
      </c>
      <c r="DE121" s="25" t="s">
        <v>414</v>
      </c>
      <c r="DF121" s="11"/>
      <c r="DG121" s="11"/>
      <c r="DH121" s="20"/>
      <c r="DI121" s="106" t="s">
        <v>505</v>
      </c>
      <c r="DJ121" s="1374">
        <f t="shared" si="33"/>
        <v>12</v>
      </c>
      <c r="DK121" s="25" t="s">
        <v>414</v>
      </c>
      <c r="DL121" s="11"/>
      <c r="DM121" s="11"/>
      <c r="DN121" s="20"/>
      <c r="DO121" s="106" t="s">
        <v>505</v>
      </c>
      <c r="DP121" s="11"/>
      <c r="DQ121" s="20"/>
      <c r="DR121" s="67"/>
      <c r="DS121" s="645"/>
      <c r="DU121" s="449">
        <f>IF(DW121=DW67,1,LEN(DW121))</f>
        <v>0</v>
      </c>
      <c r="DV121" s="450" t="str" cm="1">
        <f t="array" ref="DV121">IF(DY121="", "", IFERROR(MAX(IF(ISNUMBER(DV68:DV120), DV68:DV120)) + 1, ""))</f>
        <v/>
      </c>
      <c r="DW121" s="121" t="str" cm="1">
        <f t="array" ref="DW121">IFERROR(INDEX(DY73:DY124, MATCH(ROW()-MIN(ROW(DY73:DY124))+1, DV73:DV124, 0)), "")</f>
        <v/>
      </c>
      <c r="DX121" s="451">
        <f t="shared" si="24"/>
        <v>0</v>
      </c>
      <c r="DY121" s="462" t="str">
        <f t="shared" si="25"/>
        <v/>
      </c>
      <c r="DZ121" s="466"/>
      <c r="EA121" s="463" t="str">
        <f>IF(LEN(EB120)&lt;=DZ116,EB120,LEFT(EB120,FIND("#",SUBSTITUTE(LEFT(EB120,DZ116+1)," ","#",LEN(LEFT(EB120,DZ116+1))-LEN(SUBSTITUTE(LEFT(EB120,DZ116+1)," ",""))))-1))</f>
        <v/>
      </c>
      <c r="EB121" s="464" t="str">
        <f t="shared" si="45"/>
        <v/>
      </c>
      <c r="ED121" s="9">
        <v>1</v>
      </c>
    </row>
    <row r="122" spans="6:134" ht="21">
      <c r="F122" s="542" t="s">
        <v>293</v>
      </c>
      <c r="G122" s="542" t="s">
        <v>293</v>
      </c>
      <c r="H122" s="542" t="s">
        <v>1783</v>
      </c>
      <c r="I122" s="1326" t="s">
        <v>3066</v>
      </c>
      <c r="J122" s="93">
        <f t="shared" si="34"/>
        <v>5.0000000000000001E-3</v>
      </c>
      <c r="K122" s="92" t="s">
        <v>282</v>
      </c>
      <c r="L122" s="75">
        <f t="shared" si="43"/>
        <v>200</v>
      </c>
      <c r="M122" s="74">
        <f t="shared" si="36"/>
        <v>0.5</v>
      </c>
      <c r="N122" s="91">
        <v>5</v>
      </c>
      <c r="O122" s="96">
        <v>4</v>
      </c>
      <c r="P122" s="71">
        <v>6</v>
      </c>
      <c r="Q122" s="74">
        <f t="shared" si="46"/>
        <v>0.6</v>
      </c>
      <c r="R122" s="95">
        <v>8</v>
      </c>
      <c r="S122" s="87" t="s">
        <v>292</v>
      </c>
      <c r="V122" s="549"/>
      <c r="W122" s="549"/>
      <c r="X122" s="549"/>
      <c r="Y122" s="549"/>
      <c r="AA122" s="646"/>
      <c r="AB122" s="288">
        <v>15</v>
      </c>
      <c r="AC122" s="556"/>
      <c r="AD122" s="597">
        <v>1.02</v>
      </c>
      <c r="AE122" s="556"/>
      <c r="AF122" s="286" t="s">
        <v>7</v>
      </c>
      <c r="AG122" s="551"/>
      <c r="AH122" s="286" t="s">
        <v>3301</v>
      </c>
      <c r="AI122" s="551"/>
      <c r="AJ122" s="286" t="s">
        <v>3353</v>
      </c>
      <c r="AK122" s="551"/>
      <c r="AL122" s="1345" t="s">
        <v>3244</v>
      </c>
      <c r="AM122" s="551"/>
      <c r="AN122" s="551"/>
      <c r="AO122" s="1572" t="s">
        <v>732</v>
      </c>
      <c r="AP122" s="1533"/>
      <c r="AR122" s="1572" t="s">
        <v>3362</v>
      </c>
      <c r="AS122" s="1533"/>
      <c r="AU122" s="1572" t="s">
        <v>2896</v>
      </c>
      <c r="AV122" s="1533"/>
      <c r="AX122" s="1792" t="s">
        <v>3115</v>
      </c>
      <c r="AY122" s="1793"/>
      <c r="BJ122" s="549"/>
      <c r="BK122" s="549"/>
      <c r="BL122" s="549"/>
      <c r="BM122" s="549"/>
      <c r="BN122" s="549"/>
      <c r="BO122" s="549"/>
      <c r="BP122" s="549"/>
      <c r="BQ122" s="549"/>
      <c r="BR122" s="549"/>
      <c r="BS122" s="549"/>
      <c r="BT122" s="549"/>
      <c r="BV122" s="549"/>
      <c r="BW122" s="549"/>
      <c r="BX122" s="549"/>
      <c r="BY122" s="549"/>
      <c r="CB122" s="549"/>
      <c r="CC122" s="549"/>
      <c r="CD122" s="549"/>
      <c r="CE122" s="549"/>
      <c r="CH122" s="260">
        <f t="shared" si="30"/>
        <v>37</v>
      </c>
      <c r="CI122" s="11" t="s">
        <v>893</v>
      </c>
      <c r="CJ122" s="11"/>
      <c r="CK122" s="11"/>
      <c r="CL122" s="20"/>
      <c r="CM122" s="20"/>
      <c r="CN122" s="20"/>
      <c r="CO122" s="20"/>
      <c r="CP122" s="20"/>
      <c r="DB122" s="20"/>
      <c r="DC122" s="1374">
        <f t="shared" si="44"/>
        <v>37</v>
      </c>
      <c r="DD122" s="1374">
        <f t="shared" si="32"/>
        <v>139</v>
      </c>
      <c r="DE122" s="11" t="s">
        <v>3791</v>
      </c>
      <c r="DF122" s="11"/>
      <c r="DG122" s="11"/>
      <c r="DH122" s="20"/>
      <c r="DI122" s="106" t="s">
        <v>505</v>
      </c>
      <c r="DJ122" s="1374">
        <f t="shared" si="33"/>
        <v>137</v>
      </c>
      <c r="DK122" s="11" t="s">
        <v>3821</v>
      </c>
      <c r="DL122" s="11"/>
      <c r="DM122" s="11"/>
      <c r="DN122" s="20"/>
      <c r="DO122" s="106" t="s">
        <v>505</v>
      </c>
      <c r="DP122" s="11"/>
      <c r="DQ122" s="20"/>
      <c r="DR122" s="1368" t="s">
        <v>3656</v>
      </c>
      <c r="DS122" s="645"/>
      <c r="DU122" s="449">
        <f>IF(DW122=DW67,1,LEN(DW122))</f>
        <v>0</v>
      </c>
      <c r="DV122" s="450" t="str" cm="1">
        <f t="array" ref="DV122">IF(DY122="", "", IFERROR(MAX(IF(ISNUMBER(DV68:DV121), DV68:DV121)) + 1, ""))</f>
        <v/>
      </c>
      <c r="DW122" s="121" t="str" cm="1">
        <f t="array" ref="DW122">IFERROR(INDEX(DY73:DY124, MATCH(ROW()-MIN(ROW(DY73:DY124))+1, DV73:DV124, 0)), "")</f>
        <v/>
      </c>
      <c r="DX122" s="451">
        <f t="shared" si="24"/>
        <v>0</v>
      </c>
      <c r="DY122" s="462" t="str">
        <f t="shared" si="25"/>
        <v/>
      </c>
      <c r="DZ122" s="466"/>
      <c r="EA122" s="463" t="str">
        <f>IF(LEN(EB121)&lt;=DZ116,EB121,LEFT(EB121,FIND("#",SUBSTITUTE(LEFT(EB121,DZ116+1)," ","#",LEN(LEFT(EB121,DZ116+1))-LEN(SUBSTITUTE(LEFT(EB121,DZ116+1)," ",""))))-1))</f>
        <v/>
      </c>
      <c r="EB122" s="464" t="str">
        <f t="shared" si="45"/>
        <v/>
      </c>
      <c r="ED122" s="9">
        <v>1</v>
      </c>
    </row>
    <row r="123" spans="6:134" ht="21">
      <c r="F123" s="626" t="s">
        <v>290</v>
      </c>
      <c r="G123" s="626" t="s">
        <v>1021</v>
      </c>
      <c r="H123" s="626" t="s">
        <v>1784</v>
      </c>
      <c r="I123" s="1328" t="s">
        <v>3061</v>
      </c>
      <c r="J123" s="93">
        <f t="shared" si="34"/>
        <v>0.12</v>
      </c>
      <c r="K123" s="92" t="s">
        <v>282</v>
      </c>
      <c r="L123" s="75">
        <f t="shared" si="43"/>
        <v>8</v>
      </c>
      <c r="M123" s="74">
        <f t="shared" si="36"/>
        <v>12</v>
      </c>
      <c r="N123" s="91">
        <v>120</v>
      </c>
      <c r="O123" s="96">
        <v>90</v>
      </c>
      <c r="P123" s="71">
        <v>150</v>
      </c>
      <c r="Q123" s="79">
        <f t="shared" si="46"/>
        <v>15</v>
      </c>
      <c r="R123" s="95">
        <v>180</v>
      </c>
      <c r="S123" s="87" t="s">
        <v>289</v>
      </c>
      <c r="V123" s="549"/>
      <c r="W123" s="549"/>
      <c r="X123" s="549"/>
      <c r="Y123" s="549"/>
      <c r="AA123" s="646"/>
      <c r="AB123" s="288">
        <v>40</v>
      </c>
      <c r="AC123" s="556"/>
      <c r="AD123" s="597">
        <v>1.03</v>
      </c>
      <c r="AE123" s="556"/>
      <c r="AF123" s="286" t="s">
        <v>5</v>
      </c>
      <c r="AG123" s="551"/>
      <c r="AH123" s="286" t="s">
        <v>3302</v>
      </c>
      <c r="AI123" s="551"/>
      <c r="AJ123" s="286" t="s">
        <v>3354</v>
      </c>
      <c r="AK123" s="551"/>
      <c r="AL123" s="1345" t="s">
        <v>3245</v>
      </c>
      <c r="AM123" s="551"/>
      <c r="AN123" s="551"/>
      <c r="AO123" s="1572" t="s">
        <v>747</v>
      </c>
      <c r="AP123" s="1533"/>
      <c r="AR123" s="1572" t="s">
        <v>3375</v>
      </c>
      <c r="AS123" s="1533"/>
      <c r="AU123" s="1572" t="s">
        <v>2911</v>
      </c>
      <c r="AV123" s="1533"/>
      <c r="AX123" s="1792" t="s">
        <v>3128</v>
      </c>
      <c r="AY123" s="1793"/>
      <c r="BJ123" s="549"/>
      <c r="BK123" s="549"/>
      <c r="BL123" s="549"/>
      <c r="BM123" s="549"/>
      <c r="BN123" s="549"/>
      <c r="BO123" s="549"/>
      <c r="BP123" s="549"/>
      <c r="BQ123" s="549"/>
      <c r="BR123" s="549"/>
      <c r="BS123" s="549"/>
      <c r="BT123" s="549"/>
      <c r="BV123" s="549"/>
      <c r="BW123" s="549"/>
      <c r="BX123" s="549"/>
      <c r="BY123" s="549"/>
      <c r="CB123" s="549"/>
      <c r="CC123" s="549"/>
      <c r="CD123" s="549"/>
      <c r="CE123" s="549"/>
      <c r="CH123" s="260">
        <f t="shared" si="30"/>
        <v>104</v>
      </c>
      <c r="CI123" s="11" t="s">
        <v>894</v>
      </c>
      <c r="CJ123" s="11"/>
      <c r="CK123" s="11"/>
      <c r="CL123" s="20"/>
      <c r="CM123" s="20"/>
      <c r="CN123" s="20"/>
      <c r="CO123" s="20"/>
      <c r="CP123" s="20"/>
      <c r="DB123" s="20"/>
      <c r="DC123" s="1374">
        <f t="shared" si="44"/>
        <v>104</v>
      </c>
      <c r="DD123" s="1374">
        <f t="shared" si="32"/>
        <v>74</v>
      </c>
      <c r="DE123" s="11" t="s">
        <v>3792</v>
      </c>
      <c r="DF123" s="11"/>
      <c r="DG123" s="11"/>
      <c r="DH123" s="20"/>
      <c r="DJ123" s="1374">
        <f t="shared" si="33"/>
        <v>81</v>
      </c>
      <c r="DK123" s="11" t="s">
        <v>3822</v>
      </c>
      <c r="DL123" s="11"/>
      <c r="DM123" s="11"/>
      <c r="DN123" s="20"/>
      <c r="DO123" s="106" t="s">
        <v>505</v>
      </c>
      <c r="DP123" s="11"/>
      <c r="DQ123" s="20"/>
      <c r="DR123" s="67" t="s">
        <v>3652</v>
      </c>
      <c r="DS123" s="645"/>
      <c r="DU123" s="449">
        <f>IF(DW123=DW67,1,LEN(DW123))</f>
        <v>0</v>
      </c>
      <c r="DV123" s="450" t="str" cm="1">
        <f t="array" ref="DV123">IF(DY123="", "", IFERROR(MAX(IF(ISNUMBER(DV68:DV122), DV68:DV122)) + 1, ""))</f>
        <v/>
      </c>
      <c r="DW123" s="121" t="str" cm="1">
        <f t="array" ref="DW123">IFERROR(INDEX(DY73:DY124, MATCH(ROW()-MIN(ROW(DY73:DY124))+1, DV73:DV124, 0)), "")</f>
        <v/>
      </c>
      <c r="DX123" s="451">
        <f t="shared" si="24"/>
        <v>0</v>
      </c>
      <c r="DY123" s="462" t="str">
        <f t="shared" si="25"/>
        <v/>
      </c>
      <c r="DZ123" s="466"/>
      <c r="EA123" s="463" t="str">
        <f>IF(LEN(EB122)&lt;=DZ116,EB122,LEFT(EB122,FIND("#",SUBSTITUTE(LEFT(EB122,DZ116+1)," ","#",LEN(LEFT(EB122,DZ116+1))-LEN(SUBSTITUTE(LEFT(EB122,DZ116+1)," ",""))))-1))</f>
        <v/>
      </c>
      <c r="EB123" s="464" t="str">
        <f t="shared" si="45"/>
        <v/>
      </c>
      <c r="ED123" s="9">
        <v>1</v>
      </c>
    </row>
    <row r="124" spans="6:134" ht="21.75" thickBot="1">
      <c r="F124" s="94" t="s">
        <v>287</v>
      </c>
      <c r="G124" s="94" t="s">
        <v>1022</v>
      </c>
      <c r="H124" s="94" t="s">
        <v>1785</v>
      </c>
      <c r="I124" s="1329" t="s">
        <v>3067</v>
      </c>
      <c r="J124" s="93">
        <f t="shared" si="34"/>
        <v>5.0000000000000001E-3</v>
      </c>
      <c r="K124" s="92" t="s">
        <v>282</v>
      </c>
      <c r="L124" s="75">
        <f t="shared" si="43"/>
        <v>200</v>
      </c>
      <c r="M124" s="74">
        <f t="shared" si="36"/>
        <v>0.5</v>
      </c>
      <c r="N124" s="91">
        <v>5</v>
      </c>
      <c r="O124" s="90">
        <v>0</v>
      </c>
      <c r="P124" s="89">
        <v>0</v>
      </c>
      <c r="Q124" s="79"/>
      <c r="R124" s="88"/>
      <c r="S124" s="87" t="s">
        <v>281</v>
      </c>
      <c r="V124" s="549"/>
      <c r="W124" s="549"/>
      <c r="X124" s="549"/>
      <c r="Y124" s="549"/>
      <c r="AA124" s="646"/>
      <c r="AB124" s="288">
        <v>40</v>
      </c>
      <c r="AC124" s="556"/>
      <c r="AD124" s="597">
        <v>1.03</v>
      </c>
      <c r="AE124" s="556"/>
      <c r="AF124" s="286" t="s">
        <v>3</v>
      </c>
      <c r="AG124" s="551"/>
      <c r="AH124" s="286" t="s">
        <v>3</v>
      </c>
      <c r="AI124" s="551"/>
      <c r="AJ124" s="286" t="s">
        <v>3</v>
      </c>
      <c r="AK124" s="551"/>
      <c r="AL124" s="1345" t="s">
        <v>3246</v>
      </c>
      <c r="AM124" s="551"/>
      <c r="AN124" s="551"/>
      <c r="AO124" s="1572" t="s">
        <v>728</v>
      </c>
      <c r="AP124" s="1533"/>
      <c r="AR124" s="1572" t="s">
        <v>3358</v>
      </c>
      <c r="AS124" s="1533"/>
      <c r="AU124" s="1572" t="s">
        <v>2892</v>
      </c>
      <c r="AV124" s="1533"/>
      <c r="AX124" s="1792" t="s">
        <v>3111</v>
      </c>
      <c r="AY124" s="1793"/>
      <c r="BJ124" s="549"/>
      <c r="BK124" s="549"/>
      <c r="BL124" s="549"/>
      <c r="BM124" s="549"/>
      <c r="BN124" s="549"/>
      <c r="BO124" s="549"/>
      <c r="BP124" s="549"/>
      <c r="BQ124" s="549"/>
      <c r="BR124" s="549"/>
      <c r="BS124" s="549"/>
      <c r="BT124" s="549"/>
      <c r="BV124" s="549"/>
      <c r="BW124" s="549"/>
      <c r="BX124" s="549"/>
      <c r="BY124" s="549"/>
      <c r="CB124" s="549"/>
      <c r="CC124" s="549"/>
      <c r="CD124" s="549"/>
      <c r="CE124" s="549"/>
      <c r="CH124" s="260">
        <f t="shared" si="30"/>
        <v>48</v>
      </c>
      <c r="CI124" s="11" t="s">
        <v>895</v>
      </c>
      <c r="CJ124" s="11"/>
      <c r="CK124" s="11"/>
      <c r="CL124" s="20"/>
      <c r="CM124" s="20"/>
      <c r="CN124" s="20"/>
      <c r="CO124" s="20"/>
      <c r="CP124" s="20"/>
      <c r="DB124" s="20"/>
      <c r="DC124" s="1374">
        <f t="shared" si="44"/>
        <v>48</v>
      </c>
      <c r="DD124" s="1374">
        <f t="shared" si="32"/>
        <v>0</v>
      </c>
      <c r="DE124" s="11"/>
      <c r="DF124" s="11"/>
      <c r="DG124" s="11"/>
      <c r="DH124" s="20"/>
      <c r="DJ124" s="1374">
        <f t="shared" si="33"/>
        <v>0</v>
      </c>
      <c r="DK124" s="11"/>
      <c r="DL124" s="11"/>
      <c r="DM124" s="11"/>
      <c r="DN124" s="20"/>
      <c r="DO124" s="106" t="s">
        <v>505</v>
      </c>
      <c r="DP124" s="11"/>
      <c r="DQ124" s="20"/>
      <c r="DR124" s="67" t="s">
        <v>3640</v>
      </c>
      <c r="DS124" s="645"/>
      <c r="DU124" s="449">
        <f>IF(DW124=DW67,1,LEN(DW124))</f>
        <v>0</v>
      </c>
      <c r="DV124" s="450" t="str" cm="1">
        <f t="array" ref="DV124">IF(DY124="", "", IFERROR(MAX(IF(ISNUMBER(DV68:DV123), DV68:DV123)) + 1, ""))</f>
        <v/>
      </c>
      <c r="DW124" s="121" t="str" cm="1">
        <f t="array" ref="DW124">IFERROR(INDEX(DY73:DY124, MATCH(ROW()-MIN(ROW(DY73:DY124))+1, DV73:DV124, 0)), "")</f>
        <v/>
      </c>
      <c r="DX124" s="467">
        <f t="shared" si="24"/>
        <v>0</v>
      </c>
      <c r="DY124" s="468" t="str">
        <f t="shared" si="25"/>
        <v/>
      </c>
      <c r="DZ124" s="469"/>
      <c r="EA124" s="470" t="str">
        <f>IF(LEN(EB123)&lt;=DZ116,EB123,LEFT(EB123,FIND("#",SUBSTITUTE(LEFT(EB123,DZ116+1)," ","#",LEN(LEFT(EB123,DZ116+1))-LEN(SUBSTITUTE(LEFT(EB123,DZ116+1)," ",""))))-1))</f>
        <v/>
      </c>
      <c r="EB124" s="471" t="str">
        <f t="shared" si="45"/>
        <v/>
      </c>
      <c r="ED124" s="9">
        <v>1</v>
      </c>
    </row>
    <row r="125" spans="6:134" ht="21">
      <c r="F125" s="94" t="s">
        <v>285</v>
      </c>
      <c r="G125" s="94" t="s">
        <v>1023</v>
      </c>
      <c r="H125" s="94" t="s">
        <v>1786</v>
      </c>
      <c r="I125" s="1329" t="s">
        <v>3068</v>
      </c>
      <c r="J125" s="93">
        <f t="shared" si="34"/>
        <v>1.4999999999999999E-2</v>
      </c>
      <c r="K125" s="92" t="s">
        <v>282</v>
      </c>
      <c r="L125" s="75">
        <f t="shared" si="43"/>
        <v>67</v>
      </c>
      <c r="M125" s="74">
        <f t="shared" si="36"/>
        <v>1.5</v>
      </c>
      <c r="N125" s="91">
        <v>15</v>
      </c>
      <c r="O125" s="90">
        <v>0</v>
      </c>
      <c r="P125" s="89">
        <v>0</v>
      </c>
      <c r="Q125" s="79"/>
      <c r="R125" s="88">
        <v>1000</v>
      </c>
      <c r="S125" s="87" t="s">
        <v>281</v>
      </c>
      <c r="V125" s="549"/>
      <c r="W125" s="549"/>
      <c r="X125" s="549"/>
      <c r="Y125" s="549"/>
      <c r="AA125" s="646"/>
      <c r="AB125" s="288">
        <v>40</v>
      </c>
      <c r="AC125" s="556"/>
      <c r="AD125" s="597">
        <v>0.95</v>
      </c>
      <c r="AE125" s="556"/>
      <c r="AF125" s="286" t="s">
        <v>2</v>
      </c>
      <c r="AG125" s="551"/>
      <c r="AH125" s="286" t="s">
        <v>2</v>
      </c>
      <c r="AI125" s="551"/>
      <c r="AJ125" s="286" t="s">
        <v>2</v>
      </c>
      <c r="AK125" s="551"/>
      <c r="AL125" s="1345" t="s">
        <v>3247</v>
      </c>
      <c r="AM125" s="551"/>
      <c r="AN125" s="551"/>
      <c r="AO125" s="1572" t="s">
        <v>731</v>
      </c>
      <c r="AP125" s="1533"/>
      <c r="AR125" s="1572" t="s">
        <v>3361</v>
      </c>
      <c r="AS125" s="1533"/>
      <c r="AU125" s="1572" t="s">
        <v>2895</v>
      </c>
      <c r="AV125" s="1533"/>
      <c r="AX125" s="1792" t="s">
        <v>3114</v>
      </c>
      <c r="AY125" s="1793"/>
      <c r="BJ125" s="549"/>
      <c r="BK125" s="549"/>
      <c r="BL125" s="549"/>
      <c r="BM125" s="549"/>
      <c r="BN125" s="549"/>
      <c r="BO125" s="549"/>
      <c r="BP125" s="549"/>
      <c r="BQ125" s="549"/>
      <c r="BR125" s="549"/>
      <c r="BS125" s="549"/>
      <c r="BT125" s="549"/>
      <c r="BV125" s="549"/>
      <c r="BW125" s="549"/>
      <c r="BX125" s="549"/>
      <c r="BY125" s="549"/>
      <c r="CB125" s="549"/>
      <c r="CC125" s="549"/>
      <c r="CD125" s="549"/>
      <c r="CE125" s="549"/>
      <c r="CH125" s="260">
        <f t="shared" si="30"/>
        <v>75</v>
      </c>
      <c r="CI125" s="11" t="s">
        <v>896</v>
      </c>
      <c r="CJ125" s="11"/>
      <c r="CK125" s="11"/>
      <c r="CL125" s="20"/>
      <c r="CM125" s="20"/>
      <c r="CN125" s="20"/>
      <c r="CO125" s="20"/>
      <c r="CP125" s="20"/>
      <c r="CT125" s="1402" t="s">
        <v>585</v>
      </c>
      <c r="CU125" s="1465">
        <f t="shared" ref="CU125:CY125" ca="1" si="47">CELL("largeur",CU125)</f>
        <v>6</v>
      </c>
      <c r="CV125" s="1388">
        <f t="shared" ca="1" si="47"/>
        <v>8</v>
      </c>
      <c r="CW125" s="1388">
        <f t="shared" ca="1" si="47"/>
        <v>122</v>
      </c>
      <c r="CX125" s="1388">
        <f t="shared" ca="1" si="47"/>
        <v>10</v>
      </c>
      <c r="CY125" s="1389">
        <f t="shared" ca="1" si="47"/>
        <v>12</v>
      </c>
      <c r="DB125" s="20"/>
      <c r="DC125" s="1374">
        <f t="shared" si="44"/>
        <v>75</v>
      </c>
      <c r="DD125" s="1374">
        <f t="shared" si="32"/>
        <v>0</v>
      </c>
      <c r="DE125" s="11"/>
      <c r="DF125" s="11"/>
      <c r="DG125" s="11"/>
      <c r="DH125" s="20"/>
      <c r="DI125" s="106" t="s">
        <v>505</v>
      </c>
      <c r="DJ125" s="1374">
        <f t="shared" si="33"/>
        <v>0</v>
      </c>
      <c r="DK125" s="11"/>
      <c r="DL125" s="11"/>
      <c r="DM125" s="11"/>
      <c r="DN125" s="20"/>
      <c r="DO125" s="106" t="s">
        <v>505</v>
      </c>
      <c r="DP125" s="11"/>
      <c r="DQ125" s="20"/>
      <c r="DR125" s="67" t="s">
        <v>3653</v>
      </c>
      <c r="DS125" s="645"/>
      <c r="DU125" s="472">
        <v>10</v>
      </c>
      <c r="DV125" s="473">
        <v>9</v>
      </c>
      <c r="DW125" s="473" t="s">
        <v>640</v>
      </c>
      <c r="DX125" s="473">
        <v>5</v>
      </c>
      <c r="DY125" s="473">
        <v>5</v>
      </c>
      <c r="DZ125" s="473">
        <v>10</v>
      </c>
      <c r="EA125" s="473">
        <v>10</v>
      </c>
      <c r="EB125" s="474">
        <v>10</v>
      </c>
      <c r="ED125" s="9">
        <v>1</v>
      </c>
    </row>
    <row r="126" spans="6:134" ht="21.75" thickBot="1">
      <c r="F126" s="94" t="s">
        <v>283</v>
      </c>
      <c r="G126" s="94" t="s">
        <v>1024</v>
      </c>
      <c r="H126" s="94" t="s">
        <v>1786</v>
      </c>
      <c r="I126" s="1329" t="s">
        <v>3069</v>
      </c>
      <c r="J126" s="93">
        <f t="shared" si="34"/>
        <v>0.25</v>
      </c>
      <c r="K126" s="92" t="s">
        <v>282</v>
      </c>
      <c r="L126" s="75">
        <f t="shared" si="43"/>
        <v>4</v>
      </c>
      <c r="M126" s="74">
        <f t="shared" si="36"/>
        <v>25</v>
      </c>
      <c r="N126" s="91">
        <v>250</v>
      </c>
      <c r="O126" s="90">
        <v>0</v>
      </c>
      <c r="P126" s="89">
        <v>0</v>
      </c>
      <c r="Q126" s="74"/>
      <c r="R126" s="88">
        <v>1</v>
      </c>
      <c r="S126" s="87" t="s">
        <v>281</v>
      </c>
      <c r="V126" s="549"/>
      <c r="W126" s="549"/>
      <c r="X126" s="549"/>
      <c r="Y126" s="549"/>
      <c r="AA126" s="646"/>
      <c r="AB126" s="288">
        <v>40</v>
      </c>
      <c r="AC126" s="556"/>
      <c r="AD126" s="597">
        <v>0.94</v>
      </c>
      <c r="AE126" s="556"/>
      <c r="AF126" s="286" t="s">
        <v>1</v>
      </c>
      <c r="AG126" s="551"/>
      <c r="AH126" s="286" t="s">
        <v>3303</v>
      </c>
      <c r="AI126" s="551"/>
      <c r="AJ126" s="286" t="s">
        <v>3355</v>
      </c>
      <c r="AK126" s="551"/>
      <c r="AL126" s="1345" t="s">
        <v>3248</v>
      </c>
      <c r="AM126" s="551"/>
      <c r="AN126" s="551"/>
      <c r="AO126" s="1572" t="s">
        <v>731</v>
      </c>
      <c r="AP126" s="1533"/>
      <c r="AR126" s="1572" t="s">
        <v>3361</v>
      </c>
      <c r="AS126" s="1533"/>
      <c r="AU126" s="1572" t="s">
        <v>2895</v>
      </c>
      <c r="AV126" s="1533"/>
      <c r="AX126" s="1792" t="s">
        <v>3114</v>
      </c>
      <c r="AY126" s="1793"/>
      <c r="BJ126" s="549"/>
      <c r="BK126" s="549"/>
      <c r="BL126" s="549"/>
      <c r="BM126" s="549"/>
      <c r="BN126" s="549"/>
      <c r="BO126" s="549"/>
      <c r="BP126" s="549"/>
      <c r="BQ126" s="549"/>
      <c r="BR126" s="549"/>
      <c r="BS126" s="549"/>
      <c r="BT126" s="549"/>
      <c r="BV126" s="549"/>
      <c r="BW126" s="549"/>
      <c r="BX126" s="549"/>
      <c r="BY126" s="549"/>
      <c r="CB126" s="549"/>
      <c r="CC126" s="549"/>
      <c r="CD126" s="549"/>
      <c r="CE126" s="549"/>
      <c r="CH126" s="260">
        <f t="shared" si="30"/>
        <v>0</v>
      </c>
      <c r="CI126" s="11"/>
      <c r="CJ126" s="11"/>
      <c r="CK126" s="11"/>
      <c r="CL126" s="20"/>
      <c r="CM126" s="20"/>
      <c r="CN126" s="20"/>
      <c r="CO126" s="20"/>
      <c r="CP126" s="20"/>
      <c r="CT126" s="1746"/>
      <c r="CU126" s="1411">
        <v>10</v>
      </c>
      <c r="CV126" s="1320">
        <v>9</v>
      </c>
      <c r="CW126" s="1320" t="s">
        <v>3762</v>
      </c>
      <c r="CX126" s="1320">
        <v>11</v>
      </c>
      <c r="CY126" s="1377">
        <v>11</v>
      </c>
      <c r="DB126" s="20"/>
      <c r="DC126" s="1374">
        <f t="shared" si="44"/>
        <v>0</v>
      </c>
      <c r="DD126" s="1374">
        <f t="shared" si="32"/>
        <v>0</v>
      </c>
      <c r="DE126" s="11"/>
      <c r="DF126" s="11"/>
      <c r="DG126" s="11"/>
      <c r="DH126" s="20"/>
      <c r="DI126" s="106" t="s">
        <v>505</v>
      </c>
      <c r="DJ126" s="1374">
        <f t="shared" si="33"/>
        <v>0</v>
      </c>
      <c r="DK126" s="11"/>
      <c r="DL126" s="11"/>
      <c r="DM126" s="11"/>
      <c r="DN126" s="20"/>
      <c r="DO126" s="106" t="s">
        <v>505</v>
      </c>
      <c r="DP126" s="11"/>
      <c r="DQ126" s="20"/>
      <c r="DR126" s="67" t="s">
        <v>3654</v>
      </c>
      <c r="DS126" s="645"/>
      <c r="DU126" s="475">
        <f t="shared" ref="DU126:EB126" ca="1" si="48">CELL("largeur",DU126)</f>
        <v>10</v>
      </c>
      <c r="DV126" s="476">
        <f t="shared" ca="1" si="48"/>
        <v>9</v>
      </c>
      <c r="DW126" s="476">
        <f t="shared" ca="1" si="48"/>
        <v>91</v>
      </c>
      <c r="DX126" s="476">
        <f t="shared" ca="1" si="48"/>
        <v>5</v>
      </c>
      <c r="DY126" s="476">
        <f t="shared" ca="1" si="48"/>
        <v>5</v>
      </c>
      <c r="DZ126" s="476">
        <f t="shared" ca="1" si="48"/>
        <v>10</v>
      </c>
      <c r="EA126" s="476">
        <f t="shared" ca="1" si="48"/>
        <v>10</v>
      </c>
      <c r="EB126" s="477">
        <f t="shared" ca="1" si="48"/>
        <v>10</v>
      </c>
      <c r="ED126" s="9">
        <v>1</v>
      </c>
    </row>
    <row r="127" spans="6:134" ht="21">
      <c r="F127" s="86" t="s">
        <v>280</v>
      </c>
      <c r="G127" s="86" t="s">
        <v>1025</v>
      </c>
      <c r="H127" s="86" t="s">
        <v>1787</v>
      </c>
      <c r="I127" s="1327" t="s">
        <v>3070</v>
      </c>
      <c r="J127" s="77">
        <f t="shared" si="34"/>
        <v>6.4999999999999997E-3</v>
      </c>
      <c r="K127" s="82" t="s">
        <v>243</v>
      </c>
      <c r="L127" s="75">
        <f t="shared" si="43"/>
        <v>154</v>
      </c>
      <c r="M127" s="74"/>
      <c r="N127" s="73">
        <v>6.5</v>
      </c>
      <c r="O127" s="72">
        <v>0</v>
      </c>
      <c r="P127" s="71">
        <v>0</v>
      </c>
      <c r="Q127" s="79"/>
      <c r="R127" s="69"/>
      <c r="S127" s="68" t="s">
        <v>277</v>
      </c>
      <c r="V127" s="549"/>
      <c r="W127" s="549"/>
      <c r="X127" s="549"/>
      <c r="Y127" s="549"/>
      <c r="AA127" s="646"/>
      <c r="AB127" s="288">
        <v>15</v>
      </c>
      <c r="AC127" s="556"/>
      <c r="AD127" s="597">
        <v>1.02</v>
      </c>
      <c r="AE127" s="556"/>
      <c r="AF127" s="286" t="s">
        <v>0</v>
      </c>
      <c r="AG127" s="551"/>
      <c r="AH127" s="286" t="s">
        <v>18</v>
      </c>
      <c r="AI127" s="551"/>
      <c r="AJ127" s="286" t="s">
        <v>3324</v>
      </c>
      <c r="AK127" s="551"/>
      <c r="AL127" s="1345" t="s">
        <v>3249</v>
      </c>
      <c r="AM127" s="551"/>
      <c r="AN127" s="551"/>
      <c r="AO127" s="1572" t="s">
        <v>731</v>
      </c>
      <c r="AP127" s="1533"/>
      <c r="AR127" s="1572" t="s">
        <v>3361</v>
      </c>
      <c r="AS127" s="1533"/>
      <c r="AU127" s="1572" t="s">
        <v>2895</v>
      </c>
      <c r="AV127" s="1533"/>
      <c r="AX127" s="1792" t="s">
        <v>3114</v>
      </c>
      <c r="AY127" s="1793"/>
      <c r="BJ127" s="549"/>
      <c r="BK127" s="549"/>
      <c r="BL127" s="549"/>
      <c r="BM127" s="549"/>
      <c r="BN127" s="549"/>
      <c r="BO127" s="549"/>
      <c r="BP127" s="549"/>
      <c r="BQ127" s="549"/>
      <c r="BR127" s="549"/>
      <c r="BS127" s="549"/>
      <c r="BT127" s="549"/>
      <c r="BV127" s="549"/>
      <c r="BW127" s="549"/>
      <c r="BX127" s="549"/>
      <c r="BY127" s="549"/>
      <c r="CB127" s="549"/>
      <c r="CC127" s="549"/>
      <c r="CD127" s="549"/>
      <c r="CE127" s="549"/>
      <c r="CH127" s="260">
        <f t="shared" si="30"/>
        <v>13</v>
      </c>
      <c r="CI127" s="25" t="s">
        <v>897</v>
      </c>
      <c r="CJ127" s="11"/>
      <c r="CK127" s="11"/>
      <c r="CL127" s="20"/>
      <c r="CM127" s="20"/>
      <c r="CN127" s="20"/>
      <c r="CO127" s="20"/>
      <c r="CP127" s="20"/>
      <c r="CQ127" s="36">
        <f>LEN(CR127)</f>
        <v>225</v>
      </c>
      <c r="CR127" s="1454" t="s">
        <v>3870</v>
      </c>
      <c r="CT127" s="1746"/>
      <c r="CU127" s="1466"/>
      <c r="CV127" s="1395"/>
      <c r="CW127" s="1379" t="s">
        <v>3866</v>
      </c>
      <c r="CX127" s="1395"/>
      <c r="CY127" s="1396"/>
      <c r="DB127" s="20"/>
      <c r="DC127" s="1374">
        <f t="shared" si="44"/>
        <v>13</v>
      </c>
      <c r="DD127" s="1374">
        <f t="shared" si="32"/>
        <v>11</v>
      </c>
      <c r="DE127" s="25" t="s">
        <v>361</v>
      </c>
      <c r="DF127" s="11"/>
      <c r="DG127" s="11"/>
      <c r="DH127" s="20"/>
      <c r="DI127" s="106" t="s">
        <v>505</v>
      </c>
      <c r="DJ127" s="1374">
        <f t="shared" si="33"/>
        <v>11</v>
      </c>
      <c r="DK127" s="25" t="s">
        <v>361</v>
      </c>
      <c r="DL127" s="11"/>
      <c r="DM127" s="11"/>
      <c r="DN127" s="20"/>
      <c r="DO127" s="106" t="s">
        <v>505</v>
      </c>
      <c r="DP127" s="11"/>
      <c r="DQ127" s="20"/>
      <c r="DR127" s="67"/>
      <c r="DS127" s="645"/>
      <c r="DU127" s="380"/>
      <c r="DV127" s="380"/>
      <c r="DW127" s="380"/>
      <c r="DX127" s="380"/>
      <c r="DY127" s="380"/>
      <c r="DZ127" s="380"/>
      <c r="EA127" s="380"/>
      <c r="EB127" s="380"/>
      <c r="ED127" s="9">
        <v>1</v>
      </c>
    </row>
    <row r="128" spans="6:134" ht="18.75">
      <c r="F128" s="86" t="s">
        <v>278</v>
      </c>
      <c r="G128" s="86" t="s">
        <v>1026</v>
      </c>
      <c r="H128" s="86" t="s">
        <v>1788</v>
      </c>
      <c r="I128" s="1327" t="s">
        <v>3071</v>
      </c>
      <c r="J128" s="77">
        <f t="shared" si="34"/>
        <v>0.1</v>
      </c>
      <c r="K128" s="82" t="s">
        <v>243</v>
      </c>
      <c r="L128" s="75">
        <f t="shared" si="43"/>
        <v>10</v>
      </c>
      <c r="M128" s="79"/>
      <c r="N128" s="73">
        <v>100</v>
      </c>
      <c r="O128" s="72">
        <v>0</v>
      </c>
      <c r="P128" s="71">
        <v>0</v>
      </c>
      <c r="Q128" s="84"/>
      <c r="R128" s="69"/>
      <c r="S128" s="68" t="s">
        <v>277</v>
      </c>
      <c r="V128" s="549"/>
      <c r="W128" s="549"/>
      <c r="X128" s="549"/>
      <c r="Y128" s="549"/>
      <c r="AA128" s="634"/>
      <c r="BJ128" s="549"/>
      <c r="BK128" s="549"/>
      <c r="BL128" s="549"/>
      <c r="BM128" s="549"/>
      <c r="BN128" s="549"/>
      <c r="BO128" s="549"/>
      <c r="BP128" s="549"/>
      <c r="BQ128" s="549"/>
      <c r="BR128" s="549"/>
      <c r="BS128" s="549"/>
      <c r="BT128" s="549"/>
      <c r="BV128" s="549"/>
      <c r="BW128" s="549"/>
      <c r="BX128" s="549"/>
      <c r="BY128" s="549"/>
      <c r="CB128" s="549"/>
      <c r="CC128" s="549"/>
      <c r="CD128" s="549"/>
      <c r="CE128" s="549"/>
      <c r="CH128" s="260">
        <f t="shared" si="30"/>
        <v>37</v>
      </c>
      <c r="CI128" s="11" t="s">
        <v>893</v>
      </c>
      <c r="CJ128" s="11"/>
      <c r="CK128" s="11"/>
      <c r="CL128" s="20"/>
      <c r="CM128" s="20"/>
      <c r="CN128" s="20"/>
      <c r="CO128" s="20"/>
      <c r="CP128" s="20"/>
      <c r="CQ128" s="36">
        <f>LEN(CR128)</f>
        <v>225</v>
      </c>
      <c r="CR128" s="1454" t="s">
        <v>3871</v>
      </c>
      <c r="CT128" s="1746"/>
      <c r="CU128" s="1467" t="str">
        <f>IF(CX128="","",(LEN(TRIM(SUBSTITUTE(CX128,CHAR(160)," ")))-LEN(SUBSTITUTE(TRIM(SUBSTITUTE(CX128,CHAR(160)," "))," ",""))+1)&amp;" mot"&amp;IF((LEN(TRIM(SUBSTITUTE(CX128,CHAR(160)," ")))-LEN(SUBSTITUTE(TRIM(SUBSTITUTE(CX128,CHAR(160)," "))," ",""))+1)&gt;1,"s",""))</f>
        <v>53 mots</v>
      </c>
      <c r="CV128" s="1391">
        <f>IF(CX128="","",LEN(TRIM(SUBSTITUTE(CX128,CHAR(160),""))))</f>
        <v>299</v>
      </c>
      <c r="CW128" s="1381" t="s">
        <v>3744</v>
      </c>
      <c r="CX128" s="1321" t="s">
        <v>3736</v>
      </c>
      <c r="CY128" s="1382">
        <v>60</v>
      </c>
      <c r="DB128" s="20"/>
      <c r="DC128" s="1374">
        <f t="shared" si="44"/>
        <v>37</v>
      </c>
      <c r="DD128" s="1374">
        <f t="shared" si="32"/>
        <v>132</v>
      </c>
      <c r="DE128" s="11" t="s">
        <v>3793</v>
      </c>
      <c r="DF128" s="11"/>
      <c r="DG128" s="11"/>
      <c r="DH128" s="20"/>
      <c r="DI128" s="106" t="s">
        <v>505</v>
      </c>
      <c r="DJ128" s="1374">
        <f t="shared" si="33"/>
        <v>139</v>
      </c>
      <c r="DK128" s="11" t="s">
        <v>3823</v>
      </c>
      <c r="DL128" s="11"/>
      <c r="DM128" s="11"/>
      <c r="DN128" s="20"/>
      <c r="DO128" s="106" t="s">
        <v>505</v>
      </c>
      <c r="DP128" s="11"/>
      <c r="DQ128" s="20"/>
      <c r="DR128" s="1368" t="s">
        <v>3655</v>
      </c>
      <c r="DS128" s="645"/>
      <c r="DU128" s="478" t="s">
        <v>641</v>
      </c>
      <c r="DV128" s="380"/>
      <c r="DW128" s="478"/>
      <c r="DX128" s="380"/>
      <c r="DY128" s="380"/>
      <c r="DZ128" s="380">
        <f>EI61</f>
        <v>0</v>
      </c>
      <c r="EA128" s="380"/>
      <c r="EB128" s="380"/>
      <c r="ED128" s="9">
        <v>1</v>
      </c>
    </row>
    <row r="129" spans="6:134" ht="18.75">
      <c r="F129" s="86" t="s">
        <v>275</v>
      </c>
      <c r="G129" s="86" t="s">
        <v>1027</v>
      </c>
      <c r="H129" s="86" t="s">
        <v>1789</v>
      </c>
      <c r="I129" s="1327" t="s">
        <v>3072</v>
      </c>
      <c r="J129" s="77">
        <f t="shared" si="34"/>
        <v>3.0000000000000001E-3</v>
      </c>
      <c r="K129" s="82" t="s">
        <v>243</v>
      </c>
      <c r="L129" s="75">
        <f t="shared" si="43"/>
        <v>333</v>
      </c>
      <c r="M129" s="79"/>
      <c r="N129" s="73">
        <v>3</v>
      </c>
      <c r="O129" s="72">
        <v>0</v>
      </c>
      <c r="P129" s="71">
        <v>0</v>
      </c>
      <c r="Q129" s="79"/>
      <c r="R129" s="69"/>
      <c r="S129" s="68" t="s">
        <v>270</v>
      </c>
      <c r="V129" s="549"/>
      <c r="W129" s="549"/>
      <c r="X129" s="549"/>
      <c r="Y129" s="549"/>
      <c r="AA129" s="634"/>
      <c r="BJ129" s="549"/>
      <c r="BK129" s="549"/>
      <c r="BL129" s="549"/>
      <c r="BM129" s="549"/>
      <c r="BN129" s="549"/>
      <c r="BO129" s="549"/>
      <c r="BP129" s="549"/>
      <c r="BQ129" s="549"/>
      <c r="BR129" s="549"/>
      <c r="BS129" s="549"/>
      <c r="BT129" s="549"/>
      <c r="BV129" s="549"/>
      <c r="BW129" s="549"/>
      <c r="BX129" s="549"/>
      <c r="BY129" s="549"/>
      <c r="CB129" s="549"/>
      <c r="CC129" s="549"/>
      <c r="CD129" s="549"/>
      <c r="CE129" s="549"/>
      <c r="CH129" s="260">
        <f t="shared" si="30"/>
        <v>75</v>
      </c>
      <c r="CI129" s="11" t="s">
        <v>898</v>
      </c>
      <c r="CJ129" s="11"/>
      <c r="CK129" s="11"/>
      <c r="CL129" s="20"/>
      <c r="CM129" s="20"/>
      <c r="CN129" s="20"/>
      <c r="CO129" s="20"/>
      <c r="CP129" s="20"/>
      <c r="CT129" s="1746"/>
      <c r="CU129" s="1483" t="str">
        <f>TRIM(SUBSTITUTE(SUBSTITUTE(SUBSTITUTE(SUBSTITUTE(SUBSTITUTE(SUBSTITUTE(SUBSTITUTE(SUBSTITUTE(SUBSTITUTE(CV129,","," "),"."," "),";"," "),":"," "),"!"," "),"?"," "),"…"," "),"»"," "),"«"," "))</f>
        <v>Ce tableau découpe votre texte AVEC la ponctuation au nombre de caractères saisis ❶ Saisissez la largeur du document dans lequel vous collerez ensuite le texte ► ❷ Saisissez ou coller le texte que vous voulez découper dans cette cellule ▼ ❸ saisissez un nombre de caractères cellule fond jaune ▲</v>
      </c>
      <c r="CV129" s="1484" t="str">
        <f>TRIM(SUBSTITUTE(SUBSTITUTE(SUBSTITUTE(SUBSTITUTE(SUBSTITUTE(SUBSTITUTE(IF(OR(LEFT(CX128,1)="-",LEFT(CX128,1)="="),MID(CX128,2,99999),CX128),CHAR(160)," "),CHAR(9)," "),"–","-"),CHAR(13)&amp;CHAR(10)," "),CHAR(13)," "),CHAR(10)," "))</f>
        <v>Ce tableau découpe votre texte AVEC la ponctuation au nombre de caractères saisis ; ❶ Saisissez la largeur du document dans lequel vous collerez ensuite le texte ► ❷ Saisissez ou coller le texte que vous voulez découper dans cette cellule ▼ ; ❸ saisissez un nombre de caractères cellule fond jaune ▲</v>
      </c>
      <c r="CW129" s="1397"/>
      <c r="CX129" s="1392"/>
      <c r="CY129" s="1470"/>
      <c r="DB129" s="20"/>
      <c r="DC129" s="1374">
        <f t="shared" si="44"/>
        <v>75</v>
      </c>
      <c r="DD129" s="1374">
        <f t="shared" si="32"/>
        <v>75</v>
      </c>
      <c r="DE129" s="11" t="s">
        <v>3794</v>
      </c>
      <c r="DF129" s="11"/>
      <c r="DG129" s="11"/>
      <c r="DH129" s="20"/>
      <c r="DI129" s="106" t="s">
        <v>505</v>
      </c>
      <c r="DJ129" s="1374">
        <f t="shared" si="33"/>
        <v>88</v>
      </c>
      <c r="DK129" s="11" t="s">
        <v>3824</v>
      </c>
      <c r="DL129" s="11"/>
      <c r="DM129" s="11"/>
      <c r="DN129" s="20"/>
      <c r="DO129" s="106" t="s">
        <v>505</v>
      </c>
      <c r="DP129" s="11"/>
      <c r="DQ129" s="20"/>
      <c r="DR129" s="67" t="s">
        <v>3652</v>
      </c>
      <c r="DS129" s="645"/>
      <c r="DU129" s="478" t="s">
        <v>642</v>
      </c>
      <c r="DV129" s="380"/>
      <c r="DW129" s="478"/>
      <c r="DX129" s="380"/>
      <c r="DY129" s="380"/>
      <c r="DZ129" s="380">
        <f>DZ128</f>
        <v>0</v>
      </c>
      <c r="EA129" s="380"/>
      <c r="EB129" s="380"/>
      <c r="ED129" s="9">
        <v>1</v>
      </c>
    </row>
    <row r="130" spans="6:134" ht="18.75">
      <c r="F130" s="86" t="s">
        <v>273</v>
      </c>
      <c r="G130" s="86" t="s">
        <v>1028</v>
      </c>
      <c r="H130" s="86" t="s">
        <v>1789</v>
      </c>
      <c r="I130" s="1327" t="s">
        <v>3073</v>
      </c>
      <c r="J130" s="77">
        <f t="shared" si="34"/>
        <v>8.0000000000000002E-3</v>
      </c>
      <c r="K130" s="82" t="s">
        <v>243</v>
      </c>
      <c r="L130" s="75">
        <f t="shared" si="43"/>
        <v>125</v>
      </c>
      <c r="M130" s="79"/>
      <c r="N130" s="73">
        <v>8</v>
      </c>
      <c r="O130" s="72">
        <v>0</v>
      </c>
      <c r="P130" s="71">
        <v>0</v>
      </c>
      <c r="Q130" s="79"/>
      <c r="R130" s="69"/>
      <c r="S130" s="68" t="s">
        <v>270</v>
      </c>
      <c r="V130" s="549"/>
      <c r="W130" s="549"/>
      <c r="X130" s="549"/>
      <c r="Y130" s="549"/>
      <c r="AA130" s="634"/>
      <c r="BJ130" s="549"/>
      <c r="BK130" s="549"/>
      <c r="BL130" s="549"/>
      <c r="BM130" s="549"/>
      <c r="BN130" s="549"/>
      <c r="BO130" s="549"/>
      <c r="BP130" s="549"/>
      <c r="BQ130" s="549"/>
      <c r="BR130" s="549"/>
      <c r="BS130" s="549"/>
      <c r="BT130" s="549"/>
      <c r="BV130" s="549"/>
      <c r="BW130" s="549"/>
      <c r="BX130" s="549"/>
      <c r="BY130" s="549"/>
      <c r="CB130" s="549"/>
      <c r="CC130" s="549"/>
      <c r="CD130" s="549"/>
      <c r="CE130" s="549"/>
      <c r="CH130" s="260">
        <f t="shared" si="30"/>
        <v>78</v>
      </c>
      <c r="CI130" s="11" t="s">
        <v>899</v>
      </c>
      <c r="CJ130" s="11"/>
      <c r="CK130" s="11"/>
      <c r="CL130" s="20"/>
      <c r="CM130" s="20"/>
      <c r="CN130" s="20"/>
      <c r="CO130" s="20"/>
      <c r="CP130" s="20"/>
      <c r="CT130" s="1746"/>
      <c r="CU130" s="1467" t="str">
        <f t="shared" ref="CU130:CU132" si="49">IF(CW130="","",(LEN(TRIM(SUBSTITUTE(CW130,CHAR(160)," ")))-LEN(SUBSTITUTE(TRIM(SUBSTITUTE(CW130,CHAR(160)," "))," ",""))+1)&amp;" mot"&amp;IF((LEN(TRIM(SUBSTITUTE(CW130,CHAR(160)," ")))-LEN(SUBSTITUTE(TRIM(SUBSTITUTE(CW130,CHAR(160)," "))," ",""))+1)&gt;1,"s",""))</f>
        <v>10 mots</v>
      </c>
      <c r="CV130" s="1469" t="str">
        <f>CU129</f>
        <v>Ce tableau découpe votre texte AVEC la ponctuation au nombre de caractères saisis ❶ Saisissez la largeur du document dans lequel vous collerez ensuite le texte ► ❷ Saisissez ou coller le texte que vous voulez découper dans cette cellule ▼ ❸ saisissez un nombre de caractères cellule fond jaune ▲</v>
      </c>
      <c r="CW130" s="18" t="str">
        <f>IF(CV130="","",LEFT(CV130,IF(LEN(CV130)&lt;=CY128,LEN(CV130),IF((LEN(LEFT(CV130,MIN(LEN(CV130),CY128+1)))-LEN(SUBSTITUTE(LEFT(CV130,MIN(LEN(CV130),CY128+1))," ","")))&gt;0,FIND(CHAR(1),SUBSTITUTE(LEFT(CV130,MIN(LEN(CV130),CY128+1))," ",CHAR(1),LEN(LEFT(CV130,MIN(LEN(CV130),CY128+1)))-LEN(SUBSTITUTE(LEFT(CV130,MIN(LEN(CV130),CY128+1))," ",""))))-1,FIND(" ",CV130&amp;" ",CY128+1)-1))))</f>
        <v>Ce tableau découpe votre texte AVEC la ponctuation au nombre</v>
      </c>
      <c r="CX130" s="1472" t="str">
        <f>IF(OR(CV130="",CY128="",CY128&lt;=0,CW130=""),"",TRIM(MID(CV130,LEN(CW130)+1+IF(MID(CV130,LEN(CW130)+1,1)=" ",1,0),99999)))</f>
        <v>de caractères saisis ❶ Saisissez la largeur du document dans lequel vous collerez ensuite le texte ► ❷ Saisissez ou coller le texte que vous voulez découper dans cette cellule ▼ ❸ saisissez un nombre de caractères cellule fond jaune ▲</v>
      </c>
      <c r="CY130" s="1473" t="str">
        <f t="shared" ref="CY130:CY135" si="50">IF(CW130="","",IF(IFERROR(FIND(LEFT(CW130,1),",.;!?…)»]}"),0)&gt;0,TRIM(MID(CW130,2,99999)),CW130))</f>
        <v>Ce tableau découpe votre texte AVEC la ponctuation au nombre</v>
      </c>
      <c r="DB130" s="20"/>
      <c r="DC130" s="1374">
        <f t="shared" si="44"/>
        <v>78</v>
      </c>
      <c r="DD130" s="1374">
        <f t="shared" si="32"/>
        <v>0</v>
      </c>
      <c r="DE130" s="11"/>
      <c r="DF130" s="11"/>
      <c r="DG130" s="11"/>
      <c r="DH130" s="20"/>
      <c r="DI130" s="106" t="s">
        <v>505</v>
      </c>
      <c r="DJ130" s="1374">
        <f t="shared" si="33"/>
        <v>0</v>
      </c>
      <c r="DK130" s="11"/>
      <c r="DL130" s="11"/>
      <c r="DM130" s="11"/>
      <c r="DN130" s="20"/>
      <c r="DO130" s="106" t="s">
        <v>505</v>
      </c>
      <c r="DP130" s="11"/>
      <c r="DQ130" s="20"/>
      <c r="DR130" s="67" t="s">
        <v>3659</v>
      </c>
      <c r="DS130" s="645"/>
      <c r="DU130" s="478" t="s">
        <v>643</v>
      </c>
      <c r="DV130" s="380"/>
      <c r="DW130" s="478"/>
      <c r="DX130" s="380"/>
      <c r="DY130" s="380"/>
      <c r="DZ130" s="380">
        <f t="shared" ref="DZ130:DZ132" si="51">DZ129</f>
        <v>0</v>
      </c>
      <c r="EA130" s="380"/>
      <c r="EB130" s="380"/>
      <c r="ED130" s="9">
        <v>1</v>
      </c>
    </row>
    <row r="131" spans="6:134" ht="18.75">
      <c r="F131" s="86" t="s">
        <v>271</v>
      </c>
      <c r="G131" s="86" t="s">
        <v>1029</v>
      </c>
      <c r="H131" s="86" t="s">
        <v>1790</v>
      </c>
      <c r="I131" s="1327" t="s">
        <v>3074</v>
      </c>
      <c r="J131" s="85">
        <f t="shared" si="34"/>
        <v>0.12</v>
      </c>
      <c r="K131" s="82" t="s">
        <v>243</v>
      </c>
      <c r="L131" s="75">
        <f t="shared" si="43"/>
        <v>8</v>
      </c>
      <c r="M131" s="79"/>
      <c r="N131" s="73">
        <v>120</v>
      </c>
      <c r="O131" s="72">
        <v>0</v>
      </c>
      <c r="P131" s="71">
        <v>0</v>
      </c>
      <c r="Q131" s="84"/>
      <c r="R131" s="69"/>
      <c r="S131" s="68" t="s">
        <v>270</v>
      </c>
      <c r="V131" s="549"/>
      <c r="W131" s="549"/>
      <c r="X131" s="549"/>
      <c r="Y131" s="549"/>
      <c r="AA131" s="634"/>
      <c r="BJ131" s="549"/>
      <c r="BK131" s="549"/>
      <c r="BL131" s="549"/>
      <c r="BM131" s="549"/>
      <c r="BN131" s="549"/>
      <c r="BO131" s="549"/>
      <c r="BP131" s="549"/>
      <c r="BQ131" s="549"/>
      <c r="BR131" s="549"/>
      <c r="BS131" s="549"/>
      <c r="BT131" s="549"/>
      <c r="BV131" s="549"/>
      <c r="BW131" s="549"/>
      <c r="BX131" s="549"/>
      <c r="BY131" s="549"/>
      <c r="CB131" s="549"/>
      <c r="CC131" s="549"/>
      <c r="CD131" s="549"/>
      <c r="CE131" s="549"/>
      <c r="CH131" s="260">
        <f t="shared" si="30"/>
        <v>52</v>
      </c>
      <c r="CI131" s="11" t="s">
        <v>900</v>
      </c>
      <c r="CJ131" s="11"/>
      <c r="CK131" s="11"/>
      <c r="CL131" s="20"/>
      <c r="CM131" s="20"/>
      <c r="CN131" s="20"/>
      <c r="CO131" s="20"/>
      <c r="CP131" s="20"/>
      <c r="CT131" s="1746"/>
      <c r="CU131" s="1467" t="str">
        <f t="shared" si="49"/>
        <v>10 mots</v>
      </c>
      <c r="CV131" s="1469" t="str">
        <f>IF(CX130="","",CX130)</f>
        <v>de caractères saisis ❶ Saisissez la largeur du document dans lequel vous collerez ensuite le texte ► ❷ Saisissez ou coller le texte que vous voulez découper dans cette cellule ▼ ❸ saisissez un nombre de caractères cellule fond jaune ▲</v>
      </c>
      <c r="CW131" s="18" t="str">
        <f>IF(CV131="","",LEFT(CV131,IF(LEN(CV131)&lt;=CY128,LEN(CV131),IF((LEN(LEFT(CV131,MIN(LEN(CV131),CY128+1)))-LEN(SUBSTITUTE(LEFT(CV131,MIN(LEN(CV131),CY128+1))," ","")))&gt;0,FIND(CHAR(1),SUBSTITUTE(LEFT(CV131,MIN(LEN(CV131),CY128+1))," ",CHAR(1),LEN(LEFT(CV131,MIN(LEN(CV131),CY128+1)))-LEN(SUBSTITUTE(LEFT(CV131,MIN(LEN(CV131),CY128+1))," ",""))))-1,FIND(" ",CV131&amp;" ",CY128+1)-1))))</f>
        <v>de caractères saisis ❶ Saisissez la largeur du document dans</v>
      </c>
      <c r="CX131" s="1472" t="str">
        <f>IF(OR(CV131="",CY128="",CY128&lt;=0,CW131=""),"",TRIM(MID(CV131,LEN(CW131)+1+IF(MID(CV131,LEN(CW131)+1,1)=" ",1,0),99999)))</f>
        <v>lequel vous collerez ensuite le texte ► ❷ Saisissez ou coller le texte que vous voulez découper dans cette cellule ▼ ❸ saisissez un nombre de caractères cellule fond jaune ▲</v>
      </c>
      <c r="CY131" s="1473" t="str">
        <f t="shared" si="50"/>
        <v>de caractères saisis ❶ Saisissez la largeur du document dans</v>
      </c>
      <c r="DB131" s="20"/>
      <c r="DC131" s="1374">
        <f t="shared" si="44"/>
        <v>52</v>
      </c>
      <c r="DD131" s="1374">
        <f t="shared" si="32"/>
        <v>0</v>
      </c>
      <c r="DE131" s="11"/>
      <c r="DF131" s="11"/>
      <c r="DG131" s="11"/>
      <c r="DH131" s="20"/>
      <c r="DI131" s="106" t="s">
        <v>505</v>
      </c>
      <c r="DJ131" s="1374">
        <f t="shared" si="33"/>
        <v>0</v>
      </c>
      <c r="DK131" s="11"/>
      <c r="DL131" s="11"/>
      <c r="DM131" s="11"/>
      <c r="DN131" s="20"/>
      <c r="DO131" s="106" t="s">
        <v>505</v>
      </c>
      <c r="DP131" s="11"/>
      <c r="DQ131" s="20"/>
      <c r="DR131" s="67" t="s">
        <v>3657</v>
      </c>
      <c r="DS131" s="645"/>
      <c r="DU131" s="478" t="s">
        <v>644</v>
      </c>
      <c r="DV131" s="380"/>
      <c r="DW131" s="478"/>
      <c r="DX131" s="380"/>
      <c r="DY131" s="380"/>
      <c r="DZ131" s="380">
        <f t="shared" si="51"/>
        <v>0</v>
      </c>
      <c r="EA131" s="380"/>
      <c r="EB131" s="380"/>
      <c r="ED131" s="9">
        <v>1</v>
      </c>
    </row>
    <row r="132" spans="6:134" ht="18.75">
      <c r="F132" s="86" t="s">
        <v>269</v>
      </c>
      <c r="G132" s="86" t="s">
        <v>1030</v>
      </c>
      <c r="H132" s="86" t="s">
        <v>1791</v>
      </c>
      <c r="I132" s="1327" t="s">
        <v>3075</v>
      </c>
      <c r="J132" s="77">
        <f t="shared" si="34"/>
        <v>4.0000000000000001E-3</v>
      </c>
      <c r="K132" s="82" t="s">
        <v>243</v>
      </c>
      <c r="L132" s="75">
        <f t="shared" si="43"/>
        <v>250</v>
      </c>
      <c r="M132" s="79"/>
      <c r="N132" s="73">
        <v>4</v>
      </c>
      <c r="O132" s="72">
        <v>0</v>
      </c>
      <c r="P132" s="71">
        <v>0</v>
      </c>
      <c r="Q132" s="79"/>
      <c r="R132" s="69"/>
      <c r="S132" s="68" t="s">
        <v>266</v>
      </c>
      <c r="V132" s="549"/>
      <c r="W132" s="549"/>
      <c r="X132" s="549"/>
      <c r="Y132" s="549"/>
      <c r="AA132" s="634"/>
      <c r="BJ132" s="549"/>
      <c r="BK132" s="549"/>
      <c r="BL132" s="549"/>
      <c r="BM132" s="549"/>
      <c r="BN132" s="549"/>
      <c r="BO132" s="549"/>
      <c r="BP132" s="549"/>
      <c r="BQ132" s="549"/>
      <c r="BR132" s="549"/>
      <c r="BS132" s="549"/>
      <c r="BT132" s="549"/>
      <c r="BV132" s="549"/>
      <c r="BW132" s="549"/>
      <c r="BX132" s="549"/>
      <c r="BY132" s="549"/>
      <c r="CB132" s="549"/>
      <c r="CC132" s="549"/>
      <c r="CD132" s="549"/>
      <c r="CE132" s="549"/>
      <c r="CH132" s="260">
        <f t="shared" si="30"/>
        <v>0</v>
      </c>
      <c r="CI132" s="11"/>
      <c r="CJ132" s="11"/>
      <c r="CK132" s="11"/>
      <c r="CL132" s="20"/>
      <c r="CM132" s="20"/>
      <c r="CN132" s="20"/>
      <c r="CO132" s="20"/>
      <c r="CP132" s="20"/>
      <c r="CT132" s="1746"/>
      <c r="CU132" s="1467" t="str">
        <f t="shared" si="49"/>
        <v>10 mots</v>
      </c>
      <c r="CV132" s="1469" t="str">
        <f>IF(CX131="","",CX131)</f>
        <v>lequel vous collerez ensuite le texte ► ❷ Saisissez ou coller le texte que vous voulez découper dans cette cellule ▼ ❸ saisissez un nombre de caractères cellule fond jaune ▲</v>
      </c>
      <c r="CW132" s="18" t="str">
        <f>IF(CV132="","",LEFT(CV132,IF(LEN(CV132)&lt;=CY128,LEN(CV132),IF((LEN(LEFT(CV132,MIN(LEN(CV132),CY128+1)))-LEN(SUBSTITUTE(LEFT(CV132,MIN(LEN(CV132),CY128+1))," ","")))&gt;0,FIND(CHAR(1),SUBSTITUTE(LEFT(CV132,MIN(LEN(CV132),CY128+1))," ",CHAR(1),LEN(LEFT(CV132,MIN(LEN(CV132),CY128+1)))-LEN(SUBSTITUTE(LEFT(CV132,MIN(LEN(CV132),CY128+1))," ",""))))-1,FIND(" ",CV132&amp;" ",CY128+1)-1))))</f>
        <v>lequel vous collerez ensuite le texte ► ❷ Saisissez ou</v>
      </c>
      <c r="CX132" s="1472" t="str">
        <f>IF(OR(CV132="",CY128="",CY128&lt;=0,CW132=""),"",TRIM(MID(CV132,LEN(CW132)+1+IF(MID(CV132,LEN(CW132)+1,1)=" ",1,0),99999)))</f>
        <v>coller le texte que vous voulez découper dans cette cellule ▼ ❸ saisissez un nombre de caractères cellule fond jaune ▲</v>
      </c>
      <c r="CY132" s="1473" t="str">
        <f t="shared" si="50"/>
        <v>lequel vous collerez ensuite le texte ► ❷ Saisissez ou</v>
      </c>
      <c r="DB132" s="20"/>
      <c r="DC132" s="1374">
        <f t="shared" si="44"/>
        <v>0</v>
      </c>
      <c r="DD132" s="1374">
        <f t="shared" si="32"/>
        <v>0</v>
      </c>
      <c r="DE132" s="11"/>
      <c r="DF132" s="11"/>
      <c r="DG132" s="11"/>
      <c r="DH132" s="20"/>
      <c r="DI132" s="106" t="s">
        <v>505</v>
      </c>
      <c r="DJ132" s="1374">
        <f t="shared" si="33"/>
        <v>0</v>
      </c>
      <c r="DK132" s="11"/>
      <c r="DL132" s="11"/>
      <c r="DM132" s="11"/>
      <c r="DN132" s="20"/>
      <c r="DO132" s="106" t="s">
        <v>505</v>
      </c>
      <c r="DP132" s="11"/>
      <c r="DQ132" s="20"/>
      <c r="DR132" s="67" t="s">
        <v>3658</v>
      </c>
      <c r="DS132" s="645"/>
      <c r="DU132" s="478" t="s">
        <v>645</v>
      </c>
      <c r="DV132" s="380"/>
      <c r="DW132" s="478"/>
      <c r="DX132" s="380"/>
      <c r="DY132" s="380"/>
      <c r="DZ132" s="380">
        <f t="shared" si="51"/>
        <v>0</v>
      </c>
      <c r="EA132" s="380"/>
      <c r="EB132" s="380"/>
      <c r="ED132" s="9">
        <v>1</v>
      </c>
    </row>
    <row r="133" spans="6:134" ht="18.75">
      <c r="F133" s="86" t="s">
        <v>267</v>
      </c>
      <c r="G133" s="86" t="s">
        <v>1031</v>
      </c>
      <c r="H133" s="86" t="s">
        <v>1791</v>
      </c>
      <c r="I133" s="1327" t="s">
        <v>3076</v>
      </c>
      <c r="J133" s="77">
        <f t="shared" si="34"/>
        <v>0.2</v>
      </c>
      <c r="K133" s="82" t="s">
        <v>243</v>
      </c>
      <c r="L133" s="75">
        <f t="shared" si="43"/>
        <v>5</v>
      </c>
      <c r="M133" s="79"/>
      <c r="N133" s="73">
        <v>200</v>
      </c>
      <c r="O133" s="72">
        <v>0</v>
      </c>
      <c r="P133" s="71">
        <v>0</v>
      </c>
      <c r="Q133" s="79"/>
      <c r="R133" s="69"/>
      <c r="S133" s="68" t="s">
        <v>266</v>
      </c>
      <c r="V133" s="549"/>
      <c r="W133" s="549"/>
      <c r="X133" s="549"/>
      <c r="Y133" s="549"/>
      <c r="AA133" s="634"/>
      <c r="BJ133" s="549"/>
      <c r="BK133" s="549"/>
      <c r="BL133" s="549"/>
      <c r="BM133" s="549"/>
      <c r="BN133" s="549"/>
      <c r="BO133" s="549"/>
      <c r="BP133" s="549"/>
      <c r="BQ133" s="549"/>
      <c r="BR133" s="549"/>
      <c r="BS133" s="549"/>
      <c r="BT133" s="549"/>
      <c r="BV133" s="549"/>
      <c r="BW133" s="549"/>
      <c r="BX133" s="549"/>
      <c r="BY133" s="549"/>
      <c r="CB133" s="549"/>
      <c r="CC133" s="549"/>
      <c r="CD133" s="549"/>
      <c r="CE133" s="549"/>
      <c r="CH133" s="260">
        <f t="shared" si="30"/>
        <v>9</v>
      </c>
      <c r="CI133" s="25" t="s">
        <v>901</v>
      </c>
      <c r="CJ133" s="11"/>
      <c r="CK133" s="11"/>
      <c r="CL133" s="20"/>
      <c r="CM133" s="20"/>
      <c r="CN133" s="20"/>
      <c r="CO133" s="20"/>
      <c r="CP133" s="20"/>
      <c r="CT133" s="1746"/>
      <c r="CU133" s="1467" t="str">
        <f>IF(CW133="","",(LEN(TRIM(SUBSTITUTE(CW133,CHAR(160)," ")))-LEN(SUBSTITUTE(TRIM(SUBSTITUTE(CW133,CHAR(160)," "))," ",""))+1)&amp;" mot"&amp;IF((LEN(TRIM(SUBSTITUTE(CW133,CHAR(160)," ")))-LEN(SUBSTITUTE(TRIM(SUBSTITUTE(CW133,CHAR(160)," "))," ",""))+1)&gt;1,"s",""))</f>
        <v>10 mots</v>
      </c>
      <c r="CV133" s="1469" t="str">
        <f>IF(CX132="","",CX132)</f>
        <v>coller le texte que vous voulez découper dans cette cellule ▼ ❸ saisissez un nombre de caractères cellule fond jaune ▲</v>
      </c>
      <c r="CW133" s="18" t="str">
        <f>IF(CV133="","",LEFT(CV133,IF(LEN(CV133)&lt;=CY128,LEN(CV133),IF((LEN(LEFT(CV133,MIN(LEN(CV133),CY128+1)))-LEN(SUBSTITUTE(LEFT(CV133,MIN(LEN(CV133),CY128+1))," ","")))&gt;0,FIND(CHAR(1),SUBSTITUTE(LEFT(CV133,MIN(LEN(CV133),CY128+1))," ",CHAR(1),LEN(LEFT(CV133,MIN(LEN(CV133),CY128+1)))-LEN(SUBSTITUTE(LEFT(CV133,MIN(LEN(CV133),CY128+1))," ",""))))-1,FIND(" ",CV133&amp;" ",CY128+1)-1))))</f>
        <v>coller le texte que vous voulez découper dans cette cellule</v>
      </c>
      <c r="CX133" s="1472" t="str">
        <f>IF(OR(CV133="",CY128="",CY128&lt;=0,CW133=""),"",TRIM(MID(CV133,LEN(CW133)+1+IF(MID(CV133,LEN(CW133)+1,1)=" ",1,0),99999)))</f>
        <v>▼ ❸ saisissez un nombre de caractères cellule fond jaune ▲</v>
      </c>
      <c r="CY133" s="1473" t="str">
        <f t="shared" si="50"/>
        <v>coller le texte que vous voulez découper dans cette cellule</v>
      </c>
      <c r="DB133" s="20"/>
      <c r="DC133" s="1374">
        <f t="shared" si="44"/>
        <v>9</v>
      </c>
      <c r="DD133" s="1374">
        <f t="shared" si="32"/>
        <v>7</v>
      </c>
      <c r="DE133" s="25" t="s">
        <v>475</v>
      </c>
      <c r="DF133" s="11"/>
      <c r="DG133" s="11"/>
      <c r="DH133" s="20"/>
      <c r="DI133" s="106" t="s">
        <v>505</v>
      </c>
      <c r="DJ133" s="1374">
        <f t="shared" si="33"/>
        <v>7</v>
      </c>
      <c r="DK133" s="25" t="s">
        <v>475</v>
      </c>
      <c r="DL133" s="11"/>
      <c r="DM133" s="11"/>
      <c r="DN133" s="20"/>
      <c r="DO133" s="106" t="s">
        <v>505</v>
      </c>
      <c r="DP133" s="11"/>
      <c r="DQ133" s="20"/>
      <c r="DR133" s="67"/>
      <c r="DS133" s="645"/>
      <c r="DU133" s="478" t="s">
        <v>646</v>
      </c>
      <c r="DV133" s="380"/>
      <c r="DW133" s="478"/>
      <c r="DX133" s="380"/>
      <c r="DY133" s="380"/>
      <c r="DZ133" s="380" t="str">
        <f>DX63</f>
        <v>◄ cellule DW63</v>
      </c>
      <c r="EA133" s="380"/>
      <c r="EB133" s="380"/>
      <c r="ED133" s="9">
        <v>1</v>
      </c>
    </row>
    <row r="134" spans="6:134" ht="18.75">
      <c r="F134" s="86" t="s">
        <v>265</v>
      </c>
      <c r="G134" s="86" t="s">
        <v>1032</v>
      </c>
      <c r="H134" s="86" t="s">
        <v>1792</v>
      </c>
      <c r="I134" s="1327" t="s">
        <v>3077</v>
      </c>
      <c r="J134" s="77">
        <f t="shared" si="34"/>
        <v>2E-3</v>
      </c>
      <c r="K134" s="82" t="s">
        <v>243</v>
      </c>
      <c r="L134" s="75">
        <f t="shared" si="43"/>
        <v>500</v>
      </c>
      <c r="M134" s="74"/>
      <c r="N134" s="73">
        <v>2</v>
      </c>
      <c r="O134" s="72">
        <v>0</v>
      </c>
      <c r="P134" s="71">
        <v>0</v>
      </c>
      <c r="Q134" s="79"/>
      <c r="R134" s="69"/>
      <c r="S134" s="68" t="s">
        <v>262</v>
      </c>
      <c r="V134" s="549"/>
      <c r="W134" s="549"/>
      <c r="X134" s="549"/>
      <c r="Y134" s="549"/>
      <c r="AA134" s="634"/>
      <c r="BJ134" s="549"/>
      <c r="BK134" s="549"/>
      <c r="BL134" s="549"/>
      <c r="BM134" s="549"/>
      <c r="BN134" s="549"/>
      <c r="BO134" s="549"/>
      <c r="BP134" s="549"/>
      <c r="BQ134" s="549"/>
      <c r="BR134" s="549"/>
      <c r="BS134" s="549"/>
      <c r="BT134" s="549"/>
      <c r="BV134" s="549"/>
      <c r="BW134" s="549"/>
      <c r="BX134" s="549"/>
      <c r="BY134" s="549"/>
      <c r="CB134" s="549"/>
      <c r="CC134" s="549"/>
      <c r="CD134" s="549"/>
      <c r="CE134" s="549"/>
      <c r="CH134" s="260">
        <f t="shared" si="30"/>
        <v>71</v>
      </c>
      <c r="CI134" s="11" t="s">
        <v>902</v>
      </c>
      <c r="CJ134" s="11"/>
      <c r="CK134" s="11"/>
      <c r="CL134" s="20"/>
      <c r="CM134" s="20"/>
      <c r="CN134" s="20"/>
      <c r="CO134" s="20"/>
      <c r="CP134" s="20"/>
      <c r="CT134" s="1746"/>
      <c r="CU134" s="1467" t="str">
        <f>IF(CW134="","",(LEN(TRIM(SUBSTITUTE(CW134,CHAR(160)," ")))-LEN(SUBSTITUTE(TRIM(SUBSTITUTE(CW134,CHAR(160)," "))," ",""))+1)&amp;" mot"&amp;IF((LEN(TRIM(SUBSTITUTE(CW134,CHAR(160)," ")))-LEN(SUBSTITUTE(TRIM(SUBSTITUTE(CW134,CHAR(160)," "))," ",""))+1)&gt;1,"s",""))</f>
        <v>11 mots</v>
      </c>
      <c r="CV134" s="1469" t="str">
        <f>IF(CX133="","",CX133)</f>
        <v>▼ ❸ saisissez un nombre de caractères cellule fond jaune ▲</v>
      </c>
      <c r="CW134" s="18" t="str">
        <f>IF(CV134="","",LEFT(CV134,IF(LEN(CV134)&lt;=CY128,LEN(CV134),IF((LEN(LEFT(CV134,MIN(LEN(CV134),CY128+1)))-LEN(SUBSTITUTE(LEFT(CV134,MIN(LEN(CV134),CY128+1))," ","")))&gt;0,FIND(CHAR(1),SUBSTITUTE(LEFT(CV134,MIN(LEN(CV134),CY128+1))," ",CHAR(1),LEN(LEFT(CV134,MIN(LEN(CV134),CY128+1)))-LEN(SUBSTITUTE(LEFT(CV134,MIN(LEN(CV134),CY128+1))," ",""))))-1,FIND(" ",CV134&amp;" ",CY128+1)-1))))</f>
        <v>▼ ❸ saisissez un nombre de caractères cellule fond jaune ▲</v>
      </c>
      <c r="CX134" s="1472" t="str">
        <f>IF(OR(CV134="",CY128="",CY128&lt;=0,CW134=""),"",TRIM(MID(CV134,LEN(CW134)+1+IF(MID(CV134,LEN(CW134)+1,1)=" ",1,0),99999)))</f>
        <v/>
      </c>
      <c r="CY134" s="1473" t="str">
        <f t="shared" si="50"/>
        <v>▼ ❸ saisissez un nombre de caractères cellule fond jaune ▲</v>
      </c>
      <c r="DB134" s="20"/>
      <c r="DC134" s="1374">
        <f t="shared" si="44"/>
        <v>71</v>
      </c>
      <c r="DD134" s="1374">
        <f t="shared" si="32"/>
        <v>138</v>
      </c>
      <c r="DE134" s="11" t="s">
        <v>3795</v>
      </c>
      <c r="DF134" s="11"/>
      <c r="DG134" s="11"/>
      <c r="DH134" s="20"/>
      <c r="DI134" s="106" t="s">
        <v>505</v>
      </c>
      <c r="DJ134" s="1374">
        <f t="shared" si="33"/>
        <v>140</v>
      </c>
      <c r="DK134" s="11" t="s">
        <v>3825</v>
      </c>
      <c r="DL134" s="11"/>
      <c r="DM134" s="11"/>
      <c r="DN134" s="20"/>
      <c r="DO134" s="106" t="s">
        <v>505</v>
      </c>
      <c r="DP134" s="11"/>
      <c r="DQ134" s="20"/>
      <c r="DR134" s="1368" t="s">
        <v>3660</v>
      </c>
      <c r="DS134" s="645"/>
      <c r="DU134" s="478" t="s">
        <v>647</v>
      </c>
      <c r="DV134" s="380"/>
      <c r="DW134" s="478"/>
      <c r="DX134" s="380"/>
      <c r="DY134" s="380"/>
      <c r="DZ134" s="380" t="str">
        <f>DX64</f>
        <v>◄ cellule DW64</v>
      </c>
      <c r="EA134" s="380"/>
      <c r="EB134" s="380"/>
      <c r="ED134" s="9">
        <v>1</v>
      </c>
    </row>
    <row r="135" spans="6:134" ht="18.75">
      <c r="F135" s="86" t="s">
        <v>263</v>
      </c>
      <c r="G135" s="86" t="s">
        <v>1033</v>
      </c>
      <c r="H135" s="86" t="s">
        <v>1793</v>
      </c>
      <c r="I135" s="1327" t="s">
        <v>3078</v>
      </c>
      <c r="J135" s="77">
        <f t="shared" si="34"/>
        <v>7.0000000000000001E-3</v>
      </c>
      <c r="K135" s="82" t="s">
        <v>243</v>
      </c>
      <c r="L135" s="75">
        <f t="shared" si="43"/>
        <v>143</v>
      </c>
      <c r="M135" s="83"/>
      <c r="N135" s="73">
        <v>7</v>
      </c>
      <c r="O135" s="72">
        <v>0</v>
      </c>
      <c r="P135" s="71">
        <v>0</v>
      </c>
      <c r="Q135" s="79"/>
      <c r="R135" s="69"/>
      <c r="S135" s="68" t="s">
        <v>262</v>
      </c>
      <c r="V135" s="549"/>
      <c r="W135" s="549"/>
      <c r="X135" s="549"/>
      <c r="Y135" s="549"/>
      <c r="AA135" s="634"/>
      <c r="BJ135" s="549"/>
      <c r="BK135" s="549"/>
      <c r="BL135" s="549"/>
      <c r="BM135" s="549"/>
      <c r="BN135" s="549"/>
      <c r="BO135" s="549"/>
      <c r="BP135" s="549"/>
      <c r="BQ135" s="549"/>
      <c r="BR135" s="549"/>
      <c r="BS135" s="549"/>
      <c r="BT135" s="549"/>
      <c r="BV135" s="549"/>
      <c r="BW135" s="549"/>
      <c r="BX135" s="549"/>
      <c r="BY135" s="549"/>
      <c r="CB135" s="549"/>
      <c r="CC135" s="549"/>
      <c r="CD135" s="549"/>
      <c r="CE135" s="549"/>
      <c r="CH135" s="260">
        <f t="shared" si="30"/>
        <v>119</v>
      </c>
      <c r="CI135" s="11" t="s">
        <v>903</v>
      </c>
      <c r="CJ135" s="11"/>
      <c r="CK135" s="11"/>
      <c r="CL135" s="20"/>
      <c r="CM135" s="20"/>
      <c r="CN135" s="20"/>
      <c r="CO135" s="20"/>
      <c r="CP135" s="20"/>
      <c r="CT135" s="1746"/>
      <c r="CU135" s="1467" t="str">
        <f>IF(CW135="","",(LEN(TRIM(SUBSTITUTE(CW135,CHAR(160)," ")))-LEN(SUBSTITUTE(TRIM(SUBSTITUTE(CW135,CHAR(160)," "))," ",""))+1)&amp;" mot"&amp;IF((LEN(TRIM(SUBSTITUTE(CW135,CHAR(160)," ")))-LEN(SUBSTITUTE(TRIM(SUBSTITUTE(CW135,CHAR(160)," "))," ",""))+1)&gt;1,"s",""))</f>
        <v/>
      </c>
      <c r="CV135" s="1469" t="str">
        <f>IF(CX134="","",CX134)</f>
        <v/>
      </c>
      <c r="CW135" s="18" t="str">
        <f>IF(CV135="","",LEFT(CV135,IF(LEN(CV135)&lt;=CY128,LEN(CV135),IF((LEN(LEFT(CV135,MIN(LEN(CV135),CY128+1)))-LEN(SUBSTITUTE(LEFT(CV135,MIN(LEN(CV135),CY128+1))," ","")))&gt;0,FIND(CHAR(1),SUBSTITUTE(LEFT(CV135,MIN(LEN(CV135),CY128+1))," ",CHAR(1),LEN(LEFT(CV135,MIN(LEN(CV135),CY128+1)))-LEN(SUBSTITUTE(LEFT(CV135,MIN(LEN(CV135),CY128+1))," ",""))))-1,FIND(" ",CV135&amp;" ",CY128+1)-1))))</f>
        <v/>
      </c>
      <c r="CX135" s="1472" t="str">
        <f>IF(OR(CV135="",CY128="",CY128&lt;=0,CW135=""),"",TRIM(MID(CV135,LEN(CW135)+1+IF(MID(CV135,LEN(CW135)+1,1)=" ",1,0),99999)))</f>
        <v/>
      </c>
      <c r="CY135" s="1473" t="str">
        <f t="shared" si="50"/>
        <v/>
      </c>
      <c r="DB135" s="20"/>
      <c r="DC135" s="1374">
        <f t="shared" si="44"/>
        <v>119</v>
      </c>
      <c r="DD135" s="1374">
        <f t="shared" si="32"/>
        <v>139</v>
      </c>
      <c r="DE135" s="11" t="s">
        <v>3796</v>
      </c>
      <c r="DF135" s="11"/>
      <c r="DG135" s="11"/>
      <c r="DH135" s="20"/>
      <c r="DI135" s="106" t="s">
        <v>505</v>
      </c>
      <c r="DJ135" s="1374">
        <f t="shared" si="33"/>
        <v>128</v>
      </c>
      <c r="DK135" s="11" t="s">
        <v>3826</v>
      </c>
      <c r="DL135" s="11"/>
      <c r="DM135" s="11"/>
      <c r="DN135" s="20"/>
      <c r="DO135" s="106" t="s">
        <v>505</v>
      </c>
      <c r="DP135" s="11"/>
      <c r="DQ135" s="20"/>
      <c r="DR135" s="67" t="s">
        <v>3661</v>
      </c>
      <c r="DS135" s="645"/>
      <c r="DU135" s="478" t="s">
        <v>648</v>
      </c>
      <c r="DV135" s="380"/>
      <c r="DW135" s="478"/>
      <c r="DX135" s="380"/>
      <c r="DY135" s="380"/>
      <c r="DZ135" s="380"/>
      <c r="EA135" s="380"/>
      <c r="EB135" s="380"/>
      <c r="ED135" s="9">
        <v>1</v>
      </c>
    </row>
    <row r="136" spans="6:134" ht="19.5" thickBot="1">
      <c r="F136" s="86" t="s">
        <v>260</v>
      </c>
      <c r="G136" s="86" t="s">
        <v>1034</v>
      </c>
      <c r="H136" s="86" t="s">
        <v>1871</v>
      </c>
      <c r="I136" s="1327" t="s">
        <v>3079</v>
      </c>
      <c r="J136" s="85">
        <f t="shared" si="34"/>
        <v>0.12</v>
      </c>
      <c r="K136" s="82" t="s">
        <v>243</v>
      </c>
      <c r="L136" s="75">
        <f t="shared" si="43"/>
        <v>8</v>
      </c>
      <c r="M136" s="79"/>
      <c r="N136" s="73">
        <v>120</v>
      </c>
      <c r="O136" s="72">
        <v>0</v>
      </c>
      <c r="P136" s="71">
        <v>0</v>
      </c>
      <c r="Q136" s="84"/>
      <c r="R136" s="69"/>
      <c r="S136" s="68" t="s">
        <v>254</v>
      </c>
      <c r="V136" s="549"/>
      <c r="W136" s="549"/>
      <c r="X136" s="549"/>
      <c r="Y136" s="549"/>
      <c r="AA136" s="634"/>
      <c r="BJ136" s="549"/>
      <c r="BK136" s="549"/>
      <c r="BL136" s="549"/>
      <c r="BM136" s="549"/>
      <c r="BN136" s="549"/>
      <c r="BO136" s="549"/>
      <c r="BP136" s="549"/>
      <c r="BQ136" s="549"/>
      <c r="BR136" s="549"/>
      <c r="BS136" s="549"/>
      <c r="BT136" s="549"/>
      <c r="BV136" s="549"/>
      <c r="BW136" s="549"/>
      <c r="BX136" s="549"/>
      <c r="BY136" s="549"/>
      <c r="CB136" s="549"/>
      <c r="CC136" s="549"/>
      <c r="CD136" s="549"/>
      <c r="CE136" s="549"/>
      <c r="CH136" s="260">
        <f t="shared" si="30"/>
        <v>49</v>
      </c>
      <c r="CI136" s="11" t="s">
        <v>904</v>
      </c>
      <c r="CJ136" s="11"/>
      <c r="CK136" s="11"/>
      <c r="CL136" s="20"/>
      <c r="CM136" s="20"/>
      <c r="CN136" s="20"/>
      <c r="CO136" s="20"/>
      <c r="CP136" s="20"/>
      <c r="CT136" s="1747"/>
      <c r="CU136" s="1475" t="s">
        <v>3734</v>
      </c>
      <c r="CV136" s="1386"/>
      <c r="CW136" s="1386"/>
      <c r="CX136" s="1393" t="s">
        <v>3732</v>
      </c>
      <c r="CY136" s="1394"/>
      <c r="DB136" s="20"/>
      <c r="DC136" s="1374">
        <f t="shared" si="44"/>
        <v>49</v>
      </c>
      <c r="DD136" s="1374">
        <f t="shared" si="32"/>
        <v>57</v>
      </c>
      <c r="DE136" s="11" t="s">
        <v>3797</v>
      </c>
      <c r="DF136" s="11"/>
      <c r="DG136" s="11"/>
      <c r="DH136" s="20"/>
      <c r="DI136" s="106" t="s">
        <v>505</v>
      </c>
      <c r="DJ136" s="1374">
        <f t="shared" si="33"/>
        <v>79</v>
      </c>
      <c r="DK136" s="11" t="s">
        <v>3827</v>
      </c>
      <c r="DL136" s="11"/>
      <c r="DM136" s="11"/>
      <c r="DN136" s="20"/>
      <c r="DO136" s="106" t="s">
        <v>505</v>
      </c>
      <c r="DP136" s="11"/>
      <c r="DQ136" s="20"/>
      <c r="DR136" s="67" t="s">
        <v>3662</v>
      </c>
      <c r="DS136" s="645"/>
      <c r="DU136" s="479" t="s">
        <v>649</v>
      </c>
      <c r="DV136" s="380"/>
      <c r="DW136" s="380"/>
      <c r="DX136" s="380"/>
      <c r="DY136" s="380"/>
      <c r="DZ136" s="380"/>
      <c r="EA136" s="380"/>
      <c r="EB136" s="380"/>
      <c r="ED136" s="9">
        <v>1</v>
      </c>
    </row>
    <row r="137" spans="6:134" ht="18.75">
      <c r="F137" s="86" t="s">
        <v>258</v>
      </c>
      <c r="G137" s="86" t="s">
        <v>1035</v>
      </c>
      <c r="H137" s="86" t="s">
        <v>1795</v>
      </c>
      <c r="I137" s="1327" t="s">
        <v>3080</v>
      </c>
      <c r="J137" s="77">
        <f t="shared" si="34"/>
        <v>2.5000000000000001E-3</v>
      </c>
      <c r="K137" s="82" t="s">
        <v>243</v>
      </c>
      <c r="L137" s="75">
        <f t="shared" si="43"/>
        <v>400</v>
      </c>
      <c r="M137" s="83"/>
      <c r="N137" s="73">
        <v>2.5</v>
      </c>
      <c r="O137" s="72">
        <v>0</v>
      </c>
      <c r="P137" s="71">
        <v>0</v>
      </c>
      <c r="Q137" s="79"/>
      <c r="R137" s="69"/>
      <c r="S137" s="68" t="s">
        <v>254</v>
      </c>
      <c r="V137" s="549"/>
      <c r="W137" s="549"/>
      <c r="X137" s="549"/>
      <c r="Y137" s="549"/>
      <c r="AA137" s="67"/>
      <c r="BJ137" s="549"/>
      <c r="BK137" s="549"/>
      <c r="BL137" s="549"/>
      <c r="BM137" s="549"/>
      <c r="BN137" s="549"/>
      <c r="BO137" s="549"/>
      <c r="BP137" s="549"/>
      <c r="BQ137" s="549"/>
      <c r="BR137" s="549"/>
      <c r="BS137" s="549"/>
      <c r="BT137" s="549"/>
      <c r="BV137" s="549"/>
      <c r="BW137" s="549"/>
      <c r="BX137" s="549"/>
      <c r="BY137" s="549"/>
      <c r="CB137" s="549"/>
      <c r="CC137" s="549"/>
      <c r="CD137" s="549"/>
      <c r="CE137" s="549"/>
      <c r="CH137" s="260">
        <f t="shared" si="30"/>
        <v>30</v>
      </c>
      <c r="CI137" s="11" t="s">
        <v>905</v>
      </c>
      <c r="CJ137" s="11"/>
      <c r="CK137" s="11"/>
      <c r="CL137" s="20"/>
      <c r="CM137" s="20"/>
      <c r="CN137" s="20"/>
      <c r="CO137" s="20"/>
      <c r="CP137" s="20"/>
      <c r="DB137" s="20"/>
      <c r="DC137" s="1374">
        <f t="shared" si="44"/>
        <v>30</v>
      </c>
      <c r="DD137" s="1374">
        <f t="shared" si="32"/>
        <v>0</v>
      </c>
      <c r="DE137" s="11"/>
      <c r="DF137" s="11"/>
      <c r="DG137" s="11"/>
      <c r="DH137" s="20"/>
      <c r="DI137" s="106" t="s">
        <v>505</v>
      </c>
      <c r="DJ137" s="1374">
        <f t="shared" si="33"/>
        <v>0</v>
      </c>
      <c r="DK137" s="11"/>
      <c r="DL137" s="11"/>
      <c r="DM137" s="11"/>
      <c r="DN137" s="20"/>
      <c r="DO137" s="106" t="s">
        <v>505</v>
      </c>
      <c r="DP137" s="11"/>
      <c r="DQ137" s="20"/>
      <c r="DR137" s="67" t="s">
        <v>3663</v>
      </c>
      <c r="DS137" s="645"/>
      <c r="DU137" s="380" t="s">
        <v>621</v>
      </c>
      <c r="DV137" s="380"/>
      <c r="DW137" s="380"/>
      <c r="DX137" s="380"/>
      <c r="DY137" s="380"/>
      <c r="DZ137" s="380"/>
      <c r="EA137" s="380"/>
      <c r="EB137" s="380"/>
      <c r="ED137" s="9">
        <v>1</v>
      </c>
    </row>
    <row r="138" spans="6:134" ht="19.5" thickBot="1">
      <c r="F138" s="86" t="s">
        <v>256</v>
      </c>
      <c r="G138" s="86" t="s">
        <v>1036</v>
      </c>
      <c r="H138" s="86" t="s">
        <v>1796</v>
      </c>
      <c r="I138" s="1327" t="s">
        <v>3081</v>
      </c>
      <c r="J138" s="77">
        <f t="shared" si="34"/>
        <v>7.4999999999999997E-3</v>
      </c>
      <c r="K138" s="82" t="s">
        <v>243</v>
      </c>
      <c r="L138" s="75">
        <f t="shared" si="43"/>
        <v>133</v>
      </c>
      <c r="M138" s="79"/>
      <c r="N138" s="73">
        <v>7.5</v>
      </c>
      <c r="O138" s="72">
        <v>0</v>
      </c>
      <c r="P138" s="71">
        <v>0</v>
      </c>
      <c r="Q138" s="84"/>
      <c r="R138" s="69"/>
      <c r="S138" s="68" t="s">
        <v>254</v>
      </c>
      <c r="V138" s="549"/>
      <c r="W138" s="549"/>
      <c r="X138" s="549"/>
      <c r="Y138" s="549"/>
      <c r="BJ138" s="549"/>
      <c r="BK138" s="549"/>
      <c r="BL138" s="549"/>
      <c r="BM138" s="549"/>
      <c r="BN138" s="549"/>
      <c r="BO138" s="549"/>
      <c r="BP138" s="549"/>
      <c r="BQ138" s="549"/>
      <c r="BR138" s="549"/>
      <c r="BS138" s="549"/>
      <c r="BT138" s="549"/>
      <c r="BV138" s="549"/>
      <c r="BW138" s="549"/>
      <c r="BX138" s="549"/>
      <c r="BY138" s="549"/>
      <c r="CB138" s="549"/>
      <c r="CC138" s="549"/>
      <c r="CD138" s="549"/>
      <c r="CE138" s="549"/>
      <c r="CH138" s="260">
        <f t="shared" si="30"/>
        <v>0</v>
      </c>
      <c r="CI138" s="23"/>
      <c r="CJ138" s="11"/>
      <c r="CK138" s="11"/>
      <c r="CL138" s="20"/>
      <c r="CM138" s="20"/>
      <c r="CN138" s="20"/>
      <c r="CO138" s="20"/>
      <c r="CP138" s="20"/>
      <c r="DB138" s="20"/>
      <c r="DC138" s="1374">
        <f t="shared" si="44"/>
        <v>0</v>
      </c>
      <c r="DD138" s="1374">
        <f t="shared" si="32"/>
        <v>0</v>
      </c>
      <c r="DE138" s="23"/>
      <c r="DF138" s="11"/>
      <c r="DG138" s="11"/>
      <c r="DH138" s="20"/>
      <c r="DI138" s="106" t="s">
        <v>505</v>
      </c>
      <c r="DJ138" s="1374">
        <f t="shared" si="33"/>
        <v>0</v>
      </c>
      <c r="DK138" s="23"/>
      <c r="DL138" s="11"/>
      <c r="DM138" s="11"/>
      <c r="DN138" s="20"/>
      <c r="DO138" s="106" t="s">
        <v>505</v>
      </c>
      <c r="DP138" s="11"/>
      <c r="DQ138" s="20"/>
      <c r="DR138" s="67" t="s">
        <v>3664</v>
      </c>
      <c r="DS138" s="645"/>
      <c r="DU138" s="380" t="s">
        <v>650</v>
      </c>
      <c r="DV138" s="380"/>
      <c r="DW138" s="380"/>
      <c r="DX138" s="380"/>
      <c r="DY138" s="380"/>
      <c r="DZ138" s="380"/>
      <c r="EA138" s="380"/>
      <c r="EB138" s="380"/>
      <c r="ED138" s="9">
        <v>1</v>
      </c>
    </row>
    <row r="139" spans="6:134" ht="18.75">
      <c r="F139" s="86" t="s">
        <v>255</v>
      </c>
      <c r="G139" s="86" t="s">
        <v>1037</v>
      </c>
      <c r="H139" s="86" t="s">
        <v>1797</v>
      </c>
      <c r="I139" s="1327" t="s">
        <v>3082</v>
      </c>
      <c r="J139" s="77">
        <f t="shared" si="34"/>
        <v>0.1</v>
      </c>
      <c r="K139" s="82" t="s">
        <v>243</v>
      </c>
      <c r="L139" s="75">
        <f t="shared" si="43"/>
        <v>10</v>
      </c>
      <c r="M139" s="79"/>
      <c r="N139" s="73">
        <v>100</v>
      </c>
      <c r="O139" s="72">
        <v>0</v>
      </c>
      <c r="P139" s="71">
        <v>0</v>
      </c>
      <c r="Q139" s="84"/>
      <c r="R139" s="69"/>
      <c r="S139" s="68" t="s">
        <v>254</v>
      </c>
      <c r="V139" s="549"/>
      <c r="W139" s="549"/>
      <c r="X139" s="549"/>
      <c r="Y139" s="549"/>
      <c r="BJ139" s="549"/>
      <c r="BK139" s="549"/>
      <c r="BL139" s="549"/>
      <c r="BM139" s="549"/>
      <c r="BN139" s="549"/>
      <c r="BO139" s="549"/>
      <c r="BP139" s="549"/>
      <c r="BQ139" s="549"/>
      <c r="BR139" s="549"/>
      <c r="BS139" s="549"/>
      <c r="BT139" s="549"/>
      <c r="BV139" s="549"/>
      <c r="BW139" s="549"/>
      <c r="BX139" s="549"/>
      <c r="BY139" s="549"/>
      <c r="CB139" s="549"/>
      <c r="CC139" s="549"/>
      <c r="CD139" s="549"/>
      <c r="CE139" s="549"/>
      <c r="CH139" s="260">
        <f t="shared" si="30"/>
        <v>59</v>
      </c>
      <c r="CI139" s="23" t="s">
        <v>906</v>
      </c>
      <c r="CJ139" s="11"/>
      <c r="CK139" s="11"/>
      <c r="CL139" s="20"/>
      <c r="CM139" s="20"/>
      <c r="CN139" s="20"/>
      <c r="CO139" s="20"/>
      <c r="CP139" s="20"/>
      <c r="CT139" s="1485" t="s">
        <v>585</v>
      </c>
      <c r="CU139" s="1375">
        <f t="shared" ref="CU139:CY139" ca="1" si="52">CELL("largeur",CU139)</f>
        <v>6</v>
      </c>
      <c r="CV139" s="1375">
        <f t="shared" ca="1" si="52"/>
        <v>8</v>
      </c>
      <c r="CW139" s="1375">
        <f t="shared" ca="1" si="52"/>
        <v>122</v>
      </c>
      <c r="CX139" s="1375">
        <f t="shared" ca="1" si="52"/>
        <v>10</v>
      </c>
      <c r="CY139" s="1376">
        <f t="shared" ca="1" si="52"/>
        <v>12</v>
      </c>
      <c r="DB139" s="20"/>
      <c r="DC139" s="1374">
        <f t="shared" si="44"/>
        <v>59</v>
      </c>
      <c r="DD139" s="1374">
        <f t="shared" si="32"/>
        <v>0</v>
      </c>
      <c r="DE139" s="23"/>
      <c r="DF139" s="11"/>
      <c r="DG139" s="11"/>
      <c r="DH139" s="20"/>
      <c r="DI139" s="106" t="s">
        <v>505</v>
      </c>
      <c r="DJ139" s="1374">
        <f t="shared" si="33"/>
        <v>0</v>
      </c>
      <c r="DK139" s="23"/>
      <c r="DL139" s="11"/>
      <c r="DM139" s="11"/>
      <c r="DN139" s="20"/>
      <c r="DO139" s="106" t="s">
        <v>505</v>
      </c>
      <c r="DP139" s="11"/>
      <c r="DQ139" s="20"/>
      <c r="DR139" s="67"/>
      <c r="DS139" s="645"/>
      <c r="DU139" s="380" t="s">
        <v>619</v>
      </c>
      <c r="DV139" s="380"/>
      <c r="DW139" s="380"/>
      <c r="DX139" s="380"/>
      <c r="DY139" s="380"/>
      <c r="DZ139" s="380"/>
      <c r="EA139" s="380"/>
      <c r="EB139" s="380"/>
      <c r="ED139" s="9">
        <v>1</v>
      </c>
    </row>
    <row r="140" spans="6:134" ht="18.75">
      <c r="F140" s="86" t="s">
        <v>252</v>
      </c>
      <c r="G140" s="86" t="s">
        <v>1038</v>
      </c>
      <c r="H140" s="86" t="s">
        <v>1794</v>
      </c>
      <c r="I140" s="1327" t="s">
        <v>3083</v>
      </c>
      <c r="J140" s="77">
        <f t="shared" si="34"/>
        <v>5.0000000000000001E-3</v>
      </c>
      <c r="K140" s="82" t="s">
        <v>243</v>
      </c>
      <c r="L140" s="75">
        <f t="shared" si="43"/>
        <v>200</v>
      </c>
      <c r="M140" s="79"/>
      <c r="N140" s="73">
        <v>5</v>
      </c>
      <c r="O140" s="72">
        <v>0</v>
      </c>
      <c r="P140" s="71">
        <v>0</v>
      </c>
      <c r="Q140" s="79"/>
      <c r="R140" s="69"/>
      <c r="S140" s="68" t="s">
        <v>248</v>
      </c>
      <c r="V140" s="549"/>
      <c r="W140" s="549"/>
      <c r="X140" s="549"/>
      <c r="Y140" s="549"/>
      <c r="BJ140" s="549"/>
      <c r="BK140" s="549"/>
      <c r="BL140" s="549"/>
      <c r="BM140" s="549"/>
      <c r="BN140" s="549"/>
      <c r="BO140" s="549"/>
      <c r="BP140" s="549"/>
      <c r="BQ140" s="549"/>
      <c r="BR140" s="549"/>
      <c r="BS140" s="549"/>
      <c r="BT140" s="549"/>
      <c r="BV140" s="549"/>
      <c r="BW140" s="549"/>
      <c r="BX140" s="549"/>
      <c r="BY140" s="549"/>
      <c r="CB140" s="549"/>
      <c r="CC140" s="549"/>
      <c r="CD140" s="549"/>
      <c r="CE140" s="549"/>
      <c r="CH140" s="260">
        <f t="shared" si="30"/>
        <v>0</v>
      </c>
      <c r="CI140" s="23"/>
      <c r="CJ140" s="11"/>
      <c r="CK140" s="11"/>
      <c r="CL140" s="20"/>
      <c r="CM140" s="20"/>
      <c r="CN140" s="20"/>
      <c r="CO140" s="20"/>
      <c r="CP140" s="20"/>
      <c r="CT140" s="1746"/>
      <c r="CU140" s="1320">
        <v>3</v>
      </c>
      <c r="CV140" s="1320">
        <v>3</v>
      </c>
      <c r="CW140" s="1320" t="s">
        <v>3762</v>
      </c>
      <c r="CX140" s="1320">
        <v>11</v>
      </c>
      <c r="CY140" s="1377">
        <v>11</v>
      </c>
      <c r="DB140" s="20"/>
      <c r="DC140" s="1374">
        <f t="shared" si="44"/>
        <v>0</v>
      </c>
      <c r="DD140" s="1374">
        <f t="shared" si="32"/>
        <v>0</v>
      </c>
      <c r="DE140" s="23"/>
      <c r="DF140" s="11"/>
      <c r="DG140" s="11"/>
      <c r="DH140" s="20"/>
      <c r="DI140" s="106" t="s">
        <v>505</v>
      </c>
      <c r="DJ140" s="1374">
        <f t="shared" si="33"/>
        <v>0</v>
      </c>
      <c r="DK140" s="23"/>
      <c r="DL140" s="11"/>
      <c r="DM140" s="11"/>
      <c r="DN140" s="20"/>
      <c r="DO140" s="106" t="s">
        <v>505</v>
      </c>
      <c r="DP140" s="11"/>
      <c r="DQ140" s="20"/>
      <c r="DR140" s="67" t="s">
        <v>3639</v>
      </c>
      <c r="DS140" s="645"/>
      <c r="DU140" s="380" t="s">
        <v>651</v>
      </c>
      <c r="DV140" s="380"/>
      <c r="DW140" s="380"/>
      <c r="DX140" s="380"/>
      <c r="DY140" s="380"/>
      <c r="DZ140" s="380"/>
      <c r="EA140" s="380"/>
      <c r="EB140" s="380"/>
      <c r="ED140" s="9">
        <v>1</v>
      </c>
    </row>
    <row r="141" spans="6:134" ht="18.75">
      <c r="F141" s="86" t="s">
        <v>250</v>
      </c>
      <c r="G141" s="86" t="s">
        <v>1039</v>
      </c>
      <c r="H141" s="86" t="s">
        <v>1798</v>
      </c>
      <c r="I141" s="1327" t="s">
        <v>3084</v>
      </c>
      <c r="J141" s="77">
        <f t="shared" si="34"/>
        <v>1.4999999999999999E-2</v>
      </c>
      <c r="K141" s="82" t="s">
        <v>243</v>
      </c>
      <c r="L141" s="75">
        <f t="shared" si="43"/>
        <v>67</v>
      </c>
      <c r="M141" s="79"/>
      <c r="N141" s="73">
        <v>15</v>
      </c>
      <c r="O141" s="72">
        <v>0</v>
      </c>
      <c r="P141" s="71">
        <v>0</v>
      </c>
      <c r="Q141" s="79"/>
      <c r="R141" s="69"/>
      <c r="S141" s="68" t="s">
        <v>248</v>
      </c>
      <c r="V141" s="549"/>
      <c r="W141" s="549"/>
      <c r="X141" s="549"/>
      <c r="Y141" s="549"/>
      <c r="BJ141" s="549"/>
      <c r="BK141" s="549"/>
      <c r="BL141" s="549"/>
      <c r="BM141" s="549"/>
      <c r="BN141" s="549"/>
      <c r="BO141" s="549"/>
      <c r="BP141" s="549"/>
      <c r="BQ141" s="549"/>
      <c r="BR141" s="549"/>
      <c r="BS141" s="549"/>
      <c r="BT141" s="549"/>
      <c r="BV141" s="549"/>
      <c r="BW141" s="549"/>
      <c r="BX141" s="549"/>
      <c r="BY141" s="549"/>
      <c r="CB141" s="549"/>
      <c r="CC141" s="549"/>
      <c r="CD141" s="549"/>
      <c r="CE141" s="549"/>
      <c r="CH141" s="260">
        <f t="shared" si="30"/>
        <v>55</v>
      </c>
      <c r="CI141" s="22" t="s">
        <v>907</v>
      </c>
      <c r="CJ141" s="11"/>
      <c r="CK141" s="11"/>
      <c r="CL141" s="20"/>
      <c r="CM141" s="20"/>
      <c r="CN141" s="20"/>
      <c r="CO141" s="20"/>
      <c r="CP141" s="20"/>
      <c r="CT141" s="1746"/>
      <c r="CU141" s="1398"/>
      <c r="CV141" s="1398"/>
      <c r="CW141" s="1379" t="s">
        <v>3872</v>
      </c>
      <c r="CX141" s="1398"/>
      <c r="CY141" s="1399"/>
      <c r="DB141" s="20"/>
      <c r="DC141" s="1374">
        <f t="shared" si="44"/>
        <v>55</v>
      </c>
      <c r="DD141" s="1374">
        <f t="shared" si="32"/>
        <v>0</v>
      </c>
      <c r="DE141" s="22"/>
      <c r="DF141" s="11"/>
      <c r="DG141" s="11"/>
      <c r="DH141" s="20"/>
      <c r="DI141" s="106" t="s">
        <v>505</v>
      </c>
      <c r="DJ141" s="1374">
        <f t="shared" si="33"/>
        <v>0</v>
      </c>
      <c r="DK141" s="22"/>
      <c r="DL141" s="11"/>
      <c r="DM141" s="11"/>
      <c r="DN141" s="20"/>
      <c r="DO141" s="106" t="s">
        <v>505</v>
      </c>
      <c r="DP141" s="11"/>
      <c r="DQ141" s="20"/>
      <c r="DR141" s="67"/>
      <c r="DS141" s="645"/>
      <c r="DU141" s="479" t="s">
        <v>652</v>
      </c>
      <c r="DV141" s="380"/>
      <c r="DW141" s="380"/>
      <c r="DX141" s="380"/>
      <c r="DY141" s="380"/>
      <c r="DZ141" s="380"/>
      <c r="EA141" s="380"/>
      <c r="EB141" s="380"/>
      <c r="ED141" s="9">
        <v>1</v>
      </c>
    </row>
    <row r="142" spans="6:134" ht="18.75">
      <c r="F142" s="86" t="s">
        <v>249</v>
      </c>
      <c r="G142" s="86" t="s">
        <v>1040</v>
      </c>
      <c r="H142" s="86" t="s">
        <v>1799</v>
      </c>
      <c r="I142" s="1327" t="s">
        <v>3085</v>
      </c>
      <c r="J142" s="85">
        <f t="shared" si="34"/>
        <v>0.24</v>
      </c>
      <c r="K142" s="82" t="s">
        <v>243</v>
      </c>
      <c r="L142" s="75">
        <f t="shared" si="43"/>
        <v>4</v>
      </c>
      <c r="M142" s="79"/>
      <c r="N142" s="73">
        <v>240</v>
      </c>
      <c r="O142" s="72">
        <v>0</v>
      </c>
      <c r="P142" s="71">
        <v>0</v>
      </c>
      <c r="Q142" s="84"/>
      <c r="R142" s="69"/>
      <c r="S142" s="68" t="s">
        <v>248</v>
      </c>
      <c r="V142" s="549"/>
      <c r="W142" s="549"/>
      <c r="X142" s="549"/>
      <c r="Y142" s="549"/>
      <c r="BJ142" s="549"/>
      <c r="BK142" s="549"/>
      <c r="BL142" s="549"/>
      <c r="BM142" s="549"/>
      <c r="BN142" s="549"/>
      <c r="BO142" s="549"/>
      <c r="BP142" s="549"/>
      <c r="BQ142" s="549"/>
      <c r="BR142" s="549"/>
      <c r="BS142" s="549"/>
      <c r="BT142" s="549"/>
      <c r="BV142" s="549"/>
      <c r="BW142" s="549"/>
      <c r="BX142" s="549"/>
      <c r="BY142" s="549"/>
      <c r="CB142" s="549"/>
      <c r="CC142" s="549"/>
      <c r="CD142" s="549"/>
      <c r="CE142" s="549"/>
      <c r="CH142" s="260">
        <f t="shared" si="30"/>
        <v>0</v>
      </c>
      <c r="CI142" s="11"/>
      <c r="CJ142" s="11"/>
      <c r="CK142" s="11"/>
      <c r="CL142" s="20"/>
      <c r="CM142" s="20"/>
      <c r="CN142" s="20"/>
      <c r="CO142" s="20"/>
      <c r="CP142" s="20"/>
      <c r="CT142" s="1746"/>
      <c r="CU142" s="17"/>
      <c r="CV142" s="1486" t="str">
        <f>TRIM(SUBSTITUTE(SUBSTITUTE(SUBSTITUTE(SUBSTITUTE(IF(OR(LEFT(CX142,1)="-",LEFT(CX142,1)="="),MID(CX142,2,99999),CX142),CHAR(160)," "),CHAR(9)," "),CHAR(13)&amp;CHAR(10)," "),CHAR(10)," "))</f>
        <v>Ce tableau découpe votre texte AVEC la ponctuation au nombre de caractères saisis ; ❶ Saisissez la largeur du document dans lequel vous collerez ensuite le texte ► ❷ Saisissez ou coller le texte que vous voulez découper dans cette cellule ▼ ; ❸ saisissez un nombre de caractères cellule fond jaune ▲</v>
      </c>
      <c r="CW142" s="1381" t="s">
        <v>3744</v>
      </c>
      <c r="CX142" s="1321" t="s">
        <v>3736</v>
      </c>
      <c r="CY142" s="1382">
        <v>70</v>
      </c>
      <c r="DB142" s="20"/>
      <c r="DC142" s="1374">
        <f t="shared" si="44"/>
        <v>0</v>
      </c>
      <c r="DD142" s="1374">
        <f t="shared" si="32"/>
        <v>0</v>
      </c>
      <c r="DE142" s="11"/>
      <c r="DF142" s="11"/>
      <c r="DG142" s="11"/>
      <c r="DH142" s="20"/>
      <c r="DI142" s="106" t="s">
        <v>505</v>
      </c>
      <c r="DJ142" s="1374">
        <f t="shared" si="33"/>
        <v>0</v>
      </c>
      <c r="DK142" s="11"/>
      <c r="DL142" s="11"/>
      <c r="DM142" s="11"/>
      <c r="DN142" s="20"/>
      <c r="DO142" s="106" t="s">
        <v>505</v>
      </c>
      <c r="DP142" s="11"/>
      <c r="DQ142" s="20"/>
      <c r="DR142" s="67" t="s">
        <v>3665</v>
      </c>
      <c r="DS142" s="645"/>
      <c r="DU142" s="380"/>
      <c r="DV142" s="380"/>
      <c r="DW142" s="380"/>
      <c r="DX142" s="380"/>
      <c r="DY142" s="380"/>
      <c r="DZ142" s="380"/>
      <c r="EA142" s="380"/>
      <c r="EB142" s="380"/>
      <c r="ED142" s="9">
        <v>1</v>
      </c>
    </row>
    <row r="143" spans="6:134" ht="18.75">
      <c r="F143" s="544" t="s">
        <v>246</v>
      </c>
      <c r="G143" s="544" t="s">
        <v>246</v>
      </c>
      <c r="H143" s="544" t="s">
        <v>246</v>
      </c>
      <c r="I143" s="1330" t="s">
        <v>3086</v>
      </c>
      <c r="J143" s="77">
        <f t="shared" si="34"/>
        <v>1E-3</v>
      </c>
      <c r="K143" s="82" t="s">
        <v>243</v>
      </c>
      <c r="L143" s="75">
        <f t="shared" si="43"/>
        <v>1000</v>
      </c>
      <c r="M143" s="83"/>
      <c r="N143" s="73">
        <v>1</v>
      </c>
      <c r="O143" s="72">
        <v>0</v>
      </c>
      <c r="P143" s="71">
        <v>0</v>
      </c>
      <c r="Q143" s="79"/>
      <c r="R143" s="69"/>
      <c r="S143" s="81"/>
      <c r="V143" s="549"/>
      <c r="W143" s="549"/>
      <c r="X143" s="549"/>
      <c r="Y143" s="549"/>
      <c r="BJ143" s="549"/>
      <c r="BK143" s="549"/>
      <c r="BL143" s="549"/>
      <c r="BM143" s="549"/>
      <c r="BN143" s="549"/>
      <c r="BO143" s="549"/>
      <c r="BP143" s="549"/>
      <c r="BQ143" s="549"/>
      <c r="BR143" s="549"/>
      <c r="BS143" s="549"/>
      <c r="BT143" s="549"/>
      <c r="BV143" s="549"/>
      <c r="BW143" s="549"/>
      <c r="BX143" s="549"/>
      <c r="BY143" s="549"/>
      <c r="CB143" s="549"/>
      <c r="CC143" s="549"/>
      <c r="CD143" s="549"/>
      <c r="CE143" s="549"/>
      <c r="CH143" s="260">
        <f t="shared" si="30"/>
        <v>90</v>
      </c>
      <c r="CI143" s="11" t="s">
        <v>908</v>
      </c>
      <c r="CJ143" s="11"/>
      <c r="CK143" s="11"/>
      <c r="CL143" s="20"/>
      <c r="CM143" s="20"/>
      <c r="CN143" s="20"/>
      <c r="CO143" s="20"/>
      <c r="CP143" s="20"/>
      <c r="CT143" s="1746"/>
      <c r="CU143" s="1487" t="str">
        <f t="shared" ref="CU143:CU147" si="53">IF(CW143="","",(LEN(TRIM(SUBSTITUTE(CW143,CHAR(160)," ")))-LEN(SUBSTITUTE(TRIM(SUBSTITUTE(CW143,CHAR(160)," "))," ",""))+1)&amp;" mot"&amp;IF((LEN(TRIM(SUBSTITUTE(CW143,CHAR(160)," ")))-LEN(SUBSTITUTE(TRIM(SUBSTITUTE(CW143,CHAR(160)," "))," ",""))+1)&gt;1,"s",""))</f>
        <v>11 mots</v>
      </c>
      <c r="CV143" s="1488" t="str">
        <f>TRIM(SUBSTITUTE(SUBSTITUTE(SUBSTITUTE(SUBSTITUTE(SUBSTITUTE(SUBSTITUTE(CV148,",",""),".",""),";",""),":",""),"!",""),"?",""))</f>
        <v>Ce tableau découpe votre texte AVEC la ponctuation au nombre de caractères saisis ❶ Saisissez la largeur du document dans lequel vous collerez ensuite le texte ► ❷ Saisissez ou coller le texte que vous voulez découper dans cette cellule ▼ ❸ saisissez un nombre de caractères cellule fond jaune ▲</v>
      </c>
      <c r="CW143" s="18" t="str">
        <f>IF(CV143="","",LEFT(CV143,IF(LEN(CV143)&lt;=CY142,LEN(CV143),IF((LEN(LEFT(CV143,MIN(LEN(CV143),CY142+1)))-LEN(SUBSTITUTE(LEFT(CV143,MIN(LEN(CV143),CY142+1))," ","")))&gt;0,FIND("¤",SUBSTITUTE(LEFT(CV143,MIN(LEN(CV143),CY142+1))," ","¤",LEN(LEFT(CV143,MIN(LEN(CV143),CY142+1)))-LEN(SUBSTITUTE(LEFT(CV143,MIN(LEN(CV143),CY142+1))," ",""))))-1,FIND(" ",CV143&amp;" ",CY142+1)-1))))</f>
        <v>Ce tableau découpe votre texte AVEC la ponctuation au nombre de</v>
      </c>
      <c r="CX143" s="1383"/>
      <c r="CY143" s="1384"/>
      <c r="DB143" s="20"/>
      <c r="DC143" s="1374">
        <f t="shared" ref="DC143:DC163" si="54">CH143</f>
        <v>90</v>
      </c>
      <c r="DD143" s="1374">
        <f t="shared" si="32"/>
        <v>80</v>
      </c>
      <c r="DE143" s="11" t="s">
        <v>3700</v>
      </c>
      <c r="DF143" s="11"/>
      <c r="DG143" s="11"/>
      <c r="DH143" s="20"/>
      <c r="DI143" s="106" t="s">
        <v>505</v>
      </c>
      <c r="DJ143" s="1374">
        <f t="shared" si="33"/>
        <v>90</v>
      </c>
      <c r="DK143" s="11" t="s">
        <v>3712</v>
      </c>
      <c r="DL143" s="11"/>
      <c r="DM143" s="11"/>
      <c r="DN143" s="20"/>
      <c r="DO143" s="106" t="s">
        <v>505</v>
      </c>
      <c r="DP143" s="11"/>
      <c r="DQ143" s="20"/>
      <c r="DR143" s="67"/>
      <c r="DS143" s="645"/>
      <c r="DU143" s="380"/>
      <c r="DV143" s="380"/>
      <c r="DW143" s="380" t="s">
        <v>653</v>
      </c>
      <c r="DX143" s="380"/>
      <c r="DY143" s="380"/>
      <c r="DZ143" s="380"/>
      <c r="EA143" s="380"/>
      <c r="EB143" s="380"/>
      <c r="ED143" s="9">
        <v>1</v>
      </c>
    </row>
    <row r="144" spans="6:134" ht="18.75">
      <c r="F144" s="545" t="s">
        <v>244</v>
      </c>
      <c r="G144" s="545" t="s">
        <v>244</v>
      </c>
      <c r="H144" s="545" t="s">
        <v>244</v>
      </c>
      <c r="I144" s="1331" t="s">
        <v>3087</v>
      </c>
      <c r="J144" s="77">
        <f t="shared" si="34"/>
        <v>1</v>
      </c>
      <c r="K144" s="82" t="s">
        <v>243</v>
      </c>
      <c r="L144" s="75">
        <f t="shared" si="43"/>
        <v>1</v>
      </c>
      <c r="M144" s="79"/>
      <c r="N144" s="73">
        <v>1000</v>
      </c>
      <c r="O144" s="72">
        <v>0</v>
      </c>
      <c r="P144" s="71">
        <v>0</v>
      </c>
      <c r="Q144" s="79"/>
      <c r="R144" s="69"/>
      <c r="S144" s="81"/>
      <c r="V144" s="549"/>
      <c r="W144" s="549"/>
      <c r="X144" s="549"/>
      <c r="Y144" s="549"/>
      <c r="BJ144" s="549"/>
      <c r="BK144" s="549"/>
      <c r="BL144" s="549"/>
      <c r="BM144" s="549"/>
      <c r="BN144" s="549"/>
      <c r="BO144" s="549"/>
      <c r="BP144" s="549"/>
      <c r="BQ144" s="549"/>
      <c r="BR144" s="549"/>
      <c r="BS144" s="549"/>
      <c r="BT144" s="549"/>
      <c r="BV144" s="549"/>
      <c r="BW144" s="549"/>
      <c r="BX144" s="549"/>
      <c r="BY144" s="549"/>
      <c r="CB144" s="549"/>
      <c r="CC144" s="549"/>
      <c r="CD144" s="549"/>
      <c r="CE144" s="549"/>
      <c r="CH144" s="260">
        <f t="shared" ref="CH144:CH163" si="55">LEN(CI144)</f>
        <v>0</v>
      </c>
      <c r="CI144" s="11"/>
      <c r="CJ144" s="11"/>
      <c r="CK144" s="11"/>
      <c r="CL144" s="20"/>
      <c r="CM144" s="20"/>
      <c r="CN144" s="20"/>
      <c r="CO144" s="20"/>
      <c r="CP144" s="20"/>
      <c r="CT144" s="1746"/>
      <c r="CU144" s="1487" t="str">
        <f t="shared" si="53"/>
        <v>11 mots</v>
      </c>
      <c r="CV144" s="1489" t="str">
        <f>IF(CW143="","",TRIM(MID(CV143,LEN(CW143)+2,99999)))</f>
        <v>caractères saisis ❶ Saisissez la largeur du document dans lequel vous collerez ensuite le texte ► ❷ Saisissez ou coller le texte que vous voulez découper dans cette cellule ▼ ❸ saisissez un nombre de caractères cellule fond jaune ▲</v>
      </c>
      <c r="CW144" s="18" t="str">
        <f>IF(CV144="","",LEFT(CV144,IF(LEN(CV144)&lt;=CY142,LEN(CV144),IF((LEN(LEFT(CV144,MIN(LEN(CV144),CY142+1)))-LEN(SUBSTITUTE(LEFT(CV144,MIN(LEN(CV144),CY142+1))," ","")))&gt;0,FIND("¤",SUBSTITUTE(LEFT(CV144,MIN(LEN(CV144),CY142+1))," ","¤",LEN(LEFT(CV144,MIN(LEN(CV144),CY142+1)))-LEN(SUBSTITUTE(LEFT(CV144,MIN(LEN(CV144),CY142+1))," ",""))))-1,FIND(" ",CV144&amp;" ",CY142+1)-1))))</f>
        <v>caractères saisis ❶ Saisissez la largeur du document dans lequel vous</v>
      </c>
      <c r="CX144" s="1383"/>
      <c r="CY144" s="1384"/>
      <c r="DB144" s="20"/>
      <c r="DC144" s="1374">
        <f t="shared" si="54"/>
        <v>0</v>
      </c>
      <c r="DD144" s="1374">
        <f t="shared" ref="DD144:DD163" si="56">LEN(DE144)</f>
        <v>0</v>
      </c>
      <c r="DE144" s="11"/>
      <c r="DF144" s="11"/>
      <c r="DG144" s="11"/>
      <c r="DH144" s="20"/>
      <c r="DI144" s="106" t="s">
        <v>505</v>
      </c>
      <c r="DJ144" s="1374">
        <f t="shared" ref="DJ144:DJ163" si="57">LEN(DK144)</f>
        <v>0</v>
      </c>
      <c r="DK144" s="11"/>
      <c r="DL144" s="11"/>
      <c r="DM144" s="11"/>
      <c r="DN144" s="20"/>
      <c r="DO144" s="106" t="s">
        <v>505</v>
      </c>
      <c r="DP144" s="11"/>
      <c r="DQ144" s="20"/>
      <c r="DR144" s="67" t="s">
        <v>3666</v>
      </c>
      <c r="DS144" s="645"/>
      <c r="DU144" s="380"/>
      <c r="DV144" s="380"/>
      <c r="DW144" s="480" t="s">
        <v>654</v>
      </c>
      <c r="DX144" s="380"/>
      <c r="DY144" s="380"/>
      <c r="DZ144" s="380"/>
      <c r="EA144" s="380"/>
      <c r="EB144" s="380"/>
      <c r="ED144" s="9">
        <v>1</v>
      </c>
    </row>
    <row r="145" spans="2:134" ht="18.75">
      <c r="F145" s="735" t="s">
        <v>241</v>
      </c>
      <c r="G145" s="735" t="s">
        <v>1041</v>
      </c>
      <c r="H145" s="735" t="s">
        <v>1800</v>
      </c>
      <c r="I145" s="1332" t="s">
        <v>3053</v>
      </c>
      <c r="J145" s="80">
        <v>0.5</v>
      </c>
      <c r="K145" s="76" t="s">
        <v>226</v>
      </c>
      <c r="L145" s="75">
        <f t="shared" si="43"/>
        <v>2</v>
      </c>
      <c r="M145" s="79"/>
      <c r="N145" s="73"/>
      <c r="O145" s="72">
        <v>0</v>
      </c>
      <c r="P145" s="71">
        <v>0</v>
      </c>
      <c r="Q145" s="70"/>
      <c r="R145" s="69"/>
      <c r="S145" s="68" t="s">
        <v>240</v>
      </c>
      <c r="V145" s="549"/>
      <c r="W145" s="549"/>
      <c r="X145" s="549"/>
      <c r="Y145" s="549"/>
      <c r="BJ145" s="549"/>
      <c r="BK145" s="549"/>
      <c r="BL145" s="549"/>
      <c r="BM145" s="549"/>
      <c r="BN145" s="549"/>
      <c r="BO145" s="549"/>
      <c r="BP145" s="549"/>
      <c r="BQ145" s="549"/>
      <c r="BR145" s="549"/>
      <c r="BS145" s="549"/>
      <c r="BT145" s="549"/>
      <c r="BV145" s="549"/>
      <c r="BW145" s="549"/>
      <c r="BX145" s="549"/>
      <c r="BY145" s="549"/>
      <c r="CB145" s="549"/>
      <c r="CC145" s="549"/>
      <c r="CD145" s="549"/>
      <c r="CE145" s="549"/>
      <c r="CH145" s="260">
        <f t="shared" si="55"/>
        <v>11</v>
      </c>
      <c r="CI145" s="25" t="s">
        <v>909</v>
      </c>
      <c r="CJ145" s="11"/>
      <c r="CK145" s="11"/>
      <c r="CL145" s="20"/>
      <c r="CM145" s="20"/>
      <c r="CN145" s="20"/>
      <c r="CO145" s="20"/>
      <c r="CP145" s="20"/>
      <c r="CT145" s="1746"/>
      <c r="CU145" s="1487" t="str">
        <f t="shared" si="53"/>
        <v>13 mots</v>
      </c>
      <c r="CV145" s="1489" t="str">
        <f>IF(CW144="","",TRIM(MID(CV144,LEN(CW144)+2,99999)))</f>
        <v>collerez ensuite le texte ► ❷ Saisissez ou coller le texte que vous voulez découper dans cette cellule ▼ ❸ saisissez un nombre de caractères cellule fond jaune ▲</v>
      </c>
      <c r="CW145" s="18" t="str">
        <f>IF(CV145="","",LEFT(CV145,IF(LEN(CV145)&lt;=CY142,LEN(CV145),IF((LEN(LEFT(CV145,MIN(LEN(CV145),CY142+1)))-LEN(SUBSTITUTE(LEFT(CV145,MIN(LEN(CV145),CY142+1))," ","")))&gt;0,FIND("¤",SUBSTITUTE(LEFT(CV145,MIN(LEN(CV145),CY142+1))," ","¤",LEN(LEFT(CV145,MIN(LEN(CV145),CY142+1)))-LEN(SUBSTITUTE(LEFT(CV145,MIN(LEN(CV145),CY142+1))," ",""))))-1,FIND(" ",CV145&amp;" ",CY142+1)-1))))</f>
        <v>collerez ensuite le texte ► ❷ Saisissez ou coller le texte que vous</v>
      </c>
      <c r="CX145" s="1383"/>
      <c r="CY145" s="1384"/>
      <c r="DB145" s="20"/>
      <c r="DC145" s="1374">
        <f t="shared" si="54"/>
        <v>11</v>
      </c>
      <c r="DD145" s="1374">
        <f t="shared" si="56"/>
        <v>0</v>
      </c>
      <c r="DE145" s="25"/>
      <c r="DF145" s="11"/>
      <c r="DG145" s="11"/>
      <c r="DH145" s="20"/>
      <c r="DI145" s="106" t="s">
        <v>505</v>
      </c>
      <c r="DJ145" s="1374">
        <f t="shared" si="57"/>
        <v>0</v>
      </c>
      <c r="DK145" s="25"/>
      <c r="DL145" s="11"/>
      <c r="DM145" s="11"/>
      <c r="DN145" s="20"/>
      <c r="DO145" s="106" t="s">
        <v>505</v>
      </c>
      <c r="DP145" s="11"/>
      <c r="DQ145" s="20"/>
      <c r="DR145" s="67"/>
      <c r="DS145" s="645"/>
      <c r="DU145" s="380"/>
      <c r="DV145" s="380"/>
      <c r="DW145" s="481" t="s">
        <v>655</v>
      </c>
      <c r="DX145" s="380"/>
      <c r="DY145" s="380"/>
      <c r="DZ145" s="380"/>
      <c r="EA145" s="380"/>
      <c r="EB145" s="380"/>
      <c r="ED145" s="9">
        <v>1</v>
      </c>
    </row>
    <row r="146" spans="2:134" ht="18.75">
      <c r="F146" s="735" t="s">
        <v>238</v>
      </c>
      <c r="G146" s="735" t="s">
        <v>1042</v>
      </c>
      <c r="H146" s="735" t="s">
        <v>1801</v>
      </c>
      <c r="I146" s="1332" t="s">
        <v>3055</v>
      </c>
      <c r="J146" s="80">
        <v>0.25</v>
      </c>
      <c r="K146" s="76" t="s">
        <v>226</v>
      </c>
      <c r="L146" s="75">
        <f t="shared" si="43"/>
        <v>4</v>
      </c>
      <c r="M146" s="79"/>
      <c r="N146" s="73"/>
      <c r="O146" s="72">
        <v>0</v>
      </c>
      <c r="P146" s="71">
        <v>0</v>
      </c>
      <c r="Q146" s="70"/>
      <c r="R146" s="69"/>
      <c r="S146" s="68" t="s">
        <v>237</v>
      </c>
      <c r="V146" s="549"/>
      <c r="W146" s="549"/>
      <c r="X146" s="549"/>
      <c r="Y146" s="549"/>
      <c r="BJ146" s="549"/>
      <c r="BK146" s="549"/>
      <c r="BL146" s="549"/>
      <c r="BM146" s="549"/>
      <c r="BN146" s="549"/>
      <c r="BO146" s="549"/>
      <c r="BP146" s="549"/>
      <c r="BQ146" s="549"/>
      <c r="BR146" s="549"/>
      <c r="BS146" s="549"/>
      <c r="BT146" s="549"/>
      <c r="BV146" s="549"/>
      <c r="BW146" s="549"/>
      <c r="BX146" s="549"/>
      <c r="BY146" s="549"/>
      <c r="CB146" s="549"/>
      <c r="CC146" s="549"/>
      <c r="CD146" s="549"/>
      <c r="CE146" s="549"/>
      <c r="CH146" s="260">
        <f t="shared" si="55"/>
        <v>5</v>
      </c>
      <c r="CI146" s="635" t="s">
        <v>888</v>
      </c>
      <c r="CJ146" s="635" t="s">
        <v>910</v>
      </c>
      <c r="CK146" s="635" t="s">
        <v>911</v>
      </c>
      <c r="CL146" s="20"/>
      <c r="CM146" s="20"/>
      <c r="CN146" s="20"/>
      <c r="CO146" s="20"/>
      <c r="CP146" s="20"/>
      <c r="CT146" s="1746"/>
      <c r="CU146" s="1487" t="str">
        <f t="shared" si="53"/>
        <v>11 mots</v>
      </c>
      <c r="CV146" s="1489" t="str">
        <f>IF(CW145="","",TRIM(MID(CV145,LEN(CW145)+2,99999)))</f>
        <v>voulez découper dans cette cellule ▼ ❸ saisissez un nombre de caractères cellule fond jaune ▲</v>
      </c>
      <c r="CW146" s="18" t="str">
        <f>IF(CV146="","",LEFT(CV146,IF(LEN(CV146)&lt;=CY142,LEN(CV146),IF((LEN(LEFT(CV146,MIN(LEN(CV146),CY142+1)))-LEN(SUBSTITUTE(LEFT(CV146,MIN(LEN(CV146),CY142+1))," ","")))&gt;0,FIND("¤",SUBSTITUTE(LEFT(CV146,MIN(LEN(CV146),CY142+1))," ","¤",LEN(LEFT(CV146,MIN(LEN(CV146),CY142+1)))-LEN(SUBSTITUTE(LEFT(CV146,MIN(LEN(CV146),CY142+1))," ",""))))-1,FIND(" ",CV146&amp;" ",CY142+1)-1))))</f>
        <v>voulez découper dans cette cellule ▼ ❸ saisissez un nombre de</v>
      </c>
      <c r="CX146" s="1383"/>
      <c r="CY146" s="1384"/>
      <c r="DB146" s="20"/>
      <c r="DC146" s="1374">
        <f t="shared" si="54"/>
        <v>5</v>
      </c>
      <c r="DD146" s="1374">
        <f t="shared" si="56"/>
        <v>0</v>
      </c>
      <c r="DE146" s="635"/>
      <c r="DF146" s="635" t="s">
        <v>910</v>
      </c>
      <c r="DG146" s="635" t="s">
        <v>911</v>
      </c>
      <c r="DH146" s="20"/>
      <c r="DI146" s="106" t="s">
        <v>505</v>
      </c>
      <c r="DJ146" s="1374">
        <f t="shared" si="57"/>
        <v>0</v>
      </c>
      <c r="DK146" s="635"/>
      <c r="DL146" s="635" t="s">
        <v>910</v>
      </c>
      <c r="DM146" s="635" t="s">
        <v>911</v>
      </c>
      <c r="DN146" s="20"/>
      <c r="DO146" s="106" t="s">
        <v>505</v>
      </c>
      <c r="DP146" s="635" t="s">
        <v>910</v>
      </c>
      <c r="DQ146" s="20"/>
      <c r="DR146" s="1373" t="s">
        <v>3667</v>
      </c>
      <c r="DS146" s="645"/>
      <c r="DU146" s="380"/>
      <c r="DV146" s="380"/>
      <c r="DW146" s="482" t="s">
        <v>656</v>
      </c>
      <c r="DX146" s="380"/>
      <c r="DY146" s="380"/>
      <c r="DZ146" s="380"/>
      <c r="EA146" s="380"/>
      <c r="EB146" s="380"/>
      <c r="ED146" s="9">
        <v>1</v>
      </c>
    </row>
    <row r="147" spans="2:134" ht="18.75">
      <c r="F147" s="735" t="s">
        <v>236</v>
      </c>
      <c r="G147" s="735" t="s">
        <v>1043</v>
      </c>
      <c r="H147" s="735" t="s">
        <v>1872</v>
      </c>
      <c r="I147" s="1332" t="s">
        <v>3054</v>
      </c>
      <c r="J147" s="80">
        <v>0.33</v>
      </c>
      <c r="K147" s="76" t="s">
        <v>226</v>
      </c>
      <c r="L147" s="75">
        <f t="shared" si="43"/>
        <v>3</v>
      </c>
      <c r="M147" s="79"/>
      <c r="N147" s="73"/>
      <c r="O147" s="72">
        <v>0</v>
      </c>
      <c r="P147" s="71">
        <v>0</v>
      </c>
      <c r="Q147" s="70"/>
      <c r="R147" s="69"/>
      <c r="S147" s="68" t="s">
        <v>235</v>
      </c>
      <c r="V147" s="549"/>
      <c r="W147" s="549"/>
      <c r="X147" s="549"/>
      <c r="Y147" s="549"/>
      <c r="BJ147" s="549"/>
      <c r="BK147" s="549"/>
      <c r="BL147" s="549"/>
      <c r="BM147" s="549"/>
      <c r="BN147" s="549"/>
      <c r="BO147" s="549"/>
      <c r="BP147" s="549"/>
      <c r="BQ147" s="549"/>
      <c r="BR147" s="549"/>
      <c r="BS147" s="549"/>
      <c r="BT147" s="549"/>
      <c r="BV147" s="549"/>
      <c r="BW147" s="549"/>
      <c r="BX147" s="549"/>
      <c r="BY147" s="549"/>
      <c r="CB147" s="549"/>
      <c r="CC147" s="549"/>
      <c r="CD147" s="549"/>
      <c r="CE147" s="549"/>
      <c r="CH147" s="260">
        <f t="shared" si="55"/>
        <v>12</v>
      </c>
      <c r="CI147" s="636" t="s">
        <v>414</v>
      </c>
      <c r="CJ147" s="263" t="s">
        <v>912</v>
      </c>
      <c r="CK147" s="263" t="s">
        <v>913</v>
      </c>
      <c r="CL147" s="20"/>
      <c r="CM147" s="20"/>
      <c r="CN147" s="20"/>
      <c r="CO147" s="20"/>
      <c r="CP147" s="20"/>
      <c r="CT147" s="1746"/>
      <c r="CU147" s="1487" t="str">
        <f t="shared" si="53"/>
        <v>5 mots</v>
      </c>
      <c r="CV147" s="1489" t="str">
        <f>IF(CW146="","",TRIM(MID(CV146,LEN(CW146)+2,99999)))</f>
        <v>caractères cellule fond jaune ▲</v>
      </c>
      <c r="CW147" s="18" t="str">
        <f>IF(CV147="","",LEFT(CV147,IF(LEN(CV147)&lt;=CY142,LEN(CV147),IF((LEN(LEFT(CV147,MIN(LEN(CV147),CY142+1)))-LEN(SUBSTITUTE(LEFT(CV147,MIN(LEN(CV147),CY142+1))," ","")))&gt;0,FIND("¤",SUBSTITUTE(LEFT(CV147,MIN(LEN(CV147),CY142+1))," ","¤",LEN(LEFT(CV147,MIN(LEN(CV147),CY142+1)))-LEN(SUBSTITUTE(LEFT(CV147,MIN(LEN(CV147),CY142+1))," ",""))))-1,FIND(" ",CV147&amp;" ",CY142+1)-1))))</f>
        <v>caractères cellule fond jaune ▲</v>
      </c>
      <c r="CX147" s="1383"/>
      <c r="CY147" s="1384"/>
      <c r="DB147" s="20"/>
      <c r="DC147" s="1374">
        <f t="shared" si="54"/>
        <v>12</v>
      </c>
      <c r="DD147" s="1374">
        <f t="shared" si="56"/>
        <v>0</v>
      </c>
      <c r="DE147" s="636"/>
      <c r="DF147" s="263" t="s">
        <v>912</v>
      </c>
      <c r="DG147" s="263" t="s">
        <v>913</v>
      </c>
      <c r="DH147" s="20"/>
      <c r="DI147" s="106" t="s">
        <v>505</v>
      </c>
      <c r="DJ147" s="1374">
        <f t="shared" si="57"/>
        <v>0</v>
      </c>
      <c r="DK147" s="636"/>
      <c r="DL147" s="263" t="s">
        <v>912</v>
      </c>
      <c r="DM147" s="263" t="s">
        <v>913</v>
      </c>
      <c r="DN147" s="20"/>
      <c r="DO147" s="106" t="s">
        <v>505</v>
      </c>
      <c r="DP147" s="263" t="s">
        <v>912</v>
      </c>
      <c r="DQ147" s="20"/>
      <c r="DR147" s="67" t="s">
        <v>3668</v>
      </c>
      <c r="DS147" s="645"/>
      <c r="DU147" s="380"/>
      <c r="DV147" s="380"/>
      <c r="DW147" s="483" t="s">
        <v>657</v>
      </c>
      <c r="DX147" s="380"/>
      <c r="DY147" s="380"/>
      <c r="DZ147" s="380"/>
      <c r="EA147" s="380"/>
      <c r="EB147" s="380"/>
      <c r="ED147" s="9">
        <v>1</v>
      </c>
    </row>
    <row r="148" spans="2:134" ht="19.5" thickBot="1">
      <c r="F148" s="78" t="s">
        <v>233</v>
      </c>
      <c r="G148" s="78" t="s">
        <v>1044</v>
      </c>
      <c r="H148" s="78" t="s">
        <v>1802</v>
      </c>
      <c r="I148" s="1333" t="s">
        <v>3088</v>
      </c>
      <c r="J148" s="77">
        <v>0.25</v>
      </c>
      <c r="K148" s="76" t="s">
        <v>226</v>
      </c>
      <c r="L148" s="75">
        <f t="shared" si="43"/>
        <v>4</v>
      </c>
      <c r="M148" s="74">
        <f t="shared" ref="M148:M150" si="58">N148/10</f>
        <v>25</v>
      </c>
      <c r="N148" s="73">
        <v>250</v>
      </c>
      <c r="O148" s="72">
        <v>0</v>
      </c>
      <c r="P148" s="71">
        <v>0</v>
      </c>
      <c r="Q148" s="70"/>
      <c r="R148" s="69"/>
      <c r="S148" s="68" t="s">
        <v>232</v>
      </c>
      <c r="V148" s="549"/>
      <c r="W148" s="549"/>
      <c r="X148" s="549"/>
      <c r="Y148" s="549"/>
      <c r="BJ148" s="549"/>
      <c r="BK148" s="549"/>
      <c r="BL148" s="549"/>
      <c r="BM148" s="549"/>
      <c r="BN148" s="549"/>
      <c r="BO148" s="549"/>
      <c r="BP148" s="549"/>
      <c r="BQ148" s="549"/>
      <c r="BR148" s="549"/>
      <c r="BS148" s="549"/>
      <c r="BT148" s="549"/>
      <c r="BV148" s="549"/>
      <c r="BW148" s="549"/>
      <c r="BX148" s="549"/>
      <c r="BY148" s="549"/>
      <c r="CB148" s="549"/>
      <c r="CC148" s="549"/>
      <c r="CD148" s="549"/>
      <c r="CE148" s="549"/>
      <c r="CH148" s="260">
        <f t="shared" si="55"/>
        <v>11</v>
      </c>
      <c r="CI148" s="636" t="s">
        <v>361</v>
      </c>
      <c r="CJ148" s="263" t="s">
        <v>912</v>
      </c>
      <c r="CK148" s="263" t="s">
        <v>914</v>
      </c>
      <c r="CL148" s="20"/>
      <c r="CM148" s="20"/>
      <c r="CN148" s="20"/>
      <c r="CO148" s="20"/>
      <c r="CP148" s="20"/>
      <c r="CT148" s="1747"/>
      <c r="CU148" s="1490"/>
      <c r="CV148" s="1491" t="str">
        <f>TRIM(SUBSTITUTE(SUBSTITUTE(SUBSTITUTE(SUBSTITUTE(SUBSTITUTE(SUBSTITUTE(SUBSTITUTE(SUBSTITUTE(SUBSTITUTE(CV142,","," "),"."," "),";"," "),":"," "),"!"," "),"?"," "),"…"," "),"»"," "),"«"," "))</f>
        <v>Ce tableau découpe votre texte AVEC la ponctuation au nombre de caractères saisis ❶ Saisissez la largeur du document dans lequel vous collerez ensuite le texte ► ❷ Saisissez ou coller le texte que vous voulez découper dans cette cellule ▼ ❸ saisissez un nombre de caractères cellule fond jaune ▲</v>
      </c>
      <c r="CW148" s="1385" t="s">
        <v>3743</v>
      </c>
      <c r="CX148" s="1386"/>
      <c r="CY148" s="1387"/>
      <c r="DB148" s="20"/>
      <c r="DC148" s="1374">
        <f t="shared" si="54"/>
        <v>11</v>
      </c>
      <c r="DD148" s="1374">
        <f t="shared" si="56"/>
        <v>0</v>
      </c>
      <c r="DE148" s="636"/>
      <c r="DF148" s="263" t="s">
        <v>912</v>
      </c>
      <c r="DG148" s="263" t="s">
        <v>914</v>
      </c>
      <c r="DH148" s="20"/>
      <c r="DI148" s="106" t="s">
        <v>505</v>
      </c>
      <c r="DJ148" s="1374">
        <f t="shared" si="57"/>
        <v>0</v>
      </c>
      <c r="DK148" s="636"/>
      <c r="DL148" s="263" t="s">
        <v>912</v>
      </c>
      <c r="DM148" s="263" t="s">
        <v>914</v>
      </c>
      <c r="DN148" s="20"/>
      <c r="DO148" s="106" t="s">
        <v>505</v>
      </c>
      <c r="DP148" s="263" t="s">
        <v>912</v>
      </c>
      <c r="DQ148" s="20"/>
      <c r="DR148" s="67" t="s">
        <v>3669</v>
      </c>
      <c r="DS148" s="645"/>
      <c r="DU148" s="380"/>
      <c r="DV148" s="380"/>
      <c r="DW148" s="484" t="s">
        <v>658</v>
      </c>
      <c r="DX148" s="380"/>
      <c r="DY148" s="380"/>
      <c r="DZ148" s="380"/>
      <c r="EA148" s="380"/>
      <c r="EB148" s="380"/>
      <c r="ED148" s="9">
        <v>1</v>
      </c>
    </row>
    <row r="149" spans="2:134" ht="18.75">
      <c r="F149" s="78" t="s">
        <v>230</v>
      </c>
      <c r="G149" s="78" t="s">
        <v>1045</v>
      </c>
      <c r="H149" s="78" t="s">
        <v>1873</v>
      </c>
      <c r="I149" s="1333" t="s">
        <v>3089</v>
      </c>
      <c r="J149" s="77">
        <v>0.5</v>
      </c>
      <c r="K149" s="76" t="s">
        <v>226</v>
      </c>
      <c r="L149" s="75">
        <f t="shared" si="43"/>
        <v>2</v>
      </c>
      <c r="M149" s="74">
        <f t="shared" si="58"/>
        <v>50</v>
      </c>
      <c r="N149" s="73">
        <v>500</v>
      </c>
      <c r="O149" s="72">
        <v>0</v>
      </c>
      <c r="P149" s="71">
        <v>0</v>
      </c>
      <c r="Q149" s="70"/>
      <c r="R149" s="69"/>
      <c r="S149" s="68" t="s">
        <v>229</v>
      </c>
      <c r="V149" s="549"/>
      <c r="W149" s="549"/>
      <c r="X149" s="549"/>
      <c r="Y149" s="549"/>
      <c r="BJ149" s="549"/>
      <c r="BK149" s="549"/>
      <c r="BL149" s="549"/>
      <c r="BM149" s="549"/>
      <c r="BN149" s="549"/>
      <c r="BO149" s="549"/>
      <c r="BP149" s="549"/>
      <c r="BQ149" s="549"/>
      <c r="BR149" s="549"/>
      <c r="BS149" s="549"/>
      <c r="BT149" s="549"/>
      <c r="BV149" s="549"/>
      <c r="BW149" s="549"/>
      <c r="BX149" s="549"/>
      <c r="BY149" s="549"/>
      <c r="CB149" s="549"/>
      <c r="CC149" s="549"/>
      <c r="CD149" s="549"/>
      <c r="CE149" s="549"/>
      <c r="CH149" s="260">
        <f t="shared" si="55"/>
        <v>7</v>
      </c>
      <c r="CI149" s="636" t="s">
        <v>475</v>
      </c>
      <c r="CJ149" s="263" t="s">
        <v>912</v>
      </c>
      <c r="CK149" s="263" t="s">
        <v>915</v>
      </c>
      <c r="CL149" s="20"/>
      <c r="CM149" s="20"/>
      <c r="CN149" s="20"/>
      <c r="CO149" s="20"/>
      <c r="CP149" s="20"/>
      <c r="DB149" s="20"/>
      <c r="DC149" s="1374">
        <f t="shared" si="54"/>
        <v>7</v>
      </c>
      <c r="DD149" s="1374">
        <f t="shared" si="56"/>
        <v>0</v>
      </c>
      <c r="DE149" s="636"/>
      <c r="DF149" s="263" t="s">
        <v>912</v>
      </c>
      <c r="DG149" s="263" t="s">
        <v>915</v>
      </c>
      <c r="DH149" s="20"/>
      <c r="DI149" s="106" t="s">
        <v>505</v>
      </c>
      <c r="DJ149" s="1374">
        <f t="shared" si="57"/>
        <v>0</v>
      </c>
      <c r="DK149" s="636"/>
      <c r="DL149" s="263" t="s">
        <v>912</v>
      </c>
      <c r="DM149" s="263" t="s">
        <v>915</v>
      </c>
      <c r="DN149" s="20"/>
      <c r="DO149" s="106" t="s">
        <v>505</v>
      </c>
      <c r="DP149" s="263" t="s">
        <v>912</v>
      </c>
      <c r="DQ149" s="20"/>
      <c r="DR149" s="67" t="s">
        <v>3670</v>
      </c>
      <c r="DS149" s="645"/>
      <c r="DU149" s="380"/>
      <c r="DV149" s="380"/>
      <c r="DW149" s="485" t="s">
        <v>659</v>
      </c>
      <c r="DX149" s="380"/>
      <c r="DY149" s="380"/>
      <c r="DZ149" s="380"/>
      <c r="EA149" s="380"/>
      <c r="EB149" s="380"/>
      <c r="ED149" s="9">
        <v>1</v>
      </c>
    </row>
    <row r="150" spans="2:134" ht="18.75">
      <c r="B150" s="67" t="str">
        <f>"ligne "&amp;ROW()</f>
        <v>ligne 150</v>
      </c>
      <c r="C150" s="67"/>
      <c r="D150" s="67"/>
      <c r="E150" s="67"/>
      <c r="F150" s="78" t="s">
        <v>227</v>
      </c>
      <c r="G150" s="66" t="s">
        <v>1046</v>
      </c>
      <c r="H150" s="66" t="s">
        <v>1803</v>
      </c>
      <c r="I150" s="1334" t="s">
        <v>3090</v>
      </c>
      <c r="J150" s="65">
        <v>0.33</v>
      </c>
      <c r="K150" s="64" t="s">
        <v>226</v>
      </c>
      <c r="L150" s="63">
        <f t="shared" si="43"/>
        <v>3</v>
      </c>
      <c r="M150" s="62">
        <f t="shared" si="58"/>
        <v>33.299999999999997</v>
      </c>
      <c r="N150" s="61">
        <v>333</v>
      </c>
      <c r="O150" s="60">
        <v>0</v>
      </c>
      <c r="P150" s="59">
        <v>0</v>
      </c>
      <c r="Q150" s="58">
        <f>P150/10</f>
        <v>0</v>
      </c>
      <c r="R150" s="57"/>
      <c r="S150" s="56" t="s">
        <v>225</v>
      </c>
      <c r="V150" s="549"/>
      <c r="W150" s="549"/>
      <c r="X150" s="549"/>
      <c r="Y150" s="549"/>
      <c r="BJ150" s="549"/>
      <c r="BK150" s="549"/>
      <c r="BL150" s="549"/>
      <c r="BM150" s="549"/>
      <c r="BN150" s="549"/>
      <c r="BO150" s="549"/>
      <c r="BP150" s="549"/>
      <c r="BQ150" s="549"/>
      <c r="BR150" s="549"/>
      <c r="BS150" s="549"/>
      <c r="BT150" s="549"/>
      <c r="BV150" s="549"/>
      <c r="BW150" s="549"/>
      <c r="BX150" s="549"/>
      <c r="BY150" s="549"/>
      <c r="CB150" s="549"/>
      <c r="CC150" s="549"/>
      <c r="CD150" s="549"/>
      <c r="CE150" s="549"/>
      <c r="CH150" s="260">
        <f t="shared" si="55"/>
        <v>0</v>
      </c>
      <c r="DC150" s="1374">
        <f t="shared" si="54"/>
        <v>0</v>
      </c>
      <c r="DD150" s="1374">
        <f t="shared" si="56"/>
        <v>0</v>
      </c>
      <c r="DJ150" s="1374">
        <f t="shared" si="57"/>
        <v>0</v>
      </c>
      <c r="DO150" s="106" t="s">
        <v>505</v>
      </c>
      <c r="DR150" s="67" t="s">
        <v>2982</v>
      </c>
      <c r="DS150" s="645"/>
      <c r="DU150" s="380"/>
      <c r="DV150" s="380"/>
      <c r="DW150" s="486" t="s">
        <v>660</v>
      </c>
      <c r="DX150" s="380"/>
      <c r="DY150" s="380"/>
      <c r="DZ150" s="380"/>
      <c r="EA150" s="380"/>
      <c r="EB150" s="380"/>
      <c r="ED150" s="9">
        <v>1</v>
      </c>
    </row>
    <row r="151" spans="2:134" ht="18.75">
      <c r="F151" s="14"/>
      <c r="G151" s="14"/>
      <c r="H151" s="14"/>
      <c r="I151" s="14"/>
      <c r="J151" s="14"/>
      <c r="K151" s="14"/>
      <c r="L151" s="14"/>
      <c r="M151" s="14"/>
      <c r="N151" s="13"/>
      <c r="O151" s="13"/>
      <c r="P151" s="13"/>
      <c r="Q151" s="13"/>
      <c r="R151" s="13"/>
      <c r="S151" s="20"/>
      <c r="V151" s="549"/>
      <c r="W151" s="549"/>
      <c r="X151" s="549"/>
      <c r="Y151" s="549"/>
      <c r="BJ151" s="549"/>
      <c r="BK151" s="549"/>
      <c r="BL151" s="549"/>
      <c r="BM151" s="549"/>
      <c r="BN151" s="549"/>
      <c r="BO151" s="549"/>
      <c r="BP151" s="549"/>
      <c r="BQ151" s="549"/>
      <c r="BR151" s="549"/>
      <c r="BS151" s="549"/>
      <c r="BT151" s="549"/>
      <c r="BV151" s="549"/>
      <c r="BW151" s="549"/>
      <c r="BX151" s="549"/>
      <c r="BY151" s="549"/>
      <c r="CB151" s="549"/>
      <c r="CC151" s="549"/>
      <c r="CD151" s="549"/>
      <c r="CE151" s="549"/>
      <c r="CH151" s="260">
        <f t="shared" si="55"/>
        <v>6</v>
      </c>
      <c r="CI151" s="15" t="s">
        <v>80</v>
      </c>
      <c r="CJ151" s="20"/>
      <c r="DC151" s="1374">
        <f t="shared" si="54"/>
        <v>6</v>
      </c>
      <c r="DD151" s="1374">
        <f t="shared" si="56"/>
        <v>0</v>
      </c>
      <c r="DE151" s="15"/>
      <c r="DF151" s="20"/>
      <c r="DJ151" s="1374">
        <f t="shared" si="57"/>
        <v>0</v>
      </c>
      <c r="DK151" s="15"/>
      <c r="DL151" s="20"/>
      <c r="DO151" s="15"/>
      <c r="DP151" s="20"/>
      <c r="DR151" s="67"/>
      <c r="DS151" s="645"/>
      <c r="DU151" s="380"/>
      <c r="DV151" s="380"/>
      <c r="DW151" s="487" t="s">
        <v>661</v>
      </c>
      <c r="DX151" s="380"/>
      <c r="DY151" s="380"/>
      <c r="DZ151" s="380"/>
      <c r="EA151" s="380"/>
      <c r="EB151" s="380"/>
      <c r="ED151" s="9">
        <v>1</v>
      </c>
    </row>
    <row r="152" spans="2:134" ht="18.75">
      <c r="O152" s="13"/>
      <c r="P152" s="13"/>
      <c r="Q152" s="13"/>
      <c r="R152" s="13"/>
      <c r="S152" s="20"/>
      <c r="V152" s="549"/>
      <c r="W152" s="549"/>
      <c r="X152" s="549"/>
      <c r="Y152" s="549"/>
      <c r="BJ152" s="549"/>
      <c r="BK152" s="549"/>
      <c r="BL152" s="549"/>
      <c r="BM152" s="549"/>
      <c r="BN152" s="549"/>
      <c r="BO152" s="549"/>
      <c r="BP152" s="549"/>
      <c r="BQ152" s="549"/>
      <c r="BR152" s="549"/>
      <c r="BS152" s="549"/>
      <c r="BT152" s="549"/>
      <c r="BV152" s="549"/>
      <c r="BW152" s="549"/>
      <c r="BX152" s="549"/>
      <c r="BY152" s="549"/>
      <c r="CB152" s="549"/>
      <c r="CC152" s="549"/>
      <c r="CD152" s="549"/>
      <c r="CE152" s="549"/>
      <c r="CH152" s="260">
        <f t="shared" si="55"/>
        <v>93</v>
      </c>
      <c r="CI152" s="11" t="s">
        <v>78</v>
      </c>
      <c r="CJ152" s="20"/>
      <c r="DC152" s="1374">
        <f t="shared" si="54"/>
        <v>93</v>
      </c>
      <c r="DD152" s="1374">
        <f t="shared" si="56"/>
        <v>0</v>
      </c>
      <c r="DE152" s="11"/>
      <c r="DF152" s="20"/>
      <c r="DI152" s="106" t="s">
        <v>505</v>
      </c>
      <c r="DJ152" s="1374">
        <f t="shared" si="57"/>
        <v>0</v>
      </c>
      <c r="DK152" s="11"/>
      <c r="DL152" s="20"/>
      <c r="DO152" s="11"/>
      <c r="DP152" s="20"/>
      <c r="DR152" t="s">
        <v>3671</v>
      </c>
      <c r="DS152" s="645"/>
      <c r="DU152" s="380"/>
      <c r="DV152" s="380"/>
      <c r="DW152" s="488" t="s">
        <v>662</v>
      </c>
      <c r="DX152" s="380"/>
      <c r="DY152" s="380"/>
      <c r="DZ152" s="380"/>
      <c r="EA152" s="380"/>
      <c r="EB152" s="380"/>
      <c r="ED152" s="9">
        <v>1</v>
      </c>
    </row>
    <row r="153" spans="2:134">
      <c r="P153" s="13"/>
      <c r="Q153" s="13"/>
      <c r="R153" s="13"/>
      <c r="S153" s="20"/>
      <c r="V153" s="549"/>
      <c r="W153" s="549"/>
      <c r="X153" s="549"/>
      <c r="Y153" s="549"/>
      <c r="BJ153" s="549"/>
      <c r="BK153" s="549"/>
      <c r="BL153" s="549"/>
      <c r="BM153" s="549"/>
      <c r="BN153" s="549"/>
      <c r="BO153" s="549"/>
      <c r="BP153" s="549"/>
      <c r="BQ153" s="549"/>
      <c r="BR153" s="549"/>
      <c r="BS153" s="549"/>
      <c r="BT153" s="549"/>
      <c r="BV153" s="549"/>
      <c r="BW153" s="549"/>
      <c r="BX153" s="549"/>
      <c r="BY153" s="549"/>
      <c r="CB153" s="549"/>
      <c r="CC153" s="549"/>
      <c r="CD153" s="549"/>
      <c r="CE153" s="549"/>
      <c r="CH153" s="260">
        <f t="shared" si="55"/>
        <v>5</v>
      </c>
      <c r="CI153" s="14" t="s">
        <v>76</v>
      </c>
      <c r="CJ153" s="20"/>
      <c r="DC153" s="1374">
        <f t="shared" si="54"/>
        <v>5</v>
      </c>
      <c r="DD153" s="1374">
        <f t="shared" si="56"/>
        <v>0</v>
      </c>
      <c r="DE153" s="14"/>
      <c r="DF153" s="20"/>
      <c r="DJ153" s="1374">
        <f t="shared" si="57"/>
        <v>0</v>
      </c>
      <c r="DK153" s="14"/>
      <c r="DL153" s="20"/>
      <c r="DO153" s="14"/>
      <c r="DP153" s="20"/>
      <c r="DR153" t="s">
        <v>3672</v>
      </c>
      <c r="DS153" s="645"/>
      <c r="DU153" s="14"/>
      <c r="DV153" s="20"/>
      <c r="DW153" s="380"/>
      <c r="DX153" s="380"/>
      <c r="DY153" s="380"/>
      <c r="DZ153" s="380"/>
      <c r="EA153" s="380"/>
      <c r="EB153" s="380"/>
      <c r="ED153" s="9">
        <v>1</v>
      </c>
    </row>
    <row r="154" spans="2:134">
      <c r="S154" s="3"/>
      <c r="V154" s="549"/>
      <c r="W154" s="549"/>
      <c r="X154" s="549"/>
      <c r="Y154" s="549"/>
      <c r="BJ154" s="549"/>
      <c r="BK154" s="549"/>
      <c r="BL154" s="549"/>
      <c r="BM154" s="549"/>
      <c r="BN154" s="549"/>
      <c r="BO154" s="549"/>
      <c r="BP154" s="549"/>
      <c r="BQ154" s="549"/>
      <c r="BR154" s="549"/>
      <c r="BS154" s="549"/>
      <c r="BT154" s="549"/>
      <c r="BV154" s="549"/>
      <c r="BW154" s="549"/>
      <c r="BX154" s="549"/>
      <c r="BY154" s="549"/>
      <c r="CB154" s="549"/>
      <c r="CC154" s="549"/>
      <c r="CD154" s="549"/>
      <c r="CE154" s="549"/>
      <c r="CH154" s="260">
        <f t="shared" si="55"/>
        <v>132</v>
      </c>
      <c r="CI154" s="11" t="s">
        <v>74</v>
      </c>
      <c r="CJ154" s="20"/>
      <c r="DC154" s="1374">
        <f t="shared" si="54"/>
        <v>132</v>
      </c>
      <c r="DD154" s="1374">
        <f t="shared" si="56"/>
        <v>0</v>
      </c>
      <c r="DE154" s="11"/>
      <c r="DF154" s="20"/>
      <c r="DJ154" s="1374">
        <f t="shared" si="57"/>
        <v>0</v>
      </c>
      <c r="DK154" s="11"/>
      <c r="DL154" s="20"/>
      <c r="DO154" s="11"/>
      <c r="DP154" s="20"/>
      <c r="DR154" t="s">
        <v>3673</v>
      </c>
      <c r="DS154" s="645"/>
      <c r="DU154" s="14"/>
      <c r="DV154" s="1"/>
      <c r="ED154" s="9">
        <v>1</v>
      </c>
    </row>
    <row r="155" spans="2:134" ht="18.75">
      <c r="S155" s="3"/>
      <c r="V155" s="549"/>
      <c r="W155" s="549"/>
      <c r="X155" s="549"/>
      <c r="Y155" s="549"/>
      <c r="BJ155" s="549"/>
      <c r="BK155" s="549"/>
      <c r="BL155" s="549"/>
      <c r="BM155" s="549"/>
      <c r="BN155" s="549"/>
      <c r="BO155" s="549"/>
      <c r="BP155" s="549"/>
      <c r="BQ155" s="549"/>
      <c r="BR155" s="549"/>
      <c r="BS155" s="549"/>
      <c r="BT155" s="549"/>
      <c r="BV155" s="549"/>
      <c r="BW155" s="549"/>
      <c r="BX155" s="549"/>
      <c r="BY155" s="549"/>
      <c r="CB155" s="549"/>
      <c r="CC155" s="549"/>
      <c r="CD155" s="549"/>
      <c r="CE155" s="549"/>
      <c r="CH155" s="260">
        <f t="shared" si="55"/>
        <v>92</v>
      </c>
      <c r="CI155" s="11" t="s">
        <v>71</v>
      </c>
      <c r="CJ155" s="20"/>
      <c r="DC155" s="1374">
        <f t="shared" si="54"/>
        <v>92</v>
      </c>
      <c r="DD155" s="1374">
        <f t="shared" si="56"/>
        <v>0</v>
      </c>
      <c r="DE155" s="11"/>
      <c r="DF155" s="20"/>
      <c r="DI155" s="106" t="s">
        <v>505</v>
      </c>
      <c r="DJ155" s="1374">
        <f t="shared" si="57"/>
        <v>0</v>
      </c>
      <c r="DK155" s="11"/>
      <c r="DL155" s="20"/>
      <c r="DO155" s="11"/>
      <c r="DP155" s="20"/>
      <c r="DR155" t="s">
        <v>3674</v>
      </c>
      <c r="DS155" s="645"/>
      <c r="DU155" s="14"/>
      <c r="DV155" s="1"/>
      <c r="ED155" s="9">
        <v>1</v>
      </c>
    </row>
    <row r="156" spans="2:134">
      <c r="S156" s="3"/>
      <c r="V156" s="549"/>
      <c r="W156" s="549"/>
      <c r="X156" s="549"/>
      <c r="Y156" s="549"/>
      <c r="BJ156" s="549"/>
      <c r="BK156" s="549"/>
      <c r="BL156" s="549"/>
      <c r="BM156" s="549"/>
      <c r="BN156" s="549"/>
      <c r="BO156" s="549"/>
      <c r="BP156" s="549"/>
      <c r="BQ156" s="549"/>
      <c r="BR156" s="549"/>
      <c r="BS156" s="549"/>
      <c r="BT156" s="549"/>
      <c r="BV156" s="549"/>
      <c r="BW156" s="549"/>
      <c r="BX156" s="549"/>
      <c r="BY156" s="549"/>
      <c r="CB156" s="549"/>
      <c r="CC156" s="549"/>
      <c r="CD156" s="549"/>
      <c r="CE156" s="549"/>
      <c r="CH156" s="260">
        <f t="shared" si="55"/>
        <v>101</v>
      </c>
      <c r="CI156" s="11" t="s">
        <v>69</v>
      </c>
      <c r="CJ156" s="20"/>
      <c r="DC156" s="1374">
        <f t="shared" si="54"/>
        <v>101</v>
      </c>
      <c r="DD156" s="1374">
        <f t="shared" si="56"/>
        <v>0</v>
      </c>
      <c r="DE156" s="11"/>
      <c r="DF156" s="20"/>
      <c r="DJ156" s="1374">
        <f t="shared" si="57"/>
        <v>0</v>
      </c>
      <c r="DK156" s="11"/>
      <c r="DL156" s="20"/>
      <c r="DO156" s="11"/>
      <c r="DP156" s="20"/>
      <c r="DR156" t="s">
        <v>3675</v>
      </c>
      <c r="DS156" s="645"/>
      <c r="DU156" s="14"/>
      <c r="DV156" s="1"/>
      <c r="ED156" s="9">
        <v>1</v>
      </c>
    </row>
    <row r="157" spans="2:134">
      <c r="S157" s="3"/>
      <c r="V157" s="549"/>
      <c r="W157" s="549"/>
      <c r="X157" s="549"/>
      <c r="Y157" s="549"/>
      <c r="BJ157" s="549"/>
      <c r="BK157" s="549"/>
      <c r="BL157" s="549"/>
      <c r="BM157" s="549"/>
      <c r="BN157" s="549"/>
      <c r="BO157" s="549"/>
      <c r="BP157" s="549"/>
      <c r="BQ157" s="549"/>
      <c r="BR157" s="549"/>
      <c r="BS157" s="549"/>
      <c r="BT157" s="549"/>
      <c r="BV157" s="549"/>
      <c r="BW157" s="549"/>
      <c r="BX157" s="549"/>
      <c r="BY157" s="549"/>
      <c r="CB157" s="549"/>
      <c r="CC157" s="549"/>
      <c r="CD157" s="549"/>
      <c r="CE157" s="549"/>
      <c r="CH157" s="260">
        <f t="shared" si="55"/>
        <v>107</v>
      </c>
      <c r="CI157" s="11" t="s">
        <v>67</v>
      </c>
      <c r="CJ157" s="20"/>
      <c r="DC157" s="1374">
        <f t="shared" si="54"/>
        <v>107</v>
      </c>
      <c r="DD157" s="1374">
        <f t="shared" si="56"/>
        <v>0</v>
      </c>
      <c r="DE157" s="11"/>
      <c r="DF157" s="20"/>
      <c r="DJ157" s="1374">
        <f t="shared" si="57"/>
        <v>0</v>
      </c>
      <c r="DK157" s="11"/>
      <c r="DL157" s="20"/>
      <c r="DO157" s="11"/>
      <c r="DP157" s="20"/>
      <c r="DR157" t="s">
        <v>3676</v>
      </c>
      <c r="DS157" s="645"/>
      <c r="DU157" s="14"/>
      <c r="DV157" s="1"/>
      <c r="ED157" s="9">
        <v>1</v>
      </c>
    </row>
    <row r="158" spans="2:134" ht="18.75">
      <c r="S158" s="3"/>
      <c r="V158" s="549"/>
      <c r="W158" s="549"/>
      <c r="X158" s="549"/>
      <c r="Y158" s="549"/>
      <c r="BJ158" s="549"/>
      <c r="BK158" s="549"/>
      <c r="BL158" s="549"/>
      <c r="BM158" s="549"/>
      <c r="BN158" s="549"/>
      <c r="BO158" s="549"/>
      <c r="BP158" s="549"/>
      <c r="BQ158" s="549"/>
      <c r="BR158" s="549"/>
      <c r="BS158" s="549"/>
      <c r="BT158" s="549"/>
      <c r="BV158" s="549"/>
      <c r="BW158" s="549"/>
      <c r="BX158" s="549"/>
      <c r="BY158" s="549"/>
      <c r="CB158" s="549"/>
      <c r="CC158" s="549"/>
      <c r="CD158" s="549"/>
      <c r="CE158" s="549"/>
      <c r="CH158" s="260">
        <f t="shared" si="55"/>
        <v>99</v>
      </c>
      <c r="CI158" s="13" t="s">
        <v>64</v>
      </c>
      <c r="CJ158" s="20"/>
      <c r="DC158" s="1374">
        <f t="shared" si="54"/>
        <v>99</v>
      </c>
      <c r="DD158" s="1374">
        <f t="shared" si="56"/>
        <v>0</v>
      </c>
      <c r="DE158" s="13"/>
      <c r="DF158" s="20"/>
      <c r="DI158" s="106" t="s">
        <v>505</v>
      </c>
      <c r="DJ158" s="1374">
        <f t="shared" si="57"/>
        <v>0</v>
      </c>
      <c r="DK158" s="13"/>
      <c r="DL158" s="20"/>
      <c r="DO158" s="13"/>
      <c r="DP158" s="20"/>
      <c r="DR158" t="s">
        <v>3677</v>
      </c>
      <c r="DS158" s="645"/>
      <c r="DU158" s="14"/>
      <c r="DV158" s="1"/>
      <c r="ED158" s="9">
        <v>1</v>
      </c>
    </row>
    <row r="159" spans="2:134">
      <c r="S159" s="3"/>
      <c r="V159" s="549"/>
      <c r="W159" s="549"/>
      <c r="X159" s="549"/>
      <c r="Y159" s="549"/>
      <c r="BJ159" s="549"/>
      <c r="BK159" s="549"/>
      <c r="BL159" s="549"/>
      <c r="BM159" s="549"/>
      <c r="BN159" s="549"/>
      <c r="BO159" s="549"/>
      <c r="BP159" s="549"/>
      <c r="BQ159" s="549"/>
      <c r="BR159" s="549"/>
      <c r="BS159" s="549"/>
      <c r="BT159" s="549"/>
      <c r="BV159" s="549"/>
      <c r="BW159" s="549"/>
      <c r="BX159" s="549"/>
      <c r="BY159" s="549"/>
      <c r="CB159" s="549"/>
      <c r="CC159" s="549"/>
      <c r="CD159" s="549"/>
      <c r="CE159" s="549"/>
      <c r="CH159" s="260">
        <f t="shared" si="55"/>
        <v>5</v>
      </c>
      <c r="CI159" s="12" t="s">
        <v>62</v>
      </c>
      <c r="CJ159" s="20"/>
      <c r="DC159" s="1374">
        <f t="shared" si="54"/>
        <v>5</v>
      </c>
      <c r="DD159" s="1374">
        <f t="shared" si="56"/>
        <v>0</v>
      </c>
      <c r="DE159" s="12"/>
      <c r="DF159" s="20"/>
      <c r="DJ159" s="1374">
        <f t="shared" si="57"/>
        <v>0</v>
      </c>
      <c r="DK159" s="12"/>
      <c r="DL159" s="20"/>
      <c r="DO159" s="12"/>
      <c r="DP159" s="20"/>
      <c r="DR159" t="s">
        <v>3678</v>
      </c>
      <c r="DS159" s="645"/>
      <c r="DU159" s="14"/>
      <c r="DV159" s="1"/>
      <c r="ED159" s="9">
        <v>1</v>
      </c>
    </row>
    <row r="160" spans="2:134">
      <c r="S160" s="3"/>
      <c r="V160" s="549"/>
      <c r="W160" s="549"/>
      <c r="X160" s="549"/>
      <c r="Y160" s="549"/>
      <c r="BJ160" s="549"/>
      <c r="BK160" s="549"/>
      <c r="BL160" s="549"/>
      <c r="BM160" s="549"/>
      <c r="BN160" s="549"/>
      <c r="BO160" s="549"/>
      <c r="BP160" s="549"/>
      <c r="BQ160" s="549"/>
      <c r="BR160" s="549"/>
      <c r="BS160" s="549"/>
      <c r="BT160" s="549"/>
      <c r="BV160" s="549"/>
      <c r="BW160" s="549"/>
      <c r="BX160" s="549"/>
      <c r="BY160" s="549"/>
      <c r="CB160" s="549"/>
      <c r="CC160" s="549"/>
      <c r="CD160" s="549"/>
      <c r="CE160" s="549"/>
      <c r="CH160" s="260">
        <f t="shared" si="55"/>
        <v>110</v>
      </c>
      <c r="CI160" s="11" t="s">
        <v>60</v>
      </c>
      <c r="CJ160" s="20"/>
      <c r="DC160" s="1374">
        <f t="shared" si="54"/>
        <v>110</v>
      </c>
      <c r="DD160" s="1374">
        <f t="shared" si="56"/>
        <v>0</v>
      </c>
      <c r="DE160" s="11"/>
      <c r="DF160" s="20"/>
      <c r="DJ160" s="1374">
        <f t="shared" si="57"/>
        <v>24</v>
      </c>
      <c r="DK160" s="11" t="s">
        <v>3701</v>
      </c>
      <c r="DL160" s="20"/>
      <c r="DO160" s="11"/>
      <c r="DP160" s="20"/>
      <c r="DR160" t="s">
        <v>3679</v>
      </c>
      <c r="DS160" s="645"/>
      <c r="DU160" s="14"/>
      <c r="DV160" s="1"/>
      <c r="ED160" s="9">
        <v>1</v>
      </c>
    </row>
    <row r="161" spans="1:136" ht="18.75">
      <c r="S161" s="3"/>
      <c r="V161" s="549"/>
      <c r="W161" s="549"/>
      <c r="X161" s="549"/>
      <c r="Y161" s="549"/>
      <c r="BJ161" s="549"/>
      <c r="BK161" s="549"/>
      <c r="BL161" s="549"/>
      <c r="BM161" s="549"/>
      <c r="BN161" s="549"/>
      <c r="BO161" s="549"/>
      <c r="BP161" s="549"/>
      <c r="BQ161" s="549"/>
      <c r="BR161" s="549"/>
      <c r="BS161" s="549"/>
      <c r="BT161" s="549"/>
      <c r="BV161" s="549"/>
      <c r="BW161" s="549"/>
      <c r="BX161" s="549"/>
      <c r="BY161" s="549"/>
      <c r="CB161" s="549"/>
      <c r="CC161" s="549"/>
      <c r="CD161" s="549"/>
      <c r="CE161" s="549"/>
      <c r="CH161" s="260">
        <f t="shared" si="55"/>
        <v>105</v>
      </c>
      <c r="CI161" s="11" t="s">
        <v>58</v>
      </c>
      <c r="CJ161" s="20"/>
      <c r="DC161" s="1374">
        <f t="shared" si="54"/>
        <v>105</v>
      </c>
      <c r="DD161" s="1374">
        <f t="shared" si="56"/>
        <v>0</v>
      </c>
      <c r="DE161" s="11"/>
      <c r="DF161" s="20"/>
      <c r="DI161" s="106" t="s">
        <v>505</v>
      </c>
      <c r="DJ161" s="1374">
        <f t="shared" si="57"/>
        <v>0</v>
      </c>
      <c r="DK161" s="11"/>
      <c r="DL161" s="20"/>
      <c r="DO161" s="11"/>
      <c r="DP161" s="20"/>
      <c r="DR161" t="s">
        <v>3680</v>
      </c>
      <c r="DS161" s="645"/>
      <c r="DU161" s="14"/>
      <c r="ED161" s="9">
        <v>1</v>
      </c>
    </row>
    <row r="162" spans="1:136">
      <c r="S162" s="3"/>
      <c r="V162" s="549"/>
      <c r="W162" s="549"/>
      <c r="X162" s="549"/>
      <c r="Y162" s="549"/>
      <c r="BJ162" s="549"/>
      <c r="BK162" s="549"/>
      <c r="BL162" s="549"/>
      <c r="BM162" s="549"/>
      <c r="BN162" s="549"/>
      <c r="BO162" s="549"/>
      <c r="BP162" s="549"/>
      <c r="BQ162" s="549"/>
      <c r="BR162" s="549"/>
      <c r="BS162" s="549"/>
      <c r="BT162" s="549"/>
      <c r="BV162" s="549"/>
      <c r="BW162" s="549"/>
      <c r="BX162" s="549"/>
      <c r="BY162" s="549"/>
      <c r="CB162" s="549"/>
      <c r="CC162" s="549"/>
      <c r="CD162" s="549"/>
      <c r="CE162" s="549"/>
      <c r="CH162" s="260">
        <f t="shared" si="55"/>
        <v>127</v>
      </c>
      <c r="CI162" s="11" t="s">
        <v>56</v>
      </c>
      <c r="CJ162" s="20"/>
      <c r="DC162" s="1374">
        <f t="shared" si="54"/>
        <v>127</v>
      </c>
      <c r="DD162" s="1374">
        <f t="shared" si="56"/>
        <v>0</v>
      </c>
      <c r="DE162" s="11"/>
      <c r="DF162" s="20"/>
      <c r="DJ162" s="1374">
        <f t="shared" si="57"/>
        <v>0</v>
      </c>
      <c r="DK162" s="11"/>
      <c r="DL162" s="20"/>
      <c r="DO162" s="11"/>
      <c r="DP162" s="20"/>
      <c r="DR162" t="s">
        <v>3681</v>
      </c>
      <c r="DS162" s="645"/>
      <c r="DU162" s="14"/>
      <c r="ED162" s="9">
        <v>1</v>
      </c>
    </row>
    <row r="163" spans="1:136">
      <c r="S163" s="3"/>
      <c r="V163" s="549"/>
      <c r="W163" s="549"/>
      <c r="X163" s="549"/>
      <c r="Y163" s="549"/>
      <c r="BJ163" s="549"/>
      <c r="BK163" s="549"/>
      <c r="BL163" s="549"/>
      <c r="BM163" s="549"/>
      <c r="BN163" s="549"/>
      <c r="BO163" s="549"/>
      <c r="BP163" s="549"/>
      <c r="BQ163" s="549"/>
      <c r="BR163" s="549"/>
      <c r="BS163" s="549"/>
      <c r="BT163" s="549"/>
      <c r="BV163" s="549"/>
      <c r="BW163" s="549"/>
      <c r="BX163" s="549"/>
      <c r="BY163" s="549"/>
      <c r="CB163" s="549"/>
      <c r="CC163" s="549"/>
      <c r="CD163" s="549"/>
      <c r="CE163" s="549"/>
      <c r="CH163" s="260">
        <f t="shared" si="55"/>
        <v>97</v>
      </c>
      <c r="CI163" s="11" t="s">
        <v>54</v>
      </c>
      <c r="CJ163" s="20"/>
      <c r="DC163" s="1374">
        <f t="shared" si="54"/>
        <v>97</v>
      </c>
      <c r="DD163" s="1374">
        <f t="shared" si="56"/>
        <v>0</v>
      </c>
      <c r="DE163" s="11"/>
      <c r="DF163" s="20"/>
      <c r="DJ163" s="1374">
        <f t="shared" si="57"/>
        <v>0</v>
      </c>
      <c r="DK163" s="11"/>
      <c r="DL163" s="20"/>
      <c r="DO163" s="11"/>
      <c r="DP163" s="20"/>
      <c r="DR163" t="s">
        <v>3682</v>
      </c>
      <c r="DS163" s="645"/>
      <c r="DU163" s="14"/>
      <c r="ED163" s="9">
        <v>1</v>
      </c>
    </row>
    <row r="164" spans="1:136" ht="18.75">
      <c r="S164" s="3"/>
      <c r="V164" s="549"/>
      <c r="W164" s="549"/>
      <c r="X164" s="549"/>
      <c r="Y164" s="549"/>
      <c r="BJ164" s="549"/>
      <c r="BK164" s="549"/>
      <c r="BL164" s="549"/>
      <c r="BM164" s="549"/>
      <c r="BN164" s="549"/>
      <c r="BO164" s="549"/>
      <c r="BP164" s="549"/>
      <c r="BQ164" s="549"/>
      <c r="BR164" s="549"/>
      <c r="BS164" s="549"/>
      <c r="BT164" s="549"/>
      <c r="BV164" s="549"/>
      <c r="BW164" s="549"/>
      <c r="BX164" s="549"/>
      <c r="BY164" s="549"/>
      <c r="CB164" s="549"/>
      <c r="CC164" s="549"/>
      <c r="CD164" s="549"/>
      <c r="CE164" s="549"/>
      <c r="CH164" s="549"/>
      <c r="CI164" s="20"/>
      <c r="CJ164" s="20"/>
      <c r="CK164" s="20"/>
      <c r="CL164" s="20"/>
      <c r="CM164" s="20"/>
      <c r="CN164" s="20"/>
      <c r="CO164" s="20"/>
      <c r="CP164" s="20"/>
      <c r="DB164" s="20"/>
      <c r="DC164" s="549"/>
      <c r="DD164" s="549"/>
      <c r="DE164" s="20"/>
      <c r="DF164" s="20"/>
      <c r="DG164" s="20"/>
      <c r="DH164" s="20"/>
      <c r="DI164" s="106" t="s">
        <v>505</v>
      </c>
      <c r="DJ164" s="549"/>
      <c r="DK164" s="20"/>
      <c r="DL164" s="20"/>
      <c r="DM164" s="20"/>
      <c r="DN164" s="20"/>
      <c r="DO164" s="11"/>
      <c r="DP164" s="20"/>
      <c r="DQ164" s="20"/>
      <c r="DR164" t="s">
        <v>3683</v>
      </c>
      <c r="DS164" s="645"/>
      <c r="DU164" s="14"/>
      <c r="ED164" s="9">
        <v>1</v>
      </c>
    </row>
    <row r="165" spans="1:136">
      <c r="S165" s="3"/>
      <c r="V165" s="549"/>
      <c r="W165" s="549"/>
      <c r="X165" s="549"/>
      <c r="Y165" s="549"/>
      <c r="BJ165" s="549"/>
      <c r="BK165" s="549"/>
      <c r="BL165" s="549"/>
      <c r="BM165" s="549"/>
      <c r="BN165" s="549"/>
      <c r="BO165" s="549"/>
      <c r="BP165" s="549"/>
      <c r="BQ165" s="549"/>
      <c r="BR165" s="549"/>
      <c r="BS165" s="549"/>
      <c r="BT165" s="549"/>
      <c r="BV165" s="549"/>
      <c r="BW165" s="549"/>
      <c r="BX165" s="549"/>
      <c r="BY165" s="549"/>
      <c r="CB165" s="549"/>
      <c r="CC165" s="549"/>
      <c r="CD165" s="549"/>
      <c r="CE165" s="549"/>
      <c r="CH165" s="549"/>
      <c r="DC165" s="549"/>
      <c r="DD165" s="549"/>
      <c r="DJ165" s="549"/>
      <c r="DS165" s="645"/>
      <c r="DU165" s="14"/>
      <c r="ED165" s="9">
        <v>1</v>
      </c>
    </row>
    <row r="166" spans="1:136">
      <c r="S166" s="3"/>
      <c r="V166" s="549"/>
      <c r="W166" s="549"/>
      <c r="X166" s="549"/>
      <c r="Y166" s="549"/>
      <c r="BJ166" s="549"/>
      <c r="BK166" s="549"/>
      <c r="BL166" s="549"/>
      <c r="BM166" s="549"/>
      <c r="BN166" s="549"/>
      <c r="BO166" s="549"/>
      <c r="BP166" s="549"/>
      <c r="BQ166" s="549"/>
      <c r="BR166" s="549"/>
      <c r="BS166" s="549"/>
      <c r="BT166" s="549"/>
      <c r="BV166" s="549"/>
      <c r="BW166" s="549"/>
      <c r="BX166" s="549"/>
      <c r="BY166" s="549"/>
      <c r="CB166" s="549"/>
      <c r="CC166" s="549"/>
      <c r="CD166" s="549"/>
      <c r="CE166" s="549"/>
      <c r="CH166" s="549"/>
      <c r="DC166" s="549"/>
      <c r="DD166" s="549"/>
      <c r="DJ166" s="549"/>
      <c r="DU166" s="14"/>
      <c r="ED166" s="9">
        <v>1</v>
      </c>
    </row>
    <row r="167" spans="1:136" ht="18.75">
      <c r="S167" s="3"/>
      <c r="V167" s="549"/>
      <c r="W167" s="549"/>
      <c r="X167" s="549"/>
      <c r="Y167" s="549"/>
      <c r="BJ167" s="549"/>
      <c r="BK167" s="549"/>
      <c r="BL167" s="549"/>
      <c r="BM167" s="549"/>
      <c r="BN167" s="549"/>
      <c r="BO167" s="549"/>
      <c r="BP167" s="549"/>
      <c r="BQ167" s="549"/>
      <c r="BR167" s="549"/>
      <c r="BS167" s="549"/>
      <c r="BT167" s="549"/>
      <c r="BV167" s="549"/>
      <c r="BW167" s="549"/>
      <c r="BX167" s="549"/>
      <c r="BY167" s="549"/>
      <c r="CB167" s="549"/>
      <c r="CC167" s="549"/>
      <c r="CD167" s="549"/>
      <c r="CE167" s="549"/>
      <c r="CH167" s="549"/>
      <c r="DC167" s="549"/>
      <c r="DD167" s="549"/>
      <c r="DI167" s="106" t="s">
        <v>505</v>
      </c>
      <c r="DJ167" s="549"/>
      <c r="DU167" s="14"/>
      <c r="ED167" s="489" t="s">
        <v>663</v>
      </c>
    </row>
    <row r="168" spans="1:136">
      <c r="A168" s="9">
        <v>1</v>
      </c>
      <c r="B168" s="9">
        <v>1</v>
      </c>
      <c r="C168" s="9">
        <v>1</v>
      </c>
      <c r="D168" s="9">
        <v>1</v>
      </c>
      <c r="E168" s="9">
        <v>1</v>
      </c>
      <c r="F168" s="9">
        <v>1</v>
      </c>
      <c r="G168" s="9">
        <v>1</v>
      </c>
      <c r="H168" s="9">
        <v>1</v>
      </c>
      <c r="I168" s="9">
        <v>1</v>
      </c>
      <c r="J168" s="9">
        <v>1</v>
      </c>
      <c r="K168" s="9">
        <v>1</v>
      </c>
      <c r="L168" s="9">
        <v>1</v>
      </c>
      <c r="M168" s="9">
        <v>1</v>
      </c>
      <c r="N168" s="9">
        <v>1</v>
      </c>
      <c r="O168" s="9">
        <v>1</v>
      </c>
      <c r="P168" s="9">
        <v>1</v>
      </c>
      <c r="Q168" s="9">
        <v>1</v>
      </c>
      <c r="R168" s="9">
        <v>1</v>
      </c>
      <c r="S168" s="9">
        <v>1</v>
      </c>
      <c r="T168" s="9">
        <v>1</v>
      </c>
      <c r="U168" s="9">
        <v>1</v>
      </c>
      <c r="V168" s="9">
        <v>1</v>
      </c>
      <c r="W168" s="9">
        <v>1</v>
      </c>
      <c r="X168" s="9">
        <v>1</v>
      </c>
      <c r="Y168" s="9">
        <v>1</v>
      </c>
      <c r="Z168" s="9">
        <v>1</v>
      </c>
      <c r="AA168" s="9">
        <v>1</v>
      </c>
      <c r="AB168" s="9">
        <v>1</v>
      </c>
      <c r="AC168" s="9">
        <v>1</v>
      </c>
      <c r="AD168" s="9">
        <v>1</v>
      </c>
      <c r="AE168" s="9">
        <v>1</v>
      </c>
      <c r="AF168" s="9">
        <v>1</v>
      </c>
      <c r="AG168" s="9">
        <v>1</v>
      </c>
      <c r="AH168" s="9">
        <v>1</v>
      </c>
      <c r="AI168" s="9">
        <v>1</v>
      </c>
      <c r="AJ168" s="9">
        <v>1</v>
      </c>
      <c r="AK168" s="9">
        <v>1</v>
      </c>
      <c r="AL168" s="9">
        <v>1</v>
      </c>
      <c r="AM168" s="9">
        <v>1</v>
      </c>
      <c r="AN168" s="9">
        <v>1</v>
      </c>
      <c r="AO168" s="9">
        <v>1</v>
      </c>
      <c r="AP168" s="9">
        <v>1</v>
      </c>
      <c r="AQ168" s="9">
        <v>1</v>
      </c>
      <c r="AR168" s="9">
        <v>1</v>
      </c>
      <c r="AS168" s="9">
        <v>1</v>
      </c>
      <c r="AT168" s="9">
        <v>1</v>
      </c>
      <c r="AU168" s="9">
        <v>1</v>
      </c>
      <c r="AV168" s="9">
        <v>1</v>
      </c>
      <c r="AW168" s="9">
        <v>1</v>
      </c>
      <c r="AX168" s="9">
        <v>1</v>
      </c>
      <c r="AY168" s="9">
        <v>1</v>
      </c>
      <c r="AZ168" s="9">
        <v>1</v>
      </c>
      <c r="BA168" s="9">
        <v>1</v>
      </c>
      <c r="BB168" s="9">
        <v>1</v>
      </c>
      <c r="BC168" s="9">
        <v>1</v>
      </c>
      <c r="BD168" s="9">
        <v>1</v>
      </c>
      <c r="BE168" s="9">
        <v>1</v>
      </c>
      <c r="BF168" s="9">
        <v>1</v>
      </c>
      <c r="BG168" s="9">
        <v>1</v>
      </c>
      <c r="BH168" s="9">
        <v>1</v>
      </c>
      <c r="BI168" s="9">
        <v>1</v>
      </c>
      <c r="BJ168" s="9">
        <v>1</v>
      </c>
      <c r="BK168" s="9">
        <v>1</v>
      </c>
      <c r="BL168" s="9">
        <v>1</v>
      </c>
      <c r="BM168" s="9">
        <v>1</v>
      </c>
      <c r="BN168" s="9">
        <v>1</v>
      </c>
      <c r="BO168" s="9">
        <v>1</v>
      </c>
      <c r="BP168" s="9">
        <v>1</v>
      </c>
      <c r="BQ168" s="9">
        <v>1</v>
      </c>
      <c r="BR168" s="9">
        <v>1</v>
      </c>
      <c r="BS168" s="9">
        <v>1</v>
      </c>
      <c r="BT168" s="9">
        <v>1</v>
      </c>
      <c r="BU168" s="9">
        <v>1</v>
      </c>
      <c r="BV168" s="9">
        <v>1</v>
      </c>
      <c r="BW168" s="9">
        <v>1</v>
      </c>
      <c r="BX168" s="9">
        <v>1</v>
      </c>
      <c r="BY168" s="9">
        <v>1</v>
      </c>
      <c r="BZ168" s="9">
        <v>1</v>
      </c>
      <c r="CA168" s="9">
        <v>1</v>
      </c>
      <c r="CB168" s="9">
        <v>1</v>
      </c>
      <c r="CC168" s="9">
        <v>1</v>
      </c>
      <c r="CD168" s="9">
        <v>1</v>
      </c>
      <c r="CE168" s="9">
        <v>1</v>
      </c>
      <c r="CF168" s="9">
        <v>1</v>
      </c>
      <c r="CG168" s="9">
        <v>1</v>
      </c>
      <c r="CH168" s="9">
        <v>1</v>
      </c>
      <c r="CI168" s="9">
        <v>1</v>
      </c>
      <c r="CJ168" s="9">
        <v>1</v>
      </c>
      <c r="CK168" s="9">
        <v>1</v>
      </c>
      <c r="CL168" s="9">
        <v>1</v>
      </c>
      <c r="CM168" s="9">
        <v>1</v>
      </c>
      <c r="CN168" s="9">
        <v>1</v>
      </c>
      <c r="CO168" s="9">
        <v>1</v>
      </c>
      <c r="CP168" s="9">
        <v>1</v>
      </c>
      <c r="CQ168" s="9">
        <v>1</v>
      </c>
      <c r="CR168" s="9">
        <v>1</v>
      </c>
      <c r="CS168" s="9">
        <v>1</v>
      </c>
      <c r="CT168" s="9">
        <v>1</v>
      </c>
      <c r="CU168" s="9">
        <v>1</v>
      </c>
      <c r="CV168" s="9">
        <v>1</v>
      </c>
      <c r="CW168" s="9">
        <v>1</v>
      </c>
      <c r="CX168" s="9">
        <v>1</v>
      </c>
      <c r="CY168" s="9">
        <v>1</v>
      </c>
      <c r="CZ168" s="9">
        <v>1</v>
      </c>
      <c r="DA168" s="9">
        <v>1</v>
      </c>
      <c r="DB168" s="9">
        <v>1</v>
      </c>
      <c r="DC168" s="9">
        <v>1</v>
      </c>
      <c r="DD168" s="9">
        <v>1</v>
      </c>
      <c r="DE168" s="9">
        <v>1</v>
      </c>
      <c r="DF168" s="9">
        <v>1</v>
      </c>
      <c r="DG168" s="9">
        <v>1</v>
      </c>
      <c r="DH168" s="9">
        <v>1</v>
      </c>
      <c r="DI168" s="9">
        <v>1</v>
      </c>
      <c r="DJ168" s="9">
        <v>1</v>
      </c>
      <c r="DK168" s="9">
        <v>1</v>
      </c>
      <c r="DL168" s="9">
        <v>1</v>
      </c>
      <c r="DM168" s="9">
        <v>1</v>
      </c>
      <c r="DN168" s="9">
        <v>1</v>
      </c>
      <c r="DO168" s="9">
        <v>1</v>
      </c>
      <c r="DP168" s="9">
        <v>1</v>
      </c>
      <c r="DQ168" s="9">
        <v>1</v>
      </c>
      <c r="DR168" s="9">
        <v>1</v>
      </c>
      <c r="DS168" s="9">
        <v>1</v>
      </c>
      <c r="DT168" s="9">
        <v>1</v>
      </c>
      <c r="DU168" s="9">
        <v>1</v>
      </c>
      <c r="DV168" s="9">
        <v>1</v>
      </c>
      <c r="DW168" s="9">
        <v>1</v>
      </c>
      <c r="DX168" s="9">
        <v>1</v>
      </c>
      <c r="DY168" s="9">
        <v>1</v>
      </c>
      <c r="DZ168" s="9">
        <v>1</v>
      </c>
      <c r="EA168" s="9">
        <v>1</v>
      </c>
      <c r="EB168" s="9">
        <v>1</v>
      </c>
      <c r="EC168" s="9">
        <v>1</v>
      </c>
      <c r="ED168" s="8" t="str">
        <f>ADDRESS(ROW(),COLUMN(),4)</f>
        <v>ED168</v>
      </c>
      <c r="EE168" s="7"/>
      <c r="EF168" s="6" t="str">
        <f>ADDRESS(ROW(),COLUMN(),4)</f>
        <v>EF168</v>
      </c>
    </row>
  </sheetData>
  <mergeCells count="811">
    <mergeCell ref="CE99:CE100"/>
    <mergeCell ref="CE102:CE103"/>
    <mergeCell ref="CE105:CE106"/>
    <mergeCell ref="CE108:CE109"/>
    <mergeCell ref="CE111:CE112"/>
    <mergeCell ref="CE114:CE115"/>
    <mergeCell ref="CE66:CE67"/>
    <mergeCell ref="CE69:CE70"/>
    <mergeCell ref="CE72:CE73"/>
    <mergeCell ref="CE75:CE76"/>
    <mergeCell ref="CE78:CE79"/>
    <mergeCell ref="CE81:CE82"/>
    <mergeCell ref="CE84:CE85"/>
    <mergeCell ref="CE87:CE88"/>
    <mergeCell ref="CE90:CE91"/>
    <mergeCell ref="CD105:CD106"/>
    <mergeCell ref="CD108:CD109"/>
    <mergeCell ref="CD111:CD112"/>
    <mergeCell ref="CD114:CD115"/>
    <mergeCell ref="CE12:CE13"/>
    <mergeCell ref="CE15:CE16"/>
    <mergeCell ref="CE18:CE19"/>
    <mergeCell ref="CE21:CE22"/>
    <mergeCell ref="CE24:CE25"/>
    <mergeCell ref="CE27:CE28"/>
    <mergeCell ref="CE30:CE31"/>
    <mergeCell ref="CE33:CE34"/>
    <mergeCell ref="CE36:CE37"/>
    <mergeCell ref="CE39:CE40"/>
    <mergeCell ref="CE42:CE43"/>
    <mergeCell ref="CE45:CE46"/>
    <mergeCell ref="CE48:CE49"/>
    <mergeCell ref="CE51:CE52"/>
    <mergeCell ref="CE54:CE55"/>
    <mergeCell ref="CE57:CE58"/>
    <mergeCell ref="CE60:CE61"/>
    <mergeCell ref="CE63:CE64"/>
    <mergeCell ref="CE93:CE94"/>
    <mergeCell ref="CE96:CE97"/>
    <mergeCell ref="CD78:CD79"/>
    <mergeCell ref="CD81:CD82"/>
    <mergeCell ref="CD84:CD85"/>
    <mergeCell ref="CD87:CD88"/>
    <mergeCell ref="CD90:CD91"/>
    <mergeCell ref="CD93:CD94"/>
    <mergeCell ref="CD96:CD97"/>
    <mergeCell ref="CD99:CD100"/>
    <mergeCell ref="CD102:CD103"/>
    <mergeCell ref="CC108:CC109"/>
    <mergeCell ref="CC111:CC112"/>
    <mergeCell ref="CC114:CC115"/>
    <mergeCell ref="CD12:CD13"/>
    <mergeCell ref="CD15:CD16"/>
    <mergeCell ref="CD18:CD19"/>
    <mergeCell ref="CD21:CD22"/>
    <mergeCell ref="CD24:CD25"/>
    <mergeCell ref="CD27:CD28"/>
    <mergeCell ref="CD30:CD31"/>
    <mergeCell ref="CD33:CD34"/>
    <mergeCell ref="CD36:CD37"/>
    <mergeCell ref="CD39:CD40"/>
    <mergeCell ref="CD42:CD43"/>
    <mergeCell ref="CD45:CD46"/>
    <mergeCell ref="CD48:CD49"/>
    <mergeCell ref="CD51:CD52"/>
    <mergeCell ref="CD54:CD55"/>
    <mergeCell ref="CD57:CD58"/>
    <mergeCell ref="CD60:CD61"/>
    <mergeCell ref="CD63:CD64"/>
    <mergeCell ref="CD66:CD67"/>
    <mergeCell ref="CD72:CD73"/>
    <mergeCell ref="CD75:CD76"/>
    <mergeCell ref="CC12:CC13"/>
    <mergeCell ref="CC15:CC16"/>
    <mergeCell ref="CC18:CC19"/>
    <mergeCell ref="CC21:CC22"/>
    <mergeCell ref="CC24:CC25"/>
    <mergeCell ref="CC27:CC28"/>
    <mergeCell ref="CC30:CC31"/>
    <mergeCell ref="CC33:CC34"/>
    <mergeCell ref="CC36:CC37"/>
    <mergeCell ref="CC87:CC88"/>
    <mergeCell ref="CC90:CC91"/>
    <mergeCell ref="CC93:CC94"/>
    <mergeCell ref="CC96:CC97"/>
    <mergeCell ref="CC99:CC100"/>
    <mergeCell ref="CC102:CC103"/>
    <mergeCell ref="CC105:CC106"/>
    <mergeCell ref="CC39:CC40"/>
    <mergeCell ref="CC42:CC43"/>
    <mergeCell ref="CC45:CC46"/>
    <mergeCell ref="CC48:CC49"/>
    <mergeCell ref="CC51:CC52"/>
    <mergeCell ref="CC54:CC55"/>
    <mergeCell ref="CC57:CC58"/>
    <mergeCell ref="CC60:CC61"/>
    <mergeCell ref="CC63:CC64"/>
    <mergeCell ref="CA114:CA115"/>
    <mergeCell ref="CA87:CA88"/>
    <mergeCell ref="CA90:CA91"/>
    <mergeCell ref="CA93:CA94"/>
    <mergeCell ref="CA96:CA97"/>
    <mergeCell ref="CA99:CA100"/>
    <mergeCell ref="CA102:CA103"/>
    <mergeCell ref="CA105:CA106"/>
    <mergeCell ref="CA108:CA109"/>
    <mergeCell ref="CA111:CA112"/>
    <mergeCell ref="CA63:CA64"/>
    <mergeCell ref="CA66:CA67"/>
    <mergeCell ref="CA69:CA70"/>
    <mergeCell ref="CA72:CA73"/>
    <mergeCell ref="CA75:CA76"/>
    <mergeCell ref="CA78:CA79"/>
    <mergeCell ref="CA81:CA82"/>
    <mergeCell ref="CA84:CA85"/>
    <mergeCell ref="CC66:CC67"/>
    <mergeCell ref="CC69:CC70"/>
    <mergeCell ref="CC72:CC73"/>
    <mergeCell ref="CC75:CC76"/>
    <mergeCell ref="CC78:CC79"/>
    <mergeCell ref="CC81:CC82"/>
    <mergeCell ref="CC84:CC85"/>
    <mergeCell ref="CA36:CA37"/>
    <mergeCell ref="CA39:CA40"/>
    <mergeCell ref="CA42:CA43"/>
    <mergeCell ref="CA45:CA46"/>
    <mergeCell ref="CA48:CA49"/>
    <mergeCell ref="CA51:CA52"/>
    <mergeCell ref="CA54:CA55"/>
    <mergeCell ref="CA57:CA58"/>
    <mergeCell ref="CA60:CA61"/>
    <mergeCell ref="BZ90:BZ91"/>
    <mergeCell ref="BZ93:BZ94"/>
    <mergeCell ref="BZ96:BZ97"/>
    <mergeCell ref="BZ99:BZ100"/>
    <mergeCell ref="BZ102:BZ103"/>
    <mergeCell ref="BZ105:BZ106"/>
    <mergeCell ref="BZ108:BZ109"/>
    <mergeCell ref="BZ111:BZ112"/>
    <mergeCell ref="BZ114:BZ115"/>
    <mergeCell ref="BZ63:BZ64"/>
    <mergeCell ref="BZ66:BZ67"/>
    <mergeCell ref="BZ69:BZ70"/>
    <mergeCell ref="BZ72:BZ73"/>
    <mergeCell ref="BZ75:BZ76"/>
    <mergeCell ref="BZ78:BZ79"/>
    <mergeCell ref="BZ81:BZ82"/>
    <mergeCell ref="BZ84:BZ85"/>
    <mergeCell ref="BZ87:BZ88"/>
    <mergeCell ref="BZ36:BZ37"/>
    <mergeCell ref="BZ39:BZ40"/>
    <mergeCell ref="BZ42:BZ43"/>
    <mergeCell ref="BZ45:BZ46"/>
    <mergeCell ref="BZ48:BZ49"/>
    <mergeCell ref="BZ51:BZ52"/>
    <mergeCell ref="BZ54:BZ55"/>
    <mergeCell ref="BZ57:BZ58"/>
    <mergeCell ref="BZ60:BZ61"/>
    <mergeCell ref="AX123:AY123"/>
    <mergeCell ref="AO13:AP14"/>
    <mergeCell ref="AR13:AS14"/>
    <mergeCell ref="AU13:AV14"/>
    <mergeCell ref="BF41:BG42"/>
    <mergeCell ref="BF43:BG44"/>
    <mergeCell ref="BF45:BG46"/>
    <mergeCell ref="BF47:BG48"/>
    <mergeCell ref="BF51:BG52"/>
    <mergeCell ref="BF53:BG54"/>
    <mergeCell ref="AX40:AY40"/>
    <mergeCell ref="AX41:AY41"/>
    <mergeCell ref="AX42:AY42"/>
    <mergeCell ref="AX43:AY43"/>
    <mergeCell ref="AX35:AY35"/>
    <mergeCell ref="AX44:AY44"/>
    <mergeCell ref="AX45:AY45"/>
    <mergeCell ref="AX46:AY46"/>
    <mergeCell ref="AX47:AY47"/>
    <mergeCell ref="AX48:AY48"/>
    <mergeCell ref="AO53:AP53"/>
    <mergeCell ref="AO50:AP50"/>
    <mergeCell ref="AO51:AP51"/>
    <mergeCell ref="AO44:AP44"/>
    <mergeCell ref="AX114:AY114"/>
    <mergeCell ref="AX124:AY124"/>
    <mergeCell ref="AX125:AY125"/>
    <mergeCell ref="AX126:AY126"/>
    <mergeCell ref="AX127:AY127"/>
    <mergeCell ref="BF62:BG63"/>
    <mergeCell ref="BF64:BG65"/>
    <mergeCell ref="BF66:BG67"/>
    <mergeCell ref="BF68:BG69"/>
    <mergeCell ref="BF72:BG73"/>
    <mergeCell ref="BF74:BG75"/>
    <mergeCell ref="BF76:BG77"/>
    <mergeCell ref="AX74:AY74"/>
    <mergeCell ref="AX75:AY75"/>
    <mergeCell ref="AX76:AY76"/>
    <mergeCell ref="AX77:AY77"/>
    <mergeCell ref="AX115:AY115"/>
    <mergeCell ref="AX116:AY116"/>
    <mergeCell ref="AX117:AY117"/>
    <mergeCell ref="AX118:AY118"/>
    <mergeCell ref="AX119:AY119"/>
    <mergeCell ref="AX120:AY120"/>
    <mergeCell ref="AX121:AY121"/>
    <mergeCell ref="AX122:AY122"/>
    <mergeCell ref="AX105:AY105"/>
    <mergeCell ref="AX106:AY106"/>
    <mergeCell ref="AX107:AY107"/>
    <mergeCell ref="AX108:AY108"/>
    <mergeCell ref="AX109:AY109"/>
    <mergeCell ref="AX110:AY110"/>
    <mergeCell ref="AX111:AY111"/>
    <mergeCell ref="AX112:AY112"/>
    <mergeCell ref="AX113:AY113"/>
    <mergeCell ref="AX96:AY96"/>
    <mergeCell ref="AX97:AY97"/>
    <mergeCell ref="AX98:AY98"/>
    <mergeCell ref="AX99:AY99"/>
    <mergeCell ref="AX100:AY100"/>
    <mergeCell ref="AX101:AY101"/>
    <mergeCell ref="AX102:AY102"/>
    <mergeCell ref="AX103:AY103"/>
    <mergeCell ref="AX104:AY104"/>
    <mergeCell ref="AX87:AY87"/>
    <mergeCell ref="AX88:AY88"/>
    <mergeCell ref="AX89:AY89"/>
    <mergeCell ref="AX90:AY90"/>
    <mergeCell ref="AX91:AY91"/>
    <mergeCell ref="AX92:AY92"/>
    <mergeCell ref="AX93:AY93"/>
    <mergeCell ref="AX94:AY94"/>
    <mergeCell ref="AX95:AY95"/>
    <mergeCell ref="AU51:AV51"/>
    <mergeCell ref="AU52:AV52"/>
    <mergeCell ref="AU53:AV53"/>
    <mergeCell ref="AU54:AV54"/>
    <mergeCell ref="AU125:AV125"/>
    <mergeCell ref="AU126:AV126"/>
    <mergeCell ref="AU127:AV127"/>
    <mergeCell ref="AX15:AY15"/>
    <mergeCell ref="AX16:AY16"/>
    <mergeCell ref="AX17:AY17"/>
    <mergeCell ref="AX18:AY18"/>
    <mergeCell ref="AX19:AY19"/>
    <mergeCell ref="AX20:AY20"/>
    <mergeCell ref="AX21:AY21"/>
    <mergeCell ref="AX22:AY22"/>
    <mergeCell ref="AX23:AY23"/>
    <mergeCell ref="AX24:AY24"/>
    <mergeCell ref="AX25:AY25"/>
    <mergeCell ref="AX26:AY26"/>
    <mergeCell ref="AX27:AY27"/>
    <mergeCell ref="AX28:AY28"/>
    <mergeCell ref="AX29:AY29"/>
    <mergeCell ref="AX30:AY30"/>
    <mergeCell ref="AX78:AY78"/>
    <mergeCell ref="AX63:AY63"/>
    <mergeCell ref="AX64:AY64"/>
    <mergeCell ref="AX65:AY65"/>
    <mergeCell ref="AX66:AY66"/>
    <mergeCell ref="AU120:AV120"/>
    <mergeCell ref="AU121:AV121"/>
    <mergeCell ref="AU122:AV122"/>
    <mergeCell ref="AU123:AV123"/>
    <mergeCell ref="AU116:AV116"/>
    <mergeCell ref="AU117:AV117"/>
    <mergeCell ref="AU118:AV118"/>
    <mergeCell ref="AU119:AV119"/>
    <mergeCell ref="AX79:AY79"/>
    <mergeCell ref="AX80:AY80"/>
    <mergeCell ref="AX81:AY81"/>
    <mergeCell ref="AX82:AY82"/>
    <mergeCell ref="AX67:AY67"/>
    <mergeCell ref="AX68:AY68"/>
    <mergeCell ref="AX69:AY69"/>
    <mergeCell ref="AX70:AY70"/>
    <mergeCell ref="AX83:AY83"/>
    <mergeCell ref="AX84:AY84"/>
    <mergeCell ref="AX85:AY85"/>
    <mergeCell ref="AX86:AY86"/>
    <mergeCell ref="AU124:AV124"/>
    <mergeCell ref="AU65:AV65"/>
    <mergeCell ref="AU66:AV66"/>
    <mergeCell ref="AU67:AV67"/>
    <mergeCell ref="AU68:AV68"/>
    <mergeCell ref="AU69:AV69"/>
    <mergeCell ref="AU70:AV70"/>
    <mergeCell ref="AU71:AV71"/>
    <mergeCell ref="AU72:AV72"/>
    <mergeCell ref="AU73:AV73"/>
    <mergeCell ref="AR125:AS125"/>
    <mergeCell ref="AR126:AS126"/>
    <mergeCell ref="AR127:AS127"/>
    <mergeCell ref="AU15:AV15"/>
    <mergeCell ref="AU16:AV16"/>
    <mergeCell ref="AU17:AV17"/>
    <mergeCell ref="AU18:AV18"/>
    <mergeCell ref="AU19:AV19"/>
    <mergeCell ref="AU20:AV20"/>
    <mergeCell ref="AU21:AV21"/>
    <mergeCell ref="AU22:AV22"/>
    <mergeCell ref="AU23:AV23"/>
    <mergeCell ref="AU24:AV24"/>
    <mergeCell ref="AU25:AV25"/>
    <mergeCell ref="AU26:AV26"/>
    <mergeCell ref="AU27:AV27"/>
    <mergeCell ref="AU28:AV28"/>
    <mergeCell ref="AU29:AV29"/>
    <mergeCell ref="AU30:AV30"/>
    <mergeCell ref="AU31:AV31"/>
    <mergeCell ref="AU32:AV32"/>
    <mergeCell ref="AU33:AV33"/>
    <mergeCell ref="AU34:AV34"/>
    <mergeCell ref="AU35:AV35"/>
    <mergeCell ref="AR116:AS116"/>
    <mergeCell ref="AR117:AS117"/>
    <mergeCell ref="AR118:AS118"/>
    <mergeCell ref="AR119:AS119"/>
    <mergeCell ref="AR120:AS120"/>
    <mergeCell ref="AR121:AS121"/>
    <mergeCell ref="AR122:AS122"/>
    <mergeCell ref="AR123:AS123"/>
    <mergeCell ref="AR124:AS124"/>
    <mergeCell ref="V56:Y56"/>
    <mergeCell ref="AR15:AS15"/>
    <mergeCell ref="AR16:AS16"/>
    <mergeCell ref="AR17:AS17"/>
    <mergeCell ref="AR18:AS18"/>
    <mergeCell ref="AR19:AS19"/>
    <mergeCell ref="AR20:AS20"/>
    <mergeCell ref="AR21:AS21"/>
    <mergeCell ref="AR22:AS22"/>
    <mergeCell ref="AR23:AS23"/>
    <mergeCell ref="AR24:AS24"/>
    <mergeCell ref="AR25:AS25"/>
    <mergeCell ref="AR26:AS26"/>
    <mergeCell ref="AR27:AS27"/>
    <mergeCell ref="AR28:AS28"/>
    <mergeCell ref="AR29:AS29"/>
    <mergeCell ref="AR30:AS30"/>
    <mergeCell ref="AR31:AS31"/>
    <mergeCell ref="AR32:AS32"/>
    <mergeCell ref="AR33:AS33"/>
    <mergeCell ref="AR34:AS34"/>
    <mergeCell ref="AR35:AS35"/>
    <mergeCell ref="AR36:AS36"/>
    <mergeCell ref="AR37:AS37"/>
    <mergeCell ref="AO122:AP122"/>
    <mergeCell ref="AO123:AP123"/>
    <mergeCell ref="AO124:AP124"/>
    <mergeCell ref="AO125:AP125"/>
    <mergeCell ref="AO126:AP126"/>
    <mergeCell ref="AO127:AP127"/>
    <mergeCell ref="AO116:AP116"/>
    <mergeCell ref="AO117:AP117"/>
    <mergeCell ref="AO118:AP118"/>
    <mergeCell ref="AO119:AP119"/>
    <mergeCell ref="AO120:AP120"/>
    <mergeCell ref="AO121:AP121"/>
    <mergeCell ref="AO113:AP113"/>
    <mergeCell ref="AO114:AP114"/>
    <mergeCell ref="BW114:BW115"/>
    <mergeCell ref="BY114:BY115"/>
    <mergeCell ref="CB114:CB115"/>
    <mergeCell ref="AO115:AP115"/>
    <mergeCell ref="AO110:AP110"/>
    <mergeCell ref="AO111:AP111"/>
    <mergeCell ref="BW111:BW112"/>
    <mergeCell ref="BY111:BY112"/>
    <mergeCell ref="CB111:CB112"/>
    <mergeCell ref="AO112:AP112"/>
    <mergeCell ref="AR110:AS110"/>
    <mergeCell ref="AR111:AS111"/>
    <mergeCell ref="AR112:AS112"/>
    <mergeCell ref="AR113:AS113"/>
    <mergeCell ref="AR114:AS114"/>
    <mergeCell ref="AR115:AS115"/>
    <mergeCell ref="AU110:AV110"/>
    <mergeCell ref="AU111:AV111"/>
    <mergeCell ref="AU112:AV112"/>
    <mergeCell ref="AU113:AV113"/>
    <mergeCell ref="AU114:AV114"/>
    <mergeCell ref="AU115:AV115"/>
    <mergeCell ref="AO107:AP107"/>
    <mergeCell ref="AO108:AP108"/>
    <mergeCell ref="BW108:BW109"/>
    <mergeCell ref="BY108:BY109"/>
    <mergeCell ref="CB108:CB109"/>
    <mergeCell ref="AO109:AP109"/>
    <mergeCell ref="AO104:AP104"/>
    <mergeCell ref="AO105:AP105"/>
    <mergeCell ref="BW105:BW106"/>
    <mergeCell ref="BY105:BY106"/>
    <mergeCell ref="CB105:CB106"/>
    <mergeCell ref="AO106:AP106"/>
    <mergeCell ref="AR104:AS104"/>
    <mergeCell ref="AR105:AS105"/>
    <mergeCell ref="AR106:AS106"/>
    <mergeCell ref="AR107:AS107"/>
    <mergeCell ref="AR108:AS108"/>
    <mergeCell ref="AR109:AS109"/>
    <mergeCell ref="AU104:AV104"/>
    <mergeCell ref="AU105:AV105"/>
    <mergeCell ref="AU106:AV106"/>
    <mergeCell ref="AU107:AV107"/>
    <mergeCell ref="AU108:AV108"/>
    <mergeCell ref="AU109:AV109"/>
    <mergeCell ref="AO101:AP101"/>
    <mergeCell ref="AO102:AP102"/>
    <mergeCell ref="BW102:BW103"/>
    <mergeCell ref="BY102:BY103"/>
    <mergeCell ref="CB102:CB103"/>
    <mergeCell ref="AO103:AP103"/>
    <mergeCell ref="AO98:AP98"/>
    <mergeCell ref="AO99:AP99"/>
    <mergeCell ref="BW99:BW100"/>
    <mergeCell ref="BY99:BY100"/>
    <mergeCell ref="CB99:CB100"/>
    <mergeCell ref="AO100:AP100"/>
    <mergeCell ref="AR98:AS98"/>
    <mergeCell ref="AR99:AS99"/>
    <mergeCell ref="AR100:AS100"/>
    <mergeCell ref="AR101:AS101"/>
    <mergeCell ref="AR102:AS102"/>
    <mergeCell ref="AR103:AS103"/>
    <mergeCell ref="AU98:AV98"/>
    <mergeCell ref="AU99:AV99"/>
    <mergeCell ref="AU100:AV100"/>
    <mergeCell ref="AU101:AV101"/>
    <mergeCell ref="AU102:AV102"/>
    <mergeCell ref="AU103:AV103"/>
    <mergeCell ref="AO95:AP95"/>
    <mergeCell ref="AO96:AP96"/>
    <mergeCell ref="BW96:BW97"/>
    <mergeCell ref="BY96:BY97"/>
    <mergeCell ref="CB96:CB97"/>
    <mergeCell ref="AO97:AP97"/>
    <mergeCell ref="AO92:AP92"/>
    <mergeCell ref="AO93:AP93"/>
    <mergeCell ref="BW93:BW94"/>
    <mergeCell ref="BY93:BY94"/>
    <mergeCell ref="CB93:CB94"/>
    <mergeCell ref="AO94:AP94"/>
    <mergeCell ref="AR92:AS92"/>
    <mergeCell ref="AR93:AS93"/>
    <mergeCell ref="AR94:AS94"/>
    <mergeCell ref="AR95:AS95"/>
    <mergeCell ref="AR96:AS96"/>
    <mergeCell ref="AR97:AS97"/>
    <mergeCell ref="AU92:AV92"/>
    <mergeCell ref="AU93:AV93"/>
    <mergeCell ref="AU94:AV94"/>
    <mergeCell ref="AU95:AV95"/>
    <mergeCell ref="AU96:AV96"/>
    <mergeCell ref="AU97:AV97"/>
    <mergeCell ref="AO89:AP89"/>
    <mergeCell ref="AO90:AP90"/>
    <mergeCell ref="BW90:BW91"/>
    <mergeCell ref="BY90:BY91"/>
    <mergeCell ref="CB90:CB91"/>
    <mergeCell ref="AO91:AP91"/>
    <mergeCell ref="AO86:AP86"/>
    <mergeCell ref="AO87:AP87"/>
    <mergeCell ref="BW87:BW88"/>
    <mergeCell ref="BY87:BY88"/>
    <mergeCell ref="CB87:CB88"/>
    <mergeCell ref="AO88:AP88"/>
    <mergeCell ref="AR86:AS86"/>
    <mergeCell ref="AR87:AS87"/>
    <mergeCell ref="AR88:AS88"/>
    <mergeCell ref="AR89:AS89"/>
    <mergeCell ref="AR90:AS90"/>
    <mergeCell ref="AR91:AS91"/>
    <mergeCell ref="AU86:AV86"/>
    <mergeCell ref="AU87:AV87"/>
    <mergeCell ref="AU88:AV88"/>
    <mergeCell ref="AU89:AV89"/>
    <mergeCell ref="AU90:AV90"/>
    <mergeCell ref="AU91:AV91"/>
    <mergeCell ref="AO83:AP83"/>
    <mergeCell ref="AO84:AP84"/>
    <mergeCell ref="BW84:BW85"/>
    <mergeCell ref="BY84:BY85"/>
    <mergeCell ref="CB84:CB85"/>
    <mergeCell ref="AO85:AP85"/>
    <mergeCell ref="AO80:AP80"/>
    <mergeCell ref="AO81:AP81"/>
    <mergeCell ref="BW81:BW82"/>
    <mergeCell ref="BY81:BY82"/>
    <mergeCell ref="CB81:CB82"/>
    <mergeCell ref="AO82:AP82"/>
    <mergeCell ref="AR80:AS80"/>
    <mergeCell ref="AR81:AS81"/>
    <mergeCell ref="AR82:AS82"/>
    <mergeCell ref="AR83:AS83"/>
    <mergeCell ref="AR84:AS84"/>
    <mergeCell ref="AR85:AS85"/>
    <mergeCell ref="AU80:AV80"/>
    <mergeCell ref="AU81:AV81"/>
    <mergeCell ref="AU82:AV82"/>
    <mergeCell ref="AU83:AV83"/>
    <mergeCell ref="AU84:AV84"/>
    <mergeCell ref="AU85:AV85"/>
    <mergeCell ref="AO77:AP77"/>
    <mergeCell ref="AO78:AP78"/>
    <mergeCell ref="BW78:BW79"/>
    <mergeCell ref="BY78:BY79"/>
    <mergeCell ref="CB78:CB79"/>
    <mergeCell ref="AO79:AP79"/>
    <mergeCell ref="AO74:AP74"/>
    <mergeCell ref="AO75:AP75"/>
    <mergeCell ref="BW75:BW76"/>
    <mergeCell ref="BY75:BY76"/>
    <mergeCell ref="CB75:CB76"/>
    <mergeCell ref="AO76:AP76"/>
    <mergeCell ref="AR74:AS74"/>
    <mergeCell ref="AR75:AS75"/>
    <mergeCell ref="AR76:AS76"/>
    <mergeCell ref="AR77:AS77"/>
    <mergeCell ref="AR78:AS78"/>
    <mergeCell ref="AR79:AS79"/>
    <mergeCell ref="AU74:AV74"/>
    <mergeCell ref="AU75:AV75"/>
    <mergeCell ref="AU76:AV76"/>
    <mergeCell ref="AU77:AV77"/>
    <mergeCell ref="AU78:AV78"/>
    <mergeCell ref="AU79:AV79"/>
    <mergeCell ref="AO71:AP71"/>
    <mergeCell ref="DW71:DW72"/>
    <mergeCell ref="AO72:AP72"/>
    <mergeCell ref="BW72:BW73"/>
    <mergeCell ref="BY72:BY73"/>
    <mergeCell ref="CB72:CB73"/>
    <mergeCell ref="AO73:AP73"/>
    <mergeCell ref="AO68:AP68"/>
    <mergeCell ref="AO69:AP69"/>
    <mergeCell ref="BW69:BW70"/>
    <mergeCell ref="BY69:BY70"/>
    <mergeCell ref="CB69:CB70"/>
    <mergeCell ref="DW69:DW70"/>
    <mergeCell ref="AO70:AP70"/>
    <mergeCell ref="AR68:AS68"/>
    <mergeCell ref="AR69:AS69"/>
    <mergeCell ref="AR70:AS70"/>
    <mergeCell ref="AR71:AS71"/>
    <mergeCell ref="AR72:AS72"/>
    <mergeCell ref="AR73:AS73"/>
    <mergeCell ref="AX71:AY71"/>
    <mergeCell ref="AX72:AY72"/>
    <mergeCell ref="AX73:AY73"/>
    <mergeCell ref="CD69:CD70"/>
    <mergeCell ref="AO65:AP65"/>
    <mergeCell ref="AO66:AP66"/>
    <mergeCell ref="BW66:BW67"/>
    <mergeCell ref="BY66:BY67"/>
    <mergeCell ref="CB66:CB67"/>
    <mergeCell ref="AO67:AP67"/>
    <mergeCell ref="AO60:AP60"/>
    <mergeCell ref="BW60:BW61"/>
    <mergeCell ref="BY60:BY61"/>
    <mergeCell ref="CB60:CB61"/>
    <mergeCell ref="AO61:AP61"/>
    <mergeCell ref="AR60:AS60"/>
    <mergeCell ref="AR61:AS61"/>
    <mergeCell ref="AR62:AS62"/>
    <mergeCell ref="AR63:AS63"/>
    <mergeCell ref="AR64:AS64"/>
    <mergeCell ref="AR65:AS65"/>
    <mergeCell ref="AR66:AS66"/>
    <mergeCell ref="AR67:AS67"/>
    <mergeCell ref="AU60:AV60"/>
    <mergeCell ref="AU61:AV61"/>
    <mergeCell ref="AU62:AV62"/>
    <mergeCell ref="AU63:AV63"/>
    <mergeCell ref="AU64:AV64"/>
    <mergeCell ref="AO62:AP62"/>
    <mergeCell ref="AO63:AP63"/>
    <mergeCell ref="BW63:BW64"/>
    <mergeCell ref="BY63:BY64"/>
    <mergeCell ref="AO57:AP57"/>
    <mergeCell ref="BW57:BW58"/>
    <mergeCell ref="BY57:BY58"/>
    <mergeCell ref="CB57:CB58"/>
    <mergeCell ref="AO58:AP58"/>
    <mergeCell ref="AO59:AP59"/>
    <mergeCell ref="CB63:CB64"/>
    <mergeCell ref="AO64:AP64"/>
    <mergeCell ref="AR57:AS57"/>
    <mergeCell ref="AR58:AS58"/>
    <mergeCell ref="AR59:AS59"/>
    <mergeCell ref="AU57:AV57"/>
    <mergeCell ref="AU58:AV58"/>
    <mergeCell ref="AU59:AV59"/>
    <mergeCell ref="AX57:AY57"/>
    <mergeCell ref="AX58:AY58"/>
    <mergeCell ref="AX59:AY59"/>
    <mergeCell ref="AX60:AY60"/>
    <mergeCell ref="AX61:AY61"/>
    <mergeCell ref="AX62:AY62"/>
    <mergeCell ref="AO54:AP54"/>
    <mergeCell ref="BW54:BW55"/>
    <mergeCell ref="BY54:BY55"/>
    <mergeCell ref="CB54:CB55"/>
    <mergeCell ref="DU54:EB54"/>
    <mergeCell ref="AO55:AP55"/>
    <mergeCell ref="DX55:EB59"/>
    <mergeCell ref="AO56:AP56"/>
    <mergeCell ref="AR53:AS53"/>
    <mergeCell ref="AR54:AS54"/>
    <mergeCell ref="AR55:AS55"/>
    <mergeCell ref="AR56:AS56"/>
    <mergeCell ref="AU55:AV55"/>
    <mergeCell ref="AU56:AV56"/>
    <mergeCell ref="AX53:AY53"/>
    <mergeCell ref="AX54:AY54"/>
    <mergeCell ref="AX55:AY55"/>
    <mergeCell ref="AX56:AY56"/>
    <mergeCell ref="BF55:BG56"/>
    <mergeCell ref="BW51:BW52"/>
    <mergeCell ref="BY51:BY52"/>
    <mergeCell ref="CB51:CB52"/>
    <mergeCell ref="AO52:AP52"/>
    <mergeCell ref="AO47:AP47"/>
    <mergeCell ref="AO48:AP48"/>
    <mergeCell ref="BW48:BW49"/>
    <mergeCell ref="BY48:BY49"/>
    <mergeCell ref="CB48:CB49"/>
    <mergeCell ref="AO49:AP49"/>
    <mergeCell ref="AR47:AS47"/>
    <mergeCell ref="AR48:AS48"/>
    <mergeCell ref="AR49:AS49"/>
    <mergeCell ref="AR50:AS50"/>
    <mergeCell ref="AR51:AS51"/>
    <mergeCell ref="AR52:AS52"/>
    <mergeCell ref="AX49:AY49"/>
    <mergeCell ref="AX50:AY50"/>
    <mergeCell ref="AX51:AY51"/>
    <mergeCell ref="AX52:AY52"/>
    <mergeCell ref="AU47:AV47"/>
    <mergeCell ref="AU48:AV48"/>
    <mergeCell ref="AU49:AV49"/>
    <mergeCell ref="AU50:AV50"/>
    <mergeCell ref="BW45:BW46"/>
    <mergeCell ref="BY45:BY46"/>
    <mergeCell ref="CB45:CB46"/>
    <mergeCell ref="AO46:AP46"/>
    <mergeCell ref="AO41:AP41"/>
    <mergeCell ref="V42:Y42"/>
    <mergeCell ref="AO42:AP42"/>
    <mergeCell ref="BW42:BW43"/>
    <mergeCell ref="BY42:BY43"/>
    <mergeCell ref="CB42:CB43"/>
    <mergeCell ref="AO43:AP43"/>
    <mergeCell ref="AR41:AS41"/>
    <mergeCell ref="AR42:AS42"/>
    <mergeCell ref="AR43:AS43"/>
    <mergeCell ref="AR44:AS44"/>
    <mergeCell ref="AR45:AS45"/>
    <mergeCell ref="AR46:AS46"/>
    <mergeCell ref="AU41:AV41"/>
    <mergeCell ref="AU42:AV42"/>
    <mergeCell ref="AU43:AV43"/>
    <mergeCell ref="AU44:AV44"/>
    <mergeCell ref="AU45:AV45"/>
    <mergeCell ref="AU46:AV46"/>
    <mergeCell ref="AO45:AP45"/>
    <mergeCell ref="AO38:AP38"/>
    <mergeCell ref="AO39:AP39"/>
    <mergeCell ref="BW39:BW40"/>
    <mergeCell ref="BY39:BY40"/>
    <mergeCell ref="CB39:CB40"/>
    <mergeCell ref="AO40:AP40"/>
    <mergeCell ref="AO35:AP35"/>
    <mergeCell ref="AO36:AP36"/>
    <mergeCell ref="BW36:BW37"/>
    <mergeCell ref="BY36:BY37"/>
    <mergeCell ref="CB36:CB37"/>
    <mergeCell ref="AO37:AP37"/>
    <mergeCell ref="AR38:AS38"/>
    <mergeCell ref="AR39:AS39"/>
    <mergeCell ref="AR40:AS40"/>
    <mergeCell ref="AU36:AV36"/>
    <mergeCell ref="AU37:AV37"/>
    <mergeCell ref="AU38:AV38"/>
    <mergeCell ref="AU39:AV39"/>
    <mergeCell ref="AU40:AV40"/>
    <mergeCell ref="AX36:AY36"/>
    <mergeCell ref="AX37:AY37"/>
    <mergeCell ref="AX38:AY38"/>
    <mergeCell ref="AX39:AY39"/>
    <mergeCell ref="CB30:CB31"/>
    <mergeCell ref="AO31:AP31"/>
    <mergeCell ref="AO32:AP32"/>
    <mergeCell ref="AO33:AP33"/>
    <mergeCell ref="BW33:BW34"/>
    <mergeCell ref="BY33:BY34"/>
    <mergeCell ref="CB33:CB34"/>
    <mergeCell ref="AO34:AP34"/>
    <mergeCell ref="V28:Y28"/>
    <mergeCell ref="AO28:AP28"/>
    <mergeCell ref="AO29:AP29"/>
    <mergeCell ref="AO30:AP30"/>
    <mergeCell ref="BW30:BW31"/>
    <mergeCell ref="BY30:BY31"/>
    <mergeCell ref="AX31:AY31"/>
    <mergeCell ref="AX32:AY32"/>
    <mergeCell ref="AX33:AY33"/>
    <mergeCell ref="AX34:AY34"/>
    <mergeCell ref="BZ27:BZ28"/>
    <mergeCell ref="BZ30:BZ31"/>
    <mergeCell ref="BZ33:BZ34"/>
    <mergeCell ref="CA27:CA28"/>
    <mergeCell ref="CA30:CA31"/>
    <mergeCell ref="CA33:CA34"/>
    <mergeCell ref="CB24:CB25"/>
    <mergeCell ref="AO25:AP25"/>
    <mergeCell ref="AO26:AP26"/>
    <mergeCell ref="BJ26:BK26"/>
    <mergeCell ref="AO27:AP27"/>
    <mergeCell ref="BJ27:BK27"/>
    <mergeCell ref="BW27:BW28"/>
    <mergeCell ref="BY27:BY28"/>
    <mergeCell ref="CB27:CB28"/>
    <mergeCell ref="AO24:AP24"/>
    <mergeCell ref="BJ24:BK24"/>
    <mergeCell ref="BW24:BW25"/>
    <mergeCell ref="BP24:BQ24"/>
    <mergeCell ref="BP26:BQ26"/>
    <mergeCell ref="BP27:BQ27"/>
    <mergeCell ref="BS24:BT24"/>
    <mergeCell ref="BS26:BT26"/>
    <mergeCell ref="BS27:BT27"/>
    <mergeCell ref="BZ24:BZ25"/>
    <mergeCell ref="CA24:CA25"/>
    <mergeCell ref="BY24:BY25"/>
    <mergeCell ref="J20:J21"/>
    <mergeCell ref="K20:K21"/>
    <mergeCell ref="L20:L21"/>
    <mergeCell ref="M20:M21"/>
    <mergeCell ref="N20:N21"/>
    <mergeCell ref="O20:O21"/>
    <mergeCell ref="AO22:AP22"/>
    <mergeCell ref="BJ22:BK22"/>
    <mergeCell ref="AO23:AP23"/>
    <mergeCell ref="BP20:BQ20"/>
    <mergeCell ref="BP22:BQ22"/>
    <mergeCell ref="BS20:BT20"/>
    <mergeCell ref="BS22:BT22"/>
    <mergeCell ref="AO21:AP21"/>
    <mergeCell ref="BW21:BW22"/>
    <mergeCell ref="BY21:BY22"/>
    <mergeCell ref="CB21:CB22"/>
    <mergeCell ref="P20:Q20"/>
    <mergeCell ref="R20:R21"/>
    <mergeCell ref="S20:S21"/>
    <mergeCell ref="AO20:AP20"/>
    <mergeCell ref="BJ20:BK20"/>
    <mergeCell ref="BZ21:BZ22"/>
    <mergeCell ref="CA21:CA22"/>
    <mergeCell ref="AO18:AP18"/>
    <mergeCell ref="BJ18:BK18"/>
    <mergeCell ref="BW18:BW19"/>
    <mergeCell ref="BY18:BY19"/>
    <mergeCell ref="CB18:CB19"/>
    <mergeCell ref="AO19:AP19"/>
    <mergeCell ref="DU19:EB19"/>
    <mergeCell ref="BY15:BY16"/>
    <mergeCell ref="CB15:CB16"/>
    <mergeCell ref="BW15:BW16"/>
    <mergeCell ref="BP16:BQ16"/>
    <mergeCell ref="BP18:BQ18"/>
    <mergeCell ref="BS16:BT16"/>
    <mergeCell ref="BS18:BT18"/>
    <mergeCell ref="BZ15:BZ16"/>
    <mergeCell ref="BZ18:BZ19"/>
    <mergeCell ref="CA15:CA16"/>
    <mergeCell ref="CA18:CA19"/>
    <mergeCell ref="BJ12:BK12"/>
    <mergeCell ref="BW12:BW13"/>
    <mergeCell ref="BY12:BY13"/>
    <mergeCell ref="CB12:CB13"/>
    <mergeCell ref="R16:S17"/>
    <mergeCell ref="AO16:AP16"/>
    <mergeCell ref="BJ16:BK16"/>
    <mergeCell ref="AO17:AP17"/>
    <mergeCell ref="AB13:AB14"/>
    <mergeCell ref="AD13:AD14"/>
    <mergeCell ref="V14:Y14"/>
    <mergeCell ref="BJ14:BK14"/>
    <mergeCell ref="AO15:AP15"/>
    <mergeCell ref="BP12:BQ12"/>
    <mergeCell ref="BP14:BQ14"/>
    <mergeCell ref="BS12:BT12"/>
    <mergeCell ref="BS14:BT14"/>
    <mergeCell ref="BZ12:BZ13"/>
    <mergeCell ref="CA12:CA13"/>
    <mergeCell ref="CT76:CT86"/>
    <mergeCell ref="CT89:CT99"/>
    <mergeCell ref="CT126:CT136"/>
    <mergeCell ref="CT140:CT148"/>
    <mergeCell ref="CQ4:CQ46"/>
    <mergeCell ref="DA11:DA13"/>
    <mergeCell ref="CQ49:CQ71"/>
    <mergeCell ref="DA56:DA58"/>
    <mergeCell ref="DU3:EB4"/>
    <mergeCell ref="DU5:EB5"/>
    <mergeCell ref="DU17:EB18"/>
    <mergeCell ref="DU20:DZ20"/>
    <mergeCell ref="DU53:EB53"/>
    <mergeCell ref="DU61:DV64"/>
  </mergeCells>
  <hyperlinks>
    <hyperlink ref="CI97" r:id="rId1" xr:uid="{D7659935-4A0B-42C7-AAA0-607AE0C0CCEA}"/>
    <hyperlink ref="CI101" r:id="rId2" xr:uid="{26CDAD0A-264C-481F-9869-30D0274937CB}"/>
    <hyperlink ref="CJ10" r:id="rId3" xr:uid="{7BCD20A5-1299-4531-98AB-1E340DEDB869}"/>
    <hyperlink ref="DY13" r:id="rId4" xr:uid="{FA7D877E-0D3A-44F1-B5FC-7D7A5F8F6EE0}"/>
    <hyperlink ref="DV13" r:id="rId5" xr:uid="{0FB0159E-A90A-427B-ACDC-32596E470D27}"/>
    <hyperlink ref="DY12" r:id="rId6" xr:uid="{FA0B0C3A-5B57-43BE-8198-724F218D4B75}"/>
    <hyperlink ref="DV12" r:id="rId7" xr:uid="{30DEFF94-F34B-4853-BB9E-565DE84B6FB4}"/>
    <hyperlink ref="DV14" r:id="rId8" location="imgrc=p_KRM0lJYwUdjM" display="https://www.google.com/search?q=ambiance+bar+%C3%A0+cocktail+chic&amp;client=firefox-b-d&amp;sxsrf=AJOqlzVEiEJaAfiPksk2m0DNcA5tfwxmgw:1674116619047&amp;source=lnms&amp;tbm=isch&amp;sa=X&amp;ved=2ahUKEwj6_o-zmtP8AhXHUKQEHUKRDNEQ_AUoAXoECAEQAw&amp;biw=1472&amp;bih=726&amp;dpr=1.3#imgrc=p_KRM0lJYwUdjM" xr:uid="{422FF2AE-DD01-45B6-A0DA-E0DC57EE38F2}"/>
    <hyperlink ref="DX9" r:id="rId9" xr:uid="{C2F3A896-7576-4668-905D-426FA6A58104}"/>
    <hyperlink ref="DF10" r:id="rId10" xr:uid="{F3421325-F1CF-44C9-92D5-3C62E075DD2B}"/>
    <hyperlink ref="DL10" r:id="rId11" xr:uid="{2ADDFA6A-72EA-489D-A148-5B81BFBB7A06}"/>
  </hyperlinks>
  <pageMargins left="0.7" right="0.7" top="0.75" bottom="0.75" header="0.3" footer="0.3"/>
  <drawing r:id="rId1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97F1C-D609-48BF-9E4F-7EBECD80BA53}">
  <dimension ref="B5:D157"/>
  <sheetViews>
    <sheetView topLeftCell="B1" workbookViewId="0">
      <selection activeCell="C30" sqref="C29:C30"/>
    </sheetView>
  </sheetViews>
  <sheetFormatPr baseColWidth="10" defaultRowHeight="15"/>
  <cols>
    <col min="3" max="3" width="84.7109375" customWidth="1"/>
  </cols>
  <sheetData>
    <row r="5" spans="3:4" ht="18.75">
      <c r="C5" s="1367" t="s">
        <v>3624</v>
      </c>
      <c r="D5" s="106" t="s">
        <v>334</v>
      </c>
    </row>
    <row r="6" spans="3:4" ht="15.75">
      <c r="C6" s="627" t="s">
        <v>3569</v>
      </c>
      <c r="D6" s="18" t="s">
        <v>332</v>
      </c>
    </row>
    <row r="7" spans="3:4" ht="15.75">
      <c r="C7" s="1368" t="s">
        <v>3570</v>
      </c>
      <c r="D7" s="26" t="s">
        <v>331</v>
      </c>
    </row>
    <row r="8" spans="3:4" ht="15.75">
      <c r="C8" s="67" t="s">
        <v>3571</v>
      </c>
      <c r="D8" s="18" t="s">
        <v>329</v>
      </c>
    </row>
    <row r="9" spans="3:4" ht="15.75">
      <c r="C9" s="67" t="s">
        <v>3572</v>
      </c>
      <c r="D9" s="18" t="s">
        <v>327</v>
      </c>
    </row>
    <row r="10" spans="3:4" ht="15.75">
      <c r="C10" s="67" t="s">
        <v>3573</v>
      </c>
      <c r="D10" s="18" t="s">
        <v>325</v>
      </c>
    </row>
    <row r="11" spans="3:4" ht="15.75">
      <c r="C11" s="67" t="s">
        <v>3574</v>
      </c>
      <c r="D11" s="18" t="s">
        <v>323</v>
      </c>
    </row>
    <row r="12" spans="3:4" ht="15.75">
      <c r="D12" s="18"/>
    </row>
    <row r="13" spans="3:4" ht="15.75">
      <c r="C13" s="1369" t="s">
        <v>3575</v>
      </c>
      <c r="D13" s="26" t="s">
        <v>320</v>
      </c>
    </row>
    <row r="14" spans="3:4" ht="15.75">
      <c r="C14" t="s">
        <v>3576</v>
      </c>
      <c r="D14" s="18" t="s">
        <v>318</v>
      </c>
    </row>
    <row r="15" spans="3:4">
      <c r="C15" t="s">
        <v>3577</v>
      </c>
      <c r="D15" s="16" t="s">
        <v>316</v>
      </c>
    </row>
    <row r="16" spans="3:4" ht="15.75">
      <c r="C16" t="s">
        <v>3578</v>
      </c>
      <c r="D16" s="18" t="s">
        <v>313</v>
      </c>
    </row>
    <row r="17" spans="3:4" ht="15.75">
      <c r="D17" s="18"/>
    </row>
    <row r="18" spans="3:4" ht="15.75">
      <c r="C18" s="1369" t="s">
        <v>3579</v>
      </c>
      <c r="D18" s="26" t="s">
        <v>308</v>
      </c>
    </row>
    <row r="19" spans="3:4" ht="15.75">
      <c r="C19" t="s">
        <v>3580</v>
      </c>
      <c r="D19" s="18" t="s">
        <v>305</v>
      </c>
    </row>
    <row r="20" spans="3:4" ht="15.75">
      <c r="C20" t="s">
        <v>3581</v>
      </c>
      <c r="D20" s="18" t="s">
        <v>302</v>
      </c>
    </row>
    <row r="21" spans="3:4" ht="15.75">
      <c r="C21" t="s">
        <v>3582</v>
      </c>
      <c r="D21" s="18" t="s">
        <v>299</v>
      </c>
    </row>
    <row r="22" spans="3:4" ht="15.75">
      <c r="D22" s="18"/>
    </row>
    <row r="23" spans="3:4" ht="15.75">
      <c r="C23" s="1369" t="s">
        <v>3583</v>
      </c>
      <c r="D23" s="26" t="s">
        <v>294</v>
      </c>
    </row>
    <row r="24" spans="3:4" ht="15.75">
      <c r="C24" t="s">
        <v>3584</v>
      </c>
      <c r="D24" s="18" t="s">
        <v>291</v>
      </c>
    </row>
    <row r="25" spans="3:4" ht="15.75">
      <c r="C25" t="s">
        <v>3585</v>
      </c>
      <c r="D25" s="18" t="s">
        <v>288</v>
      </c>
    </row>
    <row r="26" spans="3:4" ht="15.75">
      <c r="C26" t="s">
        <v>3586</v>
      </c>
      <c r="D26" s="18" t="s">
        <v>286</v>
      </c>
    </row>
    <row r="27" spans="3:4" ht="15.75">
      <c r="D27" s="18" t="s">
        <v>284</v>
      </c>
    </row>
    <row r="28" spans="3:4" ht="15.75">
      <c r="D28" s="18"/>
    </row>
    <row r="29" spans="3:4" ht="15.75">
      <c r="C29" s="1369" t="s">
        <v>3587</v>
      </c>
      <c r="D29" s="26" t="s">
        <v>279</v>
      </c>
    </row>
    <row r="30" spans="3:4" ht="15.75">
      <c r="C30" t="s">
        <v>3588</v>
      </c>
      <c r="D30" s="18" t="s">
        <v>276</v>
      </c>
    </row>
    <row r="31" spans="3:4" ht="15.75">
      <c r="C31" t="s">
        <v>3589</v>
      </c>
      <c r="D31" s="18" t="s">
        <v>274</v>
      </c>
    </row>
    <row r="32" spans="3:4" ht="15.75">
      <c r="C32" t="s">
        <v>3590</v>
      </c>
      <c r="D32" s="18" t="s">
        <v>272</v>
      </c>
    </row>
    <row r="33" spans="3:4" ht="15.75">
      <c r="D33" s="18"/>
    </row>
    <row r="34" spans="3:4" ht="15.75">
      <c r="C34" s="1369" t="s">
        <v>3625</v>
      </c>
      <c r="D34" s="26" t="s">
        <v>268</v>
      </c>
    </row>
    <row r="35" spans="3:4" ht="15.75">
      <c r="D35" s="18"/>
    </row>
    <row r="36" spans="3:4" ht="15.75">
      <c r="C36" s="1369" t="s">
        <v>3591</v>
      </c>
      <c r="D36" s="26" t="s">
        <v>264</v>
      </c>
    </row>
    <row r="37" spans="3:4" ht="15.75">
      <c r="C37" t="s">
        <v>3592</v>
      </c>
      <c r="D37" s="18" t="s">
        <v>261</v>
      </c>
    </row>
    <row r="38" spans="3:4">
      <c r="C38" t="s">
        <v>3593</v>
      </c>
      <c r="D38" s="16" t="s">
        <v>259</v>
      </c>
    </row>
    <row r="39" spans="3:4" ht="15.75">
      <c r="C39" t="s">
        <v>3594</v>
      </c>
      <c r="D39" s="18" t="s">
        <v>257</v>
      </c>
    </row>
    <row r="40" spans="3:4" ht="15.75">
      <c r="D40" s="18"/>
    </row>
    <row r="41" spans="3:4" ht="15.75">
      <c r="C41" s="1369" t="s">
        <v>3595</v>
      </c>
      <c r="D41" s="26" t="s">
        <v>253</v>
      </c>
    </row>
    <row r="42" spans="3:4">
      <c r="C42" t="s">
        <v>3626</v>
      </c>
      <c r="D42" s="16" t="s">
        <v>251</v>
      </c>
    </row>
    <row r="43" spans="3:4">
      <c r="D43" s="16"/>
    </row>
    <row r="44" spans="3:4" ht="15.75">
      <c r="C44" s="1369" t="s">
        <v>3596</v>
      </c>
      <c r="D44" s="26" t="s">
        <v>247</v>
      </c>
    </row>
    <row r="45" spans="3:4" ht="15.75">
      <c r="C45" t="s">
        <v>3597</v>
      </c>
      <c r="D45" s="21" t="s">
        <v>245</v>
      </c>
    </row>
    <row r="46" spans="3:4" ht="15.75">
      <c r="C46" t="s">
        <v>3598</v>
      </c>
      <c r="D46" s="21" t="s">
        <v>242</v>
      </c>
    </row>
    <row r="47" spans="3:4" ht="15.75">
      <c r="C47" t="s">
        <v>3599</v>
      </c>
      <c r="D47" s="18" t="s">
        <v>239</v>
      </c>
    </row>
    <row r="48" spans="3:4">
      <c r="D48" s="16"/>
    </row>
    <row r="49" spans="3:4" ht="15.75">
      <c r="C49" s="1369" t="s">
        <v>3600</v>
      </c>
      <c r="D49" s="26" t="s">
        <v>234</v>
      </c>
    </row>
    <row r="50" spans="3:4" ht="15.75">
      <c r="C50" t="s">
        <v>3601</v>
      </c>
      <c r="D50" s="21" t="s">
        <v>231</v>
      </c>
    </row>
    <row r="51" spans="3:4" ht="15.75">
      <c r="C51" t="s">
        <v>3602</v>
      </c>
      <c r="D51" s="21" t="s">
        <v>228</v>
      </c>
    </row>
    <row r="52" spans="3:4" ht="15.75">
      <c r="C52" t="s">
        <v>3603</v>
      </c>
      <c r="D52" s="21" t="s">
        <v>224</v>
      </c>
    </row>
    <row r="53" spans="3:4">
      <c r="D53" s="16" t="s">
        <v>223</v>
      </c>
    </row>
    <row r="54" spans="3:4">
      <c r="D54" s="16"/>
    </row>
    <row r="55" spans="3:4" ht="15.75">
      <c r="C55" s="1369" t="s">
        <v>3627</v>
      </c>
      <c r="D55" s="26" t="s">
        <v>221</v>
      </c>
    </row>
    <row r="56" spans="3:4" ht="15.75">
      <c r="C56" t="s">
        <v>3628</v>
      </c>
      <c r="D56" s="18" t="s">
        <v>220</v>
      </c>
    </row>
    <row r="57" spans="3:4" ht="15.75">
      <c r="C57" t="s">
        <v>3629</v>
      </c>
      <c r="D57" s="18" t="s">
        <v>216</v>
      </c>
    </row>
    <row r="58" spans="3:4" ht="15.75">
      <c r="D58" s="18"/>
    </row>
    <row r="59" spans="3:4" ht="15.75">
      <c r="C59" s="1366" t="s">
        <v>3604</v>
      </c>
      <c r="D59" s="52" t="s">
        <v>211</v>
      </c>
    </row>
    <row r="60" spans="3:4" ht="15.75">
      <c r="C60" t="s">
        <v>3605</v>
      </c>
      <c r="D60" s="18" t="s">
        <v>209</v>
      </c>
    </row>
    <row r="61" spans="3:4" ht="15.75">
      <c r="C61" t="s">
        <v>3606</v>
      </c>
      <c r="D61" s="18" t="s">
        <v>205</v>
      </c>
    </row>
    <row r="62" spans="3:4" ht="15.75">
      <c r="C62" t="s">
        <v>3607</v>
      </c>
      <c r="D62" s="18" t="s">
        <v>201</v>
      </c>
    </row>
    <row r="63" spans="3:4" ht="15.75">
      <c r="C63" t="s">
        <v>3608</v>
      </c>
      <c r="D63" s="18" t="s">
        <v>197</v>
      </c>
    </row>
    <row r="64" spans="3:4" ht="15.75">
      <c r="C64" s="67"/>
      <c r="D64" s="18"/>
    </row>
    <row r="65" spans="2:4" ht="15.75">
      <c r="C65" s="1370" t="s">
        <v>3609</v>
      </c>
      <c r="D65" s="26" t="s">
        <v>193</v>
      </c>
    </row>
    <row r="66" spans="2:4" ht="15.75">
      <c r="C66" s="1342" t="s">
        <v>3610</v>
      </c>
      <c r="D66" s="18" t="s">
        <v>189</v>
      </c>
    </row>
    <row r="67" spans="2:4" ht="15.75">
      <c r="C67" s="1342" t="s">
        <v>3611</v>
      </c>
      <c r="D67" s="18" t="s">
        <v>186</v>
      </c>
    </row>
    <row r="68" spans="2:4">
      <c r="C68" s="1342" t="s">
        <v>3612</v>
      </c>
      <c r="D68" s="16" t="s">
        <v>184</v>
      </c>
    </row>
    <row r="69" spans="2:4" ht="15.75">
      <c r="C69" s="67" t="s">
        <v>3635</v>
      </c>
      <c r="D69" s="18" t="s">
        <v>181</v>
      </c>
    </row>
    <row r="70" spans="2:4">
      <c r="C70" s="67" t="s">
        <v>3636</v>
      </c>
      <c r="D70" s="16" t="s">
        <v>178</v>
      </c>
    </row>
    <row r="71" spans="2:4">
      <c r="C71" s="67"/>
      <c r="D71" s="16"/>
    </row>
    <row r="72" spans="2:4" ht="15.75">
      <c r="C72" s="1369" t="s">
        <v>3613</v>
      </c>
      <c r="D72" s="26" t="s">
        <v>172</v>
      </c>
    </row>
    <row r="73" spans="2:4" ht="15.75">
      <c r="C73" t="s">
        <v>3614</v>
      </c>
      <c r="D73" s="18" t="s">
        <v>170</v>
      </c>
    </row>
    <row r="74" spans="2:4" ht="15.75">
      <c r="C74" t="s">
        <v>3615</v>
      </c>
      <c r="D74" s="18" t="s">
        <v>167</v>
      </c>
    </row>
    <row r="75" spans="2:4" ht="15.75">
      <c r="C75" s="67"/>
      <c r="D75" s="18"/>
    </row>
    <row r="76" spans="2:4">
      <c r="B76" s="627"/>
      <c r="C76" s="67" t="s">
        <v>3642</v>
      </c>
      <c r="D76" s="28" t="s">
        <v>161</v>
      </c>
    </row>
    <row r="77" spans="2:4">
      <c r="C77" s="67" t="s">
        <v>3643</v>
      </c>
      <c r="D77" s="28" t="s">
        <v>158</v>
      </c>
    </row>
    <row r="78" spans="2:4">
      <c r="C78" s="67" t="s">
        <v>3637</v>
      </c>
      <c r="D78" s="28" t="s">
        <v>156</v>
      </c>
    </row>
    <row r="79" spans="2:4" ht="15.75">
      <c r="C79" s="67" t="s">
        <v>3644</v>
      </c>
      <c r="D79" s="18" t="s">
        <v>153</v>
      </c>
    </row>
    <row r="80" spans="2:4" ht="15.75">
      <c r="C80" s="67" t="s">
        <v>3645</v>
      </c>
      <c r="D80" s="18" t="s">
        <v>151</v>
      </c>
    </row>
    <row r="81" spans="2:4">
      <c r="C81" s="67" t="s">
        <v>3646</v>
      </c>
      <c r="D81" s="28" t="s">
        <v>148</v>
      </c>
    </row>
    <row r="82" spans="2:4">
      <c r="C82" s="67" t="s">
        <v>3647</v>
      </c>
      <c r="D82" s="28" t="s">
        <v>145</v>
      </c>
    </row>
    <row r="83" spans="2:4">
      <c r="C83" s="67" t="s">
        <v>3638</v>
      </c>
      <c r="D83" s="28" t="s">
        <v>142</v>
      </c>
    </row>
    <row r="84" spans="2:4">
      <c r="C84" s="67"/>
      <c r="D84" s="28"/>
    </row>
    <row r="85" spans="2:4" ht="15.75">
      <c r="C85" s="1369" t="s">
        <v>3616</v>
      </c>
      <c r="D85" s="26" t="s">
        <v>138</v>
      </c>
    </row>
    <row r="86" spans="2:4" ht="15.75">
      <c r="C86" t="s">
        <v>3617</v>
      </c>
      <c r="D86" s="21" t="s">
        <v>136</v>
      </c>
    </row>
    <row r="87" spans="2:4" ht="15.75">
      <c r="C87" t="s">
        <v>3618</v>
      </c>
      <c r="D87" s="21" t="s">
        <v>133</v>
      </c>
    </row>
    <row r="88" spans="2:4" ht="15.75">
      <c r="C88" t="s">
        <v>3619</v>
      </c>
      <c r="D88" s="21"/>
    </row>
    <row r="89" spans="2:4" ht="15.75">
      <c r="C89" s="67"/>
      <c r="D89" s="21"/>
    </row>
    <row r="90" spans="2:4" ht="15.75">
      <c r="C90" s="1371" t="s">
        <v>3620</v>
      </c>
      <c r="D90" s="27" t="s">
        <v>129</v>
      </c>
    </row>
    <row r="91" spans="2:4">
      <c r="C91" s="67"/>
      <c r="D91" s="24" t="s">
        <v>126</v>
      </c>
    </row>
    <row r="92" spans="2:4" ht="15.75">
      <c r="C92" s="1368" t="s">
        <v>3621</v>
      </c>
      <c r="D92" s="26" t="s">
        <v>123</v>
      </c>
    </row>
    <row r="93" spans="2:4" ht="15.75">
      <c r="C93" s="67" t="s">
        <v>3622</v>
      </c>
      <c r="D93" s="18" t="s">
        <v>120</v>
      </c>
    </row>
    <row r="94" spans="2:4" ht="15.75">
      <c r="C94" s="67" t="s">
        <v>3623</v>
      </c>
      <c r="D94" s="18" t="s">
        <v>117</v>
      </c>
    </row>
    <row r="95" spans="2:4">
      <c r="C95" s="67"/>
      <c r="D95" s="24" t="s">
        <v>115</v>
      </c>
    </row>
    <row r="96" spans="2:4" ht="15.75">
      <c r="B96" s="627"/>
      <c r="C96" s="67"/>
      <c r="D96" s="19" t="s">
        <v>62</v>
      </c>
    </row>
    <row r="97" spans="3:4" ht="15.75">
      <c r="C97" s="67" t="s">
        <v>3648</v>
      </c>
      <c r="D97" s="18" t="s">
        <v>60</v>
      </c>
    </row>
    <row r="98" spans="3:4" ht="15.75">
      <c r="C98" s="67" t="s">
        <v>3630</v>
      </c>
      <c r="D98" s="18" t="s">
        <v>58</v>
      </c>
    </row>
    <row r="99" spans="3:4" ht="15.75">
      <c r="C99" s="67" t="s">
        <v>3631</v>
      </c>
      <c r="D99" s="18" t="s">
        <v>56</v>
      </c>
    </row>
    <row r="100" spans="3:4" ht="15.75">
      <c r="C100" s="67"/>
      <c r="D100" s="18" t="s">
        <v>54</v>
      </c>
    </row>
    <row r="101" spans="3:4" ht="15.75">
      <c r="C101" s="67"/>
      <c r="D101" s="19" t="s">
        <v>103</v>
      </c>
    </row>
    <row r="102" spans="3:4" ht="15.75">
      <c r="C102" s="1368" t="s">
        <v>3632</v>
      </c>
      <c r="D102" s="19" t="s">
        <v>100</v>
      </c>
    </row>
    <row r="103" spans="3:4" ht="15.75">
      <c r="C103" s="67" t="s">
        <v>3649</v>
      </c>
      <c r="D103" s="21" t="s">
        <v>97</v>
      </c>
    </row>
    <row r="104" spans="3:4" ht="15.75">
      <c r="C104" s="67" t="s">
        <v>3650</v>
      </c>
      <c r="D104" s="18" t="s">
        <v>95</v>
      </c>
    </row>
    <row r="105" spans="3:4" ht="15.75">
      <c r="C105" s="67"/>
      <c r="D105" s="19" t="s">
        <v>93</v>
      </c>
    </row>
    <row r="106" spans="3:4" ht="15.75">
      <c r="C106" s="67"/>
      <c r="D106" s="19" t="s">
        <v>91</v>
      </c>
    </row>
    <row r="107" spans="3:4" ht="15.75">
      <c r="C107" s="1368" t="s">
        <v>3633</v>
      </c>
      <c r="D107" s="19" t="s">
        <v>89</v>
      </c>
    </row>
    <row r="108" spans="3:4" ht="15.75">
      <c r="C108" s="67"/>
      <c r="D108" s="19" t="s">
        <v>87</v>
      </c>
    </row>
    <row r="109" spans="3:4" ht="15.75">
      <c r="C109" s="1368" t="s">
        <v>3634</v>
      </c>
      <c r="D109" s="19" t="s">
        <v>85</v>
      </c>
    </row>
    <row r="110" spans="3:4" ht="15.75">
      <c r="C110" s="67"/>
      <c r="D110" s="19" t="s">
        <v>83</v>
      </c>
    </row>
    <row r="111" spans="3:4">
      <c r="C111" s="67"/>
      <c r="D111" s="20"/>
    </row>
    <row r="112" spans="3:4" ht="18">
      <c r="C112" s="1372" t="s">
        <v>3651</v>
      </c>
      <c r="D112" s="25" t="s">
        <v>891</v>
      </c>
    </row>
    <row r="113" spans="2:4">
      <c r="C113" s="67" t="s">
        <v>3641</v>
      </c>
      <c r="D113" s="11" t="s">
        <v>917</v>
      </c>
    </row>
    <row r="114" spans="2:4">
      <c r="C114" s="67"/>
      <c r="D114" s="11"/>
    </row>
    <row r="115" spans="2:4" ht="18">
      <c r="C115" s="1368" t="s">
        <v>3656</v>
      </c>
      <c r="D115" s="25" t="s">
        <v>892</v>
      </c>
    </row>
    <row r="116" spans="2:4">
      <c r="C116" s="67" t="s">
        <v>3652</v>
      </c>
      <c r="D116" s="11" t="s">
        <v>893</v>
      </c>
    </row>
    <row r="117" spans="2:4">
      <c r="C117" s="67" t="s">
        <v>3640</v>
      </c>
      <c r="D117" s="11" t="s">
        <v>894</v>
      </c>
    </row>
    <row r="118" spans="2:4">
      <c r="C118" s="67" t="s">
        <v>3653</v>
      </c>
      <c r="D118" s="11" t="s">
        <v>895</v>
      </c>
    </row>
    <row r="119" spans="2:4">
      <c r="C119" s="67" t="s">
        <v>3654</v>
      </c>
      <c r="D119" s="11" t="s">
        <v>896</v>
      </c>
    </row>
    <row r="120" spans="2:4">
      <c r="C120" s="67"/>
      <c r="D120" s="11"/>
    </row>
    <row r="121" spans="2:4" ht="18">
      <c r="C121" s="1368" t="s">
        <v>3655</v>
      </c>
      <c r="D121" s="25" t="s">
        <v>897</v>
      </c>
    </row>
    <row r="122" spans="2:4">
      <c r="B122" s="627"/>
      <c r="C122" s="67" t="s">
        <v>3652</v>
      </c>
      <c r="D122" s="11" t="s">
        <v>893</v>
      </c>
    </row>
    <row r="123" spans="2:4">
      <c r="B123" s="1354"/>
      <c r="C123" s="67" t="s">
        <v>3659</v>
      </c>
      <c r="D123" s="11" t="s">
        <v>898</v>
      </c>
    </row>
    <row r="124" spans="2:4">
      <c r="C124" s="67" t="s">
        <v>3657</v>
      </c>
      <c r="D124" s="11" t="s">
        <v>899</v>
      </c>
    </row>
    <row r="125" spans="2:4">
      <c r="B125" s="1354"/>
      <c r="C125" s="67" t="s">
        <v>3658</v>
      </c>
      <c r="D125" s="11" t="s">
        <v>900</v>
      </c>
    </row>
    <row r="126" spans="2:4">
      <c r="C126" s="67"/>
      <c r="D126" s="11"/>
    </row>
    <row r="127" spans="2:4" ht="18">
      <c r="C127" s="1368" t="s">
        <v>3660</v>
      </c>
      <c r="D127" s="25" t="s">
        <v>901</v>
      </c>
    </row>
    <row r="128" spans="2:4">
      <c r="C128" s="67" t="s">
        <v>3661</v>
      </c>
      <c r="D128" s="11" t="s">
        <v>902</v>
      </c>
    </row>
    <row r="129" spans="2:4">
      <c r="C129" s="67" t="s">
        <v>3662</v>
      </c>
      <c r="D129" s="11" t="s">
        <v>903</v>
      </c>
    </row>
    <row r="130" spans="2:4">
      <c r="C130" s="67" t="s">
        <v>3663</v>
      </c>
      <c r="D130" s="11" t="s">
        <v>904</v>
      </c>
    </row>
    <row r="131" spans="2:4">
      <c r="C131" s="67" t="s">
        <v>3664</v>
      </c>
      <c r="D131" s="11" t="s">
        <v>905</v>
      </c>
    </row>
    <row r="132" spans="2:4">
      <c r="C132" s="67"/>
      <c r="D132" s="23"/>
    </row>
    <row r="133" spans="2:4">
      <c r="B133" s="1354"/>
      <c r="C133" s="67" t="s">
        <v>3639</v>
      </c>
      <c r="D133" s="23" t="s">
        <v>906</v>
      </c>
    </row>
    <row r="134" spans="2:4">
      <c r="B134" s="1354"/>
      <c r="C134" s="67"/>
      <c r="D134" s="23"/>
    </row>
    <row r="135" spans="2:4">
      <c r="B135" s="1354"/>
      <c r="C135" s="67" t="s">
        <v>3665</v>
      </c>
      <c r="D135" s="22" t="s">
        <v>907</v>
      </c>
    </row>
    <row r="136" spans="2:4">
      <c r="B136" s="1354"/>
      <c r="C136" s="67"/>
      <c r="D136" s="11"/>
    </row>
    <row r="137" spans="2:4">
      <c r="B137" s="1354"/>
      <c r="C137" s="67" t="s">
        <v>3666</v>
      </c>
      <c r="D137" s="11" t="s">
        <v>908</v>
      </c>
    </row>
    <row r="138" spans="2:4">
      <c r="B138" s="1354"/>
      <c r="C138" s="67"/>
      <c r="D138" s="11"/>
    </row>
    <row r="139" spans="2:4" ht="18">
      <c r="C139" s="1373" t="s">
        <v>3667</v>
      </c>
      <c r="D139" s="25" t="s">
        <v>909</v>
      </c>
    </row>
    <row r="140" spans="2:4">
      <c r="C140" s="67" t="s">
        <v>3668</v>
      </c>
      <c r="D140" s="635" t="s">
        <v>888</v>
      </c>
    </row>
    <row r="141" spans="2:4">
      <c r="C141" s="67" t="s">
        <v>3669</v>
      </c>
      <c r="D141" s="636" t="s">
        <v>414</v>
      </c>
    </row>
    <row r="142" spans="2:4">
      <c r="C142" s="67" t="s">
        <v>3670</v>
      </c>
      <c r="D142" s="636" t="s">
        <v>361</v>
      </c>
    </row>
    <row r="143" spans="2:4">
      <c r="C143" s="67" t="s">
        <v>2982</v>
      </c>
      <c r="D143" s="636" t="s">
        <v>475</v>
      </c>
    </row>
    <row r="144" spans="2:4">
      <c r="C144" s="67"/>
      <c r="D144" s="1"/>
    </row>
    <row r="145" spans="3:4" ht="18.75">
      <c r="C145" t="s">
        <v>3671</v>
      </c>
      <c r="D145" s="15" t="s">
        <v>80</v>
      </c>
    </row>
    <row r="146" spans="3:4">
      <c r="C146" t="s">
        <v>3672</v>
      </c>
      <c r="D146" s="11" t="s">
        <v>78</v>
      </c>
    </row>
    <row r="147" spans="3:4">
      <c r="C147" t="s">
        <v>3673</v>
      </c>
      <c r="D147" s="14" t="s">
        <v>76</v>
      </c>
    </row>
    <row r="148" spans="3:4">
      <c r="C148" t="s">
        <v>3674</v>
      </c>
      <c r="D148" s="11" t="s">
        <v>74</v>
      </c>
    </row>
    <row r="149" spans="3:4">
      <c r="C149" t="s">
        <v>3675</v>
      </c>
      <c r="D149" s="11" t="s">
        <v>71</v>
      </c>
    </row>
    <row r="150" spans="3:4">
      <c r="C150" t="s">
        <v>3676</v>
      </c>
      <c r="D150" s="11" t="s">
        <v>69</v>
      </c>
    </row>
    <row r="151" spans="3:4">
      <c r="C151" t="s">
        <v>3677</v>
      </c>
      <c r="D151" s="11" t="s">
        <v>67</v>
      </c>
    </row>
    <row r="152" spans="3:4">
      <c r="C152" t="s">
        <v>3678</v>
      </c>
      <c r="D152" s="13" t="s">
        <v>64</v>
      </c>
    </row>
    <row r="153" spans="3:4">
      <c r="C153" t="s">
        <v>3679</v>
      </c>
      <c r="D153" s="12" t="s">
        <v>62</v>
      </c>
    </row>
    <row r="154" spans="3:4">
      <c r="C154" t="s">
        <v>3680</v>
      </c>
      <c r="D154" s="11" t="s">
        <v>60</v>
      </c>
    </row>
    <row r="155" spans="3:4">
      <c r="C155" t="s">
        <v>3681</v>
      </c>
      <c r="D155" s="11" t="s">
        <v>58</v>
      </c>
    </row>
    <row r="156" spans="3:4">
      <c r="C156" t="s">
        <v>3682</v>
      </c>
      <c r="D156" s="11" t="s">
        <v>56</v>
      </c>
    </row>
    <row r="157" spans="3:4">
      <c r="C157" t="s">
        <v>3683</v>
      </c>
      <c r="D157" s="11" t="s">
        <v>54</v>
      </c>
    </row>
  </sheetData>
  <hyperlinks>
    <hyperlink ref="D91" r:id="rId1" xr:uid="{C7A29B67-37E9-45B1-8CCF-6BCA98A8640F}"/>
    <hyperlink ref="D95" r:id="rId2" xr:uid="{9113D714-BE7A-4367-871E-BD12096777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BDD6-C602-416E-8906-CC47DE03E5E9}">
  <dimension ref="A1:T121"/>
  <sheetViews>
    <sheetView workbookViewId="0">
      <selection activeCell="T22" sqref="T22"/>
    </sheetView>
  </sheetViews>
  <sheetFormatPr baseColWidth="10" defaultColWidth="11.42578125" defaultRowHeight="15"/>
  <cols>
    <col min="1" max="17" width="11.42578125" style="36"/>
    <col min="18" max="19" width="11.5703125"/>
    <col min="20" max="20" width="86" customWidth="1"/>
    <col min="21" max="16384" width="11.42578125" style="36"/>
  </cols>
  <sheetData>
    <row r="1" spans="1:20" ht="33.75" customHeight="1">
      <c r="A1" s="8" t="str">
        <f>ADDRESS(ROW(),COLUMN(),4)</f>
        <v>A1</v>
      </c>
      <c r="B1" s="893"/>
      <c r="C1" s="894" t="s">
        <v>2797</v>
      </c>
      <c r="D1" s="263"/>
      <c r="E1" s="263"/>
      <c r="F1" s="263"/>
      <c r="G1" s="263"/>
      <c r="H1" s="263"/>
      <c r="I1" s="263"/>
      <c r="J1" s="263"/>
      <c r="K1" s="263"/>
      <c r="L1" s="263"/>
      <c r="M1" s="263"/>
      <c r="N1" s="263"/>
      <c r="O1" s="263"/>
      <c r="P1" s="263"/>
      <c r="Q1" s="263"/>
      <c r="R1" s="9">
        <v>1</v>
      </c>
      <c r="S1" s="356" t="str">
        <f>SUBSTITUTE(ADDRESS(1,COLUMN(),4),"1","")</f>
        <v>S</v>
      </c>
      <c r="T1" s="355" t="str">
        <f>SUBSTITUTE(ADDRESS(1,COLUMN(),4),"1","")</f>
        <v>T</v>
      </c>
    </row>
    <row r="2" spans="1:20">
      <c r="A2" s="263"/>
      <c r="B2" s="263"/>
      <c r="C2" s="263"/>
      <c r="D2" s="263"/>
      <c r="E2" s="263"/>
      <c r="F2" s="263"/>
      <c r="G2" s="263"/>
      <c r="H2" s="263"/>
      <c r="I2" s="263"/>
      <c r="J2" s="263"/>
      <c r="K2" s="263"/>
      <c r="L2" s="263"/>
      <c r="M2" s="263"/>
      <c r="N2" s="263"/>
      <c r="O2" s="263"/>
      <c r="P2" s="263"/>
      <c r="Q2" s="263"/>
      <c r="R2" s="9">
        <v>1</v>
      </c>
      <c r="S2" s="830" t="s">
        <v>2011</v>
      </c>
      <c r="T2" s="351"/>
    </row>
    <row r="3" spans="1:20" ht="15.75">
      <c r="A3" s="263"/>
      <c r="B3" s="263"/>
      <c r="C3" s="263"/>
      <c r="D3" s="263"/>
      <c r="E3" s="263"/>
      <c r="F3" s="263"/>
      <c r="G3" s="263"/>
      <c r="H3" s="263"/>
      <c r="I3" s="263"/>
      <c r="J3" s="263"/>
      <c r="K3" s="263"/>
      <c r="L3" s="263"/>
      <c r="M3" s="263"/>
      <c r="N3" s="263"/>
      <c r="O3" s="263"/>
      <c r="P3" s="263"/>
      <c r="Q3" s="263"/>
      <c r="R3" s="9">
        <v>1</v>
      </c>
      <c r="S3" s="342">
        <f>COUNTA(A1:R121) + COUNTBLANK(A1:R121)</f>
        <v>2178</v>
      </c>
      <c r="T3" s="831" t="str">
        <f>"cellules entre -cells -celdas  "&amp;" " &amp;F1&amp;" et  "&amp;R121</f>
        <v>cellules entre -cells -celdas    et  R121</v>
      </c>
    </row>
    <row r="4" spans="1:20" ht="15.75">
      <c r="A4" s="263"/>
      <c r="B4" s="263"/>
      <c r="C4" s="263"/>
      <c r="D4" s="263"/>
      <c r="E4" s="263"/>
      <c r="F4" s="263"/>
      <c r="G4" s="263"/>
      <c r="H4" s="263"/>
      <c r="I4" s="263"/>
      <c r="J4" s="263"/>
      <c r="K4" s="263"/>
      <c r="L4" s="263"/>
      <c r="M4" s="263"/>
      <c r="N4" s="263"/>
      <c r="O4" s="263"/>
      <c r="P4" s="263"/>
      <c r="Q4" s="263"/>
      <c r="R4" s="9">
        <v>1</v>
      </c>
      <c r="S4" s="342">
        <f>COUNTA(A1:R121)</f>
        <v>188</v>
      </c>
      <c r="T4" s="831" t="s">
        <v>2012</v>
      </c>
    </row>
    <row r="5" spans="1:20" ht="15.75">
      <c r="A5" s="263"/>
      <c r="B5" s="263"/>
      <c r="C5" s="263"/>
      <c r="D5" s="263"/>
      <c r="E5" s="263"/>
      <c r="F5" s="263"/>
      <c r="G5" s="263"/>
      <c r="H5" s="263"/>
      <c r="I5" s="263"/>
      <c r="J5" s="263"/>
      <c r="K5" s="263"/>
      <c r="L5" s="263"/>
      <c r="M5" s="263"/>
      <c r="N5" s="263"/>
      <c r="O5" s="263"/>
      <c r="P5" s="263"/>
      <c r="Q5" s="263"/>
      <c r="R5" s="9">
        <v>1</v>
      </c>
      <c r="S5" s="342">
        <f>COUNTBLANK(A1:R121)</f>
        <v>1990</v>
      </c>
      <c r="T5" s="831" t="s">
        <v>2013</v>
      </c>
    </row>
    <row r="6" spans="1:20" ht="15.75">
      <c r="A6" s="263"/>
      <c r="B6" s="263"/>
      <c r="C6" s="263"/>
      <c r="D6" s="263"/>
      <c r="E6" s="263"/>
      <c r="F6" s="263"/>
      <c r="G6" s="263"/>
      <c r="H6" s="263"/>
      <c r="I6" s="263"/>
      <c r="J6" s="263"/>
      <c r="K6" s="263"/>
      <c r="L6" s="263"/>
      <c r="M6" s="263"/>
      <c r="N6" s="263"/>
      <c r="O6" s="263"/>
      <c r="P6" s="263"/>
      <c r="Q6" s="263"/>
      <c r="R6" s="9">
        <v>1</v>
      </c>
      <c r="S6" s="342">
        <f>SUM(A1:R119)+2</f>
        <v>121</v>
      </c>
      <c r="T6" s="831" t="s">
        <v>2014</v>
      </c>
    </row>
    <row r="7" spans="1:20" ht="15.75">
      <c r="A7" s="263"/>
      <c r="B7" s="263"/>
      <c r="C7" s="263"/>
      <c r="D7" s="263"/>
      <c r="E7" s="263"/>
      <c r="F7" s="263"/>
      <c r="G7" s="263"/>
      <c r="H7" s="263"/>
      <c r="I7" s="263"/>
      <c r="J7" s="263"/>
      <c r="K7" s="263"/>
      <c r="L7" s="263"/>
      <c r="M7" s="263"/>
      <c r="N7" s="263"/>
      <c r="O7" s="263"/>
      <c r="P7" s="263"/>
      <c r="Q7" s="263"/>
      <c r="R7" s="9">
        <v>1</v>
      </c>
      <c r="S7" s="342" cm="1">
        <f t="array" ref="S7">SUM(A121:Q121+1)</f>
        <v>34</v>
      </c>
      <c r="T7" s="831" t="s">
        <v>2015</v>
      </c>
    </row>
    <row r="8" spans="1:20" ht="15.75">
      <c r="A8" s="263"/>
      <c r="B8" s="263"/>
      <c r="C8" s="263"/>
      <c r="D8" s="263"/>
      <c r="E8" s="263"/>
      <c r="F8" s="263"/>
      <c r="G8" s="263"/>
      <c r="H8" s="263"/>
      <c r="I8" s="263"/>
      <c r="J8" s="263"/>
      <c r="K8" s="263"/>
      <c r="L8" s="263"/>
      <c r="M8" s="263"/>
      <c r="N8" s="263"/>
      <c r="O8" s="263"/>
      <c r="P8" s="263"/>
      <c r="Q8" s="263"/>
      <c r="R8" s="9">
        <v>1</v>
      </c>
      <c r="S8" s="342"/>
      <c r="T8" s="831"/>
    </row>
    <row r="9" spans="1:20" ht="31.5">
      <c r="A9" s="263"/>
      <c r="B9" s="895" t="s">
        <v>2752</v>
      </c>
      <c r="C9" s="263"/>
      <c r="D9" s="263"/>
      <c r="E9" s="263"/>
      <c r="F9" s="263"/>
      <c r="G9" s="263"/>
      <c r="H9" s="263"/>
      <c r="I9" s="263"/>
      <c r="J9" s="263"/>
      <c r="K9" s="263"/>
      <c r="L9" s="263"/>
      <c r="M9" s="263"/>
      <c r="N9" s="263"/>
      <c r="O9" s="263"/>
      <c r="P9" s="263"/>
      <c r="Q9" s="263"/>
      <c r="R9" s="9">
        <v>1</v>
      </c>
    </row>
    <row r="10" spans="1:20">
      <c r="A10" s="263"/>
      <c r="B10" s="263"/>
      <c r="C10" s="263"/>
      <c r="D10" s="263"/>
      <c r="E10" s="263"/>
      <c r="F10" s="263"/>
      <c r="G10" s="263"/>
      <c r="H10" s="263"/>
      <c r="I10" s="263"/>
      <c r="J10" s="263"/>
      <c r="K10" s="263"/>
      <c r="L10" s="263"/>
      <c r="M10" s="263"/>
      <c r="N10" s="263"/>
      <c r="O10" s="263"/>
      <c r="P10" s="263"/>
      <c r="Q10" s="263"/>
      <c r="R10" s="9">
        <v>1</v>
      </c>
    </row>
    <row r="11" spans="1:20" ht="23.25">
      <c r="A11" s="263"/>
      <c r="B11" s="896" t="s">
        <v>2753</v>
      </c>
      <c r="C11" s="263"/>
      <c r="D11" s="263"/>
      <c r="E11" s="263"/>
      <c r="F11" s="263"/>
      <c r="G11" s="263"/>
      <c r="H11" s="263"/>
      <c r="I11" s="263"/>
      <c r="J11" s="263"/>
      <c r="K11" s="263"/>
      <c r="L11" s="263"/>
      <c r="M11" s="263"/>
      <c r="N11" s="263"/>
      <c r="O11" s="263"/>
      <c r="P11" s="263"/>
      <c r="Q11" s="263"/>
      <c r="R11" s="9">
        <v>1</v>
      </c>
    </row>
    <row r="12" spans="1:20">
      <c r="A12" s="263"/>
      <c r="B12" s="263"/>
      <c r="C12" s="263"/>
      <c r="D12" s="263"/>
      <c r="E12" s="263"/>
      <c r="F12" s="263"/>
      <c r="G12" s="263"/>
      <c r="H12" s="263"/>
      <c r="I12" s="263"/>
      <c r="J12" s="263"/>
      <c r="K12" s="263"/>
      <c r="L12" s="263"/>
      <c r="M12" s="263"/>
      <c r="N12" s="263"/>
      <c r="O12" s="263"/>
      <c r="P12" s="263"/>
      <c r="Q12" s="263"/>
      <c r="R12" s="9">
        <v>1</v>
      </c>
    </row>
    <row r="13" spans="1:20">
      <c r="A13" s="263"/>
      <c r="B13" s="263" t="s">
        <v>2754</v>
      </c>
      <c r="C13" s="263"/>
      <c r="D13" s="263"/>
      <c r="E13" s="263"/>
      <c r="F13" s="263"/>
      <c r="G13" s="263"/>
      <c r="H13" s="263"/>
      <c r="I13" s="263"/>
      <c r="J13" s="263"/>
      <c r="K13" s="263"/>
      <c r="L13" s="263"/>
      <c r="M13" s="263"/>
      <c r="N13" s="263"/>
      <c r="O13" s="263"/>
      <c r="P13" s="263"/>
      <c r="Q13" s="263"/>
      <c r="R13" s="9">
        <v>1</v>
      </c>
    </row>
    <row r="14" spans="1:20">
      <c r="A14" s="263"/>
      <c r="B14" s="263"/>
      <c r="C14" s="263"/>
      <c r="D14" s="263"/>
      <c r="E14" s="263"/>
      <c r="F14" s="263"/>
      <c r="G14" s="263"/>
      <c r="H14" s="263"/>
      <c r="I14" s="263"/>
      <c r="J14" s="263"/>
      <c r="K14" s="263"/>
      <c r="L14" s="263"/>
      <c r="M14" s="263"/>
      <c r="N14" s="263"/>
      <c r="O14" s="263"/>
      <c r="P14" s="263"/>
      <c r="Q14" s="263"/>
      <c r="R14" s="9">
        <v>1</v>
      </c>
    </row>
    <row r="15" spans="1:20">
      <c r="A15" s="263"/>
      <c r="B15" s="604" t="s">
        <v>2755</v>
      </c>
      <c r="C15" s="263"/>
      <c r="D15" s="263"/>
      <c r="E15" s="263"/>
      <c r="F15" s="263"/>
      <c r="G15" s="263"/>
      <c r="H15" s="263"/>
      <c r="I15" s="263"/>
      <c r="J15" s="263"/>
      <c r="K15" s="263"/>
      <c r="L15" s="263"/>
      <c r="M15" s="263"/>
      <c r="N15" s="263"/>
      <c r="O15" s="263"/>
      <c r="P15" s="263"/>
      <c r="Q15" s="263"/>
      <c r="R15" s="9">
        <v>1</v>
      </c>
    </row>
    <row r="16" spans="1:20">
      <c r="A16" s="263"/>
      <c r="B16" s="263"/>
      <c r="C16" s="263"/>
      <c r="D16" s="263"/>
      <c r="E16" s="263"/>
      <c r="F16" s="263"/>
      <c r="G16" s="263"/>
      <c r="H16" s="263"/>
      <c r="I16" s="263"/>
      <c r="J16" s="263"/>
      <c r="K16" s="263"/>
      <c r="L16" s="263"/>
      <c r="M16" s="263"/>
      <c r="N16" s="263"/>
      <c r="O16" s="263"/>
      <c r="P16" s="263"/>
      <c r="Q16" s="263"/>
      <c r="R16" s="9">
        <v>1</v>
      </c>
    </row>
    <row r="17" spans="1:18">
      <c r="A17" s="263"/>
      <c r="B17" s="1494" t="s">
        <v>2756</v>
      </c>
      <c r="C17" s="1494"/>
      <c r="D17" s="1494"/>
      <c r="E17" s="1494"/>
      <c r="F17" s="1494"/>
      <c r="G17" s="1494"/>
      <c r="H17" s="1494"/>
      <c r="I17" s="1494"/>
      <c r="J17" s="1494"/>
      <c r="K17" s="1494"/>
      <c r="L17" s="1494"/>
      <c r="M17" s="1494"/>
      <c r="N17" s="1494"/>
      <c r="O17" s="1494"/>
      <c r="P17" s="1494"/>
      <c r="Q17" s="1494"/>
      <c r="R17" s="9">
        <v>1</v>
      </c>
    </row>
    <row r="18" spans="1:18">
      <c r="A18" s="263"/>
      <c r="B18" s="1494"/>
      <c r="C18" s="1494"/>
      <c r="D18" s="1494"/>
      <c r="E18" s="1494"/>
      <c r="F18" s="1494"/>
      <c r="G18" s="1494"/>
      <c r="H18" s="1494"/>
      <c r="I18" s="1494"/>
      <c r="J18" s="1494"/>
      <c r="K18" s="1494"/>
      <c r="L18" s="1494"/>
      <c r="M18" s="1494"/>
      <c r="N18" s="1494"/>
      <c r="O18" s="1494"/>
      <c r="P18" s="1494"/>
      <c r="Q18" s="1494"/>
      <c r="R18" s="9">
        <v>1</v>
      </c>
    </row>
    <row r="19" spans="1:18">
      <c r="A19" s="263"/>
      <c r="B19" s="1494"/>
      <c r="C19" s="1494"/>
      <c r="D19" s="1494"/>
      <c r="E19" s="1494"/>
      <c r="F19" s="1494"/>
      <c r="G19" s="1494"/>
      <c r="H19" s="1494"/>
      <c r="I19" s="1494"/>
      <c r="J19" s="1494"/>
      <c r="K19" s="1494"/>
      <c r="L19" s="1494"/>
      <c r="M19" s="1494"/>
      <c r="N19" s="1494"/>
      <c r="O19" s="1494"/>
      <c r="P19" s="1494"/>
      <c r="Q19" s="1494"/>
      <c r="R19" s="9">
        <v>1</v>
      </c>
    </row>
    <row r="20" spans="1:18">
      <c r="A20" s="263"/>
      <c r="B20" s="1494"/>
      <c r="C20" s="1494"/>
      <c r="D20" s="1494"/>
      <c r="E20" s="1494"/>
      <c r="F20" s="1494"/>
      <c r="G20" s="1494"/>
      <c r="H20" s="1494"/>
      <c r="I20" s="1494"/>
      <c r="J20" s="1494"/>
      <c r="K20" s="1494"/>
      <c r="L20" s="1494"/>
      <c r="M20" s="1494"/>
      <c r="N20" s="1494"/>
      <c r="O20" s="1494"/>
      <c r="P20" s="1494"/>
      <c r="Q20" s="1494"/>
      <c r="R20" s="9">
        <v>1</v>
      </c>
    </row>
    <row r="21" spans="1:18">
      <c r="A21" s="263"/>
      <c r="B21" s="604"/>
      <c r="C21" s="263"/>
      <c r="D21" s="263"/>
      <c r="E21" s="263"/>
      <c r="F21" s="263"/>
      <c r="G21" s="263"/>
      <c r="H21" s="263"/>
      <c r="I21" s="263"/>
      <c r="J21" s="263"/>
      <c r="K21" s="263"/>
      <c r="L21" s="263"/>
      <c r="M21" s="263"/>
      <c r="N21" s="263"/>
      <c r="O21" s="263"/>
      <c r="P21" s="263"/>
      <c r="Q21" s="263"/>
      <c r="R21" s="9">
        <v>1</v>
      </c>
    </row>
    <row r="22" spans="1:18">
      <c r="A22" s="263"/>
      <c r="B22" s="1494" t="s">
        <v>2757</v>
      </c>
      <c r="C22" s="1494"/>
      <c r="D22" s="1494"/>
      <c r="E22" s="1494"/>
      <c r="F22" s="1494"/>
      <c r="G22" s="1494"/>
      <c r="H22" s="1494"/>
      <c r="I22" s="1494"/>
      <c r="J22" s="1494"/>
      <c r="K22" s="1494"/>
      <c r="L22" s="1494"/>
      <c r="M22" s="1494"/>
      <c r="N22" s="1494"/>
      <c r="O22" s="1494"/>
      <c r="P22" s="1494"/>
      <c r="Q22" s="1494"/>
      <c r="R22" s="9">
        <v>1</v>
      </c>
    </row>
    <row r="23" spans="1:18">
      <c r="A23" s="263"/>
      <c r="B23" s="1494"/>
      <c r="C23" s="1494"/>
      <c r="D23" s="1494"/>
      <c r="E23" s="1494"/>
      <c r="F23" s="1494"/>
      <c r="G23" s="1494"/>
      <c r="H23" s="1494"/>
      <c r="I23" s="1494"/>
      <c r="J23" s="1494"/>
      <c r="K23" s="1494"/>
      <c r="L23" s="1494"/>
      <c r="M23" s="1494"/>
      <c r="N23" s="1494"/>
      <c r="O23" s="1494"/>
      <c r="P23" s="1494"/>
      <c r="Q23" s="1494"/>
      <c r="R23" s="9">
        <v>1</v>
      </c>
    </row>
    <row r="24" spans="1:18">
      <c r="A24" s="263"/>
      <c r="B24" s="263"/>
      <c r="C24" s="263"/>
      <c r="D24" s="263"/>
      <c r="E24" s="263"/>
      <c r="F24" s="263"/>
      <c r="G24" s="263"/>
      <c r="H24" s="263"/>
      <c r="I24" s="263"/>
      <c r="J24" s="263"/>
      <c r="K24" s="263"/>
      <c r="L24" s="263"/>
      <c r="M24" s="263"/>
      <c r="N24" s="263"/>
      <c r="O24" s="263"/>
      <c r="P24" s="263"/>
      <c r="Q24" s="263"/>
      <c r="R24" s="9">
        <v>1</v>
      </c>
    </row>
    <row r="25" spans="1:18" ht="23.25">
      <c r="A25" s="263"/>
      <c r="B25" s="896" t="s">
        <v>2753</v>
      </c>
      <c r="C25" s="263"/>
      <c r="D25" s="263"/>
      <c r="E25" s="263"/>
      <c r="F25" s="263"/>
      <c r="G25" s="263"/>
      <c r="H25" s="263"/>
      <c r="I25" s="263"/>
      <c r="J25" s="263"/>
      <c r="K25" s="263"/>
      <c r="L25" s="263"/>
      <c r="M25" s="263"/>
      <c r="N25" s="263"/>
      <c r="O25" s="263"/>
      <c r="P25" s="263"/>
      <c r="Q25" s="263"/>
      <c r="R25" s="9">
        <v>1</v>
      </c>
    </row>
    <row r="26" spans="1:18">
      <c r="A26" s="263"/>
      <c r="B26" s="263"/>
      <c r="C26" s="263"/>
      <c r="D26" s="263"/>
      <c r="E26" s="263"/>
      <c r="F26" s="263"/>
      <c r="G26" s="263"/>
      <c r="H26" s="263"/>
      <c r="I26" s="263"/>
      <c r="J26" s="263"/>
      <c r="K26" s="263"/>
      <c r="L26" s="263"/>
      <c r="M26" s="263"/>
      <c r="N26" s="263"/>
      <c r="O26" s="263"/>
      <c r="P26" s="263"/>
      <c r="Q26" s="263"/>
      <c r="R26" s="9">
        <v>1</v>
      </c>
    </row>
    <row r="27" spans="1:18">
      <c r="A27" s="263"/>
      <c r="B27" s="1493" t="s">
        <v>2758</v>
      </c>
      <c r="C27" s="1493"/>
      <c r="D27" s="1493"/>
      <c r="E27" s="1493"/>
      <c r="F27" s="1493"/>
      <c r="G27" s="1493"/>
      <c r="H27" s="1493"/>
      <c r="I27" s="1493"/>
      <c r="J27" s="1493"/>
      <c r="K27" s="1493"/>
      <c r="L27" s="1493"/>
      <c r="M27" s="1493"/>
      <c r="N27" s="1493"/>
      <c r="O27" s="1493"/>
      <c r="P27" s="1493"/>
      <c r="Q27" s="1493"/>
      <c r="R27" s="9">
        <v>1</v>
      </c>
    </row>
    <row r="28" spans="1:18">
      <c r="A28" s="263"/>
      <c r="B28" s="1493"/>
      <c r="C28" s="1493"/>
      <c r="D28" s="1493"/>
      <c r="E28" s="1493"/>
      <c r="F28" s="1493"/>
      <c r="G28" s="1493"/>
      <c r="H28" s="1493"/>
      <c r="I28" s="1493"/>
      <c r="J28" s="1493"/>
      <c r="K28" s="1493"/>
      <c r="L28" s="1493"/>
      <c r="M28" s="1493"/>
      <c r="N28" s="1493"/>
      <c r="O28" s="1493"/>
      <c r="P28" s="1493"/>
      <c r="Q28" s="1493"/>
      <c r="R28" s="9">
        <v>1</v>
      </c>
    </row>
    <row r="29" spans="1:18">
      <c r="A29" s="263"/>
      <c r="B29" s="263"/>
      <c r="C29" s="263"/>
      <c r="D29" s="263"/>
      <c r="E29" s="263"/>
      <c r="F29" s="263"/>
      <c r="G29" s="263"/>
      <c r="H29" s="263"/>
      <c r="I29" s="263"/>
      <c r="J29" s="263"/>
      <c r="K29" s="263"/>
      <c r="L29" s="263"/>
      <c r="M29" s="263"/>
      <c r="N29" s="263"/>
      <c r="O29" s="263"/>
      <c r="P29" s="263"/>
      <c r="Q29" s="263"/>
      <c r="R29" s="9">
        <v>1</v>
      </c>
    </row>
    <row r="30" spans="1:18">
      <c r="A30" s="263"/>
      <c r="B30" s="263" t="s">
        <v>2759</v>
      </c>
      <c r="C30" s="263"/>
      <c r="D30" s="263"/>
      <c r="E30" s="263"/>
      <c r="F30" s="263"/>
      <c r="G30" s="263"/>
      <c r="H30" s="263"/>
      <c r="I30" s="263"/>
      <c r="J30" s="263"/>
      <c r="K30" s="263"/>
      <c r="L30" s="263"/>
      <c r="M30" s="263"/>
      <c r="N30" s="263"/>
      <c r="O30" s="263"/>
      <c r="P30" s="263"/>
      <c r="Q30" s="263"/>
      <c r="R30" s="9">
        <v>1</v>
      </c>
    </row>
    <row r="31" spans="1:18">
      <c r="A31" s="263"/>
      <c r="B31" s="28"/>
      <c r="C31" s="263"/>
      <c r="D31" s="263"/>
      <c r="E31" s="263"/>
      <c r="F31" s="263"/>
      <c r="G31" s="263"/>
      <c r="H31" s="263"/>
      <c r="I31" s="263"/>
      <c r="J31" s="263"/>
      <c r="K31" s="263"/>
      <c r="L31" s="263"/>
      <c r="M31" s="263"/>
      <c r="N31" s="263"/>
      <c r="O31" s="263"/>
      <c r="P31" s="263"/>
      <c r="Q31" s="263"/>
      <c r="R31" s="9">
        <v>1</v>
      </c>
    </row>
    <row r="32" spans="1:18">
      <c r="A32" s="263"/>
      <c r="B32" s="28" t="s">
        <v>2760</v>
      </c>
      <c r="C32" s="263"/>
      <c r="D32" s="263"/>
      <c r="E32" s="263"/>
      <c r="F32" s="263"/>
      <c r="G32" s="263"/>
      <c r="H32" s="263"/>
      <c r="I32" s="263"/>
      <c r="J32" s="263"/>
      <c r="K32" s="263"/>
      <c r="L32" s="263"/>
      <c r="M32" s="263"/>
      <c r="N32" s="263"/>
      <c r="O32" s="263"/>
      <c r="P32" s="263"/>
      <c r="Q32" s="263"/>
      <c r="R32" s="9">
        <v>1</v>
      </c>
    </row>
    <row r="33" spans="1:18">
      <c r="A33" s="263"/>
      <c r="B33" s="28" t="s">
        <v>2761</v>
      </c>
      <c r="C33" s="263"/>
      <c r="D33" s="263"/>
      <c r="E33" s="263"/>
      <c r="F33" s="263"/>
      <c r="G33" s="263"/>
      <c r="H33" s="263"/>
      <c r="I33" s="263"/>
      <c r="J33" s="263"/>
      <c r="K33" s="263"/>
      <c r="L33" s="263"/>
      <c r="M33" s="263"/>
      <c r="N33" s="263"/>
      <c r="O33" s="263"/>
      <c r="P33" s="263"/>
      <c r="Q33" s="263"/>
      <c r="R33" s="9">
        <v>1</v>
      </c>
    </row>
    <row r="34" spans="1:18">
      <c r="A34" s="263"/>
      <c r="B34" s="28" t="s">
        <v>2762</v>
      </c>
      <c r="C34" s="263"/>
      <c r="D34" s="263"/>
      <c r="E34" s="263"/>
      <c r="F34" s="263"/>
      <c r="G34" s="263"/>
      <c r="H34" s="263"/>
      <c r="I34" s="263"/>
      <c r="J34" s="263"/>
      <c r="K34" s="263"/>
      <c r="L34" s="263"/>
      <c r="M34" s="263"/>
      <c r="N34" s="263"/>
      <c r="O34" s="263"/>
      <c r="P34" s="263"/>
      <c r="Q34" s="263"/>
      <c r="R34" s="9">
        <v>1</v>
      </c>
    </row>
    <row r="35" spans="1:18">
      <c r="A35" s="263"/>
      <c r="B35" s="263"/>
      <c r="C35" s="263"/>
      <c r="D35" s="263"/>
      <c r="E35" s="263"/>
      <c r="F35" s="263"/>
      <c r="G35" s="263"/>
      <c r="H35" s="263"/>
      <c r="I35" s="263"/>
      <c r="J35" s="263"/>
      <c r="K35" s="263"/>
      <c r="L35" s="263"/>
      <c r="M35" s="263"/>
      <c r="N35" s="263"/>
      <c r="O35" s="263"/>
      <c r="P35" s="263"/>
      <c r="Q35" s="263"/>
      <c r="R35" s="9">
        <v>1</v>
      </c>
    </row>
    <row r="36" spans="1:18" ht="23.25">
      <c r="A36" s="263"/>
      <c r="B36" s="896" t="s">
        <v>2763</v>
      </c>
      <c r="C36" s="263"/>
      <c r="D36" s="263"/>
      <c r="E36" s="263"/>
      <c r="F36" s="263"/>
      <c r="G36" s="263"/>
      <c r="H36" s="263"/>
      <c r="I36" s="263"/>
      <c r="J36" s="263"/>
      <c r="K36" s="263"/>
      <c r="L36" s="263"/>
      <c r="M36" s="263"/>
      <c r="N36" s="263"/>
      <c r="O36" s="263"/>
      <c r="P36" s="263"/>
      <c r="Q36" s="263"/>
      <c r="R36" s="9">
        <v>1</v>
      </c>
    </row>
    <row r="37" spans="1:18">
      <c r="A37" s="263"/>
      <c r="B37" s="263"/>
      <c r="C37" s="263"/>
      <c r="D37" s="263"/>
      <c r="E37" s="263"/>
      <c r="F37" s="263"/>
      <c r="G37" s="263"/>
      <c r="H37" s="263"/>
      <c r="I37" s="263"/>
      <c r="J37" s="263"/>
      <c r="K37" s="263"/>
      <c r="L37" s="263"/>
      <c r="M37" s="263"/>
      <c r="N37" s="263"/>
      <c r="O37" s="263"/>
      <c r="P37" s="263"/>
      <c r="Q37" s="263"/>
      <c r="R37" s="9">
        <v>1</v>
      </c>
    </row>
    <row r="38" spans="1:18">
      <c r="A38" s="263"/>
      <c r="B38" s="1493" t="s">
        <v>2764</v>
      </c>
      <c r="C38" s="1493"/>
      <c r="D38" s="1493"/>
      <c r="E38" s="1493"/>
      <c r="F38" s="1493"/>
      <c r="G38" s="1493"/>
      <c r="H38" s="1493"/>
      <c r="I38" s="1493"/>
      <c r="J38" s="1493"/>
      <c r="K38" s="1493"/>
      <c r="L38" s="1493"/>
      <c r="M38" s="1493"/>
      <c r="N38" s="1493"/>
      <c r="O38" s="1493"/>
      <c r="P38" s="1493"/>
      <c r="Q38" s="1493"/>
      <c r="R38" s="9">
        <v>1</v>
      </c>
    </row>
    <row r="39" spans="1:18">
      <c r="A39" s="263"/>
      <c r="B39" s="1493"/>
      <c r="C39" s="1493"/>
      <c r="D39" s="1493"/>
      <c r="E39" s="1493"/>
      <c r="F39" s="1493"/>
      <c r="G39" s="1493"/>
      <c r="H39" s="1493"/>
      <c r="I39" s="1493"/>
      <c r="J39" s="1493"/>
      <c r="K39" s="1493"/>
      <c r="L39" s="1493"/>
      <c r="M39" s="1493"/>
      <c r="N39" s="1493"/>
      <c r="O39" s="1493"/>
      <c r="P39" s="1493"/>
      <c r="Q39" s="1493"/>
      <c r="R39" s="9">
        <v>1</v>
      </c>
    </row>
    <row r="40" spans="1:18">
      <c r="A40" s="263"/>
      <c r="B40" s="1493"/>
      <c r="C40" s="1493"/>
      <c r="D40" s="1493"/>
      <c r="E40" s="1493"/>
      <c r="F40" s="1493"/>
      <c r="G40" s="1493"/>
      <c r="H40" s="1493"/>
      <c r="I40" s="1493"/>
      <c r="J40" s="1493"/>
      <c r="K40" s="1493"/>
      <c r="L40" s="1493"/>
      <c r="M40" s="1493"/>
      <c r="N40" s="1493"/>
      <c r="O40" s="1493"/>
      <c r="P40" s="1493"/>
      <c r="Q40" s="1493"/>
      <c r="R40" s="9">
        <v>1</v>
      </c>
    </row>
    <row r="41" spans="1:18">
      <c r="A41" s="263"/>
      <c r="B41" s="263"/>
      <c r="C41" s="263"/>
      <c r="D41" s="263"/>
      <c r="E41" s="263"/>
      <c r="F41" s="263"/>
      <c r="G41" s="263"/>
      <c r="H41" s="263"/>
      <c r="I41" s="263"/>
      <c r="J41" s="263"/>
      <c r="K41" s="263"/>
      <c r="L41" s="263"/>
      <c r="M41" s="263"/>
      <c r="N41" s="263"/>
      <c r="O41" s="263"/>
      <c r="P41" s="263"/>
      <c r="Q41" s="263"/>
      <c r="R41" s="9">
        <v>1</v>
      </c>
    </row>
    <row r="42" spans="1:18">
      <c r="A42" s="263"/>
      <c r="B42" s="263"/>
      <c r="C42" s="263"/>
      <c r="D42" s="263"/>
      <c r="E42" s="263"/>
      <c r="F42" s="263"/>
      <c r="G42" s="263"/>
      <c r="H42" s="263"/>
      <c r="I42" s="263"/>
      <c r="J42" s="263"/>
      <c r="K42" s="263"/>
      <c r="L42" s="263"/>
      <c r="M42" s="263"/>
      <c r="N42" s="263"/>
      <c r="O42" s="263"/>
      <c r="P42" s="263"/>
      <c r="Q42" s="263"/>
      <c r="R42" s="9">
        <v>1</v>
      </c>
    </row>
    <row r="43" spans="1:18">
      <c r="A43" s="263"/>
      <c r="B43" s="1493" t="s">
        <v>2765</v>
      </c>
      <c r="C43" s="1493"/>
      <c r="D43" s="1493"/>
      <c r="E43" s="1493"/>
      <c r="F43" s="1493"/>
      <c r="G43" s="1493"/>
      <c r="H43" s="1493"/>
      <c r="I43" s="1493"/>
      <c r="J43" s="1493"/>
      <c r="K43" s="1493"/>
      <c r="L43" s="1493"/>
      <c r="M43" s="1493"/>
      <c r="N43" s="1493"/>
      <c r="O43" s="1493"/>
      <c r="P43" s="1493"/>
      <c r="Q43" s="1493"/>
      <c r="R43" s="9">
        <v>1</v>
      </c>
    </row>
    <row r="44" spans="1:18">
      <c r="A44" s="263"/>
      <c r="B44" s="1493"/>
      <c r="C44" s="1493"/>
      <c r="D44" s="1493"/>
      <c r="E44" s="1493"/>
      <c r="F44" s="1493"/>
      <c r="G44" s="1493"/>
      <c r="H44" s="1493"/>
      <c r="I44" s="1493"/>
      <c r="J44" s="1493"/>
      <c r="K44" s="1493"/>
      <c r="L44" s="1493"/>
      <c r="M44" s="1493"/>
      <c r="N44" s="1493"/>
      <c r="O44" s="1493"/>
      <c r="P44" s="1493"/>
      <c r="Q44" s="1493"/>
      <c r="R44" s="9">
        <v>1</v>
      </c>
    </row>
    <row r="45" spans="1:18">
      <c r="A45" s="263"/>
      <c r="B45" s="28"/>
      <c r="C45" s="263"/>
      <c r="D45" s="263"/>
      <c r="E45" s="263"/>
      <c r="F45" s="263"/>
      <c r="G45" s="263"/>
      <c r="H45" s="263"/>
      <c r="I45" s="263"/>
      <c r="J45" s="263"/>
      <c r="K45" s="263"/>
      <c r="L45" s="263"/>
      <c r="M45" s="263"/>
      <c r="N45" s="263"/>
      <c r="O45" s="263"/>
      <c r="P45" s="263"/>
      <c r="Q45" s="263"/>
      <c r="R45" s="9">
        <v>1</v>
      </c>
    </row>
    <row r="46" spans="1:18">
      <c r="A46" s="263"/>
      <c r="B46" s="28" t="s">
        <v>2766</v>
      </c>
      <c r="C46" s="263"/>
      <c r="D46" s="263"/>
      <c r="E46" s="263"/>
      <c r="F46" s="263"/>
      <c r="G46" s="263"/>
      <c r="H46" s="263"/>
      <c r="I46" s="263"/>
      <c r="J46" s="263"/>
      <c r="K46" s="263"/>
      <c r="L46" s="263"/>
      <c r="M46" s="263"/>
      <c r="N46" s="263"/>
      <c r="O46" s="263"/>
      <c r="P46" s="263"/>
      <c r="Q46" s="263"/>
      <c r="R46" s="9">
        <v>1</v>
      </c>
    </row>
    <row r="47" spans="1:18">
      <c r="A47" s="263"/>
      <c r="B47" s="28" t="s">
        <v>2767</v>
      </c>
      <c r="C47" s="263"/>
      <c r="D47" s="263"/>
      <c r="E47" s="263"/>
      <c r="F47" s="263"/>
      <c r="G47" s="263"/>
      <c r="H47" s="263"/>
      <c r="I47" s="263"/>
      <c r="J47" s="263"/>
      <c r="K47" s="263"/>
      <c r="L47" s="263"/>
      <c r="M47" s="263"/>
      <c r="N47" s="263"/>
      <c r="O47" s="263"/>
      <c r="P47" s="263"/>
      <c r="Q47" s="263"/>
      <c r="R47" s="9">
        <v>1</v>
      </c>
    </row>
    <row r="48" spans="1:18">
      <c r="A48" s="263"/>
      <c r="B48" s="28" t="s">
        <v>2768</v>
      </c>
      <c r="C48" s="263"/>
      <c r="D48" s="263"/>
      <c r="E48" s="263"/>
      <c r="F48" s="263"/>
      <c r="G48" s="263"/>
      <c r="H48" s="263"/>
      <c r="I48" s="263"/>
      <c r="J48" s="263"/>
      <c r="K48" s="263"/>
      <c r="L48" s="263"/>
      <c r="M48" s="263"/>
      <c r="N48" s="263"/>
      <c r="O48" s="263"/>
      <c r="P48" s="263"/>
      <c r="Q48" s="263"/>
      <c r="R48" s="9">
        <v>1</v>
      </c>
    </row>
    <row r="49" spans="1:18">
      <c r="A49" s="263"/>
      <c r="B49" s="28" t="s">
        <v>2769</v>
      </c>
      <c r="C49" s="263"/>
      <c r="D49" s="263"/>
      <c r="E49" s="263"/>
      <c r="F49" s="263"/>
      <c r="G49" s="263"/>
      <c r="H49" s="263"/>
      <c r="I49" s="263"/>
      <c r="J49" s="263"/>
      <c r="K49" s="263"/>
      <c r="L49" s="263"/>
      <c r="M49" s="263"/>
      <c r="N49" s="263"/>
      <c r="O49" s="263"/>
      <c r="P49" s="263"/>
      <c r="Q49" s="263"/>
      <c r="R49" s="9">
        <v>1</v>
      </c>
    </row>
    <row r="50" spans="1:18">
      <c r="A50" s="263"/>
      <c r="B50" s="28"/>
      <c r="C50" s="263"/>
      <c r="D50" s="263"/>
      <c r="E50" s="263"/>
      <c r="F50" s="263"/>
      <c r="G50" s="263"/>
      <c r="H50" s="263"/>
      <c r="I50" s="263"/>
      <c r="J50" s="263"/>
      <c r="K50" s="263"/>
      <c r="L50" s="263"/>
      <c r="M50" s="263"/>
      <c r="N50" s="263"/>
      <c r="O50" s="263"/>
      <c r="P50" s="263"/>
      <c r="Q50" s="263"/>
      <c r="R50" s="9">
        <v>1</v>
      </c>
    </row>
    <row r="51" spans="1:18">
      <c r="A51" s="263"/>
      <c r="B51" s="461" t="s">
        <v>2770</v>
      </c>
      <c r="C51" s="263"/>
      <c r="D51" s="263"/>
      <c r="E51" s="263"/>
      <c r="F51" s="263"/>
      <c r="G51" s="263"/>
      <c r="H51" s="263"/>
      <c r="I51" s="263"/>
      <c r="J51" s="263"/>
      <c r="K51" s="263"/>
      <c r="L51" s="263"/>
      <c r="M51" s="263"/>
      <c r="N51" s="263"/>
      <c r="O51" s="263"/>
      <c r="P51" s="263"/>
      <c r="Q51" s="263"/>
      <c r="R51" s="9">
        <v>1</v>
      </c>
    </row>
    <row r="52" spans="1:18">
      <c r="A52" s="263"/>
      <c r="B52" s="263" t="s">
        <v>2771</v>
      </c>
      <c r="C52" s="263"/>
      <c r="D52" s="263"/>
      <c r="E52" s="263"/>
      <c r="F52" s="263"/>
      <c r="G52" s="263"/>
      <c r="H52" s="263"/>
      <c r="I52" s="263"/>
      <c r="J52" s="263"/>
      <c r="K52" s="263"/>
      <c r="L52" s="263"/>
      <c r="M52" s="263"/>
      <c r="N52" s="263"/>
      <c r="O52" s="263"/>
      <c r="P52" s="263"/>
      <c r="Q52" s="263"/>
      <c r="R52" s="9">
        <v>1</v>
      </c>
    </row>
    <row r="53" spans="1:18">
      <c r="A53" s="263"/>
      <c r="B53" s="263"/>
      <c r="C53" s="263"/>
      <c r="D53" s="263"/>
      <c r="E53" s="263"/>
      <c r="F53" s="263"/>
      <c r="G53" s="263"/>
      <c r="H53" s="263"/>
      <c r="I53" s="263"/>
      <c r="J53" s="263"/>
      <c r="K53" s="263"/>
      <c r="L53" s="263"/>
      <c r="M53" s="263"/>
      <c r="N53" s="263"/>
      <c r="O53" s="263"/>
      <c r="P53" s="263"/>
      <c r="Q53" s="263"/>
      <c r="R53" s="9">
        <v>1</v>
      </c>
    </row>
    <row r="54" spans="1:18" ht="23.25">
      <c r="A54" s="263"/>
      <c r="B54" s="896" t="s">
        <v>2772</v>
      </c>
      <c r="C54" s="263"/>
      <c r="D54" s="263"/>
      <c r="E54" s="263"/>
      <c r="F54" s="263"/>
      <c r="G54" s="263"/>
      <c r="H54" s="263"/>
      <c r="I54" s="263"/>
      <c r="J54" s="263"/>
      <c r="K54" s="263"/>
      <c r="L54" s="263"/>
      <c r="M54" s="263"/>
      <c r="N54" s="263"/>
      <c r="O54" s="263"/>
      <c r="P54" s="263"/>
      <c r="Q54" s="263"/>
      <c r="R54" s="9">
        <v>1</v>
      </c>
    </row>
    <row r="55" spans="1:18">
      <c r="A55" s="263"/>
      <c r="B55" s="263"/>
      <c r="C55" s="263"/>
      <c r="D55" s="263"/>
      <c r="E55" s="263"/>
      <c r="F55" s="263"/>
      <c r="G55" s="263"/>
      <c r="H55" s="263"/>
      <c r="I55" s="263"/>
      <c r="J55" s="263"/>
      <c r="K55" s="263"/>
      <c r="L55" s="263"/>
      <c r="M55" s="263"/>
      <c r="N55" s="263"/>
      <c r="O55" s="263"/>
      <c r="P55" s="263"/>
      <c r="Q55" s="263"/>
      <c r="R55" s="9">
        <v>1</v>
      </c>
    </row>
    <row r="56" spans="1:18">
      <c r="A56" s="263"/>
      <c r="B56" s="1493" t="s">
        <v>2773</v>
      </c>
      <c r="C56" s="1493"/>
      <c r="D56" s="1493"/>
      <c r="E56" s="1493"/>
      <c r="F56" s="1493"/>
      <c r="G56" s="1493"/>
      <c r="H56" s="1493"/>
      <c r="I56" s="1493"/>
      <c r="J56" s="1493"/>
      <c r="K56" s="1493"/>
      <c r="L56" s="1493"/>
      <c r="M56" s="1493"/>
      <c r="N56" s="1493"/>
      <c r="O56" s="1493"/>
      <c r="P56" s="1493"/>
      <c r="Q56" s="1493"/>
      <c r="R56" s="9">
        <v>1</v>
      </c>
    </row>
    <row r="57" spans="1:18">
      <c r="A57" s="263"/>
      <c r="B57" s="1493"/>
      <c r="C57" s="1493"/>
      <c r="D57" s="1493"/>
      <c r="E57" s="1493"/>
      <c r="F57" s="1493"/>
      <c r="G57" s="1493"/>
      <c r="H57" s="1493"/>
      <c r="I57" s="1493"/>
      <c r="J57" s="1493"/>
      <c r="K57" s="1493"/>
      <c r="L57" s="1493"/>
      <c r="M57" s="1493"/>
      <c r="N57" s="1493"/>
      <c r="O57" s="1493"/>
      <c r="P57" s="1493"/>
      <c r="Q57" s="1493"/>
      <c r="R57" s="9">
        <v>1</v>
      </c>
    </row>
    <row r="58" spans="1:18">
      <c r="A58" s="263"/>
      <c r="B58" s="1493"/>
      <c r="C58" s="1493"/>
      <c r="D58" s="1493"/>
      <c r="E58" s="1493"/>
      <c r="F58" s="1493"/>
      <c r="G58" s="1493"/>
      <c r="H58" s="1493"/>
      <c r="I58" s="1493"/>
      <c r="J58" s="1493"/>
      <c r="K58" s="1493"/>
      <c r="L58" s="1493"/>
      <c r="M58" s="1493"/>
      <c r="N58" s="1493"/>
      <c r="O58" s="1493"/>
      <c r="P58" s="1493"/>
      <c r="Q58" s="1493"/>
      <c r="R58" s="9">
        <v>1</v>
      </c>
    </row>
    <row r="59" spans="1:18">
      <c r="A59" s="263"/>
      <c r="B59" s="263"/>
      <c r="C59" s="263"/>
      <c r="D59" s="263"/>
      <c r="E59" s="263"/>
      <c r="F59" s="263"/>
      <c r="G59" s="263"/>
      <c r="H59" s="263"/>
      <c r="I59" s="263"/>
      <c r="J59" s="263"/>
      <c r="K59" s="263"/>
      <c r="L59" s="263"/>
      <c r="M59" s="263"/>
      <c r="N59" s="263"/>
      <c r="O59" s="263"/>
      <c r="P59" s="263"/>
      <c r="Q59" s="263"/>
      <c r="R59" s="9">
        <v>1</v>
      </c>
    </row>
    <row r="60" spans="1:18">
      <c r="A60" s="263"/>
      <c r="B60" s="263" t="s">
        <v>2774</v>
      </c>
      <c r="C60" s="263"/>
      <c r="D60" s="263"/>
      <c r="E60" s="263"/>
      <c r="F60" s="263"/>
      <c r="G60" s="263"/>
      <c r="H60" s="263"/>
      <c r="I60" s="263"/>
      <c r="J60" s="263"/>
      <c r="K60" s="263"/>
      <c r="L60" s="263"/>
      <c r="M60" s="263"/>
      <c r="N60" s="263"/>
      <c r="O60" s="263"/>
      <c r="P60" s="263"/>
      <c r="Q60" s="263"/>
      <c r="R60" s="9">
        <v>1</v>
      </c>
    </row>
    <row r="61" spans="1:18">
      <c r="A61" s="263"/>
      <c r="B61" s="28"/>
      <c r="C61" s="263"/>
      <c r="D61" s="263"/>
      <c r="E61" s="263"/>
      <c r="F61" s="263"/>
      <c r="G61" s="263"/>
      <c r="H61" s="263"/>
      <c r="I61" s="263"/>
      <c r="J61" s="263"/>
      <c r="K61" s="263"/>
      <c r="L61" s="263"/>
      <c r="M61" s="263"/>
      <c r="N61" s="263"/>
      <c r="O61" s="263"/>
      <c r="P61" s="263"/>
      <c r="Q61" s="263"/>
      <c r="R61" s="9">
        <v>1</v>
      </c>
    </row>
    <row r="62" spans="1:18">
      <c r="A62" s="263"/>
      <c r="B62" s="28" t="s">
        <v>2775</v>
      </c>
      <c r="C62" s="263"/>
      <c r="D62" s="263"/>
      <c r="E62" s="263"/>
      <c r="F62" s="263"/>
      <c r="G62" s="263"/>
      <c r="H62" s="263"/>
      <c r="I62" s="263"/>
      <c r="J62" s="263"/>
      <c r="K62" s="263"/>
      <c r="L62" s="263"/>
      <c r="M62" s="263"/>
      <c r="N62" s="263"/>
      <c r="O62" s="263"/>
      <c r="P62" s="263"/>
      <c r="Q62" s="263"/>
      <c r="R62" s="9">
        <v>1</v>
      </c>
    </row>
    <row r="63" spans="1:18">
      <c r="A63" s="263"/>
      <c r="B63" s="28" t="s">
        <v>2776</v>
      </c>
      <c r="C63" s="263"/>
      <c r="D63" s="263"/>
      <c r="E63" s="263"/>
      <c r="F63" s="263"/>
      <c r="G63" s="263"/>
      <c r="H63" s="263"/>
      <c r="I63" s="263"/>
      <c r="J63" s="263"/>
      <c r="K63" s="263"/>
      <c r="L63" s="263"/>
      <c r="M63" s="263"/>
      <c r="N63" s="263"/>
      <c r="O63" s="263"/>
      <c r="P63" s="263"/>
      <c r="Q63" s="263"/>
      <c r="R63" s="9">
        <v>1</v>
      </c>
    </row>
    <row r="64" spans="1:18">
      <c r="A64" s="263"/>
      <c r="B64" s="28" t="s">
        <v>2777</v>
      </c>
      <c r="C64" s="263"/>
      <c r="D64" s="263"/>
      <c r="E64" s="263"/>
      <c r="F64" s="263"/>
      <c r="G64" s="263"/>
      <c r="H64" s="263"/>
      <c r="I64" s="263"/>
      <c r="J64" s="263"/>
      <c r="K64" s="263"/>
      <c r="L64" s="263"/>
      <c r="M64" s="263"/>
      <c r="N64" s="263"/>
      <c r="O64" s="263"/>
      <c r="P64" s="263"/>
      <c r="Q64" s="263"/>
      <c r="R64" s="9">
        <v>1</v>
      </c>
    </row>
    <row r="65" spans="1:18">
      <c r="A65" s="263"/>
      <c r="B65" s="28" t="s">
        <v>2778</v>
      </c>
      <c r="C65" s="263"/>
      <c r="D65" s="263"/>
      <c r="E65" s="263"/>
      <c r="F65" s="263"/>
      <c r="G65" s="263"/>
      <c r="H65" s="263"/>
      <c r="I65" s="263"/>
      <c r="J65" s="263"/>
      <c r="K65" s="263"/>
      <c r="L65" s="263"/>
      <c r="M65" s="263"/>
      <c r="N65" s="263"/>
      <c r="O65" s="263"/>
      <c r="P65" s="263"/>
      <c r="Q65" s="263"/>
      <c r="R65" s="9">
        <v>1</v>
      </c>
    </row>
    <row r="66" spans="1:18">
      <c r="A66" s="263"/>
      <c r="B66" s="28"/>
      <c r="C66" s="263"/>
      <c r="D66" s="263"/>
      <c r="E66" s="263"/>
      <c r="F66" s="263"/>
      <c r="G66" s="263"/>
      <c r="H66" s="263"/>
      <c r="I66" s="263"/>
      <c r="J66" s="263"/>
      <c r="K66" s="263"/>
      <c r="L66" s="263"/>
      <c r="M66" s="263"/>
      <c r="N66" s="263"/>
      <c r="O66" s="263"/>
      <c r="P66" s="263"/>
      <c r="Q66" s="263"/>
      <c r="R66" s="9">
        <v>1</v>
      </c>
    </row>
    <row r="67" spans="1:18">
      <c r="A67" s="263"/>
      <c r="B67" s="461" t="s">
        <v>2779</v>
      </c>
      <c r="C67" s="263"/>
      <c r="D67" s="263"/>
      <c r="E67" s="263"/>
      <c r="F67" s="263"/>
      <c r="G67" s="263"/>
      <c r="H67" s="263"/>
      <c r="I67" s="263"/>
      <c r="J67" s="263"/>
      <c r="K67" s="263"/>
      <c r="L67" s="263"/>
      <c r="M67" s="263"/>
      <c r="N67" s="263"/>
      <c r="O67" s="263"/>
      <c r="P67" s="263"/>
      <c r="Q67" s="263"/>
      <c r="R67" s="9">
        <v>1</v>
      </c>
    </row>
    <row r="68" spans="1:18">
      <c r="A68" s="263"/>
      <c r="B68" s="263" t="s">
        <v>2771</v>
      </c>
      <c r="C68" s="263"/>
      <c r="D68" s="263"/>
      <c r="E68" s="263"/>
      <c r="F68" s="263"/>
      <c r="G68" s="263"/>
      <c r="H68" s="263"/>
      <c r="I68" s="263"/>
      <c r="J68" s="263"/>
      <c r="K68" s="263"/>
      <c r="L68" s="263"/>
      <c r="M68" s="263"/>
      <c r="N68" s="263"/>
      <c r="O68" s="263"/>
      <c r="P68" s="263"/>
      <c r="Q68" s="263"/>
      <c r="R68" s="9">
        <v>1</v>
      </c>
    </row>
    <row r="69" spans="1:18">
      <c r="A69" s="263"/>
      <c r="B69" s="263"/>
      <c r="C69" s="263"/>
      <c r="D69" s="263"/>
      <c r="E69" s="263"/>
      <c r="F69" s="263"/>
      <c r="G69" s="263"/>
      <c r="H69" s="263"/>
      <c r="I69" s="263"/>
      <c r="J69" s="263"/>
      <c r="K69" s="263"/>
      <c r="L69" s="263"/>
      <c r="M69" s="263"/>
      <c r="N69" s="263"/>
      <c r="O69" s="263"/>
      <c r="P69" s="263"/>
      <c r="Q69" s="263"/>
      <c r="R69" s="9">
        <v>1</v>
      </c>
    </row>
    <row r="70" spans="1:18" ht="23.25">
      <c r="A70" s="263"/>
      <c r="B70" s="896" t="s">
        <v>2780</v>
      </c>
      <c r="C70" s="263"/>
      <c r="D70" s="263"/>
      <c r="E70" s="263"/>
      <c r="F70" s="263"/>
      <c r="G70" s="263"/>
      <c r="H70" s="263"/>
      <c r="I70" s="263"/>
      <c r="J70" s="263"/>
      <c r="K70" s="263"/>
      <c r="L70" s="263"/>
      <c r="M70" s="263"/>
      <c r="N70" s="263"/>
      <c r="O70" s="263"/>
      <c r="P70" s="263"/>
      <c r="Q70" s="263"/>
      <c r="R70" s="9">
        <v>1</v>
      </c>
    </row>
    <row r="71" spans="1:18">
      <c r="A71" s="263"/>
      <c r="B71" s="263"/>
      <c r="C71" s="263"/>
      <c r="D71" s="263"/>
      <c r="E71" s="263"/>
      <c r="F71" s="263"/>
      <c r="G71" s="263"/>
      <c r="H71" s="263"/>
      <c r="I71" s="263"/>
      <c r="J71" s="263"/>
      <c r="K71" s="263"/>
      <c r="L71" s="263"/>
      <c r="M71" s="263"/>
      <c r="N71" s="263"/>
      <c r="O71" s="263"/>
      <c r="P71" s="263"/>
      <c r="Q71" s="263"/>
      <c r="R71" s="9">
        <v>1</v>
      </c>
    </row>
    <row r="72" spans="1:18">
      <c r="A72" s="263"/>
      <c r="B72" s="1493" t="s">
        <v>2781</v>
      </c>
      <c r="C72" s="1493"/>
      <c r="D72" s="1493"/>
      <c r="E72" s="1493"/>
      <c r="F72" s="1493"/>
      <c r="G72" s="1493"/>
      <c r="H72" s="1493"/>
      <c r="I72" s="1493"/>
      <c r="J72" s="1493"/>
      <c r="K72" s="1493"/>
      <c r="L72" s="1493"/>
      <c r="M72" s="1493"/>
      <c r="N72" s="1493"/>
      <c r="O72" s="1493"/>
      <c r="P72" s="1493"/>
      <c r="Q72" s="1493"/>
      <c r="R72" s="9">
        <v>1</v>
      </c>
    </row>
    <row r="73" spans="1:18">
      <c r="A73" s="263"/>
      <c r="B73" s="1493"/>
      <c r="C73" s="1493"/>
      <c r="D73" s="1493"/>
      <c r="E73" s="1493"/>
      <c r="F73" s="1493"/>
      <c r="G73" s="1493"/>
      <c r="H73" s="1493"/>
      <c r="I73" s="1493"/>
      <c r="J73" s="1493"/>
      <c r="K73" s="1493"/>
      <c r="L73" s="1493"/>
      <c r="M73" s="1493"/>
      <c r="N73" s="1493"/>
      <c r="O73" s="1493"/>
      <c r="P73" s="1493"/>
      <c r="Q73" s="1493"/>
      <c r="R73" s="9">
        <v>1</v>
      </c>
    </row>
    <row r="74" spans="1:18">
      <c r="A74" s="263"/>
      <c r="B74" s="263" t="s">
        <v>2782</v>
      </c>
      <c r="C74" s="263"/>
      <c r="D74" s="263"/>
      <c r="E74" s="263"/>
      <c r="F74" s="263"/>
      <c r="G74" s="263"/>
      <c r="H74" s="263"/>
      <c r="I74" s="263"/>
      <c r="J74" s="263"/>
      <c r="K74" s="263"/>
      <c r="L74" s="263"/>
      <c r="M74" s="263"/>
      <c r="N74" s="263"/>
      <c r="O74" s="263"/>
      <c r="P74" s="263"/>
      <c r="Q74" s="263"/>
      <c r="R74" s="9">
        <v>1</v>
      </c>
    </row>
    <row r="75" spans="1:18">
      <c r="A75" s="263"/>
      <c r="B75" s="263"/>
      <c r="C75" s="263"/>
      <c r="D75" s="263"/>
      <c r="E75" s="263"/>
      <c r="F75" s="263"/>
      <c r="G75" s="263"/>
      <c r="H75" s="263"/>
      <c r="I75" s="263"/>
      <c r="J75" s="263"/>
      <c r="K75" s="263"/>
      <c r="L75" s="263"/>
      <c r="M75" s="263"/>
      <c r="N75" s="263"/>
      <c r="O75" s="263"/>
      <c r="P75" s="263"/>
      <c r="Q75" s="263"/>
      <c r="R75" s="9">
        <v>1</v>
      </c>
    </row>
    <row r="76" spans="1:18">
      <c r="A76" s="263"/>
      <c r="B76" s="263" t="s">
        <v>2783</v>
      </c>
      <c r="C76" s="263"/>
      <c r="D76" s="263"/>
      <c r="E76" s="263"/>
      <c r="F76" s="263"/>
      <c r="G76" s="263"/>
      <c r="H76" s="263"/>
      <c r="I76" s="263"/>
      <c r="J76" s="263"/>
      <c r="K76" s="263"/>
      <c r="L76" s="263"/>
      <c r="M76" s="263"/>
      <c r="N76" s="263"/>
      <c r="O76" s="263"/>
      <c r="P76" s="263"/>
      <c r="Q76" s="263"/>
      <c r="R76" s="9">
        <v>1</v>
      </c>
    </row>
    <row r="77" spans="1:18">
      <c r="A77" s="263"/>
      <c r="B77" s="263"/>
      <c r="C77" s="263"/>
      <c r="D77" s="263"/>
      <c r="E77" s="263"/>
      <c r="F77" s="263"/>
      <c r="G77" s="263"/>
      <c r="H77" s="263"/>
      <c r="I77" s="263"/>
      <c r="J77" s="263"/>
      <c r="K77" s="263"/>
      <c r="L77" s="263"/>
      <c r="M77" s="263"/>
      <c r="N77" s="263"/>
      <c r="O77" s="263"/>
      <c r="P77" s="263"/>
      <c r="Q77" s="263"/>
      <c r="R77" s="9">
        <v>1</v>
      </c>
    </row>
    <row r="78" spans="1:18">
      <c r="A78" s="263"/>
      <c r="B78" s="263"/>
      <c r="C78" s="263"/>
      <c r="D78" s="263"/>
      <c r="E78" s="263"/>
      <c r="F78" s="263"/>
      <c r="G78" s="263"/>
      <c r="H78" s="263"/>
      <c r="I78" s="263"/>
      <c r="J78" s="263"/>
      <c r="K78" s="263"/>
      <c r="L78" s="263"/>
      <c r="M78" s="263"/>
      <c r="N78" s="263"/>
      <c r="O78" s="263"/>
      <c r="P78" s="263"/>
      <c r="Q78" s="263"/>
      <c r="R78" s="9">
        <v>1</v>
      </c>
    </row>
    <row r="79" spans="1:18">
      <c r="A79" s="263"/>
      <c r="B79" s="263"/>
      <c r="C79" s="263"/>
      <c r="D79" s="263"/>
      <c r="E79" s="263"/>
      <c r="F79" s="263"/>
      <c r="G79" s="263"/>
      <c r="H79" s="263"/>
      <c r="I79" s="263"/>
      <c r="J79" s="263"/>
      <c r="K79" s="263"/>
      <c r="L79" s="263"/>
      <c r="M79" s="263"/>
      <c r="N79" s="263"/>
      <c r="O79" s="263"/>
      <c r="P79" s="263"/>
      <c r="Q79" s="263"/>
      <c r="R79" s="9">
        <v>1</v>
      </c>
    </row>
    <row r="80" spans="1:18">
      <c r="A80" s="263"/>
      <c r="B80" s="263"/>
      <c r="C80" s="263"/>
      <c r="D80" s="263"/>
      <c r="E80" s="263"/>
      <c r="F80" s="263"/>
      <c r="G80" s="263"/>
      <c r="H80" s="263"/>
      <c r="I80" s="263"/>
      <c r="J80" s="263"/>
      <c r="K80" s="263"/>
      <c r="L80" s="263"/>
      <c r="M80" s="263"/>
      <c r="N80" s="263"/>
      <c r="O80" s="263"/>
      <c r="P80" s="263"/>
      <c r="Q80" s="263"/>
      <c r="R80" s="9">
        <v>1</v>
      </c>
    </row>
    <row r="81" spans="1:18">
      <c r="A81" s="263"/>
      <c r="B81" s="263"/>
      <c r="C81" s="263"/>
      <c r="D81" s="263"/>
      <c r="E81" s="263"/>
      <c r="F81" s="263"/>
      <c r="G81" s="263"/>
      <c r="H81" s="263"/>
      <c r="I81" s="263"/>
      <c r="J81" s="263"/>
      <c r="K81" s="263"/>
      <c r="L81" s="263"/>
      <c r="M81" s="263"/>
      <c r="N81" s="263"/>
      <c r="O81" s="263"/>
      <c r="P81" s="263"/>
      <c r="Q81" s="263"/>
      <c r="R81" s="9">
        <v>1</v>
      </c>
    </row>
    <row r="82" spans="1:18">
      <c r="A82" s="263"/>
      <c r="B82" s="263"/>
      <c r="C82" s="263"/>
      <c r="D82" s="263"/>
      <c r="E82" s="263"/>
      <c r="F82" s="263"/>
      <c r="G82" s="263"/>
      <c r="H82" s="263"/>
      <c r="I82" s="263"/>
      <c r="J82" s="263"/>
      <c r="K82" s="263"/>
      <c r="L82" s="263"/>
      <c r="M82" s="263"/>
      <c r="N82" s="263"/>
      <c r="O82" s="263"/>
      <c r="P82" s="263"/>
      <c r="Q82" s="263"/>
      <c r="R82" s="9">
        <v>1</v>
      </c>
    </row>
    <row r="83" spans="1:18">
      <c r="A83" s="263"/>
      <c r="B83" s="263"/>
      <c r="C83" s="263"/>
      <c r="D83" s="263"/>
      <c r="E83" s="263"/>
      <c r="F83" s="263"/>
      <c r="G83" s="263"/>
      <c r="H83" s="263"/>
      <c r="I83" s="263"/>
      <c r="J83" s="263"/>
      <c r="K83" s="263"/>
      <c r="L83" s="263"/>
      <c r="M83" s="263"/>
      <c r="N83" s="263"/>
      <c r="O83" s="263"/>
      <c r="P83" s="263"/>
      <c r="Q83" s="263"/>
      <c r="R83" s="9">
        <v>1</v>
      </c>
    </row>
    <row r="84" spans="1:18">
      <c r="A84" s="263"/>
      <c r="B84" s="263"/>
      <c r="C84" s="263"/>
      <c r="D84" s="263"/>
      <c r="E84" s="263"/>
      <c r="F84" s="263"/>
      <c r="G84" s="263"/>
      <c r="H84" s="263"/>
      <c r="I84" s="263"/>
      <c r="J84" s="263"/>
      <c r="K84" s="263"/>
      <c r="L84" s="263"/>
      <c r="M84" s="263"/>
      <c r="N84" s="263"/>
      <c r="O84" s="263"/>
      <c r="P84" s="263"/>
      <c r="Q84" s="263"/>
      <c r="R84" s="9">
        <v>1</v>
      </c>
    </row>
    <row r="85" spans="1:18">
      <c r="A85" s="263"/>
      <c r="B85" s="263"/>
      <c r="C85" s="263"/>
      <c r="D85" s="263"/>
      <c r="E85" s="263"/>
      <c r="F85" s="263"/>
      <c r="G85" s="263"/>
      <c r="H85" s="263"/>
      <c r="I85" s="263"/>
      <c r="J85" s="263"/>
      <c r="K85" s="263"/>
      <c r="L85" s="263"/>
      <c r="M85" s="263"/>
      <c r="N85" s="263"/>
      <c r="O85" s="263"/>
      <c r="P85" s="263"/>
      <c r="Q85" s="263"/>
      <c r="R85" s="9">
        <v>1</v>
      </c>
    </row>
    <row r="86" spans="1:18">
      <c r="A86" s="263"/>
      <c r="B86" s="263"/>
      <c r="C86" s="263"/>
      <c r="D86" s="263"/>
      <c r="E86" s="263"/>
      <c r="F86" s="263"/>
      <c r="G86" s="263"/>
      <c r="H86" s="263"/>
      <c r="I86" s="263"/>
      <c r="J86" s="263"/>
      <c r="K86" s="263"/>
      <c r="L86" s="263"/>
      <c r="M86" s="263"/>
      <c r="N86" s="263"/>
      <c r="O86" s="263"/>
      <c r="P86" s="263"/>
      <c r="Q86" s="263"/>
      <c r="R86" s="9">
        <v>1</v>
      </c>
    </row>
    <row r="87" spans="1:18">
      <c r="A87" s="263"/>
      <c r="B87" s="263"/>
      <c r="C87" s="263"/>
      <c r="D87" s="263"/>
      <c r="E87" s="263"/>
      <c r="F87" s="263"/>
      <c r="G87" s="263"/>
      <c r="H87" s="263"/>
      <c r="I87" s="263"/>
      <c r="J87" s="263"/>
      <c r="K87" s="263"/>
      <c r="L87" s="263"/>
      <c r="M87" s="263"/>
      <c r="N87" s="263"/>
      <c r="O87" s="263"/>
      <c r="P87" s="263"/>
      <c r="Q87" s="263"/>
      <c r="R87" s="9">
        <v>1</v>
      </c>
    </row>
    <row r="88" spans="1:18">
      <c r="A88" s="263"/>
      <c r="B88" s="263"/>
      <c r="C88" s="263"/>
      <c r="D88" s="263"/>
      <c r="E88" s="263"/>
      <c r="F88" s="263"/>
      <c r="G88" s="263"/>
      <c r="H88" s="263"/>
      <c r="I88" s="263"/>
      <c r="J88" s="263"/>
      <c r="K88" s="263"/>
      <c r="L88" s="263"/>
      <c r="M88" s="263"/>
      <c r="N88" s="263"/>
      <c r="O88" s="263"/>
      <c r="P88" s="263"/>
      <c r="Q88" s="263"/>
      <c r="R88" s="9">
        <v>1</v>
      </c>
    </row>
    <row r="89" spans="1:18">
      <c r="A89" s="263"/>
      <c r="B89" s="263"/>
      <c r="C89" s="263"/>
      <c r="D89" s="263"/>
      <c r="E89" s="263"/>
      <c r="F89" s="263"/>
      <c r="G89" s="263"/>
      <c r="H89" s="263"/>
      <c r="I89" s="263"/>
      <c r="J89" s="263"/>
      <c r="K89" s="263"/>
      <c r="L89" s="263"/>
      <c r="M89" s="263"/>
      <c r="N89" s="263"/>
      <c r="O89" s="263"/>
      <c r="P89" s="263"/>
      <c r="Q89" s="263"/>
      <c r="R89" s="9">
        <v>1</v>
      </c>
    </row>
    <row r="90" spans="1:18">
      <c r="A90" s="263"/>
      <c r="B90" s="263"/>
      <c r="C90" s="263"/>
      <c r="D90" s="263"/>
      <c r="E90" s="263"/>
      <c r="F90" s="263"/>
      <c r="G90" s="263"/>
      <c r="H90" s="263"/>
      <c r="I90" s="263"/>
      <c r="J90" s="263"/>
      <c r="K90" s="263"/>
      <c r="L90" s="263"/>
      <c r="M90" s="263"/>
      <c r="N90" s="263"/>
      <c r="O90" s="263"/>
      <c r="P90" s="263"/>
      <c r="Q90" s="263"/>
      <c r="R90" s="9">
        <v>1</v>
      </c>
    </row>
    <row r="91" spans="1:18">
      <c r="A91" s="263"/>
      <c r="B91" s="263"/>
      <c r="C91" s="263"/>
      <c r="D91" s="263"/>
      <c r="E91" s="263"/>
      <c r="F91" s="263"/>
      <c r="G91" s="263"/>
      <c r="H91" s="263"/>
      <c r="I91" s="263"/>
      <c r="J91" s="263"/>
      <c r="K91" s="263"/>
      <c r="L91" s="263"/>
      <c r="M91" s="263"/>
      <c r="N91" s="263"/>
      <c r="O91" s="263"/>
      <c r="P91" s="263"/>
      <c r="Q91" s="263"/>
      <c r="R91" s="9">
        <v>1</v>
      </c>
    </row>
    <row r="92" spans="1:18">
      <c r="A92" s="263"/>
      <c r="B92" s="263"/>
      <c r="C92" s="263"/>
      <c r="D92" s="263"/>
      <c r="E92" s="263"/>
      <c r="F92" s="263"/>
      <c r="G92" s="263"/>
      <c r="H92" s="263"/>
      <c r="I92" s="263"/>
      <c r="J92" s="263"/>
      <c r="K92" s="263"/>
      <c r="L92" s="263"/>
      <c r="M92" s="263"/>
      <c r="N92" s="263"/>
      <c r="O92" s="263"/>
      <c r="P92" s="263"/>
      <c r="Q92" s="263"/>
      <c r="R92" s="9">
        <v>1</v>
      </c>
    </row>
    <row r="93" spans="1:18">
      <c r="A93" s="263"/>
      <c r="B93" s="263"/>
      <c r="C93" s="263"/>
      <c r="D93" s="263"/>
      <c r="E93" s="263"/>
      <c r="F93" s="263"/>
      <c r="G93" s="263"/>
      <c r="H93" s="263"/>
      <c r="I93" s="263"/>
      <c r="J93" s="263"/>
      <c r="K93" s="263"/>
      <c r="L93" s="263"/>
      <c r="M93" s="263"/>
      <c r="N93" s="263"/>
      <c r="O93" s="263"/>
      <c r="P93" s="263"/>
      <c r="Q93" s="263"/>
      <c r="R93" s="9">
        <v>1</v>
      </c>
    </row>
    <row r="94" spans="1:18">
      <c r="A94" s="263"/>
      <c r="B94" s="263"/>
      <c r="C94" s="263"/>
      <c r="D94" s="263"/>
      <c r="E94" s="263"/>
      <c r="F94" s="263"/>
      <c r="G94" s="263"/>
      <c r="H94" s="263"/>
      <c r="I94" s="263"/>
      <c r="J94" s="263"/>
      <c r="K94" s="263"/>
      <c r="L94" s="263"/>
      <c r="M94" s="263"/>
      <c r="N94" s="263"/>
      <c r="O94" s="263"/>
      <c r="P94" s="263"/>
      <c r="Q94" s="263"/>
      <c r="R94" s="9">
        <v>1</v>
      </c>
    </row>
    <row r="95" spans="1:18">
      <c r="A95" s="263"/>
      <c r="B95" s="263"/>
      <c r="C95" s="263"/>
      <c r="D95" s="263"/>
      <c r="E95" s="263"/>
      <c r="F95" s="263"/>
      <c r="G95" s="263"/>
      <c r="H95" s="263"/>
      <c r="I95" s="263"/>
      <c r="J95" s="263"/>
      <c r="K95" s="263"/>
      <c r="L95" s="263"/>
      <c r="M95" s="263"/>
      <c r="N95" s="263"/>
      <c r="O95" s="263"/>
      <c r="P95" s="263"/>
      <c r="Q95" s="263"/>
      <c r="R95" s="9">
        <v>1</v>
      </c>
    </row>
    <row r="96" spans="1:18">
      <c r="A96" s="263"/>
      <c r="B96" s="263"/>
      <c r="C96" s="263"/>
      <c r="D96" s="263"/>
      <c r="E96" s="263"/>
      <c r="F96" s="263"/>
      <c r="G96" s="263"/>
      <c r="H96" s="263"/>
      <c r="I96" s="263"/>
      <c r="J96" s="263"/>
      <c r="K96" s="263"/>
      <c r="L96" s="263"/>
      <c r="M96" s="263"/>
      <c r="N96" s="263"/>
      <c r="O96" s="263"/>
      <c r="P96" s="263"/>
      <c r="Q96" s="263"/>
      <c r="R96" s="9">
        <v>1</v>
      </c>
    </row>
    <row r="97" spans="1:18">
      <c r="A97" s="263"/>
      <c r="B97" s="263"/>
      <c r="C97" s="263"/>
      <c r="D97" s="263"/>
      <c r="E97" s="263"/>
      <c r="F97" s="263"/>
      <c r="G97" s="263"/>
      <c r="H97" s="263"/>
      <c r="I97" s="263"/>
      <c r="J97" s="263"/>
      <c r="K97" s="263"/>
      <c r="L97" s="263"/>
      <c r="M97" s="263"/>
      <c r="N97" s="263"/>
      <c r="O97" s="263"/>
      <c r="P97" s="263"/>
      <c r="Q97" s="263"/>
      <c r="R97" s="9">
        <v>1</v>
      </c>
    </row>
    <row r="98" spans="1:18">
      <c r="A98" s="263"/>
      <c r="B98" s="461" t="s">
        <v>2784</v>
      </c>
      <c r="C98" s="263"/>
      <c r="D98" s="263"/>
      <c r="E98" s="263"/>
      <c r="F98" s="263"/>
      <c r="G98" s="263"/>
      <c r="H98" s="263"/>
      <c r="I98" s="263"/>
      <c r="J98" s="263"/>
      <c r="K98" s="263"/>
      <c r="L98" s="263"/>
      <c r="M98" s="263"/>
      <c r="N98" s="263"/>
      <c r="O98" s="263"/>
      <c r="P98" s="263"/>
      <c r="Q98" s="263"/>
      <c r="R98" s="9">
        <v>1</v>
      </c>
    </row>
    <row r="99" spans="1:18">
      <c r="A99" s="263"/>
      <c r="B99" s="263"/>
      <c r="C99" s="263"/>
      <c r="D99" s="263"/>
      <c r="E99" s="263"/>
      <c r="F99" s="263"/>
      <c r="G99" s="263"/>
      <c r="H99" s="263"/>
      <c r="I99" s="263"/>
      <c r="J99" s="263"/>
      <c r="K99" s="263"/>
      <c r="L99" s="263"/>
      <c r="M99" s="263"/>
      <c r="N99" s="263"/>
      <c r="O99" s="263"/>
      <c r="P99" s="263"/>
      <c r="Q99" s="263"/>
      <c r="R99" s="9">
        <v>1</v>
      </c>
    </row>
    <row r="100" spans="1:18" ht="23.25">
      <c r="A100" s="263"/>
      <c r="B100" s="896" t="s">
        <v>2785</v>
      </c>
      <c r="C100" s="263"/>
      <c r="D100" s="263"/>
      <c r="E100" s="263"/>
      <c r="F100" s="263"/>
      <c r="G100" s="263"/>
      <c r="H100" s="263"/>
      <c r="I100" s="263"/>
      <c r="J100" s="263"/>
      <c r="K100" s="263"/>
      <c r="L100" s="263"/>
      <c r="M100" s="263"/>
      <c r="N100" s="263"/>
      <c r="O100" s="263"/>
      <c r="P100" s="263"/>
      <c r="Q100" s="263"/>
      <c r="R100" s="9">
        <v>1</v>
      </c>
    </row>
    <row r="101" spans="1:18">
      <c r="A101" s="263"/>
      <c r="B101" s="263"/>
      <c r="C101" s="263"/>
      <c r="D101" s="263"/>
      <c r="E101" s="263"/>
      <c r="F101" s="263"/>
      <c r="G101" s="263"/>
      <c r="H101" s="263"/>
      <c r="I101" s="263"/>
      <c r="J101" s="263"/>
      <c r="K101" s="263"/>
      <c r="L101" s="263"/>
      <c r="M101" s="263"/>
      <c r="N101" s="263"/>
      <c r="O101" s="263"/>
      <c r="P101" s="263"/>
      <c r="Q101" s="263"/>
      <c r="R101" s="9">
        <v>1</v>
      </c>
    </row>
    <row r="102" spans="1:18">
      <c r="A102" s="263"/>
      <c r="B102" s="1493" t="s">
        <v>2786</v>
      </c>
      <c r="C102" s="1493"/>
      <c r="D102" s="1493"/>
      <c r="E102" s="1493"/>
      <c r="F102" s="1493"/>
      <c r="G102" s="1493"/>
      <c r="H102" s="1493"/>
      <c r="I102" s="1493"/>
      <c r="J102" s="1493"/>
      <c r="K102" s="1493"/>
      <c r="L102" s="1493"/>
      <c r="M102" s="1493"/>
      <c r="N102" s="1493"/>
      <c r="O102" s="1493"/>
      <c r="P102" s="1493"/>
      <c r="Q102" s="1493"/>
      <c r="R102" s="9">
        <v>1</v>
      </c>
    </row>
    <row r="103" spans="1:18">
      <c r="A103" s="263"/>
      <c r="B103" s="1493"/>
      <c r="C103" s="1493"/>
      <c r="D103" s="1493"/>
      <c r="E103" s="1493"/>
      <c r="F103" s="1493"/>
      <c r="G103" s="1493"/>
      <c r="H103" s="1493"/>
      <c r="I103" s="1493"/>
      <c r="J103" s="1493"/>
      <c r="K103" s="1493"/>
      <c r="L103" s="1493"/>
      <c r="M103" s="1493"/>
      <c r="N103" s="1493"/>
      <c r="O103" s="1493"/>
      <c r="P103" s="1493"/>
      <c r="Q103" s="1493"/>
      <c r="R103" s="9">
        <v>1</v>
      </c>
    </row>
    <row r="104" spans="1:18">
      <c r="A104" s="263"/>
      <c r="B104" s="1493"/>
      <c r="C104" s="1493"/>
      <c r="D104" s="1493"/>
      <c r="E104" s="1493"/>
      <c r="F104" s="1493"/>
      <c r="G104" s="1493"/>
      <c r="H104" s="1493"/>
      <c r="I104" s="1493"/>
      <c r="J104" s="1493"/>
      <c r="K104" s="1493"/>
      <c r="L104" s="1493"/>
      <c r="M104" s="1493"/>
      <c r="N104" s="1493"/>
      <c r="O104" s="1493"/>
      <c r="P104" s="1493"/>
      <c r="Q104" s="1493"/>
      <c r="R104" s="9">
        <v>1</v>
      </c>
    </row>
    <row r="105" spans="1:18">
      <c r="A105" s="263"/>
      <c r="B105" s="263"/>
      <c r="C105" s="263"/>
      <c r="D105" s="263"/>
      <c r="E105" s="263"/>
      <c r="F105" s="263"/>
      <c r="G105" s="263"/>
      <c r="H105" s="263"/>
      <c r="I105" s="263"/>
      <c r="J105" s="263"/>
      <c r="K105" s="263"/>
      <c r="L105" s="263"/>
      <c r="M105" s="263"/>
      <c r="N105" s="263"/>
      <c r="O105" s="263"/>
      <c r="P105" s="263"/>
      <c r="Q105" s="263"/>
      <c r="R105" s="9">
        <v>1</v>
      </c>
    </row>
    <row r="106" spans="1:18">
      <c r="A106" s="263"/>
      <c r="B106" s="604" t="s">
        <v>2787</v>
      </c>
      <c r="C106" s="263"/>
      <c r="D106" s="263"/>
      <c r="E106" s="263"/>
      <c r="F106" s="263"/>
      <c r="G106" s="263"/>
      <c r="H106" s="263"/>
      <c r="I106" s="263"/>
      <c r="J106" s="263"/>
      <c r="K106" s="263"/>
      <c r="L106" s="263"/>
      <c r="M106" s="263"/>
      <c r="N106" s="263"/>
      <c r="O106" s="263"/>
      <c r="P106" s="263"/>
      <c r="Q106" s="263"/>
      <c r="R106" s="9">
        <v>1</v>
      </c>
    </row>
    <row r="107" spans="1:18">
      <c r="A107" s="263"/>
      <c r="B107" s="263"/>
      <c r="C107" s="263"/>
      <c r="D107" s="263"/>
      <c r="E107" s="263"/>
      <c r="F107" s="263"/>
      <c r="G107" s="263"/>
      <c r="H107" s="263"/>
      <c r="I107" s="263"/>
      <c r="J107" s="263"/>
      <c r="K107" s="263"/>
      <c r="L107" s="263"/>
      <c r="M107" s="263"/>
      <c r="N107" s="263"/>
      <c r="O107" s="263"/>
      <c r="P107" s="263"/>
      <c r="Q107" s="263"/>
      <c r="R107" s="9">
        <v>1</v>
      </c>
    </row>
    <row r="108" spans="1:18" ht="23.25">
      <c r="A108" s="263"/>
      <c r="B108" s="896" t="s">
        <v>2731</v>
      </c>
      <c r="C108" s="263"/>
      <c r="D108" s="263"/>
      <c r="E108" s="263"/>
      <c r="F108" s="263"/>
      <c r="G108" s="263"/>
      <c r="H108" s="263"/>
      <c r="I108" s="263"/>
      <c r="J108" s="263"/>
      <c r="K108" s="263"/>
      <c r="L108" s="263"/>
      <c r="M108" s="263"/>
      <c r="N108" s="263"/>
      <c r="O108" s="263"/>
      <c r="P108" s="263"/>
      <c r="Q108" s="263"/>
      <c r="R108" s="9">
        <v>1</v>
      </c>
    </row>
    <row r="109" spans="1:18">
      <c r="A109" s="263"/>
      <c r="B109" s="263"/>
      <c r="C109" s="263"/>
      <c r="D109" s="263"/>
      <c r="E109" s="263"/>
      <c r="F109" s="263"/>
      <c r="G109" s="263"/>
      <c r="H109" s="263"/>
      <c r="I109" s="263"/>
      <c r="J109" s="263"/>
      <c r="K109" s="263"/>
      <c r="L109" s="263"/>
      <c r="M109" s="263"/>
      <c r="N109" s="263"/>
      <c r="O109" s="263"/>
      <c r="P109" s="263"/>
      <c r="Q109" s="263"/>
      <c r="R109" s="9">
        <v>1</v>
      </c>
    </row>
    <row r="110" spans="1:18">
      <c r="A110" s="263"/>
      <c r="B110" s="604" t="s">
        <v>2788</v>
      </c>
      <c r="C110" s="263"/>
      <c r="D110" s="263"/>
      <c r="E110" s="263"/>
      <c r="F110" s="263"/>
      <c r="G110" s="263"/>
      <c r="H110" s="263"/>
      <c r="I110" s="263"/>
      <c r="J110" s="263"/>
      <c r="K110" s="263"/>
      <c r="L110" s="263"/>
      <c r="M110" s="263"/>
      <c r="N110" s="263"/>
      <c r="O110" s="263"/>
      <c r="P110" s="263"/>
      <c r="Q110" s="263"/>
      <c r="R110" s="9">
        <v>1</v>
      </c>
    </row>
    <row r="111" spans="1:18">
      <c r="A111" s="263"/>
      <c r="B111" s="604" t="s">
        <v>2789</v>
      </c>
      <c r="C111" s="263"/>
      <c r="D111" s="263"/>
      <c r="E111" s="263"/>
      <c r="F111" s="263"/>
      <c r="G111" s="263"/>
      <c r="H111" s="263"/>
      <c r="I111" s="263"/>
      <c r="J111" s="263"/>
      <c r="K111" s="263"/>
      <c r="L111" s="263"/>
      <c r="M111" s="263"/>
      <c r="N111" s="263"/>
      <c r="O111" s="263"/>
      <c r="P111" s="263"/>
      <c r="Q111" s="263"/>
      <c r="R111" s="9">
        <v>1</v>
      </c>
    </row>
    <row r="112" spans="1:18">
      <c r="A112" s="263"/>
      <c r="B112" s="604" t="s">
        <v>2790</v>
      </c>
      <c r="C112" s="263"/>
      <c r="D112" s="263"/>
      <c r="E112" s="263"/>
      <c r="F112" s="263"/>
      <c r="G112" s="263"/>
      <c r="H112" s="263"/>
      <c r="I112" s="263"/>
      <c r="J112" s="263"/>
      <c r="K112" s="263"/>
      <c r="L112" s="263"/>
      <c r="M112" s="263"/>
      <c r="N112" s="263"/>
      <c r="O112" s="263"/>
      <c r="P112" s="263"/>
      <c r="Q112" s="263"/>
      <c r="R112" s="9">
        <v>1</v>
      </c>
    </row>
    <row r="113" spans="1:20">
      <c r="A113" s="263"/>
      <c r="B113" s="604" t="s">
        <v>2791</v>
      </c>
      <c r="C113" s="263"/>
      <c r="D113" s="263"/>
      <c r="E113" s="263"/>
      <c r="F113" s="263"/>
      <c r="G113" s="263"/>
      <c r="H113" s="263"/>
      <c r="I113" s="263"/>
      <c r="J113" s="263"/>
      <c r="K113" s="263"/>
      <c r="L113" s="263"/>
      <c r="M113" s="263"/>
      <c r="N113" s="263"/>
      <c r="O113" s="263"/>
      <c r="P113" s="263"/>
      <c r="Q113" s="263"/>
      <c r="R113" s="9">
        <v>1</v>
      </c>
    </row>
    <row r="114" spans="1:20">
      <c r="A114" s="263"/>
      <c r="B114" s="604" t="s">
        <v>2792</v>
      </c>
      <c r="C114" s="263"/>
      <c r="D114" s="263"/>
      <c r="E114" s="263"/>
      <c r="F114" s="263"/>
      <c r="G114" s="263"/>
      <c r="H114" s="263"/>
      <c r="I114" s="263"/>
      <c r="J114" s="263"/>
      <c r="K114" s="263"/>
      <c r="L114" s="263"/>
      <c r="M114" s="263"/>
      <c r="N114" s="263"/>
      <c r="O114" s="263"/>
      <c r="P114" s="263"/>
      <c r="Q114" s="263"/>
      <c r="R114" s="9">
        <v>1</v>
      </c>
    </row>
    <row r="115" spans="1:20">
      <c r="A115" s="263"/>
      <c r="B115" s="604" t="s">
        <v>2793</v>
      </c>
      <c r="C115" s="263"/>
      <c r="D115" s="263"/>
      <c r="E115" s="263"/>
      <c r="F115" s="263"/>
      <c r="G115" s="263"/>
      <c r="H115" s="263"/>
      <c r="I115" s="263"/>
      <c r="J115" s="263"/>
      <c r="K115" s="263"/>
      <c r="L115" s="263"/>
      <c r="M115" s="263"/>
      <c r="N115" s="263"/>
      <c r="O115" s="263"/>
      <c r="P115" s="263"/>
      <c r="Q115" s="263"/>
      <c r="R115" s="9">
        <v>1</v>
      </c>
    </row>
    <row r="116" spans="1:20">
      <c r="A116" s="263"/>
      <c r="B116" s="604" t="s">
        <v>2794</v>
      </c>
      <c r="C116" s="263"/>
      <c r="D116" s="263"/>
      <c r="E116" s="263"/>
      <c r="F116" s="263"/>
      <c r="G116" s="263"/>
      <c r="H116" s="263"/>
      <c r="I116" s="263"/>
      <c r="J116" s="263"/>
      <c r="K116" s="263"/>
      <c r="L116" s="263"/>
      <c r="M116" s="263"/>
      <c r="N116" s="263"/>
      <c r="O116" s="263"/>
      <c r="P116" s="263"/>
      <c r="Q116" s="263"/>
      <c r="R116" s="9">
        <v>1</v>
      </c>
    </row>
    <row r="117" spans="1:20">
      <c r="A117" s="263"/>
      <c r="B117" s="604" t="s">
        <v>2795</v>
      </c>
      <c r="C117" s="263"/>
      <c r="D117" s="263"/>
      <c r="E117" s="263"/>
      <c r="F117" s="263"/>
      <c r="G117" s="263"/>
      <c r="H117" s="263"/>
      <c r="I117" s="263"/>
      <c r="J117" s="263"/>
      <c r="K117" s="263"/>
      <c r="L117" s="263"/>
      <c r="M117" s="263"/>
      <c r="N117" s="263"/>
      <c r="O117" s="263"/>
      <c r="P117" s="263"/>
      <c r="Q117" s="263"/>
      <c r="R117" s="9">
        <v>1</v>
      </c>
    </row>
    <row r="118" spans="1:20">
      <c r="A118" s="263"/>
      <c r="B118" s="604" t="s">
        <v>2796</v>
      </c>
      <c r="C118" s="263"/>
      <c r="D118" s="263"/>
      <c r="E118" s="263"/>
      <c r="F118" s="263"/>
      <c r="G118" s="263"/>
      <c r="H118" s="263"/>
      <c r="I118" s="263"/>
      <c r="J118" s="263"/>
      <c r="K118" s="263"/>
      <c r="L118" s="263"/>
      <c r="M118" s="263"/>
      <c r="N118" s="263"/>
      <c r="O118" s="263"/>
      <c r="P118" s="263"/>
      <c r="Q118" s="263"/>
      <c r="R118" s="9">
        <v>1</v>
      </c>
    </row>
    <row r="119" spans="1:20">
      <c r="A119" s="263"/>
      <c r="B119" s="263"/>
      <c r="C119" s="263"/>
      <c r="D119" s="263"/>
      <c r="E119" s="263"/>
      <c r="F119" s="263"/>
      <c r="G119" s="263"/>
      <c r="H119" s="263"/>
      <c r="I119" s="263"/>
      <c r="J119" s="263"/>
      <c r="K119" s="263"/>
      <c r="L119" s="263"/>
      <c r="M119" s="263"/>
      <c r="N119" s="263"/>
      <c r="O119" s="263"/>
      <c r="P119" s="263"/>
      <c r="Q119" s="263"/>
      <c r="R119" s="9">
        <v>1</v>
      </c>
    </row>
    <row r="120" spans="1:20">
      <c r="A120" s="263"/>
      <c r="B120" s="263"/>
      <c r="C120" s="263"/>
      <c r="D120" s="263"/>
      <c r="E120" s="263"/>
      <c r="F120" s="263"/>
      <c r="G120" s="263"/>
      <c r="H120" s="263"/>
      <c r="I120" s="263"/>
      <c r="J120" s="263"/>
      <c r="K120" s="263"/>
      <c r="L120" s="263"/>
      <c r="M120" s="263"/>
      <c r="N120" s="263"/>
      <c r="O120" s="263"/>
      <c r="P120" s="263"/>
      <c r="Q120" s="263"/>
      <c r="R120" s="489" t="s">
        <v>663</v>
      </c>
    </row>
    <row r="121" spans="1:20">
      <c r="A121" s="9">
        <v>1</v>
      </c>
      <c r="B121" s="9">
        <v>1</v>
      </c>
      <c r="C121" s="9">
        <v>1</v>
      </c>
      <c r="D121" s="9">
        <v>1</v>
      </c>
      <c r="E121" s="9">
        <v>1</v>
      </c>
      <c r="F121" s="9">
        <v>1</v>
      </c>
      <c r="G121" s="9">
        <v>1</v>
      </c>
      <c r="H121" s="9">
        <v>1</v>
      </c>
      <c r="I121" s="9">
        <v>1</v>
      </c>
      <c r="J121" s="9">
        <v>1</v>
      </c>
      <c r="K121" s="9">
        <v>1</v>
      </c>
      <c r="L121" s="9">
        <v>1</v>
      </c>
      <c r="M121" s="9">
        <v>1</v>
      </c>
      <c r="N121" s="9">
        <v>1</v>
      </c>
      <c r="O121" s="9">
        <v>1</v>
      </c>
      <c r="P121" s="9">
        <v>1</v>
      </c>
      <c r="Q121" s="9">
        <v>1</v>
      </c>
      <c r="R121" s="8" t="str">
        <f>ADDRESS(ROW(),COLUMN(),4)</f>
        <v>R121</v>
      </c>
      <c r="S121" s="7"/>
      <c r="T121" s="6" t="str">
        <f>ADDRESS(ROW(),COLUMN(),4)</f>
        <v>T121</v>
      </c>
    </row>
  </sheetData>
  <mergeCells count="8">
    <mergeCell ref="B102:Q104"/>
    <mergeCell ref="B72:Q73"/>
    <mergeCell ref="B17:Q20"/>
    <mergeCell ref="B22:Q23"/>
    <mergeCell ref="B27:Q28"/>
    <mergeCell ref="B38:Q40"/>
    <mergeCell ref="B43:Q44"/>
    <mergeCell ref="B56:Q58"/>
  </mergeCells>
  <hyperlinks>
    <hyperlink ref="B15" r:id="rId1" display="https://www.hotellerie-restauration.ac-versailles.fr/spip.php?auteur69" xr:uid="{44D7FA72-6124-4ECD-9248-53461E532739}"/>
    <hyperlink ref="B17" r:id="rId2" display="https://www.hotellerie-restauration.ac-versailles.fr/spip.php?page=carte" xr:uid="{00E3BCB3-3823-40AF-8318-F45937B7C4F4}"/>
    <hyperlink ref="B22" r:id="rId3" display="https://www.hotellerie-restauration.ac-versailles.fr/spip.php?article3396" xr:uid="{20578476-FAD4-4069-967E-4FA64FB840EE}"/>
    <hyperlink ref="B106" r:id="rId4" display="mailto:joelgazagnaire@yahoo.fr" xr:uid="{E0ED0AE1-C72F-4B5F-A3DB-D20A22DE8E9E}"/>
    <hyperlink ref="B110" r:id="rId5" display="https://www.lyc-anne-sophie-pic.ac-nice.fr/" xr:uid="{E2385291-8D2E-4B68-8FB2-71DF74126C24}"/>
    <hyperlink ref="B111" r:id="rId6" display="https://www.ac-nice.fr/" xr:uid="{C306AADB-03CE-4192-A7C6-CF77BFD5C0D4}"/>
    <hyperlink ref="B112" r:id="rId7" display="http://www.apeb-mcb.fr/" xr:uid="{948BF58A-9FEF-4855-A65E-49F332933112}"/>
    <hyperlink ref="B113" r:id="rId8" display="https://www.associationdesbarmendefrance.fr/" xr:uid="{210D2920-BE09-4C59-BD84-A1C6161176B1}"/>
    <hyperlink ref="B114" r:id="rId9" display="https://www.hotellerie-restauration.ac-versailles.fr/spip.php?article3396" xr:uid="{128369D5-D33E-43FB-B4D0-35D475287CE8}"/>
    <hyperlink ref="B115" r:id="rId10" display="https://www.hotellerie-restauration.ac-versailles.fr/spip.php?article4278" xr:uid="{1F1CD30A-B5E1-47A3-9ADA-118FC0F9319E}"/>
    <hyperlink ref="B116" r:id="rId11" display="https://www.hotellerie-restauration.ac-versailles.fr/spip.php?article4286" xr:uid="{709C9BAE-FE19-417F-B7EF-F37D03D78B10}"/>
    <hyperlink ref="B117" r:id="rId12" display="https://www.hotellerie-restauration.ac-versailles.fr/spip.php?article2802" xr:uid="{8CBBA1C3-FA22-4156-A969-1E244AA00103}"/>
    <hyperlink ref="B118" r:id="rId13" display="https://www.hotellerie-restauration.ac-versailles.fr/spip.php?article4339" xr:uid="{2A652718-0175-4762-84E1-2063005D8887}"/>
    <hyperlink ref="C1" r:id="rId14" xr:uid="{F658C086-D214-48DB-96CB-4E16BAAF761A}"/>
  </hyperlinks>
  <pageMargins left="0.7" right="0.7" top="0.75" bottom="0.75" header="0.3" footer="0.3"/>
  <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6384B-2B3C-48EE-BDA3-8B9851934762}">
  <dimension ref="A1:AN285"/>
  <sheetViews>
    <sheetView zoomScale="75" zoomScaleNormal="75" workbookViewId="0">
      <selection activeCell="AB18" sqref="AB18"/>
    </sheetView>
  </sheetViews>
  <sheetFormatPr baseColWidth="10" defaultColWidth="11.42578125" defaultRowHeight="23.25"/>
  <cols>
    <col min="1" max="1" width="11.7109375" style="1037" bestFit="1" customWidth="1"/>
    <col min="2" max="2" width="18.7109375" style="1037" customWidth="1"/>
    <col min="3" max="3" width="19.5703125" style="1037" customWidth="1"/>
    <col min="4" max="4" width="16" style="1037" customWidth="1"/>
    <col min="5" max="5" width="11.7109375" style="1037" bestFit="1" customWidth="1"/>
    <col min="6" max="6" width="15.28515625" style="1037" bestFit="1" customWidth="1"/>
    <col min="7" max="7" width="12.28515625" style="1037" bestFit="1" customWidth="1"/>
    <col min="8" max="8" width="17.140625" style="1037" customWidth="1"/>
    <col min="9" max="12" width="11.7109375" style="1037" bestFit="1" customWidth="1"/>
    <col min="13" max="13" width="18.5703125" style="1037" customWidth="1"/>
    <col min="14" max="14" width="11.7109375" style="1037" bestFit="1" customWidth="1"/>
    <col min="15" max="15" width="19.5703125" style="1037" customWidth="1"/>
    <col min="16" max="16" width="14.28515625" style="1037" bestFit="1" customWidth="1"/>
    <col min="17" max="19" width="11.7109375" style="1037" bestFit="1" customWidth="1"/>
    <col min="20" max="21" width="11.85546875" style="1037" bestFit="1" customWidth="1"/>
    <col min="22" max="22" width="18.140625" style="1037" customWidth="1"/>
    <col min="23" max="25" width="16" style="1037" customWidth="1"/>
    <col min="26" max="26" width="14.28515625" style="1037" customWidth="1"/>
    <col min="27" max="27" width="15.28515625" style="1037" customWidth="1"/>
    <col min="28" max="28" width="16" style="1037" customWidth="1"/>
    <col min="29" max="29" width="14.140625" style="1037" customWidth="1"/>
    <col min="30" max="37" width="11.7109375" style="1037" bestFit="1" customWidth="1"/>
    <col min="38" max="38" width="7.5703125" style="1253" customWidth="1"/>
    <col min="39" max="39" width="11.7109375" style="1039" bestFit="1" customWidth="1"/>
    <col min="40" max="40" width="43.5703125" style="1039" customWidth="1"/>
    <col min="41" max="16384" width="11.42578125" style="1037"/>
  </cols>
  <sheetData>
    <row r="1" spans="1:40" ht="30" customHeight="1">
      <c r="A1" s="1029" t="str">
        <f>ADDRESS(ROW(),COLUMN(),4)</f>
        <v>A1</v>
      </c>
      <c r="B1" s="1030"/>
      <c r="C1" s="1030"/>
      <c r="D1" s="1030"/>
      <c r="E1" s="1030"/>
      <c r="F1" s="1030"/>
      <c r="G1" s="1030"/>
      <c r="H1" s="1030"/>
      <c r="I1" s="1030"/>
      <c r="J1" s="1030"/>
      <c r="K1" s="1030"/>
      <c r="L1" s="1030"/>
      <c r="M1" s="1030"/>
      <c r="N1" s="1030"/>
      <c r="O1" s="1030"/>
      <c r="P1" s="1031"/>
      <c r="Q1" s="1031"/>
      <c r="R1" s="1031"/>
      <c r="S1" s="1031"/>
      <c r="T1" s="1031"/>
      <c r="U1" s="1032"/>
      <c r="V1" s="1032"/>
      <c r="W1" s="1032"/>
      <c r="X1" s="1032"/>
      <c r="Y1" s="1032"/>
      <c r="Z1" s="1032"/>
      <c r="AA1" s="1032"/>
      <c r="AB1" s="1032"/>
      <c r="AC1" s="1032"/>
      <c r="AD1" s="1032"/>
      <c r="AE1" s="1032"/>
      <c r="AF1" s="1032"/>
      <c r="AG1" s="1032"/>
      <c r="AH1" s="1032"/>
      <c r="AI1" s="1032"/>
      <c r="AJ1" s="1033"/>
      <c r="AK1" s="1033"/>
      <c r="AL1" s="1034">
        <v>1</v>
      </c>
      <c r="AM1" s="1257" t="str">
        <f>SUBSTITUTE(ADDRESS(1,COLUMN(),4),"1","")</f>
        <v>AM</v>
      </c>
      <c r="AN1" s="1258" t="str">
        <f>SUBSTITUTE(ADDRESS(1,COLUMN(),4),"1","")</f>
        <v>AN</v>
      </c>
    </row>
    <row r="2" spans="1:40" ht="30" customHeight="1">
      <c r="A2" s="1030"/>
      <c r="B2" s="1038" t="s">
        <v>1201</v>
      </c>
      <c r="C2" s="1030"/>
      <c r="D2" s="1030"/>
      <c r="E2" s="1030"/>
      <c r="F2" s="1030"/>
      <c r="G2" s="1030"/>
      <c r="H2" s="1030"/>
      <c r="I2" s="1031"/>
      <c r="J2" s="1030"/>
      <c r="K2" s="1030"/>
      <c r="L2" s="1030"/>
      <c r="M2" s="1030"/>
      <c r="N2" s="1030"/>
      <c r="O2" s="1031"/>
      <c r="P2" s="1031"/>
      <c r="Q2" s="1031"/>
      <c r="R2" s="1031"/>
      <c r="S2" s="1031"/>
      <c r="T2" s="1032"/>
      <c r="U2" s="1032"/>
      <c r="V2" s="1032"/>
      <c r="W2" s="1032"/>
      <c r="X2" s="1496" t="s">
        <v>1690</v>
      </c>
      <c r="Y2" s="1496"/>
      <c r="Z2" s="1496"/>
      <c r="AA2" s="1496"/>
      <c r="AB2" s="1496"/>
      <c r="AC2" s="1496"/>
      <c r="AD2" s="1032"/>
      <c r="AE2" s="1032"/>
      <c r="AF2" s="1032"/>
      <c r="AG2" s="1032"/>
      <c r="AH2" s="1032"/>
      <c r="AI2" s="1032"/>
      <c r="AJ2" s="1033"/>
      <c r="AK2" s="1033"/>
      <c r="AL2" s="1034">
        <v>1</v>
      </c>
      <c r="AM2" s="739"/>
      <c r="AN2" s="739" t="s">
        <v>586</v>
      </c>
    </row>
    <row r="3" spans="1:40" ht="30" customHeight="1">
      <c r="A3" s="1030"/>
      <c r="B3" s="744" t="s">
        <v>1202</v>
      </c>
      <c r="C3" s="740"/>
      <c r="D3" s="1030"/>
      <c r="E3" s="1030"/>
      <c r="F3" s="1030"/>
      <c r="G3" s="1030"/>
      <c r="H3" s="1030"/>
      <c r="I3" s="1031"/>
      <c r="J3" s="1030"/>
      <c r="K3" s="1030"/>
      <c r="L3" s="1030"/>
      <c r="M3" s="1030"/>
      <c r="N3" s="1030"/>
      <c r="O3" s="1031"/>
      <c r="P3" s="1031"/>
      <c r="Q3" s="1031"/>
      <c r="R3" s="1031"/>
      <c r="S3" s="1031"/>
      <c r="T3" s="1032"/>
      <c r="U3" s="1032"/>
      <c r="V3" s="741"/>
      <c r="W3" s="741"/>
      <c r="X3" s="1496"/>
      <c r="Y3" s="1496"/>
      <c r="Z3" s="1496"/>
      <c r="AA3" s="1496"/>
      <c r="AB3" s="1496"/>
      <c r="AC3" s="1496"/>
      <c r="AD3" s="1032"/>
      <c r="AE3" s="1032"/>
      <c r="AF3" s="1032"/>
      <c r="AG3" s="1032"/>
      <c r="AH3" s="1032"/>
      <c r="AI3" s="1032"/>
      <c r="AJ3" s="1033"/>
      <c r="AK3" s="1033"/>
      <c r="AL3" s="1034">
        <v>1</v>
      </c>
      <c r="AM3" s="742">
        <f ca="1">COUNTA(A1:AL285) + COUNTBLANK(A1:AL285)</f>
        <v>10831</v>
      </c>
      <c r="AN3" s="739" t="str">
        <f>"cellules entre"&amp;" " &amp;A1&amp;" et  "&amp;AL285</f>
        <v>cellules entre A1 et  AL285</v>
      </c>
    </row>
    <row r="4" spans="1:40" ht="30" customHeight="1">
      <c r="A4" s="1030"/>
      <c r="B4" s="744"/>
      <c r="C4" s="740"/>
      <c r="D4" s="1030"/>
      <c r="E4" s="1030"/>
      <c r="F4" s="1030"/>
      <c r="G4" s="1030"/>
      <c r="H4" s="1030"/>
      <c r="I4" s="1031"/>
      <c r="J4" s="1030"/>
      <c r="K4" s="1030"/>
      <c r="L4" s="1030"/>
      <c r="M4" s="1030"/>
      <c r="N4" s="1030"/>
      <c r="O4" s="1031"/>
      <c r="P4" s="1031"/>
      <c r="Q4" s="1031"/>
      <c r="R4" s="1031"/>
      <c r="S4" s="1031"/>
      <c r="T4" s="1032"/>
      <c r="U4" s="1032"/>
      <c r="V4" s="1040"/>
      <c r="W4" s="1040"/>
      <c r="X4" s="1040"/>
      <c r="Y4" s="1040" t="s">
        <v>1203</v>
      </c>
      <c r="Z4" s="1032"/>
      <c r="AA4" s="1032"/>
      <c r="AB4" s="1032"/>
      <c r="AC4" s="1032"/>
      <c r="AD4" s="1032"/>
      <c r="AE4" s="1032"/>
      <c r="AF4" s="1032"/>
      <c r="AG4" s="1032"/>
      <c r="AH4" s="1032"/>
      <c r="AI4" s="1032"/>
      <c r="AJ4" s="1033"/>
      <c r="AK4" s="1033"/>
      <c r="AL4" s="1034">
        <v>1</v>
      </c>
      <c r="AM4" s="742">
        <f ca="1">COUNTA(A1:AL285)</f>
        <v>942</v>
      </c>
      <c r="AN4" s="739" t="s">
        <v>584</v>
      </c>
    </row>
    <row r="5" spans="1:40" ht="30" customHeight="1">
      <c r="A5" s="1030"/>
      <c r="B5" s="744" t="s">
        <v>1204</v>
      </c>
      <c r="C5" s="740"/>
      <c r="D5" s="1030"/>
      <c r="E5" s="1030"/>
      <c r="F5" s="1030"/>
      <c r="G5" s="1030"/>
      <c r="H5" s="1030"/>
      <c r="I5" s="1031"/>
      <c r="J5" s="1030"/>
      <c r="K5" s="1030"/>
      <c r="L5" s="1030"/>
      <c r="M5" s="1030"/>
      <c r="N5" s="1030"/>
      <c r="O5" s="1031"/>
      <c r="P5" s="1031"/>
      <c r="Q5" s="1031"/>
      <c r="R5" s="1031"/>
      <c r="S5" s="1031"/>
      <c r="T5" s="1032"/>
      <c r="U5" s="1032"/>
      <c r="V5" s="1040"/>
      <c r="W5" s="1040"/>
      <c r="X5" s="1040"/>
      <c r="Y5" s="758" t="s">
        <v>1634</v>
      </c>
      <c r="Z5" s="1032"/>
      <c r="AA5" s="1032"/>
      <c r="AB5" s="1032"/>
      <c r="AC5" s="1032"/>
      <c r="AD5" s="1032"/>
      <c r="AE5" s="1032"/>
      <c r="AF5" s="1032"/>
      <c r="AG5" s="1032"/>
      <c r="AH5" s="1032"/>
      <c r="AI5" s="1032"/>
      <c r="AJ5" s="1033"/>
      <c r="AK5" s="1033"/>
      <c r="AL5" s="1034">
        <v>1</v>
      </c>
      <c r="AM5" s="742">
        <f ca="1">COUNTBLANK(A1:AL285)</f>
        <v>9889</v>
      </c>
      <c r="AN5" s="739" t="s">
        <v>583</v>
      </c>
    </row>
    <row r="6" spans="1:40" ht="30" customHeight="1">
      <c r="A6" s="1030"/>
      <c r="B6" s="744" t="s">
        <v>1205</v>
      </c>
      <c r="C6" s="740"/>
      <c r="D6" s="1030"/>
      <c r="E6" s="1030"/>
      <c r="F6" s="1030"/>
      <c r="G6" s="1030"/>
      <c r="H6" s="1030"/>
      <c r="I6" s="1031"/>
      <c r="J6" s="1030"/>
      <c r="K6" s="1030"/>
      <c r="L6" s="1030"/>
      <c r="M6" s="1030"/>
      <c r="N6" s="1030"/>
      <c r="O6" s="1031"/>
      <c r="P6" s="1031"/>
      <c r="Q6" s="1031"/>
      <c r="R6" s="1031"/>
      <c r="S6" s="1031"/>
      <c r="T6" s="1032"/>
      <c r="U6" s="1032"/>
      <c r="V6" s="1040"/>
      <c r="W6" s="1040"/>
      <c r="X6" s="1040"/>
      <c r="Y6" s="1032"/>
      <c r="Z6" s="1032"/>
      <c r="AA6" s="1032"/>
      <c r="AB6" s="1032"/>
      <c r="AC6" s="1032"/>
      <c r="AD6" s="1032"/>
      <c r="AE6" s="1032"/>
      <c r="AF6" s="1032"/>
      <c r="AG6" s="1032"/>
      <c r="AH6" s="1032"/>
      <c r="AI6" s="1032"/>
      <c r="AJ6" s="1033"/>
      <c r="AK6" s="1033"/>
      <c r="AL6" s="1034">
        <v>1</v>
      </c>
      <c r="AM6" s="742">
        <f>SUM(AL1:AL283)+2</f>
        <v>229</v>
      </c>
      <c r="AN6" s="739" t="s">
        <v>582</v>
      </c>
    </row>
    <row r="7" spans="1:40" ht="30" customHeight="1">
      <c r="A7" s="1030"/>
      <c r="B7" s="744" t="s">
        <v>1206</v>
      </c>
      <c r="C7" s="740"/>
      <c r="D7" s="1030"/>
      <c r="E7" s="1030"/>
      <c r="F7" s="1030"/>
      <c r="G7" s="1030"/>
      <c r="H7" s="1030"/>
      <c r="I7" s="1031"/>
      <c r="J7" s="1030"/>
      <c r="K7" s="1030"/>
      <c r="L7" s="1030"/>
      <c r="M7" s="1030"/>
      <c r="N7" s="1030"/>
      <c r="O7" s="1031"/>
      <c r="P7" s="1031"/>
      <c r="Q7" s="1031"/>
      <c r="R7" s="1031"/>
      <c r="S7" s="1031"/>
      <c r="T7" s="1032"/>
      <c r="U7" s="1032"/>
      <c r="V7" s="1040"/>
      <c r="W7" s="1040"/>
      <c r="X7" s="1040"/>
      <c r="Y7" s="1040" t="s">
        <v>3878</v>
      </c>
      <c r="Z7" s="1032"/>
      <c r="AA7" s="1032"/>
      <c r="AB7" s="1032"/>
      <c r="AC7" s="1032"/>
      <c r="AD7" s="1032"/>
      <c r="AE7" s="1032"/>
      <c r="AF7" s="1032"/>
      <c r="AG7" s="1032"/>
      <c r="AH7" s="1032"/>
      <c r="AI7" s="1032"/>
      <c r="AJ7" s="1033"/>
      <c r="AK7" s="1033"/>
      <c r="AL7" s="1034">
        <v>1</v>
      </c>
      <c r="AM7" s="742">
        <f>SUM(A285:AK285)+1</f>
        <v>38</v>
      </c>
      <c r="AN7" s="739" t="s">
        <v>580</v>
      </c>
    </row>
    <row r="8" spans="1:40" ht="30" customHeight="1">
      <c r="A8" s="1030"/>
      <c r="B8" s="744"/>
      <c r="C8" s="740"/>
      <c r="D8" s="1030"/>
      <c r="E8" s="1030"/>
      <c r="F8" s="1030"/>
      <c r="G8" s="1030"/>
      <c r="H8" s="1030"/>
      <c r="I8" s="1031"/>
      <c r="J8" s="1030"/>
      <c r="K8" s="1030"/>
      <c r="L8" s="1030"/>
      <c r="M8" s="1030"/>
      <c r="N8" s="1030"/>
      <c r="O8" s="1031"/>
      <c r="P8" s="1031"/>
      <c r="Q8" s="1031"/>
      <c r="R8" s="1031"/>
      <c r="S8" s="1031"/>
      <c r="T8" s="1032"/>
      <c r="U8" s="1032"/>
      <c r="V8" s="1040"/>
      <c r="W8" s="1040"/>
      <c r="X8" s="1040"/>
      <c r="Y8" s="758"/>
      <c r="Z8" s="1032"/>
      <c r="AA8" s="1032"/>
      <c r="AB8" s="1032"/>
      <c r="AC8" s="1032"/>
      <c r="AD8" s="1032"/>
      <c r="AE8" s="1032"/>
      <c r="AF8" s="1032"/>
      <c r="AG8" s="1032"/>
      <c r="AH8" s="1032"/>
      <c r="AI8" s="1032"/>
      <c r="AJ8" s="1033"/>
      <c r="AK8" s="1033"/>
      <c r="AL8" s="1034">
        <v>1</v>
      </c>
    </row>
    <row r="9" spans="1:40" ht="30" customHeight="1">
      <c r="A9" s="1030"/>
      <c r="B9" s="744" t="s">
        <v>1207</v>
      </c>
      <c r="C9" s="740"/>
      <c r="D9" s="1030"/>
      <c r="E9" s="1030"/>
      <c r="F9" s="1030"/>
      <c r="G9" s="1030"/>
      <c r="H9" s="1030"/>
      <c r="I9" s="1031"/>
      <c r="J9" s="1030"/>
      <c r="K9" s="1030"/>
      <c r="L9" s="1030"/>
      <c r="M9" s="1030"/>
      <c r="N9" s="1030"/>
      <c r="O9" s="1031"/>
      <c r="P9" s="1031"/>
      <c r="Q9" s="1031"/>
      <c r="R9" s="1031"/>
      <c r="S9" s="1031"/>
      <c r="T9" s="1032"/>
      <c r="U9" s="1032"/>
      <c r="V9" s="1040"/>
      <c r="W9" s="1040"/>
      <c r="X9" s="1040"/>
      <c r="Y9" s="1032"/>
      <c r="Z9" s="1032"/>
      <c r="AA9" s="1032"/>
      <c r="AB9" s="1032"/>
      <c r="AC9" s="1032"/>
      <c r="AD9" s="1032"/>
      <c r="AE9" s="1032"/>
      <c r="AF9" s="1032"/>
      <c r="AG9" s="1032"/>
      <c r="AH9" s="1032"/>
      <c r="AI9" s="1032"/>
      <c r="AJ9" s="1033"/>
      <c r="AK9" s="1033"/>
      <c r="AL9" s="1034"/>
    </row>
    <row r="10" spans="1:40" ht="30" customHeight="1">
      <c r="A10" s="1030"/>
      <c r="B10" s="744" t="s">
        <v>1208</v>
      </c>
      <c r="C10" s="740"/>
      <c r="D10" s="1030"/>
      <c r="E10" s="1030"/>
      <c r="F10" s="1030"/>
      <c r="G10" s="1030"/>
      <c r="H10" s="1030"/>
      <c r="I10" s="1031"/>
      <c r="J10" s="1030"/>
      <c r="K10" s="1030"/>
      <c r="L10" s="1030"/>
      <c r="M10" s="1030"/>
      <c r="N10" s="1030"/>
      <c r="O10" s="1031"/>
      <c r="P10" s="1031"/>
      <c r="Q10" s="1031"/>
      <c r="R10" s="1031"/>
      <c r="S10" s="1031"/>
      <c r="T10" s="1032"/>
      <c r="U10" s="1032"/>
      <c r="V10" s="1040"/>
      <c r="W10" s="1040"/>
      <c r="X10" s="1040"/>
      <c r="Y10" s="1040" t="str">
        <f ca="1">"Page "&amp;_xlfn.SHEET()&amp;" sur "&amp;_xlfn.SHEETS()</f>
        <v>Page 3 sur 17</v>
      </c>
      <c r="Z10" s="1032"/>
      <c r="AA10" s="1032"/>
      <c r="AB10" s="1032"/>
      <c r="AC10" s="1032"/>
      <c r="AD10" s="1032"/>
      <c r="AE10" s="1032"/>
      <c r="AF10" s="1032"/>
      <c r="AG10" s="1032"/>
      <c r="AH10" s="1032"/>
      <c r="AI10" s="1032"/>
      <c r="AJ10" s="1033"/>
      <c r="AK10" s="1033"/>
      <c r="AL10" s="1034"/>
    </row>
    <row r="11" spans="1:40" ht="30" customHeight="1">
      <c r="A11" s="1030"/>
      <c r="B11" s="744" t="s">
        <v>1210</v>
      </c>
      <c r="C11" s="740"/>
      <c r="D11" s="1030"/>
      <c r="E11" s="1030"/>
      <c r="F11" s="1030"/>
      <c r="G11" s="1030"/>
      <c r="H11" s="1030"/>
      <c r="I11" s="1031"/>
      <c r="J11" s="1030"/>
      <c r="K11" s="1030"/>
      <c r="L11" s="1030"/>
      <c r="M11" s="1030"/>
      <c r="N11" s="1030"/>
      <c r="O11" s="1031"/>
      <c r="P11" s="1031"/>
      <c r="Q11" s="1031"/>
      <c r="R11" s="1031"/>
      <c r="S11" s="1031"/>
      <c r="T11" s="1032"/>
      <c r="U11" s="1032"/>
      <c r="V11" s="1040"/>
      <c r="W11" s="1040"/>
      <c r="X11" s="1040"/>
      <c r="Y11" s="759" t="s">
        <v>1209</v>
      </c>
      <c r="Z11" s="1032"/>
      <c r="AA11" s="1032"/>
      <c r="AB11" s="1032"/>
      <c r="AC11" s="1032"/>
      <c r="AD11" s="1032"/>
      <c r="AE11" s="1032"/>
      <c r="AF11" s="1032"/>
      <c r="AG11" s="1032"/>
      <c r="AH11" s="1032"/>
      <c r="AI11" s="1032"/>
      <c r="AJ11" s="1033"/>
      <c r="AK11" s="1033"/>
      <c r="AL11" s="1034"/>
    </row>
    <row r="12" spans="1:40" ht="30" customHeight="1">
      <c r="A12" s="1030"/>
      <c r="B12" s="744" t="s">
        <v>1211</v>
      </c>
      <c r="C12" s="740"/>
      <c r="D12" s="1030"/>
      <c r="E12" s="1030"/>
      <c r="F12" s="1030"/>
      <c r="G12" s="1030"/>
      <c r="H12" s="1030"/>
      <c r="I12" s="1031"/>
      <c r="J12" s="1030"/>
      <c r="K12" s="1030"/>
      <c r="L12" s="1030"/>
      <c r="M12" s="1030"/>
      <c r="N12" s="1030"/>
      <c r="O12" s="1031"/>
      <c r="P12" s="1031"/>
      <c r="Q12" s="1031"/>
      <c r="R12" s="1031"/>
      <c r="S12" s="1031"/>
      <c r="T12" s="1032"/>
      <c r="U12" s="1032"/>
      <c r="V12" s="1040"/>
      <c r="W12" s="1040"/>
      <c r="X12" s="1040"/>
      <c r="Y12" s="759" t="s">
        <v>1635</v>
      </c>
      <c r="Z12" s="1032"/>
      <c r="AA12" s="1032"/>
      <c r="AB12" s="1032"/>
      <c r="AC12" s="1032"/>
      <c r="AD12" s="1032"/>
      <c r="AE12" s="1032"/>
      <c r="AF12" s="1032"/>
      <c r="AG12" s="1032"/>
      <c r="AH12" s="1032"/>
      <c r="AI12" s="1032"/>
      <c r="AJ12" s="1033"/>
      <c r="AK12" s="1033"/>
      <c r="AL12" s="1034"/>
    </row>
    <row r="13" spans="1:40" ht="30" customHeight="1">
      <c r="A13" s="1030"/>
      <c r="B13" s="744"/>
      <c r="C13" s="740"/>
      <c r="D13" s="1030"/>
      <c r="E13" s="1030"/>
      <c r="F13" s="1030"/>
      <c r="G13" s="1030"/>
      <c r="H13" s="1030"/>
      <c r="I13" s="1031"/>
      <c r="J13" s="1030"/>
      <c r="K13" s="1030"/>
      <c r="L13" s="1030"/>
      <c r="M13" s="1030"/>
      <c r="N13" s="1030"/>
      <c r="O13" s="1031"/>
      <c r="P13" s="1031"/>
      <c r="Q13" s="1031"/>
      <c r="R13" s="1031"/>
      <c r="S13" s="1031"/>
      <c r="T13" s="1032"/>
      <c r="U13" s="1032"/>
      <c r="V13" s="1040"/>
      <c r="W13" s="1040"/>
      <c r="X13" s="1040"/>
      <c r="Y13" s="1040"/>
      <c r="Z13" s="1032"/>
      <c r="AA13" s="1032"/>
      <c r="AB13" s="1032"/>
      <c r="AC13" s="1032"/>
      <c r="AD13" s="1032"/>
      <c r="AE13" s="1032"/>
      <c r="AF13" s="1032"/>
      <c r="AG13" s="1032"/>
      <c r="AH13" s="1032"/>
      <c r="AI13" s="1032"/>
      <c r="AJ13" s="1033"/>
      <c r="AK13" s="1033"/>
      <c r="AL13" s="1034"/>
    </row>
    <row r="14" spans="1:40" ht="30" customHeight="1">
      <c r="A14" s="1030"/>
      <c r="B14" s="744" t="s">
        <v>1212</v>
      </c>
      <c r="C14" s="740"/>
      <c r="D14" s="1030"/>
      <c r="E14" s="1030"/>
      <c r="F14" s="1030"/>
      <c r="G14" s="1030"/>
      <c r="H14" s="1030"/>
      <c r="I14" s="1031"/>
      <c r="J14" s="1030"/>
      <c r="K14" s="1030"/>
      <c r="L14" s="1030"/>
      <c r="M14" s="1030"/>
      <c r="N14" s="1030"/>
      <c r="O14" s="1031"/>
      <c r="P14" s="1031"/>
      <c r="Q14" s="1031"/>
      <c r="R14" s="1031"/>
      <c r="S14" s="1031"/>
      <c r="T14" s="1032"/>
      <c r="U14" s="1032"/>
      <c r="V14" s="1040"/>
      <c r="W14" s="1040"/>
      <c r="X14" s="1040"/>
      <c r="Y14" s="1040"/>
      <c r="Z14" s="1032"/>
      <c r="AA14" s="1032"/>
      <c r="AB14" s="1032"/>
      <c r="AC14" s="1032"/>
      <c r="AD14" s="1032"/>
      <c r="AE14" s="1032"/>
      <c r="AF14" s="1032"/>
      <c r="AG14" s="1032"/>
      <c r="AH14" s="1032"/>
      <c r="AI14" s="1032"/>
      <c r="AJ14" s="1033"/>
      <c r="AK14" s="1033"/>
      <c r="AL14" s="1034"/>
    </row>
    <row r="15" spans="1:40" ht="30" customHeight="1">
      <c r="A15" s="1030"/>
      <c r="B15" s="744" t="s">
        <v>1213</v>
      </c>
      <c r="C15" s="740"/>
      <c r="D15" s="1030"/>
      <c r="E15" s="1030"/>
      <c r="F15" s="1030"/>
      <c r="G15" s="1030"/>
      <c r="H15" s="1030"/>
      <c r="I15" s="1031"/>
      <c r="J15" s="1030"/>
      <c r="K15" s="1030"/>
      <c r="L15" s="1030"/>
      <c r="M15" s="1030"/>
      <c r="N15" s="1030"/>
      <c r="O15" s="1031"/>
      <c r="P15" s="1031"/>
      <c r="Q15" s="1031"/>
      <c r="R15" s="1031"/>
      <c r="S15" s="1031"/>
      <c r="T15" s="1032"/>
      <c r="U15" s="1032"/>
      <c r="V15" s="1040"/>
      <c r="W15" s="1040"/>
      <c r="X15" s="1040"/>
      <c r="Y15" s="1040"/>
      <c r="Z15" s="1032"/>
      <c r="AA15" s="1032"/>
      <c r="AB15" s="1032"/>
      <c r="AC15" s="1032"/>
      <c r="AD15" s="1032"/>
      <c r="AE15" s="1032"/>
      <c r="AF15" s="1032"/>
      <c r="AG15" s="1032"/>
      <c r="AH15" s="1032"/>
      <c r="AI15" s="1032"/>
      <c r="AJ15" s="1033"/>
      <c r="AK15" s="1033"/>
      <c r="AL15" s="1034"/>
    </row>
    <row r="16" spans="1:40" ht="30" customHeight="1">
      <c r="A16" s="1030"/>
      <c r="B16" s="1028" t="s">
        <v>1638</v>
      </c>
      <c r="C16" s="740"/>
      <c r="D16" s="1030"/>
      <c r="E16" s="1030"/>
      <c r="F16" s="1030"/>
      <c r="G16" s="1030"/>
      <c r="H16" s="1030"/>
      <c r="I16" s="1031"/>
      <c r="J16" s="1030"/>
      <c r="K16" s="1030"/>
      <c r="L16" s="1030"/>
      <c r="M16" s="1030"/>
      <c r="N16" s="1030"/>
      <c r="O16" s="1031"/>
      <c r="P16" s="1031"/>
      <c r="Q16" s="1031"/>
      <c r="R16" s="1031"/>
      <c r="S16" s="1031"/>
      <c r="T16" s="1032"/>
      <c r="U16" s="1032"/>
      <c r="V16" s="1040"/>
      <c r="W16" s="1040"/>
      <c r="X16" s="1040"/>
      <c r="Y16" s="1040"/>
      <c r="Z16" s="1032"/>
      <c r="AA16" s="1032"/>
      <c r="AB16" s="1032"/>
      <c r="AC16" s="1032"/>
      <c r="AD16" s="1032"/>
      <c r="AE16" s="1032"/>
      <c r="AF16" s="1032"/>
      <c r="AG16" s="1032"/>
      <c r="AH16" s="1032"/>
      <c r="AI16" s="1032"/>
      <c r="AJ16" s="1033"/>
      <c r="AK16" s="1033"/>
      <c r="AL16" s="1034"/>
    </row>
    <row r="17" spans="1:38" ht="30" customHeight="1">
      <c r="A17" s="1030"/>
      <c r="B17" s="744"/>
      <c r="C17" s="740"/>
      <c r="D17" s="1030"/>
      <c r="E17" s="1030"/>
      <c r="F17" s="1030"/>
      <c r="G17" s="1030"/>
      <c r="H17" s="1030"/>
      <c r="I17" s="1031"/>
      <c r="J17" s="1030"/>
      <c r="K17" s="1030"/>
      <c r="L17" s="1030"/>
      <c r="M17" s="1030"/>
      <c r="N17" s="1030"/>
      <c r="O17" s="1031"/>
      <c r="P17" s="1031"/>
      <c r="Q17" s="1031"/>
      <c r="R17" s="1031"/>
      <c r="S17" s="1031"/>
      <c r="T17" s="1032"/>
      <c r="U17" s="1032"/>
      <c r="V17" s="1040"/>
      <c r="W17" s="1040"/>
      <c r="X17" s="1040"/>
      <c r="Y17" s="1040"/>
      <c r="Z17" s="1032"/>
      <c r="AA17" s="1032"/>
      <c r="AB17" s="1032"/>
      <c r="AC17" s="1032"/>
      <c r="AD17" s="1032"/>
      <c r="AE17" s="1032"/>
      <c r="AF17" s="1032"/>
      <c r="AG17" s="1032"/>
      <c r="AH17" s="1032"/>
      <c r="AI17" s="1032"/>
      <c r="AJ17" s="1033"/>
      <c r="AK17" s="1033"/>
      <c r="AL17" s="1034"/>
    </row>
    <row r="18" spans="1:38" ht="30" customHeight="1">
      <c r="A18" s="1030"/>
      <c r="B18" s="744" t="s">
        <v>1214</v>
      </c>
      <c r="C18" s="740"/>
      <c r="D18" s="1030"/>
      <c r="E18" s="1030"/>
      <c r="F18" s="1030"/>
      <c r="G18" s="1030"/>
      <c r="H18" s="1030"/>
      <c r="I18" s="1031"/>
      <c r="J18" s="1030"/>
      <c r="K18" s="1030"/>
      <c r="L18" s="1030"/>
      <c r="M18" s="1030"/>
      <c r="N18" s="1030"/>
      <c r="O18" s="1031"/>
      <c r="P18" s="1031"/>
      <c r="Q18" s="1031"/>
      <c r="R18" s="1031"/>
      <c r="S18" s="1031"/>
      <c r="T18" s="1032"/>
      <c r="U18" s="1032"/>
      <c r="V18" s="1040"/>
      <c r="W18" s="1032"/>
      <c r="X18" s="1032"/>
      <c r="Y18" s="1032"/>
      <c r="Z18" s="1032"/>
      <c r="AA18" s="1032"/>
      <c r="AB18" s="1032"/>
      <c r="AC18" s="1032"/>
      <c r="AD18" s="1032"/>
      <c r="AE18" s="1032"/>
      <c r="AF18" s="1032"/>
      <c r="AG18" s="1032"/>
      <c r="AH18" s="1032"/>
      <c r="AI18" s="1032"/>
      <c r="AJ18" s="1033"/>
      <c r="AK18" s="1033"/>
      <c r="AL18" s="1034"/>
    </row>
    <row r="19" spans="1:38" ht="30" customHeight="1">
      <c r="A19" s="1030"/>
      <c r="B19" s="744" t="s">
        <v>1215</v>
      </c>
      <c r="C19" s="740"/>
      <c r="D19" s="1030"/>
      <c r="E19" s="1030"/>
      <c r="F19" s="1030"/>
      <c r="G19" s="1030"/>
      <c r="H19" s="1030"/>
      <c r="I19" s="1031"/>
      <c r="J19" s="1030"/>
      <c r="K19" s="1030"/>
      <c r="L19" s="1030"/>
      <c r="M19" s="1030"/>
      <c r="N19" s="1030"/>
      <c r="O19" s="1031"/>
      <c r="P19" s="1031"/>
      <c r="Q19" s="1031"/>
      <c r="R19" s="1031"/>
      <c r="S19" s="1031"/>
      <c r="T19" s="1032"/>
      <c r="U19" s="1032"/>
      <c r="V19" s="1040"/>
      <c r="W19" s="1032"/>
      <c r="X19" s="1032"/>
      <c r="Y19" s="1032"/>
      <c r="Z19" s="1032"/>
      <c r="AA19" s="1032"/>
      <c r="AB19" s="1032"/>
      <c r="AC19" s="1032"/>
      <c r="AD19" s="1032"/>
      <c r="AE19" s="1032"/>
      <c r="AF19" s="1032"/>
      <c r="AG19" s="1032"/>
      <c r="AH19" s="1032"/>
      <c r="AI19" s="1032"/>
      <c r="AJ19" s="1033"/>
      <c r="AK19" s="1033"/>
      <c r="AL19" s="1034"/>
    </row>
    <row r="20" spans="1:38" ht="30" customHeight="1">
      <c r="A20" s="1030"/>
      <c r="B20" s="744"/>
      <c r="C20" s="740"/>
      <c r="D20" s="1030"/>
      <c r="E20" s="1030"/>
      <c r="F20" s="1030"/>
      <c r="G20" s="1030"/>
      <c r="H20" s="1030"/>
      <c r="I20" s="1031"/>
      <c r="J20" s="1030"/>
      <c r="K20" s="1030"/>
      <c r="L20" s="1030"/>
      <c r="M20" s="1030"/>
      <c r="N20" s="1030"/>
      <c r="O20" s="1031"/>
      <c r="P20" s="1031"/>
      <c r="Q20" s="1031"/>
      <c r="R20" s="1031"/>
      <c r="S20" s="1031"/>
      <c r="T20" s="1032"/>
      <c r="U20" s="1032"/>
      <c r="V20" s="1040"/>
      <c r="W20" s="1032"/>
      <c r="X20" s="1032"/>
      <c r="Y20" s="1032"/>
      <c r="Z20" s="1032"/>
      <c r="AA20" s="1032"/>
      <c r="AB20" s="1032"/>
      <c r="AC20" s="1032"/>
      <c r="AD20" s="1032"/>
      <c r="AE20" s="1032"/>
      <c r="AF20" s="1032"/>
      <c r="AG20" s="1032"/>
      <c r="AH20" s="1032"/>
      <c r="AI20" s="1032"/>
      <c r="AJ20" s="1033"/>
      <c r="AK20" s="1033"/>
      <c r="AL20" s="1034"/>
    </row>
    <row r="21" spans="1:38" s="1039" customFormat="1" ht="30" customHeight="1">
      <c r="A21" s="1030"/>
      <c r="B21" s="1041" t="s">
        <v>1216</v>
      </c>
      <c r="C21" s="740"/>
      <c r="D21" s="1030"/>
      <c r="E21" s="1030"/>
      <c r="F21" s="1030"/>
      <c r="G21" s="1030"/>
      <c r="H21" s="1030"/>
      <c r="I21" s="1031"/>
      <c r="J21" s="1030"/>
      <c r="K21" s="1030"/>
      <c r="L21" s="1030"/>
      <c r="M21" s="1030"/>
      <c r="N21" s="1030"/>
      <c r="O21" s="1031"/>
      <c r="P21" s="1031"/>
      <c r="Q21" s="1031"/>
      <c r="R21" s="1031"/>
      <c r="S21" s="1031"/>
      <c r="T21" s="1032"/>
      <c r="U21" s="1032"/>
      <c r="V21" s="1040"/>
      <c r="W21" s="1032"/>
      <c r="X21" s="1040"/>
      <c r="Y21" s="1032"/>
      <c r="Z21" s="1040"/>
      <c r="AA21" s="1032"/>
      <c r="AB21" s="1032"/>
      <c r="AC21" s="1032"/>
      <c r="AD21" s="1032"/>
      <c r="AE21" s="1032"/>
      <c r="AF21" s="1032"/>
      <c r="AG21" s="1032"/>
      <c r="AH21" s="1032"/>
      <c r="AI21" s="1032"/>
      <c r="AJ21" s="1033"/>
      <c r="AK21" s="1033"/>
      <c r="AL21" s="1034">
        <v>1</v>
      </c>
    </row>
    <row r="22" spans="1:38" s="1039" customFormat="1" ht="30" customHeight="1">
      <c r="A22" s="1030"/>
      <c r="B22" s="1041" t="s">
        <v>1217</v>
      </c>
      <c r="C22" s="740"/>
      <c r="D22" s="1030"/>
      <c r="E22" s="1030"/>
      <c r="F22" s="1030"/>
      <c r="G22" s="1030"/>
      <c r="H22" s="1030"/>
      <c r="I22" s="1031"/>
      <c r="J22" s="1030"/>
      <c r="K22" s="1030"/>
      <c r="L22" s="1030"/>
      <c r="M22" s="1030"/>
      <c r="N22" s="1030"/>
      <c r="O22" s="1031"/>
      <c r="P22" s="1031"/>
      <c r="Q22" s="1031"/>
      <c r="R22" s="1031"/>
      <c r="S22" s="1031"/>
      <c r="T22" s="1032"/>
      <c r="U22" s="1032"/>
      <c r="V22" s="1040"/>
      <c r="W22" s="1032"/>
      <c r="X22" s="1040"/>
      <c r="Y22" s="1032"/>
      <c r="Z22" s="1040"/>
      <c r="AA22" s="1032"/>
      <c r="AB22" s="1032"/>
      <c r="AC22" s="1032"/>
      <c r="AD22" s="1032"/>
      <c r="AE22" s="1032"/>
      <c r="AF22" s="1032"/>
      <c r="AG22" s="1032"/>
      <c r="AH22" s="1032"/>
      <c r="AI22" s="1032"/>
      <c r="AJ22" s="1033"/>
      <c r="AK22" s="1033"/>
      <c r="AL22" s="1034">
        <v>1</v>
      </c>
    </row>
    <row r="23" spans="1:38" s="1039" customFormat="1" ht="30" customHeight="1">
      <c r="A23" s="1030"/>
      <c r="B23" s="1041" t="s">
        <v>1218</v>
      </c>
      <c r="C23" s="740"/>
      <c r="D23" s="1030"/>
      <c r="E23" s="1030"/>
      <c r="F23" s="1030"/>
      <c r="G23" s="1030"/>
      <c r="H23" s="1030"/>
      <c r="I23" s="1031"/>
      <c r="J23" s="1030"/>
      <c r="K23" s="1030"/>
      <c r="L23" s="1030"/>
      <c r="M23" s="1030"/>
      <c r="N23" s="1030"/>
      <c r="O23" s="1031"/>
      <c r="P23" s="1031"/>
      <c r="Q23" s="1031"/>
      <c r="R23" s="1031"/>
      <c r="S23" s="1031"/>
      <c r="T23" s="1032"/>
      <c r="U23" s="1032"/>
      <c r="V23" s="1040"/>
      <c r="W23" s="1032"/>
      <c r="X23" s="1040"/>
      <c r="Y23" s="1032"/>
      <c r="Z23" s="1040"/>
      <c r="AA23" s="1032"/>
      <c r="AB23" s="1032"/>
      <c r="AC23" s="1032"/>
      <c r="AD23" s="1032"/>
      <c r="AE23" s="1032"/>
      <c r="AF23" s="1032"/>
      <c r="AG23" s="1032"/>
      <c r="AH23" s="1032"/>
      <c r="AI23" s="1032"/>
      <c r="AJ23" s="1033"/>
      <c r="AK23" s="1033"/>
      <c r="AL23" s="1034">
        <v>1</v>
      </c>
    </row>
    <row r="24" spans="1:38" s="1039" customFormat="1" ht="30" customHeight="1">
      <c r="A24" s="1030"/>
      <c r="B24" s="1259" t="s">
        <v>1219</v>
      </c>
      <c r="C24" s="1260"/>
      <c r="D24" s="1261"/>
      <c r="E24" s="1261"/>
      <c r="F24" s="1261"/>
      <c r="G24" s="1262" t="s">
        <v>1220</v>
      </c>
      <c r="H24" s="1263"/>
      <c r="I24" s="1264"/>
      <c r="J24" s="1263"/>
      <c r="K24" s="1263"/>
      <c r="L24" s="1263"/>
      <c r="M24" s="1263"/>
      <c r="N24" s="1263"/>
      <c r="O24" s="1265"/>
      <c r="P24" s="1265"/>
      <c r="Q24" s="1265"/>
      <c r="R24" s="1265"/>
      <c r="S24" s="1265"/>
      <c r="T24" s="1032"/>
      <c r="U24" s="1032"/>
      <c r="V24" s="1040"/>
      <c r="W24" s="1032"/>
      <c r="X24" s="1040"/>
      <c r="Y24" s="1032"/>
      <c r="Z24" s="1040"/>
      <c r="AA24" s="1032"/>
      <c r="AB24" s="1032"/>
      <c r="AC24" s="1032"/>
      <c r="AD24" s="1032"/>
      <c r="AE24" s="1032"/>
      <c r="AF24" s="1032"/>
      <c r="AG24" s="1032"/>
      <c r="AH24" s="1032"/>
      <c r="AI24" s="1032"/>
      <c r="AJ24" s="1033"/>
      <c r="AK24" s="1033"/>
      <c r="AL24" s="1034">
        <v>1</v>
      </c>
    </row>
    <row r="25" spans="1:38" s="1039" customFormat="1" ht="30" customHeight="1">
      <c r="A25" s="1030"/>
      <c r="B25" s="744"/>
      <c r="C25" s="740"/>
      <c r="D25" s="1030"/>
      <c r="E25" s="1030"/>
      <c r="F25" s="1030"/>
      <c r="G25" s="1030"/>
      <c r="H25" s="1030"/>
      <c r="I25" s="1031"/>
      <c r="J25" s="1030"/>
      <c r="K25" s="1030"/>
      <c r="L25" s="1030"/>
      <c r="M25" s="1030"/>
      <c r="N25" s="1030"/>
      <c r="O25" s="1031"/>
      <c r="P25" s="1031"/>
      <c r="Q25" s="1031"/>
      <c r="R25" s="1031"/>
      <c r="S25" s="1031"/>
      <c r="T25" s="1032"/>
      <c r="U25" s="1032"/>
      <c r="V25" s="1040"/>
      <c r="W25" s="1032"/>
      <c r="X25" s="1040"/>
      <c r="Y25" s="1032"/>
      <c r="Z25" s="1040"/>
      <c r="AA25" s="1033"/>
      <c r="AB25" s="1033"/>
      <c r="AC25" s="1033"/>
      <c r="AD25" s="1032"/>
      <c r="AE25" s="1032"/>
      <c r="AF25" s="1032"/>
      <c r="AG25" s="1032"/>
      <c r="AH25" s="1032"/>
      <c r="AI25" s="1032"/>
      <c r="AJ25" s="1033"/>
      <c r="AK25" s="1033"/>
      <c r="AL25" s="1034">
        <v>1</v>
      </c>
    </row>
    <row r="26" spans="1:38" s="1039" customFormat="1" ht="30" customHeight="1">
      <c r="A26" s="1030"/>
      <c r="B26" s="1041" t="s">
        <v>1221</v>
      </c>
      <c r="C26" s="740"/>
      <c r="D26" s="1030"/>
      <c r="E26" s="1030"/>
      <c r="F26" s="1030"/>
      <c r="G26" s="1030"/>
      <c r="H26" s="1030"/>
      <c r="I26" s="1031"/>
      <c r="J26" s="1030"/>
      <c r="K26" s="1030"/>
      <c r="L26" s="1030"/>
      <c r="M26" s="1030"/>
      <c r="N26" s="1030"/>
      <c r="O26" s="1031"/>
      <c r="P26" s="1031"/>
      <c r="Q26" s="1031"/>
      <c r="R26" s="1031"/>
      <c r="S26" s="1031"/>
      <c r="T26" s="1032"/>
      <c r="U26" s="1032"/>
      <c r="V26" s="1040"/>
      <c r="W26" s="1032"/>
      <c r="X26" s="1040"/>
      <c r="Y26" s="1032"/>
      <c r="Z26" s="1040"/>
      <c r="AA26" s="1033"/>
      <c r="AB26" s="1033"/>
      <c r="AC26" s="1033"/>
      <c r="AD26" s="1032"/>
      <c r="AE26" s="1032"/>
      <c r="AF26" s="1032"/>
      <c r="AG26" s="1032"/>
      <c r="AH26" s="1032"/>
      <c r="AI26" s="1032"/>
      <c r="AJ26" s="1033"/>
      <c r="AK26" s="1033"/>
      <c r="AL26" s="1034">
        <v>1</v>
      </c>
    </row>
    <row r="27" spans="1:38" s="1039" customFormat="1" ht="30" customHeight="1">
      <c r="A27" s="1030"/>
      <c r="B27" s="1041" t="s">
        <v>1222</v>
      </c>
      <c r="C27" s="740"/>
      <c r="D27" s="1030"/>
      <c r="E27" s="1030"/>
      <c r="F27" s="1030"/>
      <c r="G27" s="1030"/>
      <c r="H27" s="1030"/>
      <c r="I27" s="1031"/>
      <c r="J27" s="1030"/>
      <c r="K27" s="1030"/>
      <c r="L27" s="1030"/>
      <c r="M27" s="1030"/>
      <c r="N27" s="1030"/>
      <c r="O27" s="1031"/>
      <c r="P27" s="1031"/>
      <c r="Q27" s="1031"/>
      <c r="R27" s="1031"/>
      <c r="S27" s="1031"/>
      <c r="T27" s="1032"/>
      <c r="U27" s="1032"/>
      <c r="V27" s="1040"/>
      <c r="W27" s="1032"/>
      <c r="X27" s="1040"/>
      <c r="Y27" s="1032"/>
      <c r="Z27" s="1040"/>
      <c r="AA27" s="1033"/>
      <c r="AB27" s="1033"/>
      <c r="AC27" s="1033"/>
      <c r="AD27" s="1032"/>
      <c r="AE27" s="1032"/>
      <c r="AF27" s="1032"/>
      <c r="AG27" s="1032"/>
      <c r="AH27" s="1032"/>
      <c r="AI27" s="1032"/>
      <c r="AJ27" s="1033"/>
      <c r="AK27" s="1033"/>
      <c r="AL27" s="1034">
        <v>1</v>
      </c>
    </row>
    <row r="28" spans="1:38" s="1039" customFormat="1" ht="30" customHeight="1">
      <c r="A28" s="1030"/>
      <c r="B28" s="744"/>
      <c r="C28" s="740"/>
      <c r="D28" s="1030"/>
      <c r="E28" s="1030"/>
      <c r="F28" s="1030"/>
      <c r="G28" s="1030"/>
      <c r="H28" s="1030"/>
      <c r="I28" s="1031"/>
      <c r="J28" s="1030"/>
      <c r="K28" s="1030"/>
      <c r="L28" s="1030"/>
      <c r="M28" s="1030"/>
      <c r="N28" s="1030"/>
      <c r="O28" s="1031"/>
      <c r="P28" s="1031"/>
      <c r="Q28" s="1031"/>
      <c r="R28" s="1031"/>
      <c r="S28" s="1031"/>
      <c r="T28" s="1032"/>
      <c r="U28" s="1032"/>
      <c r="V28" s="1040"/>
      <c r="W28" s="1040"/>
      <c r="X28" s="1040"/>
      <c r="Y28" s="1032"/>
      <c r="Z28" s="1040"/>
      <c r="AA28" s="1033"/>
      <c r="AB28" s="1033"/>
      <c r="AC28" s="1033"/>
      <c r="AD28" s="1032"/>
      <c r="AE28" s="1032"/>
      <c r="AF28" s="1032"/>
      <c r="AG28" s="1032"/>
      <c r="AH28" s="1032"/>
      <c r="AI28" s="1032"/>
      <c r="AJ28" s="1033"/>
      <c r="AK28" s="1033"/>
      <c r="AL28" s="1034">
        <v>1</v>
      </c>
    </row>
    <row r="29" spans="1:38" s="1039" customFormat="1" ht="30" customHeight="1">
      <c r="A29" s="1030"/>
      <c r="B29" s="1042" t="s">
        <v>1223</v>
      </c>
      <c r="C29" s="1030"/>
      <c r="D29" s="1030"/>
      <c r="E29" s="1030"/>
      <c r="F29" s="1030"/>
      <c r="G29" s="1030"/>
      <c r="H29" s="1030"/>
      <c r="I29" s="1042" t="s">
        <v>1636</v>
      </c>
      <c r="J29" s="1030"/>
      <c r="K29" s="1030"/>
      <c r="L29" s="1030"/>
      <c r="M29" s="1030"/>
      <c r="N29" s="1030"/>
      <c r="O29" s="1055"/>
      <c r="P29" s="1055"/>
      <c r="Q29" s="1055"/>
      <c r="R29" s="1055"/>
      <c r="S29" s="1055"/>
      <c r="T29" s="1032"/>
      <c r="U29" s="1032"/>
      <c r="V29" s="1032"/>
      <c r="W29" s="1032"/>
      <c r="X29" s="1032"/>
      <c r="Y29" s="1040"/>
      <c r="Z29" s="1032"/>
      <c r="AA29" s="1032"/>
      <c r="AB29" s="1032"/>
      <c r="AC29" s="1032"/>
      <c r="AD29" s="1032"/>
      <c r="AE29" s="1032"/>
      <c r="AF29" s="1032"/>
      <c r="AG29" s="1032"/>
      <c r="AH29" s="1032"/>
      <c r="AI29" s="1032"/>
      <c r="AJ29" s="1033"/>
      <c r="AK29" s="1033"/>
      <c r="AL29" s="1034">
        <v>1</v>
      </c>
    </row>
    <row r="30" spans="1:38" s="1039" customFormat="1" ht="30" customHeight="1">
      <c r="A30" s="1030"/>
      <c r="B30" s="1028" t="s">
        <v>1224</v>
      </c>
      <c r="C30" s="740"/>
      <c r="D30" s="1030"/>
      <c r="E30" s="1030"/>
      <c r="F30" s="1030"/>
      <c r="G30" s="1030"/>
      <c r="H30" s="1030"/>
      <c r="I30" s="1055"/>
      <c r="J30" s="1030"/>
      <c r="K30" s="1030"/>
      <c r="L30" s="1030"/>
      <c r="M30" s="1030"/>
      <c r="N30" s="1030"/>
      <c r="O30" s="1055"/>
      <c r="P30" s="1055"/>
      <c r="Q30" s="1055"/>
      <c r="R30" s="1055"/>
      <c r="S30" s="1055"/>
      <c r="T30" s="1032"/>
      <c r="U30" s="1032"/>
      <c r="V30" s="1032"/>
      <c r="W30" s="1032"/>
      <c r="X30" s="1032"/>
      <c r="Y30" s="1040"/>
      <c r="Z30" s="1032"/>
      <c r="AA30" s="1032"/>
      <c r="AB30" s="1032"/>
      <c r="AC30" s="1032"/>
      <c r="AD30" s="1032"/>
      <c r="AE30" s="1032"/>
      <c r="AF30" s="1032"/>
      <c r="AG30" s="1032"/>
      <c r="AH30" s="1032"/>
      <c r="AI30" s="1032"/>
      <c r="AJ30" s="1033"/>
      <c r="AK30" s="1033"/>
      <c r="AL30" s="1034">
        <v>1</v>
      </c>
    </row>
    <row r="31" spans="1:38" s="1039" customFormat="1" ht="30" customHeight="1">
      <c r="A31" s="1030"/>
      <c r="B31" s="1028" t="s">
        <v>1637</v>
      </c>
      <c r="C31" s="740"/>
      <c r="D31" s="1030"/>
      <c r="E31" s="1030"/>
      <c r="F31" s="1030"/>
      <c r="G31" s="1030"/>
      <c r="H31" s="1030"/>
      <c r="I31" s="1030"/>
      <c r="J31" s="1030"/>
      <c r="K31" s="1030"/>
      <c r="L31" s="1030"/>
      <c r="M31" s="1030"/>
      <c r="N31" s="1030"/>
      <c r="O31" s="1030"/>
      <c r="P31" s="1055"/>
      <c r="Q31" s="1055"/>
      <c r="R31" s="1055"/>
      <c r="S31" s="1055"/>
      <c r="T31" s="1032"/>
      <c r="U31" s="1032"/>
      <c r="V31" s="1032"/>
      <c r="W31" s="1032"/>
      <c r="X31" s="1032"/>
      <c r="Y31" s="1040"/>
      <c r="Z31" s="1032"/>
      <c r="AA31" s="1032"/>
      <c r="AB31" s="1032"/>
      <c r="AC31" s="1032"/>
      <c r="AD31" s="1033"/>
      <c r="AE31" s="1033"/>
      <c r="AF31" s="1033"/>
      <c r="AG31" s="1033"/>
      <c r="AH31" s="1033"/>
      <c r="AI31" s="1033"/>
      <c r="AJ31" s="1033"/>
      <c r="AK31" s="1033"/>
      <c r="AL31" s="1034">
        <v>1</v>
      </c>
    </row>
    <row r="32" spans="1:38" s="1039" customFormat="1" ht="30" customHeight="1">
      <c r="A32" s="1030"/>
      <c r="B32" s="1028"/>
      <c r="C32" s="740"/>
      <c r="D32" s="1030"/>
      <c r="E32" s="1030"/>
      <c r="F32" s="1030"/>
      <c r="G32" s="1030"/>
      <c r="H32" s="1030"/>
      <c r="I32" s="1030"/>
      <c r="J32" s="1030"/>
      <c r="K32" s="1030"/>
      <c r="L32" s="1030"/>
      <c r="M32" s="1030"/>
      <c r="N32" s="1030"/>
      <c r="O32" s="1030"/>
      <c r="P32" s="1055"/>
      <c r="Q32" s="1055"/>
      <c r="R32" s="1055"/>
      <c r="S32" s="1055"/>
      <c r="T32" s="1032"/>
      <c r="U32" s="1032"/>
      <c r="V32" s="1032"/>
      <c r="W32" s="1032"/>
      <c r="X32" s="1032"/>
      <c r="Y32" s="1040"/>
      <c r="Z32" s="1032"/>
      <c r="AA32" s="1032"/>
      <c r="AB32" s="1032"/>
      <c r="AC32" s="1032"/>
      <c r="AD32" s="1033"/>
      <c r="AE32" s="1033"/>
      <c r="AF32" s="1033"/>
      <c r="AG32" s="1033"/>
      <c r="AH32" s="1033"/>
      <c r="AI32" s="1033"/>
      <c r="AJ32" s="1033"/>
      <c r="AK32" s="1033"/>
      <c r="AL32" s="1034"/>
    </row>
    <row r="33" spans="1:38" s="1039" customFormat="1" ht="30" customHeight="1">
      <c r="A33" s="1030"/>
      <c r="B33" s="744" t="s">
        <v>1225</v>
      </c>
      <c r="C33" s="740"/>
      <c r="D33" s="1030"/>
      <c r="E33" s="1030"/>
      <c r="F33" s="1030"/>
      <c r="G33" s="1030"/>
      <c r="H33" s="1030"/>
      <c r="I33" s="1030"/>
      <c r="J33" s="1030"/>
      <c r="K33" s="1030"/>
      <c r="L33" s="1030"/>
      <c r="M33" s="1030"/>
      <c r="N33" s="1030"/>
      <c r="O33" s="1030"/>
      <c r="P33" s="1055"/>
      <c r="Q33" s="1055"/>
      <c r="R33" s="1055"/>
      <c r="S33" s="1055"/>
      <c r="T33" s="1032"/>
      <c r="U33" s="1032"/>
      <c r="V33" s="1032"/>
      <c r="W33" s="1032"/>
      <c r="X33" s="1032"/>
      <c r="Y33" s="1040"/>
      <c r="Z33" s="1032"/>
      <c r="AA33" s="1032"/>
      <c r="AB33" s="1032"/>
      <c r="AC33" s="1032"/>
      <c r="AD33" s="1033"/>
      <c r="AE33" s="1033"/>
      <c r="AF33" s="1033"/>
      <c r="AG33" s="1033"/>
      <c r="AH33" s="1033"/>
      <c r="AI33" s="1033"/>
      <c r="AJ33" s="1033"/>
      <c r="AK33" s="1033"/>
      <c r="AL33" s="1034">
        <v>1</v>
      </c>
    </row>
    <row r="34" spans="1:38" s="1039" customFormat="1" ht="30" customHeight="1">
      <c r="A34" s="1030"/>
      <c r="B34" s="744" t="s">
        <v>1226</v>
      </c>
      <c r="C34" s="740"/>
      <c r="D34" s="1030"/>
      <c r="E34" s="1030"/>
      <c r="F34" s="1030"/>
      <c r="G34" s="1030"/>
      <c r="H34" s="1030"/>
      <c r="I34" s="1030"/>
      <c r="J34" s="1030"/>
      <c r="K34" s="1030"/>
      <c r="L34" s="1030"/>
      <c r="M34" s="1030"/>
      <c r="N34" s="1030"/>
      <c r="O34" s="1030"/>
      <c r="P34" s="1055"/>
      <c r="Q34" s="1055"/>
      <c r="R34" s="1055"/>
      <c r="S34" s="1055"/>
      <c r="T34" s="1032"/>
      <c r="U34" s="1032"/>
      <c r="V34" s="1032"/>
      <c r="W34" s="1032"/>
      <c r="X34" s="1032"/>
      <c r="Y34" s="1040"/>
      <c r="Z34" s="1032"/>
      <c r="AA34" s="1032"/>
      <c r="AB34" s="1032"/>
      <c r="AC34" s="1032"/>
      <c r="AD34" s="1033"/>
      <c r="AE34" s="1033"/>
      <c r="AF34" s="1033"/>
      <c r="AG34" s="1033"/>
      <c r="AH34" s="1033"/>
      <c r="AI34" s="1033"/>
      <c r="AJ34" s="1033"/>
      <c r="AK34" s="1033"/>
      <c r="AL34" s="1034">
        <v>1</v>
      </c>
    </row>
    <row r="35" spans="1:38" s="1039" customFormat="1" ht="30" customHeight="1">
      <c r="A35" s="1030"/>
      <c r="B35" s="744"/>
      <c r="C35" s="740"/>
      <c r="D35" s="1030"/>
      <c r="E35" s="1030"/>
      <c r="F35" s="1030"/>
      <c r="G35" s="1030"/>
      <c r="H35" s="1030"/>
      <c r="I35" s="1030"/>
      <c r="J35" s="1030"/>
      <c r="K35" s="1030"/>
      <c r="L35" s="1030"/>
      <c r="M35" s="1030"/>
      <c r="N35" s="1030"/>
      <c r="O35" s="1030"/>
      <c r="P35" s="1055"/>
      <c r="Q35" s="1055"/>
      <c r="R35" s="1055"/>
      <c r="S35" s="1055"/>
      <c r="T35" s="1032"/>
      <c r="U35" s="1032"/>
      <c r="V35" s="1032"/>
      <c r="W35" s="1032"/>
      <c r="X35" s="1032"/>
      <c r="Y35" s="1040"/>
      <c r="Z35" s="1032"/>
      <c r="AA35" s="1032"/>
      <c r="AB35" s="1032"/>
      <c r="AC35" s="1032"/>
      <c r="AD35" s="1033"/>
      <c r="AE35" s="1033"/>
      <c r="AF35" s="1033"/>
      <c r="AG35" s="1033"/>
      <c r="AH35" s="1033"/>
      <c r="AI35" s="1033"/>
      <c r="AJ35" s="1033"/>
      <c r="AK35" s="1033"/>
      <c r="AL35" s="1034">
        <v>1</v>
      </c>
    </row>
    <row r="36" spans="1:38" s="1039" customFormat="1" ht="30" customHeight="1">
      <c r="A36" s="1030"/>
      <c r="B36" s="1038" t="s">
        <v>1227</v>
      </c>
      <c r="C36" s="740"/>
      <c r="D36" s="1030"/>
      <c r="E36" s="1030"/>
      <c r="F36" s="1030"/>
      <c r="G36" s="1030"/>
      <c r="H36" s="1030"/>
      <c r="I36" s="1030"/>
      <c r="J36" s="1030"/>
      <c r="K36" s="1030"/>
      <c r="L36" s="1030"/>
      <c r="M36" s="1030"/>
      <c r="N36" s="1030"/>
      <c r="O36" s="1030"/>
      <c r="P36" s="1055"/>
      <c r="Q36" s="1055"/>
      <c r="R36" s="1055"/>
      <c r="S36" s="1055"/>
      <c r="T36" s="1032"/>
      <c r="U36" s="1032"/>
      <c r="V36" s="1032"/>
      <c r="W36" s="1032"/>
      <c r="X36" s="1032"/>
      <c r="Y36" s="1040"/>
      <c r="Z36" s="1032"/>
      <c r="AA36" s="1032"/>
      <c r="AB36" s="1032"/>
      <c r="AC36" s="1032"/>
      <c r="AD36" s="1033"/>
      <c r="AE36" s="1033"/>
      <c r="AF36" s="1033"/>
      <c r="AG36" s="1033"/>
      <c r="AH36" s="1033"/>
      <c r="AI36" s="1033"/>
      <c r="AJ36" s="1033"/>
      <c r="AK36" s="1033"/>
      <c r="AL36" s="1034">
        <v>1</v>
      </c>
    </row>
    <row r="37" spans="1:38" s="1039" customFormat="1" ht="30" customHeight="1">
      <c r="A37" s="1030"/>
      <c r="B37" s="1038" t="s">
        <v>1228</v>
      </c>
      <c r="C37" s="740"/>
      <c r="D37" s="1030"/>
      <c r="E37" s="1030"/>
      <c r="F37" s="1030"/>
      <c r="G37" s="1030"/>
      <c r="H37" s="1030"/>
      <c r="I37" s="1030"/>
      <c r="J37" s="1030"/>
      <c r="K37" s="1030"/>
      <c r="L37" s="1030"/>
      <c r="M37" s="1030"/>
      <c r="N37" s="1030"/>
      <c r="O37" s="1030"/>
      <c r="P37" s="1055"/>
      <c r="Q37" s="1055"/>
      <c r="R37" s="1055"/>
      <c r="S37" s="1055"/>
      <c r="T37" s="1032"/>
      <c r="U37" s="1032"/>
      <c r="V37" s="1032"/>
      <c r="W37" s="1032"/>
      <c r="X37" s="1032"/>
      <c r="Y37" s="1040"/>
      <c r="Z37" s="1032"/>
      <c r="AA37" s="1032"/>
      <c r="AB37" s="1032"/>
      <c r="AC37" s="1032"/>
      <c r="AD37" s="1033"/>
      <c r="AE37" s="1033"/>
      <c r="AF37" s="1033"/>
      <c r="AG37" s="1033"/>
      <c r="AH37" s="1033"/>
      <c r="AI37" s="1033"/>
      <c r="AJ37" s="1033"/>
      <c r="AK37" s="1033"/>
      <c r="AL37" s="1034">
        <v>1</v>
      </c>
    </row>
    <row r="38" spans="1:38" s="1039" customFormat="1" ht="30" customHeight="1">
      <c r="A38" s="1030"/>
      <c r="B38" s="1038" t="s">
        <v>1229</v>
      </c>
      <c r="C38" s="740"/>
      <c r="D38" s="1030"/>
      <c r="E38" s="1030"/>
      <c r="F38" s="1030"/>
      <c r="G38" s="1030"/>
      <c r="H38" s="1030"/>
      <c r="I38" s="1030"/>
      <c r="J38" s="1030"/>
      <c r="K38" s="1030"/>
      <c r="L38" s="1030"/>
      <c r="M38" s="1030"/>
      <c r="N38" s="1030"/>
      <c r="O38" s="1030"/>
      <c r="P38" s="1055"/>
      <c r="Q38" s="1055"/>
      <c r="R38" s="1055"/>
      <c r="S38" s="1055"/>
      <c r="T38" s="1032"/>
      <c r="U38" s="1032"/>
      <c r="V38" s="1032"/>
      <c r="W38" s="1032"/>
      <c r="X38" s="1032"/>
      <c r="Y38" s="1040"/>
      <c r="Z38" s="1032"/>
      <c r="AA38" s="1032"/>
      <c r="AB38" s="1032"/>
      <c r="AC38" s="1032"/>
      <c r="AD38" s="1033"/>
      <c r="AE38" s="1033"/>
      <c r="AF38" s="1033"/>
      <c r="AG38" s="1033"/>
      <c r="AH38" s="1033"/>
      <c r="AI38" s="1033"/>
      <c r="AJ38" s="1033"/>
      <c r="AK38" s="1033"/>
      <c r="AL38" s="1034">
        <v>1</v>
      </c>
    </row>
    <row r="39" spans="1:38" s="1039" customFormat="1" ht="30" customHeight="1">
      <c r="A39" s="1030"/>
      <c r="B39" s="1038"/>
      <c r="C39" s="740"/>
      <c r="D39" s="1030"/>
      <c r="E39" s="1030"/>
      <c r="F39" s="1030"/>
      <c r="G39" s="1030"/>
      <c r="H39" s="1030"/>
      <c r="I39" s="1030"/>
      <c r="J39" s="1030"/>
      <c r="K39" s="1030"/>
      <c r="L39" s="1030"/>
      <c r="M39" s="1030"/>
      <c r="N39" s="1030"/>
      <c r="O39" s="1030"/>
      <c r="P39" s="1055"/>
      <c r="Q39" s="1055"/>
      <c r="R39" s="1055"/>
      <c r="S39" s="1055"/>
      <c r="T39" s="1032"/>
      <c r="U39" s="744"/>
      <c r="V39" s="1032"/>
      <c r="W39" s="1032"/>
      <c r="X39" s="1032"/>
      <c r="Y39" s="1040"/>
      <c r="Z39" s="1032"/>
      <c r="AA39" s="1032"/>
      <c r="AB39" s="1032"/>
      <c r="AC39" s="1032"/>
      <c r="AD39" s="1033"/>
      <c r="AE39" s="1033"/>
      <c r="AF39" s="1033"/>
      <c r="AG39" s="1033"/>
      <c r="AH39" s="1033"/>
      <c r="AI39" s="1033"/>
      <c r="AJ39" s="1033"/>
      <c r="AK39" s="1033"/>
      <c r="AL39" s="1034">
        <v>1</v>
      </c>
    </row>
    <row r="40" spans="1:38" s="1039" customFormat="1" ht="30" customHeight="1">
      <c r="A40" s="1030"/>
      <c r="B40" s="1042" t="s">
        <v>1230</v>
      </c>
      <c r="C40" s="740"/>
      <c r="D40" s="1030"/>
      <c r="E40" s="1030"/>
      <c r="F40" s="1030"/>
      <c r="G40" s="1030"/>
      <c r="H40" s="1030"/>
      <c r="I40" s="1030"/>
      <c r="J40" s="1030"/>
      <c r="K40" s="1030"/>
      <c r="L40" s="1030"/>
      <c r="M40" s="1030"/>
      <c r="N40" s="1030"/>
      <c r="O40" s="1030"/>
      <c r="P40" s="1055"/>
      <c r="Q40" s="1055"/>
      <c r="R40" s="1055"/>
      <c r="S40" s="1055"/>
      <c r="T40" s="1032"/>
      <c r="U40" s="1032"/>
      <c r="V40" s="1032"/>
      <c r="W40" s="1032"/>
      <c r="X40" s="1032"/>
      <c r="Y40" s="1040"/>
      <c r="Z40" s="1032"/>
      <c r="AA40" s="1032"/>
      <c r="AB40" s="1032"/>
      <c r="AC40" s="1032"/>
      <c r="AD40" s="1033"/>
      <c r="AE40" s="1033"/>
      <c r="AF40" s="1033"/>
      <c r="AG40" s="1033"/>
      <c r="AH40" s="1033"/>
      <c r="AI40" s="1033"/>
      <c r="AJ40" s="1033"/>
      <c r="AK40" s="1033"/>
      <c r="AL40" s="1034"/>
    </row>
    <row r="41" spans="1:38" s="1039" customFormat="1" ht="30" customHeight="1">
      <c r="A41" s="1030"/>
      <c r="B41" s="744"/>
      <c r="C41" s="1042" t="s">
        <v>1231</v>
      </c>
      <c r="D41" s="1030"/>
      <c r="E41" s="1030"/>
      <c r="F41" s="1030"/>
      <c r="G41" s="1030"/>
      <c r="H41" s="1030"/>
      <c r="I41" s="1030"/>
      <c r="J41" s="1030"/>
      <c r="K41" s="1030"/>
      <c r="L41" s="1030"/>
      <c r="M41" s="1030"/>
      <c r="N41" s="1030"/>
      <c r="O41" s="1030"/>
      <c r="P41" s="1055"/>
      <c r="Q41" s="1055"/>
      <c r="R41" s="1055"/>
      <c r="S41" s="1055"/>
      <c r="T41" s="1032"/>
      <c r="U41" s="1032"/>
      <c r="V41" s="1032"/>
      <c r="W41" s="1032"/>
      <c r="X41" s="1032"/>
      <c r="Y41" s="1040"/>
      <c r="Z41" s="1032"/>
      <c r="AA41" s="1032"/>
      <c r="AB41" s="1032"/>
      <c r="AC41" s="1032"/>
      <c r="AD41" s="1033"/>
      <c r="AE41" s="1033"/>
      <c r="AF41" s="1033"/>
      <c r="AG41" s="1033"/>
      <c r="AH41" s="1033"/>
      <c r="AI41" s="1033"/>
      <c r="AJ41" s="1033"/>
      <c r="AK41" s="1033"/>
      <c r="AL41" s="1034"/>
    </row>
    <row r="42" spans="1:38" s="1039" customFormat="1" ht="30" customHeight="1">
      <c r="A42" s="1030"/>
      <c r="B42" s="744"/>
      <c r="C42" s="1042" t="s">
        <v>1232</v>
      </c>
      <c r="D42" s="1030"/>
      <c r="E42" s="1030"/>
      <c r="F42" s="1030"/>
      <c r="G42" s="1030"/>
      <c r="H42" s="1030"/>
      <c r="I42" s="1030"/>
      <c r="J42" s="1030"/>
      <c r="K42" s="1030"/>
      <c r="L42" s="1030"/>
      <c r="M42" s="1030"/>
      <c r="N42" s="1030"/>
      <c r="O42" s="1030"/>
      <c r="P42" s="1055"/>
      <c r="Q42" s="1055"/>
      <c r="R42" s="1055"/>
      <c r="S42" s="1055"/>
      <c r="T42" s="1032"/>
      <c r="U42" s="1032"/>
      <c r="V42" s="1032"/>
      <c r="W42" s="1032"/>
      <c r="X42" s="1032"/>
      <c r="Y42" s="1040"/>
      <c r="Z42" s="1032"/>
      <c r="AA42" s="1032"/>
      <c r="AB42" s="1032"/>
      <c r="AC42" s="1032"/>
      <c r="AD42" s="1033"/>
      <c r="AE42" s="1033"/>
      <c r="AF42" s="1033"/>
      <c r="AG42" s="1033"/>
      <c r="AH42" s="1033"/>
      <c r="AI42" s="1033"/>
      <c r="AJ42" s="1033"/>
      <c r="AK42" s="1033"/>
      <c r="AL42" s="1034"/>
    </row>
    <row r="43" spans="1:38" s="1039" customFormat="1" ht="30" customHeight="1">
      <c r="A43" s="1030"/>
      <c r="B43" s="1038"/>
      <c r="C43" s="740"/>
      <c r="D43" s="1030"/>
      <c r="E43" s="1030"/>
      <c r="F43" s="1030"/>
      <c r="G43" s="1030"/>
      <c r="H43" s="1030"/>
      <c r="I43" s="1030"/>
      <c r="J43" s="1030"/>
      <c r="K43" s="1030"/>
      <c r="L43" s="1030"/>
      <c r="M43" s="1030"/>
      <c r="N43" s="1030"/>
      <c r="O43" s="1030"/>
      <c r="P43" s="1055"/>
      <c r="Q43" s="1055"/>
      <c r="R43" s="1055"/>
      <c r="S43" s="1055"/>
      <c r="T43" s="1032"/>
      <c r="U43" s="1032"/>
      <c r="V43" s="1032"/>
      <c r="W43" s="1032"/>
      <c r="X43" s="1032"/>
      <c r="Y43" s="1040"/>
      <c r="Z43" s="1032"/>
      <c r="AA43" s="1032"/>
      <c r="AB43" s="1032"/>
      <c r="AC43" s="1032"/>
      <c r="AD43" s="1033"/>
      <c r="AE43" s="1033"/>
      <c r="AF43" s="1033"/>
      <c r="AG43" s="1033"/>
      <c r="AH43" s="1033"/>
      <c r="AI43" s="1033"/>
      <c r="AJ43" s="1033"/>
      <c r="AK43" s="1033"/>
      <c r="AL43" s="1034">
        <v>1</v>
      </c>
    </row>
    <row r="44" spans="1:38" s="1039" customFormat="1" ht="30" customHeight="1">
      <c r="A44" s="1030"/>
      <c r="B44" s="1028"/>
      <c r="C44" s="744" t="s">
        <v>1233</v>
      </c>
      <c r="D44" s="1266"/>
      <c r="E44" s="1266"/>
      <c r="F44" s="1030"/>
      <c r="G44" s="1030"/>
      <c r="H44" s="1030"/>
      <c r="I44" s="1030"/>
      <c r="J44" s="1030"/>
      <c r="K44" s="1030"/>
      <c r="L44" s="1030"/>
      <c r="M44" s="1030"/>
      <c r="N44" s="1030"/>
      <c r="O44" s="1030"/>
      <c r="P44" s="1055"/>
      <c r="Q44" s="1055"/>
      <c r="R44" s="1055"/>
      <c r="S44" s="1055"/>
      <c r="T44" s="1032"/>
      <c r="U44" s="1032"/>
      <c r="V44" s="1032"/>
      <c r="W44" s="1032"/>
      <c r="X44" s="1032"/>
      <c r="Y44" s="1040"/>
      <c r="Z44" s="1032"/>
      <c r="AA44" s="1032"/>
      <c r="AB44" s="1032"/>
      <c r="AC44" s="1032"/>
      <c r="AD44" s="1033"/>
      <c r="AE44" s="1033"/>
      <c r="AF44" s="1033"/>
      <c r="AG44" s="1033"/>
      <c r="AH44" s="1033"/>
      <c r="AI44" s="1033"/>
      <c r="AJ44" s="1033"/>
      <c r="AK44" s="1033"/>
      <c r="AL44" s="1034">
        <v>1</v>
      </c>
    </row>
    <row r="45" spans="1:38" s="1039" customFormat="1" ht="30" customHeight="1">
      <c r="A45" s="1030"/>
      <c r="B45" s="1028"/>
      <c r="C45" s="1266"/>
      <c r="D45" s="1199" t="s">
        <v>1234</v>
      </c>
      <c r="E45" s="1266"/>
      <c r="F45" s="1030"/>
      <c r="G45" s="1030"/>
      <c r="H45" s="1030"/>
      <c r="I45" s="1030"/>
      <c r="J45" s="1030"/>
      <c r="K45" s="1030"/>
      <c r="L45" s="1030"/>
      <c r="M45" s="1030"/>
      <c r="N45" s="1030"/>
      <c r="O45" s="1030"/>
      <c r="P45" s="1055"/>
      <c r="Q45" s="1055"/>
      <c r="R45" s="1055"/>
      <c r="S45" s="1055"/>
      <c r="T45" s="1032"/>
      <c r="U45" s="1032"/>
      <c r="V45" s="1032"/>
      <c r="W45" s="1032"/>
      <c r="X45" s="1032"/>
      <c r="Y45" s="1032"/>
      <c r="Z45" s="1032"/>
      <c r="AA45" s="1032"/>
      <c r="AB45" s="1032"/>
      <c r="AC45" s="1032"/>
      <c r="AD45" s="1033"/>
      <c r="AE45" s="1033"/>
      <c r="AF45" s="1033"/>
      <c r="AG45" s="1033"/>
      <c r="AH45" s="1033"/>
      <c r="AI45" s="1033"/>
      <c r="AJ45" s="1033"/>
      <c r="AK45" s="1033"/>
      <c r="AL45" s="1034">
        <v>1</v>
      </c>
    </row>
    <row r="46" spans="1:38" s="1039" customFormat="1" ht="30" customHeight="1">
      <c r="A46" s="1030"/>
      <c r="B46" s="1028"/>
      <c r="C46" s="1266"/>
      <c r="D46" s="1199" t="s">
        <v>1235</v>
      </c>
      <c r="E46" s="1266"/>
      <c r="F46" s="1030"/>
      <c r="G46" s="1030"/>
      <c r="H46" s="1030"/>
      <c r="I46" s="1030"/>
      <c r="J46" s="1030"/>
      <c r="K46" s="1030"/>
      <c r="L46" s="1030"/>
      <c r="M46" s="1030"/>
      <c r="N46" s="1030"/>
      <c r="O46" s="1030"/>
      <c r="P46" s="1055"/>
      <c r="Q46" s="1055"/>
      <c r="R46" s="1055"/>
      <c r="S46" s="1055"/>
      <c r="T46" s="1032"/>
      <c r="U46" s="1032"/>
      <c r="V46" s="1032"/>
      <c r="W46" s="1032"/>
      <c r="X46" s="1032"/>
      <c r="Y46" s="1032"/>
      <c r="Z46" s="1032"/>
      <c r="AA46" s="1032"/>
      <c r="AB46" s="1032"/>
      <c r="AC46" s="1032"/>
      <c r="AD46" s="1033"/>
      <c r="AE46" s="1033"/>
      <c r="AF46" s="1033"/>
      <c r="AG46" s="1033"/>
      <c r="AH46" s="1033"/>
      <c r="AI46" s="1033"/>
      <c r="AJ46" s="1033"/>
      <c r="AK46" s="1033"/>
      <c r="AL46" s="1034">
        <v>1</v>
      </c>
    </row>
    <row r="47" spans="1:38" s="1039" customFormat="1" ht="30" customHeight="1">
      <c r="A47" s="1030"/>
      <c r="B47" s="1028"/>
      <c r="C47" s="1266"/>
      <c r="D47" s="1199" t="s">
        <v>1236</v>
      </c>
      <c r="E47" s="1266"/>
      <c r="F47" s="1030"/>
      <c r="G47" s="1030"/>
      <c r="H47" s="1030"/>
      <c r="I47" s="1030"/>
      <c r="J47" s="1030"/>
      <c r="K47" s="1030"/>
      <c r="L47" s="1030"/>
      <c r="M47" s="1030"/>
      <c r="N47" s="1030"/>
      <c r="O47" s="1030"/>
      <c r="P47" s="1055"/>
      <c r="Q47" s="1055"/>
      <c r="R47" s="1055"/>
      <c r="S47" s="1055"/>
      <c r="T47" s="1032"/>
      <c r="U47" s="1032"/>
      <c r="V47" s="1032"/>
      <c r="W47" s="1032"/>
      <c r="X47" s="1032"/>
      <c r="Y47" s="1032"/>
      <c r="Z47" s="1032"/>
      <c r="AA47" s="1032"/>
      <c r="AB47" s="1032"/>
      <c r="AC47" s="1032"/>
      <c r="AD47" s="1033"/>
      <c r="AE47" s="1033"/>
      <c r="AF47" s="1033"/>
      <c r="AG47" s="1033"/>
      <c r="AH47" s="1033"/>
      <c r="AI47" s="1033"/>
      <c r="AJ47" s="1033"/>
      <c r="AK47" s="1033"/>
      <c r="AL47" s="1034">
        <v>1</v>
      </c>
    </row>
    <row r="48" spans="1:38" s="1039" customFormat="1" ht="30" customHeight="1">
      <c r="A48" s="1030"/>
      <c r="B48" s="1028"/>
      <c r="C48" s="1266"/>
      <c r="D48" s="1199" t="s">
        <v>1238</v>
      </c>
      <c r="E48" s="1266"/>
      <c r="F48" s="1030"/>
      <c r="G48" s="1030"/>
      <c r="H48" s="1030"/>
      <c r="I48" s="1030"/>
      <c r="J48" s="1030"/>
      <c r="K48" s="1030"/>
      <c r="L48" s="1030"/>
      <c r="M48" s="1030"/>
      <c r="N48" s="1030"/>
      <c r="O48" s="1030"/>
      <c r="P48" s="1055"/>
      <c r="Q48" s="1055"/>
      <c r="R48" s="1055"/>
      <c r="S48" s="1055"/>
      <c r="T48" s="1032"/>
      <c r="U48" s="1032"/>
      <c r="V48" s="1032"/>
      <c r="W48" s="1032"/>
      <c r="X48" s="1032"/>
      <c r="Y48" s="1032"/>
      <c r="Z48" s="1032"/>
      <c r="AA48" s="1032"/>
      <c r="AB48" s="1032"/>
      <c r="AC48" s="1032"/>
      <c r="AD48" s="1033"/>
      <c r="AE48" s="1033"/>
      <c r="AF48" s="1033"/>
      <c r="AG48" s="1033"/>
      <c r="AH48" s="1033"/>
      <c r="AI48" s="1033"/>
      <c r="AJ48" s="1033"/>
      <c r="AK48" s="1033"/>
      <c r="AL48" s="1034">
        <v>1</v>
      </c>
    </row>
    <row r="49" spans="1:38" s="1039" customFormat="1" ht="30" customHeight="1">
      <c r="A49" s="1030"/>
      <c r="B49" s="1028"/>
      <c r="C49" s="1266"/>
      <c r="D49" s="1199" t="s">
        <v>1239</v>
      </c>
      <c r="E49" s="1266"/>
      <c r="F49" s="1030"/>
      <c r="G49" s="1030"/>
      <c r="H49" s="1030"/>
      <c r="I49" s="1030"/>
      <c r="J49" s="1030"/>
      <c r="K49" s="1030"/>
      <c r="L49" s="1030"/>
      <c r="M49" s="1030"/>
      <c r="N49" s="1030"/>
      <c r="O49" s="1030"/>
      <c r="P49" s="1030"/>
      <c r="Q49" s="1055"/>
      <c r="R49" s="1055"/>
      <c r="S49" s="1055"/>
      <c r="T49" s="1032"/>
      <c r="U49" s="1032"/>
      <c r="V49" s="1032"/>
      <c r="W49" s="1032"/>
      <c r="X49" s="1032"/>
      <c r="Y49" s="1032"/>
      <c r="Z49" s="1032"/>
      <c r="AA49" s="1032"/>
      <c r="AB49" s="1032"/>
      <c r="AC49" s="1032"/>
      <c r="AD49" s="1033"/>
      <c r="AE49" s="1033"/>
      <c r="AF49" s="1033"/>
      <c r="AG49" s="1033"/>
      <c r="AH49" s="1033"/>
      <c r="AI49" s="1033"/>
      <c r="AJ49" s="1033"/>
      <c r="AK49" s="1033"/>
      <c r="AL49" s="1034">
        <v>1</v>
      </c>
    </row>
    <row r="50" spans="1:38" s="1039" customFormat="1" ht="30" customHeight="1">
      <c r="A50" s="1030"/>
      <c r="B50" s="1028"/>
      <c r="C50" s="740"/>
      <c r="D50" s="1030"/>
      <c r="E50" s="1030"/>
      <c r="F50" s="1030"/>
      <c r="G50" s="1030"/>
      <c r="H50" s="1030"/>
      <c r="I50" s="1030"/>
      <c r="J50" s="1030"/>
      <c r="K50" s="1030"/>
      <c r="L50" s="1030"/>
      <c r="M50" s="1030"/>
      <c r="N50" s="1030"/>
      <c r="O50" s="1030"/>
      <c r="P50" s="1055"/>
      <c r="Q50" s="1055"/>
      <c r="R50" s="1055"/>
      <c r="S50" s="1055"/>
      <c r="T50" s="1032"/>
      <c r="U50" s="1032"/>
      <c r="V50" s="1032"/>
      <c r="W50" s="1032"/>
      <c r="X50" s="1032"/>
      <c r="Y50" s="1040"/>
      <c r="Z50" s="1032"/>
      <c r="AA50" s="1032"/>
      <c r="AB50" s="1032"/>
      <c r="AC50" s="1032"/>
      <c r="AD50" s="1033"/>
      <c r="AE50" s="1033"/>
      <c r="AF50" s="1033"/>
      <c r="AG50" s="1033"/>
      <c r="AH50" s="1033"/>
      <c r="AI50" s="1033"/>
      <c r="AJ50" s="1033"/>
      <c r="AK50" s="1033"/>
      <c r="AL50" s="1034">
        <v>1</v>
      </c>
    </row>
    <row r="51" spans="1:38" s="1039" customFormat="1" ht="30" customHeight="1">
      <c r="A51" s="1030"/>
      <c r="B51" s="1030"/>
      <c r="C51" s="1497" t="s">
        <v>1240</v>
      </c>
      <c r="D51" s="1028" t="s">
        <v>1241</v>
      </c>
      <c r="E51" s="1028"/>
      <c r="F51" s="1028"/>
      <c r="G51" s="744"/>
      <c r="H51" s="744"/>
      <c r="I51" s="744"/>
      <c r="J51" s="744"/>
      <c r="K51" s="744"/>
      <c r="L51" s="1030"/>
      <c r="M51" s="1030"/>
      <c r="N51" s="1030"/>
      <c r="O51" s="1030"/>
      <c r="P51" s="1055"/>
      <c r="Q51" s="1055"/>
      <c r="R51" s="1055"/>
      <c r="S51" s="1055"/>
      <c r="T51" s="1032"/>
      <c r="U51" s="1032"/>
      <c r="V51" s="1032"/>
      <c r="W51" s="1032"/>
      <c r="X51" s="744"/>
      <c r="Y51" s="744"/>
      <c r="Z51" s="744"/>
      <c r="AA51" s="744"/>
      <c r="AB51" s="744"/>
      <c r="AC51" s="744"/>
      <c r="AD51" s="1033"/>
      <c r="AE51" s="1033"/>
      <c r="AF51" s="1033"/>
      <c r="AG51" s="1033"/>
      <c r="AH51" s="1033"/>
      <c r="AI51" s="1033"/>
      <c r="AJ51" s="1033"/>
      <c r="AK51" s="1033"/>
      <c r="AL51" s="1034">
        <v>1</v>
      </c>
    </row>
    <row r="52" spans="1:38" s="1039" customFormat="1" ht="30" customHeight="1">
      <c r="A52" s="1030"/>
      <c r="B52" s="1030"/>
      <c r="C52" s="1497"/>
      <c r="D52" s="1028"/>
      <c r="E52" s="1028"/>
      <c r="F52" s="1028"/>
      <c r="G52" s="744"/>
      <c r="H52" s="744"/>
      <c r="I52" s="744"/>
      <c r="J52" s="744"/>
      <c r="K52" s="744"/>
      <c r="L52" s="744"/>
      <c r="M52" s="1030"/>
      <c r="N52" s="1030"/>
      <c r="O52" s="1030"/>
      <c r="P52" s="1055"/>
      <c r="Q52" s="1055"/>
      <c r="R52" s="1055"/>
      <c r="S52" s="1055"/>
      <c r="T52" s="1032"/>
      <c r="U52" s="1032"/>
      <c r="V52" s="1032"/>
      <c r="W52" s="1032"/>
      <c r="X52" s="744"/>
      <c r="Y52" s="744"/>
      <c r="Z52" s="744"/>
      <c r="AA52" s="744"/>
      <c r="AB52" s="744"/>
      <c r="AC52" s="1032"/>
      <c r="AD52" s="1033"/>
      <c r="AE52" s="1033"/>
      <c r="AF52" s="1033"/>
      <c r="AG52" s="1033"/>
      <c r="AH52" s="1033"/>
      <c r="AI52" s="1033"/>
      <c r="AJ52" s="1033"/>
      <c r="AK52" s="1033"/>
      <c r="AL52" s="1034">
        <v>1</v>
      </c>
    </row>
    <row r="53" spans="1:38" s="1039" customFormat="1" ht="30" customHeight="1">
      <c r="A53" s="1030"/>
      <c r="B53" s="1030"/>
      <c r="C53" s="1267">
        <v>45812</v>
      </c>
      <c r="D53" s="743">
        <v>1</v>
      </c>
      <c r="E53" s="1028" t="s">
        <v>1639</v>
      </c>
      <c r="F53" s="1028"/>
      <c r="G53" s="744"/>
      <c r="H53" s="744"/>
      <c r="I53" s="744"/>
      <c r="J53" s="744"/>
      <c r="K53" s="744"/>
      <c r="L53" s="744"/>
      <c r="M53" s="1030"/>
      <c r="N53" s="1030"/>
      <c r="O53" s="1030"/>
      <c r="P53" s="1055"/>
      <c r="Q53" s="1030"/>
      <c r="R53" s="1030"/>
      <c r="S53" s="1030"/>
      <c r="T53" s="1030"/>
      <c r="U53" s="1030"/>
      <c r="V53" s="1030"/>
      <c r="W53" s="1030"/>
      <c r="X53" s="744"/>
      <c r="Y53" s="744"/>
      <c r="Z53" s="744"/>
      <c r="AA53" s="744"/>
      <c r="AB53" s="744"/>
      <c r="AC53" s="1032"/>
      <c r="AD53" s="1033"/>
      <c r="AE53" s="1033"/>
      <c r="AF53" s="1033"/>
      <c r="AG53" s="1033"/>
      <c r="AH53" s="1033"/>
      <c r="AI53" s="1033"/>
      <c r="AJ53" s="1033"/>
      <c r="AK53" s="1033"/>
      <c r="AL53" s="1034">
        <v>1</v>
      </c>
    </row>
    <row r="54" spans="1:38" s="1039" customFormat="1" ht="30" customHeight="1">
      <c r="A54" s="1030"/>
      <c r="B54" s="1030"/>
      <c r="C54" s="1267">
        <v>45812</v>
      </c>
      <c r="D54" s="743">
        <v>2</v>
      </c>
      <c r="E54" s="1028" t="s">
        <v>1640</v>
      </c>
      <c r="F54" s="1028"/>
      <c r="G54" s="744"/>
      <c r="H54" s="744"/>
      <c r="I54" s="744"/>
      <c r="J54" s="744"/>
      <c r="K54" s="744"/>
      <c r="L54" s="744"/>
      <c r="M54" s="1030"/>
      <c r="N54" s="1030"/>
      <c r="O54" s="1030"/>
      <c r="P54" s="1055"/>
      <c r="Q54" s="1030"/>
      <c r="R54" s="1030"/>
      <c r="S54" s="1030"/>
      <c r="T54" s="1030"/>
      <c r="U54" s="1030"/>
      <c r="V54" s="1030"/>
      <c r="W54" s="1030"/>
      <c r="X54" s="744"/>
      <c r="Y54" s="744"/>
      <c r="Z54" s="744"/>
      <c r="AA54" s="744"/>
      <c r="AB54" s="744"/>
      <c r="AC54" s="1032"/>
      <c r="AD54" s="1033"/>
      <c r="AE54" s="1033"/>
      <c r="AF54" s="1033"/>
      <c r="AG54" s="1033"/>
      <c r="AH54" s="1033"/>
      <c r="AI54" s="1033"/>
      <c r="AJ54" s="1033"/>
      <c r="AK54" s="1033"/>
      <c r="AL54" s="1034">
        <v>1</v>
      </c>
    </row>
    <row r="55" spans="1:38" s="1039" customFormat="1" ht="30" customHeight="1">
      <c r="A55" s="1030"/>
      <c r="B55" s="1030"/>
      <c r="C55" s="1267">
        <v>45812</v>
      </c>
      <c r="D55" s="743">
        <v>3</v>
      </c>
      <c r="E55" s="1028" t="s">
        <v>1641</v>
      </c>
      <c r="F55" s="1028"/>
      <c r="G55" s="744"/>
      <c r="H55" s="744"/>
      <c r="I55" s="744"/>
      <c r="J55" s="744"/>
      <c r="K55" s="744"/>
      <c r="L55" s="744"/>
      <c r="M55" s="1030"/>
      <c r="N55" s="1030"/>
      <c r="O55" s="1030"/>
      <c r="P55" s="1055"/>
      <c r="Q55" s="1030"/>
      <c r="R55" s="1030"/>
      <c r="S55" s="1030"/>
      <c r="T55" s="1030"/>
      <c r="U55" s="1030"/>
      <c r="V55" s="1030"/>
      <c r="W55" s="1030"/>
      <c r="X55" s="744"/>
      <c r="Y55" s="744"/>
      <c r="Z55" s="744"/>
      <c r="AA55" s="744"/>
      <c r="AB55" s="744"/>
      <c r="AC55" s="1032"/>
      <c r="AD55" s="1033"/>
      <c r="AE55" s="1033"/>
      <c r="AF55" s="1033"/>
      <c r="AG55" s="1033"/>
      <c r="AH55" s="1033"/>
      <c r="AI55" s="1033"/>
      <c r="AJ55" s="1033"/>
      <c r="AK55" s="1033"/>
      <c r="AL55" s="1034">
        <v>1</v>
      </c>
    </row>
    <row r="56" spans="1:38" s="1039" customFormat="1" ht="30" customHeight="1">
      <c r="A56" s="1030"/>
      <c r="B56" s="1030"/>
      <c r="C56" s="1267">
        <v>45812</v>
      </c>
      <c r="D56" s="743">
        <v>4</v>
      </c>
      <c r="E56" s="1028" t="s">
        <v>1642</v>
      </c>
      <c r="F56" s="1028"/>
      <c r="G56" s="744"/>
      <c r="H56" s="744"/>
      <c r="I56" s="744"/>
      <c r="J56" s="744"/>
      <c r="K56" s="744"/>
      <c r="L56" s="744"/>
      <c r="M56" s="1030"/>
      <c r="N56" s="1030"/>
      <c r="O56" s="1030"/>
      <c r="P56" s="1055"/>
      <c r="Q56" s="1030"/>
      <c r="R56" s="1030"/>
      <c r="S56" s="1030"/>
      <c r="T56" s="1030"/>
      <c r="U56" s="1030"/>
      <c r="V56" s="1030"/>
      <c r="W56" s="1030"/>
      <c r="X56" s="744"/>
      <c r="Y56" s="744"/>
      <c r="Z56" s="744"/>
      <c r="AA56" s="744"/>
      <c r="AB56" s="1032"/>
      <c r="AC56" s="1032"/>
      <c r="AD56" s="1033"/>
      <c r="AE56" s="1033"/>
      <c r="AF56" s="1033"/>
      <c r="AG56" s="1033"/>
      <c r="AH56" s="1033"/>
      <c r="AI56" s="1033"/>
      <c r="AJ56" s="1033"/>
      <c r="AK56" s="1033"/>
      <c r="AL56" s="1034">
        <v>1</v>
      </c>
    </row>
    <row r="57" spans="1:38" s="1039" customFormat="1" ht="30" customHeight="1">
      <c r="A57" s="1030"/>
      <c r="B57" s="1030"/>
      <c r="C57" s="1268"/>
      <c r="D57" s="743"/>
      <c r="E57" s="1028"/>
      <c r="F57" s="1028"/>
      <c r="G57" s="744"/>
      <c r="H57" s="744"/>
      <c r="I57" s="744"/>
      <c r="J57" s="744"/>
      <c r="K57" s="744"/>
      <c r="L57" s="744"/>
      <c r="M57" s="1030"/>
      <c r="N57" s="1030"/>
      <c r="O57" s="1030"/>
      <c r="P57" s="1030"/>
      <c r="Q57" s="1030"/>
      <c r="R57" s="1030"/>
      <c r="S57" s="1030"/>
      <c r="T57" s="1030"/>
      <c r="U57" s="1030"/>
      <c r="V57" s="1030"/>
      <c r="W57" s="1030"/>
      <c r="X57" s="744"/>
      <c r="Y57" s="744"/>
      <c r="Z57" s="744"/>
      <c r="AA57" s="744"/>
      <c r="AB57" s="1032"/>
      <c r="AC57" s="1032"/>
      <c r="AD57" s="1033"/>
      <c r="AE57" s="1033"/>
      <c r="AF57" s="1033"/>
      <c r="AG57" s="1033"/>
      <c r="AH57" s="1033"/>
      <c r="AI57" s="1033"/>
      <c r="AJ57" s="1033"/>
      <c r="AK57" s="1033"/>
      <c r="AL57" s="1034">
        <v>1</v>
      </c>
    </row>
    <row r="58" spans="1:38" s="1039" customFormat="1" ht="30" customHeight="1">
      <c r="A58" s="1030"/>
      <c r="B58" s="1030"/>
      <c r="C58" s="1268"/>
      <c r="D58" s="1028" t="s">
        <v>1643</v>
      </c>
      <c r="E58" s="1028"/>
      <c r="F58" s="1028"/>
      <c r="G58" s="744"/>
      <c r="H58" s="744"/>
      <c r="I58" s="744"/>
      <c r="J58" s="744"/>
      <c r="K58" s="744"/>
      <c r="L58" s="744"/>
      <c r="M58" s="1028"/>
      <c r="N58" s="1030"/>
      <c r="O58" s="1030"/>
      <c r="P58" s="1030"/>
      <c r="Q58" s="1030"/>
      <c r="R58" s="1030"/>
      <c r="S58" s="1030"/>
      <c r="T58" s="1030"/>
      <c r="U58" s="1030"/>
      <c r="V58" s="1030"/>
      <c r="W58" s="1030"/>
      <c r="X58" s="744"/>
      <c r="Y58" s="744"/>
      <c r="Z58" s="744"/>
      <c r="AA58" s="744"/>
      <c r="AB58" s="1032"/>
      <c r="AC58" s="1032"/>
      <c r="AD58" s="1033"/>
      <c r="AE58" s="1033"/>
      <c r="AF58" s="1033"/>
      <c r="AG58" s="1033"/>
      <c r="AH58" s="1033"/>
      <c r="AI58" s="1033"/>
      <c r="AJ58" s="1033"/>
      <c r="AK58" s="1033"/>
      <c r="AL58" s="1034"/>
    </row>
    <row r="59" spans="1:38" s="1039" customFormat="1" ht="30" customHeight="1">
      <c r="A59" s="1030"/>
      <c r="B59" s="1030"/>
      <c r="C59" s="1268"/>
      <c r="D59" s="1028" t="s">
        <v>1644</v>
      </c>
      <c r="E59" s="1028"/>
      <c r="F59" s="1028"/>
      <c r="G59" s="744"/>
      <c r="H59" s="744"/>
      <c r="I59" s="744"/>
      <c r="J59" s="744"/>
      <c r="K59" s="744"/>
      <c r="L59" s="744"/>
      <c r="M59" s="1028"/>
      <c r="N59" s="1030"/>
      <c r="O59" s="1030"/>
      <c r="P59" s="1030"/>
      <c r="Q59" s="1030"/>
      <c r="R59" s="1030"/>
      <c r="S59" s="1030"/>
      <c r="T59" s="1030"/>
      <c r="U59" s="1030"/>
      <c r="V59" s="1030"/>
      <c r="W59" s="1030"/>
      <c r="X59" s="744"/>
      <c r="Y59" s="744"/>
      <c r="Z59" s="744"/>
      <c r="AA59" s="744"/>
      <c r="AB59" s="1032"/>
      <c r="AC59" s="1032"/>
      <c r="AD59" s="1033"/>
      <c r="AE59" s="1033"/>
      <c r="AF59" s="1033"/>
      <c r="AG59" s="1033"/>
      <c r="AH59" s="1033"/>
      <c r="AI59" s="1033"/>
      <c r="AJ59" s="1033"/>
      <c r="AK59" s="1033"/>
      <c r="AL59" s="1034"/>
    </row>
    <row r="60" spans="1:38" s="1039" customFormat="1" ht="30" customHeight="1">
      <c r="A60" s="1030"/>
      <c r="B60" s="1030"/>
      <c r="C60" s="1268"/>
      <c r="D60" s="1028"/>
      <c r="E60" s="1028"/>
      <c r="F60" s="1028"/>
      <c r="G60" s="744"/>
      <c r="H60" s="744"/>
      <c r="I60" s="744"/>
      <c r="J60" s="744"/>
      <c r="K60" s="744"/>
      <c r="L60" s="744"/>
      <c r="M60" s="1030"/>
      <c r="N60" s="1030"/>
      <c r="O60" s="1030"/>
      <c r="P60" s="1030"/>
      <c r="Q60" s="1030"/>
      <c r="R60" s="1030"/>
      <c r="S60" s="1030"/>
      <c r="T60" s="1030"/>
      <c r="U60" s="1030"/>
      <c r="V60" s="1030"/>
      <c r="W60" s="1030"/>
      <c r="X60" s="744"/>
      <c r="Y60" s="744"/>
      <c r="Z60" s="744"/>
      <c r="AA60" s="744"/>
      <c r="AB60" s="1032"/>
      <c r="AC60" s="1032"/>
      <c r="AD60" s="1033"/>
      <c r="AE60" s="1033"/>
      <c r="AF60" s="1033"/>
      <c r="AG60" s="1033"/>
      <c r="AH60" s="1033"/>
      <c r="AI60" s="1033"/>
      <c r="AJ60" s="1033"/>
      <c r="AK60" s="1033"/>
      <c r="AL60" s="1034"/>
    </row>
    <row r="61" spans="1:38" s="1039" customFormat="1" ht="30" customHeight="1">
      <c r="A61" s="1030"/>
      <c r="B61" s="1030"/>
      <c r="C61" s="1268"/>
      <c r="D61" s="1028"/>
      <c r="E61" s="1028"/>
      <c r="F61" s="1028"/>
      <c r="G61" s="744"/>
      <c r="H61" s="744"/>
      <c r="I61" s="744"/>
      <c r="J61" s="744"/>
      <c r="K61" s="744"/>
      <c r="L61" s="744"/>
      <c r="M61" s="1030"/>
      <c r="N61" s="1030"/>
      <c r="O61" s="1030"/>
      <c r="P61" s="1030"/>
      <c r="Q61" s="1030"/>
      <c r="R61" s="1030"/>
      <c r="S61" s="1030"/>
      <c r="T61" s="1030"/>
      <c r="U61" s="1269"/>
      <c r="V61" s="1030"/>
      <c r="W61" s="1030"/>
      <c r="X61" s="744"/>
      <c r="Y61" s="744"/>
      <c r="Z61" s="744"/>
      <c r="AA61" s="744"/>
      <c r="AB61" s="1032"/>
      <c r="AC61" s="1032"/>
      <c r="AD61" s="1033"/>
      <c r="AE61" s="1033"/>
      <c r="AF61" s="1033"/>
      <c r="AG61" s="1033"/>
      <c r="AH61" s="1033"/>
      <c r="AI61" s="1033"/>
      <c r="AJ61" s="1033"/>
      <c r="AK61" s="1033"/>
      <c r="AL61" s="1034"/>
    </row>
    <row r="62" spans="1:38" s="1039" customFormat="1" ht="30" customHeight="1">
      <c r="A62" s="1030"/>
      <c r="B62" s="1030"/>
      <c r="C62" s="1268"/>
      <c r="D62" s="1028"/>
      <c r="E62" s="1028"/>
      <c r="F62" s="1028"/>
      <c r="G62" s="744"/>
      <c r="H62" s="744"/>
      <c r="I62" s="744"/>
      <c r="J62" s="744"/>
      <c r="K62" s="744"/>
      <c r="L62" s="1270" t="s">
        <v>1645</v>
      </c>
      <c r="M62" s="1203" t="s">
        <v>1646</v>
      </c>
      <c r="N62" s="1271"/>
      <c r="O62" s="1271"/>
      <c r="P62" s="1271"/>
      <c r="Q62" s="1271"/>
      <c r="R62" s="1271"/>
      <c r="S62" s="1271"/>
      <c r="T62" s="1030"/>
      <c r="U62" s="1030"/>
      <c r="V62" s="1030"/>
      <c r="W62" s="1030"/>
      <c r="X62" s="744"/>
      <c r="Y62" s="744"/>
      <c r="Z62" s="744"/>
      <c r="AA62" s="744"/>
      <c r="AB62" s="1032"/>
      <c r="AC62" s="1032"/>
      <c r="AD62" s="1033"/>
      <c r="AE62" s="1033"/>
      <c r="AF62" s="1033"/>
      <c r="AG62" s="1033"/>
      <c r="AH62" s="1033"/>
      <c r="AI62" s="1033"/>
      <c r="AJ62" s="1033"/>
      <c r="AK62" s="1033"/>
      <c r="AL62" s="1034"/>
    </row>
    <row r="63" spans="1:38" s="1039" customFormat="1" ht="30" customHeight="1">
      <c r="A63" s="1030"/>
      <c r="B63" s="1030"/>
      <c r="C63" s="1268"/>
      <c r="D63" s="1028"/>
      <c r="E63" s="1028"/>
      <c r="F63" s="1028"/>
      <c r="G63" s="744"/>
      <c r="H63" s="744"/>
      <c r="I63" s="744"/>
      <c r="J63" s="744"/>
      <c r="K63" s="744"/>
      <c r="L63" s="1270" t="s">
        <v>1647</v>
      </c>
      <c r="M63" s="1203" t="s">
        <v>1648</v>
      </c>
      <c r="N63" s="1271"/>
      <c r="O63" s="1271"/>
      <c r="P63" s="1271"/>
      <c r="Q63" s="1271"/>
      <c r="R63" s="1271"/>
      <c r="S63" s="1271"/>
      <c r="T63" s="1030" t="s">
        <v>505</v>
      </c>
      <c r="U63" s="1030"/>
      <c r="V63" s="1030"/>
      <c r="W63" s="1030"/>
      <c r="X63" s="744"/>
      <c r="Y63" s="744"/>
      <c r="Z63" s="744"/>
      <c r="AA63" s="744"/>
      <c r="AB63" s="1032"/>
      <c r="AC63" s="1032"/>
      <c r="AD63" s="1033"/>
      <c r="AE63" s="1033"/>
      <c r="AF63" s="1033"/>
      <c r="AG63" s="1033"/>
      <c r="AH63" s="1033"/>
      <c r="AI63" s="1033"/>
      <c r="AJ63" s="1033"/>
      <c r="AK63" s="1033"/>
      <c r="AL63" s="1034"/>
    </row>
    <row r="64" spans="1:38" s="1039" customFormat="1" ht="30" customHeight="1">
      <c r="A64" s="1030"/>
      <c r="B64" s="1030"/>
      <c r="C64" s="1268"/>
      <c r="D64" s="1028"/>
      <c r="E64" s="1028"/>
      <c r="F64" s="1028"/>
      <c r="G64" s="744"/>
      <c r="H64" s="744"/>
      <c r="I64" s="744"/>
      <c r="J64" s="744"/>
      <c r="K64" s="744"/>
      <c r="L64" s="1270" t="s">
        <v>1649</v>
      </c>
      <c r="M64" s="1203" t="s">
        <v>1650</v>
      </c>
      <c r="N64" s="1271"/>
      <c r="O64" s="1271"/>
      <c r="P64" s="1271"/>
      <c r="Q64" s="1271"/>
      <c r="R64" s="1271"/>
      <c r="S64" s="1271"/>
      <c r="T64" s="1030" t="s">
        <v>505</v>
      </c>
      <c r="U64" s="1030"/>
      <c r="V64" s="1030"/>
      <c r="W64" s="1030"/>
      <c r="X64" s="744"/>
      <c r="Y64" s="744"/>
      <c r="Z64" s="744"/>
      <c r="AA64" s="744"/>
      <c r="AB64" s="1032"/>
      <c r="AC64" s="1032"/>
      <c r="AD64" s="1033"/>
      <c r="AE64" s="1033"/>
      <c r="AF64" s="1033"/>
      <c r="AG64" s="1033"/>
      <c r="AH64" s="1033"/>
      <c r="AI64" s="1033"/>
      <c r="AJ64" s="1033"/>
      <c r="AK64" s="1033"/>
      <c r="AL64" s="1034"/>
    </row>
    <row r="65" spans="1:38" s="1039" customFormat="1" ht="30" customHeight="1">
      <c r="A65" s="1030"/>
      <c r="B65" s="1030"/>
      <c r="C65" s="1268"/>
      <c r="D65" s="1028"/>
      <c r="E65" s="1028"/>
      <c r="F65" s="1028"/>
      <c r="G65" s="744"/>
      <c r="H65" s="744"/>
      <c r="I65" s="744"/>
      <c r="J65" s="744"/>
      <c r="K65" s="744"/>
      <c r="L65" s="1270" t="s">
        <v>1651</v>
      </c>
      <c r="M65" s="1203" t="s">
        <v>1652</v>
      </c>
      <c r="N65" s="1271"/>
      <c r="O65" s="1271"/>
      <c r="P65" s="1271"/>
      <c r="Q65" s="1271"/>
      <c r="R65" s="1271"/>
      <c r="S65" s="1271"/>
      <c r="T65" s="1030"/>
      <c r="U65" s="1030"/>
      <c r="V65" s="1030"/>
      <c r="W65" s="1030"/>
      <c r="X65" s="744"/>
      <c r="Y65" s="744"/>
      <c r="Z65" s="744"/>
      <c r="AA65" s="744"/>
      <c r="AB65" s="1032"/>
      <c r="AC65" s="1032"/>
      <c r="AD65" s="1033"/>
      <c r="AE65" s="1033"/>
      <c r="AF65" s="1033"/>
      <c r="AG65" s="1033"/>
      <c r="AH65" s="1033"/>
      <c r="AI65" s="1033"/>
      <c r="AJ65" s="1033"/>
      <c r="AK65" s="1033"/>
      <c r="AL65" s="1034"/>
    </row>
    <row r="66" spans="1:38" s="1039" customFormat="1" ht="30" customHeight="1">
      <c r="A66" s="1030"/>
      <c r="B66" s="1030"/>
      <c r="C66" s="1268"/>
      <c r="D66" s="1028"/>
      <c r="E66" s="1028"/>
      <c r="F66" s="1028"/>
      <c r="G66" s="744"/>
      <c r="H66" s="744"/>
      <c r="I66" s="744"/>
      <c r="J66" s="744"/>
      <c r="K66" s="744"/>
      <c r="L66" s="1030"/>
      <c r="M66" s="1030"/>
      <c r="N66" s="1030"/>
      <c r="O66" s="1030"/>
      <c r="P66" s="1030"/>
      <c r="Q66" s="1030"/>
      <c r="R66" s="1030"/>
      <c r="S66" s="1030"/>
      <c r="T66" s="1030"/>
      <c r="U66" s="1030"/>
      <c r="V66" s="1030"/>
      <c r="W66" s="1030"/>
      <c r="X66" s="744"/>
      <c r="Y66" s="744"/>
      <c r="Z66" s="744"/>
      <c r="AA66" s="744"/>
      <c r="AB66" s="1032"/>
      <c r="AC66" s="1032"/>
      <c r="AD66" s="1033"/>
      <c r="AE66" s="1033"/>
      <c r="AF66" s="1033"/>
      <c r="AG66" s="1033"/>
      <c r="AH66" s="1033"/>
      <c r="AI66" s="1033"/>
      <c r="AJ66" s="1033"/>
      <c r="AK66" s="1033"/>
      <c r="AL66" s="1034"/>
    </row>
    <row r="67" spans="1:38" s="1039" customFormat="1" ht="30" customHeight="1">
      <c r="A67" s="1030"/>
      <c r="B67" s="1030"/>
      <c r="C67" s="1268"/>
      <c r="D67" s="1028" t="s">
        <v>1653</v>
      </c>
      <c r="E67" s="1028"/>
      <c r="F67" s="1028"/>
      <c r="G67" s="744"/>
      <c r="H67" s="744"/>
      <c r="I67" s="744"/>
      <c r="J67" s="744"/>
      <c r="K67" s="744"/>
      <c r="L67" s="744"/>
      <c r="M67" s="1030"/>
      <c r="N67" s="1030"/>
      <c r="O67" s="1030"/>
      <c r="P67" s="1030"/>
      <c r="Q67" s="1030"/>
      <c r="R67" s="1030"/>
      <c r="S67" s="1030"/>
      <c r="T67" s="1030"/>
      <c r="U67" s="1030"/>
      <c r="V67" s="1030"/>
      <c r="W67" s="1030"/>
      <c r="X67" s="744"/>
      <c r="Y67" s="744"/>
      <c r="Z67" s="744"/>
      <c r="AA67" s="744"/>
      <c r="AB67" s="1032"/>
      <c r="AC67" s="1032"/>
      <c r="AD67" s="1033"/>
      <c r="AE67" s="1033"/>
      <c r="AF67" s="1033"/>
      <c r="AG67" s="1033"/>
      <c r="AH67" s="1033"/>
      <c r="AI67" s="1033"/>
      <c r="AJ67" s="1033"/>
      <c r="AK67" s="1033"/>
      <c r="AL67" s="1034"/>
    </row>
    <row r="68" spans="1:38" s="1039" customFormat="1" ht="30" customHeight="1">
      <c r="A68" s="1030"/>
      <c r="B68" s="1030"/>
      <c r="C68" s="1268"/>
      <c r="D68" s="1028"/>
      <c r="E68" s="1028"/>
      <c r="F68" s="1028"/>
      <c r="G68" s="744"/>
      <c r="H68" s="744"/>
      <c r="I68" s="744"/>
      <c r="J68" s="744"/>
      <c r="K68" s="744"/>
      <c r="L68" s="744"/>
      <c r="M68" s="1272" t="s">
        <v>1654</v>
      </c>
      <c r="N68" s="1271"/>
      <c r="O68" s="1271"/>
      <c r="P68" s="1271"/>
      <c r="Q68" s="1271"/>
      <c r="R68" s="1271"/>
      <c r="S68" s="1271"/>
      <c r="T68" s="1030" t="s">
        <v>505</v>
      </c>
      <c r="U68" s="1030"/>
      <c r="V68" s="1030"/>
      <c r="W68" s="1030"/>
      <c r="X68" s="744"/>
      <c r="Y68" s="744"/>
      <c r="Z68" s="744"/>
      <c r="AA68" s="744"/>
      <c r="AB68" s="1032"/>
      <c r="AC68" s="1032"/>
      <c r="AD68" s="1033"/>
      <c r="AE68" s="1033"/>
      <c r="AF68" s="1033"/>
      <c r="AG68" s="1033"/>
      <c r="AH68" s="1033"/>
      <c r="AI68" s="1033"/>
      <c r="AJ68" s="1033"/>
      <c r="AK68" s="1033"/>
      <c r="AL68" s="1034"/>
    </row>
    <row r="69" spans="1:38" s="1039" customFormat="1" ht="30" customHeight="1">
      <c r="A69" s="1030"/>
      <c r="B69" s="1030"/>
      <c r="C69" s="1268"/>
      <c r="D69" s="1028"/>
      <c r="E69" s="1028"/>
      <c r="F69" s="1028"/>
      <c r="G69" s="744"/>
      <c r="H69" s="744"/>
      <c r="I69" s="744"/>
      <c r="J69" s="744"/>
      <c r="K69" s="744"/>
      <c r="L69" s="744"/>
      <c r="M69" s="1203" t="s">
        <v>1655</v>
      </c>
      <c r="N69" s="1271"/>
      <c r="O69" s="1271"/>
      <c r="P69" s="1271"/>
      <c r="Q69" s="1271"/>
      <c r="R69" s="1271"/>
      <c r="S69" s="1271"/>
      <c r="T69" s="1030" t="s">
        <v>505</v>
      </c>
      <c r="U69" s="1030"/>
      <c r="V69" s="1030"/>
      <c r="W69" s="1030"/>
      <c r="X69" s="744"/>
      <c r="Y69" s="744"/>
      <c r="Z69" s="744"/>
      <c r="AA69" s="744"/>
      <c r="AB69" s="1032"/>
      <c r="AC69" s="1032"/>
      <c r="AD69" s="1033"/>
      <c r="AE69" s="1033"/>
      <c r="AF69" s="1033"/>
      <c r="AG69" s="1033"/>
      <c r="AH69" s="1033"/>
      <c r="AI69" s="1033"/>
      <c r="AJ69" s="1033"/>
      <c r="AK69" s="1033"/>
      <c r="AL69" s="1034"/>
    </row>
    <row r="70" spans="1:38" s="1039" customFormat="1" ht="30" customHeight="1">
      <c r="A70" s="1030"/>
      <c r="B70" s="1030"/>
      <c r="C70" s="1268"/>
      <c r="D70" s="1028"/>
      <c r="E70" s="1028"/>
      <c r="F70" s="1028"/>
      <c r="G70" s="744"/>
      <c r="H70" s="744"/>
      <c r="I70" s="744"/>
      <c r="J70" s="744"/>
      <c r="K70" s="744"/>
      <c r="L70" s="1270" t="s">
        <v>1656</v>
      </c>
      <c r="M70" s="1203" t="s">
        <v>1657</v>
      </c>
      <c r="N70" s="1271"/>
      <c r="O70" s="1271"/>
      <c r="P70" s="1271"/>
      <c r="Q70" s="1271"/>
      <c r="R70" s="1271"/>
      <c r="S70" s="1271"/>
      <c r="T70" s="1030" t="s">
        <v>505</v>
      </c>
      <c r="U70" s="1030"/>
      <c r="V70" s="1030"/>
      <c r="W70" s="1030"/>
      <c r="X70" s="744"/>
      <c r="Y70" s="744"/>
      <c r="Z70" s="744"/>
      <c r="AA70" s="744"/>
      <c r="AB70" s="1032"/>
      <c r="AC70" s="1032"/>
      <c r="AD70" s="1033"/>
      <c r="AE70" s="1033"/>
      <c r="AF70" s="1033"/>
      <c r="AG70" s="1033"/>
      <c r="AH70" s="1033"/>
      <c r="AI70" s="1033"/>
      <c r="AJ70" s="1033"/>
      <c r="AK70" s="1033"/>
      <c r="AL70" s="1034"/>
    </row>
    <row r="71" spans="1:38" s="1039" customFormat="1" ht="30" customHeight="1">
      <c r="A71" s="1030"/>
      <c r="B71" s="1030"/>
      <c r="C71" s="1268"/>
      <c r="D71" s="1028"/>
      <c r="E71" s="1028"/>
      <c r="F71" s="1028"/>
      <c r="G71" s="744"/>
      <c r="H71" s="744"/>
      <c r="I71" s="744"/>
      <c r="J71" s="744"/>
      <c r="K71" s="744"/>
      <c r="L71" s="1270" t="s">
        <v>1658</v>
      </c>
      <c r="M71" s="1203" t="s">
        <v>1659</v>
      </c>
      <c r="N71" s="1271"/>
      <c r="O71" s="1271"/>
      <c r="P71" s="1271"/>
      <c r="Q71" s="1271"/>
      <c r="R71" s="1271"/>
      <c r="S71" s="1271"/>
      <c r="T71" s="1030" t="s">
        <v>505</v>
      </c>
      <c r="U71" s="1030"/>
      <c r="V71" s="1030"/>
      <c r="W71" s="1030"/>
      <c r="X71" s="744"/>
      <c r="Y71" s="744"/>
      <c r="Z71" s="744"/>
      <c r="AA71" s="744"/>
      <c r="AB71" s="1032"/>
      <c r="AC71" s="1032"/>
      <c r="AD71" s="1033"/>
      <c r="AE71" s="1033"/>
      <c r="AF71" s="1033"/>
      <c r="AG71" s="1033"/>
      <c r="AH71" s="1033"/>
      <c r="AI71" s="1033"/>
      <c r="AJ71" s="1033"/>
      <c r="AK71" s="1033"/>
      <c r="AL71" s="1034"/>
    </row>
    <row r="72" spans="1:38" s="1039" customFormat="1" ht="30" customHeight="1">
      <c r="A72" s="1030"/>
      <c r="B72" s="1030"/>
      <c r="C72" s="1268"/>
      <c r="D72" s="1028"/>
      <c r="E72" s="1028"/>
      <c r="F72" s="1028"/>
      <c r="G72" s="744"/>
      <c r="H72" s="744"/>
      <c r="I72" s="744"/>
      <c r="J72" s="744"/>
      <c r="K72" s="744"/>
      <c r="L72" s="744"/>
      <c r="M72" s="1030"/>
      <c r="N72" s="1030"/>
      <c r="O72" s="1030"/>
      <c r="P72" s="1030"/>
      <c r="Q72" s="1030"/>
      <c r="R72" s="1030"/>
      <c r="S72" s="1030"/>
      <c r="T72" s="1030"/>
      <c r="U72" s="1030"/>
      <c r="V72" s="1030"/>
      <c r="W72" s="1030"/>
      <c r="X72" s="744"/>
      <c r="Y72" s="744"/>
      <c r="Z72" s="744"/>
      <c r="AA72" s="744"/>
      <c r="AB72" s="1032"/>
      <c r="AC72" s="1032"/>
      <c r="AD72" s="1033"/>
      <c r="AE72" s="1033"/>
      <c r="AF72" s="1033"/>
      <c r="AG72" s="1033"/>
      <c r="AH72" s="1033"/>
      <c r="AI72" s="1033"/>
      <c r="AJ72" s="1033"/>
      <c r="AK72" s="1033"/>
      <c r="AL72" s="1034"/>
    </row>
    <row r="73" spans="1:38" s="1039" customFormat="1" ht="30" customHeight="1">
      <c r="A73" s="1030"/>
      <c r="B73" s="1030"/>
      <c r="C73" s="1268"/>
      <c r="D73" s="1028"/>
      <c r="E73" s="1028"/>
      <c r="F73" s="1028"/>
      <c r="G73" s="744"/>
      <c r="H73" s="744"/>
      <c r="I73" s="744"/>
      <c r="J73" s="744"/>
      <c r="K73" s="744"/>
      <c r="L73" s="1270" t="s">
        <v>1666</v>
      </c>
      <c r="M73" s="1273" t="s">
        <v>1667</v>
      </c>
      <c r="N73" s="1271"/>
      <c r="O73" s="1271"/>
      <c r="P73" s="1271"/>
      <c r="Q73" s="1271"/>
      <c r="R73" s="1271"/>
      <c r="S73" s="1271"/>
      <c r="T73" s="1030" t="s">
        <v>505</v>
      </c>
      <c r="U73" s="1030"/>
      <c r="V73" s="1030"/>
      <c r="W73" s="1030"/>
      <c r="X73" s="744"/>
      <c r="Y73" s="744"/>
      <c r="Z73" s="744"/>
      <c r="AA73" s="744"/>
      <c r="AB73" s="1032"/>
      <c r="AC73" s="1032"/>
      <c r="AD73" s="1033"/>
      <c r="AE73" s="1033"/>
      <c r="AF73" s="1033"/>
      <c r="AG73" s="1033"/>
      <c r="AH73" s="1033"/>
      <c r="AI73" s="1033"/>
      <c r="AJ73" s="1033"/>
      <c r="AK73" s="1033"/>
      <c r="AL73" s="1034"/>
    </row>
    <row r="74" spans="1:38" s="1039" customFormat="1" ht="30" customHeight="1">
      <c r="A74" s="1030"/>
      <c r="B74" s="1030"/>
      <c r="C74" s="1268"/>
      <c r="D74" s="1028"/>
      <c r="E74" s="1028"/>
      <c r="F74" s="1028"/>
      <c r="G74" s="744"/>
      <c r="H74" s="744"/>
      <c r="I74" s="744"/>
      <c r="J74" s="744"/>
      <c r="K74" s="744"/>
      <c r="L74" s="1270" t="s">
        <v>1668</v>
      </c>
      <c r="M74" s="1273" t="s">
        <v>1669</v>
      </c>
      <c r="N74" s="1271"/>
      <c r="O74" s="1271"/>
      <c r="P74" s="1271"/>
      <c r="Q74" s="1271"/>
      <c r="R74" s="1271"/>
      <c r="S74" s="1271"/>
      <c r="T74" s="1030"/>
      <c r="U74" s="1030"/>
      <c r="V74" s="1030"/>
      <c r="W74" s="1030"/>
      <c r="X74" s="744"/>
      <c r="Y74" s="744"/>
      <c r="Z74" s="744"/>
      <c r="AA74" s="744"/>
      <c r="AB74" s="1032"/>
      <c r="AC74" s="1032"/>
      <c r="AD74" s="1033"/>
      <c r="AE74" s="1033"/>
      <c r="AF74" s="1033"/>
      <c r="AG74" s="1033"/>
      <c r="AH74" s="1033"/>
      <c r="AI74" s="1033"/>
      <c r="AJ74" s="1033"/>
      <c r="AK74" s="1033"/>
      <c r="AL74" s="1034"/>
    </row>
    <row r="75" spans="1:38" s="1039" customFormat="1" ht="30" customHeight="1">
      <c r="A75" s="1030"/>
      <c r="B75" s="1030"/>
      <c r="C75" s="1268"/>
      <c r="D75" s="1028"/>
      <c r="E75" s="1028"/>
      <c r="F75" s="1028"/>
      <c r="G75" s="744"/>
      <c r="H75" s="744"/>
      <c r="I75" s="744"/>
      <c r="J75" s="744"/>
      <c r="K75" s="744"/>
      <c r="L75" s="1270" t="s">
        <v>1670</v>
      </c>
      <c r="M75" s="1273" t="s">
        <v>1671</v>
      </c>
      <c r="N75" s="1271"/>
      <c r="O75" s="1271"/>
      <c r="P75" s="1271"/>
      <c r="Q75" s="1271"/>
      <c r="R75" s="1271"/>
      <c r="S75" s="1271"/>
      <c r="T75" s="1030" t="s">
        <v>505</v>
      </c>
      <c r="U75" s="1030"/>
      <c r="V75" s="1030"/>
      <c r="W75" s="1030"/>
      <c r="X75" s="744"/>
      <c r="Y75" s="744"/>
      <c r="Z75" s="744"/>
      <c r="AA75" s="744"/>
      <c r="AB75" s="1032"/>
      <c r="AC75" s="1032"/>
      <c r="AD75" s="1033"/>
      <c r="AE75" s="1033"/>
      <c r="AF75" s="1033"/>
      <c r="AG75" s="1033"/>
      <c r="AH75" s="1033"/>
      <c r="AI75" s="1033"/>
      <c r="AJ75" s="1033"/>
      <c r="AK75" s="1033"/>
      <c r="AL75" s="1034"/>
    </row>
    <row r="76" spans="1:38" s="1039" customFormat="1" ht="30" customHeight="1">
      <c r="A76" s="1030"/>
      <c r="B76" s="1030"/>
      <c r="C76" s="1268"/>
      <c r="D76" s="1028"/>
      <c r="E76" s="1028"/>
      <c r="F76" s="1028"/>
      <c r="G76" s="744"/>
      <c r="H76" s="744"/>
      <c r="I76" s="744"/>
      <c r="J76" s="744"/>
      <c r="K76" s="744"/>
      <c r="L76" s="1270" t="s">
        <v>1672</v>
      </c>
      <c r="M76" s="1273" t="s">
        <v>1673</v>
      </c>
      <c r="N76" s="1271"/>
      <c r="O76" s="1271"/>
      <c r="P76" s="1271"/>
      <c r="Q76" s="1271"/>
      <c r="R76" s="1271"/>
      <c r="S76" s="1271"/>
      <c r="T76" s="1030" t="s">
        <v>505</v>
      </c>
      <c r="U76" s="1030"/>
      <c r="V76" s="1030"/>
      <c r="W76" s="1030"/>
      <c r="X76" s="744"/>
      <c r="Y76" s="744"/>
      <c r="Z76" s="744"/>
      <c r="AA76" s="744"/>
      <c r="AB76" s="1032"/>
      <c r="AC76" s="1032"/>
      <c r="AD76" s="1033"/>
      <c r="AE76" s="1033"/>
      <c r="AF76" s="1033"/>
      <c r="AG76" s="1033"/>
      <c r="AH76" s="1033"/>
      <c r="AI76" s="1033"/>
      <c r="AJ76" s="1033"/>
      <c r="AK76" s="1033"/>
      <c r="AL76" s="1034"/>
    </row>
    <row r="77" spans="1:38" s="1039" customFormat="1" ht="30" customHeight="1">
      <c r="A77" s="1030"/>
      <c r="B77" s="1030"/>
      <c r="C77" s="1268"/>
      <c r="D77" s="1028"/>
      <c r="E77" s="1028"/>
      <c r="F77" s="1028"/>
      <c r="G77" s="744"/>
      <c r="H77" s="744"/>
      <c r="I77" s="744"/>
      <c r="J77" s="744"/>
      <c r="K77" s="744"/>
      <c r="L77" s="1270" t="s">
        <v>1674</v>
      </c>
      <c r="M77" s="1273" t="s">
        <v>1675</v>
      </c>
      <c r="N77" s="1271"/>
      <c r="O77" s="1271"/>
      <c r="P77" s="1271"/>
      <c r="Q77" s="1271"/>
      <c r="R77" s="1271"/>
      <c r="S77" s="1271"/>
      <c r="T77" s="1030" t="s">
        <v>505</v>
      </c>
      <c r="U77" s="1030"/>
      <c r="V77" s="1030"/>
      <c r="W77" s="1030"/>
      <c r="X77" s="744"/>
      <c r="Y77" s="744"/>
      <c r="Z77" s="744"/>
      <c r="AA77" s="744"/>
      <c r="AB77" s="1032"/>
      <c r="AC77" s="1032"/>
      <c r="AD77" s="1033"/>
      <c r="AE77" s="1033"/>
      <c r="AF77" s="1033"/>
      <c r="AG77" s="1033"/>
      <c r="AH77" s="1033"/>
      <c r="AI77" s="1033"/>
      <c r="AJ77" s="1033"/>
      <c r="AK77" s="1033"/>
      <c r="AL77" s="1034"/>
    </row>
    <row r="78" spans="1:38" s="1039" customFormat="1" ht="30" customHeight="1">
      <c r="A78" s="1030"/>
      <c r="B78" s="1030"/>
      <c r="C78" s="1268"/>
      <c r="D78" s="1028"/>
      <c r="E78" s="1028"/>
      <c r="F78" s="1028"/>
      <c r="G78" s="744"/>
      <c r="H78" s="744"/>
      <c r="I78" s="744"/>
      <c r="J78" s="744"/>
      <c r="K78" s="744"/>
      <c r="L78" s="1270" t="s">
        <v>1676</v>
      </c>
      <c r="M78" s="1273" t="s">
        <v>1677</v>
      </c>
      <c r="N78" s="1271"/>
      <c r="O78" s="1271"/>
      <c r="P78" s="1271"/>
      <c r="Q78" s="1271"/>
      <c r="R78" s="1271"/>
      <c r="S78" s="1271"/>
      <c r="T78" s="1030" t="s">
        <v>505</v>
      </c>
      <c r="U78" s="1030"/>
      <c r="V78" s="1030"/>
      <c r="W78" s="1030"/>
      <c r="X78" s="744"/>
      <c r="Y78" s="744"/>
      <c r="Z78" s="744"/>
      <c r="AA78" s="744"/>
      <c r="AB78" s="1032"/>
      <c r="AC78" s="1032"/>
      <c r="AD78" s="1033"/>
      <c r="AE78" s="1033"/>
      <c r="AF78" s="1033"/>
      <c r="AG78" s="1033"/>
      <c r="AH78" s="1033"/>
      <c r="AI78" s="1033"/>
      <c r="AJ78" s="1033"/>
      <c r="AK78" s="1033"/>
      <c r="AL78" s="1034"/>
    </row>
    <row r="79" spans="1:38" s="1039" customFormat="1" ht="30" customHeight="1">
      <c r="A79" s="1030"/>
      <c r="B79" s="1030"/>
      <c r="C79" s="1268"/>
      <c r="D79" s="1028"/>
      <c r="E79" s="1028"/>
      <c r="F79" s="1028"/>
      <c r="G79" s="744"/>
      <c r="H79" s="744"/>
      <c r="I79" s="744"/>
      <c r="J79" s="744"/>
      <c r="K79" s="744"/>
      <c r="L79" s="1270" t="s">
        <v>1678</v>
      </c>
      <c r="M79" s="1273" t="s">
        <v>1679</v>
      </c>
      <c r="N79" s="1271"/>
      <c r="O79" s="1271"/>
      <c r="P79" s="1271"/>
      <c r="Q79" s="1271"/>
      <c r="R79" s="1271"/>
      <c r="S79" s="1271"/>
      <c r="T79" s="1030"/>
      <c r="U79" s="1030"/>
      <c r="V79" s="1030"/>
      <c r="W79" s="1030"/>
      <c r="X79" s="744"/>
      <c r="Y79" s="744"/>
      <c r="Z79" s="744"/>
      <c r="AA79" s="744"/>
      <c r="AB79" s="1032"/>
      <c r="AC79" s="1032"/>
      <c r="AD79" s="1033"/>
      <c r="AE79" s="1033"/>
      <c r="AF79" s="1033"/>
      <c r="AG79" s="1033"/>
      <c r="AH79" s="1033"/>
      <c r="AI79" s="1033"/>
      <c r="AJ79" s="1033"/>
      <c r="AK79" s="1033"/>
      <c r="AL79" s="1034"/>
    </row>
    <row r="80" spans="1:38" s="1039" customFormat="1" ht="30" customHeight="1">
      <c r="A80" s="1030"/>
      <c r="B80" s="1030"/>
      <c r="C80" s="1268"/>
      <c r="D80" s="1028"/>
      <c r="E80" s="1028"/>
      <c r="F80" s="1028"/>
      <c r="G80" s="744"/>
      <c r="H80" s="744"/>
      <c r="I80" s="744"/>
      <c r="J80" s="744"/>
      <c r="K80" s="744"/>
      <c r="L80" s="1270" t="s">
        <v>1680</v>
      </c>
      <c r="M80" s="1273" t="s">
        <v>1681</v>
      </c>
      <c r="N80" s="1271"/>
      <c r="O80" s="1271"/>
      <c r="P80" s="1271"/>
      <c r="Q80" s="1271"/>
      <c r="R80" s="1271"/>
      <c r="S80" s="1271"/>
      <c r="T80" s="1030"/>
      <c r="U80" s="1030"/>
      <c r="V80" s="1030"/>
      <c r="W80" s="1030"/>
      <c r="X80" s="744"/>
      <c r="Y80" s="744"/>
      <c r="Z80" s="744"/>
      <c r="AA80" s="744"/>
      <c r="AB80" s="1032"/>
      <c r="AC80" s="1032"/>
      <c r="AD80" s="1033"/>
      <c r="AE80" s="1033"/>
      <c r="AF80" s="1033"/>
      <c r="AG80" s="1033"/>
      <c r="AH80" s="1033"/>
      <c r="AI80" s="1033"/>
      <c r="AJ80" s="1033"/>
      <c r="AK80" s="1033"/>
      <c r="AL80" s="1034"/>
    </row>
    <row r="81" spans="1:38" s="1039" customFormat="1" ht="30" customHeight="1">
      <c r="A81" s="1030"/>
      <c r="B81" s="1030"/>
      <c r="C81" s="1268"/>
      <c r="D81" s="1028"/>
      <c r="E81" s="1028"/>
      <c r="F81" s="1028"/>
      <c r="G81" s="744"/>
      <c r="H81" s="744"/>
      <c r="I81" s="744"/>
      <c r="J81" s="744"/>
      <c r="K81" s="744"/>
      <c r="L81" s="1270" t="s">
        <v>1682</v>
      </c>
      <c r="M81" s="1273" t="s">
        <v>1683</v>
      </c>
      <c r="N81" s="1271"/>
      <c r="O81" s="1271"/>
      <c r="P81" s="1271"/>
      <c r="Q81" s="1271"/>
      <c r="R81" s="1271"/>
      <c r="S81" s="1271"/>
      <c r="T81" s="1030" t="s">
        <v>505</v>
      </c>
      <c r="U81" s="1030"/>
      <c r="V81" s="1030"/>
      <c r="W81" s="1030"/>
      <c r="X81" s="744"/>
      <c r="Y81" s="744"/>
      <c r="Z81" s="744"/>
      <c r="AA81" s="744"/>
      <c r="AB81" s="1032"/>
      <c r="AC81" s="1032"/>
      <c r="AD81" s="1033"/>
      <c r="AE81" s="1033"/>
      <c r="AF81" s="1033"/>
      <c r="AG81" s="1033"/>
      <c r="AH81" s="1033"/>
      <c r="AI81" s="1033"/>
      <c r="AJ81" s="1033"/>
      <c r="AK81" s="1033"/>
      <c r="AL81" s="1034"/>
    </row>
    <row r="82" spans="1:38" s="1039" customFormat="1" ht="30" customHeight="1">
      <c r="A82" s="1030"/>
      <c r="B82" s="1030"/>
      <c r="C82" s="1268"/>
      <c r="D82" s="1028"/>
      <c r="E82" s="1028"/>
      <c r="F82" s="1028"/>
      <c r="G82" s="744"/>
      <c r="H82" s="744"/>
      <c r="I82" s="744"/>
      <c r="J82" s="744"/>
      <c r="K82" s="744"/>
      <c r="L82" s="1270" t="s">
        <v>1684</v>
      </c>
      <c r="M82" s="1273" t="s">
        <v>1685</v>
      </c>
      <c r="N82" s="1271"/>
      <c r="O82" s="1271"/>
      <c r="P82" s="1271"/>
      <c r="Q82" s="1271"/>
      <c r="R82" s="1271"/>
      <c r="S82" s="1271"/>
      <c r="T82" s="1030"/>
      <c r="U82" s="1030"/>
      <c r="V82" s="1030"/>
      <c r="W82" s="1030"/>
      <c r="X82" s="744"/>
      <c r="Y82" s="744"/>
      <c r="Z82" s="744"/>
      <c r="AA82" s="744"/>
      <c r="AB82" s="1032"/>
      <c r="AC82" s="1032"/>
      <c r="AD82" s="1033"/>
      <c r="AE82" s="1033"/>
      <c r="AF82" s="1033"/>
      <c r="AG82" s="1033"/>
      <c r="AH82" s="1033"/>
      <c r="AI82" s="1033"/>
      <c r="AJ82" s="1033"/>
      <c r="AK82" s="1033"/>
      <c r="AL82" s="1034"/>
    </row>
    <row r="83" spans="1:38" s="1039" customFormat="1" ht="30" customHeight="1">
      <c r="A83" s="1030"/>
      <c r="B83" s="1030"/>
      <c r="C83" s="1268"/>
      <c r="D83" s="1028"/>
      <c r="E83" s="1028"/>
      <c r="F83" s="1028"/>
      <c r="G83" s="744"/>
      <c r="H83" s="744"/>
      <c r="I83" s="744"/>
      <c r="J83" s="744"/>
      <c r="K83" s="744"/>
      <c r="L83" s="1270" t="s">
        <v>1688</v>
      </c>
      <c r="M83" s="1273" t="s">
        <v>1689</v>
      </c>
      <c r="N83" s="1271"/>
      <c r="O83" s="1271"/>
      <c r="P83" s="1271"/>
      <c r="Q83" s="1271"/>
      <c r="R83" s="1271"/>
      <c r="S83" s="1271"/>
      <c r="T83" s="1030"/>
      <c r="U83" s="1030"/>
      <c r="V83" s="1030"/>
      <c r="W83" s="1030"/>
      <c r="X83" s="744"/>
      <c r="Y83" s="744"/>
      <c r="Z83" s="744"/>
      <c r="AA83" s="744"/>
      <c r="AB83" s="1032"/>
      <c r="AC83" s="1032"/>
      <c r="AD83" s="1033"/>
      <c r="AE83" s="1033"/>
      <c r="AF83" s="1033"/>
      <c r="AG83" s="1033"/>
      <c r="AH83" s="1033"/>
      <c r="AI83" s="1033"/>
      <c r="AJ83" s="1033"/>
      <c r="AK83" s="1033"/>
      <c r="AL83" s="1034"/>
    </row>
    <row r="84" spans="1:38" s="1039" customFormat="1" ht="30" customHeight="1">
      <c r="A84" s="1030"/>
      <c r="B84" s="1030"/>
      <c r="C84" s="1268"/>
      <c r="D84" s="1028"/>
      <c r="E84" s="1028"/>
      <c r="F84" s="1028"/>
      <c r="G84" s="744"/>
      <c r="H84" s="744"/>
      <c r="I84" s="744"/>
      <c r="J84" s="744"/>
      <c r="K84" s="744"/>
      <c r="L84" s="1270"/>
      <c r="M84" s="1030"/>
      <c r="N84" s="1030"/>
      <c r="O84" s="1030"/>
      <c r="P84" s="1030"/>
      <c r="Q84" s="1030"/>
      <c r="R84" s="1030"/>
      <c r="S84" s="1030"/>
      <c r="T84" s="1030"/>
      <c r="U84" s="1030"/>
      <c r="V84" s="1030"/>
      <c r="W84" s="1030"/>
      <c r="X84" s="744"/>
      <c r="Y84" s="744"/>
      <c r="Z84" s="744"/>
      <c r="AA84" s="744"/>
      <c r="AB84" s="1032"/>
      <c r="AC84" s="1032"/>
      <c r="AD84" s="1033"/>
      <c r="AE84" s="1033"/>
      <c r="AF84" s="1033"/>
      <c r="AG84" s="1033"/>
      <c r="AH84" s="1033"/>
      <c r="AI84" s="1033"/>
      <c r="AJ84" s="1033"/>
      <c r="AK84" s="1033"/>
      <c r="AL84" s="1034"/>
    </row>
    <row r="85" spans="1:38" s="1039" customFormat="1" ht="30" customHeight="1">
      <c r="A85" s="1030"/>
      <c r="B85" s="1030"/>
      <c r="C85" s="1268"/>
      <c r="D85" s="1028"/>
      <c r="E85" s="1028"/>
      <c r="F85" s="1028"/>
      <c r="G85" s="744"/>
      <c r="H85" s="744"/>
      <c r="I85" s="744"/>
      <c r="J85" s="744"/>
      <c r="K85" s="744"/>
      <c r="L85" s="744"/>
      <c r="M85" s="1030"/>
      <c r="N85" s="1030"/>
      <c r="O85" s="1030"/>
      <c r="P85" s="1030"/>
      <c r="Q85" s="1030"/>
      <c r="R85" s="1030"/>
      <c r="S85" s="1030"/>
      <c r="T85" s="1030"/>
      <c r="U85" s="1030"/>
      <c r="V85" s="1030"/>
      <c r="W85" s="1030"/>
      <c r="X85" s="744"/>
      <c r="Y85" s="744"/>
      <c r="Z85" s="744"/>
      <c r="AA85" s="744"/>
      <c r="AB85" s="1032"/>
      <c r="AC85" s="1032"/>
      <c r="AD85" s="1033"/>
      <c r="AE85" s="1033"/>
      <c r="AF85" s="1033"/>
      <c r="AG85" s="1033"/>
      <c r="AH85" s="1033"/>
      <c r="AI85" s="1033"/>
      <c r="AJ85" s="1033"/>
      <c r="AK85" s="1033"/>
      <c r="AL85" s="1034"/>
    </row>
    <row r="86" spans="1:38" s="1039" customFormat="1" ht="30" customHeight="1">
      <c r="A86" s="1030"/>
      <c r="B86" s="1030"/>
      <c r="C86" s="1268"/>
      <c r="D86" s="1028"/>
      <c r="E86" s="1028"/>
      <c r="F86" s="1028"/>
      <c r="G86" s="744"/>
      <c r="H86" s="744"/>
      <c r="I86" s="744"/>
      <c r="J86" s="744"/>
      <c r="K86" s="744"/>
      <c r="L86" s="756" t="s">
        <v>1660</v>
      </c>
      <c r="M86" s="1273" t="s">
        <v>1661</v>
      </c>
      <c r="N86" s="1274"/>
      <c r="O86" s="1274"/>
      <c r="P86" s="1274"/>
      <c r="Q86" s="1274"/>
      <c r="R86" s="1274"/>
      <c r="S86" s="1274"/>
      <c r="T86" s="1030" t="s">
        <v>505</v>
      </c>
      <c r="U86" s="1030"/>
      <c r="V86" s="1030"/>
      <c r="W86" s="1030"/>
      <c r="X86" s="744"/>
      <c r="Y86" s="744"/>
      <c r="Z86" s="744"/>
      <c r="AA86" s="744"/>
      <c r="AB86" s="1032"/>
      <c r="AC86" s="1032"/>
      <c r="AD86" s="1033"/>
      <c r="AE86" s="1033"/>
      <c r="AF86" s="1033"/>
      <c r="AG86" s="1033"/>
      <c r="AH86" s="1033"/>
      <c r="AI86" s="1033"/>
      <c r="AJ86" s="1033"/>
      <c r="AK86" s="1033"/>
      <c r="AL86" s="1034"/>
    </row>
    <row r="87" spans="1:38" s="1039" customFormat="1" ht="30" customHeight="1">
      <c r="A87" s="1030"/>
      <c r="B87" s="1030"/>
      <c r="C87" s="1268"/>
      <c r="D87" s="1028"/>
      <c r="E87" s="1028"/>
      <c r="F87" s="1028"/>
      <c r="G87" s="744"/>
      <c r="H87" s="744"/>
      <c r="I87" s="744"/>
      <c r="J87" s="744"/>
      <c r="K87" s="744"/>
      <c r="L87" s="756" t="s">
        <v>1662</v>
      </c>
      <c r="M87" s="1273" t="s">
        <v>1663</v>
      </c>
      <c r="N87" s="1274"/>
      <c r="O87" s="1274"/>
      <c r="P87" s="1274"/>
      <c r="Q87" s="1274"/>
      <c r="R87" s="1274"/>
      <c r="S87" s="1274"/>
      <c r="T87" s="1030" t="s">
        <v>505</v>
      </c>
      <c r="U87" s="1030"/>
      <c r="V87" s="1030"/>
      <c r="W87" s="1030"/>
      <c r="X87" s="744"/>
      <c r="Y87" s="744"/>
      <c r="Z87" s="744"/>
      <c r="AA87" s="744"/>
      <c r="AB87" s="1032"/>
      <c r="AC87" s="1032"/>
      <c r="AD87" s="1033"/>
      <c r="AE87" s="1033"/>
      <c r="AF87" s="1033"/>
      <c r="AG87" s="1033"/>
      <c r="AH87" s="1033"/>
      <c r="AI87" s="1033"/>
      <c r="AJ87" s="1033"/>
      <c r="AK87" s="1033"/>
      <c r="AL87" s="1034"/>
    </row>
    <row r="88" spans="1:38" s="1039" customFormat="1" ht="30" customHeight="1">
      <c r="A88" s="1030"/>
      <c r="B88" s="1030"/>
      <c r="C88" s="1268"/>
      <c r="D88" s="1028"/>
      <c r="E88" s="1028"/>
      <c r="F88" s="1028"/>
      <c r="G88" s="744"/>
      <c r="H88" s="744"/>
      <c r="I88" s="744"/>
      <c r="J88" s="744"/>
      <c r="K88" s="744"/>
      <c r="L88" s="756" t="s">
        <v>1664</v>
      </c>
      <c r="M88" s="1273" t="s">
        <v>1665</v>
      </c>
      <c r="N88" s="1274"/>
      <c r="O88" s="1274"/>
      <c r="P88" s="1274"/>
      <c r="Q88" s="1274"/>
      <c r="R88" s="1274"/>
      <c r="S88" s="1274"/>
      <c r="T88" s="1030" t="s">
        <v>505</v>
      </c>
      <c r="U88" s="1030"/>
      <c r="V88" s="1030"/>
      <c r="W88" s="1030"/>
      <c r="X88" s="744"/>
      <c r="Y88" s="744"/>
      <c r="Z88" s="744"/>
      <c r="AA88" s="744"/>
      <c r="AB88" s="1032"/>
      <c r="AC88" s="1032"/>
      <c r="AD88" s="1033"/>
      <c r="AE88" s="1033"/>
      <c r="AF88" s="1033"/>
      <c r="AG88" s="1033"/>
      <c r="AH88" s="1033"/>
      <c r="AI88" s="1033"/>
      <c r="AJ88" s="1033"/>
      <c r="AK88" s="1033"/>
      <c r="AL88" s="1034"/>
    </row>
    <row r="89" spans="1:38" s="1039" customFormat="1" ht="30" customHeight="1">
      <c r="A89" s="1030"/>
      <c r="B89" s="1030"/>
      <c r="C89" s="1268"/>
      <c r="D89" s="1028"/>
      <c r="E89" s="1028"/>
      <c r="F89" s="1028"/>
      <c r="G89" s="744"/>
      <c r="H89" s="744"/>
      <c r="I89" s="744"/>
      <c r="J89" s="744"/>
      <c r="K89" s="744"/>
      <c r="L89" s="744"/>
      <c r="M89" s="1028"/>
      <c r="N89" s="1030"/>
      <c r="O89" s="1030"/>
      <c r="P89" s="1030"/>
      <c r="Q89" s="1030"/>
      <c r="R89" s="1030"/>
      <c r="S89" s="1030"/>
      <c r="T89" s="1030"/>
      <c r="U89" s="1030"/>
      <c r="V89" s="1030"/>
      <c r="W89" s="1030"/>
      <c r="X89" s="744"/>
      <c r="Y89" s="744"/>
      <c r="Z89" s="744"/>
      <c r="AA89" s="744"/>
      <c r="AB89" s="1032"/>
      <c r="AC89" s="1032"/>
      <c r="AD89" s="1033"/>
      <c r="AE89" s="1033"/>
      <c r="AF89" s="1033"/>
      <c r="AG89" s="1033"/>
      <c r="AH89" s="1033"/>
      <c r="AI89" s="1033"/>
      <c r="AJ89" s="1033"/>
      <c r="AK89" s="1033"/>
      <c r="AL89" s="1034"/>
    </row>
    <row r="90" spans="1:38" s="1039" customFormat="1" ht="30" customHeight="1">
      <c r="A90" s="1030"/>
      <c r="B90" s="1030"/>
      <c r="C90" s="1268"/>
      <c r="D90" s="1028"/>
      <c r="E90" s="1028"/>
      <c r="F90" s="1028"/>
      <c r="G90" s="744"/>
      <c r="H90" s="744"/>
      <c r="I90" s="744"/>
      <c r="J90" s="744"/>
      <c r="K90" s="744"/>
      <c r="L90" s="744"/>
      <c r="M90" s="1028"/>
      <c r="N90" s="1030"/>
      <c r="O90" s="1030"/>
      <c r="P90" s="1030"/>
      <c r="Q90" s="1030"/>
      <c r="R90" s="1030"/>
      <c r="S90" s="1030"/>
      <c r="T90" s="1030"/>
      <c r="U90" s="1030"/>
      <c r="V90" s="1030"/>
      <c r="W90" s="1030"/>
      <c r="X90" s="744"/>
      <c r="Y90" s="744"/>
      <c r="Z90" s="744"/>
      <c r="AA90" s="744"/>
      <c r="AB90" s="1032"/>
      <c r="AC90" s="1032"/>
      <c r="AD90" s="1033"/>
      <c r="AE90" s="1033"/>
      <c r="AF90" s="1033"/>
      <c r="AG90" s="1033"/>
      <c r="AH90" s="1033"/>
      <c r="AI90" s="1033"/>
      <c r="AJ90" s="1033"/>
      <c r="AK90" s="1033"/>
      <c r="AL90" s="1034"/>
    </row>
    <row r="91" spans="1:38" s="1039" customFormat="1" ht="30" customHeight="1">
      <c r="A91" s="1030"/>
      <c r="B91" s="1030"/>
      <c r="C91" s="1268"/>
      <c r="D91" s="1028" t="s">
        <v>1686</v>
      </c>
      <c r="E91" s="1028"/>
      <c r="F91" s="1028"/>
      <c r="G91" s="744"/>
      <c r="H91" s="744"/>
      <c r="I91" s="744"/>
      <c r="J91" s="744"/>
      <c r="K91" s="744"/>
      <c r="L91" s="744"/>
      <c r="M91" s="1028"/>
      <c r="N91" s="1030"/>
      <c r="O91" s="1030"/>
      <c r="P91" s="1030"/>
      <c r="Q91" s="1030"/>
      <c r="R91" s="1030"/>
      <c r="S91" s="1030"/>
      <c r="T91" s="1030"/>
      <c r="U91" s="1030"/>
      <c r="V91" s="1030"/>
      <c r="W91" s="1030"/>
      <c r="X91" s="744"/>
      <c r="Y91" s="744"/>
      <c r="Z91" s="744"/>
      <c r="AA91" s="744"/>
      <c r="AB91" s="1032"/>
      <c r="AC91" s="1032"/>
      <c r="AD91" s="1033"/>
      <c r="AE91" s="1033"/>
      <c r="AF91" s="1033"/>
      <c r="AG91" s="1033"/>
      <c r="AH91" s="1033"/>
      <c r="AI91" s="1033"/>
      <c r="AJ91" s="1033"/>
      <c r="AK91" s="1033"/>
      <c r="AL91" s="1034"/>
    </row>
    <row r="92" spans="1:38" s="1039" customFormat="1" ht="30" customHeight="1">
      <c r="A92" s="1030"/>
      <c r="B92" s="1030"/>
      <c r="C92" s="1268"/>
      <c r="D92" s="1028" t="s">
        <v>1687</v>
      </c>
      <c r="E92" s="1028"/>
      <c r="F92" s="1028"/>
      <c r="G92" s="744"/>
      <c r="H92" s="744"/>
      <c r="I92" s="744"/>
      <c r="J92" s="744"/>
      <c r="K92" s="744"/>
      <c r="L92" s="744"/>
      <c r="M92" s="1028"/>
      <c r="N92" s="1030"/>
      <c r="O92" s="1030"/>
      <c r="P92" s="1030"/>
      <c r="Q92" s="1030"/>
      <c r="R92" s="1030"/>
      <c r="S92" s="1030"/>
      <c r="T92" s="1030"/>
      <c r="U92" s="1030"/>
      <c r="V92" s="1030"/>
      <c r="W92" s="1030"/>
      <c r="X92" s="744"/>
      <c r="Y92" s="744"/>
      <c r="Z92" s="744"/>
      <c r="AA92" s="744"/>
      <c r="AB92" s="1032"/>
      <c r="AC92" s="1032"/>
      <c r="AD92" s="1033"/>
      <c r="AE92" s="1033"/>
      <c r="AF92" s="1033"/>
      <c r="AG92" s="1033"/>
      <c r="AH92" s="1033"/>
      <c r="AI92" s="1033"/>
      <c r="AJ92" s="1033"/>
      <c r="AK92" s="1033"/>
      <c r="AL92" s="1034"/>
    </row>
    <row r="93" spans="1:38" s="1039" customFormat="1" ht="30" customHeight="1">
      <c r="A93" s="1030"/>
      <c r="B93" s="1030"/>
      <c r="C93" s="1268"/>
      <c r="D93" s="1028"/>
      <c r="E93" s="1028"/>
      <c r="F93" s="1028"/>
      <c r="G93" s="744"/>
      <c r="H93" s="744"/>
      <c r="I93" s="744"/>
      <c r="J93" s="744"/>
      <c r="K93" s="744"/>
      <c r="L93" s="744"/>
      <c r="M93" s="1028"/>
      <c r="N93" s="1030"/>
      <c r="O93" s="1030"/>
      <c r="P93" s="1030"/>
      <c r="Q93" s="1030"/>
      <c r="R93" s="1030"/>
      <c r="S93" s="1030"/>
      <c r="T93" s="1030"/>
      <c r="U93" s="1030"/>
      <c r="V93" s="1030"/>
      <c r="W93" s="1030"/>
      <c r="X93" s="744"/>
      <c r="Y93" s="744"/>
      <c r="Z93" s="744"/>
      <c r="AA93" s="744"/>
      <c r="AB93" s="1032"/>
      <c r="AC93" s="1032"/>
      <c r="AD93" s="1033"/>
      <c r="AE93" s="1033"/>
      <c r="AF93" s="1033"/>
      <c r="AG93" s="1033"/>
      <c r="AH93" s="1033"/>
      <c r="AI93" s="1033"/>
      <c r="AJ93" s="1033"/>
      <c r="AK93" s="1033"/>
      <c r="AL93" s="1034"/>
    </row>
    <row r="94" spans="1:38" s="1039" customFormat="1" ht="30" customHeight="1">
      <c r="A94" s="1030"/>
      <c r="B94" s="1030"/>
      <c r="C94" s="1030"/>
      <c r="D94" s="1056" t="s">
        <v>1242</v>
      </c>
      <c r="E94" s="1032"/>
      <c r="F94" s="1032"/>
      <c r="G94" s="1032"/>
      <c r="H94" s="1032"/>
      <c r="I94" s="1030"/>
      <c r="J94" s="1030"/>
      <c r="K94" s="1030"/>
      <c r="L94" s="1030"/>
      <c r="M94" s="1030"/>
      <c r="N94" s="1030"/>
      <c r="O94" s="1055"/>
      <c r="P94" s="1055"/>
      <c r="Q94" s="1055"/>
      <c r="R94" s="1055"/>
      <c r="S94" s="1055"/>
      <c r="T94" s="1032"/>
      <c r="U94" s="1032"/>
      <c r="V94" s="1032"/>
      <c r="W94" s="1032"/>
      <c r="X94" s="1032"/>
      <c r="Y94" s="1040"/>
      <c r="Z94" s="1032"/>
      <c r="AA94" s="1032"/>
      <c r="AB94" s="1032"/>
      <c r="AC94" s="1032"/>
      <c r="AD94" s="1033"/>
      <c r="AE94" s="1033"/>
      <c r="AF94" s="1033"/>
      <c r="AG94" s="1033"/>
      <c r="AH94" s="1033"/>
      <c r="AI94" s="1033"/>
      <c r="AJ94" s="1033"/>
      <c r="AK94" s="1033"/>
      <c r="AL94" s="1034">
        <v>1</v>
      </c>
    </row>
    <row r="95" spans="1:38" s="1039" customFormat="1" ht="30" customHeight="1">
      <c r="A95" s="1030"/>
      <c r="B95" s="1030"/>
      <c r="C95" s="1030"/>
      <c r="D95" s="1056" t="s">
        <v>1243</v>
      </c>
      <c r="E95" s="1032"/>
      <c r="F95" s="1032"/>
      <c r="G95" s="1032"/>
      <c r="H95" s="1032"/>
      <c r="I95" s="1030"/>
      <c r="J95" s="1030"/>
      <c r="K95" s="1030"/>
      <c r="L95" s="1030"/>
      <c r="M95" s="1030"/>
      <c r="N95" s="1030"/>
      <c r="O95" s="1030"/>
      <c r="P95" s="1030"/>
      <c r="Q95" s="1030"/>
      <c r="R95" s="1030"/>
      <c r="S95" s="1055"/>
      <c r="T95" s="1275" t="s">
        <v>1248</v>
      </c>
      <c r="U95" s="1032"/>
      <c r="V95" s="1032"/>
      <c r="W95" s="1032"/>
      <c r="X95" s="1032"/>
      <c r="Y95" s="1040"/>
      <c r="Z95" s="1032"/>
      <c r="AA95" s="1032"/>
      <c r="AB95" s="1032"/>
      <c r="AC95" s="1032"/>
      <c r="AD95" s="1033"/>
      <c r="AE95" s="1033"/>
      <c r="AF95" s="1033"/>
      <c r="AG95" s="1033"/>
      <c r="AH95" s="1033"/>
      <c r="AI95" s="1033"/>
      <c r="AJ95" s="1033"/>
      <c r="AK95" s="1033"/>
      <c r="AL95" s="1034">
        <v>1</v>
      </c>
    </row>
    <row r="96" spans="1:38" s="1039" customFormat="1" ht="30" customHeight="1">
      <c r="A96" s="1030"/>
      <c r="B96" s="1030"/>
      <c r="C96" s="1030"/>
      <c r="D96" s="1056" t="s">
        <v>1244</v>
      </c>
      <c r="E96" s="1032"/>
      <c r="F96" s="1032"/>
      <c r="G96" s="1032"/>
      <c r="H96" s="1032"/>
      <c r="I96" s="1030"/>
      <c r="J96" s="1030"/>
      <c r="K96" s="1030"/>
      <c r="L96" s="1030"/>
      <c r="M96" s="1030"/>
      <c r="N96" s="1030"/>
      <c r="O96" s="1030"/>
      <c r="P96" s="1030"/>
      <c r="Q96" s="1030"/>
      <c r="R96" s="1030"/>
      <c r="S96" s="1055"/>
      <c r="T96" s="1275" t="s">
        <v>1249</v>
      </c>
      <c r="U96" s="1032"/>
      <c r="V96" s="1032"/>
      <c r="W96" s="1032"/>
      <c r="X96" s="1032"/>
      <c r="Y96" s="1040"/>
      <c r="Z96" s="1032"/>
      <c r="AA96" s="1032"/>
      <c r="AB96" s="1032"/>
      <c r="AC96" s="1032"/>
      <c r="AD96" s="1033"/>
      <c r="AE96" s="1033"/>
      <c r="AF96" s="1033"/>
      <c r="AG96" s="1033"/>
      <c r="AH96" s="1033"/>
      <c r="AI96" s="1033"/>
      <c r="AJ96" s="1033"/>
      <c r="AK96" s="1033"/>
      <c r="AL96" s="1034">
        <v>1</v>
      </c>
    </row>
    <row r="97" spans="1:38" s="1039" customFormat="1" ht="30" customHeight="1">
      <c r="A97" s="1030"/>
      <c r="B97" s="1030"/>
      <c r="C97" s="1030"/>
      <c r="D97" s="1056"/>
      <c r="E97" s="1032"/>
      <c r="F97" s="1032"/>
      <c r="G97" s="1032"/>
      <c r="H97" s="1032"/>
      <c r="I97" s="1030"/>
      <c r="J97" s="1030"/>
      <c r="K97" s="1030"/>
      <c r="L97" s="1030"/>
      <c r="M97" s="1030"/>
      <c r="N97" s="1030"/>
      <c r="O97" s="1030"/>
      <c r="P97" s="1030"/>
      <c r="Q97" s="1030"/>
      <c r="R97" s="1030"/>
      <c r="S97" s="1055"/>
      <c r="T97" s="1275" t="s">
        <v>1250</v>
      </c>
      <c r="U97" s="1032"/>
      <c r="V97" s="1032"/>
      <c r="W97" s="1032"/>
      <c r="X97" s="1032"/>
      <c r="Y97" s="1040"/>
      <c r="Z97" s="1032"/>
      <c r="AA97" s="1032"/>
      <c r="AB97" s="1032"/>
      <c r="AC97" s="1032"/>
      <c r="AD97" s="1033"/>
      <c r="AE97" s="1033"/>
      <c r="AF97" s="1033"/>
      <c r="AG97" s="1033"/>
      <c r="AH97" s="1033"/>
      <c r="AI97" s="1033"/>
      <c r="AJ97" s="1033"/>
      <c r="AK97" s="1033"/>
      <c r="AL97" s="1034"/>
    </row>
    <row r="98" spans="1:38" s="1039" customFormat="1" ht="30" customHeight="1">
      <c r="A98" s="1030"/>
      <c r="B98" s="1030"/>
      <c r="C98" s="1030"/>
      <c r="D98" s="1056" t="s">
        <v>2954</v>
      </c>
      <c r="E98" s="1032"/>
      <c r="F98" s="1032"/>
      <c r="G98" s="1032"/>
      <c r="H98" s="1032"/>
      <c r="I98" s="1030"/>
      <c r="J98" s="1030"/>
      <c r="K98" s="1030"/>
      <c r="L98" s="1030"/>
      <c r="M98" s="1030"/>
      <c r="N98" s="1030"/>
      <c r="O98" s="1030"/>
      <c r="P98" s="1030"/>
      <c r="Q98" s="1030"/>
      <c r="R98" s="1030"/>
      <c r="S98" s="1055"/>
      <c r="T98" s="1275" t="s">
        <v>1251</v>
      </c>
      <c r="U98" s="1032"/>
      <c r="V98" s="1032"/>
      <c r="W98" s="1032"/>
      <c r="X98" s="1032"/>
      <c r="Y98" s="1040"/>
      <c r="Z98" s="1032"/>
      <c r="AA98" s="1032"/>
      <c r="AB98" s="1032"/>
      <c r="AC98" s="1032"/>
      <c r="AD98" s="1033"/>
      <c r="AE98" s="1033"/>
      <c r="AF98" s="1033"/>
      <c r="AG98" s="1033"/>
      <c r="AH98" s="1033"/>
      <c r="AI98" s="1033"/>
      <c r="AJ98" s="1033"/>
      <c r="AK98" s="1033"/>
      <c r="AL98" s="1034"/>
    </row>
    <row r="99" spans="1:38" s="1039" customFormat="1" ht="30" customHeight="1">
      <c r="A99" s="1030"/>
      <c r="B99" s="1030"/>
      <c r="C99" s="1030"/>
      <c r="D99" s="1056" t="s">
        <v>2955</v>
      </c>
      <c r="E99" s="1032"/>
      <c r="F99" s="1032"/>
      <c r="G99" s="1032"/>
      <c r="H99" s="1032"/>
      <c r="I99" s="1030"/>
      <c r="J99" s="1030"/>
      <c r="K99" s="1030"/>
      <c r="L99" s="1030"/>
      <c r="M99" s="1030"/>
      <c r="N99" s="1030"/>
      <c r="O99" s="1030"/>
      <c r="P99" s="1030"/>
      <c r="Q99" s="1030"/>
      <c r="R99" s="1030"/>
      <c r="S99" s="1055"/>
      <c r="T99" s="1275" t="s">
        <v>1252</v>
      </c>
      <c r="U99" s="1032"/>
      <c r="V99" s="1032"/>
      <c r="W99" s="1032"/>
      <c r="X99" s="1032"/>
      <c r="Y99" s="1040"/>
      <c r="Z99" s="1032"/>
      <c r="AA99" s="1032"/>
      <c r="AB99" s="1032"/>
      <c r="AC99" s="1032"/>
      <c r="AD99" s="1033"/>
      <c r="AE99" s="1033"/>
      <c r="AF99" s="1033"/>
      <c r="AG99" s="1033"/>
      <c r="AH99" s="1033"/>
      <c r="AI99" s="1033"/>
      <c r="AJ99" s="1033"/>
      <c r="AK99" s="1033"/>
      <c r="AL99" s="1034">
        <v>1</v>
      </c>
    </row>
    <row r="100" spans="1:38" s="1039" customFormat="1" ht="30" customHeight="1">
      <c r="A100" s="1030"/>
      <c r="B100" s="1030"/>
      <c r="C100" s="1030"/>
      <c r="D100" s="1056" t="s">
        <v>2956</v>
      </c>
      <c r="E100" s="1032"/>
      <c r="F100" s="1032"/>
      <c r="G100" s="1032"/>
      <c r="H100" s="1032"/>
      <c r="I100" s="1030"/>
      <c r="J100" s="1030"/>
      <c r="K100" s="1030"/>
      <c r="L100" s="1030"/>
      <c r="M100" s="1030"/>
      <c r="N100" s="1030"/>
      <c r="O100" s="1030"/>
      <c r="P100" s="1030"/>
      <c r="Q100" s="1030"/>
      <c r="R100" s="1030"/>
      <c r="S100" s="1055"/>
      <c r="T100" s="1275" t="s">
        <v>1253</v>
      </c>
      <c r="U100" s="1032"/>
      <c r="V100" s="1032"/>
      <c r="W100" s="1032"/>
      <c r="X100" s="1032"/>
      <c r="Y100" s="1040"/>
      <c r="Z100" s="1032"/>
      <c r="AA100" s="1032"/>
      <c r="AB100" s="1032"/>
      <c r="AC100" s="1032"/>
      <c r="AD100" s="1033"/>
      <c r="AE100" s="1033"/>
      <c r="AF100" s="1033"/>
      <c r="AG100" s="1033"/>
      <c r="AH100" s="1033"/>
      <c r="AI100" s="1033"/>
      <c r="AJ100" s="1033"/>
      <c r="AK100" s="1033"/>
      <c r="AL100" s="1034"/>
    </row>
    <row r="101" spans="1:38" s="1039" customFormat="1" ht="30" customHeight="1">
      <c r="A101" s="1030"/>
      <c r="B101" s="1030"/>
      <c r="C101" s="1030"/>
      <c r="D101" s="1056" t="s">
        <v>1245</v>
      </c>
      <c r="E101" s="1032"/>
      <c r="F101" s="1032"/>
      <c r="G101" s="1032"/>
      <c r="H101" s="1032"/>
      <c r="I101" s="1030"/>
      <c r="J101" s="1030"/>
      <c r="K101" s="1030"/>
      <c r="L101" s="1030"/>
      <c r="M101" s="1030"/>
      <c r="N101" s="1030"/>
      <c r="O101" s="1030"/>
      <c r="P101" s="1030"/>
      <c r="Q101" s="1030"/>
      <c r="R101" s="1030"/>
      <c r="S101" s="1055"/>
      <c r="T101" s="1275" t="s">
        <v>1254</v>
      </c>
      <c r="U101" s="1032"/>
      <c r="V101" s="1032"/>
      <c r="W101" s="1032"/>
      <c r="X101" s="1032"/>
      <c r="Y101" s="1040"/>
      <c r="Z101" s="1032"/>
      <c r="AA101" s="1032"/>
      <c r="AB101" s="1032"/>
      <c r="AC101" s="1032"/>
      <c r="AD101" s="1033"/>
      <c r="AE101" s="1033"/>
      <c r="AF101" s="1033"/>
      <c r="AG101" s="1033"/>
      <c r="AH101" s="1033"/>
      <c r="AI101" s="1033"/>
      <c r="AJ101" s="1033"/>
      <c r="AK101" s="1033"/>
      <c r="AL101" s="1034">
        <v>1</v>
      </c>
    </row>
    <row r="102" spans="1:38" s="1039" customFormat="1" ht="30" customHeight="1">
      <c r="A102" s="1030"/>
      <c r="B102" s="1030"/>
      <c r="C102" s="1030"/>
      <c r="D102" s="1056" t="s">
        <v>1246</v>
      </c>
      <c r="E102" s="1030"/>
      <c r="F102" s="1030"/>
      <c r="G102" s="1032"/>
      <c r="H102" s="1032"/>
      <c r="I102" s="1030"/>
      <c r="J102" s="1030"/>
      <c r="K102" s="1030"/>
      <c r="L102" s="1030"/>
      <c r="M102" s="1030"/>
      <c r="N102" s="1030"/>
      <c r="O102" s="1030"/>
      <c r="P102" s="1030"/>
      <c r="Q102" s="1030"/>
      <c r="R102" s="1030"/>
      <c r="S102" s="1055"/>
      <c r="T102" s="1275" t="s">
        <v>1255</v>
      </c>
      <c r="U102" s="1032"/>
      <c r="V102" s="1032"/>
      <c r="W102" s="1032"/>
      <c r="X102" s="1032"/>
      <c r="Y102" s="1040"/>
      <c r="Z102" s="1032"/>
      <c r="AA102" s="1032"/>
      <c r="AB102" s="1032"/>
      <c r="AC102" s="1032"/>
      <c r="AD102" s="1033"/>
      <c r="AE102" s="1033"/>
      <c r="AF102" s="1033"/>
      <c r="AG102" s="1033"/>
      <c r="AH102" s="1033"/>
      <c r="AI102" s="1033"/>
      <c r="AJ102" s="1033"/>
      <c r="AK102" s="1033"/>
      <c r="AL102" s="1034"/>
    </row>
    <row r="103" spans="1:38" s="1039" customFormat="1" ht="30" customHeight="1">
      <c r="A103" s="1030"/>
      <c r="B103" s="1030"/>
      <c r="C103" s="1028"/>
      <c r="D103" s="1276" t="s">
        <v>1247</v>
      </c>
      <c r="E103" s="1277"/>
      <c r="F103" s="1277"/>
      <c r="G103" s="1032"/>
      <c r="H103" s="1032"/>
      <c r="I103" s="744"/>
      <c r="J103" s="744"/>
      <c r="K103" s="1030"/>
      <c r="L103" s="1030"/>
      <c r="M103" s="1030"/>
      <c r="N103" s="1030"/>
      <c r="O103" s="1030"/>
      <c r="P103" s="1030"/>
      <c r="Q103" s="1030"/>
      <c r="R103" s="1030"/>
      <c r="S103" s="1055"/>
      <c r="T103" s="1032"/>
      <c r="U103" s="1032"/>
      <c r="V103" s="1032"/>
      <c r="W103" s="1032"/>
      <c r="X103" s="1032"/>
      <c r="Y103" s="1040"/>
      <c r="Z103" s="1032"/>
      <c r="AA103" s="1032"/>
      <c r="AB103" s="1032"/>
      <c r="AC103" s="1032"/>
      <c r="AD103" s="1033"/>
      <c r="AE103" s="1033"/>
      <c r="AF103" s="1033"/>
      <c r="AG103" s="1033"/>
      <c r="AH103" s="1033"/>
      <c r="AI103" s="1033"/>
      <c r="AJ103" s="1033"/>
      <c r="AK103" s="1033"/>
      <c r="AL103" s="1034">
        <v>1</v>
      </c>
    </row>
    <row r="104" spans="1:38" s="1039" customFormat="1" ht="30" customHeight="1">
      <c r="A104" s="1030"/>
      <c r="B104" s="1030"/>
      <c r="C104" s="1268"/>
      <c r="D104" s="743"/>
      <c r="E104" s="1028"/>
      <c r="F104" s="1028"/>
      <c r="G104" s="744"/>
      <c r="H104" s="744"/>
      <c r="I104" s="1030"/>
      <c r="J104" s="1030"/>
      <c r="K104" s="1030"/>
      <c r="L104" s="1030"/>
      <c r="M104" s="1030"/>
      <c r="N104" s="1030"/>
      <c r="O104" s="1030"/>
      <c r="P104" s="1055"/>
      <c r="Q104" s="1055"/>
      <c r="R104" s="1055"/>
      <c r="S104" s="1047" t="s">
        <v>1256</v>
      </c>
      <c r="T104" s="1048"/>
      <c r="U104" s="1048"/>
      <c r="V104" s="1048"/>
      <c r="W104" s="1048"/>
      <c r="X104" s="1048"/>
      <c r="Y104" s="1048"/>
      <c r="Z104" s="1048"/>
      <c r="AA104" s="1048"/>
      <c r="AB104" s="1048"/>
      <c r="AC104" s="1048"/>
      <c r="AD104" s="1048"/>
      <c r="AE104" s="1048"/>
      <c r="AF104" s="1048"/>
      <c r="AG104" s="1048"/>
      <c r="AH104" s="1048"/>
      <c r="AI104" s="1049"/>
      <c r="AJ104" s="1033"/>
      <c r="AK104" s="1033"/>
      <c r="AL104" s="1034">
        <v>1</v>
      </c>
    </row>
    <row r="105" spans="1:38" s="1039" customFormat="1" ht="30" customHeight="1">
      <c r="A105" s="1030"/>
      <c r="B105" s="1030"/>
      <c r="C105" s="1268"/>
      <c r="D105" s="743"/>
      <c r="E105" s="1028"/>
      <c r="F105" s="1028"/>
      <c r="G105" s="744"/>
      <c r="H105" s="744"/>
      <c r="I105" s="1030"/>
      <c r="J105" s="1030"/>
      <c r="K105" s="1030"/>
      <c r="L105" s="1030"/>
      <c r="M105" s="1030"/>
      <c r="N105" s="1030"/>
      <c r="O105" s="1030"/>
      <c r="P105" s="1055"/>
      <c r="Q105" s="1055"/>
      <c r="R105" s="1055"/>
      <c r="S105" s="1051"/>
      <c r="T105" s="1052" t="s">
        <v>1257</v>
      </c>
      <c r="U105" s="1053"/>
      <c r="V105" s="1054"/>
      <c r="W105" s="1054"/>
      <c r="X105" s="1054"/>
      <c r="Y105" s="1054"/>
      <c r="Z105" s="1054"/>
      <c r="AA105" s="1054"/>
      <c r="AB105" s="1054"/>
      <c r="AC105" s="1054"/>
      <c r="AD105" s="1054"/>
      <c r="AE105" s="1054"/>
      <c r="AF105" s="1054"/>
      <c r="AG105" s="1054"/>
      <c r="AH105" s="1054"/>
      <c r="AI105" s="1052"/>
      <c r="AJ105" s="1033"/>
      <c r="AK105" s="1033"/>
      <c r="AL105" s="1034">
        <v>1</v>
      </c>
    </row>
    <row r="106" spans="1:38" s="1039" customFormat="1" ht="30" customHeight="1">
      <c r="A106" s="1030"/>
      <c r="B106" s="1030"/>
      <c r="C106" s="1268"/>
      <c r="D106" s="743"/>
      <c r="E106" s="1028"/>
      <c r="F106" s="1028"/>
      <c r="G106" s="744"/>
      <c r="H106" s="744"/>
      <c r="I106" s="1030"/>
      <c r="J106" s="1030"/>
      <c r="K106" s="1030"/>
      <c r="L106" s="1030"/>
      <c r="M106" s="1030"/>
      <c r="N106" s="1030"/>
      <c r="O106" s="1030"/>
      <c r="P106" s="1055"/>
      <c r="Q106" s="1055"/>
      <c r="R106" s="1055"/>
      <c r="S106" s="1051"/>
      <c r="T106" s="1052" t="s">
        <v>1258</v>
      </c>
      <c r="U106" s="1053"/>
      <c r="V106" s="1054"/>
      <c r="W106" s="1054"/>
      <c r="X106" s="1054"/>
      <c r="Y106" s="1054"/>
      <c r="Z106" s="1054"/>
      <c r="AA106" s="1054"/>
      <c r="AB106" s="1054"/>
      <c r="AC106" s="1054"/>
      <c r="AD106" s="1054"/>
      <c r="AE106" s="1054"/>
      <c r="AF106" s="1054"/>
      <c r="AG106" s="1054"/>
      <c r="AH106" s="1054"/>
      <c r="AI106" s="1052"/>
      <c r="AJ106" s="1033"/>
      <c r="AK106" s="1033"/>
      <c r="AL106" s="1034">
        <v>1</v>
      </c>
    </row>
    <row r="107" spans="1:38" s="1039" customFormat="1" ht="30" customHeight="1">
      <c r="A107" s="1030"/>
      <c r="B107" s="1030"/>
      <c r="C107" s="1268"/>
      <c r="D107" s="743"/>
      <c r="E107" s="1028"/>
      <c r="F107" s="744"/>
      <c r="G107" s="1030"/>
      <c r="H107" s="1030"/>
      <c r="I107" s="1030"/>
      <c r="J107" s="1030"/>
      <c r="K107" s="1030"/>
      <c r="L107" s="1030"/>
      <c r="M107" s="1278" t="s">
        <v>1259</v>
      </c>
      <c r="N107" s="1279"/>
      <c r="O107" s="1280"/>
      <c r="P107" s="1032"/>
      <c r="Q107" s="1032"/>
      <c r="R107" s="1032"/>
      <c r="S107" s="1032"/>
      <c r="T107" s="1032"/>
      <c r="U107" s="1032"/>
      <c r="V107" s="1032"/>
      <c r="W107" s="1032"/>
      <c r="X107" s="1032"/>
      <c r="Y107" s="1040"/>
      <c r="Z107" s="1032"/>
      <c r="AA107" s="1032"/>
      <c r="AB107" s="1032"/>
      <c r="AC107" s="1032"/>
      <c r="AD107" s="1033"/>
      <c r="AE107" s="1033"/>
      <c r="AF107" s="1033"/>
      <c r="AG107" s="1033"/>
      <c r="AH107" s="1033"/>
      <c r="AI107" s="1033"/>
      <c r="AJ107" s="1033"/>
      <c r="AK107" s="1033"/>
      <c r="AL107" s="1034">
        <v>1</v>
      </c>
    </row>
    <row r="108" spans="1:38" s="1039" customFormat="1" ht="30" customHeight="1">
      <c r="A108" s="1030"/>
      <c r="B108" s="1060" t="s">
        <v>1260</v>
      </c>
      <c r="C108" s="740"/>
      <c r="D108" s="1030"/>
      <c r="E108" s="1030"/>
      <c r="F108" s="1030"/>
      <c r="G108" s="1030"/>
      <c r="H108" s="1030"/>
      <c r="I108" s="1030"/>
      <c r="J108" s="1030"/>
      <c r="K108" s="1030"/>
      <c r="L108" s="1030"/>
      <c r="M108" s="1281" t="s">
        <v>1261</v>
      </c>
      <c r="N108" s="1282"/>
      <c r="O108" s="1283"/>
      <c r="P108" s="1055"/>
      <c r="Q108" s="1055"/>
      <c r="R108" s="1055"/>
      <c r="S108" s="741" t="s">
        <v>1262</v>
      </c>
      <c r="T108" s="1055"/>
      <c r="U108" s="1055"/>
      <c r="V108" s="1055"/>
      <c r="W108" s="1032"/>
      <c r="X108" s="1032"/>
      <c r="Y108" s="1040"/>
      <c r="Z108" s="1032"/>
      <c r="AA108" s="1032"/>
      <c r="AB108" s="1032"/>
      <c r="AC108" s="1032"/>
      <c r="AD108" s="1033"/>
      <c r="AE108" s="1033"/>
      <c r="AF108" s="1033"/>
      <c r="AG108" s="1033"/>
      <c r="AH108" s="1033"/>
      <c r="AI108" s="1033"/>
      <c r="AJ108" s="1033"/>
      <c r="AK108" s="1033"/>
      <c r="AL108" s="1034">
        <v>1</v>
      </c>
    </row>
    <row r="109" spans="1:38" s="1039" customFormat="1" ht="30" customHeight="1">
      <c r="A109" s="1030"/>
      <c r="B109" s="744" t="s">
        <v>1263</v>
      </c>
      <c r="C109" s="1032"/>
      <c r="D109" s="1032"/>
      <c r="E109" s="1032"/>
      <c r="F109" s="1032"/>
      <c r="G109" s="1032"/>
      <c r="H109" s="1032"/>
      <c r="I109" s="1032"/>
      <c r="J109" s="1032"/>
      <c r="K109" s="1030"/>
      <c r="L109" s="1030"/>
      <c r="M109" s="1284" t="s">
        <v>1264</v>
      </c>
      <c r="N109" s="1285"/>
      <c r="O109" s="1286"/>
      <c r="P109" s="1055"/>
      <c r="Q109" s="1055"/>
      <c r="R109" s="1055"/>
      <c r="S109" s="1055"/>
      <c r="T109" s="1287" t="s">
        <v>1265</v>
      </c>
      <c r="U109" s="1040" t="s">
        <v>1266</v>
      </c>
      <c r="V109" s="1055"/>
      <c r="W109" s="1032"/>
      <c r="X109" s="1288" t="s">
        <v>1267</v>
      </c>
      <c r="Y109" s="1055"/>
      <c r="Z109" s="1055"/>
      <c r="AA109" s="1055"/>
      <c r="AB109" s="1055"/>
      <c r="AC109" s="1055"/>
      <c r="AD109" s="1055"/>
      <c r="AE109" s="1055"/>
      <c r="AF109" s="1055"/>
      <c r="AG109" s="1055"/>
      <c r="AH109" s="1055"/>
      <c r="AI109" s="1055"/>
      <c r="AJ109" s="1055"/>
      <c r="AK109" s="1055"/>
      <c r="AL109" s="1034">
        <v>1</v>
      </c>
    </row>
    <row r="110" spans="1:38" s="1039" customFormat="1" ht="30" customHeight="1">
      <c r="A110" s="1030"/>
      <c r="B110" s="744" t="s">
        <v>1268</v>
      </c>
      <c r="C110" s="1032"/>
      <c r="D110" s="1032"/>
      <c r="E110" s="1032"/>
      <c r="F110" s="1032"/>
      <c r="G110" s="1032"/>
      <c r="H110" s="1032"/>
      <c r="I110" s="1032"/>
      <c r="J110" s="1032"/>
      <c r="K110" s="1030"/>
      <c r="L110" s="1030"/>
      <c r="M110" s="1498" t="s">
        <v>1269</v>
      </c>
      <c r="N110" s="1061" t="s">
        <v>1270</v>
      </c>
      <c r="O110" s="1062"/>
      <c r="P110" s="1055"/>
      <c r="Q110" s="1055"/>
      <c r="R110" s="1055"/>
      <c r="S110" s="1055"/>
      <c r="T110" s="1055"/>
      <c r="U110" s="1055"/>
      <c r="V110" s="1055"/>
      <c r="W110" s="1032"/>
      <c r="X110" s="1055"/>
      <c r="Y110" s="1055"/>
      <c r="Z110" s="1055"/>
      <c r="AA110" s="1055"/>
      <c r="AB110" s="1055"/>
      <c r="AC110" s="1055"/>
      <c r="AD110" s="1055"/>
      <c r="AE110" s="1055"/>
      <c r="AF110" s="1055"/>
      <c r="AG110" s="1055"/>
      <c r="AH110" s="1055"/>
      <c r="AI110" s="1055"/>
      <c r="AJ110" s="1055"/>
      <c r="AK110" s="1055"/>
      <c r="AL110" s="1034">
        <v>1</v>
      </c>
    </row>
    <row r="111" spans="1:38" s="1039" customFormat="1" ht="30" customHeight="1">
      <c r="A111" s="1030"/>
      <c r="B111" s="745" t="s">
        <v>1271</v>
      </c>
      <c r="C111" s="1032"/>
      <c r="D111" s="745" t="s">
        <v>338</v>
      </c>
      <c r="E111" s="1032"/>
      <c r="F111" s="1032"/>
      <c r="G111" s="1032"/>
      <c r="H111" s="1032"/>
      <c r="I111" s="1032"/>
      <c r="J111" s="1032"/>
      <c r="K111" s="1030"/>
      <c r="L111" s="1030"/>
      <c r="M111" s="1498"/>
      <c r="N111" s="1061" t="s">
        <v>1272</v>
      </c>
      <c r="O111" s="1062"/>
      <c r="P111" s="1055"/>
      <c r="Q111" s="1055"/>
      <c r="R111" s="1055"/>
      <c r="S111" s="1032"/>
      <c r="T111" s="1287" t="s">
        <v>1265</v>
      </c>
      <c r="U111" s="1040" t="s">
        <v>1273</v>
      </c>
      <c r="V111" s="1032"/>
      <c r="W111" s="1032"/>
      <c r="X111" s="1055"/>
      <c r="Y111" s="1055"/>
      <c r="Z111" s="1055"/>
      <c r="AA111" s="1055"/>
      <c r="AB111" s="1055"/>
      <c r="AC111" s="1055"/>
      <c r="AD111" s="1055"/>
      <c r="AE111" s="1055"/>
      <c r="AF111" s="1055"/>
      <c r="AG111" s="1055"/>
      <c r="AH111" s="1055"/>
      <c r="AI111" s="1055"/>
      <c r="AJ111" s="1055"/>
      <c r="AK111" s="1055"/>
      <c r="AL111" s="1034">
        <v>1</v>
      </c>
    </row>
    <row r="112" spans="1:38" s="1039" customFormat="1" ht="30" customHeight="1">
      <c r="A112" s="1030"/>
      <c r="B112" s="744" t="s">
        <v>1274</v>
      </c>
      <c r="C112" s="1032"/>
      <c r="D112" s="1032"/>
      <c r="E112" s="1032"/>
      <c r="F112" s="1032"/>
      <c r="G112" s="1032"/>
      <c r="H112" s="1032"/>
      <c r="I112" s="1032"/>
      <c r="J112" s="1032"/>
      <c r="K112" s="1030"/>
      <c r="L112" s="1030"/>
      <c r="M112" s="1498"/>
      <c r="N112" s="1061" t="s">
        <v>1275</v>
      </c>
      <c r="O112" s="1062"/>
      <c r="P112" s="1055"/>
      <c r="Q112" s="1055"/>
      <c r="R112" s="1055"/>
      <c r="S112" s="1032"/>
      <c r="T112" s="741" t="s">
        <v>1276</v>
      </c>
      <c r="U112" s="1032"/>
      <c r="V112" s="1032"/>
      <c r="W112" s="1032"/>
      <c r="X112" s="1055"/>
      <c r="Y112" s="1055"/>
      <c r="Z112" s="1055"/>
      <c r="AA112" s="1055"/>
      <c r="AB112" s="1055"/>
      <c r="AC112" s="1055"/>
      <c r="AD112" s="1055"/>
      <c r="AE112" s="1055"/>
      <c r="AF112" s="1055"/>
      <c r="AG112" s="1055"/>
      <c r="AH112" s="1055"/>
      <c r="AI112" s="1055"/>
      <c r="AJ112" s="1055"/>
      <c r="AK112" s="1055"/>
      <c r="AL112" s="1034">
        <v>1</v>
      </c>
    </row>
    <row r="113" spans="1:40" s="1039" customFormat="1" ht="30" customHeight="1">
      <c r="A113" s="1030"/>
      <c r="B113" s="744" t="s">
        <v>1277</v>
      </c>
      <c r="C113" s="1032"/>
      <c r="D113" s="1032"/>
      <c r="E113" s="1032"/>
      <c r="F113" s="1032"/>
      <c r="G113" s="1032"/>
      <c r="H113" s="1032"/>
      <c r="I113" s="1032"/>
      <c r="J113" s="1032"/>
      <c r="K113" s="1030"/>
      <c r="L113" s="1030"/>
      <c r="M113" s="1498"/>
      <c r="N113" s="1061" t="s">
        <v>1278</v>
      </c>
      <c r="O113" s="1062"/>
      <c r="P113" s="1055"/>
      <c r="Q113" s="1055"/>
      <c r="R113" s="1055"/>
      <c r="S113" s="1032"/>
      <c r="T113" s="1287" t="s">
        <v>1265</v>
      </c>
      <c r="U113" s="1040" t="s">
        <v>1279</v>
      </c>
      <c r="V113" s="1032"/>
      <c r="W113" s="1032"/>
      <c r="X113" s="1055"/>
      <c r="Y113" s="1288" t="s">
        <v>1280</v>
      </c>
      <c r="Z113" s="1055"/>
      <c r="AA113" s="1055"/>
      <c r="AB113" s="1055"/>
      <c r="AC113" s="1055"/>
      <c r="AD113" s="1055"/>
      <c r="AE113" s="1055"/>
      <c r="AF113" s="1055"/>
      <c r="AG113" s="1055"/>
      <c r="AH113" s="1055"/>
      <c r="AI113" s="1055"/>
      <c r="AJ113" s="1055"/>
      <c r="AK113" s="1055"/>
      <c r="AL113" s="1034">
        <v>1</v>
      </c>
    </row>
    <row r="114" spans="1:40" s="1039" customFormat="1" ht="30" customHeight="1">
      <c r="A114" s="1030"/>
      <c r="B114" s="744" t="s">
        <v>1281</v>
      </c>
      <c r="C114" s="1032"/>
      <c r="D114" s="1032"/>
      <c r="E114" s="1032"/>
      <c r="F114" s="1032"/>
      <c r="G114" s="1032"/>
      <c r="H114" s="1032"/>
      <c r="I114" s="1032"/>
      <c r="J114" s="1032"/>
      <c r="K114" s="1030"/>
      <c r="L114" s="1030"/>
      <c r="M114" s="1498"/>
      <c r="N114" s="1061" t="s">
        <v>1282</v>
      </c>
      <c r="O114" s="1062"/>
      <c r="P114" s="1055"/>
      <c r="Q114" s="1055"/>
      <c r="R114" s="1055"/>
      <c r="S114" s="1032"/>
      <c r="T114" s="1032"/>
      <c r="U114" s="1289" t="s">
        <v>1283</v>
      </c>
      <c r="V114" s="1032"/>
      <c r="W114" s="1289" t="s">
        <v>1284</v>
      </c>
      <c r="X114" s="1055"/>
      <c r="Y114" s="1289" t="s">
        <v>1285</v>
      </c>
      <c r="Z114" s="1055"/>
      <c r="AA114" s="1289"/>
      <c r="AB114" s="1055"/>
      <c r="AC114" s="1055"/>
      <c r="AD114" s="1055"/>
      <c r="AE114" s="1055"/>
      <c r="AF114" s="1055"/>
      <c r="AG114" s="1055"/>
      <c r="AH114" s="1055"/>
      <c r="AI114" s="1055"/>
      <c r="AJ114" s="1055"/>
      <c r="AK114" s="1055"/>
      <c r="AL114" s="1034">
        <v>1</v>
      </c>
    </row>
    <row r="115" spans="1:40" s="1039" customFormat="1" ht="30" customHeight="1">
      <c r="A115" s="1030"/>
      <c r="B115" s="1032"/>
      <c r="C115" s="1032"/>
      <c r="D115" s="1032"/>
      <c r="E115" s="1032"/>
      <c r="F115" s="1032"/>
      <c r="G115" s="1032"/>
      <c r="H115" s="1032"/>
      <c r="I115" s="1032"/>
      <c r="J115" s="1032"/>
      <c r="K115" s="1030"/>
      <c r="L115" s="1030"/>
      <c r="M115" s="1499"/>
      <c r="N115" s="1063" t="s">
        <v>1286</v>
      </c>
      <c r="O115" s="1064"/>
      <c r="P115" s="1055"/>
      <c r="Q115" s="1055"/>
      <c r="R115" s="1055"/>
      <c r="S115" s="1032"/>
      <c r="T115" s="1032"/>
      <c r="U115" s="1289" t="s">
        <v>1287</v>
      </c>
      <c r="V115" s="1032"/>
      <c r="W115" s="1289" t="s">
        <v>1288</v>
      </c>
      <c r="X115" s="1055"/>
      <c r="Y115" s="1289" t="s">
        <v>1289</v>
      </c>
      <c r="Z115" s="1055"/>
      <c r="AA115" s="1289" t="s">
        <v>1290</v>
      </c>
      <c r="AB115" s="1055"/>
      <c r="AC115" s="1055"/>
      <c r="AD115" s="1055"/>
      <c r="AE115" s="1055"/>
      <c r="AF115" s="1055"/>
      <c r="AG115" s="1055"/>
      <c r="AH115" s="1055"/>
      <c r="AI115" s="1055"/>
      <c r="AJ115" s="1055"/>
      <c r="AK115" s="1055"/>
      <c r="AL115" s="1034">
        <v>1</v>
      </c>
    </row>
    <row r="116" spans="1:40" s="1039" customFormat="1" ht="30" customHeight="1">
      <c r="A116" s="1030"/>
      <c r="B116" s="1028"/>
      <c r="C116" s="740"/>
      <c r="D116" s="1030"/>
      <c r="E116" s="1030"/>
      <c r="F116" s="1030"/>
      <c r="G116" s="1030"/>
      <c r="H116" s="1030"/>
      <c r="I116" s="1030"/>
      <c r="J116" s="1030"/>
      <c r="K116" s="1030"/>
      <c r="L116" s="1030"/>
      <c r="M116" s="1030"/>
      <c r="N116" s="1030"/>
      <c r="O116" s="1030"/>
      <c r="P116" s="1055"/>
      <c r="Q116" s="1055"/>
      <c r="R116" s="1055"/>
      <c r="S116" s="1055"/>
      <c r="T116" s="1055"/>
      <c r="U116" s="1055"/>
      <c r="V116" s="1055"/>
      <c r="W116" s="1055"/>
      <c r="X116" s="1055"/>
      <c r="Y116" s="1055"/>
      <c r="Z116" s="1055"/>
      <c r="AA116" s="1055"/>
      <c r="AB116" s="1055"/>
      <c r="AC116" s="1055"/>
      <c r="AD116" s="1055"/>
      <c r="AE116" s="1055"/>
      <c r="AF116" s="1055"/>
      <c r="AG116" s="1055"/>
      <c r="AH116" s="1055"/>
      <c r="AI116" s="1055"/>
      <c r="AJ116" s="1055"/>
      <c r="AK116" s="1055"/>
      <c r="AL116" s="1034">
        <v>1</v>
      </c>
    </row>
    <row r="117" spans="1:40" s="1039" customFormat="1" ht="30" customHeight="1">
      <c r="A117" s="1030"/>
      <c r="B117" s="1065"/>
      <c r="C117" s="1066" t="s">
        <v>1291</v>
      </c>
      <c r="D117" s="1066"/>
      <c r="E117" s="1066"/>
      <c r="F117" s="749"/>
      <c r="G117" s="749"/>
      <c r="H117" s="749"/>
      <c r="I117" s="749"/>
      <c r="J117" s="749"/>
      <c r="K117" s="749"/>
      <c r="L117" s="749"/>
      <c r="M117" s="749"/>
      <c r="N117" s="1065"/>
      <c r="O117" s="1065"/>
      <c r="P117" s="1065"/>
      <c r="Q117" s="1055"/>
      <c r="R117" s="1055"/>
      <c r="S117" s="1055"/>
      <c r="T117" s="1055"/>
      <c r="U117" s="1055"/>
      <c r="V117" s="1055"/>
      <c r="W117" s="1055"/>
      <c r="X117" s="1055"/>
      <c r="Y117" s="1055"/>
      <c r="Z117" s="1055"/>
      <c r="AA117" s="1055"/>
      <c r="AB117" s="1055"/>
      <c r="AC117" s="1055"/>
      <c r="AD117" s="1055"/>
      <c r="AE117" s="1055"/>
      <c r="AF117" s="1055"/>
      <c r="AG117" s="1055"/>
      <c r="AH117" s="1055"/>
      <c r="AI117" s="1033"/>
      <c r="AJ117" s="1033"/>
      <c r="AK117" s="1033"/>
      <c r="AL117" s="1034">
        <v>1</v>
      </c>
    </row>
    <row r="118" spans="1:40" s="1039" customFormat="1" ht="30" customHeight="1">
      <c r="A118" s="1030"/>
      <c r="B118" s="746" t="s">
        <v>1292</v>
      </c>
      <c r="C118" s="747"/>
      <c r="D118" s="749"/>
      <c r="E118" s="749"/>
      <c r="F118" s="749"/>
      <c r="G118" s="749"/>
      <c r="H118" s="749" t="s">
        <v>1293</v>
      </c>
      <c r="I118" s="749"/>
      <c r="J118" s="749"/>
      <c r="K118" s="749"/>
      <c r="L118" s="749"/>
      <c r="M118" s="749"/>
      <c r="N118" s="1065"/>
      <c r="O118" s="1065"/>
      <c r="P118" s="1065"/>
      <c r="Q118" s="1055"/>
      <c r="R118" s="1055"/>
      <c r="S118" s="1055"/>
      <c r="T118" s="1055"/>
      <c r="U118" s="1055"/>
      <c r="V118" s="1055"/>
      <c r="W118" s="1055"/>
      <c r="X118" s="1055"/>
      <c r="Y118" s="1055"/>
      <c r="Z118" s="1055"/>
      <c r="AA118" s="1055"/>
      <c r="AB118" s="1055"/>
      <c r="AC118" s="1055"/>
      <c r="AD118" s="1055"/>
      <c r="AE118" s="1055"/>
      <c r="AF118" s="1055"/>
      <c r="AG118" s="1055"/>
      <c r="AH118" s="1055"/>
      <c r="AI118" s="1033"/>
      <c r="AJ118" s="1033"/>
      <c r="AK118" s="1033"/>
      <c r="AL118" s="1034">
        <v>1</v>
      </c>
    </row>
    <row r="119" spans="1:40" s="1039" customFormat="1" ht="30" customHeight="1">
      <c r="A119" s="1030"/>
      <c r="B119" s="746"/>
      <c r="C119" s="748" t="s">
        <v>1294</v>
      </c>
      <c r="D119" s="748"/>
      <c r="E119" s="748"/>
      <c r="F119" s="748"/>
      <c r="G119" s="748"/>
      <c r="H119" s="748"/>
      <c r="I119" s="748"/>
      <c r="J119" s="748"/>
      <c r="K119" s="748"/>
      <c r="L119" s="748"/>
      <c r="M119" s="748"/>
      <c r="N119" s="748"/>
      <c r="O119" s="748"/>
      <c r="P119" s="748"/>
      <c r="Q119" s="1055"/>
      <c r="R119" s="1055"/>
      <c r="S119" s="1055"/>
      <c r="T119" s="1055"/>
      <c r="U119" s="1055"/>
      <c r="V119" s="1055"/>
      <c r="W119" s="1055"/>
      <c r="X119" s="1055"/>
      <c r="Y119" s="1055"/>
      <c r="Z119" s="1055"/>
      <c r="AA119" s="1055"/>
      <c r="AB119" s="1055"/>
      <c r="AC119" s="1055"/>
      <c r="AD119" s="1055"/>
      <c r="AE119" s="1055"/>
      <c r="AF119" s="1055"/>
      <c r="AG119" s="1055"/>
      <c r="AH119" s="1055"/>
      <c r="AI119" s="1033"/>
      <c r="AJ119" s="1033"/>
      <c r="AK119" s="1033"/>
      <c r="AL119" s="1034">
        <v>1</v>
      </c>
    </row>
    <row r="120" spans="1:40" s="1039" customFormat="1" ht="30" customHeight="1">
      <c r="A120" s="1030"/>
      <c r="B120" s="746"/>
      <c r="C120" s="747"/>
      <c r="D120" s="747"/>
      <c r="E120" s="747"/>
      <c r="F120" s="747"/>
      <c r="G120" s="747"/>
      <c r="H120" s="747"/>
      <c r="I120" s="747"/>
      <c r="J120" s="747"/>
      <c r="K120" s="747"/>
      <c r="L120" s="747"/>
      <c r="M120" s="747"/>
      <c r="N120" s="747"/>
      <c r="O120" s="747"/>
      <c r="P120" s="747"/>
      <c r="Q120" s="1055"/>
      <c r="R120" s="1055"/>
      <c r="S120" s="1055"/>
      <c r="T120" s="1055"/>
      <c r="U120" s="1055"/>
      <c r="V120" s="1055"/>
      <c r="W120" s="1055"/>
      <c r="X120" s="1055"/>
      <c r="Y120" s="1055"/>
      <c r="Z120" s="1055"/>
      <c r="AA120" s="1055"/>
      <c r="AB120" s="1055"/>
      <c r="AC120" s="1055"/>
      <c r="AD120" s="1055"/>
      <c r="AE120" s="1055"/>
      <c r="AF120" s="1055"/>
      <c r="AG120" s="1055"/>
      <c r="AH120" s="1055"/>
      <c r="AI120" s="1033"/>
      <c r="AJ120" s="1033"/>
      <c r="AK120" s="1033"/>
      <c r="AL120" s="1034">
        <v>1</v>
      </c>
    </row>
    <row r="121" spans="1:40" s="1039" customFormat="1" ht="30" customHeight="1">
      <c r="A121" s="1030"/>
      <c r="B121" s="1028"/>
      <c r="C121" s="740"/>
      <c r="D121" s="1030"/>
      <c r="E121" s="1030"/>
      <c r="F121" s="1030"/>
      <c r="G121" s="1030"/>
      <c r="H121" s="1030"/>
      <c r="I121" s="1030"/>
      <c r="J121" s="1030"/>
      <c r="K121" s="1030"/>
      <c r="L121" s="1030"/>
      <c r="M121" s="1030"/>
      <c r="N121" s="1030"/>
      <c r="O121" s="1030"/>
      <c r="P121" s="1055"/>
      <c r="Q121" s="1055"/>
      <c r="R121" s="1055"/>
      <c r="S121" s="1055"/>
      <c r="T121" s="1055"/>
      <c r="U121" s="1055"/>
      <c r="V121" s="1055"/>
      <c r="W121" s="1055"/>
      <c r="X121" s="1055"/>
      <c r="Y121" s="1055"/>
      <c r="Z121" s="1055"/>
      <c r="AA121" s="1055"/>
      <c r="AB121" s="1055"/>
      <c r="AC121" s="1055"/>
      <c r="AD121" s="1055"/>
      <c r="AE121" s="1055"/>
      <c r="AF121" s="1055"/>
      <c r="AG121" s="1055"/>
      <c r="AH121" s="1055"/>
      <c r="AI121" s="1033"/>
      <c r="AJ121" s="1033"/>
      <c r="AK121" s="1033"/>
      <c r="AL121" s="1034">
        <v>1</v>
      </c>
    </row>
    <row r="122" spans="1:40" s="1068" customFormat="1" ht="39.950000000000003" customHeight="1">
      <c r="A122" s="1030"/>
      <c r="B122" s="1271"/>
      <c r="C122" s="749" t="s">
        <v>1295</v>
      </c>
      <c r="D122" s="749"/>
      <c r="E122" s="749"/>
      <c r="F122" s="1065"/>
      <c r="G122" s="1065"/>
      <c r="H122" s="749"/>
      <c r="I122" s="1065"/>
      <c r="J122" s="1065"/>
      <c r="K122" s="1065"/>
      <c r="L122" s="1065"/>
      <c r="M122" s="1065"/>
      <c r="N122" s="1065"/>
      <c r="O122" s="1065"/>
      <c r="P122" s="1065"/>
      <c r="Q122" s="1055"/>
      <c r="R122" s="1055"/>
      <c r="S122" s="1055"/>
      <c r="T122" s="1032"/>
      <c r="U122" s="1032"/>
      <c r="V122" s="1032"/>
      <c r="W122" s="1032"/>
      <c r="X122" s="1032"/>
      <c r="Y122" s="1040"/>
      <c r="Z122" s="1032"/>
      <c r="AA122" s="1032"/>
      <c r="AB122" s="1032"/>
      <c r="AC122" s="1032"/>
      <c r="AD122" s="1032"/>
      <c r="AE122" s="1032"/>
      <c r="AF122" s="1032"/>
      <c r="AG122" s="1032"/>
      <c r="AH122" s="1032"/>
      <c r="AI122" s="1033"/>
      <c r="AJ122" s="1033"/>
      <c r="AK122" s="1033"/>
      <c r="AL122" s="1034">
        <v>1</v>
      </c>
      <c r="AM122" s="1039"/>
      <c r="AN122" s="1039"/>
    </row>
    <row r="123" spans="1:40" s="1068" customFormat="1" ht="39.950000000000003" customHeight="1">
      <c r="A123" s="1030"/>
      <c r="B123" s="1271"/>
      <c r="C123" s="749" t="s">
        <v>1296</v>
      </c>
      <c r="D123" s="749"/>
      <c r="E123" s="749"/>
      <c r="F123" s="749"/>
      <c r="G123" s="749"/>
      <c r="H123" s="749"/>
      <c r="I123" s="1065"/>
      <c r="J123" s="1065"/>
      <c r="K123" s="1065"/>
      <c r="L123" s="1065"/>
      <c r="M123" s="1065"/>
      <c r="N123" s="1065"/>
      <c r="O123" s="1065"/>
      <c r="P123" s="1065"/>
      <c r="Q123" s="1055"/>
      <c r="R123" s="1055"/>
      <c r="S123" s="1055"/>
      <c r="T123" s="1032"/>
      <c r="U123" s="1032"/>
      <c r="V123" s="1032"/>
      <c r="W123" s="1032"/>
      <c r="X123" s="1032"/>
      <c r="Y123" s="1040"/>
      <c r="Z123" s="1032"/>
      <c r="AA123" s="1032"/>
      <c r="AB123" s="1032"/>
      <c r="AC123" s="1032"/>
      <c r="AD123" s="1032"/>
      <c r="AE123" s="1032"/>
      <c r="AF123" s="1032"/>
      <c r="AG123" s="1032"/>
      <c r="AH123" s="1032"/>
      <c r="AI123" s="1033"/>
      <c r="AJ123" s="1033"/>
      <c r="AK123" s="1033"/>
      <c r="AL123" s="1034">
        <v>1</v>
      </c>
      <c r="AM123" s="1039"/>
      <c r="AN123" s="1039"/>
    </row>
    <row r="124" spans="1:40" s="1068" customFormat="1" ht="39.950000000000003" customHeight="1">
      <c r="A124" s="1030"/>
      <c r="B124" s="1271"/>
      <c r="C124" s="749" t="s">
        <v>1297</v>
      </c>
      <c r="D124" s="749"/>
      <c r="E124" s="749"/>
      <c r="F124" s="749"/>
      <c r="G124" s="749"/>
      <c r="H124" s="749"/>
      <c r="I124" s="1065"/>
      <c r="J124" s="1065"/>
      <c r="K124" s="1065"/>
      <c r="L124" s="1065"/>
      <c r="M124" s="1065"/>
      <c r="N124" s="1065"/>
      <c r="O124" s="1065"/>
      <c r="P124" s="1065"/>
      <c r="Q124" s="1055"/>
      <c r="R124" s="1055"/>
      <c r="S124" s="1055"/>
      <c r="T124" s="1032"/>
      <c r="U124" s="1032"/>
      <c r="V124" s="1032"/>
      <c r="W124" s="1032"/>
      <c r="X124" s="1032"/>
      <c r="Y124" s="1040"/>
      <c r="Z124" s="1032"/>
      <c r="AA124" s="1032"/>
      <c r="AB124" s="1032"/>
      <c r="AC124" s="1032"/>
      <c r="AD124" s="1032"/>
      <c r="AE124" s="1032"/>
      <c r="AF124" s="1032"/>
      <c r="AG124" s="1032"/>
      <c r="AH124" s="1032"/>
      <c r="AI124" s="1033"/>
      <c r="AJ124" s="1033"/>
      <c r="AK124" s="1033"/>
      <c r="AL124" s="1034">
        <v>1</v>
      </c>
      <c r="AM124" s="1039"/>
      <c r="AN124" s="1039"/>
    </row>
    <row r="125" spans="1:40" s="1068" customFormat="1" ht="39.950000000000003" customHeight="1">
      <c r="A125" s="1030"/>
      <c r="B125" s="1271"/>
      <c r="C125" s="749" t="s">
        <v>1298</v>
      </c>
      <c r="D125" s="749"/>
      <c r="E125" s="749"/>
      <c r="F125" s="749"/>
      <c r="G125" s="749"/>
      <c r="H125" s="749"/>
      <c r="I125" s="1065"/>
      <c r="J125" s="1065"/>
      <c r="K125" s="1065"/>
      <c r="L125" s="1065"/>
      <c r="M125" s="1065"/>
      <c r="N125" s="1065"/>
      <c r="O125" s="1065"/>
      <c r="P125" s="1065"/>
      <c r="Q125" s="1055"/>
      <c r="R125" s="1055"/>
      <c r="S125" s="1055"/>
      <c r="T125" s="1032"/>
      <c r="U125" s="1032"/>
      <c r="V125" s="1032"/>
      <c r="W125" s="1032"/>
      <c r="X125" s="1032"/>
      <c r="Y125" s="1040"/>
      <c r="Z125" s="1032"/>
      <c r="AA125" s="1032"/>
      <c r="AB125" s="1032"/>
      <c r="AC125" s="1032"/>
      <c r="AD125" s="1032"/>
      <c r="AE125" s="1032"/>
      <c r="AF125" s="1032"/>
      <c r="AG125" s="1032"/>
      <c r="AH125" s="1032"/>
      <c r="AI125" s="1033"/>
      <c r="AJ125" s="1033"/>
      <c r="AK125" s="1033"/>
      <c r="AL125" s="1034">
        <v>1</v>
      </c>
      <c r="AM125" s="1039"/>
      <c r="AN125" s="1039"/>
    </row>
    <row r="126" spans="1:40" s="1068" customFormat="1" ht="39.950000000000003" customHeight="1">
      <c r="A126" s="1030"/>
      <c r="B126" s="749"/>
      <c r="C126" s="749" t="s">
        <v>1299</v>
      </c>
      <c r="D126" s="749"/>
      <c r="E126" s="749"/>
      <c r="F126" s="749"/>
      <c r="G126" s="749"/>
      <c r="H126" s="1065"/>
      <c r="I126" s="1065"/>
      <c r="J126" s="1065"/>
      <c r="K126" s="1065"/>
      <c r="L126" s="1065"/>
      <c r="M126" s="1065"/>
      <c r="N126" s="1065"/>
      <c r="O126" s="1065"/>
      <c r="P126" s="1065"/>
      <c r="Q126" s="1055"/>
      <c r="R126" s="1055"/>
      <c r="S126" s="1055"/>
      <c r="T126" s="1032"/>
      <c r="U126" s="1032"/>
      <c r="V126" s="1032"/>
      <c r="W126" s="1032"/>
      <c r="X126" s="1032"/>
      <c r="Y126" s="1040"/>
      <c r="Z126" s="1032"/>
      <c r="AA126" s="1032"/>
      <c r="AB126" s="1032"/>
      <c r="AC126" s="1032"/>
      <c r="AD126" s="1032"/>
      <c r="AE126" s="1032"/>
      <c r="AF126" s="1032"/>
      <c r="AG126" s="1032"/>
      <c r="AH126" s="1032"/>
      <c r="AI126" s="1033"/>
      <c r="AJ126" s="1033"/>
      <c r="AK126" s="1033"/>
      <c r="AL126" s="1034">
        <v>1</v>
      </c>
      <c r="AM126" s="1039"/>
      <c r="AN126" s="1039"/>
    </row>
    <row r="127" spans="1:40" s="1068" customFormat="1" ht="39.950000000000003" customHeight="1">
      <c r="A127" s="1030"/>
      <c r="B127" s="1065"/>
      <c r="C127" s="1065"/>
      <c r="D127" s="1065"/>
      <c r="E127" s="1065"/>
      <c r="F127" s="1065"/>
      <c r="G127" s="1065"/>
      <c r="H127" s="1065"/>
      <c r="I127" s="1065"/>
      <c r="J127" s="1065"/>
      <c r="K127" s="1065"/>
      <c r="L127" s="1065"/>
      <c r="M127" s="1065"/>
      <c r="N127" s="1065"/>
      <c r="O127" s="1065"/>
      <c r="P127" s="1065"/>
      <c r="Q127" s="1055"/>
      <c r="R127" s="1055"/>
      <c r="S127" s="1055"/>
      <c r="T127" s="1032"/>
      <c r="U127" s="1032"/>
      <c r="V127" s="1032"/>
      <c r="W127" s="1032"/>
      <c r="X127" s="1032"/>
      <c r="Y127" s="1040"/>
      <c r="Z127" s="1032"/>
      <c r="AA127" s="1032"/>
      <c r="AB127" s="1032"/>
      <c r="AC127" s="1032"/>
      <c r="AD127" s="1032"/>
      <c r="AE127" s="1032"/>
      <c r="AF127" s="1032"/>
      <c r="AG127" s="1032"/>
      <c r="AH127" s="1032"/>
      <c r="AI127" s="1033"/>
      <c r="AJ127" s="1033"/>
      <c r="AK127" s="1033"/>
      <c r="AL127" s="1034">
        <v>1</v>
      </c>
      <c r="AM127" s="1039"/>
      <c r="AN127" s="1039"/>
    </row>
    <row r="128" spans="1:40" ht="30" customHeight="1">
      <c r="A128" s="1032"/>
      <c r="B128" s="1032"/>
      <c r="C128" s="1032"/>
      <c r="D128" s="1032"/>
      <c r="E128" s="1032"/>
      <c r="F128" s="1032"/>
      <c r="G128" s="1032"/>
      <c r="H128" s="1032"/>
      <c r="I128" s="1032"/>
      <c r="J128" s="1032"/>
      <c r="K128" s="1032"/>
      <c r="L128" s="1032"/>
      <c r="M128" s="1032"/>
      <c r="N128" s="1032"/>
      <c r="O128" s="1032"/>
      <c r="P128" s="1032"/>
      <c r="Q128" s="1055"/>
      <c r="R128" s="1055"/>
      <c r="S128" s="1055"/>
      <c r="T128" s="1032"/>
      <c r="U128" s="1032"/>
      <c r="V128" s="1032"/>
      <c r="W128" s="1032"/>
      <c r="X128" s="1032"/>
      <c r="Y128" s="1040"/>
      <c r="Z128" s="1032"/>
      <c r="AA128" s="1032"/>
      <c r="AB128" s="1032"/>
      <c r="AC128" s="1032"/>
      <c r="AD128" s="1033"/>
      <c r="AE128" s="1033"/>
      <c r="AF128" s="1033"/>
      <c r="AG128" s="1033"/>
      <c r="AH128" s="1033"/>
      <c r="AI128" s="1033"/>
      <c r="AJ128" s="1033"/>
      <c r="AK128" s="1033"/>
      <c r="AL128" s="1034">
        <v>1</v>
      </c>
    </row>
    <row r="129" spans="1:40" s="1068" customFormat="1" ht="39.950000000000003" customHeight="1">
      <c r="A129" s="1030"/>
      <c r="B129" s="1067"/>
      <c r="C129" s="1028" t="s">
        <v>1300</v>
      </c>
      <c r="D129" s="1028"/>
      <c r="E129" s="1032"/>
      <c r="F129" s="1032"/>
      <c r="G129" s="1032"/>
      <c r="H129" s="1032"/>
      <c r="I129" s="1032"/>
      <c r="J129" s="1032"/>
      <c r="K129" s="1032"/>
      <c r="L129" s="1032"/>
      <c r="M129" s="1032"/>
      <c r="N129" s="1032"/>
      <c r="O129" s="1032"/>
      <c r="P129" s="1032"/>
      <c r="Q129" s="1032"/>
      <c r="R129" s="1032"/>
      <c r="S129" s="1032"/>
      <c r="T129" s="1032"/>
      <c r="U129" s="1032"/>
      <c r="V129" s="1032"/>
      <c r="W129" s="1032"/>
      <c r="X129" s="1032"/>
      <c r="Y129" s="1032"/>
      <c r="Z129" s="1032"/>
      <c r="AA129" s="1032"/>
      <c r="AB129" s="1032"/>
      <c r="AC129" s="1032"/>
      <c r="AD129" s="1032"/>
      <c r="AE129" s="1032"/>
      <c r="AF129" s="1032"/>
      <c r="AG129" s="1032"/>
      <c r="AH129" s="1032"/>
      <c r="AI129" s="1033"/>
      <c r="AJ129" s="1033"/>
      <c r="AK129" s="1033"/>
      <c r="AL129" s="1034">
        <v>1</v>
      </c>
      <c r="AM129" s="1039"/>
      <c r="AN129" s="1039"/>
    </row>
    <row r="130" spans="1:40" s="1068" customFormat="1" ht="39.950000000000003" customHeight="1">
      <c r="A130" s="1030"/>
      <c r="B130" s="1067"/>
      <c r="C130" s="1028" t="s">
        <v>1301</v>
      </c>
      <c r="D130" s="1028"/>
      <c r="E130" s="1032"/>
      <c r="F130" s="1032"/>
      <c r="G130" s="1032"/>
      <c r="H130" s="1032"/>
      <c r="I130" s="1032"/>
      <c r="J130" s="1032"/>
      <c r="K130" s="1032"/>
      <c r="L130" s="1032"/>
      <c r="M130" s="1032"/>
      <c r="N130" s="1032"/>
      <c r="O130" s="1032"/>
      <c r="P130" s="1032"/>
      <c r="Q130" s="1032"/>
      <c r="R130" s="1032"/>
      <c r="S130" s="1032"/>
      <c r="T130" s="1032"/>
      <c r="U130" s="1032"/>
      <c r="V130" s="1032"/>
      <c r="W130" s="1032"/>
      <c r="X130" s="1032"/>
      <c r="Y130" s="1032"/>
      <c r="Z130" s="1032"/>
      <c r="AA130" s="1032"/>
      <c r="AB130" s="1032"/>
      <c r="AC130" s="1032"/>
      <c r="AD130" s="1032"/>
      <c r="AE130" s="1032"/>
      <c r="AF130" s="1032"/>
      <c r="AG130" s="1032"/>
      <c r="AH130" s="1032"/>
      <c r="AI130" s="1033"/>
      <c r="AJ130" s="1033"/>
      <c r="AK130" s="1033"/>
      <c r="AL130" s="1034">
        <v>1</v>
      </c>
      <c r="AM130" s="1039"/>
      <c r="AN130" s="1039"/>
    </row>
    <row r="131" spans="1:40" s="1068" customFormat="1" ht="39.950000000000003" customHeight="1">
      <c r="A131" s="1030"/>
      <c r="B131" s="1041" t="s">
        <v>1302</v>
      </c>
      <c r="C131" s="740"/>
      <c r="D131" s="1030"/>
      <c r="E131" s="1030"/>
      <c r="F131" s="1030"/>
      <c r="G131" s="1030"/>
      <c r="H131" s="1030"/>
      <c r="I131" s="1069"/>
      <c r="J131" s="1030"/>
      <c r="K131" s="1030"/>
      <c r="L131" s="1030"/>
      <c r="M131" s="1030"/>
      <c r="N131" s="1030"/>
      <c r="O131" s="1069"/>
      <c r="P131" s="1069"/>
      <c r="Q131" s="1069"/>
      <c r="R131" s="1069"/>
      <c r="S131" s="1069"/>
      <c r="T131" s="1032"/>
      <c r="U131" s="1032"/>
      <c r="V131" s="1032"/>
      <c r="W131" s="1032"/>
      <c r="X131" s="1032"/>
      <c r="Y131" s="1032"/>
      <c r="Z131" s="1032"/>
      <c r="AA131" s="1032"/>
      <c r="AB131" s="1032"/>
      <c r="AC131" s="1032"/>
      <c r="AD131" s="1032"/>
      <c r="AE131" s="1032"/>
      <c r="AF131" s="1032"/>
      <c r="AG131" s="1032"/>
      <c r="AH131" s="1032"/>
      <c r="AI131" s="1033"/>
      <c r="AJ131" s="1033"/>
      <c r="AK131" s="1033"/>
      <c r="AL131" s="1034">
        <v>1</v>
      </c>
      <c r="AM131" s="1039"/>
      <c r="AN131" s="1039"/>
    </row>
    <row r="132" spans="1:40" s="1068" customFormat="1" ht="39.950000000000003" customHeight="1">
      <c r="A132" s="1030"/>
      <c r="B132" s="1041" t="s">
        <v>1303</v>
      </c>
      <c r="C132" s="740"/>
      <c r="D132" s="1030"/>
      <c r="E132" s="1030"/>
      <c r="F132" s="1030"/>
      <c r="G132" s="1030"/>
      <c r="H132" s="1030"/>
      <c r="I132" s="1069"/>
      <c r="J132" s="1030"/>
      <c r="K132" s="1030"/>
      <c r="L132" s="1030"/>
      <c r="M132" s="1030"/>
      <c r="N132" s="1030"/>
      <c r="O132" s="1069"/>
      <c r="P132" s="1069"/>
      <c r="Q132" s="1069"/>
      <c r="R132" s="1069"/>
      <c r="S132" s="1069"/>
      <c r="T132" s="1032"/>
      <c r="U132" s="1032"/>
      <c r="V132" s="1032"/>
      <c r="W132" s="1032"/>
      <c r="X132" s="1032"/>
      <c r="Y132" s="1032"/>
      <c r="Z132" s="1032"/>
      <c r="AA132" s="1032"/>
      <c r="AB132" s="1032"/>
      <c r="AC132" s="1032"/>
      <c r="AD132" s="1032"/>
      <c r="AE132" s="1032"/>
      <c r="AF132" s="1032"/>
      <c r="AG132" s="1032"/>
      <c r="AH132" s="1032"/>
      <c r="AI132" s="1033"/>
      <c r="AJ132" s="1033"/>
      <c r="AK132" s="1033"/>
      <c r="AL132" s="1034">
        <v>1</v>
      </c>
      <c r="AM132" s="1039"/>
      <c r="AN132" s="1039"/>
    </row>
    <row r="133" spans="1:40">
      <c r="A133" s="1030"/>
      <c r="B133" s="1070"/>
      <c r="C133" s="741"/>
      <c r="D133" s="741"/>
      <c r="E133" s="741"/>
      <c r="F133" s="1032"/>
      <c r="G133" s="1032"/>
      <c r="H133" s="1032"/>
      <c r="I133" s="1032"/>
      <c r="J133" s="1032"/>
      <c r="K133" s="1032"/>
      <c r="L133" s="1032"/>
      <c r="M133" s="1032"/>
      <c r="N133" s="1032"/>
      <c r="O133" s="1032"/>
      <c r="P133" s="1033"/>
      <c r="Q133" s="1069"/>
      <c r="R133" s="1069"/>
      <c r="S133" s="1069"/>
      <c r="T133" s="1032"/>
      <c r="U133" s="1032"/>
      <c r="V133" s="1032"/>
      <c r="W133" s="1032"/>
      <c r="X133" s="1032"/>
      <c r="Y133" s="1032"/>
      <c r="Z133" s="1032"/>
      <c r="AA133" s="1032"/>
      <c r="AB133" s="1032"/>
      <c r="AC133" s="1032"/>
      <c r="AD133" s="1032"/>
      <c r="AE133" s="1032"/>
      <c r="AF133" s="1032"/>
      <c r="AG133" s="1032"/>
      <c r="AH133" s="1032"/>
      <c r="AI133" s="1033"/>
      <c r="AJ133" s="1033"/>
      <c r="AK133" s="1033"/>
      <c r="AL133" s="1034">
        <v>1</v>
      </c>
    </row>
    <row r="134" spans="1:40">
      <c r="A134" s="1030"/>
      <c r="B134" s="1055"/>
      <c r="C134" s="1055"/>
      <c r="D134" s="1055"/>
      <c r="E134" s="1055"/>
      <c r="F134" s="1032"/>
      <c r="G134" s="1032"/>
      <c r="H134" s="1032"/>
      <c r="I134" s="1032"/>
      <c r="J134" s="1032"/>
      <c r="K134" s="1040"/>
      <c r="L134" s="1032"/>
      <c r="M134" s="1032"/>
      <c r="N134" s="1032"/>
      <c r="O134" s="1032"/>
      <c r="P134" s="1033"/>
      <c r="Q134" s="1069"/>
      <c r="R134" s="1069"/>
      <c r="S134" s="1069"/>
      <c r="T134" s="1032"/>
      <c r="U134" s="1032"/>
      <c r="V134" s="1032"/>
      <c r="W134" s="1032"/>
      <c r="X134" s="1032"/>
      <c r="Y134" s="1032"/>
      <c r="Z134" s="1032"/>
      <c r="AA134" s="1032"/>
      <c r="AB134" s="1032"/>
      <c r="AC134" s="1032"/>
      <c r="AD134" s="1032"/>
      <c r="AE134" s="1032"/>
      <c r="AF134" s="1032"/>
      <c r="AG134" s="1032"/>
      <c r="AH134" s="1032"/>
      <c r="AI134" s="1033"/>
      <c r="AJ134" s="1033"/>
      <c r="AK134" s="1033"/>
      <c r="AL134" s="1034">
        <v>1</v>
      </c>
    </row>
    <row r="135" spans="1:40">
      <c r="A135" s="1030"/>
      <c r="B135" s="1500" t="s">
        <v>1304</v>
      </c>
      <c r="C135" s="1500"/>
      <c r="D135" s="1500"/>
      <c r="E135" s="1500"/>
      <c r="F135" s="1500"/>
      <c r="G135" s="1290" t="s">
        <v>1305</v>
      </c>
      <c r="H135" s="1291"/>
      <c r="I135" s="1291"/>
      <c r="J135" s="1291"/>
      <c r="K135" s="1291"/>
      <c r="L135" s="1291"/>
      <c r="M135" s="1291"/>
      <c r="N135" s="1292" t="s">
        <v>1306</v>
      </c>
      <c r="O135" s="1293"/>
      <c r="P135" s="1294"/>
      <c r="Q135" s="1069"/>
      <c r="R135" s="1069"/>
      <c r="S135" s="1069"/>
      <c r="T135" s="1032"/>
      <c r="U135" s="1032"/>
      <c r="V135" s="1032"/>
      <c r="W135" s="1032"/>
      <c r="X135" s="1032"/>
      <c r="Y135" s="1032"/>
      <c r="Z135" s="1032"/>
      <c r="AA135" s="1032"/>
      <c r="AB135" s="1032"/>
      <c r="AC135" s="1032"/>
      <c r="AD135" s="1032"/>
      <c r="AE135" s="1032"/>
      <c r="AF135" s="1032"/>
      <c r="AG135" s="1032"/>
      <c r="AH135" s="1032"/>
      <c r="AI135" s="1033"/>
      <c r="AJ135" s="1033"/>
      <c r="AK135" s="1033"/>
      <c r="AL135" s="1034">
        <v>1</v>
      </c>
    </row>
    <row r="136" spans="1:40">
      <c r="A136" s="1030"/>
      <c r="B136" s="1295" t="s">
        <v>1307</v>
      </c>
      <c r="C136" s="1296" t="s">
        <v>1308</v>
      </c>
      <c r="D136" s="1501" t="s">
        <v>1309</v>
      </c>
      <c r="E136" s="1501"/>
      <c r="F136" s="1076"/>
      <c r="G136" s="1297" t="s">
        <v>1310</v>
      </c>
      <c r="H136" s="1298"/>
      <c r="I136" s="1080"/>
      <c r="J136" s="1080"/>
      <c r="K136" s="1080"/>
      <c r="L136" s="1080"/>
      <c r="M136" s="1080"/>
      <c r="N136" s="1080"/>
      <c r="O136" s="1299"/>
      <c r="P136" s="1300"/>
      <c r="Q136" s="1069"/>
      <c r="R136" s="1069"/>
      <c r="S136" s="1069"/>
      <c r="T136" s="1032"/>
      <c r="U136" s="1032"/>
      <c r="V136" s="1032"/>
      <c r="W136" s="1032"/>
      <c r="X136" s="1032"/>
      <c r="Y136" s="1032"/>
      <c r="Z136" s="1032"/>
      <c r="AA136" s="1032"/>
      <c r="AB136" s="1032"/>
      <c r="AC136" s="1032"/>
      <c r="AD136" s="1032"/>
      <c r="AE136" s="1032"/>
      <c r="AF136" s="1032"/>
      <c r="AG136" s="1032"/>
      <c r="AH136" s="1032"/>
      <c r="AI136" s="1033"/>
      <c r="AJ136" s="1033"/>
      <c r="AK136" s="1033"/>
      <c r="AL136" s="1034">
        <v>1</v>
      </c>
    </row>
    <row r="137" spans="1:40">
      <c r="A137" s="1030"/>
      <c r="B137" s="1502">
        <v>1250</v>
      </c>
      <c r="C137" s="1083">
        <v>1</v>
      </c>
      <c r="D137" s="1503" t="s">
        <v>353</v>
      </c>
      <c r="E137" s="1503"/>
      <c r="F137" s="1076">
        <f>C137*B137</f>
        <v>1250</v>
      </c>
      <c r="G137" s="1301" t="str">
        <f>INT(F137/N137) &amp; " " &amp; G136 &amp; " de " &amp; N137 &amp; " " &amp; D137 &amp; IF(MOD(F137,N137)&gt;0, " + 1 contenant de " &amp; TEXT(MOD(F137,N137), "0.00") &amp; " " &amp; D137, "")</f>
        <v>178 Barquette(s) de 7 tranches + 1 contenant de 4.00 tranches</v>
      </c>
      <c r="H137" s="1076"/>
      <c r="I137" s="1087"/>
      <c r="J137" s="1302"/>
      <c r="K137" s="1302"/>
      <c r="L137" s="1302"/>
      <c r="M137" s="1302"/>
      <c r="N137" s="1086">
        <v>7</v>
      </c>
      <c r="O137" s="1080" t="str">
        <f>D137</f>
        <v>tranches</v>
      </c>
      <c r="P137" s="1303"/>
      <c r="Q137" s="1069"/>
      <c r="R137" s="1069"/>
      <c r="S137" s="1069"/>
      <c r="T137" s="1032"/>
      <c r="U137" s="1032"/>
      <c r="V137" s="1032"/>
      <c r="W137" s="1032"/>
      <c r="X137" s="1032"/>
      <c r="Y137" s="1032"/>
      <c r="Z137" s="1032"/>
      <c r="AA137" s="1032"/>
      <c r="AB137" s="1032"/>
      <c r="AC137" s="1032"/>
      <c r="AD137" s="1032"/>
      <c r="AE137" s="1032"/>
      <c r="AF137" s="1032"/>
      <c r="AG137" s="1032"/>
      <c r="AH137" s="1032"/>
      <c r="AI137" s="1033"/>
      <c r="AJ137" s="1033"/>
      <c r="AK137" s="1033"/>
      <c r="AL137" s="1034">
        <v>1</v>
      </c>
    </row>
    <row r="138" spans="1:40">
      <c r="A138" s="1030"/>
      <c r="B138" s="1502"/>
      <c r="C138" s="1090">
        <v>130</v>
      </c>
      <c r="D138" s="1091" t="s">
        <v>1311</v>
      </c>
      <c r="E138" s="1092"/>
      <c r="F138" s="1081">
        <f>(C138*B137)/1000</f>
        <v>162.5</v>
      </c>
      <c r="G138" s="896" t="str">
        <f>INT(F138/N138) &amp; " " &amp; G136 &amp; " de " &amp; N138 &amp; " kg" &amp; IF(MOD(F138,N138)=0, "", IF(MOD(F138,N138)=N138, "", " + 1 contenant de " &amp; TEXT(MOD(F138,N138), "0.00") &amp; " kg"))</f>
        <v>125 Barquette(s) de 1.3 kg + 1 contenant de 1.30 kg</v>
      </c>
      <c r="H138" s="1304"/>
      <c r="I138" s="1080"/>
      <c r="J138" s="1076"/>
      <c r="K138" s="1076"/>
      <c r="L138" s="1076"/>
      <c r="M138" s="1076"/>
      <c r="N138" s="1305">
        <v>1.3</v>
      </c>
      <c r="O138" s="1299"/>
      <c r="P138" s="1300"/>
      <c r="Q138" s="1069"/>
      <c r="R138" s="1069"/>
      <c r="S138" s="1069"/>
      <c r="T138" s="1032"/>
      <c r="U138" s="1032"/>
      <c r="V138" s="1032"/>
      <c r="W138" s="1032"/>
      <c r="X138" s="1032"/>
      <c r="Y138" s="1032"/>
      <c r="Z138" s="1032"/>
      <c r="AA138" s="1032"/>
      <c r="AB138" s="1032"/>
      <c r="AC138" s="1032"/>
      <c r="AD138" s="1032"/>
      <c r="AE138" s="1032"/>
      <c r="AF138" s="1032"/>
      <c r="AG138" s="1032"/>
      <c r="AH138" s="1032"/>
      <c r="AI138" s="1033"/>
      <c r="AJ138" s="1033"/>
      <c r="AK138" s="1033"/>
      <c r="AL138" s="1034">
        <v>1</v>
      </c>
    </row>
    <row r="139" spans="1:40">
      <c r="A139" s="1030"/>
      <c r="B139" s="1306" t="s">
        <v>1312</v>
      </c>
      <c r="C139" s="1079"/>
      <c r="D139" s="1079"/>
      <c r="E139" s="1079"/>
      <c r="F139" s="1079"/>
      <c r="G139" s="1079"/>
      <c r="H139" s="1079"/>
      <c r="I139" s="1079"/>
      <c r="J139" s="1079"/>
      <c r="K139" s="1079"/>
      <c r="L139" s="1079"/>
      <c r="M139" s="1079"/>
      <c r="N139" s="1098"/>
      <c r="O139" s="1307"/>
      <c r="P139" s="1308"/>
      <c r="Q139" s="1069"/>
      <c r="R139" s="1069"/>
      <c r="S139" s="1069"/>
      <c r="T139" s="1032"/>
      <c r="U139" s="1032"/>
      <c r="V139" s="1032"/>
      <c r="W139" s="1032"/>
      <c r="X139" s="1032"/>
      <c r="Y139" s="1032"/>
      <c r="Z139" s="1032"/>
      <c r="AA139" s="1032"/>
      <c r="AB139" s="1032"/>
      <c r="AC139" s="1032"/>
      <c r="AD139" s="1032"/>
      <c r="AE139" s="1032"/>
      <c r="AF139" s="1032"/>
      <c r="AG139" s="1032"/>
      <c r="AH139" s="1032"/>
      <c r="AI139" s="1033"/>
      <c r="AJ139" s="1033"/>
      <c r="AK139" s="1033"/>
      <c r="AL139" s="1034">
        <v>1</v>
      </c>
    </row>
    <row r="140" spans="1:40">
      <c r="A140" s="1030"/>
      <c r="B140" s="1309"/>
      <c r="C140" s="1310"/>
      <c r="D140" s="1311"/>
      <c r="E140" s="1311"/>
      <c r="F140" s="1312"/>
      <c r="G140" s="1313"/>
      <c r="H140" s="1314"/>
      <c r="I140" s="1315"/>
      <c r="J140" s="1316"/>
      <c r="K140" s="1316"/>
      <c r="L140" s="1316"/>
      <c r="M140" s="1316"/>
      <c r="N140" s="1317"/>
      <c r="O140" s="1318"/>
      <c r="P140" s="1319"/>
      <c r="Q140" s="1069"/>
      <c r="R140" s="1069"/>
      <c r="S140" s="1069"/>
      <c r="T140" s="1032"/>
      <c r="U140" s="1032"/>
      <c r="V140" s="1032"/>
      <c r="W140" s="1032"/>
      <c r="X140" s="1032"/>
      <c r="Y140" s="1032"/>
      <c r="Z140" s="1032"/>
      <c r="AA140" s="1032"/>
      <c r="AB140" s="1032"/>
      <c r="AC140" s="1032"/>
      <c r="AD140" s="1032"/>
      <c r="AE140" s="1032"/>
      <c r="AF140" s="1032"/>
      <c r="AG140" s="1032"/>
      <c r="AH140" s="1032"/>
      <c r="AI140" s="1033"/>
      <c r="AJ140" s="1033"/>
      <c r="AK140" s="1033"/>
      <c r="AL140" s="1034">
        <v>1</v>
      </c>
    </row>
    <row r="141" spans="1:40">
      <c r="A141" s="1030"/>
      <c r="B141" s="1112"/>
      <c r="C141" s="1030"/>
      <c r="D141" s="1030"/>
      <c r="E141" s="1030"/>
      <c r="F141" s="1030"/>
      <c r="G141" s="1030"/>
      <c r="H141" s="1030"/>
      <c r="I141" s="1069"/>
      <c r="J141" s="1030"/>
      <c r="K141" s="1030"/>
      <c r="L141" s="1030"/>
      <c r="M141" s="1030"/>
      <c r="N141" s="1030"/>
      <c r="O141" s="1069"/>
      <c r="P141" s="1069"/>
      <c r="Q141" s="1069"/>
      <c r="R141" s="1069"/>
      <c r="S141" s="1069"/>
      <c r="T141" s="1032"/>
      <c r="U141" s="1032"/>
      <c r="V141" s="1032"/>
      <c r="W141" s="1032"/>
      <c r="X141" s="1032"/>
      <c r="Y141" s="1032"/>
      <c r="Z141" s="1032"/>
      <c r="AA141" s="1032"/>
      <c r="AB141" s="1032"/>
      <c r="AC141" s="1032"/>
      <c r="AD141" s="1032"/>
      <c r="AE141" s="1032"/>
      <c r="AF141" s="1032"/>
      <c r="AG141" s="1032"/>
      <c r="AH141" s="1032"/>
      <c r="AI141" s="1033"/>
      <c r="AJ141" s="1033"/>
      <c r="AK141" s="1033"/>
      <c r="AL141" s="1034">
        <v>1</v>
      </c>
    </row>
    <row r="142" spans="1:40" s="1039" customFormat="1" ht="30" customHeight="1">
      <c r="A142" s="1030"/>
      <c r="B142" s="750" t="s">
        <v>1313</v>
      </c>
      <c r="C142" s="1113"/>
      <c r="D142" s="1113"/>
      <c r="E142" s="1113"/>
      <c r="F142" s="1113"/>
      <c r="G142" s="1113"/>
      <c r="H142" s="1113"/>
      <c r="I142" s="1113"/>
      <c r="J142" s="1113"/>
      <c r="K142" s="1030" t="s">
        <v>505</v>
      </c>
      <c r="L142" s="1030"/>
      <c r="M142" s="1030"/>
      <c r="N142" s="1030"/>
      <c r="O142" s="1030"/>
      <c r="P142" s="1055"/>
      <c r="Q142" s="1055"/>
      <c r="R142" s="1055"/>
      <c r="S142" s="1055"/>
      <c r="T142" s="1055"/>
      <c r="U142" s="1055"/>
      <c r="V142" s="1055"/>
      <c r="W142" s="1055"/>
      <c r="X142" s="1055"/>
      <c r="Y142" s="1055"/>
      <c r="Z142" s="1055"/>
      <c r="AA142" s="1055"/>
      <c r="AB142" s="1055"/>
      <c r="AC142" s="1055"/>
      <c r="AD142" s="1055"/>
      <c r="AE142" s="1055"/>
      <c r="AF142" s="1033"/>
      <c r="AG142" s="1033"/>
      <c r="AH142" s="1033"/>
      <c r="AI142" s="1033"/>
      <c r="AJ142" s="1033"/>
      <c r="AK142" s="1033"/>
      <c r="AL142" s="1034">
        <v>1</v>
      </c>
    </row>
    <row r="143" spans="1:40" s="1039" customFormat="1" ht="30" customHeight="1">
      <c r="A143" s="1030"/>
      <c r="B143" s="751" t="s">
        <v>1314</v>
      </c>
      <c r="C143" s="1113"/>
      <c r="D143" s="1113"/>
      <c r="E143" s="1113"/>
      <c r="F143" s="1113"/>
      <c r="G143" s="1113"/>
      <c r="H143" s="1113"/>
      <c r="I143" s="1113"/>
      <c r="J143" s="1113"/>
      <c r="K143" s="1030" t="s">
        <v>505</v>
      </c>
      <c r="L143" s="1030"/>
      <c r="M143" s="1030"/>
      <c r="N143" s="1030"/>
      <c r="O143" s="1030"/>
      <c r="P143" s="1055"/>
      <c r="Q143" s="1055"/>
      <c r="R143" s="1055"/>
      <c r="S143" s="1055"/>
      <c r="T143" s="1055"/>
      <c r="U143" s="1055"/>
      <c r="V143" s="1055"/>
      <c r="W143" s="1055"/>
      <c r="X143" s="1055"/>
      <c r="Y143" s="1055"/>
      <c r="Z143" s="1055"/>
      <c r="AA143" s="1055"/>
      <c r="AB143" s="1055"/>
      <c r="AC143" s="1055"/>
      <c r="AD143" s="1055"/>
      <c r="AE143" s="1055"/>
      <c r="AF143" s="1033"/>
      <c r="AG143" s="1033"/>
      <c r="AH143" s="1033"/>
      <c r="AI143" s="1033"/>
      <c r="AJ143" s="1033"/>
      <c r="AK143" s="1033"/>
      <c r="AL143" s="1034">
        <v>1</v>
      </c>
    </row>
    <row r="144" spans="1:40" s="1039" customFormat="1" ht="30" customHeight="1">
      <c r="A144" s="1030"/>
      <c r="B144" s="751" t="s">
        <v>1315</v>
      </c>
      <c r="C144" s="1113"/>
      <c r="D144" s="1113"/>
      <c r="E144" s="1113"/>
      <c r="F144" s="1113"/>
      <c r="G144" s="1113"/>
      <c r="H144" s="1113"/>
      <c r="I144" s="1113"/>
      <c r="J144" s="1113"/>
      <c r="K144" s="1030" t="s">
        <v>505</v>
      </c>
      <c r="L144" s="1030"/>
      <c r="M144" s="1030"/>
      <c r="N144" s="1030"/>
      <c r="O144" s="1030"/>
      <c r="P144" s="1055"/>
      <c r="Q144" s="1055"/>
      <c r="R144" s="1055"/>
      <c r="S144" s="1055"/>
      <c r="T144" s="1055"/>
      <c r="U144" s="1055"/>
      <c r="V144" s="1055"/>
      <c r="W144" s="1055"/>
      <c r="X144" s="1055"/>
      <c r="Y144" s="1055"/>
      <c r="Z144" s="1055"/>
      <c r="AA144" s="1055"/>
      <c r="AB144" s="1055"/>
      <c r="AC144" s="1055"/>
      <c r="AD144" s="1055"/>
      <c r="AE144" s="1055"/>
      <c r="AF144" s="1033"/>
      <c r="AG144" s="1033"/>
      <c r="AH144" s="1033"/>
      <c r="AI144" s="1033"/>
      <c r="AJ144" s="1033"/>
      <c r="AK144" s="1033"/>
      <c r="AL144" s="1034">
        <v>1</v>
      </c>
    </row>
    <row r="145" spans="1:38" s="1039" customFormat="1" ht="30" customHeight="1">
      <c r="A145" s="1030"/>
      <c r="B145" s="751" t="s">
        <v>1316</v>
      </c>
      <c r="C145" s="1113"/>
      <c r="D145" s="1113"/>
      <c r="E145" s="1113"/>
      <c r="F145" s="1113"/>
      <c r="G145" s="1113"/>
      <c r="H145" s="1113"/>
      <c r="I145" s="1113"/>
      <c r="J145" s="1113"/>
      <c r="K145" s="1030" t="s">
        <v>505</v>
      </c>
      <c r="L145" s="1030"/>
      <c r="M145" s="1030"/>
      <c r="N145" s="1030"/>
      <c r="O145" s="1030"/>
      <c r="P145" s="1055"/>
      <c r="Q145" s="1055"/>
      <c r="R145" s="1055"/>
      <c r="S145" s="1055"/>
      <c r="T145" s="1055"/>
      <c r="U145" s="1055"/>
      <c r="V145" s="1055"/>
      <c r="W145" s="1055"/>
      <c r="X145" s="1055"/>
      <c r="Y145" s="1055"/>
      <c r="Z145" s="1055"/>
      <c r="AA145" s="1055"/>
      <c r="AB145" s="1055"/>
      <c r="AC145" s="1055"/>
      <c r="AD145" s="1055"/>
      <c r="AE145" s="1055"/>
      <c r="AF145" s="1033"/>
      <c r="AG145" s="1033"/>
      <c r="AH145" s="1033"/>
      <c r="AI145" s="1033"/>
      <c r="AJ145" s="1033"/>
      <c r="AK145" s="1033"/>
      <c r="AL145" s="1034">
        <v>1</v>
      </c>
    </row>
    <row r="146" spans="1:38" s="1039" customFormat="1" ht="30" customHeight="1">
      <c r="A146" s="1030"/>
      <c r="B146" s="752" t="s">
        <v>1317</v>
      </c>
      <c r="C146" s="1113"/>
      <c r="D146" s="1113"/>
      <c r="E146" s="1113"/>
      <c r="F146" s="1113"/>
      <c r="G146" s="1113"/>
      <c r="H146" s="1113"/>
      <c r="I146" s="1113"/>
      <c r="J146" s="1113"/>
      <c r="K146" s="1030" t="s">
        <v>505</v>
      </c>
      <c r="L146" s="1030"/>
      <c r="M146" s="1030"/>
      <c r="N146" s="1030"/>
      <c r="O146" s="1030"/>
      <c r="P146" s="1055"/>
      <c r="Q146" s="1055"/>
      <c r="R146" s="1055"/>
      <c r="S146" s="1055"/>
      <c r="T146" s="1055"/>
      <c r="U146" s="1055"/>
      <c r="V146" s="1055"/>
      <c r="W146" s="1055"/>
      <c r="X146" s="1055"/>
      <c r="Y146" s="1055"/>
      <c r="Z146" s="1055"/>
      <c r="AA146" s="1055"/>
      <c r="AB146" s="1055"/>
      <c r="AC146" s="1055"/>
      <c r="AD146" s="1055"/>
      <c r="AE146" s="1055"/>
      <c r="AF146" s="1033"/>
      <c r="AG146" s="1033"/>
      <c r="AH146" s="1033"/>
      <c r="AI146" s="1033"/>
      <c r="AJ146" s="1033"/>
      <c r="AK146" s="1033"/>
      <c r="AL146" s="1034">
        <v>1</v>
      </c>
    </row>
    <row r="147" spans="1:38" s="1039" customFormat="1" ht="30" customHeight="1">
      <c r="A147" s="1030"/>
      <c r="B147" s="751" t="s">
        <v>1318</v>
      </c>
      <c r="C147" s="1113"/>
      <c r="D147" s="1113"/>
      <c r="E147" s="1113"/>
      <c r="F147" s="1113"/>
      <c r="G147" s="1113"/>
      <c r="H147" s="1113"/>
      <c r="I147" s="1113"/>
      <c r="J147" s="1113"/>
      <c r="K147" s="1030" t="s">
        <v>505</v>
      </c>
      <c r="L147" s="1030"/>
      <c r="M147" s="1030"/>
      <c r="N147" s="1030"/>
      <c r="O147" s="1030"/>
      <c r="P147" s="1055"/>
      <c r="Q147" s="1055"/>
      <c r="R147" s="1055"/>
      <c r="S147" s="1055"/>
      <c r="T147" s="1055"/>
      <c r="U147" s="1055"/>
      <c r="V147" s="1055"/>
      <c r="W147" s="1055"/>
      <c r="X147" s="1055"/>
      <c r="Y147" s="1055"/>
      <c r="Z147" s="1055"/>
      <c r="AA147" s="1055"/>
      <c r="AB147" s="1055"/>
      <c r="AC147" s="1055"/>
      <c r="AD147" s="1055"/>
      <c r="AE147" s="1055"/>
      <c r="AF147" s="1033"/>
      <c r="AG147" s="1033"/>
      <c r="AH147" s="1033"/>
      <c r="AI147" s="1033"/>
      <c r="AJ147" s="1033"/>
      <c r="AK147" s="1033"/>
      <c r="AL147" s="1034">
        <v>1</v>
      </c>
    </row>
    <row r="148" spans="1:38" s="1039" customFormat="1" ht="30" customHeight="1">
      <c r="A148" s="1030"/>
      <c r="B148" s="753" t="s">
        <v>1319</v>
      </c>
      <c r="C148" s="1113"/>
      <c r="D148" s="1113"/>
      <c r="E148" s="1113"/>
      <c r="F148" s="1113"/>
      <c r="G148" s="1113"/>
      <c r="H148" s="1113"/>
      <c r="I148" s="1113"/>
      <c r="J148" s="1113"/>
      <c r="K148" s="1030" t="s">
        <v>505</v>
      </c>
      <c r="L148" s="1030"/>
      <c r="M148" s="1030"/>
      <c r="N148" s="1030"/>
      <c r="O148" s="1030"/>
      <c r="P148" s="1055"/>
      <c r="Q148" s="1055"/>
      <c r="R148" s="1055"/>
      <c r="S148" s="1055"/>
      <c r="T148" s="1055"/>
      <c r="U148" s="1055"/>
      <c r="V148" s="1055"/>
      <c r="W148" s="1055"/>
      <c r="X148" s="1055"/>
      <c r="Y148" s="1055"/>
      <c r="Z148" s="1055"/>
      <c r="AA148" s="1055"/>
      <c r="AB148" s="1055"/>
      <c r="AC148" s="1055"/>
      <c r="AD148" s="1055"/>
      <c r="AE148" s="1055"/>
      <c r="AF148" s="1033"/>
      <c r="AG148" s="1033"/>
      <c r="AH148" s="1033"/>
      <c r="AI148" s="1033"/>
      <c r="AJ148" s="1033"/>
      <c r="AK148" s="1033"/>
      <c r="AL148" s="1034">
        <v>1</v>
      </c>
    </row>
    <row r="149" spans="1:38" s="1039" customFormat="1" ht="30" customHeight="1">
      <c r="A149" s="1030"/>
      <c r="B149" s="751" t="s">
        <v>1320</v>
      </c>
      <c r="C149" s="1113"/>
      <c r="D149" s="1113"/>
      <c r="E149" s="1113"/>
      <c r="F149" s="1113"/>
      <c r="G149" s="1113"/>
      <c r="H149" s="1113"/>
      <c r="I149" s="1113"/>
      <c r="J149" s="1113"/>
      <c r="K149" s="1030" t="s">
        <v>505</v>
      </c>
      <c r="L149" s="1030"/>
      <c r="M149" s="1030"/>
      <c r="N149" s="1030"/>
      <c r="O149" s="1030"/>
      <c r="P149" s="1055"/>
      <c r="Q149" s="1055"/>
      <c r="R149" s="1055"/>
      <c r="S149" s="1055"/>
      <c r="T149" s="1055"/>
      <c r="U149" s="1055"/>
      <c r="V149" s="1055"/>
      <c r="W149" s="1055"/>
      <c r="X149" s="1055"/>
      <c r="Y149" s="1055"/>
      <c r="Z149" s="1055"/>
      <c r="AA149" s="1055"/>
      <c r="AB149" s="1055"/>
      <c r="AC149" s="1055"/>
      <c r="AD149" s="1055"/>
      <c r="AE149" s="1055"/>
      <c r="AF149" s="1033"/>
      <c r="AG149" s="1033"/>
      <c r="AH149" s="1033"/>
      <c r="AI149" s="1033"/>
      <c r="AJ149" s="1033"/>
      <c r="AK149" s="1033"/>
      <c r="AL149" s="1034">
        <v>1</v>
      </c>
    </row>
    <row r="150" spans="1:38" s="1039" customFormat="1" ht="30" customHeight="1">
      <c r="A150" s="1030"/>
      <c r="B150" s="1113"/>
      <c r="C150" s="1113"/>
      <c r="D150" s="1113"/>
      <c r="E150" s="1113"/>
      <c r="F150" s="1113"/>
      <c r="G150" s="1113"/>
      <c r="H150" s="1113"/>
      <c r="I150" s="1113"/>
      <c r="J150" s="1113"/>
      <c r="K150" s="1030" t="s">
        <v>505</v>
      </c>
      <c r="L150" s="1030"/>
      <c r="M150" s="1030"/>
      <c r="N150" s="1030"/>
      <c r="O150" s="1030"/>
      <c r="P150" s="1055"/>
      <c r="Q150" s="1055"/>
      <c r="R150" s="1055"/>
      <c r="S150" s="1055"/>
      <c r="T150" s="1055"/>
      <c r="U150" s="1055"/>
      <c r="V150" s="1055"/>
      <c r="W150" s="1055"/>
      <c r="X150" s="1055"/>
      <c r="Y150" s="1055"/>
      <c r="Z150" s="1055"/>
      <c r="AA150" s="1055"/>
      <c r="AB150" s="1055"/>
      <c r="AC150" s="1055"/>
      <c r="AD150" s="1055"/>
      <c r="AE150" s="1055"/>
      <c r="AF150" s="1033"/>
      <c r="AG150" s="1033"/>
      <c r="AH150" s="1033"/>
      <c r="AI150" s="1033"/>
      <c r="AJ150" s="1033"/>
      <c r="AK150" s="1033"/>
      <c r="AL150" s="1034">
        <v>1</v>
      </c>
    </row>
    <row r="151" spans="1:38" s="1039" customFormat="1" ht="30" customHeight="1">
      <c r="A151" s="1030"/>
      <c r="B151" s="751" t="s">
        <v>1321</v>
      </c>
      <c r="C151" s="1113"/>
      <c r="D151" s="1113"/>
      <c r="E151" s="1113"/>
      <c r="F151" s="1113"/>
      <c r="G151" s="1113"/>
      <c r="H151" s="1113"/>
      <c r="I151" s="1113"/>
      <c r="J151" s="1113"/>
      <c r="K151" s="1030" t="s">
        <v>505</v>
      </c>
      <c r="L151" s="1030"/>
      <c r="M151" s="1030"/>
      <c r="N151" s="1030"/>
      <c r="O151" s="1030"/>
      <c r="P151" s="1055"/>
      <c r="Q151" s="1055"/>
      <c r="R151" s="1055"/>
      <c r="S151" s="1055"/>
      <c r="T151" s="1055"/>
      <c r="U151" s="1055"/>
      <c r="V151" s="1055"/>
      <c r="W151" s="1055"/>
      <c r="X151" s="1055"/>
      <c r="Y151" s="1055"/>
      <c r="Z151" s="1055"/>
      <c r="AA151" s="1055"/>
      <c r="AB151" s="1055"/>
      <c r="AC151" s="1055"/>
      <c r="AD151" s="1055"/>
      <c r="AE151" s="1055"/>
      <c r="AF151" s="1033"/>
      <c r="AG151" s="1033"/>
      <c r="AH151" s="1033"/>
      <c r="AI151" s="1033"/>
      <c r="AJ151" s="1033"/>
      <c r="AK151" s="1033"/>
      <c r="AL151" s="1034">
        <v>1</v>
      </c>
    </row>
    <row r="152" spans="1:38" s="1039" customFormat="1" ht="30" customHeight="1">
      <c r="A152" s="1030"/>
      <c r="B152" s="752" t="s">
        <v>1322</v>
      </c>
      <c r="C152" s="1113"/>
      <c r="D152" s="1113"/>
      <c r="E152" s="1113"/>
      <c r="F152" s="1113"/>
      <c r="G152" s="1113"/>
      <c r="H152" s="1113"/>
      <c r="I152" s="1113"/>
      <c r="J152" s="1113"/>
      <c r="K152" s="1030" t="s">
        <v>505</v>
      </c>
      <c r="L152" s="1030"/>
      <c r="M152" s="1030"/>
      <c r="N152" s="1030"/>
      <c r="O152" s="1030"/>
      <c r="P152" s="1055"/>
      <c r="Q152" s="1055"/>
      <c r="R152" s="1055"/>
      <c r="S152" s="1055"/>
      <c r="T152" s="1055"/>
      <c r="U152" s="1055"/>
      <c r="V152" s="1055"/>
      <c r="W152" s="1055"/>
      <c r="X152" s="1055"/>
      <c r="Y152" s="1055"/>
      <c r="Z152" s="1055"/>
      <c r="AA152" s="1055"/>
      <c r="AB152" s="1055"/>
      <c r="AC152" s="1055"/>
      <c r="AD152" s="1055"/>
      <c r="AE152" s="1055"/>
      <c r="AF152" s="1033"/>
      <c r="AG152" s="1033"/>
      <c r="AH152" s="1033"/>
      <c r="AI152" s="1033"/>
      <c r="AJ152" s="1033"/>
      <c r="AK152" s="1033"/>
      <c r="AL152" s="1034">
        <v>1</v>
      </c>
    </row>
    <row r="153" spans="1:38" s="1039" customFormat="1" ht="30" customHeight="1">
      <c r="A153" s="1030"/>
      <c r="B153" s="751"/>
      <c r="C153" s="1113"/>
      <c r="D153" s="1113"/>
      <c r="E153" s="1113"/>
      <c r="F153" s="1113"/>
      <c r="G153" s="1113"/>
      <c r="H153" s="1113"/>
      <c r="I153" s="1113"/>
      <c r="J153" s="1113"/>
      <c r="K153" s="1030" t="s">
        <v>505</v>
      </c>
      <c r="L153" s="1030"/>
      <c r="M153" s="1030"/>
      <c r="N153" s="1030"/>
      <c r="O153" s="1030"/>
      <c r="P153" s="1055"/>
      <c r="Q153" s="1055"/>
      <c r="R153" s="1055"/>
      <c r="S153" s="1055"/>
      <c r="T153" s="1055"/>
      <c r="U153" s="1055"/>
      <c r="V153" s="1055"/>
      <c r="W153" s="1055"/>
      <c r="X153" s="1055"/>
      <c r="Y153" s="1055"/>
      <c r="Z153" s="1055"/>
      <c r="AA153" s="1055"/>
      <c r="AB153" s="1055"/>
      <c r="AC153" s="1055"/>
      <c r="AD153" s="1055"/>
      <c r="AE153" s="1055"/>
      <c r="AF153" s="1033"/>
      <c r="AG153" s="1033"/>
      <c r="AH153" s="1033"/>
      <c r="AI153" s="1033"/>
      <c r="AJ153" s="1033"/>
      <c r="AK153" s="1033"/>
      <c r="AL153" s="1034">
        <v>1</v>
      </c>
    </row>
    <row r="154" spans="1:38" s="1039" customFormat="1" ht="30" customHeight="1">
      <c r="A154" s="1030"/>
      <c r="B154" s="751" t="s">
        <v>1323</v>
      </c>
      <c r="C154" s="1113"/>
      <c r="D154" s="1113"/>
      <c r="E154" s="1113"/>
      <c r="F154" s="1113"/>
      <c r="G154" s="1113"/>
      <c r="H154" s="1113"/>
      <c r="I154" s="1113"/>
      <c r="J154" s="1113"/>
      <c r="K154" s="1030" t="s">
        <v>505</v>
      </c>
      <c r="L154" s="1030"/>
      <c r="M154" s="1030"/>
      <c r="N154" s="1030"/>
      <c r="O154" s="1030"/>
      <c r="P154" s="1055"/>
      <c r="Q154" s="1055"/>
      <c r="R154" s="1055"/>
      <c r="S154" s="1055"/>
      <c r="T154" s="1055"/>
      <c r="U154" s="1055"/>
      <c r="V154" s="1055"/>
      <c r="W154" s="1055"/>
      <c r="X154" s="1055"/>
      <c r="Y154" s="1055"/>
      <c r="Z154" s="1055"/>
      <c r="AA154" s="1055"/>
      <c r="AB154" s="1055"/>
      <c r="AC154" s="1055"/>
      <c r="AD154" s="1055"/>
      <c r="AE154" s="1055"/>
      <c r="AF154" s="1033"/>
      <c r="AG154" s="1033"/>
      <c r="AH154" s="1033"/>
      <c r="AI154" s="1033"/>
      <c r="AJ154" s="1033"/>
      <c r="AK154" s="1033"/>
      <c r="AL154" s="1034">
        <v>1</v>
      </c>
    </row>
    <row r="155" spans="1:38" s="1039" customFormat="1" ht="30" customHeight="1">
      <c r="A155" s="1030"/>
      <c r="B155" s="752" t="s">
        <v>1324</v>
      </c>
      <c r="C155" s="1113"/>
      <c r="D155" s="1113"/>
      <c r="E155" s="1113"/>
      <c r="F155" s="1113"/>
      <c r="G155" s="1113"/>
      <c r="H155" s="1113"/>
      <c r="I155" s="1113"/>
      <c r="J155" s="1113"/>
      <c r="K155" s="1030" t="s">
        <v>505</v>
      </c>
      <c r="L155" s="1030"/>
      <c r="M155" s="1030"/>
      <c r="N155" s="1030"/>
      <c r="O155" s="1030"/>
      <c r="P155" s="1055"/>
      <c r="Q155" s="1055"/>
      <c r="R155" s="1055"/>
      <c r="S155" s="1055"/>
      <c r="T155" s="1055"/>
      <c r="U155" s="1055"/>
      <c r="V155" s="1055"/>
      <c r="W155" s="1055"/>
      <c r="X155" s="1055"/>
      <c r="Y155" s="1055"/>
      <c r="Z155" s="1055"/>
      <c r="AA155" s="1055"/>
      <c r="AB155" s="1055"/>
      <c r="AC155" s="1055"/>
      <c r="AD155" s="1055"/>
      <c r="AE155" s="1055"/>
      <c r="AF155" s="1033"/>
      <c r="AG155" s="1033"/>
      <c r="AH155" s="1033"/>
      <c r="AI155" s="1033"/>
      <c r="AJ155" s="1033"/>
      <c r="AK155" s="1033"/>
      <c r="AL155" s="1034">
        <v>1</v>
      </c>
    </row>
    <row r="156" spans="1:38" s="1039" customFormat="1" ht="30" customHeight="1">
      <c r="A156" s="1030"/>
      <c r="B156" s="752" t="s">
        <v>1325</v>
      </c>
      <c r="C156" s="1113"/>
      <c r="D156" s="1113"/>
      <c r="E156" s="1113"/>
      <c r="F156" s="1113"/>
      <c r="G156" s="1113"/>
      <c r="H156" s="1113"/>
      <c r="I156" s="1113"/>
      <c r="J156" s="1113"/>
      <c r="K156" s="1030" t="s">
        <v>505</v>
      </c>
      <c r="L156" s="1030"/>
      <c r="M156" s="1030"/>
      <c r="N156" s="1032"/>
      <c r="O156" s="1032"/>
      <c r="P156" s="1055"/>
      <c r="Q156" s="1055"/>
      <c r="R156" s="1055"/>
      <c r="S156" s="1055"/>
      <c r="T156" s="1055"/>
      <c r="U156" s="1055"/>
      <c r="V156" s="1055"/>
      <c r="W156" s="1055"/>
      <c r="X156" s="1055"/>
      <c r="Y156" s="1055"/>
      <c r="Z156" s="1055"/>
      <c r="AA156" s="1055"/>
      <c r="AB156" s="1055"/>
      <c r="AC156" s="1055"/>
      <c r="AD156" s="1055"/>
      <c r="AE156" s="1055"/>
      <c r="AF156" s="1033"/>
      <c r="AG156" s="1033"/>
      <c r="AH156" s="1033"/>
      <c r="AI156" s="1033"/>
      <c r="AJ156" s="1033"/>
      <c r="AK156" s="1033"/>
      <c r="AL156" s="1034">
        <v>1</v>
      </c>
    </row>
    <row r="157" spans="1:38" s="1039" customFormat="1" ht="30" customHeight="1">
      <c r="A157" s="1030"/>
      <c r="B157" s="751" t="s">
        <v>1326</v>
      </c>
      <c r="C157" s="1113"/>
      <c r="D157" s="1113"/>
      <c r="E157" s="1113"/>
      <c r="F157" s="1113"/>
      <c r="G157" s="1113"/>
      <c r="H157" s="1113"/>
      <c r="I157" s="1113"/>
      <c r="J157" s="1113"/>
      <c r="K157" s="1030"/>
      <c r="L157" s="1030"/>
      <c r="M157" s="1030"/>
      <c r="N157" s="1032"/>
      <c r="O157" s="1032"/>
      <c r="P157" s="1055"/>
      <c r="Q157" s="1055"/>
      <c r="R157" s="1055"/>
      <c r="S157" s="1055"/>
      <c r="T157" s="1055"/>
      <c r="U157" s="1055"/>
      <c r="V157" s="1055"/>
      <c r="W157" s="1055"/>
      <c r="X157" s="1055"/>
      <c r="Y157" s="1055"/>
      <c r="Z157" s="1055"/>
      <c r="AA157" s="1055"/>
      <c r="AB157" s="1055"/>
      <c r="AC157" s="1055"/>
      <c r="AD157" s="1055"/>
      <c r="AE157" s="1055"/>
      <c r="AF157" s="1033"/>
      <c r="AG157" s="1033"/>
      <c r="AH157" s="1033"/>
      <c r="AI157" s="1033"/>
      <c r="AJ157" s="1033"/>
      <c r="AK157" s="1033"/>
      <c r="AL157" s="1034">
        <v>1</v>
      </c>
    </row>
    <row r="158" spans="1:38" s="1039" customFormat="1" ht="30" customHeight="1">
      <c r="A158" s="1030"/>
      <c r="B158" s="752" t="s">
        <v>1327</v>
      </c>
      <c r="C158" s="1113"/>
      <c r="D158" s="1113"/>
      <c r="E158" s="1113"/>
      <c r="F158" s="1113"/>
      <c r="G158" s="1113"/>
      <c r="H158" s="1113"/>
      <c r="I158" s="1113"/>
      <c r="J158" s="1113"/>
      <c r="K158" s="1030"/>
      <c r="L158" s="1030"/>
      <c r="M158" s="1030"/>
      <c r="N158" s="1032"/>
      <c r="O158" s="1032"/>
      <c r="P158" s="1055"/>
      <c r="Q158" s="1055"/>
      <c r="R158" s="1055"/>
      <c r="S158" s="1055"/>
      <c r="T158" s="1055"/>
      <c r="U158" s="1055"/>
      <c r="V158" s="1055"/>
      <c r="W158" s="1055"/>
      <c r="X158" s="1055"/>
      <c r="Y158" s="1055"/>
      <c r="Z158" s="1055"/>
      <c r="AA158" s="1055"/>
      <c r="AB158" s="1055"/>
      <c r="AC158" s="1055"/>
      <c r="AD158" s="1055"/>
      <c r="AE158" s="1055"/>
      <c r="AF158" s="1033"/>
      <c r="AG158" s="1033"/>
      <c r="AH158" s="1033"/>
      <c r="AI158" s="1033"/>
      <c r="AJ158" s="1033"/>
      <c r="AK158" s="1033"/>
      <c r="AL158" s="1034">
        <v>1</v>
      </c>
    </row>
    <row r="159" spans="1:38" s="1039" customFormat="1">
      <c r="A159" s="1030"/>
      <c r="B159" s="1112"/>
      <c r="C159" s="1030"/>
      <c r="D159" s="1030"/>
      <c r="E159" s="1030"/>
      <c r="F159" s="1030"/>
      <c r="G159" s="1030"/>
      <c r="H159" s="1030"/>
      <c r="I159" s="1069"/>
      <c r="J159" s="1030"/>
      <c r="K159" s="1030"/>
      <c r="L159" s="1030"/>
      <c r="M159" s="1030"/>
      <c r="N159" s="1030"/>
      <c r="O159" s="1069"/>
      <c r="P159" s="1069"/>
      <c r="Q159" s="1069"/>
      <c r="R159" s="1069"/>
      <c r="S159" s="1069"/>
      <c r="T159" s="1032"/>
      <c r="U159" s="1032"/>
      <c r="V159" s="1032"/>
      <c r="W159" s="1032"/>
      <c r="X159" s="1032"/>
      <c r="Y159" s="1032"/>
      <c r="Z159" s="1032"/>
      <c r="AA159" s="1032"/>
      <c r="AB159" s="1032"/>
      <c r="AC159" s="1032"/>
      <c r="AD159" s="1032"/>
      <c r="AE159" s="1032"/>
      <c r="AF159" s="1032"/>
      <c r="AG159" s="1032"/>
      <c r="AH159" s="1032"/>
      <c r="AI159" s="1033"/>
      <c r="AJ159" s="1033"/>
      <c r="AK159" s="1033"/>
      <c r="AL159" s="1034">
        <v>1</v>
      </c>
    </row>
    <row r="160" spans="1:38" s="1039" customFormat="1">
      <c r="A160" s="1030"/>
      <c r="B160" s="1114" t="s">
        <v>1328</v>
      </c>
      <c r="C160" s="1115"/>
      <c r="D160" s="1116"/>
      <c r="E160" s="1070"/>
      <c r="F160" s="1117"/>
      <c r="G160" s="1117"/>
      <c r="H160" s="1117"/>
      <c r="I160" s="1117"/>
      <c r="J160" s="1117"/>
      <c r="K160" s="1117"/>
      <c r="L160" s="1032"/>
      <c r="M160" s="1032"/>
      <c r="N160" s="1032"/>
      <c r="O160" s="1032"/>
      <c r="P160" s="1033"/>
      <c r="Q160" s="1069"/>
      <c r="R160" s="1069"/>
      <c r="S160" s="1069"/>
      <c r="T160" s="1032"/>
      <c r="U160" s="1032"/>
      <c r="V160" s="1032"/>
      <c r="W160" s="1032"/>
      <c r="X160" s="1032"/>
      <c r="Y160" s="1032"/>
      <c r="Z160" s="1032"/>
      <c r="AA160" s="1032"/>
      <c r="AB160" s="1032"/>
      <c r="AC160" s="1032"/>
      <c r="AD160" s="1032"/>
      <c r="AE160" s="1032"/>
      <c r="AF160" s="1032"/>
      <c r="AG160" s="1032"/>
      <c r="AH160" s="1032"/>
      <c r="AI160" s="1033"/>
      <c r="AJ160" s="1033"/>
      <c r="AK160" s="1033"/>
      <c r="AL160" s="1034">
        <v>1</v>
      </c>
    </row>
    <row r="161" spans="1:40" s="1039" customFormat="1">
      <c r="A161" s="1030"/>
      <c r="B161" s="1118" t="s">
        <v>1329</v>
      </c>
      <c r="C161" s="1119"/>
      <c r="D161" s="1120"/>
      <c r="E161" s="1121"/>
      <c r="F161" s="1121"/>
      <c r="G161" s="1121"/>
      <c r="H161" s="1121"/>
      <c r="I161" s="1121"/>
      <c r="J161" s="1121"/>
      <c r="K161" s="1117">
        <v>1</v>
      </c>
      <c r="L161" s="1032"/>
      <c r="M161" s="1032"/>
      <c r="N161" s="1032"/>
      <c r="O161" s="1032"/>
      <c r="P161" s="1033"/>
      <c r="Q161" s="1069"/>
      <c r="R161" s="1069"/>
      <c r="S161" s="1069"/>
      <c r="T161" s="1032"/>
      <c r="U161" s="1032"/>
      <c r="V161" s="1032"/>
      <c r="W161" s="1032"/>
      <c r="X161" s="1032"/>
      <c r="Y161" s="1032"/>
      <c r="Z161" s="1032"/>
      <c r="AA161" s="1032"/>
      <c r="AB161" s="1032"/>
      <c r="AC161" s="1032"/>
      <c r="AD161" s="1032"/>
      <c r="AE161" s="1032"/>
      <c r="AF161" s="1032"/>
      <c r="AG161" s="1032"/>
      <c r="AH161" s="1032"/>
      <c r="AI161" s="1033"/>
      <c r="AJ161" s="1033"/>
      <c r="AK161" s="1033"/>
      <c r="AL161" s="1034">
        <v>1</v>
      </c>
    </row>
    <row r="162" spans="1:40" s="1039" customFormat="1">
      <c r="A162" s="1030"/>
      <c r="B162" s="1122" t="s">
        <v>1330</v>
      </c>
      <c r="C162" s="1119"/>
      <c r="D162" s="1120"/>
      <c r="E162" s="1121"/>
      <c r="F162" s="1121"/>
      <c r="G162" s="1121"/>
      <c r="H162" s="1121"/>
      <c r="I162" s="1121"/>
      <c r="J162" s="1121"/>
      <c r="K162" s="1117">
        <v>1</v>
      </c>
      <c r="L162" s="1032"/>
      <c r="M162" s="1032"/>
      <c r="N162" s="1032"/>
      <c r="O162" s="1032"/>
      <c r="P162" s="1033"/>
      <c r="Q162" s="1069"/>
      <c r="R162" s="1069"/>
      <c r="S162" s="1069"/>
      <c r="T162" s="1032"/>
      <c r="U162" s="1032"/>
      <c r="V162" s="1032"/>
      <c r="W162" s="1032"/>
      <c r="X162" s="1032"/>
      <c r="Y162" s="1032"/>
      <c r="Z162" s="1032"/>
      <c r="AA162" s="1032"/>
      <c r="AB162" s="1032"/>
      <c r="AC162" s="1032"/>
      <c r="AD162" s="1032"/>
      <c r="AE162" s="1032"/>
      <c r="AF162" s="1032"/>
      <c r="AG162" s="1032"/>
      <c r="AH162" s="1032"/>
      <c r="AI162" s="1033"/>
      <c r="AJ162" s="1033"/>
      <c r="AK162" s="1033"/>
      <c r="AL162" s="1034">
        <v>1</v>
      </c>
    </row>
    <row r="163" spans="1:40" s="1039" customFormat="1">
      <c r="A163" s="1030"/>
      <c r="B163" s="1123" t="s">
        <v>1331</v>
      </c>
      <c r="C163" s="1115"/>
      <c r="D163" s="1124"/>
      <c r="E163" s="1070"/>
      <c r="F163" s="1125" t="s">
        <v>1332</v>
      </c>
      <c r="G163" s="1117"/>
      <c r="H163" s="1117"/>
      <c r="I163" s="1117"/>
      <c r="J163" s="1117"/>
      <c r="K163" s="1117"/>
      <c r="L163" s="1032"/>
      <c r="M163" s="1032"/>
      <c r="N163" s="1032"/>
      <c r="O163" s="1032"/>
      <c r="P163" s="1033"/>
      <c r="Q163" s="1069"/>
      <c r="R163" s="1069"/>
      <c r="S163" s="1069"/>
      <c r="T163" s="1032"/>
      <c r="U163" s="1032"/>
      <c r="V163" s="1032"/>
      <c r="W163" s="1032"/>
      <c r="X163" s="1032"/>
      <c r="Y163" s="1032"/>
      <c r="Z163" s="1032"/>
      <c r="AA163" s="1032"/>
      <c r="AB163" s="1032"/>
      <c r="AC163" s="1032"/>
      <c r="AD163" s="1032"/>
      <c r="AE163" s="1032"/>
      <c r="AF163" s="1032"/>
      <c r="AG163" s="1032"/>
      <c r="AH163" s="1032"/>
      <c r="AI163" s="1033"/>
      <c r="AJ163" s="1033"/>
      <c r="AK163" s="1033"/>
      <c r="AL163" s="1034">
        <v>1</v>
      </c>
    </row>
    <row r="164" spans="1:40" s="1039" customFormat="1">
      <c r="A164" s="1030"/>
      <c r="B164" s="1126"/>
      <c r="C164" s="1127" t="s">
        <v>1333</v>
      </c>
      <c r="D164" s="1124"/>
      <c r="E164" s="1070"/>
      <c r="F164" s="1117"/>
      <c r="G164" s="1117"/>
      <c r="H164" s="1117"/>
      <c r="I164" s="1117"/>
      <c r="J164" s="1117">
        <v>1</v>
      </c>
      <c r="K164" s="1117">
        <v>1</v>
      </c>
      <c r="L164" s="1032"/>
      <c r="M164" s="1032"/>
      <c r="N164" s="1032"/>
      <c r="O164" s="1032"/>
      <c r="P164" s="1033"/>
      <c r="Q164" s="1069"/>
      <c r="R164" s="1069"/>
      <c r="S164" s="1069"/>
      <c r="T164" s="1032"/>
      <c r="U164" s="1032"/>
      <c r="V164" s="1032"/>
      <c r="W164" s="1032"/>
      <c r="X164" s="1032"/>
      <c r="Y164" s="1032"/>
      <c r="Z164" s="1032"/>
      <c r="AA164" s="1032"/>
      <c r="AB164" s="1032"/>
      <c r="AC164" s="1032"/>
      <c r="AD164" s="1032"/>
      <c r="AE164" s="1032"/>
      <c r="AF164" s="1032"/>
      <c r="AG164" s="1032"/>
      <c r="AH164" s="1032"/>
      <c r="AI164" s="1033"/>
      <c r="AJ164" s="1033"/>
      <c r="AK164" s="1033"/>
      <c r="AL164" s="1034">
        <v>1</v>
      </c>
    </row>
    <row r="165" spans="1:40" s="1039" customFormat="1">
      <c r="A165" s="1030"/>
      <c r="B165" s="1128" t="str">
        <f>IF(B164="","",IF(AND(CODE(LEFT(B164,1))=66,CODE(RIGHT(B164,1))=90),"",CHOOSE(MATCH((LEN(B164)&amp;CODE(RIGHT(B164,1)))*1,{165;190;265;290},1),CHAR(CODE(B164)+1),"AA",LEFT(B164,1)&amp;CHAR(CODE(RIGHT(B164,1))+1),"BA",LEFT(B164,2)&amp;CHAR(CODE(RIGHT(B164,1))+1))))</f>
        <v/>
      </c>
      <c r="C165" s="1129" t="str">
        <f ca="1">_xlfn.FORMULATEXT(B165)</f>
        <v>=SI(B164="";"";SI(ET(CODE(GAUCHE(B164;1))=66;CODE(DROITE(B164;1))=90);"";CHOISIR(EQUIV((NBCAR(B164)&amp;CODE(DROITE(B164;1)))*1;{165;190;265;290};1);CAR(CODE(B164)+1);"AA";GAUCHE(B164;1)&amp;CAR(CODE(DROITE(B164;1))+1);"BA";GAUCHE(B164;2)&amp;CAR(CODE(DROITE(B164;1))+1))))</v>
      </c>
      <c r="D165" s="1124"/>
      <c r="E165" s="1070"/>
      <c r="F165" s="1117"/>
      <c r="G165" s="1117"/>
      <c r="H165" s="1117"/>
      <c r="I165" s="1117"/>
      <c r="J165" s="1117"/>
      <c r="K165" s="1117"/>
      <c r="L165" s="1032"/>
      <c r="M165" s="1032"/>
      <c r="N165" s="1032"/>
      <c r="O165" s="1032"/>
      <c r="P165" s="1033"/>
      <c r="Q165" s="1069"/>
      <c r="R165" s="1069"/>
      <c r="S165" s="1069"/>
      <c r="T165" s="1032"/>
      <c r="U165" s="1032"/>
      <c r="V165" s="1032"/>
      <c r="W165" s="1032"/>
      <c r="X165" s="1032"/>
      <c r="Y165" s="1032"/>
      <c r="Z165" s="1032"/>
      <c r="AA165" s="1032"/>
      <c r="AB165" s="1032"/>
      <c r="AC165" s="1032"/>
      <c r="AD165" s="1032"/>
      <c r="AE165" s="1032"/>
      <c r="AF165" s="1032"/>
      <c r="AG165" s="1032"/>
      <c r="AH165" s="1032"/>
      <c r="AI165" s="1033"/>
      <c r="AJ165" s="1033"/>
      <c r="AK165" s="1033"/>
      <c r="AL165" s="1034">
        <v>1</v>
      </c>
    </row>
    <row r="166" spans="1:40" s="1039" customFormat="1">
      <c r="A166" s="1030"/>
      <c r="B166" s="1128"/>
      <c r="C166" s="1129"/>
      <c r="D166" s="1124"/>
      <c r="E166" s="1070"/>
      <c r="F166" s="1117"/>
      <c r="G166" s="1117"/>
      <c r="H166" s="1117"/>
      <c r="I166" s="1117"/>
      <c r="J166" s="1117"/>
      <c r="K166" s="1117"/>
      <c r="L166" s="1032"/>
      <c r="M166" s="1032"/>
      <c r="N166" s="1032"/>
      <c r="O166" s="1032"/>
      <c r="P166" s="1033"/>
      <c r="Q166" s="1069"/>
      <c r="R166" s="1069"/>
      <c r="S166" s="1069"/>
      <c r="T166" s="1032"/>
      <c r="U166" s="1032"/>
      <c r="V166" s="1032"/>
      <c r="W166" s="1032"/>
      <c r="X166" s="1032"/>
      <c r="Y166" s="1032"/>
      <c r="Z166" s="1032"/>
      <c r="AA166" s="1032"/>
      <c r="AB166" s="1032"/>
      <c r="AC166" s="1032"/>
      <c r="AD166" s="1032"/>
      <c r="AE166" s="1032"/>
      <c r="AF166" s="1032"/>
      <c r="AG166" s="1032"/>
      <c r="AH166" s="1032"/>
      <c r="AI166" s="1033"/>
      <c r="AJ166" s="1033"/>
      <c r="AK166" s="1033"/>
      <c r="AL166" s="1034">
        <v>1</v>
      </c>
    </row>
    <row r="167" spans="1:40" s="1039" customFormat="1">
      <c r="A167" s="1030"/>
      <c r="B167" s="1114" t="s">
        <v>1334</v>
      </c>
      <c r="C167" s="1114"/>
      <c r="D167" s="1114"/>
      <c r="E167" s="1114"/>
      <c r="F167" s="1114"/>
      <c r="G167" s="1114"/>
      <c r="H167" s="1032"/>
      <c r="I167" s="1032"/>
      <c r="J167" s="1032"/>
      <c r="K167" s="1032"/>
      <c r="L167" s="1032"/>
      <c r="M167" s="1032"/>
      <c r="N167" s="1032"/>
      <c r="O167" s="1032"/>
      <c r="P167" s="1033"/>
      <c r="Q167" s="1069"/>
      <c r="R167" s="1069"/>
      <c r="S167" s="1069"/>
      <c r="T167" s="1032"/>
      <c r="U167" s="1032"/>
      <c r="V167" s="1032"/>
      <c r="W167" s="1032"/>
      <c r="X167" s="1032"/>
      <c r="Y167" s="1032"/>
      <c r="Z167" s="1032"/>
      <c r="AA167" s="1032"/>
      <c r="AB167" s="1032"/>
      <c r="AC167" s="1032"/>
      <c r="AD167" s="1032"/>
      <c r="AE167" s="1032"/>
      <c r="AF167" s="1032"/>
      <c r="AG167" s="1032"/>
      <c r="AH167" s="1032"/>
      <c r="AI167" s="1033"/>
      <c r="AJ167" s="1033"/>
      <c r="AK167" s="1033"/>
      <c r="AL167" s="1034">
        <v>1</v>
      </c>
    </row>
    <row r="168" spans="1:40" s="1039" customFormat="1">
      <c r="A168" s="1030"/>
      <c r="B168" s="1114" t="s">
        <v>1335</v>
      </c>
      <c r="C168" s="1114"/>
      <c r="D168" s="1114"/>
      <c r="E168" s="1114"/>
      <c r="F168" s="1114"/>
      <c r="G168" s="1114"/>
      <c r="H168" s="1032"/>
      <c r="I168" s="1032"/>
      <c r="J168" s="1032"/>
      <c r="K168" s="1032"/>
      <c r="L168" s="1032"/>
      <c r="M168" s="1032"/>
      <c r="N168" s="1032"/>
      <c r="O168" s="1032"/>
      <c r="P168" s="1033"/>
      <c r="Q168" s="1069"/>
      <c r="R168" s="1069"/>
      <c r="S168" s="1069"/>
      <c r="T168" s="1032"/>
      <c r="U168" s="1032"/>
      <c r="V168" s="1032"/>
      <c r="W168" s="1032"/>
      <c r="X168" s="1032"/>
      <c r="Y168" s="1032"/>
      <c r="Z168" s="1032"/>
      <c r="AA168" s="1032"/>
      <c r="AB168" s="1032"/>
      <c r="AC168" s="1032"/>
      <c r="AD168" s="1032"/>
      <c r="AE168" s="1032"/>
      <c r="AF168" s="1032"/>
      <c r="AG168" s="1032"/>
      <c r="AH168" s="1032"/>
      <c r="AI168" s="1033"/>
      <c r="AJ168" s="1033"/>
      <c r="AK168" s="1033"/>
      <c r="AL168" s="1034">
        <v>1</v>
      </c>
    </row>
    <row r="169" spans="1:40" s="1039" customFormat="1">
      <c r="A169" s="1030"/>
      <c r="B169" s="1130" t="s">
        <v>936</v>
      </c>
      <c r="C169" s="1114" t="s">
        <v>1336</v>
      </c>
      <c r="D169" s="1032"/>
      <c r="E169" s="1032"/>
      <c r="F169" s="1032"/>
      <c r="G169" s="1032"/>
      <c r="H169" s="1032"/>
      <c r="I169" s="1032"/>
      <c r="J169" s="1032"/>
      <c r="K169" s="1032"/>
      <c r="L169" s="1032"/>
      <c r="M169" s="1032"/>
      <c r="N169" s="1032"/>
      <c r="O169" s="1032"/>
      <c r="P169" s="1033"/>
      <c r="Q169" s="1069"/>
      <c r="R169" s="1069"/>
      <c r="S169" s="1069"/>
      <c r="T169" s="1032"/>
      <c r="U169" s="1032"/>
      <c r="V169" s="1032"/>
      <c r="W169" s="1032"/>
      <c r="X169" s="1032"/>
      <c r="Y169" s="1032"/>
      <c r="Z169" s="1032"/>
      <c r="AA169" s="1032"/>
      <c r="AB169" s="1032"/>
      <c r="AC169" s="1032"/>
      <c r="AD169" s="1032"/>
      <c r="AE169" s="1032"/>
      <c r="AF169" s="1032"/>
      <c r="AG169" s="1032"/>
      <c r="AH169" s="1032"/>
      <c r="AI169" s="1033"/>
      <c r="AJ169" s="1033"/>
      <c r="AK169" s="1033"/>
      <c r="AL169" s="1034">
        <v>1</v>
      </c>
    </row>
    <row r="170" spans="1:40" s="1039" customFormat="1">
      <c r="A170" s="1030"/>
      <c r="B170" s="1131" t="str">
        <f>IF(COLUMN()-COLUMN(B170)+1&lt;=26, CHAR(64+COLUMN()-COLUMN(B170)+1), CHAR(64+INT((COLUMN()-COLUMN(B170))/26))&amp;CHAR(64+MOD(COLUMN()-COLUMN(B170)-1,26)+1))</f>
        <v>A</v>
      </c>
      <c r="C170" s="1126" t="s">
        <v>938</v>
      </c>
      <c r="D170" s="1126" t="s">
        <v>1337</v>
      </c>
      <c r="E170" s="1126" t="s">
        <v>1338</v>
      </c>
      <c r="F170" s="1126" t="s">
        <v>1339</v>
      </c>
      <c r="G170" s="1032"/>
      <c r="H170" s="1032"/>
      <c r="I170" s="1032"/>
      <c r="J170" s="1032"/>
      <c r="K170" s="1032"/>
      <c r="L170" s="1032"/>
      <c r="M170" s="1032"/>
      <c r="N170" s="1032"/>
      <c r="O170" s="1032"/>
      <c r="P170" s="1033"/>
      <c r="Q170" s="1069"/>
      <c r="R170" s="1069"/>
      <c r="S170" s="1069"/>
      <c r="T170" s="1032"/>
      <c r="U170" s="1032"/>
      <c r="V170" s="1032"/>
      <c r="W170" s="1032"/>
      <c r="X170" s="1032"/>
      <c r="Y170" s="1032"/>
      <c r="Z170" s="1032"/>
      <c r="AA170" s="1032"/>
      <c r="AB170" s="1032"/>
      <c r="AC170" s="1032"/>
      <c r="AD170" s="1032"/>
      <c r="AE170" s="1032"/>
      <c r="AF170" s="1032"/>
      <c r="AG170" s="1032"/>
      <c r="AH170" s="1032"/>
      <c r="AI170" s="1033"/>
      <c r="AJ170" s="1033"/>
      <c r="AK170" s="1033"/>
      <c r="AL170" s="1034">
        <v>1</v>
      </c>
    </row>
    <row r="171" spans="1:40" s="1039" customFormat="1">
      <c r="A171" s="1030"/>
      <c r="B171" s="1114" t="s">
        <v>2957</v>
      </c>
      <c r="C171" s="1116"/>
      <c r="D171" s="741"/>
      <c r="E171" s="741"/>
      <c r="F171" s="741"/>
      <c r="G171" s="741"/>
      <c r="H171" s="741"/>
      <c r="I171" s="741"/>
      <c r="J171" s="1032"/>
      <c r="K171" s="1032"/>
      <c r="L171" s="1032"/>
      <c r="M171" s="1032"/>
      <c r="N171" s="1032"/>
      <c r="O171" s="1032"/>
      <c r="P171" s="1033"/>
      <c r="Q171" s="1069"/>
      <c r="R171" s="1069"/>
      <c r="S171" s="1069"/>
      <c r="T171" s="1032"/>
      <c r="U171" s="1032"/>
      <c r="V171" s="1032"/>
      <c r="W171" s="1032"/>
      <c r="X171" s="1032"/>
      <c r="Y171" s="1032"/>
      <c r="Z171" s="1032"/>
      <c r="AA171" s="1032"/>
      <c r="AB171" s="1032"/>
      <c r="AC171" s="1032"/>
      <c r="AD171" s="1032"/>
      <c r="AE171" s="1032"/>
      <c r="AF171" s="1032"/>
      <c r="AG171" s="1032"/>
      <c r="AH171" s="1032"/>
      <c r="AI171" s="1033"/>
      <c r="AJ171" s="1033"/>
      <c r="AK171" s="1033"/>
      <c r="AL171" s="1034">
        <v>1</v>
      </c>
    </row>
    <row r="172" spans="1:40" s="1039" customFormat="1">
      <c r="A172" s="1030"/>
      <c r="B172" s="1128"/>
      <c r="C172" s="1129"/>
      <c r="D172" s="1124"/>
      <c r="E172" s="1070"/>
      <c r="F172" s="1117"/>
      <c r="G172" s="1117"/>
      <c r="H172" s="1117"/>
      <c r="I172" s="1117"/>
      <c r="J172" s="1117"/>
      <c r="K172" s="1117"/>
      <c r="L172" s="1032"/>
      <c r="M172" s="1032"/>
      <c r="N172" s="1032"/>
      <c r="O172" s="1032"/>
      <c r="P172" s="1033"/>
      <c r="Q172" s="1069"/>
      <c r="R172" s="1069"/>
      <c r="S172" s="1069"/>
      <c r="T172" s="1032"/>
      <c r="U172" s="1032"/>
      <c r="V172" s="1032"/>
      <c r="W172" s="1032"/>
      <c r="X172" s="1032"/>
      <c r="Y172" s="1032"/>
      <c r="Z172" s="1032"/>
      <c r="AA172" s="1032"/>
      <c r="AB172" s="1032"/>
      <c r="AC172" s="1032"/>
      <c r="AD172" s="1032"/>
      <c r="AE172" s="1032"/>
      <c r="AF172" s="1032"/>
      <c r="AG172" s="1032"/>
      <c r="AH172" s="1032"/>
      <c r="AI172" s="1033"/>
      <c r="AJ172" s="1033"/>
      <c r="AK172" s="1033"/>
      <c r="AL172" s="1034">
        <v>1</v>
      </c>
    </row>
    <row r="173" spans="1:40" s="1039" customFormat="1">
      <c r="A173" s="1030"/>
      <c r="B173" s="1128"/>
      <c r="C173" s="1129"/>
      <c r="D173" s="1124"/>
      <c r="E173" s="1070"/>
      <c r="F173" s="1117"/>
      <c r="G173" s="1117"/>
      <c r="H173" s="1117"/>
      <c r="I173" s="1117"/>
      <c r="J173" s="1117"/>
      <c r="K173" s="1117"/>
      <c r="L173" s="1032"/>
      <c r="M173" s="1032"/>
      <c r="N173" s="1032"/>
      <c r="O173" s="1032"/>
      <c r="P173" s="1033"/>
      <c r="Q173" s="1069"/>
      <c r="R173" s="1069"/>
      <c r="S173" s="1069"/>
      <c r="T173" s="1032"/>
      <c r="U173" s="1032"/>
      <c r="V173" s="1032"/>
      <c r="W173" s="1032"/>
      <c r="X173" s="1032"/>
      <c r="Y173" s="1032"/>
      <c r="Z173" s="1032"/>
      <c r="AA173" s="1032"/>
      <c r="AB173" s="1032"/>
      <c r="AC173" s="1032"/>
      <c r="AD173" s="1032"/>
      <c r="AE173" s="1032"/>
      <c r="AF173" s="1032"/>
      <c r="AG173" s="1032"/>
      <c r="AH173" s="1032"/>
      <c r="AI173" s="1033"/>
      <c r="AJ173" s="1033"/>
      <c r="AK173" s="1033"/>
      <c r="AL173" s="1034">
        <v>1</v>
      </c>
    </row>
    <row r="174" spans="1:40" s="1068" customFormat="1" ht="40.5" customHeight="1">
      <c r="A174" s="1030"/>
      <c r="B174" s="1132" t="s">
        <v>1340</v>
      </c>
      <c r="C174" s="1030"/>
      <c r="D174" s="1030"/>
      <c r="E174" s="1030"/>
      <c r="F174" s="1030"/>
      <c r="G174" s="1030"/>
      <c r="H174" s="1030"/>
      <c r="I174" s="1055"/>
      <c r="J174" s="1030"/>
      <c r="K174" s="1030"/>
      <c r="L174" s="1030"/>
      <c r="M174" s="1030"/>
      <c r="N174" s="1030"/>
      <c r="O174" s="1055"/>
      <c r="P174" s="1055"/>
      <c r="Q174" s="1055"/>
      <c r="R174" s="1055"/>
      <c r="S174" s="1055"/>
      <c r="T174" s="1132" t="s">
        <v>1341</v>
      </c>
      <c r="U174" s="1032"/>
      <c r="V174" s="1032"/>
      <c r="W174" s="1032"/>
      <c r="X174" s="1032"/>
      <c r="Y174" s="1032"/>
      <c r="Z174" s="1133"/>
      <c r="AA174" s="1133"/>
      <c r="AB174" s="1133"/>
      <c r="AC174" s="1133"/>
      <c r="AD174" s="1133"/>
      <c r="AE174" s="1133"/>
      <c r="AF174" s="1133"/>
      <c r="AG174" s="1133"/>
      <c r="AH174" s="1134"/>
      <c r="AI174" s="1134"/>
      <c r="AJ174" s="1032"/>
      <c r="AK174" s="1032"/>
      <c r="AL174" s="1034">
        <v>1</v>
      </c>
      <c r="AM174" s="1039"/>
      <c r="AN174" s="1039"/>
    </row>
    <row r="175" spans="1:40" s="1068" customFormat="1" ht="40.5" customHeight="1">
      <c r="A175" s="1030"/>
      <c r="B175" s="1112"/>
      <c r="C175" s="741" t="s">
        <v>1342</v>
      </c>
      <c r="D175" s="1030"/>
      <c r="E175" s="1135" t="s">
        <v>1343</v>
      </c>
      <c r="F175" s="1055"/>
      <c r="G175" s="1136" t="s">
        <v>1344</v>
      </c>
      <c r="H175" s="1030"/>
      <c r="I175" s="1055"/>
      <c r="J175" s="744" t="s">
        <v>1345</v>
      </c>
      <c r="K175" s="1030"/>
      <c r="L175" s="1030"/>
      <c r="M175" s="1030"/>
      <c r="N175" s="1030"/>
      <c r="O175" s="1055"/>
      <c r="P175" s="1055"/>
      <c r="Q175" s="1055"/>
      <c r="R175" s="1055"/>
      <c r="S175" s="1055"/>
      <c r="T175" s="1137" t="s">
        <v>1346</v>
      </c>
      <c r="U175" s="741"/>
      <c r="V175" s="754">
        <v>15.5</v>
      </c>
      <c r="W175" s="1032"/>
      <c r="X175" s="755">
        <v>15.5</v>
      </c>
      <c r="Y175" s="1032"/>
      <c r="Z175" s="1133"/>
      <c r="AA175" s="1133"/>
      <c r="AB175" s="1133"/>
      <c r="AC175" s="1133"/>
      <c r="AD175" s="1133"/>
      <c r="AE175" s="1133"/>
      <c r="AF175" s="1133"/>
      <c r="AG175" s="1133"/>
      <c r="AH175" s="1134"/>
      <c r="AI175" s="1134"/>
      <c r="AJ175" s="1032"/>
      <c r="AK175" s="1032"/>
      <c r="AL175" s="1034">
        <v>1</v>
      </c>
      <c r="AM175" s="1039"/>
      <c r="AN175" s="1039"/>
    </row>
    <row r="176" spans="1:40" s="1068" customFormat="1" ht="40.5" customHeight="1">
      <c r="A176" s="1030"/>
      <c r="B176" s="1112"/>
      <c r="C176" s="741" t="s">
        <v>1347</v>
      </c>
      <c r="D176" s="1030"/>
      <c r="E176" s="1135" t="s">
        <v>1348</v>
      </c>
      <c r="F176" s="1055"/>
      <c r="G176" s="1136" t="s">
        <v>1349</v>
      </c>
      <c r="H176" s="1030"/>
      <c r="I176" s="1055"/>
      <c r="J176" s="744" t="s">
        <v>1350</v>
      </c>
      <c r="K176" s="1030"/>
      <c r="L176" s="1030"/>
      <c r="M176" s="1030"/>
      <c r="N176" s="1030"/>
      <c r="O176" s="1055"/>
      <c r="P176" s="1055"/>
      <c r="Q176" s="1055"/>
      <c r="R176" s="1055"/>
      <c r="S176" s="1055"/>
      <c r="T176" s="756" t="s">
        <v>1351</v>
      </c>
      <c r="U176" s="741"/>
      <c r="V176" s="1135" t="s">
        <v>1352</v>
      </c>
      <c r="W176" s="1032"/>
      <c r="X176" s="1138" t="s">
        <v>1353</v>
      </c>
      <c r="Y176" s="1032"/>
      <c r="Z176" s="1133"/>
      <c r="AA176" s="1133"/>
      <c r="AB176" s="1133"/>
      <c r="AC176" s="1133"/>
      <c r="AD176" s="1133"/>
      <c r="AE176" s="1133"/>
      <c r="AF176" s="1133"/>
      <c r="AG176" s="1133"/>
      <c r="AH176" s="1134"/>
      <c r="AI176" s="1134"/>
      <c r="AJ176" s="1032"/>
      <c r="AK176" s="1032"/>
      <c r="AL176" s="1034">
        <v>1</v>
      </c>
      <c r="AM176" s="1039"/>
      <c r="AN176" s="1039"/>
    </row>
    <row r="177" spans="1:40" s="1068" customFormat="1" ht="40.5" customHeight="1">
      <c r="A177" s="1030"/>
      <c r="B177" s="1112"/>
      <c r="C177" s="1030"/>
      <c r="D177" s="1030"/>
      <c r="E177" s="1030"/>
      <c r="F177" s="1030"/>
      <c r="G177" s="1030"/>
      <c r="H177" s="1030"/>
      <c r="I177" s="1055"/>
      <c r="J177" s="1030"/>
      <c r="K177" s="1030"/>
      <c r="L177" s="1030"/>
      <c r="M177" s="1030"/>
      <c r="N177" s="1030"/>
      <c r="O177" s="1055"/>
      <c r="P177" s="1055"/>
      <c r="Q177" s="1055"/>
      <c r="R177" s="1055"/>
      <c r="S177" s="1055"/>
      <c r="T177" s="1032"/>
      <c r="U177" s="1032"/>
      <c r="V177" s="1032"/>
      <c r="W177" s="1032"/>
      <c r="X177" s="1032"/>
      <c r="Y177" s="1032"/>
      <c r="Z177" s="1133"/>
      <c r="AA177" s="1133"/>
      <c r="AB177" s="1133"/>
      <c r="AC177" s="1133"/>
      <c r="AD177" s="1133"/>
      <c r="AE177" s="1133"/>
      <c r="AF177" s="1133"/>
      <c r="AG177" s="1133"/>
      <c r="AH177" s="1134"/>
      <c r="AI177" s="1134"/>
      <c r="AJ177" s="1032"/>
      <c r="AK177" s="1032"/>
      <c r="AL177" s="1034">
        <v>1</v>
      </c>
      <c r="AM177" s="1039"/>
      <c r="AN177" s="1039"/>
    </row>
    <row r="178" spans="1:40" s="1068" customFormat="1" ht="40.5" customHeight="1">
      <c r="A178" s="1030"/>
      <c r="B178" s="1132" t="s">
        <v>1354</v>
      </c>
      <c r="C178" s="1030"/>
      <c r="D178" s="1030"/>
      <c r="E178" s="1030"/>
      <c r="F178" s="1030"/>
      <c r="G178" s="1030"/>
      <c r="H178" s="1030"/>
      <c r="I178" s="1055"/>
      <c r="J178" s="1030"/>
      <c r="K178" s="1030"/>
      <c r="L178" s="1030"/>
      <c r="M178" s="1030"/>
      <c r="N178" s="1030"/>
      <c r="O178" s="1055"/>
      <c r="P178" s="1055"/>
      <c r="Q178" s="1055"/>
      <c r="R178" s="1055"/>
      <c r="S178" s="1055"/>
      <c r="T178" s="1032"/>
      <c r="U178" s="1032"/>
      <c r="V178" s="1032"/>
      <c r="W178" s="1032"/>
      <c r="X178" s="1032"/>
      <c r="Y178" s="1032"/>
      <c r="Z178" s="1032"/>
      <c r="AA178" s="1032"/>
      <c r="AB178" s="1032"/>
      <c r="AC178" s="1032"/>
      <c r="AD178" s="1032"/>
      <c r="AE178" s="1032"/>
      <c r="AF178" s="1032"/>
      <c r="AG178" s="1032"/>
      <c r="AH178" s="1032"/>
      <c r="AI178" s="1032"/>
      <c r="AJ178" s="1032"/>
      <c r="AK178" s="1032"/>
      <c r="AL178" s="1034">
        <v>1</v>
      </c>
      <c r="AM178" s="1039"/>
      <c r="AN178" s="1039"/>
    </row>
    <row r="179" spans="1:40" s="1068" customFormat="1" ht="40.5" customHeight="1">
      <c r="A179" s="1030"/>
      <c r="B179" s="1112"/>
      <c r="C179" s="1139" t="s">
        <v>1355</v>
      </c>
      <c r="D179" s="1030"/>
      <c r="E179" s="1030"/>
      <c r="F179" s="1030"/>
      <c r="G179" s="1030"/>
      <c r="H179" s="1140" t="s">
        <v>1356</v>
      </c>
      <c r="I179" s="1140"/>
      <c r="J179" s="1030"/>
      <c r="K179" s="1030"/>
      <c r="L179" s="1030"/>
      <c r="M179" s="1030"/>
      <c r="N179" s="1030"/>
      <c r="O179" s="1055"/>
      <c r="P179" s="1055"/>
      <c r="Q179" s="1055"/>
      <c r="R179" s="1055"/>
      <c r="S179" s="1141" t="s">
        <v>1357</v>
      </c>
      <c r="T179" s="1141"/>
      <c r="U179" s="1032"/>
      <c r="V179" s="1032"/>
      <c r="W179" s="1032"/>
      <c r="X179" s="1032"/>
      <c r="Y179" s="1142" t="s">
        <v>1358</v>
      </c>
      <c r="Z179" s="1032"/>
      <c r="AA179" s="1032"/>
      <c r="AB179" s="1032"/>
      <c r="AC179" s="1032"/>
      <c r="AD179" s="1032"/>
      <c r="AE179" s="1032"/>
      <c r="AF179" s="1032"/>
      <c r="AG179" s="1032"/>
      <c r="AH179" s="1032"/>
      <c r="AI179" s="1032"/>
      <c r="AJ179" s="1032"/>
      <c r="AK179" s="1032"/>
      <c r="AL179" s="1034">
        <v>1</v>
      </c>
      <c r="AM179" s="1039"/>
      <c r="AN179" s="1039"/>
    </row>
    <row r="180" spans="1:40" s="1068" customFormat="1" ht="40.5" customHeight="1">
      <c r="A180" s="1030"/>
      <c r="B180" s="1112"/>
      <c r="C180" s="1143" t="s">
        <v>1359</v>
      </c>
      <c r="D180" s="1030"/>
      <c r="E180" s="1030"/>
      <c r="F180" s="1030"/>
      <c r="G180" s="1030"/>
      <c r="H180" s="1144" t="s">
        <v>1360</v>
      </c>
      <c r="I180" s="1144"/>
      <c r="J180" s="1030"/>
      <c r="K180" s="1030"/>
      <c r="L180" s="1030"/>
      <c r="M180" s="1030"/>
      <c r="N180" s="1030"/>
      <c r="O180" s="1055"/>
      <c r="P180" s="1055"/>
      <c r="Q180" s="1055"/>
      <c r="R180" s="1055"/>
      <c r="S180" s="1145" t="s">
        <v>1361</v>
      </c>
      <c r="T180" s="1145"/>
      <c r="U180" s="1032"/>
      <c r="V180" s="1032"/>
      <c r="W180" s="1032"/>
      <c r="X180" s="1032"/>
      <c r="Y180" s="1146" t="s">
        <v>1362</v>
      </c>
      <c r="Z180" s="1032"/>
      <c r="AA180" s="1032"/>
      <c r="AB180" s="1032"/>
      <c r="AC180" s="1032"/>
      <c r="AD180" s="1032"/>
      <c r="AE180" s="1032"/>
      <c r="AF180" s="1032"/>
      <c r="AG180" s="1032"/>
      <c r="AH180" s="1032"/>
      <c r="AI180" s="1032"/>
      <c r="AJ180" s="1032"/>
      <c r="AK180" s="1032"/>
      <c r="AL180" s="1034">
        <v>1</v>
      </c>
      <c r="AM180" s="1039"/>
      <c r="AN180" s="1039"/>
    </row>
    <row r="181" spans="1:40" s="1068" customFormat="1" ht="40.5" customHeight="1">
      <c r="A181" s="1030"/>
      <c r="B181" s="1112"/>
      <c r="C181" s="1147" t="s">
        <v>1363</v>
      </c>
      <c r="D181" s="1030"/>
      <c r="E181" s="1030"/>
      <c r="F181" s="1030"/>
      <c r="G181" s="1030"/>
      <c r="H181" s="1030"/>
      <c r="I181" s="1055"/>
      <c r="J181" s="1030"/>
      <c r="K181" s="1030"/>
      <c r="L181" s="1030"/>
      <c r="M181" s="1030"/>
      <c r="N181" s="1030"/>
      <c r="O181" s="1055"/>
      <c r="P181" s="1055"/>
      <c r="Q181" s="1055"/>
      <c r="R181" s="1055"/>
      <c r="S181" s="1055"/>
      <c r="T181" s="1032"/>
      <c r="U181" s="1032"/>
      <c r="V181" s="1032"/>
      <c r="W181" s="1032"/>
      <c r="X181" s="1032"/>
      <c r="Y181" s="1032"/>
      <c r="Z181" s="1032"/>
      <c r="AA181" s="1032"/>
      <c r="AB181" s="1032"/>
      <c r="AC181" s="1032"/>
      <c r="AD181" s="1032"/>
      <c r="AE181" s="1032"/>
      <c r="AF181" s="1032"/>
      <c r="AG181" s="1032"/>
      <c r="AH181" s="1032"/>
      <c r="AI181" s="1032"/>
      <c r="AJ181" s="1032"/>
      <c r="AK181" s="1032"/>
      <c r="AL181" s="1034">
        <v>1</v>
      </c>
      <c r="AM181" s="1039"/>
      <c r="AN181" s="1039"/>
    </row>
    <row r="182" spans="1:40">
      <c r="A182" s="1030"/>
      <c r="B182" s="1112"/>
      <c r="C182" s="1030"/>
      <c r="D182" s="1030"/>
      <c r="E182" s="1030"/>
      <c r="F182" s="1030"/>
      <c r="G182" s="1030"/>
      <c r="H182" s="1030"/>
      <c r="I182" s="1069"/>
      <c r="J182" s="1030"/>
      <c r="K182" s="1030"/>
      <c r="L182" s="1030"/>
      <c r="M182" s="1030"/>
      <c r="N182" s="1030"/>
      <c r="O182" s="1069"/>
      <c r="P182" s="1069"/>
      <c r="Q182" s="1069"/>
      <c r="R182" s="1069"/>
      <c r="S182" s="1069"/>
      <c r="T182" s="1032"/>
      <c r="U182" s="1032"/>
      <c r="V182" s="1032"/>
      <c r="W182" s="1032"/>
      <c r="X182" s="1032"/>
      <c r="Y182" s="1032"/>
      <c r="Z182" s="1032"/>
      <c r="AA182" s="1032"/>
      <c r="AB182" s="1032"/>
      <c r="AC182" s="1032"/>
      <c r="AD182" s="1032"/>
      <c r="AE182" s="1032"/>
      <c r="AF182" s="1032"/>
      <c r="AG182" s="1032"/>
      <c r="AH182" s="1032"/>
      <c r="AI182" s="1033"/>
      <c r="AJ182" s="1033"/>
      <c r="AK182" s="1033"/>
      <c r="AL182" s="1034">
        <v>1</v>
      </c>
    </row>
    <row r="183" spans="1:40" s="1079" customFormat="1" ht="30" customHeight="1">
      <c r="A183" s="1117"/>
      <c r="B183" s="1117"/>
      <c r="C183" s="1117"/>
      <c r="D183" s="1148" t="s">
        <v>1364</v>
      </c>
      <c r="E183" s="1148"/>
      <c r="F183" s="1148"/>
      <c r="G183" s="1148"/>
      <c r="H183" s="1148"/>
      <c r="I183" s="1148"/>
      <c r="J183" s="1148"/>
      <c r="K183" s="1148"/>
      <c r="L183" s="1148"/>
      <c r="M183" s="1148"/>
      <c r="N183" s="1148"/>
      <c r="O183" s="1148"/>
      <c r="P183" s="1117"/>
      <c r="Q183" s="1117"/>
      <c r="R183" s="1117"/>
      <c r="S183" s="1117"/>
      <c r="T183" s="1117"/>
      <c r="U183" s="1117"/>
      <c r="V183" s="1117"/>
      <c r="W183" s="1117"/>
      <c r="X183" s="1117"/>
      <c r="Y183" s="1055"/>
      <c r="Z183" s="1055"/>
      <c r="AA183" s="1055"/>
      <c r="AB183" s="1055"/>
      <c r="AC183" s="1055"/>
      <c r="AD183" s="1055"/>
      <c r="AE183" s="1055"/>
      <c r="AF183" s="1055"/>
      <c r="AG183" s="1055"/>
      <c r="AH183" s="1055"/>
      <c r="AI183" s="1055"/>
      <c r="AJ183" s="1033"/>
      <c r="AK183" s="1033"/>
      <c r="AL183" s="1034">
        <v>1</v>
      </c>
      <c r="AM183" s="1039"/>
      <c r="AN183" s="1039"/>
    </row>
    <row r="184" spans="1:40" s="1079" customFormat="1" ht="30" customHeight="1">
      <c r="A184" s="1117"/>
      <c r="B184" s="1117"/>
      <c r="C184" s="1117"/>
      <c r="D184" s="1148" t="s">
        <v>2958</v>
      </c>
      <c r="E184" s="1148"/>
      <c r="F184" s="1148"/>
      <c r="G184" s="1148"/>
      <c r="H184" s="1148"/>
      <c r="I184" s="1148"/>
      <c r="J184" s="1148"/>
      <c r="K184" s="1148"/>
      <c r="L184" s="1148"/>
      <c r="M184" s="1148"/>
      <c r="N184" s="1148"/>
      <c r="O184" s="1148"/>
      <c r="P184" s="1117"/>
      <c r="Q184" s="1117"/>
      <c r="R184" s="1117"/>
      <c r="S184" s="1117"/>
      <c r="T184" s="1117"/>
      <c r="U184" s="1117"/>
      <c r="V184" s="1117"/>
      <c r="W184" s="1117"/>
      <c r="X184" s="1117"/>
      <c r="Y184" s="1055"/>
      <c r="Z184" s="1055"/>
      <c r="AA184" s="1055"/>
      <c r="AB184" s="1055"/>
      <c r="AC184" s="1055"/>
      <c r="AD184" s="1055"/>
      <c r="AE184" s="1055"/>
      <c r="AF184" s="1055"/>
      <c r="AG184" s="1055"/>
      <c r="AH184" s="1055"/>
      <c r="AI184" s="1055"/>
      <c r="AJ184" s="1033"/>
      <c r="AK184" s="1033"/>
      <c r="AL184" s="1034">
        <v>1</v>
      </c>
      <c r="AM184" s="1039"/>
      <c r="AN184" s="1039"/>
    </row>
    <row r="185" spans="1:40" s="1079" customFormat="1" ht="30" customHeight="1">
      <c r="A185" s="1117"/>
      <c r="B185" s="1117"/>
      <c r="C185" s="1117"/>
      <c r="D185" s="1148" t="s">
        <v>1365</v>
      </c>
      <c r="E185" s="1148"/>
      <c r="F185" s="1148"/>
      <c r="G185" s="1148"/>
      <c r="H185" s="1148"/>
      <c r="I185" s="1148"/>
      <c r="J185" s="1148"/>
      <c r="K185" s="1148"/>
      <c r="L185" s="1148"/>
      <c r="M185" s="1148"/>
      <c r="N185" s="1148"/>
      <c r="O185" s="1148"/>
      <c r="P185" s="1117"/>
      <c r="Q185" s="1117"/>
      <c r="R185" s="1117"/>
      <c r="S185" s="1117"/>
      <c r="T185" s="1117"/>
      <c r="U185" s="1117"/>
      <c r="V185" s="1117"/>
      <c r="W185" s="1117"/>
      <c r="X185" s="1117"/>
      <c r="Y185" s="1055"/>
      <c r="Z185" s="1055"/>
      <c r="AA185" s="1055"/>
      <c r="AB185" s="1055"/>
      <c r="AC185" s="1055"/>
      <c r="AD185" s="1055"/>
      <c r="AE185" s="1055"/>
      <c r="AF185" s="1055"/>
      <c r="AG185" s="1055"/>
      <c r="AH185" s="1055"/>
      <c r="AI185" s="1055"/>
      <c r="AJ185" s="1033"/>
      <c r="AK185" s="1033"/>
      <c r="AL185" s="1034">
        <v>1</v>
      </c>
      <c r="AM185" s="1039"/>
      <c r="AN185" s="1039"/>
    </row>
    <row r="186" spans="1:40" s="1079" customFormat="1" ht="30" customHeight="1">
      <c r="A186" s="1117"/>
      <c r="B186" s="1117"/>
      <c r="C186" s="1117"/>
      <c r="D186" s="1148" t="s">
        <v>1366</v>
      </c>
      <c r="E186" s="1148"/>
      <c r="F186" s="1148"/>
      <c r="G186" s="1148"/>
      <c r="H186" s="1148"/>
      <c r="I186" s="1148"/>
      <c r="J186" s="1148"/>
      <c r="K186" s="1148"/>
      <c r="L186" s="1148"/>
      <c r="M186" s="1148"/>
      <c r="N186" s="1148"/>
      <c r="O186" s="1148"/>
      <c r="P186" s="1117"/>
      <c r="Q186" s="1117"/>
      <c r="R186" s="1117"/>
      <c r="S186" s="1117"/>
      <c r="T186" s="1117"/>
      <c r="U186" s="1117"/>
      <c r="V186" s="1117"/>
      <c r="W186" s="1117"/>
      <c r="X186" s="1117"/>
      <c r="Y186" s="1055"/>
      <c r="Z186" s="1055"/>
      <c r="AA186" s="1055"/>
      <c r="AB186" s="1055"/>
      <c r="AC186" s="1055"/>
      <c r="AD186" s="1055"/>
      <c r="AE186" s="1055"/>
      <c r="AF186" s="1055"/>
      <c r="AG186" s="1055"/>
      <c r="AH186" s="1055"/>
      <c r="AI186" s="1055"/>
      <c r="AJ186" s="1033"/>
      <c r="AK186" s="1033"/>
      <c r="AL186" s="1034">
        <v>1</v>
      </c>
      <c r="AM186" s="1039"/>
      <c r="AN186" s="1039"/>
    </row>
    <row r="187" spans="1:40" s="1079" customFormat="1" ht="30" customHeight="1">
      <c r="A187" s="1117"/>
      <c r="B187" s="1117"/>
      <c r="C187" s="1117"/>
      <c r="D187" s="1149" t="s">
        <v>1367</v>
      </c>
      <c r="E187" s="1148"/>
      <c r="F187" s="1150"/>
      <c r="G187" s="1148"/>
      <c r="H187" s="1148"/>
      <c r="I187" s="1148"/>
      <c r="J187" s="1148"/>
      <c r="K187" s="1150"/>
      <c r="L187" s="1150"/>
      <c r="M187" s="1150"/>
      <c r="N187" s="1150"/>
      <c r="O187" s="1150"/>
      <c r="P187" s="1117"/>
      <c r="Q187" s="1117"/>
      <c r="R187" s="1117"/>
      <c r="S187" s="1117"/>
      <c r="T187" s="1117"/>
      <c r="U187" s="1117"/>
      <c r="V187" s="1117"/>
      <c r="W187" s="1117"/>
      <c r="X187" s="1117"/>
      <c r="Y187" s="1055"/>
      <c r="Z187" s="1055"/>
      <c r="AA187" s="1055"/>
      <c r="AB187" s="1055"/>
      <c r="AC187" s="1055"/>
      <c r="AD187" s="1055"/>
      <c r="AE187" s="1055"/>
      <c r="AF187" s="1055"/>
      <c r="AG187" s="1055"/>
      <c r="AH187" s="1055"/>
      <c r="AI187" s="1055"/>
      <c r="AJ187" s="1033"/>
      <c r="AK187" s="1033"/>
      <c r="AL187" s="1034">
        <v>1</v>
      </c>
      <c r="AM187" s="1039"/>
      <c r="AN187" s="1039"/>
    </row>
    <row r="188" spans="1:40" s="1079" customFormat="1" ht="30" customHeight="1">
      <c r="A188" s="1117"/>
      <c r="B188" s="1117"/>
      <c r="C188" s="1117"/>
      <c r="D188" s="1117"/>
      <c r="E188" s="1117"/>
      <c r="F188" s="1117"/>
      <c r="G188" s="1117"/>
      <c r="H188" s="1117"/>
      <c r="I188" s="1117"/>
      <c r="J188" s="1117"/>
      <c r="K188" s="1117"/>
      <c r="L188" s="1117"/>
      <c r="M188" s="1117"/>
      <c r="N188" s="1117"/>
      <c r="O188" s="1117"/>
      <c r="P188" s="1117"/>
      <c r="Q188" s="1117"/>
      <c r="R188" s="1117"/>
      <c r="S188" s="1117"/>
      <c r="T188" s="1117"/>
      <c r="U188" s="1117"/>
      <c r="V188" s="1117"/>
      <c r="W188" s="1117"/>
      <c r="X188" s="1117"/>
      <c r="Y188" s="1055"/>
      <c r="Z188" s="1055"/>
      <c r="AA188" s="1055"/>
      <c r="AB188" s="1055"/>
      <c r="AC188" s="1055"/>
      <c r="AD188" s="1055"/>
      <c r="AE188" s="1055"/>
      <c r="AF188" s="1055"/>
      <c r="AG188" s="1055"/>
      <c r="AH188" s="1055"/>
      <c r="AI188" s="1055"/>
      <c r="AJ188" s="1033"/>
      <c r="AK188" s="1033"/>
      <c r="AL188" s="1034">
        <v>1</v>
      </c>
      <c r="AM188" s="1039"/>
      <c r="AN188" s="1039"/>
    </row>
    <row r="189" spans="1:40" s="1079" customFormat="1" ht="30" customHeight="1">
      <c r="A189" s="1117"/>
      <c r="B189" s="1117"/>
      <c r="C189" s="1117"/>
      <c r="D189" s="1074" t="s">
        <v>1368</v>
      </c>
      <c r="E189" s="1074"/>
      <c r="F189" s="1074"/>
      <c r="G189" s="1074"/>
      <c r="H189" s="1150" t="s">
        <v>1369</v>
      </c>
      <c r="I189" s="1150" t="s">
        <v>1369</v>
      </c>
      <c r="J189" s="1150" t="s">
        <v>1369</v>
      </c>
      <c r="K189" s="1150" t="s">
        <v>1369</v>
      </c>
      <c r="L189" s="1074"/>
      <c r="M189" s="1074"/>
      <c r="N189" s="1074"/>
      <c r="O189" s="1117"/>
      <c r="P189" s="1117"/>
      <c r="Q189" s="1117"/>
      <c r="R189" s="1117"/>
      <c r="S189" s="1117"/>
      <c r="T189" s="1117"/>
      <c r="U189" s="1117"/>
      <c r="V189" s="1117"/>
      <c r="W189" s="1117"/>
      <c r="X189" s="1070"/>
      <c r="Y189" s="1055"/>
      <c r="Z189" s="1055"/>
      <c r="AA189" s="1055"/>
      <c r="AB189" s="1055"/>
      <c r="AC189" s="1055"/>
      <c r="AD189" s="1055"/>
      <c r="AE189" s="1055"/>
      <c r="AF189" s="1055"/>
      <c r="AG189" s="1055"/>
      <c r="AH189" s="1055"/>
      <c r="AI189" s="1055"/>
      <c r="AJ189" s="1033"/>
      <c r="AK189" s="1033"/>
      <c r="AL189" s="1034">
        <v>1</v>
      </c>
      <c r="AM189" s="1039"/>
      <c r="AN189" s="1039"/>
    </row>
    <row r="190" spans="1:40" s="1079" customFormat="1" ht="30" customHeight="1">
      <c r="A190" s="1117"/>
      <c r="B190" s="1117"/>
      <c r="C190" s="1117"/>
      <c r="D190" s="1154" t="s">
        <v>2959</v>
      </c>
      <c r="E190" s="1074"/>
      <c r="F190" s="1074"/>
      <c r="G190" s="1074"/>
      <c r="H190" s="1074"/>
      <c r="I190" s="1074"/>
      <c r="J190" s="1074"/>
      <c r="K190" s="1074"/>
      <c r="L190" s="1074"/>
      <c r="M190" s="1074"/>
      <c r="N190" s="1074"/>
      <c r="O190" s="1117"/>
      <c r="P190" s="1117"/>
      <c r="Q190" s="1117"/>
      <c r="R190" s="1117"/>
      <c r="S190" s="1117"/>
      <c r="T190" s="1117"/>
      <c r="U190" s="1117"/>
      <c r="V190" s="1117"/>
      <c r="W190" s="1117"/>
      <c r="X190" s="1070"/>
      <c r="Y190" s="1055"/>
      <c r="Z190" s="1055"/>
      <c r="AA190" s="1055"/>
      <c r="AB190" s="1055"/>
      <c r="AC190" s="1055"/>
      <c r="AD190" s="1055"/>
      <c r="AE190" s="1055"/>
      <c r="AF190" s="1055"/>
      <c r="AG190" s="1055"/>
      <c r="AH190" s="1055"/>
      <c r="AI190" s="1055"/>
      <c r="AJ190" s="1117"/>
      <c r="AK190" s="1117"/>
      <c r="AL190" s="1034">
        <v>1</v>
      </c>
      <c r="AM190" s="1039"/>
      <c r="AN190" s="1039"/>
    </row>
    <row r="191" spans="1:40" s="1079" customFormat="1" ht="30" customHeight="1">
      <c r="A191" s="1117"/>
      <c r="B191" s="1117"/>
      <c r="C191" s="1117"/>
      <c r="D191" s="1074" t="s">
        <v>1370</v>
      </c>
      <c r="E191" s="1074"/>
      <c r="F191" s="1074"/>
      <c r="G191" s="1074"/>
      <c r="H191" s="1074"/>
      <c r="I191" s="1074"/>
      <c r="J191" s="1074"/>
      <c r="K191" s="1074"/>
      <c r="L191" s="1074"/>
      <c r="M191" s="1074"/>
      <c r="N191" s="1074"/>
      <c r="O191" s="1117"/>
      <c r="P191" s="1117"/>
      <c r="Q191" s="1117"/>
      <c r="R191" s="1117"/>
      <c r="S191" s="1117"/>
      <c r="T191" s="1117"/>
      <c r="U191" s="1117"/>
      <c r="V191" s="1117"/>
      <c r="W191" s="1117"/>
      <c r="X191" s="1117"/>
      <c r="Y191" s="1055"/>
      <c r="Z191" s="1055"/>
      <c r="AA191" s="1055"/>
      <c r="AB191" s="1055"/>
      <c r="AC191" s="1055"/>
      <c r="AD191" s="1055"/>
      <c r="AE191" s="1055"/>
      <c r="AF191" s="1055"/>
      <c r="AG191" s="1055"/>
      <c r="AH191" s="1055"/>
      <c r="AI191" s="1055"/>
      <c r="AJ191" s="1117"/>
      <c r="AK191" s="1117"/>
      <c r="AL191" s="1034">
        <v>1</v>
      </c>
      <c r="AM191" s="1039"/>
      <c r="AN191" s="1039"/>
    </row>
    <row r="192" spans="1:40" s="1079" customFormat="1" ht="30" customHeight="1">
      <c r="A192" s="1117"/>
      <c r="B192" s="1117"/>
      <c r="C192" s="1117"/>
      <c r="D192" s="1152" t="s">
        <v>1371</v>
      </c>
      <c r="E192" s="1074"/>
      <c r="F192" s="1074"/>
      <c r="G192" s="1074"/>
      <c r="H192" s="1074"/>
      <c r="I192" s="1074"/>
      <c r="J192" s="1074"/>
      <c r="K192" s="1074"/>
      <c r="L192" s="1074"/>
      <c r="M192" s="1074"/>
      <c r="N192" s="1074"/>
      <c r="O192" s="1117"/>
      <c r="P192" s="1117"/>
      <c r="Q192" s="1117"/>
      <c r="R192" s="1117"/>
      <c r="S192" s="1117"/>
      <c r="T192" s="1117"/>
      <c r="U192" s="1117"/>
      <c r="V192" s="1117"/>
      <c r="W192" s="1117"/>
      <c r="X192" s="1117"/>
      <c r="Y192" s="1055"/>
      <c r="Z192" s="1055"/>
      <c r="AA192" s="1055"/>
      <c r="AB192" s="1055"/>
      <c r="AC192" s="1055"/>
      <c r="AD192" s="1055"/>
      <c r="AE192" s="1055"/>
      <c r="AF192" s="1055"/>
      <c r="AG192" s="1055"/>
      <c r="AH192" s="1055"/>
      <c r="AI192" s="1055"/>
      <c r="AJ192" s="1117"/>
      <c r="AK192" s="1117"/>
      <c r="AL192" s="1034">
        <v>1</v>
      </c>
      <c r="AM192" s="1039"/>
      <c r="AN192" s="1039"/>
    </row>
    <row r="193" spans="1:40" s="1079" customFormat="1" ht="30" customHeight="1">
      <c r="A193" s="1117"/>
      <c r="B193" s="1117"/>
      <c r="C193" s="1117"/>
      <c r="D193" s="1153" t="s">
        <v>1372</v>
      </c>
      <c r="E193" s="1074"/>
      <c r="F193" s="1074"/>
      <c r="G193" s="1074"/>
      <c r="H193" s="1074"/>
      <c r="I193" s="1074"/>
      <c r="J193" s="1074"/>
      <c r="K193" s="1074"/>
      <c r="L193" s="1074"/>
      <c r="M193" s="1074"/>
      <c r="N193" s="1074"/>
      <c r="O193" s="1117"/>
      <c r="P193" s="1117"/>
      <c r="Q193" s="1117"/>
      <c r="R193" s="1117"/>
      <c r="S193" s="1117"/>
      <c r="T193" s="1117"/>
      <c r="U193" s="1117"/>
      <c r="V193" s="1117"/>
      <c r="W193" s="1117"/>
      <c r="X193" s="1117"/>
      <c r="Y193" s="1055"/>
      <c r="Z193" s="1055"/>
      <c r="AA193" s="1055"/>
      <c r="AB193" s="1055"/>
      <c r="AC193" s="1055"/>
      <c r="AD193" s="1055"/>
      <c r="AE193" s="1055"/>
      <c r="AF193" s="1055"/>
      <c r="AG193" s="1055"/>
      <c r="AH193" s="1055"/>
      <c r="AI193" s="1055"/>
      <c r="AJ193" s="1117"/>
      <c r="AK193" s="1117"/>
      <c r="AL193" s="1034">
        <v>1</v>
      </c>
      <c r="AM193" s="1039"/>
      <c r="AN193" s="1039"/>
    </row>
    <row r="194" spans="1:40" s="1079" customFormat="1" ht="30" customHeight="1">
      <c r="A194" s="1117"/>
      <c r="B194" s="1117"/>
      <c r="C194" s="1117"/>
      <c r="D194" s="1117"/>
      <c r="E194" s="1117"/>
      <c r="F194" s="1117"/>
      <c r="G194" s="1117"/>
      <c r="H194" s="1117"/>
      <c r="I194" s="1117"/>
      <c r="J194" s="1117"/>
      <c r="K194" s="1117"/>
      <c r="L194" s="1117"/>
      <c r="M194" s="1117"/>
      <c r="N194" s="1117"/>
      <c r="O194" s="1117"/>
      <c r="P194" s="1117"/>
      <c r="Q194" s="1117"/>
      <c r="R194" s="1117"/>
      <c r="S194" s="1117"/>
      <c r="T194" s="1117"/>
      <c r="U194" s="1117"/>
      <c r="V194" s="1117"/>
      <c r="W194" s="1117"/>
      <c r="X194" s="1117"/>
      <c r="Y194" s="1055"/>
      <c r="Z194" s="1055"/>
      <c r="AA194" s="1055"/>
      <c r="AB194" s="1055"/>
      <c r="AC194" s="1055"/>
      <c r="AD194" s="1055"/>
      <c r="AE194" s="1055"/>
      <c r="AF194" s="1055"/>
      <c r="AG194" s="1055"/>
      <c r="AH194" s="1055"/>
      <c r="AI194" s="1055"/>
      <c r="AJ194" s="1117"/>
      <c r="AK194" s="1117"/>
      <c r="AL194" s="1034">
        <v>1</v>
      </c>
      <c r="AM194" s="1039"/>
      <c r="AN194" s="1039"/>
    </row>
    <row r="195" spans="1:40" s="1079" customFormat="1" ht="30" customHeight="1">
      <c r="A195" s="1117"/>
      <c r="B195" s="1117"/>
      <c r="C195" s="1117"/>
      <c r="D195" s="1154" t="s">
        <v>1373</v>
      </c>
      <c r="E195" s="1074"/>
      <c r="F195" s="1074"/>
      <c r="G195" s="1074"/>
      <c r="H195" s="1074"/>
      <c r="I195" s="1074"/>
      <c r="J195" s="1074"/>
      <c r="K195" s="1074"/>
      <c r="L195" s="1074"/>
      <c r="M195" s="1074"/>
      <c r="N195" s="1117"/>
      <c r="O195" s="1117"/>
      <c r="P195" s="1117"/>
      <c r="Q195" s="1117"/>
      <c r="R195" s="1117"/>
      <c r="S195" s="1117"/>
      <c r="T195" s="1117"/>
      <c r="U195" s="1117"/>
      <c r="V195" s="1117"/>
      <c r="W195" s="1117"/>
      <c r="X195" s="1117"/>
      <c r="Y195" s="1055"/>
      <c r="Z195" s="1055"/>
      <c r="AA195" s="1055"/>
      <c r="AB195" s="1055"/>
      <c r="AC195" s="1055"/>
      <c r="AD195" s="1055"/>
      <c r="AE195" s="1055"/>
      <c r="AF195" s="1055"/>
      <c r="AG195" s="1055"/>
      <c r="AH195" s="1055"/>
      <c r="AI195" s="1055"/>
      <c r="AJ195" s="1117"/>
      <c r="AK195" s="1117"/>
      <c r="AL195" s="1034">
        <v>1</v>
      </c>
      <c r="AM195" s="1039"/>
      <c r="AN195" s="1039"/>
    </row>
    <row r="196" spans="1:40" s="1079" customFormat="1" ht="30" customHeight="1">
      <c r="A196" s="1117"/>
      <c r="B196" s="1117"/>
      <c r="C196" s="1117"/>
      <c r="D196" s="1074" t="s">
        <v>1374</v>
      </c>
      <c r="E196" s="1074"/>
      <c r="F196" s="1074"/>
      <c r="G196" s="1074"/>
      <c r="H196" s="1074"/>
      <c r="I196" s="1074"/>
      <c r="J196" s="1074"/>
      <c r="K196" s="1074"/>
      <c r="L196" s="1074"/>
      <c r="M196" s="1074"/>
      <c r="N196" s="1117"/>
      <c r="O196" s="1117"/>
      <c r="P196" s="1117"/>
      <c r="Q196" s="1117"/>
      <c r="R196" s="1117"/>
      <c r="S196" s="1117"/>
      <c r="T196" s="1117"/>
      <c r="U196" s="1117"/>
      <c r="V196" s="1117"/>
      <c r="W196" s="1117"/>
      <c r="X196" s="1117"/>
      <c r="Y196" s="1055"/>
      <c r="Z196" s="1055"/>
      <c r="AA196" s="1055"/>
      <c r="AB196" s="1055"/>
      <c r="AC196" s="1055"/>
      <c r="AD196" s="1055"/>
      <c r="AE196" s="1055"/>
      <c r="AF196" s="1055"/>
      <c r="AG196" s="1055"/>
      <c r="AH196" s="1055"/>
      <c r="AI196" s="1055"/>
      <c r="AJ196" s="1117"/>
      <c r="AK196" s="1117"/>
      <c r="AL196" s="1034">
        <v>1</v>
      </c>
      <c r="AM196" s="1039"/>
      <c r="AN196" s="1039"/>
    </row>
    <row r="197" spans="1:40" s="1079" customFormat="1" ht="30" customHeight="1">
      <c r="A197" s="1117"/>
      <c r="B197" s="1117"/>
      <c r="C197" s="1117"/>
      <c r="D197" s="1074" t="s">
        <v>1375</v>
      </c>
      <c r="E197" s="1074"/>
      <c r="F197" s="1074"/>
      <c r="G197" s="1074"/>
      <c r="H197" s="1074"/>
      <c r="I197" s="1074"/>
      <c r="J197" s="1074"/>
      <c r="K197" s="1074"/>
      <c r="L197" s="1074"/>
      <c r="M197" s="1074"/>
      <c r="N197" s="1117"/>
      <c r="O197" s="1117"/>
      <c r="P197" s="1117"/>
      <c r="Q197" s="1117"/>
      <c r="R197" s="1117"/>
      <c r="S197" s="1117"/>
      <c r="T197" s="1117"/>
      <c r="U197" s="1117"/>
      <c r="V197" s="1117"/>
      <c r="W197" s="1117"/>
      <c r="X197" s="1117"/>
      <c r="Y197" s="1055"/>
      <c r="Z197" s="1055"/>
      <c r="AA197" s="1055"/>
      <c r="AB197" s="1055"/>
      <c r="AC197" s="1055"/>
      <c r="AD197" s="1055"/>
      <c r="AE197" s="1055"/>
      <c r="AF197" s="1055"/>
      <c r="AG197" s="1055"/>
      <c r="AH197" s="1055"/>
      <c r="AI197" s="1055"/>
      <c r="AJ197" s="1117"/>
      <c r="AK197" s="1117"/>
      <c r="AL197" s="1034">
        <v>1</v>
      </c>
      <c r="AM197" s="1039"/>
      <c r="AN197" s="1039"/>
    </row>
    <row r="198" spans="1:40" s="1079" customFormat="1" ht="30" customHeight="1">
      <c r="A198" s="1117"/>
      <c r="B198" s="1117"/>
      <c r="C198" s="1117"/>
      <c r="D198" s="1074" t="s">
        <v>1376</v>
      </c>
      <c r="E198" s="1074"/>
      <c r="F198" s="1074"/>
      <c r="G198" s="1074"/>
      <c r="H198" s="1074"/>
      <c r="I198" s="1074"/>
      <c r="J198" s="1074"/>
      <c r="K198" s="1074"/>
      <c r="L198" s="1074"/>
      <c r="M198" s="1074"/>
      <c r="N198" s="1117"/>
      <c r="O198" s="1117"/>
      <c r="P198" s="1117"/>
      <c r="Q198" s="1117"/>
      <c r="R198" s="1117"/>
      <c r="S198" s="1117"/>
      <c r="T198" s="1117"/>
      <c r="U198" s="1117"/>
      <c r="V198" s="1117"/>
      <c r="W198" s="1117"/>
      <c r="X198" s="1117"/>
      <c r="Y198" s="1055"/>
      <c r="Z198" s="1055"/>
      <c r="AA198" s="1055"/>
      <c r="AB198" s="1055"/>
      <c r="AC198" s="1055"/>
      <c r="AD198" s="1055"/>
      <c r="AE198" s="1055"/>
      <c r="AF198" s="1055"/>
      <c r="AG198" s="1055"/>
      <c r="AH198" s="1055"/>
      <c r="AI198" s="1055"/>
      <c r="AJ198" s="1117"/>
      <c r="AK198" s="1117"/>
      <c r="AL198" s="1034">
        <v>1</v>
      </c>
      <c r="AM198" s="1039"/>
      <c r="AN198" s="1039"/>
    </row>
    <row r="199" spans="1:40" s="1079" customFormat="1" ht="30" customHeight="1">
      <c r="A199" s="1117"/>
      <c r="B199" s="1117"/>
      <c r="C199" s="1117"/>
      <c r="D199" s="1074" t="s">
        <v>1377</v>
      </c>
      <c r="E199" s="1074"/>
      <c r="F199" s="1074"/>
      <c r="G199" s="1074"/>
      <c r="H199" s="1074"/>
      <c r="I199" s="1074"/>
      <c r="J199" s="1074"/>
      <c r="K199" s="1074"/>
      <c r="L199" s="1074"/>
      <c r="M199" s="1074"/>
      <c r="N199" s="1117"/>
      <c r="O199" s="1117"/>
      <c r="P199" s="1117"/>
      <c r="Q199" s="1117"/>
      <c r="R199" s="1117"/>
      <c r="S199" s="1117"/>
      <c r="T199" s="1117"/>
      <c r="U199" s="1117"/>
      <c r="V199" s="1117"/>
      <c r="W199" s="1117"/>
      <c r="X199" s="1117"/>
      <c r="Y199" s="1055"/>
      <c r="Z199" s="1055"/>
      <c r="AA199" s="1055"/>
      <c r="AB199" s="1055"/>
      <c r="AC199" s="1055"/>
      <c r="AD199" s="1055"/>
      <c r="AE199" s="1055"/>
      <c r="AF199" s="1055"/>
      <c r="AG199" s="1055"/>
      <c r="AH199" s="1055"/>
      <c r="AI199" s="1055"/>
      <c r="AJ199" s="1117"/>
      <c r="AK199" s="1117"/>
      <c r="AL199" s="1034">
        <v>1</v>
      </c>
      <c r="AM199" s="1039"/>
      <c r="AN199" s="1039"/>
    </row>
    <row r="200" spans="1:40" s="1079" customFormat="1" ht="30" customHeight="1">
      <c r="A200" s="1117"/>
      <c r="B200" s="1117"/>
      <c r="C200" s="1117"/>
      <c r="D200" s="1074" t="s">
        <v>1378</v>
      </c>
      <c r="E200" s="1074"/>
      <c r="F200" s="1074"/>
      <c r="G200" s="1074"/>
      <c r="H200" s="1074"/>
      <c r="I200" s="1074"/>
      <c r="J200" s="1074"/>
      <c r="K200" s="1074"/>
      <c r="L200" s="1074"/>
      <c r="M200" s="1074"/>
      <c r="N200" s="1117"/>
      <c r="O200" s="1117"/>
      <c r="P200" s="1117"/>
      <c r="Q200" s="1117"/>
      <c r="R200" s="1117"/>
      <c r="S200" s="1117"/>
      <c r="T200" s="1117"/>
      <c r="U200" s="1117"/>
      <c r="V200" s="1117"/>
      <c r="W200" s="1117"/>
      <c r="X200" s="1117"/>
      <c r="Y200" s="1117"/>
      <c r="Z200" s="1117"/>
      <c r="AA200" s="1117"/>
      <c r="AB200" s="1117"/>
      <c r="AC200" s="1117"/>
      <c r="AD200" s="1117"/>
      <c r="AE200" s="1117"/>
      <c r="AF200" s="1117"/>
      <c r="AG200" s="1117"/>
      <c r="AH200" s="1117"/>
      <c r="AI200" s="1117"/>
      <c r="AJ200" s="1117"/>
      <c r="AK200" s="1117"/>
      <c r="AL200" s="1034">
        <v>1</v>
      </c>
      <c r="AM200" s="1039"/>
      <c r="AN200" s="1039"/>
    </row>
    <row r="201" spans="1:40" s="1079" customFormat="1" ht="30" customHeight="1">
      <c r="A201" s="1117"/>
      <c r="B201" s="1117"/>
      <c r="C201" s="1117"/>
      <c r="D201" s="1153" t="s">
        <v>1379</v>
      </c>
      <c r="E201" s="1074"/>
      <c r="F201" s="1074"/>
      <c r="G201" s="1074"/>
      <c r="H201" s="1074"/>
      <c r="I201" s="1074"/>
      <c r="J201" s="1074"/>
      <c r="K201" s="1074"/>
      <c r="L201" s="1074"/>
      <c r="M201" s="1074"/>
      <c r="N201" s="1117"/>
      <c r="O201" s="1117"/>
      <c r="P201" s="1117"/>
      <c r="Q201" s="1117"/>
      <c r="R201" s="1117"/>
      <c r="S201" s="1117"/>
      <c r="T201" s="1117"/>
      <c r="U201" s="1117"/>
      <c r="V201" s="1117"/>
      <c r="W201" s="1117"/>
      <c r="X201" s="1117"/>
      <c r="Y201" s="1117"/>
      <c r="Z201" s="1117"/>
      <c r="AA201" s="1117"/>
      <c r="AB201" s="1117"/>
      <c r="AC201" s="1117"/>
      <c r="AD201" s="1117"/>
      <c r="AE201" s="1117"/>
      <c r="AF201" s="1117"/>
      <c r="AG201" s="1117"/>
      <c r="AH201" s="1117"/>
      <c r="AI201" s="1117"/>
      <c r="AJ201" s="1117"/>
      <c r="AK201" s="1117"/>
      <c r="AL201" s="1034">
        <v>1</v>
      </c>
      <c r="AM201" s="1039"/>
      <c r="AN201" s="1039"/>
    </row>
    <row r="202" spans="1:40" s="1079" customFormat="1" ht="30" customHeight="1">
      <c r="A202" s="1117"/>
      <c r="B202" s="1117"/>
      <c r="C202" s="1117"/>
      <c r="D202" s="1153" t="s">
        <v>1380</v>
      </c>
      <c r="E202" s="1074"/>
      <c r="F202" s="1074"/>
      <c r="G202" s="1074"/>
      <c r="H202" s="1074"/>
      <c r="I202" s="1074"/>
      <c r="J202" s="1074"/>
      <c r="K202" s="1074"/>
      <c r="L202" s="1074"/>
      <c r="M202" s="1074"/>
      <c r="N202" s="1117"/>
      <c r="O202" s="1117"/>
      <c r="P202" s="1117"/>
      <c r="Q202" s="1117"/>
      <c r="R202" s="1117"/>
      <c r="S202" s="1117"/>
      <c r="T202" s="1117"/>
      <c r="U202" s="1117"/>
      <c r="V202" s="1117"/>
      <c r="W202" s="1117"/>
      <c r="X202" s="1117"/>
      <c r="Y202" s="1117"/>
      <c r="Z202" s="1117"/>
      <c r="AA202" s="1117"/>
      <c r="AB202" s="1117"/>
      <c r="AC202" s="1117"/>
      <c r="AD202" s="1117"/>
      <c r="AE202" s="1117"/>
      <c r="AF202" s="1117"/>
      <c r="AG202" s="1117"/>
      <c r="AH202" s="1117"/>
      <c r="AI202" s="1117"/>
      <c r="AJ202" s="1117"/>
      <c r="AK202" s="1117"/>
      <c r="AL202" s="1034">
        <v>1</v>
      </c>
      <c r="AM202" s="1039"/>
      <c r="AN202" s="1039"/>
    </row>
    <row r="203" spans="1:40" s="1079" customFormat="1" ht="30" customHeight="1">
      <c r="A203" s="1117"/>
      <c r="B203" s="1117"/>
      <c r="C203" s="1117"/>
      <c r="D203" s="1117"/>
      <c r="E203" s="1117"/>
      <c r="F203" s="1117"/>
      <c r="G203" s="1117"/>
      <c r="H203" s="1117"/>
      <c r="I203" s="1117"/>
      <c r="J203" s="1117"/>
      <c r="K203" s="1117"/>
      <c r="L203" s="1117"/>
      <c r="M203" s="1117"/>
      <c r="N203" s="1117"/>
      <c r="O203" s="1117"/>
      <c r="P203" s="1117"/>
      <c r="Q203" s="1117"/>
      <c r="R203" s="1117"/>
      <c r="S203" s="1117"/>
      <c r="T203" s="1117"/>
      <c r="U203" s="1117"/>
      <c r="V203" s="1117"/>
      <c r="W203" s="1117"/>
      <c r="X203" s="1117"/>
      <c r="Y203" s="1117"/>
      <c r="Z203" s="1117"/>
      <c r="AA203" s="1117"/>
      <c r="AB203" s="1117"/>
      <c r="AC203" s="1117"/>
      <c r="AD203" s="1117"/>
      <c r="AE203" s="1117"/>
      <c r="AF203" s="1117"/>
      <c r="AG203" s="1117"/>
      <c r="AH203" s="1117"/>
      <c r="AI203" s="1117"/>
      <c r="AJ203" s="1117"/>
      <c r="AK203" s="1117"/>
      <c r="AL203" s="1034">
        <v>1</v>
      </c>
      <c r="AM203" s="1039"/>
      <c r="AN203" s="1039"/>
    </row>
    <row r="204" spans="1:40" s="1079" customFormat="1" ht="30" customHeight="1">
      <c r="A204" s="1117"/>
      <c r="B204" s="1117"/>
      <c r="C204" s="1117"/>
      <c r="D204" s="1155" t="s">
        <v>1381</v>
      </c>
      <c r="E204" s="1156"/>
      <c r="F204" s="1156"/>
      <c r="G204" s="1156"/>
      <c r="H204" s="1156"/>
      <c r="I204" s="1156"/>
      <c r="J204" s="1156"/>
      <c r="K204" s="1156"/>
      <c r="L204" s="1156"/>
      <c r="M204" s="1156"/>
      <c r="N204" s="1117"/>
      <c r="O204" s="1117"/>
      <c r="P204" s="1117"/>
      <c r="Q204" s="1117"/>
      <c r="R204" s="1117"/>
      <c r="S204" s="1117"/>
      <c r="T204" s="1117"/>
      <c r="U204" s="1117"/>
      <c r="V204" s="1117"/>
      <c r="W204" s="1117"/>
      <c r="X204" s="1117"/>
      <c r="Y204" s="1117"/>
      <c r="Z204" s="1117"/>
      <c r="AA204" s="1117"/>
      <c r="AB204" s="1117"/>
      <c r="AC204" s="1117"/>
      <c r="AD204" s="1117"/>
      <c r="AE204" s="1117"/>
      <c r="AF204" s="1117"/>
      <c r="AG204" s="1117"/>
      <c r="AH204" s="1117"/>
      <c r="AI204" s="1117"/>
      <c r="AJ204" s="1117"/>
      <c r="AK204" s="1117"/>
      <c r="AL204" s="1034">
        <v>1</v>
      </c>
      <c r="AM204" s="1039"/>
      <c r="AN204" s="1039"/>
    </row>
    <row r="205" spans="1:40" s="1079" customFormat="1" ht="30" customHeight="1">
      <c r="A205" s="1117"/>
      <c r="B205" s="1117"/>
      <c r="C205" s="1117"/>
      <c r="D205" s="1157" t="s">
        <v>1382</v>
      </c>
      <c r="E205" s="1156"/>
      <c r="F205" s="1156"/>
      <c r="G205" s="1156"/>
      <c r="H205" s="1156"/>
      <c r="I205" s="1156"/>
      <c r="J205" s="1156"/>
      <c r="K205" s="1156"/>
      <c r="L205" s="1156"/>
      <c r="M205" s="1156"/>
      <c r="N205" s="1117"/>
      <c r="O205" s="1117"/>
      <c r="P205" s="1117"/>
      <c r="Q205" s="1117"/>
      <c r="R205" s="1117"/>
      <c r="S205" s="1117"/>
      <c r="T205" s="1117"/>
      <c r="U205" s="1117"/>
      <c r="V205" s="1117"/>
      <c r="W205" s="1117"/>
      <c r="X205" s="1117"/>
      <c r="Y205" s="1117"/>
      <c r="Z205" s="1117"/>
      <c r="AA205" s="1117"/>
      <c r="AB205" s="1117"/>
      <c r="AC205" s="1117"/>
      <c r="AD205" s="1117"/>
      <c r="AE205" s="1117"/>
      <c r="AF205" s="1117"/>
      <c r="AG205" s="1117"/>
      <c r="AH205" s="1117"/>
      <c r="AI205" s="1117"/>
      <c r="AJ205" s="1117"/>
      <c r="AK205" s="1117"/>
      <c r="AL205" s="1034">
        <v>1</v>
      </c>
      <c r="AM205" s="1039"/>
      <c r="AN205" s="1039"/>
    </row>
    <row r="206" spans="1:40" s="1079" customFormat="1" ht="30" customHeight="1">
      <c r="A206" s="1117"/>
      <c r="B206" s="1117"/>
      <c r="C206" s="1117"/>
      <c r="D206" s="1157" t="s">
        <v>1383</v>
      </c>
      <c r="E206" s="1156"/>
      <c r="F206" s="1156"/>
      <c r="G206" s="1156"/>
      <c r="H206" s="1156"/>
      <c r="I206" s="1156"/>
      <c r="J206" s="1156"/>
      <c r="K206" s="1156"/>
      <c r="L206" s="1156"/>
      <c r="M206" s="1156"/>
      <c r="N206" s="1117"/>
      <c r="O206" s="1117"/>
      <c r="P206" s="1117"/>
      <c r="Q206" s="1117"/>
      <c r="R206" s="1117"/>
      <c r="S206" s="1117"/>
      <c r="T206" s="1117"/>
      <c r="U206" s="1117"/>
      <c r="V206" s="1117"/>
      <c r="W206" s="1117"/>
      <c r="X206" s="1117"/>
      <c r="Y206" s="1117"/>
      <c r="Z206" s="1117"/>
      <c r="AA206" s="1117"/>
      <c r="AB206" s="1117"/>
      <c r="AC206" s="1117"/>
      <c r="AD206" s="1117"/>
      <c r="AE206" s="1117"/>
      <c r="AF206" s="1117"/>
      <c r="AG206" s="1117"/>
      <c r="AH206" s="1117"/>
      <c r="AI206" s="1117"/>
      <c r="AJ206" s="1117"/>
      <c r="AK206" s="1117"/>
      <c r="AL206" s="1034">
        <v>1</v>
      </c>
      <c r="AM206" s="1039"/>
      <c r="AN206" s="1039"/>
    </row>
    <row r="207" spans="1:40" s="1079" customFormat="1" ht="30" customHeight="1">
      <c r="A207" s="1117"/>
      <c r="B207" s="1117"/>
      <c r="C207" s="1117"/>
      <c r="D207" s="1157" t="s">
        <v>1384</v>
      </c>
      <c r="E207" s="1156"/>
      <c r="F207" s="1156"/>
      <c r="G207" s="1156"/>
      <c r="H207" s="1156"/>
      <c r="I207" s="1156"/>
      <c r="J207" s="1156"/>
      <c r="K207" s="1156"/>
      <c r="L207" s="1156"/>
      <c r="M207" s="1156"/>
      <c r="N207" s="1117"/>
      <c r="O207" s="1117"/>
      <c r="P207" s="1117"/>
      <c r="Q207" s="1117"/>
      <c r="R207" s="1117"/>
      <c r="S207" s="1117"/>
      <c r="T207" s="1117"/>
      <c r="U207" s="1117"/>
      <c r="V207" s="1117"/>
      <c r="W207" s="1117"/>
      <c r="X207" s="1117"/>
      <c r="Y207" s="1117"/>
      <c r="Z207" s="1117"/>
      <c r="AA207" s="1117"/>
      <c r="AB207" s="1117"/>
      <c r="AC207" s="1117"/>
      <c r="AD207" s="1117"/>
      <c r="AE207" s="1117"/>
      <c r="AF207" s="1117"/>
      <c r="AG207" s="1117"/>
      <c r="AH207" s="1117"/>
      <c r="AI207" s="1117"/>
      <c r="AJ207" s="1117"/>
      <c r="AK207" s="1117"/>
      <c r="AL207" s="1034">
        <v>1</v>
      </c>
      <c r="AM207" s="1039"/>
      <c r="AN207" s="1039"/>
    </row>
    <row r="208" spans="1:40" s="1079" customFormat="1" ht="30" customHeight="1">
      <c r="A208" s="1117"/>
      <c r="B208" s="1117"/>
      <c r="C208" s="1117"/>
      <c r="D208" s="1158" t="s">
        <v>1385</v>
      </c>
      <c r="E208" s="1156"/>
      <c r="F208" s="1156"/>
      <c r="G208" s="1156"/>
      <c r="H208" s="1156"/>
      <c r="I208" s="1156"/>
      <c r="J208" s="1156"/>
      <c r="K208" s="1156"/>
      <c r="L208" s="1156"/>
      <c r="M208" s="1156"/>
      <c r="N208" s="1117"/>
      <c r="O208" s="1117"/>
      <c r="P208" s="1117"/>
      <c r="Q208" s="1117"/>
      <c r="R208" s="1117"/>
      <c r="S208" s="1117"/>
      <c r="T208" s="1117"/>
      <c r="U208" s="1117"/>
      <c r="V208" s="1117"/>
      <c r="W208" s="1117"/>
      <c r="X208" s="1117"/>
      <c r="Y208" s="1117"/>
      <c r="Z208" s="1117"/>
      <c r="AA208" s="1117"/>
      <c r="AB208" s="1117"/>
      <c r="AC208" s="1117"/>
      <c r="AD208" s="1117"/>
      <c r="AE208" s="1117"/>
      <c r="AF208" s="1117"/>
      <c r="AG208" s="1117"/>
      <c r="AH208" s="1117"/>
      <c r="AI208" s="1117"/>
      <c r="AJ208" s="1117"/>
      <c r="AK208" s="1117"/>
      <c r="AL208" s="1034">
        <v>1</v>
      </c>
      <c r="AM208" s="1039"/>
      <c r="AN208" s="1039"/>
    </row>
    <row r="209" spans="1:40" s="1079" customFormat="1" ht="30" customHeight="1">
      <c r="A209" s="1117"/>
      <c r="B209" s="1117"/>
      <c r="C209" s="1117"/>
      <c r="D209" s="1159" t="s">
        <v>1386</v>
      </c>
      <c r="E209" s="1156"/>
      <c r="F209" s="1156"/>
      <c r="G209" s="1156"/>
      <c r="H209" s="1156"/>
      <c r="I209" s="1156"/>
      <c r="J209" s="1156"/>
      <c r="K209" s="1156"/>
      <c r="L209" s="1156"/>
      <c r="M209" s="1156"/>
      <c r="N209" s="1117"/>
      <c r="O209" s="1117"/>
      <c r="P209" s="1117"/>
      <c r="Q209" s="1117"/>
      <c r="R209" s="1117"/>
      <c r="S209" s="1117"/>
      <c r="T209" s="1117"/>
      <c r="U209" s="1117"/>
      <c r="V209" s="1117"/>
      <c r="W209" s="1117"/>
      <c r="X209" s="1117"/>
      <c r="Y209" s="1117"/>
      <c r="Z209" s="1117"/>
      <c r="AA209" s="1117"/>
      <c r="AB209" s="1117"/>
      <c r="AC209" s="1117"/>
      <c r="AD209" s="1117"/>
      <c r="AE209" s="1117"/>
      <c r="AF209" s="1117"/>
      <c r="AG209" s="1117"/>
      <c r="AH209" s="1117"/>
      <c r="AI209" s="1117"/>
      <c r="AJ209" s="1117"/>
      <c r="AK209" s="1117"/>
      <c r="AL209" s="1034">
        <v>1</v>
      </c>
      <c r="AM209" s="1039"/>
      <c r="AN209" s="1039"/>
    </row>
    <row r="210" spans="1:40" s="1079" customFormat="1" ht="30" customHeight="1">
      <c r="A210" s="1117"/>
      <c r="B210" s="1117"/>
      <c r="C210" s="1117"/>
      <c r="D210" s="1159" t="s">
        <v>1387</v>
      </c>
      <c r="E210" s="1156"/>
      <c r="F210" s="1156"/>
      <c r="G210" s="1156"/>
      <c r="H210" s="1156"/>
      <c r="I210" s="1156"/>
      <c r="J210" s="1156"/>
      <c r="K210" s="1156"/>
      <c r="L210" s="1156"/>
      <c r="M210" s="1156"/>
      <c r="N210" s="1117"/>
      <c r="O210" s="1117"/>
      <c r="P210" s="1117"/>
      <c r="Q210" s="1117"/>
      <c r="R210" s="1117"/>
      <c r="S210" s="1117"/>
      <c r="T210" s="1117"/>
      <c r="U210" s="1117"/>
      <c r="V210" s="1117"/>
      <c r="W210" s="1117"/>
      <c r="X210" s="1117"/>
      <c r="Y210" s="1117"/>
      <c r="Z210" s="1117"/>
      <c r="AA210" s="1117"/>
      <c r="AB210" s="1117"/>
      <c r="AC210" s="1117"/>
      <c r="AD210" s="1117"/>
      <c r="AE210" s="1117"/>
      <c r="AF210" s="1117"/>
      <c r="AG210" s="1117"/>
      <c r="AH210" s="1117"/>
      <c r="AI210" s="1117"/>
      <c r="AJ210" s="1117"/>
      <c r="AK210" s="1117"/>
      <c r="AL210" s="1034">
        <v>1</v>
      </c>
      <c r="AM210" s="1039"/>
      <c r="AN210" s="1039"/>
    </row>
    <row r="211" spans="1:40" s="1079" customFormat="1" ht="30" customHeight="1">
      <c r="A211" s="1117"/>
      <c r="B211" s="1117"/>
      <c r="C211" s="1117"/>
      <c r="D211" s="1117"/>
      <c r="E211" s="1117"/>
      <c r="F211" s="1117"/>
      <c r="G211" s="1117"/>
      <c r="H211" s="1117"/>
      <c r="I211" s="1117"/>
      <c r="J211" s="1117"/>
      <c r="K211" s="1117"/>
      <c r="L211" s="1117"/>
      <c r="M211" s="1117"/>
      <c r="N211" s="1117"/>
      <c r="O211" s="1117"/>
      <c r="P211" s="1117"/>
      <c r="Q211" s="1117"/>
      <c r="R211" s="1117"/>
      <c r="S211" s="1117"/>
      <c r="T211" s="1117"/>
      <c r="U211" s="1117"/>
      <c r="V211" s="1117"/>
      <c r="W211" s="1117"/>
      <c r="X211" s="1117"/>
      <c r="Y211" s="1117"/>
      <c r="Z211" s="1117"/>
      <c r="AA211" s="1117"/>
      <c r="AB211" s="1117"/>
      <c r="AC211" s="1117"/>
      <c r="AD211" s="1117"/>
      <c r="AE211" s="1117"/>
      <c r="AF211" s="1117"/>
      <c r="AG211" s="1117"/>
      <c r="AH211" s="1117"/>
      <c r="AI211" s="1117"/>
      <c r="AJ211" s="1117"/>
      <c r="AK211" s="1117"/>
      <c r="AL211" s="1034">
        <v>1</v>
      </c>
      <c r="AM211" s="1039"/>
      <c r="AN211" s="1039"/>
    </row>
    <row r="212" spans="1:40" s="1079" customFormat="1" ht="30" customHeight="1">
      <c r="A212" s="1117"/>
      <c r="B212" s="1117"/>
      <c r="C212" s="1117"/>
      <c r="D212" s="1160" t="s">
        <v>2960</v>
      </c>
      <c r="E212" s="1160"/>
      <c r="F212" s="1160"/>
      <c r="G212" s="1160"/>
      <c r="H212" s="1160"/>
      <c r="I212" s="1160"/>
      <c r="J212" s="1160"/>
      <c r="K212" s="1160"/>
      <c r="L212" s="1160"/>
      <c r="M212" s="1160"/>
      <c r="N212" s="1117"/>
      <c r="O212" s="1117"/>
      <c r="P212" s="1117"/>
      <c r="Q212" s="1117"/>
      <c r="R212" s="1117"/>
      <c r="S212" s="1117"/>
      <c r="T212" s="1117"/>
      <c r="U212" s="1117"/>
      <c r="V212" s="1117"/>
      <c r="W212" s="1117"/>
      <c r="X212" s="1117"/>
      <c r="Y212" s="1117"/>
      <c r="Z212" s="1117"/>
      <c r="AA212" s="1117"/>
      <c r="AB212" s="1117"/>
      <c r="AC212" s="1117"/>
      <c r="AD212" s="1117"/>
      <c r="AE212" s="1117"/>
      <c r="AF212" s="1117"/>
      <c r="AG212" s="1117"/>
      <c r="AH212" s="1117"/>
      <c r="AI212" s="1117"/>
      <c r="AJ212" s="1117"/>
      <c r="AK212" s="1117"/>
      <c r="AL212" s="1034">
        <v>1</v>
      </c>
      <c r="AM212" s="1039"/>
      <c r="AN212" s="1039"/>
    </row>
    <row r="213" spans="1:40" s="1079" customFormat="1" ht="30" customHeight="1">
      <c r="A213" s="1117"/>
      <c r="B213" s="1117"/>
      <c r="C213" s="1117"/>
      <c r="D213" s="1160" t="s">
        <v>1388</v>
      </c>
      <c r="E213" s="1160"/>
      <c r="F213" s="1160"/>
      <c r="G213" s="1160"/>
      <c r="H213" s="1160"/>
      <c r="I213" s="1160"/>
      <c r="J213" s="1160"/>
      <c r="K213" s="1160"/>
      <c r="L213" s="1160"/>
      <c r="M213" s="1160"/>
      <c r="N213" s="1117"/>
      <c r="O213" s="1117"/>
      <c r="P213" s="1117"/>
      <c r="Q213" s="1117"/>
      <c r="R213" s="1117"/>
      <c r="S213" s="1117"/>
      <c r="T213" s="1117"/>
      <c r="U213" s="1117"/>
      <c r="V213" s="1117"/>
      <c r="W213" s="1117"/>
      <c r="X213" s="1117"/>
      <c r="Y213" s="1117"/>
      <c r="Z213" s="1117"/>
      <c r="AA213" s="1117"/>
      <c r="AB213" s="1117"/>
      <c r="AC213" s="1117"/>
      <c r="AD213" s="1117"/>
      <c r="AE213" s="1117"/>
      <c r="AF213" s="1117"/>
      <c r="AG213" s="1117"/>
      <c r="AH213" s="1117"/>
      <c r="AI213" s="1117"/>
      <c r="AJ213" s="1117"/>
      <c r="AK213" s="1117"/>
      <c r="AL213" s="1034">
        <v>1</v>
      </c>
      <c r="AM213" s="1039"/>
      <c r="AN213" s="1039"/>
    </row>
    <row r="214" spans="1:40" s="1079" customFormat="1" ht="30" customHeight="1">
      <c r="A214" s="1117"/>
      <c r="B214" s="1117"/>
      <c r="C214" s="1117"/>
      <c r="D214" s="1160" t="s">
        <v>2961</v>
      </c>
      <c r="E214" s="1160"/>
      <c r="F214" s="1160"/>
      <c r="G214" s="1160"/>
      <c r="H214" s="1160"/>
      <c r="I214" s="1160"/>
      <c r="J214" s="1160"/>
      <c r="K214" s="1160"/>
      <c r="L214" s="1160"/>
      <c r="M214" s="1160"/>
      <c r="N214" s="1117"/>
      <c r="O214" s="1117"/>
      <c r="P214" s="1117"/>
      <c r="Q214" s="1117"/>
      <c r="R214" s="1117"/>
      <c r="S214" s="1117"/>
      <c r="T214" s="1117"/>
      <c r="U214" s="1117"/>
      <c r="V214" s="1117"/>
      <c r="W214" s="1117"/>
      <c r="X214" s="1117"/>
      <c r="Y214" s="1117"/>
      <c r="Z214" s="1117"/>
      <c r="AA214" s="1117"/>
      <c r="AB214" s="1117"/>
      <c r="AC214" s="1117"/>
      <c r="AD214" s="1117"/>
      <c r="AE214" s="1117"/>
      <c r="AF214" s="1117"/>
      <c r="AG214" s="1117"/>
      <c r="AH214" s="1117"/>
      <c r="AI214" s="1117"/>
      <c r="AJ214" s="1117"/>
      <c r="AK214" s="1117"/>
      <c r="AL214" s="1034">
        <v>1</v>
      </c>
      <c r="AM214" s="1039"/>
      <c r="AN214" s="1039"/>
    </row>
    <row r="215" spans="1:40" s="1079" customFormat="1" ht="30" customHeight="1">
      <c r="A215" s="1117"/>
      <c r="B215" s="1117"/>
      <c r="C215" s="1117"/>
      <c r="D215" s="1160" t="s">
        <v>1389</v>
      </c>
      <c r="E215" s="1160"/>
      <c r="F215" s="1160"/>
      <c r="G215" s="1160"/>
      <c r="H215" s="1160"/>
      <c r="I215" s="1160"/>
      <c r="J215" s="1160"/>
      <c r="K215" s="1160"/>
      <c r="L215" s="1160"/>
      <c r="M215" s="1160"/>
      <c r="N215" s="1117"/>
      <c r="O215" s="1117"/>
      <c r="P215" s="1117"/>
      <c r="Q215" s="1117"/>
      <c r="R215" s="1117"/>
      <c r="S215" s="1117"/>
      <c r="T215" s="1117"/>
      <c r="U215" s="1117"/>
      <c r="V215" s="1117"/>
      <c r="W215" s="1117"/>
      <c r="X215" s="1117"/>
      <c r="Y215" s="1117"/>
      <c r="Z215" s="1117"/>
      <c r="AA215" s="1117"/>
      <c r="AB215" s="1117"/>
      <c r="AC215" s="1117"/>
      <c r="AD215" s="1117"/>
      <c r="AE215" s="1117"/>
      <c r="AF215" s="1117"/>
      <c r="AG215" s="1117"/>
      <c r="AH215" s="1117"/>
      <c r="AI215" s="1117"/>
      <c r="AJ215" s="1117"/>
      <c r="AK215" s="1117"/>
      <c r="AL215" s="1034">
        <v>1</v>
      </c>
      <c r="AM215" s="1039"/>
      <c r="AN215" s="1039"/>
    </row>
    <row r="216" spans="1:40" s="1079" customFormat="1" ht="30" customHeight="1">
      <c r="A216" s="1117"/>
      <c r="B216" s="1117"/>
      <c r="C216" s="1117"/>
      <c r="D216" s="1160"/>
      <c r="E216" s="1160"/>
      <c r="F216" s="1160"/>
      <c r="G216" s="1160"/>
      <c r="H216" s="1160"/>
      <c r="I216" s="1160"/>
      <c r="J216" s="1160"/>
      <c r="K216" s="1160"/>
      <c r="L216" s="1160"/>
      <c r="M216" s="1160"/>
      <c r="N216" s="1117"/>
      <c r="O216" s="1117"/>
      <c r="P216" s="1117"/>
      <c r="Q216" s="1117"/>
      <c r="R216" s="1117"/>
      <c r="S216" s="1117"/>
      <c r="T216" s="1117"/>
      <c r="U216" s="1117"/>
      <c r="V216" s="1117"/>
      <c r="W216" s="1117"/>
      <c r="X216" s="1117"/>
      <c r="Y216" s="1117"/>
      <c r="Z216" s="1117"/>
      <c r="AA216" s="1117"/>
      <c r="AB216" s="1117"/>
      <c r="AC216" s="1117"/>
      <c r="AD216" s="1117"/>
      <c r="AE216" s="1117"/>
      <c r="AF216" s="1117"/>
      <c r="AG216" s="1117"/>
      <c r="AH216" s="1117"/>
      <c r="AI216" s="1117"/>
      <c r="AJ216" s="1117"/>
      <c r="AK216" s="1117"/>
      <c r="AL216" s="1034">
        <v>1</v>
      </c>
      <c r="AM216" s="1039"/>
      <c r="AN216" s="1039"/>
    </row>
    <row r="217" spans="1:40" s="1079" customFormat="1" ht="30" customHeight="1">
      <c r="A217" s="1117"/>
      <c r="B217" s="1117"/>
      <c r="C217" s="1117"/>
      <c r="D217" s="1117"/>
      <c r="E217" s="1117"/>
      <c r="F217" s="1117"/>
      <c r="G217" s="1117"/>
      <c r="H217" s="1117"/>
      <c r="I217" s="1117"/>
      <c r="J217" s="1117"/>
      <c r="K217" s="1117"/>
      <c r="L217" s="1117"/>
      <c r="M217" s="1117"/>
      <c r="N217" s="1117"/>
      <c r="O217" s="1117"/>
      <c r="P217" s="1117"/>
      <c r="Q217" s="1117"/>
      <c r="R217" s="1117"/>
      <c r="S217" s="1117"/>
      <c r="T217" s="1117"/>
      <c r="U217" s="1117"/>
      <c r="V217" s="1117"/>
      <c r="W217" s="1117"/>
      <c r="X217" s="1117"/>
      <c r="Y217" s="1117"/>
      <c r="Z217" s="1117"/>
      <c r="AA217" s="1117"/>
      <c r="AB217" s="1117"/>
      <c r="AC217" s="1117"/>
      <c r="AD217" s="1117"/>
      <c r="AE217" s="1117"/>
      <c r="AF217" s="1117"/>
      <c r="AG217" s="1117"/>
      <c r="AH217" s="1117"/>
      <c r="AI217" s="1117"/>
      <c r="AJ217" s="1117"/>
      <c r="AK217" s="1117"/>
      <c r="AL217" s="1034">
        <v>1</v>
      </c>
      <c r="AM217" s="1039"/>
      <c r="AN217" s="1039"/>
    </row>
    <row r="218" spans="1:40" ht="24" thickBot="1">
      <c r="A218" s="1030"/>
      <c r="B218" s="1117"/>
      <c r="C218" s="1117"/>
      <c r="D218" s="1117"/>
      <c r="E218" s="1117"/>
      <c r="F218" s="1117"/>
      <c r="G218" s="1117"/>
      <c r="H218" s="1117"/>
      <c r="I218" s="1117"/>
      <c r="J218" s="1117"/>
      <c r="K218" s="1117"/>
      <c r="L218" s="1117"/>
      <c r="M218" s="1117"/>
      <c r="N218" s="1117"/>
      <c r="O218" s="1117"/>
      <c r="P218" s="1117"/>
      <c r="Q218" s="1117"/>
      <c r="R218" s="1117"/>
      <c r="S218" s="1117"/>
      <c r="T218" s="1117"/>
      <c r="U218" s="1117"/>
      <c r="V218" s="1117"/>
      <c r="W218" s="1117"/>
      <c r="X218" s="1117"/>
      <c r="Y218" s="1117"/>
      <c r="Z218" s="1117"/>
      <c r="AA218" s="1117"/>
      <c r="AB218" s="1117"/>
      <c r="AC218" s="1117"/>
      <c r="AD218" s="1117"/>
      <c r="AE218" s="1117"/>
      <c r="AF218" s="1117"/>
      <c r="AG218" s="1117"/>
      <c r="AH218" s="1117"/>
      <c r="AI218" s="1117"/>
      <c r="AJ218" s="1117"/>
      <c r="AK218" s="1117"/>
      <c r="AL218" s="1034">
        <v>1</v>
      </c>
    </row>
    <row r="219" spans="1:40" s="1167" customFormat="1" ht="30" customHeight="1">
      <c r="A219" s="1161"/>
      <c r="B219" s="1117"/>
      <c r="C219" s="1117"/>
      <c r="D219" s="1504" t="s">
        <v>1390</v>
      </c>
      <c r="E219" s="1505"/>
      <c r="F219" s="1505"/>
      <c r="G219" s="1505"/>
      <c r="H219" s="1505"/>
      <c r="I219" s="1505"/>
      <c r="J219" s="1505"/>
      <c r="K219" s="1163"/>
      <c r="L219" s="1117"/>
      <c r="M219" s="1117"/>
      <c r="N219" s="1117"/>
      <c r="O219" s="1117"/>
      <c r="P219" s="1164" t="s">
        <v>1391</v>
      </c>
      <c r="Q219" s="1165"/>
      <c r="R219" s="1165"/>
      <c r="S219" s="1165"/>
      <c r="T219" s="1165"/>
      <c r="U219" s="1165"/>
      <c r="V219" s="1165"/>
      <c r="W219" s="1166"/>
      <c r="X219" s="1117"/>
      <c r="Y219" s="1117"/>
      <c r="Z219" s="1117"/>
      <c r="AA219" s="1117"/>
      <c r="AB219" s="1117"/>
      <c r="AC219" s="1117"/>
      <c r="AD219" s="1117"/>
      <c r="AE219" s="1117"/>
      <c r="AF219" s="1117"/>
      <c r="AG219" s="1117"/>
      <c r="AH219" s="1117"/>
      <c r="AI219" s="1117"/>
      <c r="AJ219" s="1117"/>
      <c r="AK219" s="1117"/>
      <c r="AL219" s="1034">
        <v>1</v>
      </c>
      <c r="AM219" s="1039"/>
      <c r="AN219" s="1039"/>
    </row>
    <row r="220" spans="1:40" s="1167" customFormat="1" ht="30" customHeight="1">
      <c r="A220" s="1161"/>
      <c r="B220" s="1117"/>
      <c r="C220" s="1117"/>
      <c r="D220" s="1168" t="s">
        <v>1392</v>
      </c>
      <c r="E220" s="1169"/>
      <c r="F220" s="1169"/>
      <c r="G220" s="1169"/>
      <c r="H220" s="1169"/>
      <c r="I220" s="1169"/>
      <c r="J220" s="1169"/>
      <c r="K220" s="1170"/>
      <c r="L220" s="1117"/>
      <c r="M220" s="1117"/>
      <c r="N220" s="1117"/>
      <c r="O220" s="1117"/>
      <c r="P220" s="1171" t="s">
        <v>1393</v>
      </c>
      <c r="Q220" s="1172"/>
      <c r="R220" s="1172"/>
      <c r="S220" s="1172"/>
      <c r="T220" s="1172"/>
      <c r="U220" s="1172"/>
      <c r="V220" s="1172"/>
      <c r="W220" s="1173"/>
      <c r="X220" s="1117"/>
      <c r="Y220" s="1117"/>
      <c r="Z220" s="1117"/>
      <c r="AA220" s="1117"/>
      <c r="AB220" s="1117"/>
      <c r="AC220" s="1117"/>
      <c r="AD220" s="1117"/>
      <c r="AE220" s="1117"/>
      <c r="AF220" s="1117"/>
      <c r="AG220" s="1117"/>
      <c r="AH220" s="1117"/>
      <c r="AI220" s="1117"/>
      <c r="AJ220" s="1117"/>
      <c r="AK220" s="1117"/>
      <c r="AL220" s="1034">
        <v>1</v>
      </c>
      <c r="AM220" s="1039"/>
      <c r="AN220" s="1039"/>
    </row>
    <row r="221" spans="1:40" s="1167" customFormat="1" ht="30" customHeight="1">
      <c r="A221" s="1161"/>
      <c r="B221" s="1117"/>
      <c r="C221" s="1117"/>
      <c r="D221" s="1168"/>
      <c r="E221" s="1174"/>
      <c r="F221" s="1174"/>
      <c r="G221" s="1174"/>
      <c r="H221" s="1174"/>
      <c r="I221" s="1174"/>
      <c r="J221" s="1174"/>
      <c r="K221" s="1175"/>
      <c r="L221" s="1117"/>
      <c r="M221" s="1117"/>
      <c r="N221" s="1117"/>
      <c r="O221" s="1117"/>
      <c r="P221" s="1176"/>
      <c r="Q221" s="1177"/>
      <c r="R221" s="1177"/>
      <c r="S221" s="1177"/>
      <c r="T221" s="1177"/>
      <c r="U221" s="1177"/>
      <c r="V221" s="1177"/>
      <c r="W221" s="1178"/>
      <c r="X221" s="1117"/>
      <c r="Y221" s="1117"/>
      <c r="Z221" s="1117"/>
      <c r="AA221" s="1117"/>
      <c r="AB221" s="1117"/>
      <c r="AC221" s="1117"/>
      <c r="AD221" s="1117"/>
      <c r="AE221" s="1117"/>
      <c r="AF221" s="1117"/>
      <c r="AG221" s="1117"/>
      <c r="AH221" s="1117"/>
      <c r="AI221" s="1117"/>
      <c r="AJ221" s="1117"/>
      <c r="AK221" s="1117"/>
      <c r="AL221" s="1034">
        <v>1</v>
      </c>
      <c r="AM221" s="1039"/>
      <c r="AN221" s="1039"/>
    </row>
    <row r="222" spans="1:40" s="1167" customFormat="1" ht="30" customHeight="1">
      <c r="A222" s="1161"/>
      <c r="B222" s="1117"/>
      <c r="C222" s="1117"/>
      <c r="D222" s="1168" t="s">
        <v>1394</v>
      </c>
      <c r="E222" s="1174"/>
      <c r="F222" s="1174"/>
      <c r="G222" s="1174"/>
      <c r="H222" s="1174"/>
      <c r="I222" s="1174"/>
      <c r="J222" s="1174"/>
      <c r="K222" s="1175"/>
      <c r="L222" s="1117"/>
      <c r="M222" s="1117"/>
      <c r="N222" s="1117"/>
      <c r="O222" s="1117"/>
      <c r="P222" s="1180"/>
      <c r="Q222" s="1074"/>
      <c r="R222" s="1074"/>
      <c r="S222" s="1074"/>
      <c r="T222" s="1074"/>
      <c r="U222" s="1074"/>
      <c r="V222" s="1074"/>
      <c r="W222" s="1170"/>
      <c r="X222" s="1117"/>
      <c r="Y222" s="1117"/>
      <c r="Z222" s="1117"/>
      <c r="AA222" s="1117"/>
      <c r="AB222" s="1117"/>
      <c r="AC222" s="1117"/>
      <c r="AD222" s="1117"/>
      <c r="AE222" s="1117"/>
      <c r="AF222" s="1117"/>
      <c r="AG222" s="1117"/>
      <c r="AH222" s="1117"/>
      <c r="AI222" s="1117"/>
      <c r="AJ222" s="1117"/>
      <c r="AK222" s="1117"/>
      <c r="AL222" s="1034">
        <v>1</v>
      </c>
      <c r="AM222" s="1039"/>
      <c r="AN222" s="1039"/>
    </row>
    <row r="223" spans="1:40" s="1167" customFormat="1" ht="30" customHeight="1">
      <c r="A223" s="1161"/>
      <c r="B223" s="1117"/>
      <c r="C223" s="1117"/>
      <c r="D223" s="1168"/>
      <c r="E223" s="1181"/>
      <c r="F223" s="1181"/>
      <c r="G223" s="1181"/>
      <c r="H223" s="1181"/>
      <c r="I223" s="1181"/>
      <c r="J223" s="1182"/>
      <c r="K223" s="1170"/>
      <c r="L223" s="1117"/>
      <c r="M223" s="1117"/>
      <c r="N223" s="1117"/>
      <c r="O223" s="1117"/>
      <c r="P223" s="1180"/>
      <c r="Q223" s="1074"/>
      <c r="R223" s="1074"/>
      <c r="S223" s="1074"/>
      <c r="T223" s="1074"/>
      <c r="U223" s="1074"/>
      <c r="V223" s="1074"/>
      <c r="W223" s="1170"/>
      <c r="X223" s="1117"/>
      <c r="Y223" s="1117"/>
      <c r="Z223" s="1117"/>
      <c r="AA223" s="1117"/>
      <c r="AB223" s="1117"/>
      <c r="AC223" s="1117"/>
      <c r="AD223" s="1117"/>
      <c r="AE223" s="1117"/>
      <c r="AF223" s="1117"/>
      <c r="AG223" s="1117"/>
      <c r="AH223" s="1117"/>
      <c r="AI223" s="1117"/>
      <c r="AJ223" s="1117"/>
      <c r="AK223" s="1117"/>
      <c r="AL223" s="1034">
        <v>1</v>
      </c>
      <c r="AM223" s="1039"/>
      <c r="AN223" s="1039"/>
    </row>
    <row r="224" spans="1:40" s="1167" customFormat="1" ht="30" customHeight="1">
      <c r="A224" s="1161"/>
      <c r="B224" s="1117"/>
      <c r="C224" s="1117"/>
      <c r="D224" s="1168"/>
      <c r="E224" s="1181"/>
      <c r="F224" s="1181"/>
      <c r="G224" s="1181"/>
      <c r="H224" s="1181"/>
      <c r="I224" s="1181"/>
      <c r="J224" s="1182"/>
      <c r="K224" s="1170"/>
      <c r="L224" s="1117"/>
      <c r="M224" s="1117"/>
      <c r="N224" s="1117"/>
      <c r="O224" s="1117"/>
      <c r="P224" s="1180"/>
      <c r="Q224" s="1074"/>
      <c r="R224" s="1074"/>
      <c r="S224" s="1074"/>
      <c r="T224" s="1074"/>
      <c r="U224" s="1074"/>
      <c r="V224" s="1074"/>
      <c r="W224" s="1170"/>
      <c r="X224" s="1117"/>
      <c r="Y224" s="1117"/>
      <c r="Z224" s="1117"/>
      <c r="AA224" s="1117"/>
      <c r="AB224" s="1117"/>
      <c r="AC224" s="1117"/>
      <c r="AD224" s="1117"/>
      <c r="AE224" s="1117"/>
      <c r="AF224" s="1117"/>
      <c r="AG224" s="1117"/>
      <c r="AH224" s="1117"/>
      <c r="AI224" s="1117"/>
      <c r="AJ224" s="1117"/>
      <c r="AK224" s="1117"/>
      <c r="AL224" s="1034">
        <v>1</v>
      </c>
      <c r="AM224" s="1039"/>
      <c r="AN224" s="1039"/>
    </row>
    <row r="225" spans="1:40" s="1167" customFormat="1" ht="30" customHeight="1">
      <c r="A225" s="1161"/>
      <c r="B225" s="1117"/>
      <c r="C225" s="1117"/>
      <c r="D225" s="1168"/>
      <c r="E225" s="1181"/>
      <c r="F225" s="1181"/>
      <c r="G225" s="1181"/>
      <c r="H225" s="1181"/>
      <c r="I225" s="1181"/>
      <c r="J225" s="1182"/>
      <c r="K225" s="1170"/>
      <c r="L225" s="1117"/>
      <c r="M225" s="1117"/>
      <c r="N225" s="1117"/>
      <c r="O225" s="1117"/>
      <c r="P225" s="1180"/>
      <c r="Q225" s="1074"/>
      <c r="R225" s="1074"/>
      <c r="S225" s="1074"/>
      <c r="T225" s="1074"/>
      <c r="U225" s="1074"/>
      <c r="V225" s="1074"/>
      <c r="W225" s="1170"/>
      <c r="X225" s="1117"/>
      <c r="Y225" s="1117"/>
      <c r="Z225" s="1117"/>
      <c r="AA225" s="1117"/>
      <c r="AB225" s="1117"/>
      <c r="AC225" s="1117"/>
      <c r="AD225" s="1117"/>
      <c r="AE225" s="1117"/>
      <c r="AF225" s="1117"/>
      <c r="AG225" s="1117"/>
      <c r="AH225" s="1117"/>
      <c r="AI225" s="1117"/>
      <c r="AJ225" s="1117"/>
      <c r="AK225" s="1117"/>
      <c r="AL225" s="1034">
        <v>1</v>
      </c>
      <c r="AM225" s="1039"/>
      <c r="AN225" s="1039"/>
    </row>
    <row r="226" spans="1:40" s="1167" customFormat="1" ht="30" customHeight="1">
      <c r="A226" s="1161"/>
      <c r="B226" s="1117"/>
      <c r="C226" s="1117"/>
      <c r="D226" s="1506" t="s">
        <v>1395</v>
      </c>
      <c r="E226" s="1507"/>
      <c r="F226" s="1507"/>
      <c r="G226" s="1507"/>
      <c r="H226" s="1507"/>
      <c r="I226" s="1507"/>
      <c r="J226" s="1507"/>
      <c r="K226" s="1508"/>
      <c r="L226" s="1117"/>
      <c r="M226" s="1117"/>
      <c r="N226" s="1117"/>
      <c r="O226" s="1117"/>
      <c r="P226" s="1180"/>
      <c r="Q226" s="1074"/>
      <c r="R226" s="1074"/>
      <c r="S226" s="1074"/>
      <c r="T226" s="1074"/>
      <c r="U226" s="1074"/>
      <c r="V226" s="1074"/>
      <c r="W226" s="1170"/>
      <c r="X226" s="1117"/>
      <c r="Y226" s="1117"/>
      <c r="Z226" s="1032"/>
      <c r="AA226" s="1032"/>
      <c r="AB226" s="1032"/>
      <c r="AC226" s="1032"/>
      <c r="AD226" s="1032"/>
      <c r="AE226" s="1032"/>
      <c r="AF226" s="1032"/>
      <c r="AG226" s="1032"/>
      <c r="AH226" s="1032"/>
      <c r="AI226" s="1032"/>
      <c r="AJ226" s="1032"/>
      <c r="AK226" s="1032"/>
      <c r="AL226" s="1034">
        <v>1</v>
      </c>
      <c r="AM226" s="1039"/>
      <c r="AN226" s="1039"/>
    </row>
    <row r="227" spans="1:40" s="1167" customFormat="1" ht="30" customHeight="1" thickBot="1">
      <c r="A227" s="1161"/>
      <c r="B227" s="1117"/>
      <c r="C227" s="1117"/>
      <c r="D227" s="1509"/>
      <c r="E227" s="1510"/>
      <c r="F227" s="1510"/>
      <c r="G227" s="1510"/>
      <c r="H227" s="1510"/>
      <c r="I227" s="1510"/>
      <c r="J227" s="1510"/>
      <c r="K227" s="1511"/>
      <c r="L227" s="1117"/>
      <c r="M227" s="1117"/>
      <c r="N227" s="1117"/>
      <c r="O227" s="1117"/>
      <c r="P227" s="1184"/>
      <c r="Q227" s="1185"/>
      <c r="R227" s="1185"/>
      <c r="S227" s="1185"/>
      <c r="T227" s="1185"/>
      <c r="U227" s="1185"/>
      <c r="V227" s="1185"/>
      <c r="W227" s="1183"/>
      <c r="X227" s="1117"/>
      <c r="Y227" s="1117"/>
      <c r="Z227" s="1133"/>
      <c r="AA227" s="1133"/>
      <c r="AB227" s="1133"/>
      <c r="AC227" s="1133"/>
      <c r="AD227" s="1133"/>
      <c r="AE227" s="1133"/>
      <c r="AF227" s="1133"/>
      <c r="AG227" s="1133"/>
      <c r="AH227" s="1134"/>
      <c r="AI227" s="1134"/>
      <c r="AJ227" s="1032"/>
      <c r="AK227" s="1032"/>
      <c r="AL227" s="1034">
        <v>1</v>
      </c>
      <c r="AM227" s="1039"/>
      <c r="AN227" s="1039"/>
    </row>
    <row r="228" spans="1:40">
      <c r="A228" s="1030"/>
      <c r="B228" s="1117"/>
      <c r="C228" s="1117"/>
      <c r="D228" s="1117"/>
      <c r="E228" s="1117"/>
      <c r="F228" s="1117"/>
      <c r="G228" s="1117"/>
      <c r="H228" s="1117"/>
      <c r="I228" s="1117"/>
      <c r="J228" s="1117"/>
      <c r="K228" s="1117"/>
      <c r="L228" s="1117"/>
      <c r="M228" s="1117"/>
      <c r="N228" s="1117"/>
      <c r="O228" s="1117"/>
      <c r="P228" s="1117"/>
      <c r="Q228" s="1117"/>
      <c r="R228" s="1117"/>
      <c r="S228" s="1117"/>
      <c r="T228" s="1117"/>
      <c r="U228" s="1117"/>
      <c r="V228" s="1117"/>
      <c r="W228" s="1117"/>
      <c r="X228" s="1117"/>
      <c r="Y228" s="1117"/>
      <c r="Z228" s="1133"/>
      <c r="AA228" s="1133"/>
      <c r="AB228" s="1133"/>
      <c r="AC228" s="1133"/>
      <c r="AD228" s="1133"/>
      <c r="AE228" s="1133"/>
      <c r="AF228" s="1133"/>
      <c r="AG228" s="1133"/>
      <c r="AH228" s="1134"/>
      <c r="AI228" s="1134"/>
      <c r="AJ228" s="1032"/>
      <c r="AK228" s="1032"/>
      <c r="AL228" s="1034">
        <v>1</v>
      </c>
    </row>
    <row r="229" spans="1:40">
      <c r="A229" s="1030"/>
      <c r="B229" s="1117"/>
      <c r="C229" s="1030"/>
      <c r="D229" s="1030"/>
      <c r="E229" s="1030"/>
      <c r="F229" s="1030"/>
      <c r="G229" s="1030"/>
      <c r="H229" s="1030"/>
      <c r="I229" s="1030"/>
      <c r="J229" s="1030"/>
      <c r="K229" s="1030"/>
      <c r="L229" s="1030"/>
      <c r="M229" s="1030"/>
      <c r="N229" s="1030"/>
      <c r="O229" s="1030"/>
      <c r="P229" s="1030"/>
      <c r="Q229" s="1030"/>
      <c r="R229" s="1030"/>
      <c r="S229" s="1030"/>
      <c r="T229" s="1030"/>
      <c r="U229" s="1030"/>
      <c r="V229" s="1030"/>
      <c r="W229" s="1030"/>
      <c r="X229" s="1117"/>
      <c r="Y229" s="1117"/>
      <c r="Z229" s="1133"/>
      <c r="AA229" s="1133"/>
      <c r="AB229" s="1133"/>
      <c r="AC229" s="1133"/>
      <c r="AD229" s="1133"/>
      <c r="AE229" s="1133"/>
      <c r="AF229" s="1133"/>
      <c r="AG229" s="1133"/>
      <c r="AH229" s="1134"/>
      <c r="AI229" s="1134"/>
      <c r="AJ229" s="1032"/>
      <c r="AK229" s="1032"/>
      <c r="AL229" s="1034">
        <v>1</v>
      </c>
    </row>
    <row r="230" spans="1:40" s="1079" customFormat="1" ht="30" customHeight="1">
      <c r="A230" s="1117">
        <v>1</v>
      </c>
      <c r="B230" s="1117">
        <v>1</v>
      </c>
      <c r="C230" s="1495" t="s">
        <v>581</v>
      </c>
      <c r="D230" s="1495"/>
      <c r="E230" s="1186" t="str">
        <f ca="1">CELL("nomfichier")</f>
        <v>D:\Données\1.UPRT\0-UPRT.fait\1-UPRT.FR-SITE-WEB\ff-fiches-fabrications\ff.fiches.fabrication.2023\ffr.restaurant.2023\[ff.BAR.FICHE.TRILINGUE.05.01.2026.xlsx]Notice.utilisateur</v>
      </c>
      <c r="F230" s="1187"/>
      <c r="G230" s="1187"/>
      <c r="H230" s="1187"/>
      <c r="I230" s="1187"/>
      <c r="J230" s="1188"/>
      <c r="K230" s="1187"/>
      <c r="L230" s="1187"/>
      <c r="M230" s="1187"/>
      <c r="N230" s="1187"/>
      <c r="O230" s="1187"/>
      <c r="P230" s="1187"/>
      <c r="Q230" s="1187"/>
      <c r="R230" s="1187"/>
      <c r="S230" s="1187"/>
      <c r="T230" s="1187"/>
      <c r="U230" s="1187"/>
      <c r="V230" s="1187"/>
      <c r="W230" s="1187"/>
      <c r="X230" s="1187"/>
      <c r="Y230" s="1117"/>
      <c r="Z230" s="1133"/>
      <c r="AA230" s="1133"/>
      <c r="AB230" s="1133"/>
      <c r="AC230" s="1133"/>
      <c r="AD230" s="1133"/>
      <c r="AE230" s="1133"/>
      <c r="AF230" s="1133"/>
      <c r="AG230" s="1133"/>
      <c r="AH230" s="1134"/>
      <c r="AI230" s="1134"/>
      <c r="AJ230" s="1032"/>
      <c r="AK230" s="1032"/>
      <c r="AL230" s="1034">
        <v>1</v>
      </c>
      <c r="AM230" s="1039"/>
      <c r="AN230" s="1039"/>
    </row>
    <row r="231" spans="1:40">
      <c r="A231" s="1030"/>
      <c r="B231" s="1030"/>
      <c r="C231" s="1030"/>
      <c r="D231" s="1030"/>
      <c r="E231" s="1030"/>
      <c r="F231" s="1030"/>
      <c r="G231" s="1030"/>
      <c r="H231" s="1030"/>
      <c r="I231" s="1030"/>
      <c r="J231" s="1030"/>
      <c r="K231" s="1030"/>
      <c r="L231" s="1030"/>
      <c r="M231" s="1030"/>
      <c r="N231" s="1030"/>
      <c r="O231" s="1030"/>
      <c r="P231" s="1030"/>
      <c r="Q231" s="1030"/>
      <c r="R231" s="1030"/>
      <c r="S231" s="1030"/>
      <c r="T231" s="1030"/>
      <c r="U231" s="1030"/>
      <c r="V231" s="1030"/>
      <c r="W231" s="1030"/>
      <c r="X231" s="1030"/>
      <c r="Y231" s="1030"/>
      <c r="Z231" s="1133"/>
      <c r="AA231" s="1133"/>
      <c r="AB231" s="1133"/>
      <c r="AC231" s="1133"/>
      <c r="AD231" s="1133"/>
      <c r="AE231" s="1133"/>
      <c r="AF231" s="1133"/>
      <c r="AG231" s="1133"/>
      <c r="AH231" s="1134"/>
      <c r="AI231" s="1134"/>
      <c r="AJ231" s="1032"/>
      <c r="AK231" s="1032"/>
      <c r="AL231" s="1034">
        <v>1</v>
      </c>
    </row>
    <row r="232" spans="1:40" s="1068" customFormat="1" ht="40.5" customHeight="1">
      <c r="A232" s="1030"/>
      <c r="B232" s="1112"/>
      <c r="C232" s="1030"/>
      <c r="D232" s="1030"/>
      <c r="E232" s="1030"/>
      <c r="F232" s="1030"/>
      <c r="G232" s="1030"/>
      <c r="H232" s="1030"/>
      <c r="I232" s="1069"/>
      <c r="J232" s="1030"/>
      <c r="K232" s="1030"/>
      <c r="L232" s="1030"/>
      <c r="M232" s="1030"/>
      <c r="N232" s="1030"/>
      <c r="O232" s="1069"/>
      <c r="P232" s="1069"/>
      <c r="Q232" s="1069"/>
      <c r="R232" s="1069"/>
      <c r="S232" s="1069"/>
      <c r="T232" s="1032"/>
      <c r="U232" s="1032"/>
      <c r="V232" s="1032"/>
      <c r="W232" s="1032"/>
      <c r="X232" s="1032"/>
      <c r="Y232" s="1032"/>
      <c r="Z232" s="1032"/>
      <c r="AA232" s="1032"/>
      <c r="AB232" s="1032"/>
      <c r="AC232" s="1032"/>
      <c r="AD232" s="1032"/>
      <c r="AE232" s="1032"/>
      <c r="AF232" s="1032"/>
      <c r="AG232" s="1133"/>
      <c r="AH232" s="1134"/>
      <c r="AI232" s="1134"/>
      <c r="AJ232" s="1032"/>
      <c r="AK232" s="1032"/>
      <c r="AL232" s="1034">
        <v>1</v>
      </c>
      <c r="AM232" s="1039"/>
      <c r="AN232" s="1039"/>
    </row>
    <row r="233" spans="1:40" s="1068" customFormat="1" ht="40.5" customHeight="1">
      <c r="A233" s="1030"/>
      <c r="B233" s="1112"/>
      <c r="C233" s="1190" t="s">
        <v>1396</v>
      </c>
      <c r="D233" s="1030"/>
      <c r="E233" s="1030"/>
      <c r="F233" s="1030"/>
      <c r="G233" s="1069"/>
      <c r="H233" s="1069"/>
      <c r="I233" s="1069"/>
      <c r="J233" s="1069"/>
      <c r="K233" s="1069"/>
      <c r="L233" s="1069"/>
      <c r="M233" s="1069"/>
      <c r="N233" s="1069"/>
      <c r="O233" s="1191" t="s">
        <v>1397</v>
      </c>
      <c r="P233" s="1069"/>
      <c r="Q233" s="1069"/>
      <c r="R233" s="1069"/>
      <c r="S233" s="1069"/>
      <c r="T233" s="1032"/>
      <c r="U233" s="1191"/>
      <c r="V233" s="1032"/>
      <c r="W233" s="1032"/>
      <c r="X233" s="1032"/>
      <c r="Y233" s="1032"/>
      <c r="Z233" s="1142"/>
      <c r="AA233" s="1032"/>
      <c r="AB233" s="1032"/>
      <c r="AC233" s="1032"/>
      <c r="AD233" s="1032"/>
      <c r="AE233" s="1032"/>
      <c r="AF233" s="1032"/>
      <c r="AG233" s="1133"/>
      <c r="AH233" s="1134"/>
      <c r="AI233" s="1134"/>
      <c r="AJ233" s="1032"/>
      <c r="AK233" s="1032"/>
      <c r="AL233" s="1034">
        <v>1</v>
      </c>
      <c r="AM233" s="1039"/>
      <c r="AN233" s="1039"/>
    </row>
    <row r="234" spans="1:40" s="1068" customFormat="1" ht="40.5" customHeight="1">
      <c r="A234" s="1030"/>
      <c r="B234" s="1112"/>
      <c r="C234" s="1192" t="s">
        <v>1398</v>
      </c>
      <c r="D234" s="1030"/>
      <c r="E234" s="1030"/>
      <c r="F234" s="1030"/>
      <c r="G234" s="1191"/>
      <c r="H234" s="1069"/>
      <c r="I234" s="1030"/>
      <c r="J234" s="1030"/>
      <c r="K234" s="1030"/>
      <c r="L234" s="1030"/>
      <c r="M234" s="1030"/>
      <c r="N234" s="1030"/>
      <c r="O234" s="1069"/>
      <c r="P234" s="1069"/>
      <c r="Q234" s="1069"/>
      <c r="R234" s="1069"/>
      <c r="S234" s="1069"/>
      <c r="T234" s="1032"/>
      <c r="U234" s="1032"/>
      <c r="V234" s="1032"/>
      <c r="W234" s="1032"/>
      <c r="X234" s="1032"/>
      <c r="Y234" s="1032"/>
      <c r="Z234" s="1146"/>
      <c r="AA234" s="1032"/>
      <c r="AB234" s="1032"/>
      <c r="AC234" s="1032"/>
      <c r="AD234" s="1032"/>
      <c r="AE234" s="1032"/>
      <c r="AF234" s="1032"/>
      <c r="AG234" s="1133"/>
      <c r="AH234" s="1134"/>
      <c r="AI234" s="1134"/>
      <c r="AJ234" s="1032"/>
      <c r="AK234" s="1032"/>
      <c r="AL234" s="1034">
        <v>1</v>
      </c>
      <c r="AM234" s="1039"/>
      <c r="AN234" s="1039"/>
    </row>
    <row r="235" spans="1:40" s="1068" customFormat="1" ht="40.5" customHeight="1">
      <c r="A235" s="1030"/>
      <c r="B235" s="1112"/>
      <c r="C235" s="1193" t="s">
        <v>781</v>
      </c>
      <c r="D235" s="1030"/>
      <c r="E235" s="1030"/>
      <c r="F235" s="1030"/>
      <c r="G235" s="1191"/>
      <c r="H235" s="1069"/>
      <c r="I235" s="1030"/>
      <c r="J235" s="1030"/>
      <c r="K235" s="1030"/>
      <c r="L235" s="1030"/>
      <c r="M235" s="1030"/>
      <c r="N235" s="1030"/>
      <c r="O235" s="1069"/>
      <c r="P235" s="1069"/>
      <c r="Q235" s="1069"/>
      <c r="R235" s="1069"/>
      <c r="S235" s="1069"/>
      <c r="T235" s="1032"/>
      <c r="U235" s="1032"/>
      <c r="V235" s="1032"/>
      <c r="W235" s="1032"/>
      <c r="X235" s="1032"/>
      <c r="Y235" s="1032"/>
      <c r="Z235" s="1032"/>
      <c r="AA235" s="1032"/>
      <c r="AB235" s="1032"/>
      <c r="AC235" s="1032"/>
      <c r="AD235" s="1032"/>
      <c r="AE235" s="1032"/>
      <c r="AF235" s="1032"/>
      <c r="AG235" s="1133"/>
      <c r="AH235" s="1134"/>
      <c r="AI235" s="1134"/>
      <c r="AJ235" s="1032"/>
      <c r="AK235" s="1032"/>
      <c r="AL235" s="1034">
        <v>1</v>
      </c>
      <c r="AM235" s="1039"/>
      <c r="AN235" s="1039"/>
    </row>
    <row r="236" spans="1:40" s="1068" customFormat="1" ht="40.5" customHeight="1">
      <c r="A236" s="1030"/>
      <c r="B236" s="1112"/>
      <c r="C236" s="1194" t="s">
        <v>782</v>
      </c>
      <c r="D236" s="1030"/>
      <c r="E236" s="1030"/>
      <c r="F236" s="1030"/>
      <c r="G236" s="1030"/>
      <c r="H236" s="1030"/>
      <c r="I236" s="1069"/>
      <c r="J236" s="1030"/>
      <c r="K236" s="1030"/>
      <c r="L236" s="1030"/>
      <c r="M236" s="1030"/>
      <c r="N236" s="1030"/>
      <c r="O236" s="1069"/>
      <c r="P236" s="1069"/>
      <c r="Q236" s="1069"/>
      <c r="R236" s="1069"/>
      <c r="S236" s="1069"/>
      <c r="T236" s="1032"/>
      <c r="U236" s="1032"/>
      <c r="V236" s="1127" t="s">
        <v>1399</v>
      </c>
      <c r="W236" s="741"/>
      <c r="X236" s="741"/>
      <c r="Y236" s="741"/>
      <c r="Z236" s="741"/>
      <c r="AA236" s="741"/>
      <c r="AB236" s="741"/>
      <c r="AC236" s="1032"/>
      <c r="AD236" s="1032"/>
      <c r="AE236" s="1032"/>
      <c r="AF236" s="1032"/>
      <c r="AG236" s="1133"/>
      <c r="AH236" s="1134"/>
      <c r="AI236" s="1134"/>
      <c r="AJ236" s="1032"/>
      <c r="AK236" s="1032"/>
      <c r="AL236" s="1034">
        <v>1</v>
      </c>
      <c r="AM236" s="1039"/>
      <c r="AN236" s="1039"/>
    </row>
    <row r="237" spans="1:40" s="1068" customFormat="1" ht="40.5" customHeight="1">
      <c r="A237" s="1030"/>
      <c r="B237" s="1112"/>
      <c r="C237" s="1194" t="s">
        <v>783</v>
      </c>
      <c r="D237" s="1030"/>
      <c r="E237" s="1030"/>
      <c r="F237" s="1030"/>
      <c r="G237" s="1030"/>
      <c r="H237" s="1030"/>
      <c r="I237" s="1069"/>
      <c r="J237" s="1030"/>
      <c r="K237" s="1030"/>
      <c r="L237" s="1030"/>
      <c r="M237" s="1030"/>
      <c r="N237" s="1030"/>
      <c r="O237" s="1069"/>
      <c r="P237" s="1069"/>
      <c r="Q237" s="1069"/>
      <c r="R237" s="1069"/>
      <c r="S237" s="1069"/>
      <c r="T237" s="1032"/>
      <c r="U237" s="1032"/>
      <c r="V237" s="1195" t="s">
        <v>1400</v>
      </c>
      <c r="W237" s="1113"/>
      <c r="X237" s="1113"/>
      <c r="Y237" s="1113"/>
      <c r="Z237" s="1113"/>
      <c r="AA237" s="1113"/>
      <c r="AB237" s="1113"/>
      <c r="AC237" s="1032" t="s">
        <v>505</v>
      </c>
      <c r="AD237" s="1032"/>
      <c r="AE237" s="1032"/>
      <c r="AF237" s="1032"/>
      <c r="AG237" s="1133"/>
      <c r="AH237" s="1134"/>
      <c r="AI237" s="1134"/>
      <c r="AJ237" s="1032"/>
      <c r="AK237" s="1032"/>
      <c r="AL237" s="1034">
        <v>1</v>
      </c>
      <c r="AM237" s="1039"/>
      <c r="AN237" s="1039"/>
    </row>
    <row r="238" spans="1:40" s="1068" customFormat="1" ht="40.5" customHeight="1">
      <c r="A238" s="1030"/>
      <c r="B238" s="1112"/>
      <c r="C238" s="1193" t="s">
        <v>784</v>
      </c>
      <c r="D238" s="1030"/>
      <c r="E238" s="1030"/>
      <c r="F238" s="1030"/>
      <c r="G238" s="1030"/>
      <c r="H238" s="1030"/>
      <c r="I238" s="1069"/>
      <c r="J238" s="1030"/>
      <c r="K238" s="1030"/>
      <c r="L238" s="1030"/>
      <c r="M238" s="1030"/>
      <c r="N238" s="1030"/>
      <c r="O238" s="1069"/>
      <c r="P238" s="1069"/>
      <c r="Q238" s="1069"/>
      <c r="R238" s="1069"/>
      <c r="S238" s="1069"/>
      <c r="T238" s="1032"/>
      <c r="U238" s="1032"/>
      <c r="V238" s="1032"/>
      <c r="W238" s="1032"/>
      <c r="X238" s="1032"/>
      <c r="Y238" s="1032"/>
      <c r="Z238" s="1032"/>
      <c r="AA238" s="1032"/>
      <c r="AB238" s="1032"/>
      <c r="AC238" s="1032"/>
      <c r="AD238" s="1032"/>
      <c r="AE238" s="1032"/>
      <c r="AF238" s="1032"/>
      <c r="AG238" s="1133"/>
      <c r="AH238" s="1134"/>
      <c r="AI238" s="1134"/>
      <c r="AJ238" s="1032"/>
      <c r="AK238" s="1032"/>
      <c r="AL238" s="1034">
        <v>1</v>
      </c>
      <c r="AM238" s="1039"/>
      <c r="AN238" s="1039"/>
    </row>
    <row r="239" spans="1:40" s="1068" customFormat="1" ht="40.5" customHeight="1">
      <c r="A239" s="1030"/>
      <c r="B239" s="1112"/>
      <c r="C239" s="1193" t="s">
        <v>1401</v>
      </c>
      <c r="D239" s="1030"/>
      <c r="E239" s="1030"/>
      <c r="F239" s="1030"/>
      <c r="G239" s="1030"/>
      <c r="H239" s="1030"/>
      <c r="I239" s="1069"/>
      <c r="J239" s="1030"/>
      <c r="K239" s="1030"/>
      <c r="L239" s="1030"/>
      <c r="M239" s="1030"/>
      <c r="N239" s="1030"/>
      <c r="O239" s="1069"/>
      <c r="P239" s="1069"/>
      <c r="Q239" s="1069"/>
      <c r="R239" s="1069"/>
      <c r="S239" s="1069"/>
      <c r="T239" s="1032"/>
      <c r="U239" s="1032"/>
      <c r="V239" s="1032"/>
      <c r="W239" s="1032"/>
      <c r="X239" s="1032"/>
      <c r="Y239" s="1032"/>
      <c r="Z239" s="1032"/>
      <c r="AA239" s="1032"/>
      <c r="AB239" s="1032"/>
      <c r="AC239" s="1032"/>
      <c r="AD239" s="1032"/>
      <c r="AE239" s="1032"/>
      <c r="AF239" s="1032"/>
      <c r="AG239" s="1133"/>
      <c r="AH239" s="1134"/>
      <c r="AI239" s="1134"/>
      <c r="AJ239" s="1032"/>
      <c r="AK239" s="1032"/>
      <c r="AL239" s="1034">
        <v>1</v>
      </c>
      <c r="AM239" s="1039"/>
      <c r="AN239" s="1039"/>
    </row>
    <row r="240" spans="1:40" s="1068" customFormat="1" ht="40.5" customHeight="1">
      <c r="A240" s="1030"/>
      <c r="B240" s="1112"/>
      <c r="C240" s="1196" t="s">
        <v>538</v>
      </c>
      <c r="D240" s="1196" t="s">
        <v>521</v>
      </c>
      <c r="E240" s="1196" t="s">
        <v>1402</v>
      </c>
      <c r="F240" s="1196" t="s">
        <v>1403</v>
      </c>
      <c r="G240" s="1196" t="s">
        <v>1404</v>
      </c>
      <c r="H240" s="1196" t="s">
        <v>1405</v>
      </c>
      <c r="I240" s="1196" t="s">
        <v>1406</v>
      </c>
      <c r="J240" s="1196" t="s">
        <v>1407</v>
      </c>
      <c r="K240" s="1196" t="s">
        <v>1408</v>
      </c>
      <c r="L240" s="1196" t="s">
        <v>1409</v>
      </c>
      <c r="M240" s="1196" t="s">
        <v>1410</v>
      </c>
      <c r="N240" s="1196" t="s">
        <v>1411</v>
      </c>
      <c r="O240" s="1196" t="s">
        <v>1412</v>
      </c>
      <c r="P240" s="1069"/>
      <c r="Q240" s="1196" t="s">
        <v>1413</v>
      </c>
      <c r="R240" s="1196" t="s">
        <v>1414</v>
      </c>
      <c r="S240" s="1196" t="s">
        <v>1415</v>
      </c>
      <c r="T240" s="1196" t="s">
        <v>1416</v>
      </c>
      <c r="U240" s="1196" t="s">
        <v>1417</v>
      </c>
      <c r="V240" s="1196" t="s">
        <v>1418</v>
      </c>
      <c r="W240" s="1196" t="s">
        <v>1419</v>
      </c>
      <c r="X240" s="1196" t="s">
        <v>1420</v>
      </c>
      <c r="Y240" s="1196" t="s">
        <v>1421</v>
      </c>
      <c r="Z240" s="1196" t="s">
        <v>1422</v>
      </c>
      <c r="AA240" s="1196" t="s">
        <v>1423</v>
      </c>
      <c r="AB240" s="1196" t="s">
        <v>1424</v>
      </c>
      <c r="AC240" s="1196" t="s">
        <v>1425</v>
      </c>
      <c r="AD240" s="1032"/>
      <c r="AE240" s="1032"/>
      <c r="AF240" s="1032"/>
      <c r="AG240" s="1133"/>
      <c r="AH240" s="1134"/>
      <c r="AI240" s="1134"/>
      <c r="AJ240" s="1032"/>
      <c r="AK240" s="1032"/>
      <c r="AL240" s="1034">
        <v>1</v>
      </c>
      <c r="AM240" s="1039"/>
      <c r="AN240" s="1039"/>
    </row>
    <row r="241" spans="1:40" s="1068" customFormat="1" ht="40.5" customHeight="1">
      <c r="A241" s="1030"/>
      <c r="B241" s="1112"/>
      <c r="C241" s="1196" t="s">
        <v>1426</v>
      </c>
      <c r="D241" s="1196" t="s">
        <v>1427</v>
      </c>
      <c r="E241" s="1196" t="s">
        <v>1428</v>
      </c>
      <c r="F241" s="1196" t="s">
        <v>1429</v>
      </c>
      <c r="G241" s="1196" t="s">
        <v>1430</v>
      </c>
      <c r="H241" s="1196" t="s">
        <v>1431</v>
      </c>
      <c r="I241" s="1196" t="s">
        <v>1432</v>
      </c>
      <c r="J241" s="1196" t="s">
        <v>1433</v>
      </c>
      <c r="K241" s="1196" t="s">
        <v>1434</v>
      </c>
      <c r="L241" s="1196" t="s">
        <v>1435</v>
      </c>
      <c r="M241" s="1196" t="s">
        <v>1436</v>
      </c>
      <c r="N241" s="1196" t="s">
        <v>1437</v>
      </c>
      <c r="O241" s="1196" t="s">
        <v>1438</v>
      </c>
      <c r="P241" s="1130"/>
      <c r="Q241" s="1196" t="s">
        <v>1439</v>
      </c>
      <c r="R241" s="1196" t="s">
        <v>1440</v>
      </c>
      <c r="S241" s="1196" t="s">
        <v>1441</v>
      </c>
      <c r="T241" s="1196" t="s">
        <v>1442</v>
      </c>
      <c r="U241" s="1196" t="s">
        <v>1443</v>
      </c>
      <c r="V241" s="1196" t="s">
        <v>1444</v>
      </c>
      <c r="W241" s="1196" t="s">
        <v>1445</v>
      </c>
      <c r="X241" s="1196" t="s">
        <v>1446</v>
      </c>
      <c r="Y241" s="1196" t="s">
        <v>1447</v>
      </c>
      <c r="Z241" s="1196" t="s">
        <v>1448</v>
      </c>
      <c r="AA241" s="1196" t="s">
        <v>1449</v>
      </c>
      <c r="AB241" s="1196" t="s">
        <v>1450</v>
      </c>
      <c r="AC241" s="1196" t="s">
        <v>1451</v>
      </c>
      <c r="AD241" s="1032"/>
      <c r="AE241" s="1032"/>
      <c r="AF241" s="1032"/>
      <c r="AG241" s="1133"/>
      <c r="AH241" s="1134"/>
      <c r="AI241" s="1134"/>
      <c r="AJ241" s="1032"/>
      <c r="AK241" s="1032"/>
      <c r="AL241" s="1034">
        <v>1</v>
      </c>
      <c r="AM241" s="1039"/>
      <c r="AN241" s="1039"/>
    </row>
    <row r="242" spans="1:40" s="1068" customFormat="1" ht="40.5" customHeight="1">
      <c r="A242" s="1030"/>
      <c r="B242" s="1112"/>
      <c r="C242" s="1130"/>
      <c r="D242" s="1130"/>
      <c r="E242" s="1130"/>
      <c r="F242" s="1130"/>
      <c r="G242" s="1130"/>
      <c r="H242" s="1130"/>
      <c r="I242" s="1130"/>
      <c r="J242" s="1130"/>
      <c r="K242" s="1130"/>
      <c r="L242" s="1130"/>
      <c r="M242" s="1030"/>
      <c r="N242" s="1030"/>
      <c r="O242" s="1030"/>
      <c r="P242" s="1030"/>
      <c r="Q242" s="1030"/>
      <c r="R242" s="1030"/>
      <c r="S242" s="1030"/>
      <c r="T242" s="1030"/>
      <c r="U242" s="1030"/>
      <c r="V242" s="1030"/>
      <c r="W242" s="1030"/>
      <c r="X242" s="1030"/>
      <c r="Y242" s="1030"/>
      <c r="Z242" s="1032"/>
      <c r="AA242" s="1032"/>
      <c r="AB242" s="1032"/>
      <c r="AC242" s="1032"/>
      <c r="AD242" s="1032"/>
      <c r="AE242" s="1032"/>
      <c r="AF242" s="1032"/>
      <c r="AG242" s="1133"/>
      <c r="AH242" s="1134"/>
      <c r="AI242" s="1134"/>
      <c r="AJ242" s="1032"/>
      <c r="AK242" s="1032"/>
      <c r="AL242" s="1034">
        <v>1</v>
      </c>
      <c r="AM242" s="1039"/>
      <c r="AN242" s="1039"/>
    </row>
    <row r="243" spans="1:40" s="1068" customFormat="1" ht="40.5" customHeight="1">
      <c r="A243" s="1030"/>
      <c r="B243" s="1112"/>
      <c r="C243" s="1196" t="s">
        <v>1413</v>
      </c>
      <c r="D243" s="1196" t="s">
        <v>1414</v>
      </c>
      <c r="E243" s="1196" t="s">
        <v>1415</v>
      </c>
      <c r="F243" s="1196" t="s">
        <v>1416</v>
      </c>
      <c r="G243" s="1196" t="s">
        <v>1417</v>
      </c>
      <c r="H243" s="1196" t="s">
        <v>1418</v>
      </c>
      <c r="I243" s="1196" t="s">
        <v>1419</v>
      </c>
      <c r="J243" s="1196" t="s">
        <v>1420</v>
      </c>
      <c r="K243" s="1196" t="s">
        <v>1421</v>
      </c>
      <c r="L243" s="1196" t="s">
        <v>1422</v>
      </c>
      <c r="M243" s="1196" t="s">
        <v>1423</v>
      </c>
      <c r="N243" s="1196" t="s">
        <v>1424</v>
      </c>
      <c r="O243" s="1196" t="s">
        <v>1425</v>
      </c>
      <c r="P243" s="1030"/>
      <c r="Q243" s="1196" t="s">
        <v>1452</v>
      </c>
      <c r="R243" s="1196" t="s">
        <v>1453</v>
      </c>
      <c r="S243" s="1196" t="s">
        <v>1454</v>
      </c>
      <c r="T243" s="1196" t="s">
        <v>1455</v>
      </c>
      <c r="U243" s="1196" t="s">
        <v>1456</v>
      </c>
      <c r="V243" s="1196" t="s">
        <v>1457</v>
      </c>
      <c r="W243" s="1196" t="s">
        <v>1458</v>
      </c>
      <c r="X243" s="1196" t="s">
        <v>1459</v>
      </c>
      <c r="Y243" s="1196" t="s">
        <v>1459</v>
      </c>
      <c r="Z243" s="1196" t="s">
        <v>1460</v>
      </c>
      <c r="AA243" s="1196" t="s">
        <v>1461</v>
      </c>
      <c r="AB243" s="1196" t="s">
        <v>1462</v>
      </c>
      <c r="AC243" s="1196" t="s">
        <v>1463</v>
      </c>
      <c r="AD243" s="1196" t="s">
        <v>1464</v>
      </c>
      <c r="AE243" s="1032"/>
      <c r="AF243" s="1032"/>
      <c r="AG243" s="1133"/>
      <c r="AH243" s="1134"/>
      <c r="AI243" s="1134"/>
      <c r="AJ243" s="1032"/>
      <c r="AK243" s="1032"/>
      <c r="AL243" s="1034">
        <v>1</v>
      </c>
      <c r="AM243" s="1039"/>
      <c r="AN243" s="1039"/>
    </row>
    <row r="244" spans="1:40" s="1068" customFormat="1" ht="40.5" customHeight="1">
      <c r="A244" s="1030"/>
      <c r="B244" s="1112"/>
      <c r="C244" s="1196" t="s">
        <v>1439</v>
      </c>
      <c r="D244" s="1196" t="s">
        <v>1440</v>
      </c>
      <c r="E244" s="1196" t="s">
        <v>1441</v>
      </c>
      <c r="F244" s="1196" t="s">
        <v>1442</v>
      </c>
      <c r="G244" s="1196" t="s">
        <v>1443</v>
      </c>
      <c r="H244" s="1196" t="s">
        <v>1444</v>
      </c>
      <c r="I244" s="1196" t="s">
        <v>1445</v>
      </c>
      <c r="J244" s="1196" t="s">
        <v>1446</v>
      </c>
      <c r="K244" s="1196" t="s">
        <v>1447</v>
      </c>
      <c r="L244" s="1196" t="s">
        <v>1448</v>
      </c>
      <c r="M244" s="1196" t="s">
        <v>1449</v>
      </c>
      <c r="N244" s="1196" t="s">
        <v>1450</v>
      </c>
      <c r="O244" s="1196" t="s">
        <v>1451</v>
      </c>
      <c r="P244" s="1030"/>
      <c r="Q244" s="1196" t="s">
        <v>1465</v>
      </c>
      <c r="R244" s="1196" t="s">
        <v>1466</v>
      </c>
      <c r="S244" s="1196" t="s">
        <v>1467</v>
      </c>
      <c r="T244" s="1196" t="s">
        <v>1468</v>
      </c>
      <c r="U244" s="1196" t="s">
        <v>1469</v>
      </c>
      <c r="V244" s="1196" t="s">
        <v>1469</v>
      </c>
      <c r="W244" s="1196" t="s">
        <v>1470</v>
      </c>
      <c r="X244" s="1196" t="s">
        <v>1471</v>
      </c>
      <c r="Y244" s="1196" t="s">
        <v>1472</v>
      </c>
      <c r="Z244" s="1196" t="s">
        <v>1473</v>
      </c>
      <c r="AA244" s="1196" t="s">
        <v>1474</v>
      </c>
      <c r="AB244" s="1196" t="s">
        <v>1475</v>
      </c>
      <c r="AC244" s="1196" t="s">
        <v>1476</v>
      </c>
      <c r="AD244" s="1196"/>
      <c r="AE244" s="1032"/>
      <c r="AF244" s="1032"/>
      <c r="AG244" s="1133"/>
      <c r="AH244" s="1134"/>
      <c r="AI244" s="1134"/>
      <c r="AJ244" s="1032"/>
      <c r="AK244" s="1032"/>
      <c r="AL244" s="1034">
        <v>1</v>
      </c>
      <c r="AM244" s="1039"/>
      <c r="AN244" s="1039"/>
    </row>
    <row r="245" spans="1:40" s="1068" customFormat="1" ht="40.5" customHeight="1">
      <c r="A245" s="1030"/>
      <c r="B245" s="1112"/>
      <c r="C245" s="1130"/>
      <c r="D245" s="1130"/>
      <c r="E245" s="1130"/>
      <c r="F245" s="1130"/>
      <c r="G245" s="1130"/>
      <c r="H245" s="1130"/>
      <c r="I245" s="1130"/>
      <c r="J245" s="1130"/>
      <c r="K245" s="1130"/>
      <c r="L245" s="1130"/>
      <c r="M245" s="1030"/>
      <c r="N245" s="1030"/>
      <c r="O245" s="1030"/>
      <c r="P245" s="1030"/>
      <c r="Q245" s="1030"/>
      <c r="R245" s="1030"/>
      <c r="S245" s="1030"/>
      <c r="T245" s="1030"/>
      <c r="U245" s="1030"/>
      <c r="V245" s="1030"/>
      <c r="W245" s="1030"/>
      <c r="X245" s="1030"/>
      <c r="Y245" s="1030"/>
      <c r="Z245" s="1032"/>
      <c r="AA245" s="1032"/>
      <c r="AB245" s="1032"/>
      <c r="AC245" s="1032"/>
      <c r="AD245" s="1032"/>
      <c r="AE245" s="1032"/>
      <c r="AF245" s="1032"/>
      <c r="AG245" s="1133"/>
      <c r="AH245" s="1134"/>
      <c r="AI245" s="1134"/>
      <c r="AJ245" s="1032"/>
      <c r="AK245" s="1032"/>
      <c r="AL245" s="1034">
        <v>1</v>
      </c>
      <c r="AM245" s="1039"/>
      <c r="AN245" s="1039"/>
    </row>
    <row r="246" spans="1:40" s="1068" customFormat="1" ht="40.5" customHeight="1">
      <c r="A246" s="1030"/>
      <c r="B246" s="1112"/>
      <c r="C246" s="1197" t="s">
        <v>1477</v>
      </c>
      <c r="D246" s="1197" t="s">
        <v>1478</v>
      </c>
      <c r="E246" s="1197" t="s">
        <v>1479</v>
      </c>
      <c r="F246" s="1197" t="s">
        <v>1480</v>
      </c>
      <c r="G246" s="1197" t="s">
        <v>1481</v>
      </c>
      <c r="H246" s="1197" t="s">
        <v>1482</v>
      </c>
      <c r="I246" s="1197" t="s">
        <v>1483</v>
      </c>
      <c r="J246" s="1197" t="s">
        <v>1484</v>
      </c>
      <c r="K246" s="1197" t="s">
        <v>1485</v>
      </c>
      <c r="L246" s="1197" t="s">
        <v>1486</v>
      </c>
      <c r="M246" s="1197" t="s">
        <v>1487</v>
      </c>
      <c r="N246" s="1197" t="s">
        <v>1488</v>
      </c>
      <c r="O246" s="1197" t="s">
        <v>1489</v>
      </c>
      <c r="P246" s="1030"/>
      <c r="Q246" s="1198" t="s">
        <v>1490</v>
      </c>
      <c r="R246" s="1198" t="s">
        <v>1491</v>
      </c>
      <c r="S246" s="1198" t="s">
        <v>374</v>
      </c>
      <c r="T246" s="1198" t="s">
        <v>1492</v>
      </c>
      <c r="U246" s="1198" t="s">
        <v>1493</v>
      </c>
      <c r="V246" s="1198" t="s">
        <v>1494</v>
      </c>
      <c r="W246" s="1198" t="s">
        <v>1495</v>
      </c>
      <c r="X246" s="1198" t="s">
        <v>1496</v>
      </c>
      <c r="Y246" s="1198" t="s">
        <v>1497</v>
      </c>
      <c r="Z246" s="1198" t="s">
        <v>410</v>
      </c>
      <c r="AA246" s="1198" t="s">
        <v>1498</v>
      </c>
      <c r="AB246" s="1032"/>
      <c r="AC246" s="1032"/>
      <c r="AD246" s="1032"/>
      <c r="AE246" s="1032"/>
      <c r="AF246" s="1032"/>
      <c r="AG246" s="1133"/>
      <c r="AH246" s="1134"/>
      <c r="AI246" s="1134"/>
      <c r="AJ246" s="1032"/>
      <c r="AK246" s="1032"/>
      <c r="AL246" s="1034">
        <v>1</v>
      </c>
      <c r="AM246" s="1039"/>
      <c r="AN246" s="1039"/>
    </row>
    <row r="247" spans="1:40" s="1068" customFormat="1" ht="40.5" customHeight="1">
      <c r="A247" s="1030"/>
      <c r="B247" s="1112"/>
      <c r="C247" s="1197" t="s">
        <v>1499</v>
      </c>
      <c r="D247" s="1197" t="s">
        <v>1500</v>
      </c>
      <c r="E247" s="1197" t="s">
        <v>1501</v>
      </c>
      <c r="F247" s="1197" t="s">
        <v>1502</v>
      </c>
      <c r="G247" s="1197" t="s">
        <v>1503</v>
      </c>
      <c r="H247" s="1197" t="s">
        <v>1504</v>
      </c>
      <c r="I247" s="1197" t="s">
        <v>1505</v>
      </c>
      <c r="J247" s="1197" t="s">
        <v>1506</v>
      </c>
      <c r="K247" s="1197" t="s">
        <v>1507</v>
      </c>
      <c r="L247" s="1197" t="s">
        <v>1508</v>
      </c>
      <c r="M247" s="1197" t="s">
        <v>1509</v>
      </c>
      <c r="N247" s="1197" t="s">
        <v>1509</v>
      </c>
      <c r="O247" s="1197" t="s">
        <v>1510</v>
      </c>
      <c r="P247" s="1030"/>
      <c r="Q247" s="1198" t="s">
        <v>1511</v>
      </c>
      <c r="R247" s="1198" t="s">
        <v>1512</v>
      </c>
      <c r="S247" s="1198" t="s">
        <v>1513</v>
      </c>
      <c r="T247" s="1198" t="s">
        <v>1514</v>
      </c>
      <c r="U247" s="1198" t="s">
        <v>1515</v>
      </c>
      <c r="V247" s="1198" t="s">
        <v>1516</v>
      </c>
      <c r="W247" s="1198" t="s">
        <v>1517</v>
      </c>
      <c r="X247" s="1198" t="s">
        <v>1518</v>
      </c>
      <c r="Y247" s="1198" t="s">
        <v>1519</v>
      </c>
      <c r="Z247" s="1198" t="s">
        <v>1520</v>
      </c>
      <c r="AA247" s="1198"/>
      <c r="AB247" s="1032"/>
      <c r="AC247" s="1032"/>
      <c r="AD247" s="1032"/>
      <c r="AE247" s="1032"/>
      <c r="AF247" s="1032"/>
      <c r="AG247" s="1133"/>
      <c r="AH247" s="1134"/>
      <c r="AI247" s="1134"/>
      <c r="AJ247" s="1032"/>
      <c r="AK247" s="1032"/>
      <c r="AL247" s="1034">
        <v>1</v>
      </c>
      <c r="AM247" s="1039"/>
      <c r="AN247" s="1039"/>
    </row>
    <row r="248" spans="1:40" s="1068" customFormat="1" ht="40.5" customHeight="1">
      <c r="A248" s="1030"/>
      <c r="B248" s="1112"/>
      <c r="C248" s="1130"/>
      <c r="D248" s="1130"/>
      <c r="E248" s="1130"/>
      <c r="F248" s="1130"/>
      <c r="G248" s="1130"/>
      <c r="H248" s="1130"/>
      <c r="I248" s="1130"/>
      <c r="J248" s="1130"/>
      <c r="K248" s="1130"/>
      <c r="L248" s="1130"/>
      <c r="M248" s="1030"/>
      <c r="N248" s="1030"/>
      <c r="O248" s="1030"/>
      <c r="P248" s="1030"/>
      <c r="Q248" s="1030"/>
      <c r="R248" s="1030"/>
      <c r="S248" s="1030"/>
      <c r="T248" s="1030"/>
      <c r="U248" s="1030"/>
      <c r="V248" s="1030"/>
      <c r="W248" s="1030"/>
      <c r="X248" s="1030"/>
      <c r="Y248" s="1030"/>
      <c r="Z248" s="1032"/>
      <c r="AA248" s="1032"/>
      <c r="AB248" s="1032"/>
      <c r="AC248" s="1032"/>
      <c r="AD248" s="1032"/>
      <c r="AE248" s="1032"/>
      <c r="AF248" s="1032"/>
      <c r="AG248" s="1133"/>
      <c r="AH248" s="1134"/>
      <c r="AI248" s="1134"/>
      <c r="AJ248" s="1032"/>
      <c r="AK248" s="1032"/>
      <c r="AL248" s="1034">
        <v>1</v>
      </c>
      <c r="AM248" s="1039"/>
      <c r="AN248" s="1039"/>
    </row>
    <row r="249" spans="1:40" s="1068" customFormat="1" ht="40.5" customHeight="1">
      <c r="A249" s="1030"/>
      <c r="B249" s="1112"/>
      <c r="C249" s="1198" t="s">
        <v>1521</v>
      </c>
      <c r="D249" s="1198" t="s">
        <v>1522</v>
      </c>
      <c r="E249" s="1198" t="s">
        <v>1523</v>
      </c>
      <c r="F249" s="1198" t="s">
        <v>1524</v>
      </c>
      <c r="G249" s="1198" t="s">
        <v>380</v>
      </c>
      <c r="H249" s="1198" t="s">
        <v>1525</v>
      </c>
      <c r="I249" s="1198" t="s">
        <v>1526</v>
      </c>
      <c r="J249" s="1198" t="s">
        <v>1527</v>
      </c>
      <c r="K249" s="1198" t="s">
        <v>1528</v>
      </c>
      <c r="L249" s="1198" t="s">
        <v>1529</v>
      </c>
      <c r="M249" s="1198" t="s">
        <v>1530</v>
      </c>
      <c r="N249" s="1030"/>
      <c r="O249" s="1030"/>
      <c r="P249" s="1030"/>
      <c r="Q249" s="1198" t="s">
        <v>1531</v>
      </c>
      <c r="R249" s="1198" t="s">
        <v>1532</v>
      </c>
      <c r="S249" s="1198" t="s">
        <v>1533</v>
      </c>
      <c r="T249" s="1198" t="s">
        <v>1534</v>
      </c>
      <c r="U249" s="1198" t="s">
        <v>1535</v>
      </c>
      <c r="V249" s="1198" t="s">
        <v>1536</v>
      </c>
      <c r="W249" s="1198" t="s">
        <v>1537</v>
      </c>
      <c r="X249" s="1198" t="s">
        <v>1538</v>
      </c>
      <c r="Y249" s="1198" t="s">
        <v>1539</v>
      </c>
      <c r="Z249" s="1198" t="s">
        <v>1540</v>
      </c>
      <c r="AA249" s="1032"/>
      <c r="AB249" s="1032"/>
      <c r="AC249" s="1032"/>
      <c r="AD249" s="1032"/>
      <c r="AE249" s="1032"/>
      <c r="AF249" s="1032"/>
      <c r="AG249" s="1133"/>
      <c r="AH249" s="1134"/>
      <c r="AI249" s="1134"/>
      <c r="AJ249" s="1032"/>
      <c r="AK249" s="1032"/>
      <c r="AL249" s="1034">
        <v>1</v>
      </c>
      <c r="AM249" s="1039"/>
      <c r="AN249" s="1039"/>
    </row>
    <row r="250" spans="1:40" s="1068" customFormat="1" ht="40.5" customHeight="1">
      <c r="A250" s="1030"/>
      <c r="B250" s="1112"/>
      <c r="C250" s="1130"/>
      <c r="D250" s="1130"/>
      <c r="E250" s="1130"/>
      <c r="F250" s="1130"/>
      <c r="G250" s="1130"/>
      <c r="H250" s="1130"/>
      <c r="I250" s="1130"/>
      <c r="J250" s="1130"/>
      <c r="K250" s="1130"/>
      <c r="L250" s="1130"/>
      <c r="M250" s="1030"/>
      <c r="N250" s="1030"/>
      <c r="O250" s="1130"/>
      <c r="P250" s="1130"/>
      <c r="Q250" s="1130"/>
      <c r="R250" s="1130"/>
      <c r="S250" s="1130"/>
      <c r="T250" s="1130"/>
      <c r="U250" s="1130"/>
      <c r="V250" s="1130"/>
      <c r="W250" s="1130"/>
      <c r="X250" s="1130"/>
      <c r="Y250" s="1032"/>
      <c r="Z250" s="1032"/>
      <c r="AA250" s="1032"/>
      <c r="AB250" s="1032"/>
      <c r="AC250" s="1032"/>
      <c r="AD250" s="1032"/>
      <c r="AE250" s="1032"/>
      <c r="AF250" s="1032"/>
      <c r="AG250" s="1133"/>
      <c r="AH250" s="1134"/>
      <c r="AI250" s="1134"/>
      <c r="AJ250" s="1032"/>
      <c r="AK250" s="1032"/>
      <c r="AL250" s="1034">
        <v>1</v>
      </c>
      <c r="AM250" s="1039"/>
      <c r="AN250" s="1039"/>
    </row>
    <row r="251" spans="1:40" s="1068" customFormat="1" ht="40.5" customHeight="1">
      <c r="A251" s="1030"/>
      <c r="B251" s="1112"/>
      <c r="C251" s="1199" t="s">
        <v>2962</v>
      </c>
      <c r="D251" s="1030"/>
      <c r="E251" s="1030"/>
      <c r="F251" s="1030"/>
      <c r="G251" s="1030"/>
      <c r="H251" s="1030"/>
      <c r="I251" s="1069"/>
      <c r="J251" s="1030"/>
      <c r="K251" s="1030"/>
      <c r="L251" s="1030"/>
      <c r="M251" s="1030"/>
      <c r="N251" s="1030"/>
      <c r="O251" s="1069"/>
      <c r="P251" s="1069"/>
      <c r="Q251" s="1069"/>
      <c r="R251" s="1069"/>
      <c r="S251" s="1069"/>
      <c r="T251" s="1032"/>
      <c r="U251" s="1032"/>
      <c r="V251" s="1032"/>
      <c r="W251" s="1032"/>
      <c r="X251" s="1032"/>
      <c r="Y251" s="1032"/>
      <c r="Z251" s="1032"/>
      <c r="AA251" s="1032"/>
      <c r="AB251" s="1032"/>
      <c r="AC251" s="1032"/>
      <c r="AD251" s="1032"/>
      <c r="AE251" s="1032"/>
      <c r="AF251" s="1032"/>
      <c r="AG251" s="1133"/>
      <c r="AH251" s="1134"/>
      <c r="AI251" s="1134"/>
      <c r="AJ251" s="1032"/>
      <c r="AK251" s="1032"/>
      <c r="AL251" s="1034">
        <v>1</v>
      </c>
      <c r="AM251" s="1039"/>
      <c r="AN251" s="1039"/>
    </row>
    <row r="252" spans="1:40" s="1068" customFormat="1" ht="40.5" customHeight="1">
      <c r="A252" s="1030"/>
      <c r="B252" s="1112"/>
      <c r="C252" s="1199" t="s">
        <v>1541</v>
      </c>
      <c r="D252" s="1030"/>
      <c r="E252" s="1030"/>
      <c r="F252" s="1030"/>
      <c r="G252" s="1030"/>
      <c r="H252" s="1030"/>
      <c r="I252" s="1069"/>
      <c r="J252" s="1030"/>
      <c r="K252" s="1030"/>
      <c r="L252" s="1030"/>
      <c r="M252" s="1030"/>
      <c r="N252" s="1030"/>
      <c r="O252" s="1069"/>
      <c r="P252" s="1069"/>
      <c r="Q252" s="1069"/>
      <c r="R252" s="1069"/>
      <c r="S252" s="1069"/>
      <c r="T252" s="1032"/>
      <c r="U252" s="1032"/>
      <c r="V252" s="1032"/>
      <c r="W252" s="1032"/>
      <c r="X252" s="1032"/>
      <c r="Y252" s="1032"/>
      <c r="Z252" s="1032"/>
      <c r="AA252" s="1032"/>
      <c r="AB252" s="1032"/>
      <c r="AC252" s="1032"/>
      <c r="AD252" s="1032"/>
      <c r="AE252" s="1032"/>
      <c r="AF252" s="1032"/>
      <c r="AG252" s="1133"/>
      <c r="AH252" s="1134"/>
      <c r="AI252" s="1134"/>
      <c r="AJ252" s="1032"/>
      <c r="AK252" s="1032"/>
      <c r="AL252" s="1034">
        <v>1</v>
      </c>
      <c r="AM252" s="1039"/>
      <c r="AN252" s="1039"/>
    </row>
    <row r="253" spans="1:40" s="1068" customFormat="1" ht="40.5" customHeight="1">
      <c r="A253" s="1030"/>
      <c r="B253" s="1112"/>
      <c r="C253" s="1199" t="s">
        <v>1542</v>
      </c>
      <c r="D253" s="1030"/>
      <c r="E253" s="1030"/>
      <c r="F253" s="1030"/>
      <c r="G253" s="1030"/>
      <c r="H253" s="1030"/>
      <c r="I253" s="1069"/>
      <c r="J253" s="1030"/>
      <c r="K253" s="1030"/>
      <c r="L253" s="1030"/>
      <c r="M253" s="1030"/>
      <c r="N253" s="1030"/>
      <c r="O253" s="1069"/>
      <c r="P253" s="1069"/>
      <c r="Q253" s="1069"/>
      <c r="R253" s="1069"/>
      <c r="S253" s="1069"/>
      <c r="T253" s="1032"/>
      <c r="U253" s="1032"/>
      <c r="V253" s="1032"/>
      <c r="W253" s="1032"/>
      <c r="X253" s="1032"/>
      <c r="Y253" s="1032"/>
      <c r="Z253" s="1032"/>
      <c r="AA253" s="1032"/>
      <c r="AB253" s="1032"/>
      <c r="AC253" s="1032"/>
      <c r="AD253" s="1032"/>
      <c r="AE253" s="1032"/>
      <c r="AF253" s="1032"/>
      <c r="AG253" s="1133"/>
      <c r="AH253" s="1134"/>
      <c r="AI253" s="1134"/>
      <c r="AJ253" s="1032"/>
      <c r="AK253" s="1032"/>
      <c r="AL253" s="1034">
        <v>1</v>
      </c>
      <c r="AM253" s="1039"/>
      <c r="AN253" s="1039"/>
    </row>
    <row r="254" spans="1:40" s="1068" customFormat="1" ht="40.5" customHeight="1">
      <c r="A254" s="1030"/>
      <c r="B254" s="1112"/>
      <c r="C254" s="1200" t="s">
        <v>1543</v>
      </c>
      <c r="D254" s="1200" t="s">
        <v>1544</v>
      </c>
      <c r="E254" s="1200" t="s">
        <v>1545</v>
      </c>
      <c r="F254" s="1200" t="s">
        <v>1546</v>
      </c>
      <c r="G254" s="1200" t="s">
        <v>1547</v>
      </c>
      <c r="H254" s="1200" t="s">
        <v>1548</v>
      </c>
      <c r="I254" s="1200" t="s">
        <v>1549</v>
      </c>
      <c r="J254" s="1200" t="s">
        <v>1550</v>
      </c>
      <c r="K254" s="1200" t="s">
        <v>1551</v>
      </c>
      <c r="L254" s="1200" t="s">
        <v>1552</v>
      </c>
      <c r="M254" s="1200" t="s">
        <v>1553</v>
      </c>
      <c r="N254" s="1200"/>
      <c r="O254" s="1200"/>
      <c r="P254" s="1069"/>
      <c r="Q254" s="1069"/>
      <c r="R254" s="1069"/>
      <c r="S254" s="1069"/>
      <c r="T254" s="1032"/>
      <c r="U254" s="1032"/>
      <c r="V254" s="1032"/>
      <c r="W254" s="1032"/>
      <c r="X254" s="1032"/>
      <c r="Y254" s="1032"/>
      <c r="Z254" s="1032"/>
      <c r="AA254" s="1032"/>
      <c r="AB254" s="1032"/>
      <c r="AC254" s="1032"/>
      <c r="AD254" s="1032"/>
      <c r="AE254" s="1032"/>
      <c r="AF254" s="1032"/>
      <c r="AG254" s="1133"/>
      <c r="AH254" s="1134"/>
      <c r="AI254" s="1134"/>
      <c r="AJ254" s="1032"/>
      <c r="AK254" s="1032"/>
      <c r="AL254" s="1034">
        <v>1</v>
      </c>
      <c r="AM254" s="1039"/>
      <c r="AN254" s="1039"/>
    </row>
    <row r="255" spans="1:40" s="1068" customFormat="1" ht="40.5" customHeight="1">
      <c r="A255" s="1030"/>
      <c r="B255" s="1112"/>
      <c r="C255" s="1199" t="s">
        <v>1554</v>
      </c>
      <c r="D255" s="1199" t="s">
        <v>1555</v>
      </c>
      <c r="E255" s="1199" t="s">
        <v>1556</v>
      </c>
      <c r="F255" s="1199"/>
      <c r="G255" s="1199" t="s">
        <v>1557</v>
      </c>
      <c r="H255" s="1199"/>
      <c r="I255" s="1199" t="s">
        <v>1558</v>
      </c>
      <c r="J255" s="1199"/>
      <c r="K255" s="1199" t="s">
        <v>1559</v>
      </c>
      <c r="L255" s="1199"/>
      <c r="M255" s="1199" t="s">
        <v>1560</v>
      </c>
      <c r="N255" s="1199" t="s">
        <v>1561</v>
      </c>
      <c r="O255" s="1199"/>
      <c r="P255" s="1199" t="s">
        <v>1562</v>
      </c>
      <c r="Q255" s="1199"/>
      <c r="R255" s="1199" t="s">
        <v>1563</v>
      </c>
      <c r="S255" s="1069"/>
      <c r="T255" s="1032"/>
      <c r="U255" s="1032"/>
      <c r="V255" s="1032"/>
      <c r="W255" s="1032"/>
      <c r="X255" s="1032"/>
      <c r="Y255" s="1032"/>
      <c r="Z255" s="1032"/>
      <c r="AA255" s="1032"/>
      <c r="AB255" s="1032"/>
      <c r="AC255" s="1032"/>
      <c r="AD255" s="1032"/>
      <c r="AE255" s="1032"/>
      <c r="AF255" s="1032"/>
      <c r="AG255" s="1133"/>
      <c r="AH255" s="1134"/>
      <c r="AI255" s="1134"/>
      <c r="AJ255" s="1032"/>
      <c r="AK255" s="1032"/>
      <c r="AL255" s="1034">
        <v>1</v>
      </c>
      <c r="AM255" s="1039"/>
      <c r="AN255" s="1039"/>
    </row>
    <row r="256" spans="1:40" s="1068" customFormat="1" ht="40.5" customHeight="1">
      <c r="A256" s="1030"/>
      <c r="B256" s="1112"/>
      <c r="C256" s="1199" t="s">
        <v>2963</v>
      </c>
      <c r="D256" s="1030"/>
      <c r="E256" s="1030"/>
      <c r="F256" s="1030"/>
      <c r="G256" s="1030"/>
      <c r="H256" s="1030"/>
      <c r="I256" s="1069"/>
      <c r="J256" s="1030"/>
      <c r="K256" s="1030"/>
      <c r="L256" s="1030"/>
      <c r="M256" s="1030"/>
      <c r="N256" s="1030"/>
      <c r="O256" s="1069"/>
      <c r="P256" s="1069"/>
      <c r="Q256" s="1069"/>
      <c r="R256" s="1069"/>
      <c r="S256" s="1069"/>
      <c r="T256" s="1032"/>
      <c r="U256" s="1032"/>
      <c r="V256" s="1032"/>
      <c r="W256" s="1032"/>
      <c r="X256" s="1032"/>
      <c r="Y256" s="1032"/>
      <c r="Z256" s="1032"/>
      <c r="AA256" s="1032"/>
      <c r="AB256" s="1032"/>
      <c r="AC256" s="1032"/>
      <c r="AD256" s="1032"/>
      <c r="AE256" s="1032"/>
      <c r="AF256" s="1032"/>
      <c r="AG256" s="1133"/>
      <c r="AH256" s="1134"/>
      <c r="AI256" s="1134"/>
      <c r="AJ256" s="1032"/>
      <c r="AK256" s="1032"/>
      <c r="AL256" s="1034">
        <v>1</v>
      </c>
      <c r="AM256" s="1039"/>
      <c r="AN256" s="1039"/>
    </row>
    <row r="257" spans="1:40" s="1068" customFormat="1" ht="40.5" customHeight="1">
      <c r="A257" s="1030"/>
      <c r="B257" s="1112"/>
      <c r="C257" s="1193"/>
      <c r="D257" s="1030"/>
      <c r="E257" s="1030"/>
      <c r="F257" s="1030"/>
      <c r="G257" s="1030"/>
      <c r="H257" s="1030"/>
      <c r="I257" s="1069"/>
      <c r="J257" s="1030"/>
      <c r="K257" s="1030"/>
      <c r="L257" s="1030"/>
      <c r="M257" s="1030"/>
      <c r="N257" s="1030"/>
      <c r="O257" s="1069"/>
      <c r="P257" s="1069"/>
      <c r="Q257" s="1069"/>
      <c r="R257" s="1069"/>
      <c r="S257" s="1069"/>
      <c r="T257" s="1032"/>
      <c r="U257" s="1032"/>
      <c r="V257" s="1032"/>
      <c r="W257" s="1032"/>
      <c r="X257" s="1032"/>
      <c r="Y257" s="1032"/>
      <c r="Z257" s="1032"/>
      <c r="AA257" s="1032"/>
      <c r="AB257" s="1032"/>
      <c r="AC257" s="1032"/>
      <c r="AD257" s="1032"/>
      <c r="AE257" s="1032"/>
      <c r="AF257" s="1032"/>
      <c r="AG257" s="1133"/>
      <c r="AH257" s="1134"/>
      <c r="AI257" s="1134"/>
      <c r="AJ257" s="1032"/>
      <c r="AK257" s="1032"/>
      <c r="AL257" s="1034">
        <v>1</v>
      </c>
      <c r="AM257" s="1039"/>
      <c r="AN257" s="1039"/>
    </row>
    <row r="258" spans="1:40" s="1206" customFormat="1" ht="40.5" customHeight="1">
      <c r="A258" s="1161"/>
      <c r="B258" s="1132" t="s">
        <v>1564</v>
      </c>
      <c r="C258" s="1161"/>
      <c r="D258" s="1161"/>
      <c r="E258" s="1161"/>
      <c r="F258" s="1161"/>
      <c r="G258" s="1201" t="s">
        <v>1565</v>
      </c>
      <c r="H258" s="1161"/>
      <c r="I258" s="1069"/>
      <c r="J258" s="1161"/>
      <c r="K258" s="1161"/>
      <c r="L258" s="1161"/>
      <c r="M258" s="1161"/>
      <c r="N258" s="1161"/>
      <c r="O258" s="1069"/>
      <c r="P258" s="1069"/>
      <c r="Q258" s="1069"/>
      <c r="R258" s="1069"/>
      <c r="S258" s="1069"/>
      <c r="T258" s="1133"/>
      <c r="U258" s="1032"/>
      <c r="V258" s="1203" t="s">
        <v>1566</v>
      </c>
      <c r="W258" s="1204"/>
      <c r="X258" s="1204"/>
      <c r="Y258" s="1204"/>
      <c r="Z258" s="1205"/>
      <c r="AA258" s="1205"/>
      <c r="AB258" s="1205"/>
      <c r="AC258" s="1032" t="s">
        <v>505</v>
      </c>
      <c r="AD258" s="1032"/>
      <c r="AE258" s="1032"/>
      <c r="AF258" s="1032"/>
      <c r="AG258" s="1133"/>
      <c r="AH258" s="1134"/>
      <c r="AI258" s="1134"/>
      <c r="AJ258" s="1032"/>
      <c r="AK258" s="1032"/>
      <c r="AL258" s="1034">
        <v>1</v>
      </c>
      <c r="AM258" s="1039"/>
      <c r="AN258" s="1039"/>
    </row>
    <row r="259" spans="1:40" s="1206" customFormat="1" ht="40.5" customHeight="1">
      <c r="A259" s="1161"/>
      <c r="B259" s="1207" t="s">
        <v>1567</v>
      </c>
      <c r="C259" s="1207" t="s">
        <v>1568</v>
      </c>
      <c r="D259" s="1207" t="s">
        <v>1569</v>
      </c>
      <c r="E259" s="1207"/>
      <c r="F259" s="1207" t="s">
        <v>1570</v>
      </c>
      <c r="G259" s="1207" t="s">
        <v>1571</v>
      </c>
      <c r="H259" s="1208" t="s">
        <v>1572</v>
      </c>
      <c r="I259" s="1207" t="s">
        <v>1573</v>
      </c>
      <c r="J259" s="1207" t="s">
        <v>1574</v>
      </c>
      <c r="K259" s="1207" t="s">
        <v>1575</v>
      </c>
      <c r="L259" s="1207"/>
      <c r="M259" s="1207"/>
      <c r="N259" s="1207"/>
      <c r="O259" s="1207" t="s">
        <v>1576</v>
      </c>
      <c r="P259" s="1207" t="s">
        <v>1577</v>
      </c>
      <c r="Q259" s="1207" t="s">
        <v>1578</v>
      </c>
      <c r="R259" s="1207" t="s">
        <v>1579</v>
      </c>
      <c r="S259" s="1207" t="s">
        <v>1580</v>
      </c>
      <c r="T259" s="1207" t="s">
        <v>394</v>
      </c>
      <c r="U259" s="1207" t="s">
        <v>1581</v>
      </c>
      <c r="V259" s="1207" t="s">
        <v>1582</v>
      </c>
      <c r="W259" s="1207" t="s">
        <v>936</v>
      </c>
      <c r="X259" s="1207" t="s">
        <v>1583</v>
      </c>
      <c r="Y259" s="1207"/>
      <c r="Z259" s="1032"/>
      <c r="AA259" s="1032"/>
      <c r="AB259" s="1032"/>
      <c r="AC259" s="1032"/>
      <c r="AD259" s="1032"/>
      <c r="AE259" s="1032"/>
      <c r="AF259" s="1032"/>
      <c r="AG259" s="1133"/>
      <c r="AH259" s="1134"/>
      <c r="AI259" s="1134"/>
      <c r="AJ259" s="1032"/>
      <c r="AK259" s="1032"/>
      <c r="AL259" s="1034">
        <v>1</v>
      </c>
      <c r="AM259" s="1039"/>
      <c r="AN259" s="1039"/>
    </row>
    <row r="260" spans="1:40" s="1206" customFormat="1" ht="40.5" customHeight="1">
      <c r="A260" s="1161"/>
      <c r="B260" s="1161"/>
      <c r="C260" s="1209" t="s">
        <v>1584</v>
      </c>
      <c r="D260" s="1210" t="s">
        <v>1585</v>
      </c>
      <c r="E260" s="1207"/>
      <c r="F260" s="1207"/>
      <c r="G260" s="1207"/>
      <c r="H260" s="1207"/>
      <c r="I260" s="1207"/>
      <c r="J260" s="1207"/>
      <c r="K260" s="1207"/>
      <c r="L260" s="1207"/>
      <c r="M260" s="1207"/>
      <c r="N260" s="1207"/>
      <c r="O260" s="1207"/>
      <c r="P260" s="1207"/>
      <c r="Q260" s="1207"/>
      <c r="R260" s="1207"/>
      <c r="S260" s="1207"/>
      <c r="T260" s="1207"/>
      <c r="U260" s="1207"/>
      <c r="V260" s="1207"/>
      <c r="W260" s="1207"/>
      <c r="X260" s="1207"/>
      <c r="Y260" s="1207"/>
      <c r="Z260" s="1032"/>
      <c r="AA260" s="1032"/>
      <c r="AB260" s="1032"/>
      <c r="AC260" s="1032"/>
      <c r="AD260" s="1032"/>
      <c r="AE260" s="1032"/>
      <c r="AF260" s="1032"/>
      <c r="AG260" s="1133"/>
      <c r="AH260" s="1134"/>
      <c r="AI260" s="1134"/>
      <c r="AJ260" s="1032"/>
      <c r="AK260" s="1032"/>
      <c r="AL260" s="1034">
        <v>1</v>
      </c>
      <c r="AM260" s="1039"/>
      <c r="AN260" s="1039"/>
    </row>
    <row r="261" spans="1:40" s="1206" customFormat="1" ht="40.5" customHeight="1">
      <c r="A261" s="1161"/>
      <c r="B261" s="1161"/>
      <c r="C261" s="1209"/>
      <c r="D261" s="1210" t="s">
        <v>1586</v>
      </c>
      <c r="E261" s="1207"/>
      <c r="F261" s="1207"/>
      <c r="G261" s="1207"/>
      <c r="H261" s="1207"/>
      <c r="I261" s="1207"/>
      <c r="J261" s="1207"/>
      <c r="K261" s="1207"/>
      <c r="L261" s="1207"/>
      <c r="M261" s="1207"/>
      <c r="N261" s="1207"/>
      <c r="O261" s="1207"/>
      <c r="P261" s="1207"/>
      <c r="Q261" s="1207"/>
      <c r="R261" s="1207"/>
      <c r="S261" s="1207"/>
      <c r="T261" s="1207"/>
      <c r="U261" s="1207"/>
      <c r="V261" s="1207"/>
      <c r="W261" s="1207"/>
      <c r="X261" s="1207"/>
      <c r="Y261" s="1207"/>
      <c r="Z261" s="1032"/>
      <c r="AA261" s="1032"/>
      <c r="AB261" s="1032"/>
      <c r="AC261" s="1032"/>
      <c r="AD261" s="1032"/>
      <c r="AE261" s="1032"/>
      <c r="AF261" s="1032"/>
      <c r="AG261" s="1133"/>
      <c r="AH261" s="1134"/>
      <c r="AI261" s="1134"/>
      <c r="AJ261" s="1032"/>
      <c r="AK261" s="1032"/>
      <c r="AL261" s="1034">
        <v>1</v>
      </c>
      <c r="AM261" s="1039"/>
      <c r="AN261" s="1039"/>
    </row>
    <row r="262" spans="1:40" s="1206" customFormat="1" ht="40.5" customHeight="1">
      <c r="A262" s="1161"/>
      <c r="B262" s="1161"/>
      <c r="C262" s="1209"/>
      <c r="D262" s="1210" t="s">
        <v>1587</v>
      </c>
      <c r="E262" s="1207"/>
      <c r="F262" s="1207"/>
      <c r="G262" s="1207"/>
      <c r="H262" s="1207"/>
      <c r="I262" s="1207"/>
      <c r="J262" s="1207"/>
      <c r="K262" s="1207"/>
      <c r="L262" s="1207"/>
      <c r="M262" s="1207"/>
      <c r="N262" s="1207"/>
      <c r="O262" s="1207"/>
      <c r="P262" s="1207"/>
      <c r="Q262" s="1207"/>
      <c r="R262" s="1207"/>
      <c r="S262" s="1207"/>
      <c r="T262" s="1207"/>
      <c r="U262" s="1207"/>
      <c r="V262" s="1207"/>
      <c r="W262" s="1207"/>
      <c r="X262" s="1207"/>
      <c r="Y262" s="1207"/>
      <c r="Z262" s="1032"/>
      <c r="AA262" s="1032"/>
      <c r="AB262" s="1032"/>
      <c r="AC262" s="1032"/>
      <c r="AD262" s="1032"/>
      <c r="AE262" s="1032"/>
      <c r="AF262" s="1032"/>
      <c r="AG262" s="1133"/>
      <c r="AH262" s="1134"/>
      <c r="AI262" s="1134"/>
      <c r="AJ262" s="1032"/>
      <c r="AK262" s="1032"/>
      <c r="AL262" s="1034">
        <v>1</v>
      </c>
      <c r="AM262" s="1039"/>
      <c r="AN262" s="1039"/>
    </row>
    <row r="263" spans="1:40" s="1206" customFormat="1" ht="40.5" customHeight="1">
      <c r="A263" s="1161"/>
      <c r="B263" s="1161"/>
      <c r="C263" s="1211"/>
      <c r="D263" s="1212" t="s">
        <v>1588</v>
      </c>
      <c r="E263" s="1207"/>
      <c r="F263" s="1207"/>
      <c r="G263" s="1207"/>
      <c r="H263" s="1207"/>
      <c r="I263" s="1207"/>
      <c r="J263" s="1207"/>
      <c r="K263" s="1207"/>
      <c r="L263" s="1207"/>
      <c r="M263" s="1207"/>
      <c r="N263" s="1207"/>
      <c r="O263" s="1207"/>
      <c r="P263" s="1207"/>
      <c r="Q263" s="1207"/>
      <c r="R263" s="1207"/>
      <c r="S263" s="1207"/>
      <c r="T263" s="1207"/>
      <c r="U263" s="1207"/>
      <c r="V263" s="1207"/>
      <c r="W263" s="1207"/>
      <c r="X263" s="1207"/>
      <c r="Y263" s="1207"/>
      <c r="Z263" s="1032"/>
      <c r="AA263" s="1032"/>
      <c r="AB263" s="1032"/>
      <c r="AC263" s="1032"/>
      <c r="AD263" s="1032"/>
      <c r="AE263" s="1032"/>
      <c r="AF263" s="1032"/>
      <c r="AG263" s="1133"/>
      <c r="AH263" s="1134"/>
      <c r="AI263" s="1134"/>
      <c r="AJ263" s="1032"/>
      <c r="AK263" s="1032"/>
      <c r="AL263" s="1034">
        <v>1</v>
      </c>
      <c r="AM263" s="1039"/>
      <c r="AN263" s="1039"/>
    </row>
    <row r="264" spans="1:40" s="1206" customFormat="1" ht="40.5" customHeight="1">
      <c r="A264" s="1161"/>
      <c r="B264" s="1161"/>
      <c r="C264" s="1209"/>
      <c r="D264" s="1210" t="s">
        <v>1589</v>
      </c>
      <c r="E264" s="1207"/>
      <c r="F264" s="1207"/>
      <c r="G264" s="1207"/>
      <c r="H264" s="1207"/>
      <c r="I264" s="1207"/>
      <c r="J264" s="1207"/>
      <c r="K264" s="1207"/>
      <c r="L264" s="1207"/>
      <c r="M264" s="1207"/>
      <c r="N264" s="1207"/>
      <c r="O264" s="1207"/>
      <c r="P264" s="1207"/>
      <c r="Q264" s="1207"/>
      <c r="R264" s="1207"/>
      <c r="S264" s="1207"/>
      <c r="T264" s="1207"/>
      <c r="U264" s="1207"/>
      <c r="V264" s="1207"/>
      <c r="W264" s="1207"/>
      <c r="X264" s="1207"/>
      <c r="Y264" s="1207"/>
      <c r="Z264" s="1032"/>
      <c r="AA264" s="1032"/>
      <c r="AB264" s="1032"/>
      <c r="AC264" s="1032"/>
      <c r="AD264" s="1032"/>
      <c r="AE264" s="1032"/>
      <c r="AF264" s="1032"/>
      <c r="AG264" s="1133"/>
      <c r="AH264" s="1134"/>
      <c r="AI264" s="1134"/>
      <c r="AJ264" s="1032"/>
      <c r="AK264" s="1032"/>
      <c r="AL264" s="1034">
        <v>1</v>
      </c>
      <c r="AM264" s="1039"/>
      <c r="AN264" s="1039"/>
    </row>
    <row r="265" spans="1:40" s="1206" customFormat="1" ht="40.5" customHeight="1">
      <c r="A265" s="1161"/>
      <c r="B265" s="1161"/>
      <c r="C265" s="1209"/>
      <c r="D265" s="1210" t="s">
        <v>1590</v>
      </c>
      <c r="E265" s="1207"/>
      <c r="F265" s="1207"/>
      <c r="G265" s="1207"/>
      <c r="H265" s="1207"/>
      <c r="I265" s="1207"/>
      <c r="J265" s="1207"/>
      <c r="K265" s="1207"/>
      <c r="L265" s="1207"/>
      <c r="M265" s="1207"/>
      <c r="N265" s="1207"/>
      <c r="O265" s="1207"/>
      <c r="P265" s="1207"/>
      <c r="Q265" s="1207"/>
      <c r="R265" s="1207"/>
      <c r="S265" s="1207"/>
      <c r="T265" s="1207"/>
      <c r="U265" s="1207"/>
      <c r="V265" s="1207"/>
      <c r="W265" s="1207"/>
      <c r="X265" s="1207"/>
      <c r="Y265" s="1207"/>
      <c r="Z265" s="1032"/>
      <c r="AA265" s="1032"/>
      <c r="AB265" s="1032"/>
      <c r="AC265" s="1032"/>
      <c r="AD265" s="1032"/>
      <c r="AE265" s="1032"/>
      <c r="AF265" s="1032"/>
      <c r="AG265" s="1133"/>
      <c r="AH265" s="1134"/>
      <c r="AI265" s="1134"/>
      <c r="AJ265" s="1032"/>
      <c r="AK265" s="1032"/>
      <c r="AL265" s="1034">
        <v>1</v>
      </c>
      <c r="AM265" s="1039"/>
      <c r="AN265" s="1039"/>
    </row>
    <row r="266" spans="1:40" s="1206" customFormat="1" ht="40.5" customHeight="1">
      <c r="A266" s="1161"/>
      <c r="B266" s="1132"/>
      <c r="C266" s="1161"/>
      <c r="D266" s="1161"/>
      <c r="E266" s="1161"/>
      <c r="F266" s="1161"/>
      <c r="G266" s="1161"/>
      <c r="H266" s="1161"/>
      <c r="I266" s="1069"/>
      <c r="J266" s="1161"/>
      <c r="K266" s="1161"/>
      <c r="L266" s="1161"/>
      <c r="M266" s="1161"/>
      <c r="N266" s="1161"/>
      <c r="O266" s="1069"/>
      <c r="P266" s="1069"/>
      <c r="Q266" s="1069"/>
      <c r="R266" s="1069"/>
      <c r="S266" s="1069"/>
      <c r="T266" s="1133"/>
      <c r="U266" s="1132"/>
      <c r="V266" s="1213"/>
      <c r="W266" s="1207"/>
      <c r="X266" s="1207"/>
      <c r="Y266" s="1207"/>
      <c r="Z266" s="1032"/>
      <c r="AA266" s="1032"/>
      <c r="AB266" s="1032"/>
      <c r="AC266" s="1032"/>
      <c r="AD266" s="1032"/>
      <c r="AE266" s="1032"/>
      <c r="AF266" s="1032"/>
      <c r="AG266" s="1133"/>
      <c r="AH266" s="1134"/>
      <c r="AI266" s="1134"/>
      <c r="AJ266" s="1032"/>
      <c r="AK266" s="1032"/>
      <c r="AL266" s="1034">
        <v>1</v>
      </c>
      <c r="AM266" s="1039"/>
      <c r="AN266" s="1039"/>
    </row>
    <row r="267" spans="1:40" s="1206" customFormat="1" ht="40.5" customHeight="1">
      <c r="A267" s="1161"/>
      <c r="B267" s="1132"/>
      <c r="C267" s="1161"/>
      <c r="D267" s="1161"/>
      <c r="E267" s="1161"/>
      <c r="F267" s="1161"/>
      <c r="G267" s="1161"/>
      <c r="H267" s="1161"/>
      <c r="I267" s="1069"/>
      <c r="J267" s="1161"/>
      <c r="K267" s="1161"/>
      <c r="L267" s="1161"/>
      <c r="M267" s="1161"/>
      <c r="N267" s="1161"/>
      <c r="O267" s="1069"/>
      <c r="P267" s="1069"/>
      <c r="Q267" s="1069"/>
      <c r="R267" s="1069"/>
      <c r="S267" s="1069"/>
      <c r="T267" s="1133"/>
      <c r="U267" s="1132"/>
      <c r="V267" s="1213"/>
      <c r="W267" s="1207"/>
      <c r="X267" s="1207"/>
      <c r="Y267" s="1207"/>
      <c r="Z267" s="1032"/>
      <c r="AA267" s="1032"/>
      <c r="AB267" s="1032"/>
      <c r="AC267" s="1032"/>
      <c r="AD267" s="1032"/>
      <c r="AE267" s="1032"/>
      <c r="AF267" s="1032"/>
      <c r="AG267" s="1133"/>
      <c r="AH267" s="1134"/>
      <c r="AI267" s="1134"/>
      <c r="AJ267" s="1032"/>
      <c r="AK267" s="1032"/>
      <c r="AL267" s="1034">
        <v>1</v>
      </c>
      <c r="AM267" s="1039"/>
      <c r="AN267" s="1039"/>
    </row>
    <row r="268" spans="1:40" s="1206" customFormat="1" ht="40.5" customHeight="1">
      <c r="A268" s="1161"/>
      <c r="B268" s="1132"/>
      <c r="C268" s="1161"/>
      <c r="D268" s="1161"/>
      <c r="E268" s="1161"/>
      <c r="F268" s="1161"/>
      <c r="G268" s="1161"/>
      <c r="H268" s="1161"/>
      <c r="I268" s="1069"/>
      <c r="J268" s="1161"/>
      <c r="K268" s="1161"/>
      <c r="L268" s="1161"/>
      <c r="M268" s="1161"/>
      <c r="N268" s="1161"/>
      <c r="O268" s="1069"/>
      <c r="P268" s="1069"/>
      <c r="Q268" s="1069"/>
      <c r="R268" s="1069"/>
      <c r="S268" s="1069"/>
      <c r="T268" s="1133"/>
      <c r="U268" s="1132"/>
      <c r="V268" s="1213"/>
      <c r="W268" s="1207"/>
      <c r="X268" s="1207"/>
      <c r="Y268" s="1207"/>
      <c r="Z268" s="1032"/>
      <c r="AA268" s="1032"/>
      <c r="AB268" s="1032"/>
      <c r="AC268" s="1032"/>
      <c r="AD268" s="1032"/>
      <c r="AE268" s="1032"/>
      <c r="AF268" s="1032"/>
      <c r="AG268" s="1133"/>
      <c r="AH268" s="1134"/>
      <c r="AI268" s="1134"/>
      <c r="AJ268" s="1032"/>
      <c r="AK268" s="1032"/>
      <c r="AL268" s="1034">
        <v>1</v>
      </c>
      <c r="AM268" s="1039"/>
      <c r="AN268" s="1039"/>
    </row>
    <row r="269" spans="1:40" s="1068" customFormat="1" ht="40.5" customHeight="1">
      <c r="A269" s="1030"/>
      <c r="B269" s="1132" t="s">
        <v>1591</v>
      </c>
      <c r="C269" s="1030"/>
      <c r="D269" s="1030"/>
      <c r="E269" s="1030"/>
      <c r="F269" s="1030"/>
      <c r="G269" s="1030"/>
      <c r="H269" s="1030"/>
      <c r="I269" s="1069"/>
      <c r="J269" s="1030"/>
      <c r="K269" s="1030"/>
      <c r="L269" s="1030"/>
      <c r="M269" s="1030"/>
      <c r="N269" s="1030"/>
      <c r="O269" s="1069"/>
      <c r="P269" s="1069"/>
      <c r="Q269" s="1069"/>
      <c r="R269" s="1069"/>
      <c r="S269" s="1069"/>
      <c r="T269" s="1032"/>
      <c r="U269" s="1032"/>
      <c r="V269" s="1032"/>
      <c r="W269" s="1032"/>
      <c r="X269" s="1032"/>
      <c r="Y269" s="1032"/>
      <c r="Z269" s="1032"/>
      <c r="AA269" s="1032"/>
      <c r="AB269" s="1032"/>
      <c r="AC269" s="1032"/>
      <c r="AD269" s="1032"/>
      <c r="AE269" s="1032"/>
      <c r="AF269" s="1032"/>
      <c r="AG269" s="1032"/>
      <c r="AH269" s="1032"/>
      <c r="AI269" s="1032"/>
      <c r="AJ269" s="1032"/>
      <c r="AK269" s="1032"/>
      <c r="AL269" s="1034">
        <v>1</v>
      </c>
      <c r="AM269" s="1039"/>
      <c r="AN269" s="1039"/>
    </row>
    <row r="270" spans="1:40" s="1068" customFormat="1" ht="40.5" customHeight="1">
      <c r="A270" s="1030"/>
      <c r="B270" s="1112"/>
      <c r="C270" s="1214" t="s">
        <v>1491</v>
      </c>
      <c r="D270" s="1215" t="s">
        <v>374</v>
      </c>
      <c r="E270" s="1216" t="s">
        <v>1492</v>
      </c>
      <c r="F270" s="1217" t="s">
        <v>1493</v>
      </c>
      <c r="G270" s="1218" t="s">
        <v>1494</v>
      </c>
      <c r="H270" s="1219" t="s">
        <v>1495</v>
      </c>
      <c r="I270" s="1220" t="s">
        <v>1496</v>
      </c>
      <c r="J270" s="1221" t="s">
        <v>1497</v>
      </c>
      <c r="K270" s="1222" t="s">
        <v>410</v>
      </c>
      <c r="L270" s="1030"/>
      <c r="M270" s="1030"/>
      <c r="N270" s="1030"/>
      <c r="O270" s="1223" t="s">
        <v>1498</v>
      </c>
      <c r="P270" s="1224" t="s">
        <v>1511</v>
      </c>
      <c r="Q270" s="1225" t="s">
        <v>1512</v>
      </c>
      <c r="R270" s="1226" t="s">
        <v>1513</v>
      </c>
      <c r="S270" s="1217" t="s">
        <v>1514</v>
      </c>
      <c r="T270" s="1227" t="s">
        <v>1515</v>
      </c>
      <c r="U270" s="1228" t="s">
        <v>1516</v>
      </c>
      <c r="V270" s="1229" t="s">
        <v>1517</v>
      </c>
      <c r="W270" s="1230" t="s">
        <v>1518</v>
      </c>
      <c r="X270" s="1231" t="s">
        <v>1519</v>
      </c>
      <c r="Y270" s="1216" t="s">
        <v>1520</v>
      </c>
      <c r="Z270" s="1032"/>
      <c r="AA270" s="1032"/>
      <c r="AB270" s="1032"/>
      <c r="AC270" s="1032"/>
      <c r="AD270" s="1032"/>
      <c r="AE270" s="1032"/>
      <c r="AF270" s="1032"/>
      <c r="AG270" s="1032"/>
      <c r="AH270" s="1032"/>
      <c r="AI270" s="1032"/>
      <c r="AJ270" s="1032"/>
      <c r="AK270" s="1032"/>
      <c r="AL270" s="1034">
        <v>1</v>
      </c>
      <c r="AM270" s="1039"/>
      <c r="AN270" s="1039"/>
    </row>
    <row r="271" spans="1:40" s="1068" customFormat="1" ht="40.5" customHeight="1">
      <c r="A271" s="1030"/>
      <c r="B271" s="1112"/>
      <c r="C271" s="1030"/>
      <c r="D271" s="1030"/>
      <c r="E271" s="1030"/>
      <c r="F271" s="1030"/>
      <c r="G271" s="1030"/>
      <c r="H271" s="1030"/>
      <c r="I271" s="1069"/>
      <c r="J271" s="1030"/>
      <c r="K271" s="1030"/>
      <c r="L271" s="1030"/>
      <c r="M271" s="1030"/>
      <c r="N271" s="1030"/>
      <c r="O271" s="1069"/>
      <c r="P271" s="1069"/>
      <c r="Q271" s="1069"/>
      <c r="R271" s="1069"/>
      <c r="S271" s="1069"/>
      <c r="T271" s="1032"/>
      <c r="U271" s="1032"/>
      <c r="V271" s="1032"/>
      <c r="W271" s="1032"/>
      <c r="X271" s="1032"/>
      <c r="Y271" s="1032"/>
      <c r="Z271" s="1032"/>
      <c r="AA271" s="1032"/>
      <c r="AB271" s="1032"/>
      <c r="AC271" s="1032"/>
      <c r="AD271" s="1032"/>
      <c r="AE271" s="1032"/>
      <c r="AF271" s="1032"/>
      <c r="AG271" s="1032"/>
      <c r="AH271" s="1032"/>
      <c r="AI271" s="1032"/>
      <c r="AJ271" s="1032"/>
      <c r="AK271" s="1032"/>
      <c r="AL271" s="1034">
        <v>1</v>
      </c>
      <c r="AM271" s="1039"/>
      <c r="AN271" s="1039"/>
    </row>
    <row r="272" spans="1:40" s="1068" customFormat="1" ht="40.5" customHeight="1">
      <c r="A272" s="1030"/>
      <c r="B272" s="1112"/>
      <c r="C272" s="1232" t="s">
        <v>1491</v>
      </c>
      <c r="D272" s="1232" t="s">
        <v>374</v>
      </c>
      <c r="E272" s="1232" t="s">
        <v>1492</v>
      </c>
      <c r="F272" s="1232" t="s">
        <v>1493</v>
      </c>
      <c r="G272" s="1232" t="s">
        <v>1494</v>
      </c>
      <c r="H272" s="1232" t="s">
        <v>1495</v>
      </c>
      <c r="I272" s="1232" t="s">
        <v>1496</v>
      </c>
      <c r="J272" s="1232" t="s">
        <v>1497</v>
      </c>
      <c r="K272" s="1232" t="s">
        <v>410</v>
      </c>
      <c r="L272" s="1030"/>
      <c r="M272" s="1030"/>
      <c r="N272" s="1030"/>
      <c r="O272" s="1232" t="s">
        <v>1498</v>
      </c>
      <c r="P272" s="1232" t="s">
        <v>1511</v>
      </c>
      <c r="Q272" s="1232" t="s">
        <v>1512</v>
      </c>
      <c r="R272" s="1232" t="s">
        <v>1513</v>
      </c>
      <c r="S272" s="1232" t="s">
        <v>1514</v>
      </c>
      <c r="T272" s="1232" t="s">
        <v>1515</v>
      </c>
      <c r="U272" s="1232" t="s">
        <v>1516</v>
      </c>
      <c r="V272" s="1232" t="s">
        <v>1517</v>
      </c>
      <c r="W272" s="1232" t="s">
        <v>1518</v>
      </c>
      <c r="X272" s="1232" t="s">
        <v>1519</v>
      </c>
      <c r="Y272" s="1232" t="s">
        <v>1520</v>
      </c>
      <c r="Z272" s="1030"/>
      <c r="AA272" s="1030"/>
      <c r="AB272" s="1030"/>
      <c r="AC272" s="1030"/>
      <c r="AD272" s="1030"/>
      <c r="AE272" s="1030"/>
      <c r="AF272" s="1030"/>
      <c r="AG272" s="1030"/>
      <c r="AH272" s="1030"/>
      <c r="AI272" s="1030"/>
      <c r="AJ272" s="1030"/>
      <c r="AK272" s="1030"/>
      <c r="AL272" s="1034">
        <v>1</v>
      </c>
      <c r="AM272" s="1039"/>
      <c r="AN272" s="1039"/>
    </row>
    <row r="273" spans="1:40" s="1068" customFormat="1" ht="40.5" customHeight="1">
      <c r="A273" s="1030"/>
      <c r="B273" s="1112"/>
      <c r="C273" s="1030"/>
      <c r="D273" s="1030"/>
      <c r="E273" s="1030"/>
      <c r="F273" s="1030"/>
      <c r="G273" s="1030"/>
      <c r="H273" s="1030"/>
      <c r="I273" s="1069"/>
      <c r="J273" s="1030"/>
      <c r="K273" s="1030"/>
      <c r="L273" s="1030"/>
      <c r="M273" s="1030"/>
      <c r="N273" s="1030"/>
      <c r="O273" s="1069"/>
      <c r="P273" s="1069"/>
      <c r="Q273" s="1069"/>
      <c r="R273" s="1069"/>
      <c r="S273" s="1069"/>
      <c r="T273" s="1032"/>
      <c r="U273" s="1032"/>
      <c r="V273" s="1032"/>
      <c r="W273" s="1032"/>
      <c r="X273" s="1032"/>
      <c r="Y273" s="1032"/>
      <c r="Z273" s="1032"/>
      <c r="AA273" s="1032"/>
      <c r="AB273" s="1032"/>
      <c r="AC273" s="1032"/>
      <c r="AD273" s="1032"/>
      <c r="AE273" s="1032"/>
      <c r="AF273" s="1032"/>
      <c r="AG273" s="1133"/>
      <c r="AH273" s="1134"/>
      <c r="AI273" s="1134"/>
      <c r="AJ273" s="1032"/>
      <c r="AK273" s="1032"/>
      <c r="AL273" s="1034">
        <v>1</v>
      </c>
      <c r="AM273" s="1039"/>
      <c r="AN273" s="1039"/>
    </row>
    <row r="274" spans="1:40" s="1068" customFormat="1" ht="40.5" customHeight="1">
      <c r="A274" s="1030"/>
      <c r="B274" s="1112"/>
      <c r="C274" s="1233">
        <v>1</v>
      </c>
      <c r="D274" s="1233" t="s">
        <v>1592</v>
      </c>
      <c r="E274" s="1233" t="s">
        <v>1593</v>
      </c>
      <c r="F274" s="1233" t="s">
        <v>1594</v>
      </c>
      <c r="G274" s="1233" t="s">
        <v>1595</v>
      </c>
      <c r="H274" s="1233" t="s">
        <v>1596</v>
      </c>
      <c r="I274" s="1233" t="s">
        <v>1597</v>
      </c>
      <c r="J274" s="1233" t="s">
        <v>1598</v>
      </c>
      <c r="K274" s="1233" t="s">
        <v>1599</v>
      </c>
      <c r="L274" s="1030"/>
      <c r="M274" s="1030"/>
      <c r="N274" s="1030"/>
      <c r="O274" s="1233" t="s">
        <v>1600</v>
      </c>
      <c r="P274" s="1233" t="s">
        <v>1601</v>
      </c>
      <c r="Q274" s="1233" t="s">
        <v>1602</v>
      </c>
      <c r="R274" s="1233" t="s">
        <v>1603</v>
      </c>
      <c r="S274" s="1233" t="s">
        <v>1604</v>
      </c>
      <c r="T274" s="1233" t="s">
        <v>1605</v>
      </c>
      <c r="U274" s="1233" t="s">
        <v>1606</v>
      </c>
      <c r="V274" s="1233" t="s">
        <v>1607</v>
      </c>
      <c r="W274" s="1233" t="s">
        <v>1608</v>
      </c>
      <c r="X274" s="1233" t="s">
        <v>1609</v>
      </c>
      <c r="Y274" s="1233" t="s">
        <v>1610</v>
      </c>
      <c r="Z274" s="1234">
        <v>15.5</v>
      </c>
      <c r="AA274" s="1032"/>
      <c r="AB274" s="1032"/>
      <c r="AC274" s="1032"/>
      <c r="AD274" s="1032"/>
      <c r="AE274" s="1032"/>
      <c r="AF274" s="1032"/>
      <c r="AG274" s="1133"/>
      <c r="AH274" s="1134"/>
      <c r="AI274" s="1134"/>
      <c r="AJ274" s="1032"/>
      <c r="AK274" s="1032"/>
      <c r="AL274" s="1034">
        <v>1</v>
      </c>
      <c r="AM274" s="1039"/>
      <c r="AN274" s="1039"/>
    </row>
    <row r="275" spans="1:40" s="1068" customFormat="1" ht="40.5" customHeight="1">
      <c r="A275" s="1030"/>
      <c r="B275" s="1112"/>
      <c r="C275" s="1030"/>
      <c r="D275" s="1030"/>
      <c r="E275" s="1030"/>
      <c r="F275" s="1030"/>
      <c r="G275" s="1030"/>
      <c r="H275" s="1030"/>
      <c r="I275" s="1069"/>
      <c r="J275" s="1030"/>
      <c r="K275" s="1030"/>
      <c r="L275" s="1030"/>
      <c r="M275" s="1030"/>
      <c r="N275" s="1030"/>
      <c r="O275" s="1069"/>
      <c r="P275" s="1069"/>
      <c r="Q275" s="1069"/>
      <c r="R275" s="1069"/>
      <c r="S275" s="1069"/>
      <c r="T275" s="1032"/>
      <c r="U275" s="1032"/>
      <c r="V275" s="1032"/>
      <c r="W275" s="1032"/>
      <c r="X275" s="1032"/>
      <c r="Y275" s="1032"/>
      <c r="Z275" s="1135" t="s">
        <v>1611</v>
      </c>
      <c r="AA275" s="1032"/>
      <c r="AB275" s="1032"/>
      <c r="AC275" s="1032"/>
      <c r="AD275" s="1032"/>
      <c r="AE275" s="1032"/>
      <c r="AF275" s="1032"/>
      <c r="AG275" s="1133"/>
      <c r="AH275" s="1134"/>
      <c r="AI275" s="1134"/>
      <c r="AJ275" s="1032"/>
      <c r="AK275" s="1032"/>
      <c r="AL275" s="1034">
        <v>1</v>
      </c>
      <c r="AM275" s="1039"/>
      <c r="AN275" s="1039"/>
    </row>
    <row r="276" spans="1:40" s="1068" customFormat="1" ht="40.5" customHeight="1">
      <c r="A276" s="1030"/>
      <c r="B276" s="1112"/>
      <c r="C276" s="1235">
        <v>1</v>
      </c>
      <c r="D276" s="1236">
        <v>2</v>
      </c>
      <c r="E276" s="1235">
        <v>3</v>
      </c>
      <c r="F276" s="1236">
        <v>4</v>
      </c>
      <c r="G276" s="1235">
        <v>5</v>
      </c>
      <c r="H276" s="1236">
        <v>6</v>
      </c>
      <c r="I276" s="1235">
        <v>7</v>
      </c>
      <c r="J276" s="1236">
        <v>8</v>
      </c>
      <c r="K276" s="1235">
        <v>9</v>
      </c>
      <c r="L276" s="1030"/>
      <c r="M276" s="1030"/>
      <c r="N276" s="1030"/>
      <c r="O276" s="1236">
        <v>10</v>
      </c>
      <c r="P276" s="1235">
        <v>11</v>
      </c>
      <c r="Q276" s="1236">
        <v>12</v>
      </c>
      <c r="R276" s="1235">
        <v>13</v>
      </c>
      <c r="S276" s="1236">
        <v>14</v>
      </c>
      <c r="T276" s="1235">
        <v>15</v>
      </c>
      <c r="U276" s="1236">
        <v>16</v>
      </c>
      <c r="V276" s="1235">
        <v>17</v>
      </c>
      <c r="W276" s="1236">
        <v>18</v>
      </c>
      <c r="X276" s="1235">
        <v>19</v>
      </c>
      <c r="Y276" s="1236">
        <v>20</v>
      </c>
      <c r="Z276" s="1032"/>
      <c r="AA276" s="1032"/>
      <c r="AB276" s="1032"/>
      <c r="AC276" s="1032"/>
      <c r="AD276" s="1032"/>
      <c r="AE276" s="1032"/>
      <c r="AF276" s="1032"/>
      <c r="AG276" s="1133"/>
      <c r="AH276" s="1134"/>
      <c r="AI276" s="1134"/>
      <c r="AJ276" s="1032"/>
      <c r="AK276" s="1032"/>
      <c r="AL276" s="1034">
        <v>1</v>
      </c>
      <c r="AM276" s="1039"/>
      <c r="AN276" s="1039"/>
    </row>
    <row r="277" spans="1:40" s="1206" customFormat="1" ht="40.5" customHeight="1">
      <c r="A277" s="1161"/>
      <c r="B277" s="1132"/>
      <c r="C277" s="1161"/>
      <c r="D277" s="1161"/>
      <c r="E277" s="1161"/>
      <c r="F277" s="1161"/>
      <c r="G277" s="1161"/>
      <c r="H277" s="1161"/>
      <c r="I277" s="1069"/>
      <c r="J277" s="1161"/>
      <c r="K277" s="1161"/>
      <c r="L277" s="1161"/>
      <c r="M277" s="1161"/>
      <c r="N277" s="1161"/>
      <c r="O277" s="1069"/>
      <c r="P277" s="1069"/>
      <c r="Q277" s="1069"/>
      <c r="R277" s="1069"/>
      <c r="S277" s="1069"/>
      <c r="T277" s="1133"/>
      <c r="U277" s="1132"/>
      <c r="V277" s="1213"/>
      <c r="W277" s="1207"/>
      <c r="X277" s="1207"/>
      <c r="Y277" s="1207"/>
      <c r="Z277" s="1032"/>
      <c r="AA277" s="1032"/>
      <c r="AB277" s="1032"/>
      <c r="AC277" s="1032"/>
      <c r="AD277" s="1032"/>
      <c r="AE277" s="1032"/>
      <c r="AF277" s="1032"/>
      <c r="AG277" s="1133"/>
      <c r="AH277" s="1134"/>
      <c r="AI277" s="1134"/>
      <c r="AJ277" s="1032"/>
      <c r="AK277" s="1032"/>
      <c r="AL277" s="1034">
        <v>1</v>
      </c>
      <c r="AM277" s="1039"/>
      <c r="AN277" s="1039"/>
    </row>
    <row r="278" spans="1:40" s="1206" customFormat="1" ht="40.5" customHeight="1">
      <c r="A278" s="1161"/>
      <c r="B278" s="1237"/>
      <c r="C278" s="1238" t="s">
        <v>1612</v>
      </c>
      <c r="D278" s="1239"/>
      <c r="E278" s="1133"/>
      <c r="F278" s="1240" t="s">
        <v>1613</v>
      </c>
      <c r="G278" s="1241"/>
      <c r="H278" s="1241"/>
      <c r="I278" s="1241"/>
      <c r="J278" s="1241"/>
      <c r="K278" s="1241"/>
      <c r="L278" s="1069"/>
      <c r="M278" s="1069"/>
      <c r="N278" s="1069"/>
      <c r="O278" s="1069"/>
      <c r="P278" s="1133"/>
      <c r="Q278" s="1133"/>
      <c r="R278" s="1069"/>
      <c r="S278" s="1069"/>
      <c r="T278" s="1133"/>
      <c r="U278" s="1133"/>
      <c r="V278" s="1213"/>
      <c r="W278" s="1207"/>
      <c r="X278" s="1207"/>
      <c r="Y278" s="1207"/>
      <c r="Z278" s="1242" t="s">
        <v>1614</v>
      </c>
      <c r="AA278" s="1032"/>
      <c r="AB278" s="1032"/>
      <c r="AC278" s="1032"/>
      <c r="AD278" s="1032"/>
      <c r="AE278" s="1032"/>
      <c r="AF278" s="1032"/>
      <c r="AG278" s="1133"/>
      <c r="AH278" s="1134"/>
      <c r="AI278" s="1134"/>
      <c r="AJ278" s="1032"/>
      <c r="AK278" s="1032"/>
      <c r="AL278" s="1034">
        <v>1</v>
      </c>
      <c r="AM278" s="1039"/>
      <c r="AN278" s="1039"/>
    </row>
    <row r="279" spans="1:40" s="1206" customFormat="1" ht="40.5" customHeight="1">
      <c r="A279" s="1161"/>
      <c r="B279" s="1237"/>
      <c r="C279" s="757">
        <v>3</v>
      </c>
      <c r="D279" s="1239"/>
      <c r="E279" s="1161"/>
      <c r="F279" s="1161"/>
      <c r="G279" s="1161"/>
      <c r="H279" s="1069"/>
      <c r="I279" s="1069"/>
      <c r="J279" s="1069"/>
      <c r="K279" s="1069"/>
      <c r="L279" s="1069"/>
      <c r="M279" s="1069"/>
      <c r="N279" s="1069"/>
      <c r="O279" s="1069"/>
      <c r="P279" s="1069"/>
      <c r="Q279" s="1069"/>
      <c r="R279" s="1069"/>
      <c r="S279" s="1069"/>
      <c r="T279" s="1133"/>
      <c r="U279" s="1133"/>
      <c r="V279" s="1213"/>
      <c r="W279" s="1207"/>
      <c r="X279" s="1207"/>
      <c r="Y279" s="1207"/>
      <c r="Z279" s="1032"/>
      <c r="AA279" s="1032"/>
      <c r="AB279" s="1032"/>
      <c r="AC279" s="1032"/>
      <c r="AD279" s="1032"/>
      <c r="AE279" s="1032"/>
      <c r="AF279" s="1032"/>
      <c r="AG279" s="1133"/>
      <c r="AH279" s="1134"/>
      <c r="AI279" s="1134"/>
      <c r="AJ279" s="1032"/>
      <c r="AK279" s="1032"/>
      <c r="AL279" s="1034">
        <v>1</v>
      </c>
      <c r="AM279" s="1039"/>
      <c r="AN279" s="1039"/>
    </row>
    <row r="280" spans="1:40" s="1206" customFormat="1" ht="40.5" customHeight="1">
      <c r="A280" s="1161"/>
      <c r="B280" s="1237"/>
      <c r="C280" s="1161"/>
      <c r="D280" s="1161"/>
      <c r="E280" s="1161"/>
      <c r="F280" s="1161"/>
      <c r="G280" s="1161"/>
      <c r="H280" s="1243" t="s">
        <v>1615</v>
      </c>
      <c r="I280" s="1244"/>
      <c r="J280" s="1244"/>
      <c r="K280" s="1161"/>
      <c r="L280" s="1161"/>
      <c r="M280" s="1161"/>
      <c r="N280" s="1161"/>
      <c r="O280" s="1069"/>
      <c r="P280" s="1069"/>
      <c r="Q280" s="1245" t="s">
        <v>1616</v>
      </c>
      <c r="R280" s="1246" t="s">
        <v>1617</v>
      </c>
      <c r="S280" s="1247" t="s">
        <v>1618</v>
      </c>
      <c r="T280" s="1133"/>
      <c r="U280" s="1133"/>
      <c r="V280" s="1213"/>
      <c r="W280" s="1207"/>
      <c r="X280" s="1207"/>
      <c r="Y280" s="1207"/>
      <c r="Z280" s="1032"/>
      <c r="AA280" s="1032"/>
      <c r="AB280" s="1032"/>
      <c r="AC280" s="1032"/>
      <c r="AD280" s="1032"/>
      <c r="AE280" s="1032"/>
      <c r="AF280" s="1032"/>
      <c r="AG280" s="1133"/>
      <c r="AH280" s="1134"/>
      <c r="AI280" s="1134"/>
      <c r="AJ280" s="1032"/>
      <c r="AK280" s="1032"/>
      <c r="AL280" s="1034">
        <v>1</v>
      </c>
      <c r="AM280" s="1039"/>
      <c r="AN280" s="1039"/>
    </row>
    <row r="281" spans="1:40" s="1206" customFormat="1" ht="40.5" customHeight="1">
      <c r="A281" s="1161"/>
      <c r="B281" s="1237"/>
      <c r="C281" s="1248" t="s">
        <v>1619</v>
      </c>
      <c r="D281" s="1161"/>
      <c r="E281" s="1249"/>
      <c r="F281" s="1161"/>
      <c r="G281" s="1161"/>
      <c r="H281" s="1250" t="s">
        <v>1620</v>
      </c>
      <c r="I281" s="1250" t="s">
        <v>1621</v>
      </c>
      <c r="J281" s="1250" t="s">
        <v>1622</v>
      </c>
      <c r="K281" s="1207" t="s">
        <v>1623</v>
      </c>
      <c r="L281" s="1207"/>
      <c r="M281" s="1207"/>
      <c r="N281" s="1207"/>
      <c r="O281" s="1133"/>
      <c r="P281" s="1133"/>
      <c r="Q281" s="1248" t="s">
        <v>1624</v>
      </c>
      <c r="R281" s="1133"/>
      <c r="S281" s="1133"/>
      <c r="T281" s="1133"/>
      <c r="U281" s="1133"/>
      <c r="V281" s="1213"/>
      <c r="W281" s="1207"/>
      <c r="X281" s="1207"/>
      <c r="Y281" s="1207"/>
      <c r="Z281" s="1133"/>
      <c r="AA281" s="1133"/>
      <c r="AB281" s="1133"/>
      <c r="AC281" s="1133"/>
      <c r="AD281" s="1133"/>
      <c r="AE281" s="1133"/>
      <c r="AF281" s="1133"/>
      <c r="AG281" s="1133"/>
      <c r="AH281" s="1134"/>
      <c r="AI281" s="1134"/>
      <c r="AJ281" s="1032"/>
      <c r="AK281" s="1032"/>
      <c r="AL281" s="1034">
        <v>1</v>
      </c>
      <c r="AM281" s="1039"/>
      <c r="AN281" s="1039"/>
    </row>
    <row r="282" spans="1:40" s="1206" customFormat="1" ht="40.5" customHeight="1">
      <c r="A282" s="1161"/>
      <c r="B282" s="1237"/>
      <c r="C282" s="1248" t="s">
        <v>1625</v>
      </c>
      <c r="D282" s="1161"/>
      <c r="E282" s="1249"/>
      <c r="F282" s="1161"/>
      <c r="G282" s="1161"/>
      <c r="H282" s="1250" t="s">
        <v>1626</v>
      </c>
      <c r="I282" s="1250" t="s">
        <v>1627</v>
      </c>
      <c r="J282" s="1250" t="s">
        <v>1628</v>
      </c>
      <c r="K282" s="1207" t="s">
        <v>1629</v>
      </c>
      <c r="L282" s="1207"/>
      <c r="M282" s="1207"/>
      <c r="N282" s="1207"/>
      <c r="O282" s="1069"/>
      <c r="P282" s="1069"/>
      <c r="Q282" s="1245" t="s">
        <v>1630</v>
      </c>
      <c r="R282" s="1246" t="s">
        <v>1631</v>
      </c>
      <c r="S282" s="1246" t="s">
        <v>1632</v>
      </c>
      <c r="T282" s="1133"/>
      <c r="U282" s="1133"/>
      <c r="V282" s="1213"/>
      <c r="W282" s="1207"/>
      <c r="X282" s="1207"/>
      <c r="Y282" s="1207"/>
      <c r="Z282" s="1207"/>
      <c r="AA282" s="1207"/>
      <c r="AB282" s="1207"/>
      <c r="AC282" s="1207"/>
      <c r="AD282" s="1207"/>
      <c r="AE282" s="1207"/>
      <c r="AF282" s="1133"/>
      <c r="AG282" s="1133"/>
      <c r="AH282" s="1134"/>
      <c r="AI282" s="1134"/>
      <c r="AJ282" s="1032"/>
      <c r="AK282" s="1032"/>
      <c r="AL282" s="1034">
        <v>1</v>
      </c>
      <c r="AM282" s="1039"/>
      <c r="AN282" s="1039"/>
    </row>
    <row r="283" spans="1:40" s="1206" customFormat="1" ht="40.5" customHeight="1">
      <c r="A283" s="1161"/>
      <c r="B283" s="1237"/>
      <c r="C283" s="1248"/>
      <c r="D283" s="1161"/>
      <c r="E283" s="1248"/>
      <c r="F283" s="1251"/>
      <c r="G283" s="1248"/>
      <c r="H283" s="1248"/>
      <c r="I283" s="1161"/>
      <c r="J283" s="1161"/>
      <c r="K283" s="1161"/>
      <c r="L283" s="1161"/>
      <c r="M283" s="1161"/>
      <c r="N283" s="1161"/>
      <c r="O283" s="1161"/>
      <c r="P283" s="1161"/>
      <c r="Q283" s="1161"/>
      <c r="R283" s="1161"/>
      <c r="S283" s="1133"/>
      <c r="T283" s="1133"/>
      <c r="U283" s="1133"/>
      <c r="V283" s="1213"/>
      <c r="W283" s="1207"/>
      <c r="X283" s="1207"/>
      <c r="Y283" s="1207"/>
      <c r="Z283" s="1207"/>
      <c r="AA283" s="1207"/>
      <c r="AB283" s="1207"/>
      <c r="AC283" s="1207"/>
      <c r="AD283" s="1207"/>
      <c r="AE283" s="1207"/>
      <c r="AF283" s="1133"/>
      <c r="AG283" s="1133"/>
      <c r="AH283" s="1134"/>
      <c r="AI283" s="1134"/>
      <c r="AJ283" s="1032"/>
      <c r="AK283" s="1032"/>
      <c r="AL283" s="1034">
        <v>1</v>
      </c>
      <c r="AM283" s="1039"/>
      <c r="AN283" s="1039"/>
    </row>
    <row r="284" spans="1:40">
      <c r="AL284" s="1252" t="s">
        <v>663</v>
      </c>
      <c r="AM284" s="1253"/>
      <c r="AN284" s="1253"/>
    </row>
    <row r="285" spans="1:40">
      <c r="A285" s="1034">
        <v>1</v>
      </c>
      <c r="B285" s="1034">
        <v>1</v>
      </c>
      <c r="C285" s="1034">
        <v>1</v>
      </c>
      <c r="D285" s="1034">
        <v>1</v>
      </c>
      <c r="E285" s="1034">
        <v>1</v>
      </c>
      <c r="F285" s="1034">
        <v>1</v>
      </c>
      <c r="G285" s="1034">
        <v>1</v>
      </c>
      <c r="H285" s="1034">
        <v>1</v>
      </c>
      <c r="I285" s="1034">
        <v>1</v>
      </c>
      <c r="J285" s="1034">
        <v>1</v>
      </c>
      <c r="K285" s="1034">
        <v>1</v>
      </c>
      <c r="L285" s="1034">
        <v>1</v>
      </c>
      <c r="M285" s="1034">
        <v>1</v>
      </c>
      <c r="N285" s="1034">
        <v>1</v>
      </c>
      <c r="O285" s="1034">
        <v>1</v>
      </c>
      <c r="P285" s="1034">
        <v>1</v>
      </c>
      <c r="Q285" s="1034">
        <v>1</v>
      </c>
      <c r="R285" s="1034">
        <v>1</v>
      </c>
      <c r="S285" s="1034">
        <v>1</v>
      </c>
      <c r="T285" s="1034">
        <v>1</v>
      </c>
      <c r="U285" s="1034">
        <v>1</v>
      </c>
      <c r="V285" s="1034">
        <v>1</v>
      </c>
      <c r="W285" s="1034">
        <v>1</v>
      </c>
      <c r="X285" s="1034">
        <v>1</v>
      </c>
      <c r="Y285" s="1034">
        <v>1</v>
      </c>
      <c r="Z285" s="1034">
        <v>1</v>
      </c>
      <c r="AA285" s="1034">
        <v>1</v>
      </c>
      <c r="AB285" s="1034">
        <v>1</v>
      </c>
      <c r="AC285" s="1034">
        <v>1</v>
      </c>
      <c r="AD285" s="1034">
        <v>1</v>
      </c>
      <c r="AE285" s="1034">
        <v>1</v>
      </c>
      <c r="AF285" s="1034">
        <v>1</v>
      </c>
      <c r="AG285" s="1034">
        <v>1</v>
      </c>
      <c r="AH285" s="1034">
        <v>1</v>
      </c>
      <c r="AI285" s="1034">
        <v>1</v>
      </c>
      <c r="AJ285" s="1034">
        <v>1</v>
      </c>
      <c r="AK285" s="1034">
        <v>1</v>
      </c>
      <c r="AL285" s="1029" t="str">
        <f>ADDRESS(ROW(),COLUMN(),4)</f>
        <v>AL285</v>
      </c>
      <c r="AM285" s="1254"/>
      <c r="AN285" s="1255" t="str">
        <f>ADDRESS(ROW(),COLUMN(),4)</f>
        <v>AN285</v>
      </c>
    </row>
  </sheetData>
  <mergeCells count="10">
    <mergeCell ref="C230:D230"/>
    <mergeCell ref="X2:AC3"/>
    <mergeCell ref="C51:C52"/>
    <mergeCell ref="M110:M115"/>
    <mergeCell ref="B135:F135"/>
    <mergeCell ref="D136:E136"/>
    <mergeCell ref="B137:B138"/>
    <mergeCell ref="D137:E137"/>
    <mergeCell ref="D219:J219"/>
    <mergeCell ref="D226:K227"/>
  </mergeCells>
  <hyperlinks>
    <hyperlink ref="D193" r:id="rId1" display="https://www.extensis.com/fr-fr/blog/les-10-polices-alternatives-%C3%A0-helvetica" xr:uid="{92EF4BEC-BE5C-48DE-9EEF-EEA4E8757B37}"/>
    <hyperlink ref="D201" r:id="rId2" display="https://fr.wikipedia.org/wiki/Calibri" xr:uid="{D72AA22E-3C64-4DFB-9A02-3945FE39E8EE}"/>
    <hyperlink ref="D202" r:id="rId3" display="https://kulturegeek.fr/news-224456/microsoft-police-voudriez-remplacer-calibri" xr:uid="{FBD82C09-859F-4AA2-9B04-6D89146807D6}"/>
    <hyperlink ref="D187" r:id="rId4" display="https://fr.wikipedia.org/wiki/Helvetica" xr:uid="{B5751A12-E233-479F-9D76-BE6D7D986B7B}"/>
    <hyperlink ref="D208" r:id="rId5" display="https://laruche.wizbii.com/17703-meilleure-police-ecriture-cv" xr:uid="{A560B4E5-41DE-47D8-8ECD-519D1C30E298}"/>
    <hyperlink ref="D209" r:id="rId6" display="https://laruche.wizbii.com/17703-meilleure-police-ecriture-cv" xr:uid="{1DFD58F2-9ACF-4161-A6A2-9F58BEC18003}"/>
    <hyperlink ref="D210" r:id="rId7" display="https://www.google.com/search?client=firefox-b-d&amp;cs=1&amp;sxsrf=AJOqlzWtAThXL_uLX0Izw5bcGDDqWJW1UA:1673858052794&amp;q=Quelle+est+la+police+d%27%C3%A9criture+la+plus+classe+%3F&amp;sa=X&amp;ved=2ahUKEwjYj4iV18v8AhXtTaQEHYpNBZ0Qzmd6BAgBEAU" xr:uid="{078DDEFB-2DB3-4A2A-975F-91B0679A1775}"/>
    <hyperlink ref="D192" r:id="rId8" xr:uid="{C552CB56-DAD8-4990-9018-1A348099ADC9}"/>
    <hyperlink ref="C119" r:id="rId9" xr:uid="{F3535347-7DEE-42D6-9AF4-DF0393D48EF8}"/>
    <hyperlink ref="V258" r:id="rId10" xr:uid="{14707493-0546-49CF-987D-2501BB53D506}"/>
    <hyperlink ref="U111" r:id="rId11" xr:uid="{F801AFE9-C0DB-42F8-9A58-8290EADD6BA3}"/>
    <hyperlink ref="B146" r:id="rId12" xr:uid="{DB77D305-BB1F-42AF-9E12-2E1664670DF9}"/>
    <hyperlink ref="B152" r:id="rId13" xr:uid="{4BDC7C0A-8AF6-49CD-AA64-2817491DFEE0}"/>
    <hyperlink ref="B155" r:id="rId14" xr:uid="{FEE9DF63-CBED-4E9A-837C-34045FCE2E40}"/>
    <hyperlink ref="B156" r:id="rId15" xr:uid="{00B61981-C48E-4CD1-8B58-9C3C15573532}"/>
    <hyperlink ref="B158" r:id="rId16" xr:uid="{26375DE5-46C5-44C9-8C69-7E017885C851}"/>
    <hyperlink ref="V237" r:id="rId17" xr:uid="{EBC3F2CB-655C-44FB-8B17-3A45D45BF1BB}"/>
    <hyperlink ref="G24" r:id="rId18" xr:uid="{EDE1E366-75C7-4974-9473-E673866170E3}"/>
    <hyperlink ref="D103" r:id="rId19" xr:uid="{B5CC93AD-6EAB-4B83-9657-6F097B695C21}"/>
    <hyperlink ref="B161" r:id="rId20" xr:uid="{B9DE003D-2C77-4D85-85B9-3836C58E9D6B}"/>
    <hyperlink ref="M62" r:id="rId21" xr:uid="{C3A04287-155B-4243-9BD2-9F02C4D2A9DA}"/>
    <hyperlink ref="M63" r:id="rId22" xr:uid="{EBC3BC7E-D210-4B8C-B051-414889A50B37}"/>
    <hyperlink ref="M64" r:id="rId23" xr:uid="{5C467E24-FDAB-426D-88AB-1157B6943031}"/>
    <hyperlink ref="M65" r:id="rId24" xr:uid="{C82BD199-55DF-449F-9C5F-25C04F892215}"/>
    <hyperlink ref="M68" r:id="rId25" xr:uid="{03A42A73-B4A7-418F-9EC4-9F003AFBB6B4}"/>
    <hyperlink ref="M69" r:id="rId26" xr:uid="{07452910-BDC6-4388-A6A0-092D0F52E2BE}"/>
    <hyperlink ref="M70" r:id="rId27" xr:uid="{CB42D701-F6BF-44D5-AF67-D3C64BF84BF8}"/>
    <hyperlink ref="M71" r:id="rId28" xr:uid="{D5BB78BA-5AA2-4928-9E74-4E7E73C1F157}"/>
    <hyperlink ref="M86" r:id="rId29" xr:uid="{E4E0C9BF-17F6-429F-B719-597422BF9809}"/>
    <hyperlink ref="M87" r:id="rId30" xr:uid="{9AA6C497-5603-422D-9470-28382C82C322}"/>
    <hyperlink ref="M88" r:id="rId31" xr:uid="{D169594E-54DC-426F-A86D-760283F71DF3}"/>
    <hyperlink ref="M73" r:id="rId32" xr:uid="{8946141E-A093-4F7B-BEA0-8EAE3CA04024}"/>
    <hyperlink ref="M74" r:id="rId33" xr:uid="{6918E251-A613-420D-A3FB-B52850BF63DC}"/>
    <hyperlink ref="M75" r:id="rId34" xr:uid="{D59765EF-5485-4925-8175-5836BA64CD1A}"/>
    <hyperlink ref="M76" r:id="rId35" xr:uid="{571C61F5-1838-4C10-BF7E-DA457CAF686F}"/>
    <hyperlink ref="M77" r:id="rId36" xr:uid="{97210C07-0AAB-48B0-8334-8A7475DB24A3}"/>
    <hyperlink ref="M78" r:id="rId37" xr:uid="{E5CE9C24-59B7-4A65-980F-853D0BC7B476}"/>
    <hyperlink ref="M79" r:id="rId38" xr:uid="{160D0F55-F1BF-45EE-8DC6-F2FB3B09AB9C}"/>
    <hyperlink ref="M80" r:id="rId39" xr:uid="{192E6767-576C-4EA4-97A0-6A6C72EC4BC1}"/>
    <hyperlink ref="M81" r:id="rId40" xr:uid="{8AD11653-A29A-4224-8433-8E7D27FEE361}"/>
    <hyperlink ref="M82" r:id="rId41" xr:uid="{BE86851B-CFF1-4B4C-9B81-C44EF40EFB5D}"/>
    <hyperlink ref="M83" r:id="rId42" xr:uid="{1BC4A02A-8F74-4FBE-9E20-71AEEE6B3572}"/>
  </hyperlinks>
  <pageMargins left="0.7" right="0.7" top="0.75" bottom="0.75" header="0.3" footer="0.3"/>
  <pageSetup paperSize="9" orientation="portrait" r:id="rId43"/>
  <drawing r:id="rId4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A8244-7899-43F9-9140-C5620C2011BE}">
  <dimension ref="A1:AN277"/>
  <sheetViews>
    <sheetView zoomScale="75" zoomScaleNormal="75" workbookViewId="0">
      <selection activeCell="AC17" sqref="AC17"/>
    </sheetView>
  </sheetViews>
  <sheetFormatPr baseColWidth="10" defaultColWidth="11.42578125" defaultRowHeight="23.25"/>
  <cols>
    <col min="1" max="1" width="11.42578125" style="1037"/>
    <col min="2" max="2" width="18.7109375" style="1037" customWidth="1"/>
    <col min="3" max="3" width="28.7109375" style="1037" customWidth="1"/>
    <col min="4" max="4" width="16" style="1037" customWidth="1"/>
    <col min="5" max="5" width="11.42578125" style="1037"/>
    <col min="6" max="6" width="14.7109375" style="1037" customWidth="1"/>
    <col min="7" max="7" width="41" style="1037" customWidth="1"/>
    <col min="8" max="8" width="17.140625" style="1037" customWidth="1"/>
    <col min="9" max="12" width="11.42578125" style="1037"/>
    <col min="13" max="13" width="18.5703125" style="1037" customWidth="1"/>
    <col min="14" max="14" width="11.42578125" style="1037"/>
    <col min="15" max="15" width="19.5703125" style="1037" customWidth="1"/>
    <col min="16" max="16" width="14.140625" style="1037" bestFit="1" customWidth="1"/>
    <col min="17" max="19" width="11.42578125" style="1037"/>
    <col min="20" max="21" width="11.7109375" style="1037" bestFit="1" customWidth="1"/>
    <col min="22" max="22" width="18.140625" style="1037" customWidth="1"/>
    <col min="23" max="25" width="16" style="1037" customWidth="1"/>
    <col min="26" max="26" width="14.28515625" style="1037" customWidth="1"/>
    <col min="27" max="27" width="15.28515625" style="1037" customWidth="1"/>
    <col min="28" max="28" width="16" style="1037" customWidth="1"/>
    <col min="29" max="29" width="14.140625" style="1037" customWidth="1"/>
    <col min="30" max="37" width="11.42578125" style="1037"/>
    <col min="38" max="38" width="7.5703125" style="1253" customWidth="1"/>
    <col min="39" max="39" width="11.42578125" style="1039"/>
    <col min="40" max="40" width="48.85546875" style="1039" customWidth="1"/>
    <col min="41" max="16384" width="11.42578125" style="1037"/>
  </cols>
  <sheetData>
    <row r="1" spans="1:40" ht="30" customHeight="1">
      <c r="A1" s="1029" t="str">
        <f>ADDRESS(ROW(),COLUMN(),4)</f>
        <v>A1</v>
      </c>
      <c r="B1" s="1030"/>
      <c r="C1" s="1030"/>
      <c r="D1" s="1030"/>
      <c r="E1" s="1030"/>
      <c r="F1" s="1030"/>
      <c r="G1" s="1030"/>
      <c r="H1" s="1030"/>
      <c r="I1" s="1030"/>
      <c r="J1" s="1030"/>
      <c r="K1" s="1030"/>
      <c r="L1" s="1030"/>
      <c r="M1" s="1030"/>
      <c r="N1" s="1030"/>
      <c r="O1" s="1030"/>
      <c r="P1" s="1031"/>
      <c r="Q1" s="1031"/>
      <c r="R1" s="1031"/>
      <c r="S1" s="1031"/>
      <c r="T1" s="1031"/>
      <c r="U1" s="1032"/>
      <c r="V1" s="1032"/>
      <c r="W1" s="1032"/>
      <c r="X1" s="1032"/>
      <c r="Y1" s="1032"/>
      <c r="Z1" s="1032"/>
      <c r="AA1" s="1032"/>
      <c r="AB1" s="1032"/>
      <c r="AC1" s="1032"/>
      <c r="AD1" s="1032"/>
      <c r="AE1" s="1032"/>
      <c r="AF1" s="1032"/>
      <c r="AG1" s="1032"/>
      <c r="AH1" s="1032"/>
      <c r="AI1" s="1032"/>
      <c r="AJ1" s="1033"/>
      <c r="AK1" s="1033"/>
      <c r="AL1" s="1034">
        <v>1</v>
      </c>
      <c r="AM1" s="1035" t="str">
        <f>SUBSTITUTE(ADDRESS(1,COLUMN(),4),"1","")</f>
        <v>AM</v>
      </c>
      <c r="AN1" s="1036" t="str">
        <f>SUBSTITUTE(ADDRESS(1,COLUMN(),4),"1","")</f>
        <v>AN</v>
      </c>
    </row>
    <row r="2" spans="1:40" ht="30" customHeight="1">
      <c r="A2" s="1030"/>
      <c r="B2" s="1028" t="s">
        <v>2043</v>
      </c>
      <c r="C2" s="1030"/>
      <c r="D2" s="1030"/>
      <c r="E2" s="1030"/>
      <c r="F2" s="1030"/>
      <c r="G2" s="1030"/>
      <c r="H2" s="1030"/>
      <c r="I2" s="1030"/>
      <c r="J2" s="1030"/>
      <c r="K2" s="1030"/>
      <c r="L2" s="1030"/>
      <c r="M2" s="1030"/>
      <c r="N2" s="1030"/>
      <c r="O2" s="1030"/>
      <c r="P2" s="1031"/>
      <c r="Q2" s="1031"/>
      <c r="R2" s="1031"/>
      <c r="S2" s="1031"/>
      <c r="T2" s="1031"/>
      <c r="U2" s="1032"/>
      <c r="V2" s="1032"/>
      <c r="W2" s="1032"/>
      <c r="X2" s="1032"/>
      <c r="Y2" s="1032"/>
      <c r="Z2" s="1032"/>
      <c r="AA2" s="1032"/>
      <c r="AB2" s="1032"/>
      <c r="AC2" s="1032"/>
      <c r="AD2" s="1032"/>
      <c r="AE2" s="1032"/>
      <c r="AF2" s="1032"/>
      <c r="AG2" s="1032"/>
      <c r="AH2" s="1032"/>
      <c r="AI2" s="1032"/>
      <c r="AJ2" s="1033"/>
      <c r="AK2" s="1033"/>
      <c r="AL2" s="1034">
        <v>1</v>
      </c>
      <c r="AM2" s="739"/>
      <c r="AN2" s="739" t="s">
        <v>2044</v>
      </c>
    </row>
    <row r="3" spans="1:40" ht="30" customHeight="1">
      <c r="A3" s="1030"/>
      <c r="B3" s="1028" t="s">
        <v>2045</v>
      </c>
      <c r="C3" s="1030"/>
      <c r="D3" s="1030"/>
      <c r="E3" s="1030"/>
      <c r="F3" s="1030"/>
      <c r="G3" s="1030"/>
      <c r="H3" s="1030"/>
      <c r="I3" s="1030"/>
      <c r="J3" s="1030"/>
      <c r="K3" s="1030"/>
      <c r="L3" s="1030"/>
      <c r="M3" s="1030"/>
      <c r="N3" s="1030"/>
      <c r="O3" s="1030"/>
      <c r="P3" s="1031"/>
      <c r="Q3" s="1031"/>
      <c r="R3" s="1031"/>
      <c r="S3" s="1031"/>
      <c r="T3" s="1031"/>
      <c r="U3" s="1032"/>
      <c r="V3" s="1032"/>
      <c r="W3" s="1032"/>
      <c r="X3" s="1032"/>
      <c r="Y3" s="1032"/>
      <c r="Z3" s="1032"/>
      <c r="AA3" s="1032"/>
      <c r="AB3" s="1032"/>
      <c r="AC3" s="1032"/>
      <c r="AD3" s="1032"/>
      <c r="AE3" s="1032"/>
      <c r="AF3" s="1032"/>
      <c r="AG3" s="1032"/>
      <c r="AH3" s="1032"/>
      <c r="AI3" s="1032"/>
      <c r="AJ3" s="1033"/>
      <c r="AK3" s="1033"/>
      <c r="AL3" s="1034">
        <v>1</v>
      </c>
      <c r="AM3" s="742">
        <f ca="1">COUNTA(A1:AL277) + COUNTBLANK(A1:AL277)</f>
        <v>10527</v>
      </c>
      <c r="AN3" s="739" t="str">
        <f>"cells between"&amp;" " &amp;A1&amp;" et  "&amp;AL277</f>
        <v>cells between A1 et  AL277</v>
      </c>
    </row>
    <row r="4" spans="1:40" ht="30" customHeight="1">
      <c r="A4" s="1030"/>
      <c r="B4" s="1028" t="s">
        <v>2046</v>
      </c>
      <c r="C4" s="1030"/>
      <c r="D4" s="1030"/>
      <c r="E4" s="1030"/>
      <c r="F4" s="1030"/>
      <c r="G4" s="1030"/>
      <c r="H4" s="1030"/>
      <c r="I4" s="1030"/>
      <c r="J4" s="1030"/>
      <c r="K4" s="1030"/>
      <c r="L4" s="1030"/>
      <c r="M4" s="1030"/>
      <c r="N4" s="1030"/>
      <c r="O4" s="1030"/>
      <c r="P4" s="1031"/>
      <c r="Q4" s="1031"/>
      <c r="R4" s="1031"/>
      <c r="S4" s="1031"/>
      <c r="T4" s="1031"/>
      <c r="U4" s="1032"/>
      <c r="V4" s="1032"/>
      <c r="W4" s="1032"/>
      <c r="X4" s="1032"/>
      <c r="Y4" s="1032"/>
      <c r="Z4" s="1032"/>
      <c r="AA4" s="1032"/>
      <c r="AB4" s="1032"/>
      <c r="AC4" s="1032"/>
      <c r="AD4" s="1032"/>
      <c r="AE4" s="1032"/>
      <c r="AF4" s="1032"/>
      <c r="AG4" s="1032"/>
      <c r="AH4" s="1032"/>
      <c r="AI4" s="1032"/>
      <c r="AJ4" s="1033"/>
      <c r="AK4" s="1033"/>
      <c r="AL4" s="1034">
        <v>1</v>
      </c>
      <c r="AM4" s="742">
        <f ca="1">COUNTA(A1:AL277)</f>
        <v>955</v>
      </c>
      <c r="AN4" s="739" t="s">
        <v>1007</v>
      </c>
    </row>
    <row r="5" spans="1:40" ht="30" customHeight="1">
      <c r="A5" s="1030"/>
      <c r="B5" s="1028" t="s">
        <v>2047</v>
      </c>
      <c r="C5" s="1030"/>
      <c r="D5" s="1030"/>
      <c r="E5" s="1030"/>
      <c r="F5" s="1030"/>
      <c r="G5" s="1030"/>
      <c r="H5" s="1030"/>
      <c r="I5" s="1030"/>
      <c r="J5" s="1030"/>
      <c r="K5" s="1030"/>
      <c r="L5" s="1030"/>
      <c r="M5" s="1030"/>
      <c r="N5" s="1030"/>
      <c r="O5" s="1030"/>
      <c r="P5" s="1031"/>
      <c r="Q5" s="1031"/>
      <c r="R5" s="1031"/>
      <c r="S5" s="1031"/>
      <c r="T5" s="1031"/>
      <c r="U5" s="1032"/>
      <c r="V5" s="1032"/>
      <c r="W5" s="1032"/>
      <c r="X5" s="1032"/>
      <c r="Y5" s="1032"/>
      <c r="Z5" s="1032"/>
      <c r="AA5" s="1032"/>
      <c r="AB5" s="1032"/>
      <c r="AC5" s="1032"/>
      <c r="AD5" s="1032"/>
      <c r="AE5" s="1032"/>
      <c r="AF5" s="1032"/>
      <c r="AG5" s="1032"/>
      <c r="AH5" s="1032"/>
      <c r="AI5" s="1032"/>
      <c r="AJ5" s="1033"/>
      <c r="AK5" s="1033"/>
      <c r="AL5" s="1034">
        <v>1</v>
      </c>
      <c r="AM5" s="742">
        <f ca="1">COUNTBLANK(A1:AL277)</f>
        <v>9572</v>
      </c>
      <c r="AN5" s="739" t="s">
        <v>1008</v>
      </c>
    </row>
    <row r="6" spans="1:40" ht="30" customHeight="1">
      <c r="A6" s="1030"/>
      <c r="B6" s="1028" t="s">
        <v>2048</v>
      </c>
      <c r="C6" s="1030"/>
      <c r="D6" s="1030"/>
      <c r="E6" s="1030"/>
      <c r="F6" s="1030"/>
      <c r="G6" s="1030"/>
      <c r="H6" s="1030"/>
      <c r="I6" s="1030"/>
      <c r="J6" s="1030"/>
      <c r="K6" s="1030"/>
      <c r="L6" s="1030"/>
      <c r="M6" s="1030"/>
      <c r="N6" s="1030"/>
      <c r="O6" s="1030"/>
      <c r="P6" s="1031"/>
      <c r="Q6" s="1031"/>
      <c r="R6" s="1031"/>
      <c r="S6" s="1031"/>
      <c r="T6" s="1031"/>
      <c r="U6" s="1032"/>
      <c r="V6" s="1032"/>
      <c r="W6" s="1032"/>
      <c r="X6" s="1032"/>
      <c r="Y6" s="1032"/>
      <c r="Z6" s="1032"/>
      <c r="AA6" s="1032"/>
      <c r="AB6" s="1032"/>
      <c r="AC6" s="1032"/>
      <c r="AD6" s="1032"/>
      <c r="AE6" s="1032"/>
      <c r="AF6" s="1032"/>
      <c r="AG6" s="1032"/>
      <c r="AH6" s="1032"/>
      <c r="AI6" s="1032"/>
      <c r="AJ6" s="1033"/>
      <c r="AK6" s="1033"/>
      <c r="AL6" s="1034">
        <v>1</v>
      </c>
      <c r="AM6" s="742">
        <f>SUM(AL1:AL275)+2</f>
        <v>277</v>
      </c>
      <c r="AN6" s="739" t="s">
        <v>2049</v>
      </c>
    </row>
    <row r="7" spans="1:40" ht="30" customHeight="1">
      <c r="A7" s="1030"/>
      <c r="B7" s="1030"/>
      <c r="C7" s="1030"/>
      <c r="D7" s="1030"/>
      <c r="E7" s="1030"/>
      <c r="F7" s="1030"/>
      <c r="G7" s="1030"/>
      <c r="H7" s="1030"/>
      <c r="I7" s="1030"/>
      <c r="J7" s="1030"/>
      <c r="K7" s="1030"/>
      <c r="L7" s="1030"/>
      <c r="M7" s="1030"/>
      <c r="N7" s="1030"/>
      <c r="O7" s="1030"/>
      <c r="P7" s="1031"/>
      <c r="Q7" s="1031"/>
      <c r="R7" s="1031"/>
      <c r="S7" s="1031"/>
      <c r="T7" s="1031"/>
      <c r="U7" s="1032"/>
      <c r="V7" s="1032"/>
      <c r="W7" s="1032"/>
      <c r="X7" s="1032"/>
      <c r="Y7" s="1032"/>
      <c r="Z7" s="1032"/>
      <c r="AA7" s="1032"/>
      <c r="AB7" s="1032"/>
      <c r="AC7" s="1032"/>
      <c r="AD7" s="1032"/>
      <c r="AE7" s="1032"/>
      <c r="AF7" s="1032"/>
      <c r="AG7" s="1032"/>
      <c r="AH7" s="1032"/>
      <c r="AI7" s="1032"/>
      <c r="AJ7" s="1033"/>
      <c r="AK7" s="1033"/>
      <c r="AL7" s="1034">
        <v>1</v>
      </c>
      <c r="AM7" s="742">
        <f>SUM(A277:AK277)+1</f>
        <v>38</v>
      </c>
      <c r="AN7" s="739" t="s">
        <v>1009</v>
      </c>
    </row>
    <row r="8" spans="1:40" ht="30" customHeight="1">
      <c r="A8" s="1030"/>
      <c r="B8" s="1038" t="s">
        <v>2050</v>
      </c>
      <c r="C8" s="1030"/>
      <c r="D8" s="1030"/>
      <c r="E8" s="1030"/>
      <c r="F8" s="1030"/>
      <c r="G8" s="1030"/>
      <c r="H8" s="1030"/>
      <c r="I8" s="1031"/>
      <c r="J8" s="1030"/>
      <c r="K8" s="1030"/>
      <c r="L8" s="1030"/>
      <c r="M8" s="1030"/>
      <c r="N8" s="1030"/>
      <c r="O8" s="1031"/>
      <c r="P8" s="1031"/>
      <c r="Q8" s="1031"/>
      <c r="R8" s="1031"/>
      <c r="S8" s="1031"/>
      <c r="T8" s="1032"/>
      <c r="U8" s="1032"/>
      <c r="V8" s="1032"/>
      <c r="W8" s="1032"/>
      <c r="X8" s="1496" t="s">
        <v>2051</v>
      </c>
      <c r="Y8" s="1496"/>
      <c r="Z8" s="1496"/>
      <c r="AA8" s="1496"/>
      <c r="AB8" s="1496"/>
      <c r="AC8" s="1496"/>
      <c r="AD8" s="1032"/>
      <c r="AE8" s="1032"/>
      <c r="AF8" s="1032"/>
      <c r="AG8" s="1032"/>
      <c r="AH8" s="1032"/>
      <c r="AI8" s="1032"/>
      <c r="AJ8" s="1033"/>
      <c r="AK8" s="1033"/>
      <c r="AL8" s="1034">
        <v>1</v>
      </c>
    </row>
    <row r="9" spans="1:40" ht="30" customHeight="1">
      <c r="A9" s="1030"/>
      <c r="B9" s="744" t="s">
        <v>1633</v>
      </c>
      <c r="C9" s="740"/>
      <c r="D9" s="1030"/>
      <c r="E9" s="1030"/>
      <c r="F9" s="1030"/>
      <c r="G9" s="1030"/>
      <c r="H9" s="1030"/>
      <c r="I9" s="1031"/>
      <c r="J9" s="1030"/>
      <c r="K9" s="1030"/>
      <c r="L9" s="1030"/>
      <c r="M9" s="1030"/>
      <c r="N9" s="1030"/>
      <c r="O9" s="1031"/>
      <c r="P9" s="1031"/>
      <c r="Q9" s="1031"/>
      <c r="R9" s="1031"/>
      <c r="S9" s="1031"/>
      <c r="T9" s="1032"/>
      <c r="U9" s="1032"/>
      <c r="V9" s="741"/>
      <c r="W9" s="741"/>
      <c r="X9" s="1496"/>
      <c r="Y9" s="1496"/>
      <c r="Z9" s="1496"/>
      <c r="AA9" s="1496"/>
      <c r="AB9" s="1496"/>
      <c r="AC9" s="1496"/>
      <c r="AD9" s="1032"/>
      <c r="AE9" s="1032"/>
      <c r="AF9" s="1032"/>
      <c r="AG9" s="1032"/>
      <c r="AH9" s="1032"/>
      <c r="AI9" s="1032"/>
      <c r="AJ9" s="1033"/>
      <c r="AK9" s="1033"/>
      <c r="AL9" s="1034">
        <v>1</v>
      </c>
    </row>
    <row r="10" spans="1:40" ht="30" customHeight="1">
      <c r="A10" s="1030"/>
      <c r="B10" s="744"/>
      <c r="C10" s="740"/>
      <c r="D10" s="1030"/>
      <c r="E10" s="1030"/>
      <c r="F10" s="1030"/>
      <c r="G10" s="1030"/>
      <c r="H10" s="1030"/>
      <c r="I10" s="1031"/>
      <c r="J10" s="1030"/>
      <c r="K10" s="1030"/>
      <c r="L10" s="1030"/>
      <c r="M10" s="1030"/>
      <c r="N10" s="1030"/>
      <c r="O10" s="1031"/>
      <c r="P10" s="1031"/>
      <c r="Q10" s="1031"/>
      <c r="R10" s="1031"/>
      <c r="S10" s="1031"/>
      <c r="T10" s="1032"/>
      <c r="U10" s="1032"/>
      <c r="V10" s="1040"/>
      <c r="W10" s="1040"/>
      <c r="X10" s="1040"/>
      <c r="Y10" s="1040" t="s">
        <v>2052</v>
      </c>
      <c r="Z10" s="1032"/>
      <c r="AA10" s="1032"/>
      <c r="AB10" s="1032"/>
      <c r="AC10" s="1032"/>
      <c r="AD10" s="1032"/>
      <c r="AE10" s="1032"/>
      <c r="AF10" s="1032"/>
      <c r="AG10" s="1032"/>
      <c r="AH10" s="1032"/>
      <c r="AI10" s="1032"/>
      <c r="AJ10" s="1033"/>
      <c r="AK10" s="1033"/>
      <c r="AL10" s="1034">
        <v>1</v>
      </c>
    </row>
    <row r="11" spans="1:40" ht="30" customHeight="1">
      <c r="A11" s="1030"/>
      <c r="B11" s="744" t="s">
        <v>2053</v>
      </c>
      <c r="C11" s="740"/>
      <c r="D11" s="1030"/>
      <c r="E11" s="1030"/>
      <c r="F11" s="1030"/>
      <c r="G11" s="1030"/>
      <c r="H11" s="1030"/>
      <c r="I11" s="1031"/>
      <c r="J11" s="1030"/>
      <c r="K11" s="1030"/>
      <c r="L11" s="1030"/>
      <c r="M11" s="1030"/>
      <c r="N11" s="1030"/>
      <c r="O11" s="1031"/>
      <c r="P11" s="1031"/>
      <c r="Q11" s="1031"/>
      <c r="R11" s="1031"/>
      <c r="S11" s="1031"/>
      <c r="T11" s="1032"/>
      <c r="U11" s="1032"/>
      <c r="V11" s="1040"/>
      <c r="W11" s="1040"/>
      <c r="X11" s="1040"/>
      <c r="Y11" s="1032"/>
      <c r="Z11" s="1032"/>
      <c r="AA11" s="1032"/>
      <c r="AB11" s="1032"/>
      <c r="AC11" s="1032"/>
      <c r="AD11" s="1032"/>
      <c r="AE11" s="1032"/>
      <c r="AF11" s="1032"/>
      <c r="AG11" s="1032"/>
      <c r="AH11" s="1032"/>
      <c r="AI11" s="1032"/>
      <c r="AJ11" s="1033"/>
      <c r="AK11" s="1033"/>
      <c r="AL11" s="1034">
        <v>1</v>
      </c>
    </row>
    <row r="12" spans="1:40" ht="30" customHeight="1">
      <c r="A12" s="1030"/>
      <c r="B12" s="744" t="s">
        <v>2054</v>
      </c>
      <c r="C12" s="740"/>
      <c r="D12" s="1030"/>
      <c r="E12" s="1030"/>
      <c r="F12" s="1030"/>
      <c r="G12" s="1030"/>
      <c r="H12" s="1030"/>
      <c r="I12" s="1031"/>
      <c r="J12" s="1030"/>
      <c r="K12" s="1030"/>
      <c r="L12" s="1030"/>
      <c r="M12" s="1030"/>
      <c r="N12" s="1030"/>
      <c r="O12" s="1031"/>
      <c r="P12" s="1031"/>
      <c r="Q12" s="1031"/>
      <c r="R12" s="1031"/>
      <c r="S12" s="1031"/>
      <c r="T12" s="1032"/>
      <c r="U12" s="1032"/>
      <c r="V12" s="1040"/>
      <c r="W12" s="1040"/>
      <c r="X12" s="1040"/>
      <c r="Y12" s="1040" t="s">
        <v>3877</v>
      </c>
      <c r="Z12" s="1032"/>
      <c r="AA12" s="1032"/>
      <c r="AB12" s="1032"/>
      <c r="AC12" s="1032"/>
      <c r="AD12" s="1032"/>
      <c r="AE12" s="1032"/>
      <c r="AF12" s="1032"/>
      <c r="AG12" s="1032"/>
      <c r="AH12" s="1032"/>
      <c r="AI12" s="1032"/>
      <c r="AJ12" s="1033"/>
      <c r="AK12" s="1033"/>
      <c r="AL12" s="1034">
        <v>1</v>
      </c>
    </row>
    <row r="13" spans="1:40" ht="30" customHeight="1">
      <c r="A13" s="1030"/>
      <c r="B13" s="744"/>
      <c r="C13" s="740"/>
      <c r="D13" s="1030"/>
      <c r="E13" s="1030"/>
      <c r="F13" s="1030"/>
      <c r="G13" s="1030"/>
      <c r="H13" s="1030"/>
      <c r="I13" s="1031"/>
      <c r="J13" s="1030"/>
      <c r="K13" s="1030"/>
      <c r="L13" s="1030"/>
      <c r="M13" s="1030"/>
      <c r="N13" s="1030"/>
      <c r="O13" s="1031"/>
      <c r="P13" s="1031"/>
      <c r="Q13" s="1031"/>
      <c r="R13" s="1031"/>
      <c r="S13" s="1031"/>
      <c r="T13" s="1032"/>
      <c r="U13" s="1032"/>
      <c r="V13" s="1040"/>
      <c r="W13" s="1040"/>
      <c r="X13" s="1040"/>
      <c r="Y13" s="1040"/>
      <c r="Z13" s="1032"/>
      <c r="AA13" s="1032"/>
      <c r="AB13" s="1032"/>
      <c r="AC13" s="1032"/>
      <c r="AD13" s="1032"/>
      <c r="AE13" s="1032"/>
      <c r="AF13" s="1032"/>
      <c r="AG13" s="1032"/>
      <c r="AH13" s="1032"/>
      <c r="AI13" s="1032"/>
      <c r="AJ13" s="1033"/>
      <c r="AK13" s="1033"/>
      <c r="AL13" s="1034">
        <v>1</v>
      </c>
    </row>
    <row r="14" spans="1:40" ht="30" customHeight="1">
      <c r="A14" s="1030"/>
      <c r="B14" s="744" t="s">
        <v>2055</v>
      </c>
      <c r="C14" s="740"/>
      <c r="D14" s="1030"/>
      <c r="E14" s="1030"/>
      <c r="F14" s="1030"/>
      <c r="G14" s="1030"/>
      <c r="H14" s="1030"/>
      <c r="I14" s="1031"/>
      <c r="J14" s="1030"/>
      <c r="K14" s="1030"/>
      <c r="L14" s="1030"/>
      <c r="M14" s="1030"/>
      <c r="N14" s="1030"/>
      <c r="O14" s="1031"/>
      <c r="P14" s="1031"/>
      <c r="Q14" s="1031"/>
      <c r="R14" s="1031"/>
      <c r="S14" s="1031"/>
      <c r="T14" s="1032"/>
      <c r="U14" s="1032"/>
      <c r="V14" s="1040"/>
      <c r="W14" s="1040"/>
      <c r="X14" s="1040"/>
      <c r="Y14" s="1040" t="str">
        <f ca="1">"Page "&amp;_xlfn.SHEET()&amp;" sur "&amp;_xlfn.SHEETS()</f>
        <v>Page 4 sur 17</v>
      </c>
      <c r="Z14" s="1032"/>
      <c r="AA14" s="1032"/>
      <c r="AB14" s="1032"/>
      <c r="AC14" s="1032"/>
      <c r="AD14" s="1032"/>
      <c r="AE14" s="1032"/>
      <c r="AF14" s="1032"/>
      <c r="AG14" s="1032"/>
      <c r="AH14" s="1032"/>
      <c r="AI14" s="1032"/>
      <c r="AJ14" s="1033"/>
      <c r="AK14" s="1033"/>
      <c r="AL14" s="1034">
        <v>1</v>
      </c>
    </row>
    <row r="15" spans="1:40" ht="30" customHeight="1">
      <c r="A15" s="1030"/>
      <c r="B15" s="744" t="s">
        <v>2056</v>
      </c>
      <c r="C15" s="740"/>
      <c r="D15" s="1030"/>
      <c r="E15" s="1030"/>
      <c r="F15" s="1030"/>
      <c r="G15" s="1030"/>
      <c r="H15" s="1030"/>
      <c r="I15" s="1031"/>
      <c r="J15" s="1030"/>
      <c r="K15" s="1030"/>
      <c r="L15" s="1030"/>
      <c r="M15" s="1030"/>
      <c r="N15" s="1030"/>
      <c r="O15" s="1031"/>
      <c r="P15" s="1031"/>
      <c r="Q15" s="1031"/>
      <c r="R15" s="1031"/>
      <c r="S15" s="1031"/>
      <c r="T15" s="1032"/>
      <c r="U15" s="1032"/>
      <c r="V15" s="1040"/>
      <c r="W15" s="1040"/>
      <c r="X15" s="1040"/>
      <c r="Y15" s="1032"/>
      <c r="Z15" s="1040"/>
      <c r="AA15" s="1032"/>
      <c r="AB15" s="1032"/>
      <c r="AC15" s="1032"/>
      <c r="AD15" s="1032"/>
      <c r="AE15" s="1032"/>
      <c r="AF15" s="1032"/>
      <c r="AG15" s="1032"/>
      <c r="AH15" s="1032"/>
      <c r="AI15" s="1032"/>
      <c r="AJ15" s="1033"/>
      <c r="AK15" s="1033"/>
      <c r="AL15" s="1034">
        <v>1</v>
      </c>
    </row>
    <row r="16" spans="1:40" ht="30" customHeight="1">
      <c r="A16" s="1030"/>
      <c r="B16" s="744" t="s">
        <v>2057</v>
      </c>
      <c r="C16" s="740"/>
      <c r="D16" s="1030"/>
      <c r="E16" s="1030"/>
      <c r="F16" s="1030"/>
      <c r="G16" s="1030"/>
      <c r="H16" s="1030"/>
      <c r="I16" s="1031"/>
      <c r="J16" s="1030"/>
      <c r="K16" s="1030"/>
      <c r="L16" s="1030"/>
      <c r="M16" s="1030"/>
      <c r="N16" s="1030"/>
      <c r="O16" s="1031"/>
      <c r="P16" s="1031"/>
      <c r="Q16" s="1031"/>
      <c r="R16" s="1031"/>
      <c r="S16" s="1031"/>
      <c r="T16" s="1032"/>
      <c r="U16" s="1032"/>
      <c r="V16" s="1040"/>
      <c r="W16" s="1040"/>
      <c r="X16" s="1040"/>
      <c r="Y16" s="759" t="s">
        <v>2058</v>
      </c>
      <c r="Z16" s="1040"/>
      <c r="AA16" s="1032"/>
      <c r="AB16" s="1032"/>
      <c r="AC16" s="1032"/>
      <c r="AD16" s="1032"/>
      <c r="AE16" s="1032"/>
      <c r="AF16" s="1032"/>
      <c r="AG16" s="1032"/>
      <c r="AH16" s="1032"/>
      <c r="AI16" s="1032"/>
      <c r="AJ16" s="1033"/>
      <c r="AK16" s="1033"/>
      <c r="AL16" s="1034">
        <v>1</v>
      </c>
    </row>
    <row r="17" spans="1:38" ht="30" customHeight="1">
      <c r="A17" s="1030"/>
      <c r="B17" s="744" t="s">
        <v>2059</v>
      </c>
      <c r="C17" s="740"/>
      <c r="D17" s="1030"/>
      <c r="E17" s="1030"/>
      <c r="F17" s="1030"/>
      <c r="G17" s="1030"/>
      <c r="H17" s="1030"/>
      <c r="I17" s="1031"/>
      <c r="J17" s="1030"/>
      <c r="K17" s="1030"/>
      <c r="L17" s="1030"/>
      <c r="M17" s="1030"/>
      <c r="N17" s="1030"/>
      <c r="O17" s="1031"/>
      <c r="P17" s="1031"/>
      <c r="Q17" s="1031"/>
      <c r="R17" s="1031"/>
      <c r="S17" s="1031"/>
      <c r="T17" s="1032"/>
      <c r="U17" s="1032"/>
      <c r="V17" s="1040"/>
      <c r="W17" s="1040"/>
      <c r="X17" s="1040"/>
      <c r="Y17" s="1032"/>
      <c r="Z17" s="1040"/>
      <c r="AA17" s="1032"/>
      <c r="AB17" s="1032"/>
      <c r="AC17" s="1032"/>
      <c r="AD17" s="1032"/>
      <c r="AE17" s="1032"/>
      <c r="AF17" s="1032"/>
      <c r="AG17" s="1032"/>
      <c r="AH17" s="1032"/>
      <c r="AI17" s="1032"/>
      <c r="AJ17" s="1033"/>
      <c r="AK17" s="1033"/>
      <c r="AL17" s="1034">
        <v>1</v>
      </c>
    </row>
    <row r="18" spans="1:38" ht="30" customHeight="1">
      <c r="A18" s="1030"/>
      <c r="B18" s="744"/>
      <c r="C18" s="740"/>
      <c r="D18" s="1030"/>
      <c r="E18" s="1030"/>
      <c r="F18" s="1030"/>
      <c r="G18" s="1030"/>
      <c r="H18" s="1030"/>
      <c r="I18" s="1031"/>
      <c r="J18" s="1030"/>
      <c r="K18" s="1030"/>
      <c r="L18" s="1030"/>
      <c r="M18" s="1030"/>
      <c r="N18" s="1030"/>
      <c r="O18" s="1031"/>
      <c r="P18" s="744"/>
      <c r="Q18" s="1031"/>
      <c r="R18" s="1031"/>
      <c r="S18" s="1031"/>
      <c r="T18" s="1032"/>
      <c r="U18" s="1032"/>
      <c r="V18" s="1040"/>
      <c r="W18" s="1040"/>
      <c r="X18" s="1040"/>
      <c r="Y18" s="1032"/>
      <c r="Z18" s="1040"/>
      <c r="AA18" s="1032"/>
      <c r="AB18" s="1032"/>
      <c r="AC18" s="1032"/>
      <c r="AD18" s="1032"/>
      <c r="AE18" s="1032"/>
      <c r="AF18" s="1032"/>
      <c r="AG18" s="1032"/>
      <c r="AH18" s="1032"/>
      <c r="AI18" s="1032"/>
      <c r="AJ18" s="1033"/>
      <c r="AK18" s="1033"/>
      <c r="AL18" s="1034">
        <v>1</v>
      </c>
    </row>
    <row r="19" spans="1:38" ht="30" customHeight="1">
      <c r="A19" s="1030"/>
      <c r="B19" s="744" t="s">
        <v>2060</v>
      </c>
      <c r="C19" s="740"/>
      <c r="D19" s="1030"/>
      <c r="E19" s="1030"/>
      <c r="F19" s="1030"/>
      <c r="G19" s="1030"/>
      <c r="H19" s="1030"/>
      <c r="I19" s="1031"/>
      <c r="J19" s="1030"/>
      <c r="K19" s="1030"/>
      <c r="L19" s="1030"/>
      <c r="M19" s="1030"/>
      <c r="N19" s="1030"/>
      <c r="O19" s="1031"/>
      <c r="P19" s="744"/>
      <c r="Q19" s="1031"/>
      <c r="R19" s="1031"/>
      <c r="S19" s="1031"/>
      <c r="T19" s="1032"/>
      <c r="U19" s="1032"/>
      <c r="V19" s="1040"/>
      <c r="W19" s="1040"/>
      <c r="X19" s="1040"/>
      <c r="Y19" s="1032"/>
      <c r="Z19" s="1040"/>
      <c r="AA19" s="1032"/>
      <c r="AB19" s="1032"/>
      <c r="AC19" s="1032"/>
      <c r="AD19" s="1032"/>
      <c r="AE19" s="1032"/>
      <c r="AF19" s="1032"/>
      <c r="AG19" s="1032"/>
      <c r="AH19" s="1032"/>
      <c r="AI19" s="1032"/>
      <c r="AJ19" s="1033"/>
      <c r="AK19" s="1033"/>
      <c r="AL19" s="1034">
        <v>1</v>
      </c>
    </row>
    <row r="20" spans="1:38" ht="30" customHeight="1">
      <c r="A20" s="1030"/>
      <c r="B20" s="744" t="s">
        <v>2061</v>
      </c>
      <c r="C20" s="740"/>
      <c r="D20" s="1030"/>
      <c r="E20" s="1030"/>
      <c r="F20" s="1030"/>
      <c r="G20" s="1030"/>
      <c r="H20" s="1030"/>
      <c r="I20" s="1031"/>
      <c r="J20" s="1030"/>
      <c r="K20" s="1030"/>
      <c r="L20" s="1030"/>
      <c r="M20" s="1030"/>
      <c r="N20" s="1030"/>
      <c r="O20" s="1031"/>
      <c r="P20" s="744"/>
      <c r="Q20" s="1031"/>
      <c r="R20" s="1031"/>
      <c r="S20" s="1031"/>
      <c r="T20" s="1032"/>
      <c r="U20" s="1032"/>
      <c r="V20" s="1040"/>
      <c r="W20" s="1040"/>
      <c r="X20" s="1040"/>
      <c r="Y20" s="1032"/>
      <c r="Z20" s="1040"/>
      <c r="AA20" s="1032"/>
      <c r="AB20" s="1032"/>
      <c r="AC20" s="1032"/>
      <c r="AD20" s="1032"/>
      <c r="AE20" s="1032"/>
      <c r="AF20" s="1032"/>
      <c r="AG20" s="1032"/>
      <c r="AH20" s="1032"/>
      <c r="AI20" s="1032"/>
      <c r="AJ20" s="1033"/>
      <c r="AK20" s="1033"/>
      <c r="AL20" s="1034">
        <v>1</v>
      </c>
    </row>
    <row r="21" spans="1:38" ht="30" customHeight="1">
      <c r="A21" s="1030"/>
      <c r="B21" s="744" t="s">
        <v>2062</v>
      </c>
      <c r="C21" s="740"/>
      <c r="D21" s="1030"/>
      <c r="E21" s="1030"/>
      <c r="F21" s="1030"/>
      <c r="G21" s="1030"/>
      <c r="H21" s="1030"/>
      <c r="I21" s="1031"/>
      <c r="J21" s="1030"/>
      <c r="K21" s="1030"/>
      <c r="L21" s="1030"/>
      <c r="M21" s="1030"/>
      <c r="N21" s="1030"/>
      <c r="O21" s="1031"/>
      <c r="P21" s="744"/>
      <c r="Q21" s="1031"/>
      <c r="R21" s="1031"/>
      <c r="S21" s="1031"/>
      <c r="T21" s="1032"/>
      <c r="U21" s="1032"/>
      <c r="V21" s="1040"/>
      <c r="W21" s="1040"/>
      <c r="X21" s="1040"/>
      <c r="Y21" s="1032"/>
      <c r="Z21" s="1040"/>
      <c r="AA21" s="1032"/>
      <c r="AB21" s="1032"/>
      <c r="AC21" s="1032"/>
      <c r="AD21" s="1032"/>
      <c r="AE21" s="1032"/>
      <c r="AF21" s="1032"/>
      <c r="AG21" s="1032"/>
      <c r="AH21" s="1032"/>
      <c r="AI21" s="1032"/>
      <c r="AJ21" s="1033"/>
      <c r="AK21" s="1033"/>
      <c r="AL21" s="1034">
        <v>1</v>
      </c>
    </row>
    <row r="22" spans="1:38" s="1039" customFormat="1" ht="30" customHeight="1">
      <c r="A22" s="1030"/>
      <c r="B22" s="744"/>
      <c r="C22" s="740"/>
      <c r="D22" s="1030"/>
      <c r="E22" s="1030"/>
      <c r="F22" s="1030"/>
      <c r="G22" s="1030"/>
      <c r="H22" s="1030"/>
      <c r="I22" s="1031"/>
      <c r="J22" s="1030"/>
      <c r="K22" s="1030"/>
      <c r="L22" s="1030"/>
      <c r="M22" s="1030"/>
      <c r="N22" s="1030"/>
      <c r="O22" s="1031"/>
      <c r="P22" s="744"/>
      <c r="Q22" s="1031"/>
      <c r="R22" s="1031"/>
      <c r="S22" s="1031"/>
      <c r="T22" s="1032"/>
      <c r="U22" s="1032"/>
      <c r="V22" s="1040"/>
      <c r="W22" s="1040"/>
      <c r="X22" s="1040"/>
      <c r="Y22" s="1032"/>
      <c r="Z22" s="1040"/>
      <c r="AA22" s="1032"/>
      <c r="AB22" s="1032"/>
      <c r="AC22" s="1032"/>
      <c r="AD22" s="1032"/>
      <c r="AE22" s="1032"/>
      <c r="AF22" s="1032"/>
      <c r="AG22" s="1032"/>
      <c r="AH22" s="1032"/>
      <c r="AI22" s="1032"/>
      <c r="AJ22" s="1033"/>
      <c r="AK22" s="1033"/>
      <c r="AL22" s="1034">
        <v>1</v>
      </c>
    </row>
    <row r="23" spans="1:38" s="1039" customFormat="1" ht="30" customHeight="1">
      <c r="A23" s="1030"/>
      <c r="B23" s="744" t="s">
        <v>2063</v>
      </c>
      <c r="C23" s="740"/>
      <c r="D23" s="1030"/>
      <c r="E23" s="1030"/>
      <c r="F23" s="1030"/>
      <c r="G23" s="1030"/>
      <c r="H23" s="1030"/>
      <c r="I23" s="1031"/>
      <c r="J23" s="1030"/>
      <c r="K23" s="1030"/>
      <c r="L23" s="1030"/>
      <c r="M23" s="1030"/>
      <c r="N23" s="1030"/>
      <c r="O23" s="1031"/>
      <c r="P23" s="744"/>
      <c r="Q23" s="1031"/>
      <c r="R23" s="1031"/>
      <c r="S23" s="1031"/>
      <c r="T23" s="1032"/>
      <c r="U23" s="1032"/>
      <c r="V23" s="1040"/>
      <c r="W23" s="1040"/>
      <c r="X23" s="1040"/>
      <c r="Y23" s="1032"/>
      <c r="Z23" s="1040"/>
      <c r="AA23" s="1032"/>
      <c r="AB23" s="1032"/>
      <c r="AC23" s="1032"/>
      <c r="AD23" s="1032"/>
      <c r="AE23" s="1032"/>
      <c r="AF23" s="1032"/>
      <c r="AG23" s="1032"/>
      <c r="AH23" s="1032"/>
      <c r="AI23" s="1032"/>
      <c r="AJ23" s="1033"/>
      <c r="AK23" s="1033"/>
      <c r="AL23" s="1034">
        <v>1</v>
      </c>
    </row>
    <row r="24" spans="1:38" s="1039" customFormat="1" ht="30" customHeight="1">
      <c r="A24" s="1030"/>
      <c r="B24" s="744" t="s">
        <v>2064</v>
      </c>
      <c r="C24" s="740"/>
      <c r="D24" s="1030"/>
      <c r="E24" s="1030"/>
      <c r="F24" s="1030"/>
      <c r="G24" s="1030"/>
      <c r="H24" s="1030"/>
      <c r="I24" s="1031"/>
      <c r="J24" s="1030"/>
      <c r="K24" s="1030"/>
      <c r="L24" s="1030"/>
      <c r="M24" s="1030"/>
      <c r="N24" s="1030"/>
      <c r="O24" s="1031"/>
      <c r="P24" s="744"/>
      <c r="Q24" s="1031"/>
      <c r="R24" s="1031"/>
      <c r="S24" s="1031"/>
      <c r="T24" s="1032"/>
      <c r="U24" s="1032"/>
      <c r="V24" s="1040"/>
      <c r="W24" s="1040"/>
      <c r="X24" s="1040"/>
      <c r="Y24" s="1032"/>
      <c r="Z24" s="1040"/>
      <c r="AA24" s="1032"/>
      <c r="AB24" s="1032"/>
      <c r="AC24" s="1032"/>
      <c r="AD24" s="1032"/>
      <c r="AE24" s="1032"/>
      <c r="AF24" s="1032"/>
      <c r="AG24" s="1032"/>
      <c r="AH24" s="1032"/>
      <c r="AI24" s="1032"/>
      <c r="AJ24" s="1033"/>
      <c r="AK24" s="1033"/>
      <c r="AL24" s="1034">
        <v>1</v>
      </c>
    </row>
    <row r="25" spans="1:38" s="1039" customFormat="1" ht="30" customHeight="1">
      <c r="A25" s="1030"/>
      <c r="B25" s="744"/>
      <c r="C25" s="740"/>
      <c r="D25" s="1030"/>
      <c r="E25" s="1030"/>
      <c r="F25" s="1030"/>
      <c r="G25" s="1030"/>
      <c r="H25" s="1030"/>
      <c r="I25" s="1031"/>
      <c r="J25" s="1030"/>
      <c r="K25" s="1030"/>
      <c r="L25" s="1030"/>
      <c r="M25" s="1030"/>
      <c r="N25" s="1030"/>
      <c r="O25" s="1031"/>
      <c r="P25" s="744"/>
      <c r="Q25" s="1031"/>
      <c r="R25" s="1031"/>
      <c r="S25" s="1031"/>
      <c r="T25" s="1032"/>
      <c r="U25" s="1032"/>
      <c r="V25" s="1040"/>
      <c r="W25" s="1040"/>
      <c r="X25" s="1040"/>
      <c r="Y25" s="1032"/>
      <c r="Z25" s="1040"/>
      <c r="AA25" s="1032"/>
      <c r="AB25" s="1032"/>
      <c r="AC25" s="1032"/>
      <c r="AD25" s="1032"/>
      <c r="AE25" s="1032"/>
      <c r="AF25" s="1032"/>
      <c r="AG25" s="1032"/>
      <c r="AH25" s="1032"/>
      <c r="AI25" s="1032"/>
      <c r="AJ25" s="1033"/>
      <c r="AK25" s="1033"/>
      <c r="AL25" s="1034">
        <v>1</v>
      </c>
    </row>
    <row r="26" spans="1:38" s="1039" customFormat="1" ht="30" customHeight="1">
      <c r="A26" s="1030"/>
      <c r="B26" s="744" t="s">
        <v>2065</v>
      </c>
      <c r="C26" s="740"/>
      <c r="D26" s="1030"/>
      <c r="E26" s="1030"/>
      <c r="F26" s="1030"/>
      <c r="G26" s="1030"/>
      <c r="H26" s="1030"/>
      <c r="I26" s="1031"/>
      <c r="J26" s="1030"/>
      <c r="K26" s="1030"/>
      <c r="L26" s="1030"/>
      <c r="M26" s="1030"/>
      <c r="N26" s="1030"/>
      <c r="O26" s="1031"/>
      <c r="P26" s="744"/>
      <c r="Q26" s="1031"/>
      <c r="R26" s="1031"/>
      <c r="S26" s="1031"/>
      <c r="T26" s="1032"/>
      <c r="U26" s="1032"/>
      <c r="V26" s="1040"/>
      <c r="W26" s="1040"/>
      <c r="X26" s="1040"/>
      <c r="Y26" s="1032"/>
      <c r="Z26" s="1040"/>
      <c r="AA26" s="1032"/>
      <c r="AB26" s="1032"/>
      <c r="AC26" s="1032"/>
      <c r="AD26" s="1032"/>
      <c r="AE26" s="1032"/>
      <c r="AF26" s="1032"/>
      <c r="AG26" s="1032"/>
      <c r="AH26" s="1032"/>
      <c r="AI26" s="1032"/>
      <c r="AJ26" s="1033"/>
      <c r="AK26" s="1033"/>
      <c r="AL26" s="1034">
        <v>1</v>
      </c>
    </row>
    <row r="27" spans="1:38" s="1039" customFormat="1" ht="30" customHeight="1">
      <c r="A27" s="1030"/>
      <c r="B27" s="744" t="s">
        <v>2066</v>
      </c>
      <c r="C27" s="740"/>
      <c r="D27" s="1030"/>
      <c r="E27" s="1030"/>
      <c r="F27" s="1030"/>
      <c r="G27" s="1030"/>
      <c r="H27" s="1030"/>
      <c r="I27" s="1031"/>
      <c r="J27" s="1030"/>
      <c r="K27" s="1030"/>
      <c r="L27" s="1030"/>
      <c r="M27" s="1030"/>
      <c r="N27" s="1030"/>
      <c r="O27" s="1031"/>
      <c r="P27" s="744"/>
      <c r="Q27" s="1031"/>
      <c r="R27" s="1031"/>
      <c r="S27" s="1031"/>
      <c r="T27" s="1032"/>
      <c r="U27" s="1032"/>
      <c r="V27" s="1040"/>
      <c r="W27" s="1040"/>
      <c r="X27" s="1040"/>
      <c r="Y27" s="1032"/>
      <c r="Z27" s="1040"/>
      <c r="AA27" s="1032"/>
      <c r="AB27" s="1032"/>
      <c r="AC27" s="1032"/>
      <c r="AD27" s="1032"/>
      <c r="AE27" s="1032"/>
      <c r="AF27" s="1032"/>
      <c r="AG27" s="1032"/>
      <c r="AH27" s="1032"/>
      <c r="AI27" s="1032"/>
      <c r="AJ27" s="1033"/>
      <c r="AK27" s="1033"/>
      <c r="AL27" s="1034">
        <v>1</v>
      </c>
    </row>
    <row r="28" spans="1:38" s="1039" customFormat="1" ht="30" customHeight="1">
      <c r="A28" s="1030"/>
      <c r="B28" s="744" t="s">
        <v>2067</v>
      </c>
      <c r="C28" s="740"/>
      <c r="D28" s="1030"/>
      <c r="E28" s="1030"/>
      <c r="F28" s="1030"/>
      <c r="G28" s="1030"/>
      <c r="H28" s="1030"/>
      <c r="I28" s="1031"/>
      <c r="J28" s="1030"/>
      <c r="K28" s="1030"/>
      <c r="L28" s="1030"/>
      <c r="M28" s="1030"/>
      <c r="N28" s="1030"/>
      <c r="O28" s="1031"/>
      <c r="P28" s="744"/>
      <c r="Q28" s="1031"/>
      <c r="R28" s="1031"/>
      <c r="S28" s="1031"/>
      <c r="T28" s="1032"/>
      <c r="U28" s="1032"/>
      <c r="V28" s="1040"/>
      <c r="W28" s="1040"/>
      <c r="X28" s="1040"/>
      <c r="Y28" s="1032"/>
      <c r="Z28" s="1040"/>
      <c r="AA28" s="1032"/>
      <c r="AB28" s="1032"/>
      <c r="AC28" s="1032"/>
      <c r="AD28" s="1032"/>
      <c r="AE28" s="1032"/>
      <c r="AF28" s="1032"/>
      <c r="AG28" s="1032"/>
      <c r="AH28" s="1032"/>
      <c r="AI28" s="1032"/>
      <c r="AJ28" s="1033"/>
      <c r="AK28" s="1033"/>
      <c r="AL28" s="1034">
        <v>1</v>
      </c>
    </row>
    <row r="29" spans="1:38" s="1039" customFormat="1" ht="30" customHeight="1">
      <c r="A29" s="1030"/>
      <c r="B29" s="744" t="s">
        <v>2068</v>
      </c>
      <c r="C29" s="740"/>
      <c r="D29" s="1030"/>
      <c r="E29" s="1030"/>
      <c r="F29" s="1030"/>
      <c r="G29" s="1030"/>
      <c r="H29" s="1030"/>
      <c r="I29" s="1031"/>
      <c r="J29" s="1030"/>
      <c r="K29" s="1030"/>
      <c r="L29" s="1030"/>
      <c r="M29" s="1030"/>
      <c r="N29" s="1030"/>
      <c r="O29" s="1031"/>
      <c r="P29" s="744"/>
      <c r="Q29" s="1031"/>
      <c r="R29" s="1031"/>
      <c r="S29" s="1031"/>
      <c r="T29" s="1032"/>
      <c r="U29" s="1032"/>
      <c r="V29" s="1040"/>
      <c r="W29" s="1040"/>
      <c r="X29" s="1040"/>
      <c r="Y29" s="1032"/>
      <c r="Z29" s="1040"/>
      <c r="AA29" s="1032"/>
      <c r="AB29" s="1032"/>
      <c r="AC29" s="1032"/>
      <c r="AD29" s="1032"/>
      <c r="AE29" s="1032"/>
      <c r="AF29" s="1032"/>
      <c r="AG29" s="1032"/>
      <c r="AH29" s="1032"/>
      <c r="AI29" s="1032"/>
      <c r="AJ29" s="1033"/>
      <c r="AK29" s="1033"/>
      <c r="AL29" s="1034">
        <v>1</v>
      </c>
    </row>
    <row r="30" spans="1:38" s="1039" customFormat="1" ht="30" customHeight="1">
      <c r="A30" s="1030"/>
      <c r="B30" s="744" t="s">
        <v>2069</v>
      </c>
      <c r="C30" s="740"/>
      <c r="D30" s="1030"/>
      <c r="E30" s="1030"/>
      <c r="F30" s="1030"/>
      <c r="G30" s="1030"/>
      <c r="H30" s="1030"/>
      <c r="I30" s="1031"/>
      <c r="J30" s="1030"/>
      <c r="K30" s="1030"/>
      <c r="L30" s="1030"/>
      <c r="M30" s="1030"/>
      <c r="N30" s="1030"/>
      <c r="O30" s="1031"/>
      <c r="P30" s="744"/>
      <c r="Q30" s="1031"/>
      <c r="R30" s="1031"/>
      <c r="S30" s="1031"/>
      <c r="T30" s="1032"/>
      <c r="U30" s="1032"/>
      <c r="V30" s="1040"/>
      <c r="W30" s="1040"/>
      <c r="X30" s="1040"/>
      <c r="Y30" s="1032"/>
      <c r="Z30" s="1040"/>
      <c r="AA30" s="1032"/>
      <c r="AB30" s="1032"/>
      <c r="AC30" s="1032"/>
      <c r="AD30" s="1032"/>
      <c r="AE30" s="1032"/>
      <c r="AF30" s="1032"/>
      <c r="AG30" s="1032"/>
      <c r="AH30" s="1032"/>
      <c r="AI30" s="1032"/>
      <c r="AJ30" s="1033"/>
      <c r="AK30" s="1033"/>
      <c r="AL30" s="1034">
        <v>1</v>
      </c>
    </row>
    <row r="31" spans="1:38" s="1039" customFormat="1" ht="30" customHeight="1">
      <c r="A31" s="1030"/>
      <c r="B31" s="744"/>
      <c r="C31" s="740"/>
      <c r="D31" s="1030"/>
      <c r="E31" s="1030"/>
      <c r="F31" s="1030"/>
      <c r="G31" s="1030"/>
      <c r="H31" s="1030"/>
      <c r="I31" s="1031"/>
      <c r="J31" s="1030"/>
      <c r="K31" s="1030"/>
      <c r="L31" s="1030"/>
      <c r="M31" s="1030"/>
      <c r="N31" s="1030"/>
      <c r="O31" s="1031"/>
      <c r="P31" s="744"/>
      <c r="Q31" s="1031"/>
      <c r="R31" s="1031"/>
      <c r="S31" s="1031"/>
      <c r="T31" s="1032"/>
      <c r="U31" s="1032"/>
      <c r="V31" s="1040"/>
      <c r="W31" s="1040"/>
      <c r="X31" s="1040"/>
      <c r="Y31" s="1032"/>
      <c r="Z31" s="1040"/>
      <c r="AA31" s="1032"/>
      <c r="AB31" s="1032"/>
      <c r="AC31" s="1032"/>
      <c r="AD31" s="1032"/>
      <c r="AE31" s="1032"/>
      <c r="AF31" s="1032"/>
      <c r="AG31" s="1032"/>
      <c r="AH31" s="1032"/>
      <c r="AI31" s="1032"/>
      <c r="AJ31" s="1033"/>
      <c r="AK31" s="1033"/>
      <c r="AL31" s="1034">
        <v>1</v>
      </c>
    </row>
    <row r="32" spans="1:38" s="1039" customFormat="1" ht="30" customHeight="1">
      <c r="A32" s="1030"/>
      <c r="B32" s="744" t="s">
        <v>2070</v>
      </c>
      <c r="C32" s="740"/>
      <c r="D32" s="1030"/>
      <c r="E32" s="1030"/>
      <c r="F32" s="1030"/>
      <c r="G32" s="1030"/>
      <c r="H32" s="1030"/>
      <c r="I32" s="1031"/>
      <c r="J32" s="1030"/>
      <c r="K32" s="1030"/>
      <c r="L32" s="1030"/>
      <c r="M32" s="1030"/>
      <c r="N32" s="1030"/>
      <c r="O32" s="1031"/>
      <c r="P32" s="744"/>
      <c r="Q32" s="1031"/>
      <c r="R32" s="1031"/>
      <c r="S32" s="1031"/>
      <c r="T32" s="1032"/>
      <c r="U32" s="1032"/>
      <c r="V32" s="1040"/>
      <c r="W32" s="1040"/>
      <c r="X32" s="1040"/>
      <c r="Y32" s="1032"/>
      <c r="Z32" s="1040"/>
      <c r="AA32" s="1032"/>
      <c r="AB32" s="1032"/>
      <c r="AC32" s="1032"/>
      <c r="AD32" s="1032"/>
      <c r="AE32" s="1032"/>
      <c r="AF32" s="1032"/>
      <c r="AG32" s="1032"/>
      <c r="AH32" s="1032"/>
      <c r="AI32" s="1032"/>
      <c r="AJ32" s="1033"/>
      <c r="AK32" s="1033"/>
      <c r="AL32" s="1034">
        <v>1</v>
      </c>
    </row>
    <row r="33" spans="1:38" s="1039" customFormat="1" ht="30" customHeight="1">
      <c r="A33" s="1030"/>
      <c r="B33" s="744" t="s">
        <v>2071</v>
      </c>
      <c r="C33" s="740"/>
      <c r="D33" s="1030"/>
      <c r="E33" s="1030"/>
      <c r="F33" s="1030"/>
      <c r="G33" s="1030"/>
      <c r="H33" s="1030"/>
      <c r="I33" s="1031"/>
      <c r="J33" s="1030"/>
      <c r="K33" s="1030"/>
      <c r="L33" s="1030"/>
      <c r="M33" s="1030"/>
      <c r="N33" s="1030"/>
      <c r="O33" s="1031"/>
      <c r="P33" s="744"/>
      <c r="Q33" s="1031"/>
      <c r="R33" s="1031"/>
      <c r="S33" s="1031"/>
      <c r="T33" s="1032"/>
      <c r="U33" s="1032"/>
      <c r="V33" s="1040"/>
      <c r="W33" s="1040"/>
      <c r="X33" s="1040"/>
      <c r="Y33" s="1032"/>
      <c r="Z33" s="1040"/>
      <c r="AA33" s="1032"/>
      <c r="AB33" s="1032"/>
      <c r="AC33" s="1032"/>
      <c r="AD33" s="1032"/>
      <c r="AE33" s="1032"/>
      <c r="AF33" s="1032"/>
      <c r="AG33" s="1032"/>
      <c r="AH33" s="1032"/>
      <c r="AI33" s="1032"/>
      <c r="AJ33" s="1033"/>
      <c r="AK33" s="1033"/>
      <c r="AL33" s="1034">
        <v>1</v>
      </c>
    </row>
    <row r="34" spans="1:38" s="1039" customFormat="1" ht="30" customHeight="1">
      <c r="A34" s="1030"/>
      <c r="B34" s="744"/>
      <c r="C34" s="740"/>
      <c r="D34" s="1030"/>
      <c r="E34" s="1030"/>
      <c r="F34" s="1030"/>
      <c r="G34" s="1030"/>
      <c r="H34" s="1030"/>
      <c r="I34" s="1031"/>
      <c r="J34" s="1030"/>
      <c r="K34" s="1030"/>
      <c r="L34" s="1030"/>
      <c r="M34" s="1030"/>
      <c r="N34" s="1030"/>
      <c r="O34" s="1031"/>
      <c r="P34" s="744"/>
      <c r="Q34" s="1031"/>
      <c r="R34" s="1031"/>
      <c r="S34" s="1031"/>
      <c r="T34" s="1032"/>
      <c r="U34" s="1032"/>
      <c r="V34" s="1040"/>
      <c r="W34" s="1040"/>
      <c r="X34" s="1040"/>
      <c r="Y34" s="1032"/>
      <c r="Z34" s="1040"/>
      <c r="AA34" s="1032"/>
      <c r="AB34" s="1032"/>
      <c r="AC34" s="1032"/>
      <c r="AD34" s="1032"/>
      <c r="AE34" s="1032"/>
      <c r="AF34" s="1032"/>
      <c r="AG34" s="1032"/>
      <c r="AH34" s="1032"/>
      <c r="AI34" s="1032"/>
      <c r="AJ34" s="1033"/>
      <c r="AK34" s="1033"/>
      <c r="AL34" s="1034">
        <v>1</v>
      </c>
    </row>
    <row r="35" spans="1:38" s="1039" customFormat="1" ht="30" customHeight="1">
      <c r="A35" s="1030"/>
      <c r="B35" s="744" t="s">
        <v>2072</v>
      </c>
      <c r="C35" s="740"/>
      <c r="D35" s="1030"/>
      <c r="E35" s="1030"/>
      <c r="F35" s="1030"/>
      <c r="G35" s="1030"/>
      <c r="H35" s="1030"/>
      <c r="I35" s="1031"/>
      <c r="J35" s="1030"/>
      <c r="K35" s="1030"/>
      <c r="L35" s="1030"/>
      <c r="M35" s="1030"/>
      <c r="N35" s="1030"/>
      <c r="O35" s="1031"/>
      <c r="P35" s="744"/>
      <c r="Q35" s="1031"/>
      <c r="R35" s="1031"/>
      <c r="S35" s="1031"/>
      <c r="T35" s="1032"/>
      <c r="U35" s="1032"/>
      <c r="V35" s="1040"/>
      <c r="W35" s="1040"/>
      <c r="X35" s="1040"/>
      <c r="Y35" s="1032"/>
      <c r="Z35" s="1040"/>
      <c r="AA35" s="1032"/>
      <c r="AB35" s="1032"/>
      <c r="AC35" s="1032"/>
      <c r="AD35" s="1032"/>
      <c r="AE35" s="1032"/>
      <c r="AF35" s="1032"/>
      <c r="AG35" s="1032"/>
      <c r="AH35" s="1032"/>
      <c r="AI35" s="1032"/>
      <c r="AJ35" s="1033"/>
      <c r="AK35" s="1033"/>
      <c r="AL35" s="1034">
        <v>1</v>
      </c>
    </row>
    <row r="36" spans="1:38" s="1039" customFormat="1" ht="30" customHeight="1">
      <c r="A36" s="1030"/>
      <c r="B36" s="744" t="s">
        <v>2073</v>
      </c>
      <c r="C36" s="740"/>
      <c r="D36" s="1030"/>
      <c r="E36" s="1030"/>
      <c r="F36" s="1030"/>
      <c r="G36" s="1030"/>
      <c r="H36" s="1030"/>
      <c r="I36" s="1031"/>
      <c r="J36" s="1030"/>
      <c r="K36" s="1030"/>
      <c r="L36" s="1030"/>
      <c r="M36" s="1030"/>
      <c r="N36" s="1030"/>
      <c r="O36" s="1031"/>
      <c r="P36" s="744"/>
      <c r="Q36" s="1031"/>
      <c r="R36" s="1031"/>
      <c r="S36" s="1031"/>
      <c r="T36" s="1032"/>
      <c r="U36" s="1032"/>
      <c r="V36" s="1040"/>
      <c r="W36" s="1040"/>
      <c r="X36" s="1040"/>
      <c r="Y36" s="1032"/>
      <c r="Z36" s="1040"/>
      <c r="AA36" s="1032"/>
      <c r="AB36" s="1032"/>
      <c r="AC36" s="1032"/>
      <c r="AD36" s="1032"/>
      <c r="AE36" s="1032"/>
      <c r="AF36" s="1032"/>
      <c r="AG36" s="1032"/>
      <c r="AH36" s="1032"/>
      <c r="AI36" s="1032"/>
      <c r="AJ36" s="1033"/>
      <c r="AK36" s="1033"/>
      <c r="AL36" s="1034">
        <v>1</v>
      </c>
    </row>
    <row r="37" spans="1:38" s="1039" customFormat="1" ht="30" customHeight="1">
      <c r="A37" s="1030"/>
      <c r="B37" s="744" t="s">
        <v>2074</v>
      </c>
      <c r="C37" s="740"/>
      <c r="D37" s="1030"/>
      <c r="E37" s="1030"/>
      <c r="F37" s="1030"/>
      <c r="G37" s="1030"/>
      <c r="H37" s="1030"/>
      <c r="I37" s="1031"/>
      <c r="J37" s="1030"/>
      <c r="K37" s="1030"/>
      <c r="L37" s="1030"/>
      <c r="M37" s="1030"/>
      <c r="N37" s="1030"/>
      <c r="O37" s="1031"/>
      <c r="P37" s="744"/>
      <c r="Q37" s="1031"/>
      <c r="R37" s="1031"/>
      <c r="S37" s="1031"/>
      <c r="T37" s="1032"/>
      <c r="U37" s="1032"/>
      <c r="V37" s="1040"/>
      <c r="W37" s="1040"/>
      <c r="X37" s="1040"/>
      <c r="Y37" s="1032"/>
      <c r="Z37" s="1040"/>
      <c r="AA37" s="1032"/>
      <c r="AB37" s="1032"/>
      <c r="AC37" s="1032"/>
      <c r="AD37" s="1032"/>
      <c r="AE37" s="1032"/>
      <c r="AF37" s="1032"/>
      <c r="AG37" s="1032"/>
      <c r="AH37" s="1032"/>
      <c r="AI37" s="1032"/>
      <c r="AJ37" s="1033"/>
      <c r="AK37" s="1033"/>
      <c r="AL37" s="1034">
        <v>1</v>
      </c>
    </row>
    <row r="38" spans="1:38" s="1039" customFormat="1" ht="30" customHeight="1">
      <c r="A38" s="1030"/>
      <c r="B38" s="744" t="s">
        <v>2075</v>
      </c>
      <c r="C38" s="740"/>
      <c r="D38" s="1030"/>
      <c r="E38" s="1030"/>
      <c r="F38" s="1030"/>
      <c r="G38" s="1030"/>
      <c r="H38" s="1030"/>
      <c r="I38" s="1031"/>
      <c r="J38" s="1030"/>
      <c r="K38" s="1030"/>
      <c r="L38" s="1030"/>
      <c r="M38" s="1030"/>
      <c r="N38" s="1030"/>
      <c r="O38" s="1031"/>
      <c r="P38" s="744"/>
      <c r="Q38" s="1031"/>
      <c r="R38" s="1031"/>
      <c r="S38" s="1031"/>
      <c r="T38" s="1032"/>
      <c r="U38" s="1032"/>
      <c r="V38" s="1040"/>
      <c r="W38" s="1040"/>
      <c r="X38" s="1040"/>
      <c r="Y38" s="1032"/>
      <c r="Z38" s="1040"/>
      <c r="AA38" s="1032"/>
      <c r="AB38" s="1032"/>
      <c r="AC38" s="1032"/>
      <c r="AD38" s="1032"/>
      <c r="AE38" s="1032"/>
      <c r="AF38" s="1032"/>
      <c r="AG38" s="1032"/>
      <c r="AH38" s="1032"/>
      <c r="AI38" s="1032"/>
      <c r="AJ38" s="1033"/>
      <c r="AK38" s="1033"/>
      <c r="AL38" s="1034">
        <v>1</v>
      </c>
    </row>
    <row r="39" spans="1:38" s="1039" customFormat="1" ht="30" customHeight="1">
      <c r="A39" s="1030"/>
      <c r="B39" s="744"/>
      <c r="C39" s="740"/>
      <c r="D39" s="1030"/>
      <c r="E39" s="1030"/>
      <c r="F39" s="1030"/>
      <c r="G39" s="1030"/>
      <c r="H39" s="1030"/>
      <c r="I39" s="1031"/>
      <c r="J39" s="1030"/>
      <c r="K39" s="1030"/>
      <c r="L39" s="1030"/>
      <c r="M39" s="1030"/>
      <c r="N39" s="1030"/>
      <c r="O39" s="1031"/>
      <c r="P39" s="744"/>
      <c r="Q39" s="1031"/>
      <c r="R39" s="1031"/>
      <c r="S39" s="1031"/>
      <c r="T39" s="1032"/>
      <c r="U39" s="1032"/>
      <c r="V39" s="1040"/>
      <c r="W39" s="1040"/>
      <c r="X39" s="1040"/>
      <c r="Y39" s="1032"/>
      <c r="Z39" s="1040"/>
      <c r="AA39" s="1032"/>
      <c r="AB39" s="1032"/>
      <c r="AC39" s="1032"/>
      <c r="AD39" s="1032"/>
      <c r="AE39" s="1032"/>
      <c r="AF39" s="1032"/>
      <c r="AG39" s="1032"/>
      <c r="AH39" s="1032"/>
      <c r="AI39" s="1032"/>
      <c r="AJ39" s="1033"/>
      <c r="AK39" s="1033"/>
      <c r="AL39" s="1034">
        <v>1</v>
      </c>
    </row>
    <row r="40" spans="1:38" s="1039" customFormat="1" ht="30" customHeight="1">
      <c r="A40" s="1030"/>
      <c r="B40" s="744" t="s">
        <v>2076</v>
      </c>
      <c r="C40" s="740"/>
      <c r="D40" s="1030"/>
      <c r="E40" s="1030"/>
      <c r="F40" s="1030"/>
      <c r="G40" s="1030"/>
      <c r="H40" s="1030"/>
      <c r="I40" s="1031"/>
      <c r="J40" s="1030"/>
      <c r="K40" s="1030"/>
      <c r="L40" s="1030"/>
      <c r="M40" s="1030"/>
      <c r="N40" s="1030"/>
      <c r="O40" s="1031"/>
      <c r="P40" s="744"/>
      <c r="Q40" s="1031"/>
      <c r="R40" s="1031"/>
      <c r="S40" s="1031"/>
      <c r="T40" s="1032"/>
      <c r="U40" s="1032"/>
      <c r="V40" s="1040"/>
      <c r="W40" s="1040"/>
      <c r="X40" s="1040"/>
      <c r="Y40" s="1032"/>
      <c r="Z40" s="1040"/>
      <c r="AA40" s="1032"/>
      <c r="AB40" s="1032"/>
      <c r="AC40" s="1032"/>
      <c r="AD40" s="1032"/>
      <c r="AE40" s="1032"/>
      <c r="AF40" s="1032"/>
      <c r="AG40" s="1032"/>
      <c r="AH40" s="1032"/>
      <c r="AI40" s="1032"/>
      <c r="AJ40" s="1033"/>
      <c r="AK40" s="1033"/>
      <c r="AL40" s="1034">
        <v>1</v>
      </c>
    </row>
    <row r="41" spans="1:38" s="1039" customFormat="1" ht="30" customHeight="1">
      <c r="A41" s="1030"/>
      <c r="B41" s="744" t="s">
        <v>2077</v>
      </c>
      <c r="C41" s="740"/>
      <c r="D41" s="1030"/>
      <c r="E41" s="1030"/>
      <c r="F41" s="1030"/>
      <c r="G41" s="1030"/>
      <c r="H41" s="1030"/>
      <c r="I41" s="1031"/>
      <c r="J41" s="1030"/>
      <c r="K41" s="1030"/>
      <c r="L41" s="1030"/>
      <c r="M41" s="1030"/>
      <c r="N41" s="1030"/>
      <c r="O41" s="1031"/>
      <c r="P41" s="744"/>
      <c r="Q41" s="1031"/>
      <c r="R41" s="1031"/>
      <c r="S41" s="1031"/>
      <c r="T41" s="1032"/>
      <c r="U41" s="1032"/>
      <c r="V41" s="1040"/>
      <c r="W41" s="1040"/>
      <c r="X41" s="1040"/>
      <c r="Y41" s="1032"/>
      <c r="Z41" s="1040"/>
      <c r="AA41" s="1032"/>
      <c r="AB41" s="1032"/>
      <c r="AC41" s="1032"/>
      <c r="AD41" s="1032"/>
      <c r="AE41" s="1032"/>
      <c r="AF41" s="1032"/>
      <c r="AG41" s="1032"/>
      <c r="AH41" s="1032"/>
      <c r="AI41" s="1032"/>
      <c r="AJ41" s="1033"/>
      <c r="AK41" s="1033"/>
      <c r="AL41" s="1034">
        <v>1</v>
      </c>
    </row>
    <row r="42" spans="1:38" s="1039" customFormat="1" ht="30" customHeight="1">
      <c r="A42" s="1030"/>
      <c r="B42" s="744" t="s">
        <v>2078</v>
      </c>
      <c r="C42" s="740"/>
      <c r="D42" s="1030"/>
      <c r="E42" s="1030"/>
      <c r="F42" s="1030"/>
      <c r="G42" s="1030"/>
      <c r="H42" s="1030"/>
      <c r="I42" s="1031"/>
      <c r="J42" s="1030"/>
      <c r="K42" s="1030"/>
      <c r="L42" s="1030"/>
      <c r="M42" s="1030"/>
      <c r="N42" s="1030"/>
      <c r="O42" s="1031"/>
      <c r="P42" s="744"/>
      <c r="Q42" s="1031"/>
      <c r="R42" s="1031"/>
      <c r="S42" s="1031"/>
      <c r="T42" s="1032"/>
      <c r="U42" s="1032"/>
      <c r="V42" s="1040"/>
      <c r="W42" s="1040"/>
      <c r="X42" s="1040"/>
      <c r="Y42" s="1032"/>
      <c r="Z42" s="1040"/>
      <c r="AA42" s="1032"/>
      <c r="AB42" s="1032"/>
      <c r="AC42" s="1032"/>
      <c r="AD42" s="1032"/>
      <c r="AE42" s="1032"/>
      <c r="AF42" s="1032"/>
      <c r="AG42" s="1032"/>
      <c r="AH42" s="1032"/>
      <c r="AI42" s="1032"/>
      <c r="AJ42" s="1033"/>
      <c r="AK42" s="1033"/>
      <c r="AL42" s="1034">
        <v>1</v>
      </c>
    </row>
    <row r="43" spans="1:38" s="1039" customFormat="1" ht="30" customHeight="1">
      <c r="A43" s="1030"/>
      <c r="B43" s="744" t="s">
        <v>2079</v>
      </c>
      <c r="C43" s="740"/>
      <c r="D43" s="1030"/>
      <c r="E43" s="1030"/>
      <c r="F43" s="1030"/>
      <c r="G43" s="1030"/>
      <c r="H43" s="1030"/>
      <c r="I43" s="1031"/>
      <c r="J43" s="1030"/>
      <c r="K43" s="1030"/>
      <c r="L43" s="1030"/>
      <c r="M43" s="1030"/>
      <c r="N43" s="1030"/>
      <c r="O43" s="1031"/>
      <c r="P43" s="744"/>
      <c r="Q43" s="1031"/>
      <c r="R43" s="1031"/>
      <c r="S43" s="1031"/>
      <c r="T43" s="1032"/>
      <c r="U43" s="1032"/>
      <c r="V43" s="1040"/>
      <c r="W43" s="1040"/>
      <c r="X43" s="1040"/>
      <c r="Y43" s="1032"/>
      <c r="Z43" s="1040"/>
      <c r="AA43" s="1032"/>
      <c r="AB43" s="1032"/>
      <c r="AC43" s="1032"/>
      <c r="AD43" s="1032"/>
      <c r="AE43" s="1032"/>
      <c r="AF43" s="1032"/>
      <c r="AG43" s="1032"/>
      <c r="AH43" s="1032"/>
      <c r="AI43" s="1032"/>
      <c r="AJ43" s="1033"/>
      <c r="AK43" s="1033"/>
      <c r="AL43" s="1034">
        <v>1</v>
      </c>
    </row>
    <row r="44" spans="1:38" s="1039" customFormat="1" ht="30" customHeight="1">
      <c r="A44" s="1030"/>
      <c r="B44" s="744" t="s">
        <v>2080</v>
      </c>
      <c r="C44" s="740"/>
      <c r="D44" s="1030"/>
      <c r="E44" s="1030"/>
      <c r="F44" s="1030"/>
      <c r="G44" s="1030"/>
      <c r="H44" s="1030"/>
      <c r="I44" s="1031"/>
      <c r="J44" s="1030"/>
      <c r="K44" s="1030"/>
      <c r="L44" s="1030"/>
      <c r="M44" s="1030"/>
      <c r="N44" s="1030"/>
      <c r="O44" s="1031"/>
      <c r="P44" s="744"/>
      <c r="Q44" s="1031"/>
      <c r="R44" s="1031"/>
      <c r="S44" s="1031"/>
      <c r="T44" s="1032"/>
      <c r="U44" s="1032"/>
      <c r="V44" s="1040"/>
      <c r="W44" s="1040"/>
      <c r="X44" s="1040"/>
      <c r="Y44" s="1032"/>
      <c r="Z44" s="1040"/>
      <c r="AA44" s="1032"/>
      <c r="AB44" s="1032"/>
      <c r="AC44" s="1032"/>
      <c r="AD44" s="1032"/>
      <c r="AE44" s="1032"/>
      <c r="AF44" s="1032"/>
      <c r="AG44" s="1032"/>
      <c r="AH44" s="1032"/>
      <c r="AI44" s="1032"/>
      <c r="AJ44" s="1033"/>
      <c r="AK44" s="1033"/>
      <c r="AL44" s="1034">
        <v>1</v>
      </c>
    </row>
    <row r="45" spans="1:38" s="1039" customFormat="1" ht="30" customHeight="1">
      <c r="A45" s="1030"/>
      <c r="B45" s="744" t="s">
        <v>2081</v>
      </c>
      <c r="C45" s="740"/>
      <c r="D45" s="1030"/>
      <c r="E45" s="1030"/>
      <c r="F45" s="1030"/>
      <c r="G45" s="1030"/>
      <c r="H45" s="1030"/>
      <c r="I45" s="1031"/>
      <c r="J45" s="1030"/>
      <c r="K45" s="1030"/>
      <c r="L45" s="1030"/>
      <c r="M45" s="1030"/>
      <c r="N45" s="1030"/>
      <c r="O45" s="1031"/>
      <c r="P45" s="744"/>
      <c r="Q45" s="1031"/>
      <c r="R45" s="1031"/>
      <c r="S45" s="1031"/>
      <c r="T45" s="1032"/>
      <c r="U45" s="1032"/>
      <c r="V45" s="1040"/>
      <c r="W45" s="1040"/>
      <c r="X45" s="1040"/>
      <c r="Y45" s="1032"/>
      <c r="Z45" s="1040"/>
      <c r="AA45" s="1032"/>
      <c r="AB45" s="1032"/>
      <c r="AC45" s="1032"/>
      <c r="AD45" s="1032"/>
      <c r="AE45" s="1032"/>
      <c r="AF45" s="1032"/>
      <c r="AG45" s="1032"/>
      <c r="AH45" s="1032"/>
      <c r="AI45" s="1032"/>
      <c r="AJ45" s="1033"/>
      <c r="AK45" s="1033"/>
      <c r="AL45" s="1034">
        <v>1</v>
      </c>
    </row>
    <row r="46" spans="1:38" s="1039" customFormat="1" ht="30" customHeight="1">
      <c r="A46" s="1030"/>
      <c r="B46" s="744"/>
      <c r="C46" s="740"/>
      <c r="D46" s="1030"/>
      <c r="E46" s="1030"/>
      <c r="F46" s="1030"/>
      <c r="G46" s="1030"/>
      <c r="H46" s="1030"/>
      <c r="I46" s="1031"/>
      <c r="J46" s="1030"/>
      <c r="K46" s="1030"/>
      <c r="L46" s="1030"/>
      <c r="M46" s="1030"/>
      <c r="N46" s="1030"/>
      <c r="O46" s="1031"/>
      <c r="P46" s="744"/>
      <c r="Q46" s="1031"/>
      <c r="R46" s="1031"/>
      <c r="S46" s="1031"/>
      <c r="T46" s="1032"/>
      <c r="U46" s="1032"/>
      <c r="V46" s="1040"/>
      <c r="W46" s="1040"/>
      <c r="X46" s="1040"/>
      <c r="Y46" s="1032"/>
      <c r="Z46" s="1040"/>
      <c r="AA46" s="1032"/>
      <c r="AB46" s="1032"/>
      <c r="AC46" s="1032"/>
      <c r="AD46" s="1032"/>
      <c r="AE46" s="1032"/>
      <c r="AF46" s="1032"/>
      <c r="AG46" s="1032"/>
      <c r="AH46" s="1032"/>
      <c r="AI46" s="1032"/>
      <c r="AJ46" s="1033"/>
      <c r="AK46" s="1033"/>
      <c r="AL46" s="1034">
        <v>1</v>
      </c>
    </row>
    <row r="47" spans="1:38" s="1039" customFormat="1" ht="30" customHeight="1">
      <c r="A47" s="1030"/>
      <c r="B47" s="744" t="s">
        <v>2082</v>
      </c>
      <c r="C47" s="740"/>
      <c r="D47" s="1030"/>
      <c r="E47" s="1030"/>
      <c r="F47" s="1030"/>
      <c r="G47" s="1030"/>
      <c r="H47" s="1030"/>
      <c r="I47" s="1031"/>
      <c r="J47" s="1030"/>
      <c r="K47" s="1030"/>
      <c r="L47" s="1030"/>
      <c r="M47" s="1030"/>
      <c r="N47" s="1030"/>
      <c r="O47" s="1031"/>
      <c r="P47" s="744"/>
      <c r="Q47" s="1031"/>
      <c r="R47" s="1031"/>
      <c r="S47" s="1031"/>
      <c r="T47" s="1032"/>
      <c r="U47" s="1032"/>
      <c r="V47" s="1040"/>
      <c r="W47" s="1040"/>
      <c r="X47" s="1040"/>
      <c r="Y47" s="1032"/>
      <c r="Z47" s="1040"/>
      <c r="AA47" s="1032"/>
      <c r="AB47" s="1032"/>
      <c r="AC47" s="1032"/>
      <c r="AD47" s="1032"/>
      <c r="AE47" s="1032"/>
      <c r="AF47" s="1032"/>
      <c r="AG47" s="1032"/>
      <c r="AH47" s="1032"/>
      <c r="AI47" s="1032"/>
      <c r="AJ47" s="1033"/>
      <c r="AK47" s="1033"/>
      <c r="AL47" s="1034">
        <v>1</v>
      </c>
    </row>
    <row r="48" spans="1:38" s="1039" customFormat="1" ht="30" customHeight="1">
      <c r="A48" s="1030"/>
      <c r="B48" s="744" t="s">
        <v>2083</v>
      </c>
      <c r="C48" s="740"/>
      <c r="D48" s="1030"/>
      <c r="E48" s="1030"/>
      <c r="F48" s="1030"/>
      <c r="G48" s="1030"/>
      <c r="H48" s="1030"/>
      <c r="I48" s="1031"/>
      <c r="J48" s="1030"/>
      <c r="K48" s="1030"/>
      <c r="L48" s="1030"/>
      <c r="M48" s="1030"/>
      <c r="N48" s="1030"/>
      <c r="O48" s="1031"/>
      <c r="P48" s="744"/>
      <c r="Q48" s="1031"/>
      <c r="R48" s="1031"/>
      <c r="S48" s="1031"/>
      <c r="T48" s="1032"/>
      <c r="U48" s="1032"/>
      <c r="V48" s="1040"/>
      <c r="W48" s="1040"/>
      <c r="X48" s="1040"/>
      <c r="Y48" s="1032"/>
      <c r="Z48" s="1040"/>
      <c r="AA48" s="1032"/>
      <c r="AB48" s="1032"/>
      <c r="AC48" s="1032"/>
      <c r="AD48" s="1032"/>
      <c r="AE48" s="1032"/>
      <c r="AF48" s="1032"/>
      <c r="AG48" s="1032"/>
      <c r="AH48" s="1032"/>
      <c r="AI48" s="1032"/>
      <c r="AJ48" s="1033"/>
      <c r="AK48" s="1033"/>
      <c r="AL48" s="1034">
        <v>1</v>
      </c>
    </row>
    <row r="49" spans="1:38" s="1039" customFormat="1" ht="30" customHeight="1">
      <c r="A49" s="1030"/>
      <c r="B49" s="744"/>
      <c r="C49" s="740"/>
      <c r="D49" s="1030"/>
      <c r="E49" s="1030"/>
      <c r="F49" s="1030"/>
      <c r="G49" s="1030"/>
      <c r="H49" s="1030"/>
      <c r="I49" s="1031"/>
      <c r="J49" s="1030"/>
      <c r="K49" s="1030"/>
      <c r="L49" s="1030"/>
      <c r="M49" s="1030"/>
      <c r="N49" s="1030"/>
      <c r="O49" s="1031"/>
      <c r="P49" s="744"/>
      <c r="Q49" s="1031"/>
      <c r="R49" s="1031"/>
      <c r="S49" s="1031"/>
      <c r="T49" s="1032"/>
      <c r="U49" s="1032"/>
      <c r="V49" s="1040"/>
      <c r="W49" s="1040"/>
      <c r="X49" s="1040"/>
      <c r="Y49" s="1032"/>
      <c r="Z49" s="1040"/>
      <c r="AA49" s="1032"/>
      <c r="AB49" s="1032"/>
      <c r="AC49" s="1032"/>
      <c r="AD49" s="1032"/>
      <c r="AE49" s="1032"/>
      <c r="AF49" s="1032"/>
      <c r="AG49" s="1032"/>
      <c r="AH49" s="1032"/>
      <c r="AI49" s="1032"/>
      <c r="AJ49" s="1033"/>
      <c r="AK49" s="1033"/>
      <c r="AL49" s="1034">
        <v>1</v>
      </c>
    </row>
    <row r="50" spans="1:38" s="1039" customFormat="1" ht="30" customHeight="1">
      <c r="A50" s="1030"/>
      <c r="B50" s="744" t="s">
        <v>2084</v>
      </c>
      <c r="C50" s="740"/>
      <c r="D50" s="1030"/>
      <c r="E50" s="1030"/>
      <c r="F50" s="1030"/>
      <c r="G50" s="1030"/>
      <c r="H50" s="1030"/>
      <c r="I50" s="1031"/>
      <c r="J50" s="1030"/>
      <c r="K50" s="1030"/>
      <c r="L50" s="1030"/>
      <c r="M50" s="1030"/>
      <c r="N50" s="1030"/>
      <c r="O50" s="1031"/>
      <c r="P50" s="744"/>
      <c r="Q50" s="1031"/>
      <c r="R50" s="1031"/>
      <c r="S50" s="1031"/>
      <c r="T50" s="1032"/>
      <c r="U50" s="1032"/>
      <c r="V50" s="1040"/>
      <c r="W50" s="1040"/>
      <c r="X50" s="1040"/>
      <c r="Y50" s="1032"/>
      <c r="Z50" s="1040"/>
      <c r="AA50" s="1032"/>
      <c r="AB50" s="1032"/>
      <c r="AC50" s="1032"/>
      <c r="AD50" s="1032"/>
      <c r="AE50" s="1032"/>
      <c r="AF50" s="1032"/>
      <c r="AG50" s="1032"/>
      <c r="AH50" s="1032"/>
      <c r="AI50" s="1032"/>
      <c r="AJ50" s="1033"/>
      <c r="AK50" s="1033"/>
      <c r="AL50" s="1034">
        <v>1</v>
      </c>
    </row>
    <row r="51" spans="1:38" s="1039" customFormat="1" ht="30" customHeight="1">
      <c r="A51" s="1030"/>
      <c r="B51" s="744" t="s">
        <v>2085</v>
      </c>
      <c r="C51" s="740"/>
      <c r="D51" s="1030"/>
      <c r="E51" s="1030"/>
      <c r="F51" s="1030"/>
      <c r="G51" s="1030"/>
      <c r="H51" s="1030"/>
      <c r="I51" s="1031"/>
      <c r="J51" s="1030"/>
      <c r="K51" s="1030"/>
      <c r="L51" s="1030"/>
      <c r="M51" s="1030"/>
      <c r="N51" s="1030"/>
      <c r="O51" s="1031"/>
      <c r="P51" s="744"/>
      <c r="Q51" s="1031"/>
      <c r="R51" s="1031"/>
      <c r="S51" s="1031"/>
      <c r="T51" s="1032"/>
      <c r="U51" s="1032"/>
      <c r="V51" s="1040"/>
      <c r="W51" s="1040"/>
      <c r="X51" s="1040"/>
      <c r="Y51" s="1032"/>
      <c r="Z51" s="1040"/>
      <c r="AA51" s="1032"/>
      <c r="AB51" s="1032"/>
      <c r="AC51" s="1032"/>
      <c r="AD51" s="1032"/>
      <c r="AE51" s="1032"/>
      <c r="AF51" s="1032"/>
      <c r="AG51" s="1032"/>
      <c r="AH51" s="1032"/>
      <c r="AI51" s="1032"/>
      <c r="AJ51" s="1033"/>
      <c r="AK51" s="1033"/>
      <c r="AL51" s="1034">
        <v>1</v>
      </c>
    </row>
    <row r="52" spans="1:38" s="1039" customFormat="1" ht="30" customHeight="1">
      <c r="A52" s="1030"/>
      <c r="B52" s="744" t="s">
        <v>2086</v>
      </c>
      <c r="C52" s="740"/>
      <c r="D52" s="1030"/>
      <c r="E52" s="1030"/>
      <c r="F52" s="1030"/>
      <c r="G52" s="1030"/>
      <c r="H52" s="1030"/>
      <c r="I52" s="1031"/>
      <c r="J52" s="1030"/>
      <c r="K52" s="1030"/>
      <c r="L52" s="1030"/>
      <c r="M52" s="1030"/>
      <c r="N52" s="1030"/>
      <c r="O52" s="1031"/>
      <c r="P52" s="744"/>
      <c r="Q52" s="1031"/>
      <c r="R52" s="1031"/>
      <c r="S52" s="1031"/>
      <c r="T52" s="1032"/>
      <c r="U52" s="1032"/>
      <c r="V52" s="1040"/>
      <c r="W52" s="1040"/>
      <c r="X52" s="1040"/>
      <c r="Y52" s="1032"/>
      <c r="Z52" s="1040"/>
      <c r="AA52" s="1032"/>
      <c r="AB52" s="1032"/>
      <c r="AC52" s="1032"/>
      <c r="AD52" s="1032"/>
      <c r="AE52" s="1032"/>
      <c r="AF52" s="1032"/>
      <c r="AG52" s="1032"/>
      <c r="AH52" s="1032"/>
      <c r="AI52" s="1032"/>
      <c r="AJ52" s="1033"/>
      <c r="AK52" s="1033"/>
      <c r="AL52" s="1034">
        <v>1</v>
      </c>
    </row>
    <row r="53" spans="1:38" s="1039" customFormat="1" ht="30" customHeight="1">
      <c r="A53" s="1030"/>
      <c r="B53" s="744"/>
      <c r="C53" s="740"/>
      <c r="D53" s="1030"/>
      <c r="E53" s="1030"/>
      <c r="F53" s="1030"/>
      <c r="G53" s="1030"/>
      <c r="H53" s="1030"/>
      <c r="I53" s="1031"/>
      <c r="J53" s="1030"/>
      <c r="K53" s="1030"/>
      <c r="L53" s="1030"/>
      <c r="M53" s="1030"/>
      <c r="N53" s="1030"/>
      <c r="O53" s="1031"/>
      <c r="P53" s="744"/>
      <c r="Q53" s="1031"/>
      <c r="R53" s="1031"/>
      <c r="S53" s="1031"/>
      <c r="T53" s="1032"/>
      <c r="U53" s="1032"/>
      <c r="V53" s="1040"/>
      <c r="W53" s="1040"/>
      <c r="X53" s="1040"/>
      <c r="Y53" s="1032"/>
      <c r="Z53" s="1040"/>
      <c r="AA53" s="1032"/>
      <c r="AB53" s="1032"/>
      <c r="AC53" s="1032"/>
      <c r="AD53" s="1032"/>
      <c r="AE53" s="1032"/>
      <c r="AF53" s="1032"/>
      <c r="AG53" s="1032"/>
      <c r="AH53" s="1032"/>
      <c r="AI53" s="1032"/>
      <c r="AJ53" s="1033"/>
      <c r="AK53" s="1033"/>
      <c r="AL53" s="1034">
        <v>1</v>
      </c>
    </row>
    <row r="54" spans="1:38" s="1039" customFormat="1" ht="30" customHeight="1">
      <c r="A54" s="1030"/>
      <c r="B54" s="1041" t="s">
        <v>2087</v>
      </c>
      <c r="C54" s="740"/>
      <c r="D54" s="1030"/>
      <c r="E54" s="1030"/>
      <c r="F54" s="1030"/>
      <c r="G54" s="1030"/>
      <c r="H54" s="1030"/>
      <c r="I54" s="1031"/>
      <c r="J54" s="1030"/>
      <c r="K54" s="1030"/>
      <c r="L54" s="1030"/>
      <c r="M54" s="1030"/>
      <c r="N54" s="1030"/>
      <c r="O54" s="1031"/>
      <c r="P54" s="744"/>
      <c r="Q54" s="1031"/>
      <c r="R54" s="1031"/>
      <c r="S54" s="1031"/>
      <c r="T54" s="1032"/>
      <c r="U54" s="1032"/>
      <c r="V54" s="1040"/>
      <c r="W54" s="1040"/>
      <c r="X54" s="1040"/>
      <c r="Y54" s="1032"/>
      <c r="Z54" s="1040"/>
      <c r="AA54" s="1032"/>
      <c r="AB54" s="1032"/>
      <c r="AC54" s="1032"/>
      <c r="AD54" s="1032"/>
      <c r="AE54" s="1032"/>
      <c r="AF54" s="1032"/>
      <c r="AG54" s="1032"/>
      <c r="AH54" s="1032"/>
      <c r="AI54" s="1032"/>
      <c r="AJ54" s="1033"/>
      <c r="AK54" s="1033"/>
      <c r="AL54" s="1034">
        <v>1</v>
      </c>
    </row>
    <row r="55" spans="1:38" s="1039" customFormat="1" ht="30" customHeight="1">
      <c r="A55" s="1030"/>
      <c r="B55" s="1041" t="s">
        <v>2088</v>
      </c>
      <c r="C55" s="740"/>
      <c r="D55" s="1030"/>
      <c r="E55" s="1030"/>
      <c r="F55" s="1030"/>
      <c r="G55" s="1030"/>
      <c r="H55" s="1030"/>
      <c r="I55" s="1031"/>
      <c r="J55" s="1030"/>
      <c r="K55" s="1030"/>
      <c r="L55" s="1030"/>
      <c r="M55" s="1030"/>
      <c r="N55" s="1030"/>
      <c r="O55" s="1031"/>
      <c r="P55" s="744"/>
      <c r="Q55" s="1031"/>
      <c r="R55" s="1031"/>
      <c r="S55" s="1031"/>
      <c r="T55" s="1032"/>
      <c r="U55" s="1032"/>
      <c r="V55" s="1040"/>
      <c r="W55" s="1040"/>
      <c r="X55" s="1040"/>
      <c r="Y55" s="1032"/>
      <c r="Z55" s="1040"/>
      <c r="AA55" s="1032"/>
      <c r="AB55" s="1032"/>
      <c r="AC55" s="1032"/>
      <c r="AD55" s="1032"/>
      <c r="AE55" s="1032"/>
      <c r="AF55" s="1032"/>
      <c r="AG55" s="1032"/>
      <c r="AH55" s="1032"/>
      <c r="AI55" s="1032"/>
      <c r="AJ55" s="1033"/>
      <c r="AK55" s="1033"/>
      <c r="AL55" s="1034">
        <v>1</v>
      </c>
    </row>
    <row r="56" spans="1:38" s="1039" customFormat="1" ht="30" customHeight="1">
      <c r="A56" s="1030"/>
      <c r="B56" s="744"/>
      <c r="C56" s="740"/>
      <c r="D56" s="1030"/>
      <c r="E56" s="1030"/>
      <c r="F56" s="1030"/>
      <c r="G56" s="1030"/>
      <c r="H56" s="1030"/>
      <c r="I56" s="1031"/>
      <c r="J56" s="1030"/>
      <c r="K56" s="1030"/>
      <c r="L56" s="1030"/>
      <c r="M56" s="1030"/>
      <c r="N56" s="1030"/>
      <c r="O56" s="1031"/>
      <c r="P56" s="744"/>
      <c r="Q56" s="1031"/>
      <c r="R56" s="1031"/>
      <c r="S56" s="1031"/>
      <c r="T56" s="1032"/>
      <c r="U56" s="1032"/>
      <c r="V56" s="1040"/>
      <c r="W56" s="1040"/>
      <c r="X56" s="1040"/>
      <c r="Y56" s="1032"/>
      <c r="Z56" s="1040"/>
      <c r="AA56" s="1032"/>
      <c r="AB56" s="1032"/>
      <c r="AC56" s="1032"/>
      <c r="AD56" s="1032"/>
      <c r="AE56" s="1032"/>
      <c r="AF56" s="1032"/>
      <c r="AG56" s="1032"/>
      <c r="AH56" s="1032"/>
      <c r="AI56" s="1032"/>
      <c r="AJ56" s="1033"/>
      <c r="AK56" s="1033"/>
      <c r="AL56" s="1034">
        <v>1</v>
      </c>
    </row>
    <row r="57" spans="1:38" s="1039" customFormat="1" ht="30" customHeight="1">
      <c r="A57" s="1030"/>
      <c r="B57" s="1042" t="s">
        <v>2089</v>
      </c>
      <c r="C57" s="740"/>
      <c r="D57" s="1030"/>
      <c r="E57" s="1030"/>
      <c r="F57" s="1030"/>
      <c r="G57" s="1030"/>
      <c r="H57" s="1030"/>
      <c r="I57" s="1031"/>
      <c r="J57" s="1030"/>
      <c r="K57" s="1030"/>
      <c r="L57" s="1030"/>
      <c r="M57" s="1030"/>
      <c r="N57" s="1030"/>
      <c r="O57" s="1031"/>
      <c r="P57" s="744"/>
      <c r="Q57" s="1031"/>
      <c r="R57" s="1031"/>
      <c r="S57" s="1031"/>
      <c r="T57" s="1032"/>
      <c r="U57" s="1032"/>
      <c r="V57" s="1040"/>
      <c r="W57" s="1040"/>
      <c r="X57" s="1040"/>
      <c r="Y57" s="1032"/>
      <c r="Z57" s="1040"/>
      <c r="AA57" s="1032"/>
      <c r="AB57" s="1032"/>
      <c r="AC57" s="1032"/>
      <c r="AD57" s="1032"/>
      <c r="AE57" s="1032"/>
      <c r="AF57" s="1032"/>
      <c r="AG57" s="1032"/>
      <c r="AH57" s="1032"/>
      <c r="AI57" s="1032"/>
      <c r="AJ57" s="1033"/>
      <c r="AK57" s="1033"/>
      <c r="AL57" s="1034">
        <v>1</v>
      </c>
    </row>
    <row r="58" spans="1:38" s="1039" customFormat="1" ht="30" customHeight="1">
      <c r="A58" s="1030"/>
      <c r="B58" s="744"/>
      <c r="C58" s="1042" t="s">
        <v>2090</v>
      </c>
      <c r="D58" s="1030"/>
      <c r="E58" s="1030"/>
      <c r="F58" s="1030"/>
      <c r="G58" s="1030"/>
      <c r="H58" s="1030"/>
      <c r="I58" s="1031"/>
      <c r="J58" s="1030"/>
      <c r="K58" s="1030"/>
      <c r="L58" s="1030"/>
      <c r="M58" s="1030"/>
      <c r="N58" s="1030"/>
      <c r="O58" s="1031"/>
      <c r="P58" s="744"/>
      <c r="Q58" s="1031"/>
      <c r="R58" s="1031"/>
      <c r="S58" s="1031"/>
      <c r="T58" s="1032"/>
      <c r="U58" s="1032"/>
      <c r="V58" s="1040"/>
      <c r="W58" s="1040"/>
      <c r="X58" s="1040"/>
      <c r="Y58" s="1032"/>
      <c r="Z58" s="1040"/>
      <c r="AA58" s="1032"/>
      <c r="AB58" s="1032"/>
      <c r="AC58" s="1032"/>
      <c r="AD58" s="1032"/>
      <c r="AE58" s="1032"/>
      <c r="AF58" s="1032"/>
      <c r="AG58" s="1032"/>
      <c r="AH58" s="1032"/>
      <c r="AI58" s="1032"/>
      <c r="AJ58" s="1033"/>
      <c r="AK58" s="1033"/>
      <c r="AL58" s="1034">
        <v>1</v>
      </c>
    </row>
    <row r="59" spans="1:38" s="1039" customFormat="1" ht="30" customHeight="1">
      <c r="A59" s="1030"/>
      <c r="B59" s="744"/>
      <c r="C59" s="1042" t="s">
        <v>2091</v>
      </c>
      <c r="D59" s="1030"/>
      <c r="E59" s="1030"/>
      <c r="F59" s="1030"/>
      <c r="G59" s="1030"/>
      <c r="H59" s="1030"/>
      <c r="I59" s="1031"/>
      <c r="J59" s="1030"/>
      <c r="K59" s="1030"/>
      <c r="L59" s="1030"/>
      <c r="M59" s="1030"/>
      <c r="N59" s="1030"/>
      <c r="O59" s="1031"/>
      <c r="P59" s="744"/>
      <c r="Q59" s="1031"/>
      <c r="R59" s="1031"/>
      <c r="S59" s="1031"/>
      <c r="T59" s="1032"/>
      <c r="U59" s="1032"/>
      <c r="V59" s="1040"/>
      <c r="W59" s="1040"/>
      <c r="X59" s="1040"/>
      <c r="Y59" s="1032"/>
      <c r="Z59" s="1040"/>
      <c r="AA59" s="1032"/>
      <c r="AB59" s="1032"/>
      <c r="AC59" s="1032"/>
      <c r="AD59" s="1032"/>
      <c r="AE59" s="1032"/>
      <c r="AF59" s="1032"/>
      <c r="AG59" s="1032"/>
      <c r="AH59" s="1032"/>
      <c r="AI59" s="1032"/>
      <c r="AJ59" s="1033"/>
      <c r="AK59" s="1033"/>
      <c r="AL59" s="1034">
        <v>1</v>
      </c>
    </row>
    <row r="60" spans="1:38" s="1039" customFormat="1" ht="30" customHeight="1">
      <c r="A60" s="1030"/>
      <c r="B60" s="744"/>
      <c r="C60" s="740"/>
      <c r="D60" s="1030"/>
      <c r="E60" s="1030"/>
      <c r="F60" s="1030"/>
      <c r="G60" s="1030"/>
      <c r="H60" s="1030"/>
      <c r="I60" s="1031"/>
      <c r="J60" s="1030"/>
      <c r="K60" s="1030"/>
      <c r="L60" s="1030"/>
      <c r="M60" s="1030"/>
      <c r="N60" s="1030"/>
      <c r="O60" s="1031"/>
      <c r="P60" s="744"/>
      <c r="Q60" s="1031"/>
      <c r="R60" s="1031"/>
      <c r="S60" s="1031"/>
      <c r="T60" s="1032"/>
      <c r="U60" s="1032"/>
      <c r="V60" s="1040"/>
      <c r="W60" s="1040"/>
      <c r="X60" s="1040"/>
      <c r="Y60" s="1032"/>
      <c r="Z60" s="1040"/>
      <c r="AA60" s="1032"/>
      <c r="AB60" s="1032"/>
      <c r="AC60" s="1032"/>
      <c r="AD60" s="1032"/>
      <c r="AE60" s="1032"/>
      <c r="AF60" s="1032"/>
      <c r="AG60" s="1032"/>
      <c r="AH60" s="1032"/>
      <c r="AI60" s="1032"/>
      <c r="AJ60" s="1033"/>
      <c r="AK60" s="1033"/>
      <c r="AL60" s="1034">
        <v>1</v>
      </c>
    </row>
    <row r="61" spans="1:38" s="1039" customFormat="1" ht="30" customHeight="1">
      <c r="A61" s="1030"/>
      <c r="B61" s="744" t="s">
        <v>2092</v>
      </c>
      <c r="C61" s="740"/>
      <c r="D61" s="1030"/>
      <c r="E61" s="1030"/>
      <c r="F61" s="1030"/>
      <c r="G61" s="1030"/>
      <c r="H61" s="1030"/>
      <c r="I61" s="1031"/>
      <c r="J61" s="1030"/>
      <c r="K61" s="1030"/>
      <c r="L61" s="1030"/>
      <c r="M61" s="1030"/>
      <c r="N61" s="1030"/>
      <c r="O61" s="1031"/>
      <c r="P61" s="744"/>
      <c r="Q61" s="1031"/>
      <c r="R61" s="1031"/>
      <c r="S61" s="1031"/>
      <c r="T61" s="1032"/>
      <c r="U61" s="1032"/>
      <c r="V61" s="1040"/>
      <c r="W61" s="1040"/>
      <c r="X61" s="1040"/>
      <c r="Y61" s="1032"/>
      <c r="Z61" s="1040"/>
      <c r="AA61" s="1032"/>
      <c r="AB61" s="1032"/>
      <c r="AC61" s="1032"/>
      <c r="AD61" s="1032"/>
      <c r="AE61" s="1032"/>
      <c r="AF61" s="1032"/>
      <c r="AG61" s="1032"/>
      <c r="AH61" s="1032"/>
      <c r="AI61" s="1032"/>
      <c r="AJ61" s="1033"/>
      <c r="AK61" s="1033"/>
      <c r="AL61" s="1034">
        <v>1</v>
      </c>
    </row>
    <row r="62" spans="1:38" s="1039" customFormat="1" ht="30" customHeight="1">
      <c r="A62" s="1030"/>
      <c r="B62" s="744" t="s">
        <v>2093</v>
      </c>
      <c r="C62" s="740"/>
      <c r="D62" s="1030"/>
      <c r="E62" s="1030"/>
      <c r="F62" s="1030"/>
      <c r="G62" s="1030"/>
      <c r="H62" s="1030"/>
      <c r="I62" s="1031"/>
      <c r="J62" s="1030"/>
      <c r="K62" s="1030"/>
      <c r="L62" s="1030"/>
      <c r="M62" s="1030"/>
      <c r="N62" s="1030"/>
      <c r="O62" s="1031"/>
      <c r="P62" s="744"/>
      <c r="Q62" s="1031"/>
      <c r="R62" s="1031"/>
      <c r="S62" s="1031"/>
      <c r="T62" s="1032"/>
      <c r="U62" s="1032"/>
      <c r="V62" s="1040"/>
      <c r="W62" s="1040"/>
      <c r="X62" s="1040"/>
      <c r="Y62" s="1032"/>
      <c r="Z62" s="1040"/>
      <c r="AA62" s="1032"/>
      <c r="AB62" s="1032"/>
      <c r="AC62" s="1032"/>
      <c r="AD62" s="1032"/>
      <c r="AE62" s="1032"/>
      <c r="AF62" s="1032"/>
      <c r="AG62" s="1032"/>
      <c r="AH62" s="1032"/>
      <c r="AI62" s="1032"/>
      <c r="AJ62" s="1033"/>
      <c r="AK62" s="1033"/>
      <c r="AL62" s="1034">
        <v>1</v>
      </c>
    </row>
    <row r="63" spans="1:38" s="1039" customFormat="1" ht="30" customHeight="1">
      <c r="A63" s="1030"/>
      <c r="B63" s="744" t="s">
        <v>2094</v>
      </c>
      <c r="C63" s="740"/>
      <c r="D63" s="1030"/>
      <c r="E63" s="1030"/>
      <c r="F63" s="1030"/>
      <c r="G63" s="1030"/>
      <c r="H63" s="1030"/>
      <c r="I63" s="1031"/>
      <c r="J63" s="1030"/>
      <c r="K63" s="1030"/>
      <c r="L63" s="1030"/>
      <c r="M63" s="1030"/>
      <c r="N63" s="1030"/>
      <c r="O63" s="1031"/>
      <c r="P63" s="744"/>
      <c r="Q63" s="1031"/>
      <c r="R63" s="1031"/>
      <c r="S63" s="1031"/>
      <c r="T63" s="1032"/>
      <c r="U63" s="1032"/>
      <c r="V63" s="1040"/>
      <c r="W63" s="1040"/>
      <c r="X63" s="1040"/>
      <c r="Y63" s="1032"/>
      <c r="Z63" s="1040"/>
      <c r="AA63" s="1032"/>
      <c r="AB63" s="1032"/>
      <c r="AC63" s="1032"/>
      <c r="AD63" s="1032"/>
      <c r="AE63" s="1032"/>
      <c r="AF63" s="1032"/>
      <c r="AG63" s="1032"/>
      <c r="AH63" s="1032"/>
      <c r="AI63" s="1032"/>
      <c r="AJ63" s="1033"/>
      <c r="AK63" s="1033"/>
      <c r="AL63" s="1034">
        <v>1</v>
      </c>
    </row>
    <row r="64" spans="1:38" s="1039" customFormat="1" ht="30" customHeight="1">
      <c r="A64" s="1030"/>
      <c r="B64" s="744" t="s">
        <v>1237</v>
      </c>
      <c r="C64" s="740"/>
      <c r="D64" s="1030"/>
      <c r="E64" s="1030"/>
      <c r="F64" s="1030"/>
      <c r="G64" s="1030"/>
      <c r="H64" s="1030"/>
      <c r="I64" s="1031"/>
      <c r="J64" s="1030"/>
      <c r="K64" s="1030"/>
      <c r="L64" s="1030"/>
      <c r="M64" s="1030"/>
      <c r="N64" s="1030"/>
      <c r="O64" s="1031"/>
      <c r="P64" s="744"/>
      <c r="Q64" s="1031"/>
      <c r="R64" s="1031"/>
      <c r="S64" s="1031"/>
      <c r="T64" s="1032"/>
      <c r="U64" s="1032"/>
      <c r="V64" s="1040"/>
      <c r="W64" s="1040"/>
      <c r="X64" s="1040"/>
      <c r="Y64" s="1032"/>
      <c r="Z64" s="1040"/>
      <c r="AA64" s="1032"/>
      <c r="AB64" s="1032"/>
      <c r="AC64" s="1032"/>
      <c r="AD64" s="1032"/>
      <c r="AE64" s="1032"/>
      <c r="AF64" s="1032"/>
      <c r="AG64" s="1032"/>
      <c r="AH64" s="1032"/>
      <c r="AI64" s="1032"/>
      <c r="AJ64" s="1033"/>
      <c r="AK64" s="1033"/>
      <c r="AL64" s="1034">
        <v>1</v>
      </c>
    </row>
    <row r="65" spans="1:38" s="1039" customFormat="1" ht="30" customHeight="1">
      <c r="A65" s="1030"/>
      <c r="B65" s="744" t="s">
        <v>2095</v>
      </c>
      <c r="C65" s="740"/>
      <c r="D65" s="1030"/>
      <c r="E65" s="1030"/>
      <c r="F65" s="1030"/>
      <c r="G65" s="1030"/>
      <c r="H65" s="1030"/>
      <c r="I65" s="1031"/>
      <c r="J65" s="1030"/>
      <c r="K65" s="1030"/>
      <c r="L65" s="1030"/>
      <c r="M65" s="1030"/>
      <c r="N65" s="1030"/>
      <c r="O65" s="1031"/>
      <c r="P65" s="744"/>
      <c r="Q65" s="1031"/>
      <c r="R65" s="1031"/>
      <c r="S65" s="1031"/>
      <c r="T65" s="1032"/>
      <c r="U65" s="1032"/>
      <c r="V65" s="1040"/>
      <c r="W65" s="1040"/>
      <c r="X65" s="1040"/>
      <c r="Y65" s="1032"/>
      <c r="Z65" s="1040"/>
      <c r="AA65" s="1032"/>
      <c r="AB65" s="1032"/>
      <c r="AC65" s="1032"/>
      <c r="AD65" s="1032"/>
      <c r="AE65" s="1032"/>
      <c r="AF65" s="1032"/>
      <c r="AG65" s="1032"/>
      <c r="AH65" s="1032"/>
      <c r="AI65" s="1032"/>
      <c r="AJ65" s="1033"/>
      <c r="AK65" s="1033"/>
      <c r="AL65" s="1034">
        <v>1</v>
      </c>
    </row>
    <row r="66" spans="1:38" s="1039" customFormat="1" ht="30" customHeight="1">
      <c r="A66" s="1030"/>
      <c r="B66" s="744" t="s">
        <v>2096</v>
      </c>
      <c r="C66" s="740"/>
      <c r="D66" s="1030"/>
      <c r="E66" s="1030"/>
      <c r="F66" s="1030"/>
      <c r="G66" s="1030"/>
      <c r="H66" s="1030"/>
      <c r="I66" s="1031"/>
      <c r="J66" s="1030"/>
      <c r="K66" s="1030"/>
      <c r="L66" s="1030"/>
      <c r="M66" s="1030"/>
      <c r="N66" s="1030"/>
      <c r="O66" s="1031"/>
      <c r="P66" s="744"/>
      <c r="Q66" s="1031"/>
      <c r="R66" s="1031"/>
      <c r="S66" s="1031"/>
      <c r="T66" s="1032"/>
      <c r="U66" s="1032"/>
      <c r="V66" s="1040"/>
      <c r="W66" s="1040"/>
      <c r="X66" s="1040"/>
      <c r="Y66" s="1032"/>
      <c r="Z66" s="1040"/>
      <c r="AA66" s="1032"/>
      <c r="AB66" s="1032"/>
      <c r="AC66" s="1032"/>
      <c r="AD66" s="1032"/>
      <c r="AE66" s="1032"/>
      <c r="AF66" s="1032"/>
      <c r="AG66" s="1032"/>
      <c r="AH66" s="1032"/>
      <c r="AI66" s="1032"/>
      <c r="AJ66" s="1033"/>
      <c r="AK66" s="1033"/>
      <c r="AL66" s="1034">
        <v>1</v>
      </c>
    </row>
    <row r="67" spans="1:38" s="1039" customFormat="1" ht="30" customHeight="1" thickBot="1">
      <c r="A67" s="1030"/>
      <c r="B67" s="744"/>
      <c r="C67" s="740"/>
      <c r="D67" s="1030"/>
      <c r="E67" s="1030"/>
      <c r="F67" s="1030"/>
      <c r="G67" s="1030"/>
      <c r="H67" s="1030"/>
      <c r="I67" s="1031"/>
      <c r="J67" s="1030"/>
      <c r="K67" s="1030"/>
      <c r="L67" s="1030"/>
      <c r="M67" s="1030"/>
      <c r="N67" s="1030"/>
      <c r="O67" s="1031"/>
      <c r="P67" s="744"/>
      <c r="Q67" s="1031"/>
      <c r="R67" s="1031"/>
      <c r="S67" s="1031"/>
      <c r="T67" s="1032"/>
      <c r="U67" s="1032"/>
      <c r="V67" s="1040"/>
      <c r="W67" s="1040"/>
      <c r="X67" s="1040"/>
      <c r="Y67" s="1032"/>
      <c r="Z67" s="1040"/>
      <c r="AA67" s="1032"/>
      <c r="AB67" s="1032"/>
      <c r="AC67" s="1032"/>
      <c r="AD67" s="1032"/>
      <c r="AE67" s="1032"/>
      <c r="AF67" s="1032"/>
      <c r="AG67" s="1032"/>
      <c r="AH67" s="1032"/>
      <c r="AI67" s="1032"/>
      <c r="AJ67" s="1033"/>
      <c r="AK67" s="1033"/>
      <c r="AL67" s="1034">
        <v>1</v>
      </c>
    </row>
    <row r="68" spans="1:38" s="1039" customFormat="1" ht="30" customHeight="1">
      <c r="A68" s="1030"/>
      <c r="B68" s="744"/>
      <c r="C68" s="740"/>
      <c r="D68" s="1043" t="s">
        <v>338</v>
      </c>
      <c r="E68" s="1044" t="s">
        <v>2097</v>
      </c>
      <c r="F68" s="1045"/>
      <c r="G68" s="1045">
        <f>U64</f>
        <v>0</v>
      </c>
      <c r="H68" s="1046"/>
      <c r="I68" s="1046"/>
      <c r="J68" s="1046"/>
      <c r="K68" s="1046"/>
      <c r="L68" s="1046"/>
      <c r="M68" s="1046"/>
      <c r="N68" s="1030"/>
      <c r="O68" s="1031"/>
      <c r="P68" s="744"/>
      <c r="Q68" s="1031"/>
      <c r="R68" s="1031"/>
      <c r="S68" s="1047" t="s">
        <v>2098</v>
      </c>
      <c r="T68" s="1048"/>
      <c r="U68" s="1048"/>
      <c r="V68" s="1048"/>
      <c r="W68" s="1048"/>
      <c r="X68" s="1048"/>
      <c r="Y68" s="1048"/>
      <c r="Z68" s="1048"/>
      <c r="AA68" s="1048"/>
      <c r="AB68" s="1048"/>
      <c r="AC68" s="1048"/>
      <c r="AD68" s="1048"/>
      <c r="AE68" s="1048"/>
      <c r="AF68" s="1048"/>
      <c r="AG68" s="1048"/>
      <c r="AH68" s="1048"/>
      <c r="AI68" s="1049"/>
      <c r="AJ68" s="1033"/>
      <c r="AK68" s="1033"/>
      <c r="AL68" s="1034">
        <v>1</v>
      </c>
    </row>
    <row r="69" spans="1:38" s="1039" customFormat="1" ht="30" customHeight="1">
      <c r="A69" s="1030"/>
      <c r="B69" s="744"/>
      <c r="C69" s="740"/>
      <c r="D69" s="1050" t="s">
        <v>338</v>
      </c>
      <c r="E69" s="1516" t="s">
        <v>2099</v>
      </c>
      <c r="F69" s="1516"/>
      <c r="G69" s="1516"/>
      <c r="H69" s="1516"/>
      <c r="I69" s="1516"/>
      <c r="J69" s="1516"/>
      <c r="K69" s="1516"/>
      <c r="L69" s="1516"/>
      <c r="M69" s="1516"/>
      <c r="N69" s="1030"/>
      <c r="O69" s="1031"/>
      <c r="P69" s="744"/>
      <c r="Q69" s="1031"/>
      <c r="R69" s="1031"/>
      <c r="S69" s="1051"/>
      <c r="T69" s="1052" t="s">
        <v>2100</v>
      </c>
      <c r="U69" s="1053"/>
      <c r="V69" s="1054"/>
      <c r="W69" s="1054"/>
      <c r="X69" s="1054"/>
      <c r="Y69" s="1054"/>
      <c r="Z69" s="1054"/>
      <c r="AA69" s="1054"/>
      <c r="AB69" s="1054"/>
      <c r="AC69" s="1054"/>
      <c r="AD69" s="1054"/>
      <c r="AE69" s="1054"/>
      <c r="AF69" s="1054"/>
      <c r="AG69" s="1054"/>
      <c r="AH69" s="1054"/>
      <c r="AI69" s="1052"/>
      <c r="AJ69" s="1033"/>
      <c r="AK69" s="1033"/>
      <c r="AL69" s="1034">
        <v>1</v>
      </c>
    </row>
    <row r="70" spans="1:38" s="1039" customFormat="1" ht="30" customHeight="1">
      <c r="A70" s="1030"/>
      <c r="B70" s="744"/>
      <c r="C70" s="740"/>
      <c r="D70" s="1050" t="s">
        <v>338</v>
      </c>
      <c r="E70" s="1516"/>
      <c r="F70" s="1516"/>
      <c r="G70" s="1516"/>
      <c r="H70" s="1516"/>
      <c r="I70" s="1516"/>
      <c r="J70" s="1516"/>
      <c r="K70" s="1516"/>
      <c r="L70" s="1516"/>
      <c r="M70" s="1516"/>
      <c r="N70" s="1030"/>
      <c r="O70" s="1031"/>
      <c r="P70" s="744"/>
      <c r="Q70" s="1031"/>
      <c r="R70" s="1031"/>
      <c r="S70" s="1031"/>
      <c r="T70" s="1032"/>
      <c r="U70" s="1032"/>
      <c r="V70" s="1040"/>
      <c r="W70" s="1040"/>
      <c r="X70" s="1040"/>
      <c r="Y70" s="1032"/>
      <c r="Z70" s="1040"/>
      <c r="AA70" s="1032"/>
      <c r="AB70" s="1032"/>
      <c r="AC70" s="1032"/>
      <c r="AD70" s="1032"/>
      <c r="AE70" s="1032"/>
      <c r="AF70" s="1032"/>
      <c r="AG70" s="1032"/>
      <c r="AH70" s="1032"/>
      <c r="AI70" s="1032"/>
      <c r="AJ70" s="1033"/>
      <c r="AK70" s="1033"/>
      <c r="AL70" s="1034">
        <v>1</v>
      </c>
    </row>
    <row r="71" spans="1:38" s="1039" customFormat="1" ht="30" customHeight="1">
      <c r="A71" s="1030"/>
      <c r="B71" s="744"/>
      <c r="C71" s="740"/>
      <c r="D71" s="1050" t="s">
        <v>338</v>
      </c>
      <c r="E71" s="836" t="s">
        <v>2101</v>
      </c>
      <c r="F71" s="836"/>
      <c r="G71" s="837"/>
      <c r="H71" s="838"/>
      <c r="I71" s="838"/>
      <c r="J71" s="839"/>
      <c r="K71" s="839"/>
      <c r="L71" s="839"/>
      <c r="M71" s="839"/>
      <c r="N71" s="1030"/>
      <c r="O71" s="1031"/>
      <c r="P71" s="744"/>
      <c r="Q71" s="1031"/>
      <c r="R71" s="1031"/>
      <c r="S71" s="1031"/>
      <c r="T71" s="1032"/>
      <c r="U71" s="1032"/>
      <c r="V71" s="1040"/>
      <c r="W71" s="1040"/>
      <c r="X71" s="1040"/>
      <c r="Y71" s="1032"/>
      <c r="Z71" s="1040"/>
      <c r="AA71" s="1032"/>
      <c r="AB71" s="1032"/>
      <c r="AC71" s="1032"/>
      <c r="AD71" s="1032"/>
      <c r="AE71" s="1032"/>
      <c r="AF71" s="1032"/>
      <c r="AG71" s="1032"/>
      <c r="AH71" s="1032"/>
      <c r="AI71" s="1032"/>
      <c r="AJ71" s="1033"/>
      <c r="AK71" s="1033"/>
      <c r="AL71" s="1034">
        <v>1</v>
      </c>
    </row>
    <row r="72" spans="1:38" s="1039" customFormat="1" ht="30" customHeight="1">
      <c r="A72" s="1030"/>
      <c r="B72" s="744"/>
      <c r="C72" s="740"/>
      <c r="D72" s="1050" t="s">
        <v>338</v>
      </c>
      <c r="E72" s="836" t="s">
        <v>2102</v>
      </c>
      <c r="F72" s="837"/>
      <c r="G72" s="837"/>
      <c r="H72" s="838"/>
      <c r="I72" s="838"/>
      <c r="J72" s="839"/>
      <c r="K72" s="839"/>
      <c r="L72" s="839"/>
      <c r="M72" s="839"/>
      <c r="N72" s="1030"/>
      <c r="O72" s="1031"/>
      <c r="P72" s="744"/>
      <c r="Q72" s="1031"/>
      <c r="R72" s="1031"/>
      <c r="S72" s="1031"/>
      <c r="T72" s="1032"/>
      <c r="U72" s="1032"/>
      <c r="V72" s="1040"/>
      <c r="W72" s="1040"/>
      <c r="X72" s="1040"/>
      <c r="Y72" s="1032"/>
      <c r="Z72" s="1040"/>
      <c r="AA72" s="1032"/>
      <c r="AB72" s="1032"/>
      <c r="AC72" s="1032"/>
      <c r="AD72" s="1032"/>
      <c r="AE72" s="1032"/>
      <c r="AF72" s="1032"/>
      <c r="AG72" s="1032"/>
      <c r="AH72" s="1032"/>
      <c r="AI72" s="1032"/>
      <c r="AJ72" s="1033"/>
      <c r="AK72" s="1033"/>
      <c r="AL72" s="1034">
        <v>1</v>
      </c>
    </row>
    <row r="73" spans="1:38" s="1039" customFormat="1" ht="30" customHeight="1">
      <c r="A73" s="1030"/>
      <c r="B73" s="744"/>
      <c r="C73" s="740"/>
      <c r="D73" s="1050" t="s">
        <v>338</v>
      </c>
      <c r="E73" s="840" t="s">
        <v>2009</v>
      </c>
      <c r="F73" s="837"/>
      <c r="G73" s="837"/>
      <c r="H73" s="838"/>
      <c r="I73" s="838"/>
      <c r="J73" s="839"/>
      <c r="K73" s="839"/>
      <c r="L73" s="839"/>
      <c r="M73" s="839"/>
      <c r="N73" s="1030"/>
      <c r="O73" s="1031"/>
      <c r="P73" s="744"/>
      <c r="Q73" s="1031"/>
      <c r="R73" s="1031"/>
      <c r="S73" s="1031"/>
      <c r="T73" s="1032"/>
      <c r="U73" s="1032"/>
      <c r="V73" s="1040"/>
      <c r="W73" s="1040"/>
      <c r="X73" s="1040"/>
      <c r="Y73" s="1032"/>
      <c r="Z73" s="1040"/>
      <c r="AA73" s="1032"/>
      <c r="AB73" s="1032"/>
      <c r="AC73" s="1032"/>
      <c r="AD73" s="1032"/>
      <c r="AE73" s="1032"/>
      <c r="AF73" s="1032"/>
      <c r="AG73" s="1032"/>
      <c r="AH73" s="1032"/>
      <c r="AI73" s="1032"/>
      <c r="AJ73" s="1033"/>
      <c r="AK73" s="1033"/>
      <c r="AL73" s="1034">
        <v>1</v>
      </c>
    </row>
    <row r="74" spans="1:38" s="1039" customFormat="1" ht="30" customHeight="1">
      <c r="A74" s="1030"/>
      <c r="B74" s="744"/>
      <c r="C74" s="740"/>
      <c r="D74" s="1050" t="s">
        <v>338</v>
      </c>
      <c r="E74" s="840" t="s">
        <v>2103</v>
      </c>
      <c r="F74" s="837"/>
      <c r="G74" s="837"/>
      <c r="H74" s="838"/>
      <c r="I74" s="838"/>
      <c r="J74" s="839"/>
      <c r="K74" s="839"/>
      <c r="L74" s="839"/>
      <c r="M74" s="839"/>
      <c r="N74" s="1030"/>
      <c r="O74" s="1031"/>
      <c r="P74" s="744"/>
      <c r="Q74" s="1031"/>
      <c r="R74" s="1031"/>
      <c r="S74" s="1031"/>
      <c r="T74" s="1032"/>
      <c r="U74" s="1032"/>
      <c r="V74" s="1040"/>
      <c r="W74" s="1040"/>
      <c r="X74" s="1040"/>
      <c r="Y74" s="1032"/>
      <c r="Z74" s="1040"/>
      <c r="AA74" s="1032"/>
      <c r="AB74" s="1032"/>
      <c r="AC74" s="1032"/>
      <c r="AD74" s="1032"/>
      <c r="AE74" s="1032"/>
      <c r="AF74" s="1032"/>
      <c r="AG74" s="1032"/>
      <c r="AH74" s="1032"/>
      <c r="AI74" s="1032"/>
      <c r="AJ74" s="1033"/>
      <c r="AK74" s="1033"/>
      <c r="AL74" s="1034">
        <v>1</v>
      </c>
    </row>
    <row r="75" spans="1:38" s="1039" customFormat="1" ht="30" customHeight="1">
      <c r="A75" s="1030"/>
      <c r="B75" s="744"/>
      <c r="C75" s="740"/>
      <c r="D75" s="1050" t="s">
        <v>338</v>
      </c>
      <c r="E75" s="840" t="s">
        <v>2104</v>
      </c>
      <c r="F75" s="837"/>
      <c r="G75" s="837"/>
      <c r="H75" s="838"/>
      <c r="I75" s="838"/>
      <c r="J75" s="839"/>
      <c r="K75" s="839"/>
      <c r="L75" s="839"/>
      <c r="M75" s="839"/>
      <c r="N75" s="1030"/>
      <c r="O75" s="1031"/>
      <c r="P75" s="744"/>
      <c r="Q75" s="1031"/>
      <c r="R75" s="1031"/>
      <c r="S75" s="1031"/>
      <c r="T75" s="1032"/>
      <c r="U75" s="1032"/>
      <c r="V75" s="1040"/>
      <c r="W75" s="1040"/>
      <c r="X75" s="1040"/>
      <c r="Y75" s="1032"/>
      <c r="Z75" s="1040"/>
      <c r="AA75" s="1032"/>
      <c r="AB75" s="1032"/>
      <c r="AC75" s="1032"/>
      <c r="AD75" s="1032"/>
      <c r="AE75" s="1032"/>
      <c r="AF75" s="1032"/>
      <c r="AG75" s="1032"/>
      <c r="AH75" s="1032"/>
      <c r="AI75" s="1032"/>
      <c r="AJ75" s="1033"/>
      <c r="AK75" s="1033"/>
      <c r="AL75" s="1034">
        <v>1</v>
      </c>
    </row>
    <row r="76" spans="1:38" s="1039" customFormat="1" ht="30" customHeight="1">
      <c r="A76" s="1030"/>
      <c r="B76" s="744"/>
      <c r="C76" s="740"/>
      <c r="D76" s="1050" t="s">
        <v>338</v>
      </c>
      <c r="E76" s="841" t="s">
        <v>2105</v>
      </c>
      <c r="F76" s="842"/>
      <c r="G76" s="842"/>
      <c r="H76" s="842"/>
      <c r="I76" s="842"/>
      <c r="J76" s="839"/>
      <c r="K76" s="839"/>
      <c r="L76" s="839"/>
      <c r="M76" s="839"/>
      <c r="N76" s="1030"/>
      <c r="O76" s="1031"/>
      <c r="P76" s="744"/>
      <c r="Q76" s="1031"/>
      <c r="R76" s="1031"/>
      <c r="S76" s="1031"/>
      <c r="T76" s="1032"/>
      <c r="U76" s="1032"/>
      <c r="V76" s="1040"/>
      <c r="W76" s="1040"/>
      <c r="X76" s="1040"/>
      <c r="Y76" s="1032"/>
      <c r="Z76" s="1040"/>
      <c r="AA76" s="1032"/>
      <c r="AB76" s="1032"/>
      <c r="AC76" s="1032"/>
      <c r="AD76" s="1032"/>
      <c r="AE76" s="1032"/>
      <c r="AF76" s="1032"/>
      <c r="AG76" s="1032"/>
      <c r="AH76" s="1032"/>
      <c r="AI76" s="1032"/>
      <c r="AJ76" s="1033"/>
      <c r="AK76" s="1033"/>
      <c r="AL76" s="1034">
        <v>1</v>
      </c>
    </row>
    <row r="77" spans="1:38" s="1039" customFormat="1" ht="30" customHeight="1">
      <c r="A77" s="1030"/>
      <c r="B77" s="744"/>
      <c r="C77" s="740"/>
      <c r="D77" s="1050" t="s">
        <v>338</v>
      </c>
      <c r="E77" s="841" t="s">
        <v>2106</v>
      </c>
      <c r="F77" s="842"/>
      <c r="G77" s="842"/>
      <c r="H77" s="842"/>
      <c r="I77" s="842"/>
      <c r="J77" s="839"/>
      <c r="K77" s="839"/>
      <c r="L77" s="839"/>
      <c r="M77" s="839"/>
      <c r="N77" s="1030"/>
      <c r="O77" s="1031"/>
      <c r="P77" s="744"/>
      <c r="Q77" s="1031"/>
      <c r="R77" s="1031"/>
      <c r="S77" s="1031"/>
      <c r="T77" s="1032"/>
      <c r="U77" s="1032"/>
      <c r="V77" s="1040"/>
      <c r="W77" s="1040"/>
      <c r="X77" s="1040"/>
      <c r="Y77" s="1032"/>
      <c r="Z77" s="1040"/>
      <c r="AA77" s="1032"/>
      <c r="AB77" s="1032"/>
      <c r="AC77" s="1032"/>
      <c r="AD77" s="1032"/>
      <c r="AE77" s="1032"/>
      <c r="AF77" s="1032"/>
      <c r="AG77" s="1032"/>
      <c r="AH77" s="1032"/>
      <c r="AI77" s="1032"/>
      <c r="AJ77" s="1033"/>
      <c r="AK77" s="1033"/>
      <c r="AL77" s="1034">
        <v>1</v>
      </c>
    </row>
    <row r="78" spans="1:38" s="1039" customFormat="1" ht="30" customHeight="1">
      <c r="A78" s="1030"/>
      <c r="B78" s="744"/>
      <c r="C78" s="740"/>
      <c r="D78" s="1050" t="s">
        <v>338</v>
      </c>
      <c r="E78" s="841" t="s">
        <v>2107</v>
      </c>
      <c r="F78" s="837"/>
      <c r="G78" s="837"/>
      <c r="H78" s="838"/>
      <c r="I78" s="838"/>
      <c r="J78" s="839"/>
      <c r="K78" s="839"/>
      <c r="L78" s="839"/>
      <c r="M78" s="839"/>
      <c r="N78" s="1030"/>
      <c r="O78" s="1031"/>
      <c r="P78" s="744"/>
      <c r="Q78" s="1031"/>
      <c r="R78" s="1031"/>
      <c r="S78" s="1031"/>
      <c r="T78" s="1032"/>
      <c r="U78" s="1032"/>
      <c r="V78" s="1040"/>
      <c r="W78" s="1040"/>
      <c r="X78" s="1040"/>
      <c r="Y78" s="1032"/>
      <c r="Z78" s="1040"/>
      <c r="AA78" s="1032"/>
      <c r="AB78" s="1032"/>
      <c r="AC78" s="1032"/>
      <c r="AD78" s="1032"/>
      <c r="AE78" s="1032"/>
      <c r="AF78" s="1032"/>
      <c r="AG78" s="1032"/>
      <c r="AH78" s="1032"/>
      <c r="AI78" s="1032"/>
      <c r="AJ78" s="1033"/>
      <c r="AK78" s="1033"/>
      <c r="AL78" s="1034">
        <v>1</v>
      </c>
    </row>
    <row r="79" spans="1:38" s="1039" customFormat="1" ht="30" customHeight="1">
      <c r="A79" s="1030"/>
      <c r="B79" s="744"/>
      <c r="C79" s="740"/>
      <c r="D79" s="1050" t="s">
        <v>338</v>
      </c>
      <c r="E79" s="843"/>
      <c r="F79" s="837"/>
      <c r="G79" s="837"/>
      <c r="H79" s="838"/>
      <c r="I79" s="838"/>
      <c r="J79" s="839"/>
      <c r="K79" s="839"/>
      <c r="L79" s="839"/>
      <c r="M79" s="839"/>
      <c r="N79" s="1030"/>
      <c r="O79" s="1031"/>
      <c r="P79" s="744"/>
      <c r="Q79" s="1031"/>
      <c r="R79" s="1031"/>
      <c r="S79" s="1031"/>
      <c r="T79" s="1032"/>
      <c r="U79" s="1032"/>
      <c r="V79" s="1040"/>
      <c r="W79" s="1040"/>
      <c r="X79" s="1040"/>
      <c r="Y79" s="1032"/>
      <c r="Z79" s="1040"/>
      <c r="AA79" s="1032"/>
      <c r="AB79" s="1032"/>
      <c r="AC79" s="1032"/>
      <c r="AD79" s="1032"/>
      <c r="AE79" s="1032"/>
      <c r="AF79" s="1032"/>
      <c r="AG79" s="1032"/>
      <c r="AH79" s="1032"/>
      <c r="AI79" s="1032"/>
      <c r="AJ79" s="1033"/>
      <c r="AK79" s="1033"/>
      <c r="AL79" s="1034">
        <v>1</v>
      </c>
    </row>
    <row r="80" spans="1:38" s="1039" customFormat="1" ht="30" customHeight="1">
      <c r="A80" s="1030"/>
      <c r="B80" s="744"/>
      <c r="C80" s="740"/>
      <c r="D80" s="1050" t="s">
        <v>338</v>
      </c>
      <c r="E80" s="842"/>
      <c r="F80" s="842"/>
      <c r="G80" s="842"/>
      <c r="H80" s="842"/>
      <c r="I80" s="842"/>
      <c r="J80" s="839"/>
      <c r="K80" s="839"/>
      <c r="L80" s="839"/>
      <c r="M80" s="839"/>
      <c r="N80" s="1030"/>
      <c r="O80" s="1031"/>
      <c r="P80" s="744"/>
      <c r="Q80" s="1031"/>
      <c r="R80" s="1031"/>
      <c r="S80" s="1031"/>
      <c r="T80" s="1032"/>
      <c r="U80" s="1032"/>
      <c r="V80" s="1040"/>
      <c r="W80" s="1040"/>
      <c r="X80" s="1040"/>
      <c r="Y80" s="1032"/>
      <c r="Z80" s="1040"/>
      <c r="AA80" s="1032"/>
      <c r="AB80" s="1032"/>
      <c r="AC80" s="1032"/>
      <c r="AD80" s="1032"/>
      <c r="AE80" s="1032"/>
      <c r="AF80" s="1032"/>
      <c r="AG80" s="1032"/>
      <c r="AH80" s="1032"/>
      <c r="AI80" s="1032"/>
      <c r="AJ80" s="1033"/>
      <c r="AK80" s="1033"/>
      <c r="AL80" s="1034">
        <v>1</v>
      </c>
    </row>
    <row r="81" spans="1:38" s="1039" customFormat="1" ht="30" customHeight="1">
      <c r="A81" s="1030"/>
      <c r="B81" s="744"/>
      <c r="C81" s="740"/>
      <c r="D81" s="1050" t="s">
        <v>338</v>
      </c>
      <c r="E81" s="842"/>
      <c r="F81" s="842"/>
      <c r="G81" s="842"/>
      <c r="H81" s="842"/>
      <c r="I81" s="842"/>
      <c r="J81" s="839"/>
      <c r="K81" s="839"/>
      <c r="L81" s="839"/>
      <c r="M81" s="839"/>
      <c r="N81" s="1030"/>
      <c r="O81" s="1031"/>
      <c r="P81" s="744"/>
      <c r="Q81" s="1031"/>
      <c r="R81" s="1031"/>
      <c r="S81" s="1031"/>
      <c r="T81" s="1032"/>
      <c r="U81" s="1032"/>
      <c r="V81" s="1040"/>
      <c r="W81" s="1040"/>
      <c r="X81" s="1040"/>
      <c r="Y81" s="1032"/>
      <c r="Z81" s="1040"/>
      <c r="AA81" s="1032"/>
      <c r="AB81" s="1032"/>
      <c r="AC81" s="1032"/>
      <c r="AD81" s="1032"/>
      <c r="AE81" s="1032"/>
      <c r="AF81" s="1032"/>
      <c r="AG81" s="1032"/>
      <c r="AH81" s="1032"/>
      <c r="AI81" s="1032"/>
      <c r="AJ81" s="1033"/>
      <c r="AK81" s="1033"/>
      <c r="AL81" s="1034">
        <v>1</v>
      </c>
    </row>
    <row r="82" spans="1:38" s="1039" customFormat="1" ht="30" customHeight="1">
      <c r="A82" s="1030"/>
      <c r="B82" s="744"/>
      <c r="C82" s="740"/>
      <c r="D82" s="1050" t="s">
        <v>338</v>
      </c>
      <c r="E82" s="842"/>
      <c r="F82" s="842"/>
      <c r="G82" s="842"/>
      <c r="H82" s="842"/>
      <c r="I82" s="842"/>
      <c r="J82" s="839"/>
      <c r="K82" s="839"/>
      <c r="L82" s="839"/>
      <c r="M82" s="839"/>
      <c r="N82" s="1030"/>
      <c r="O82" s="1031"/>
      <c r="P82" s="744"/>
      <c r="Q82" s="1031"/>
      <c r="R82" s="1031"/>
      <c r="S82" s="1031"/>
      <c r="T82" s="1032"/>
      <c r="U82" s="1032"/>
      <c r="V82" s="1040"/>
      <c r="W82" s="1040"/>
      <c r="X82" s="1040"/>
      <c r="Y82" s="1032"/>
      <c r="Z82" s="1040"/>
      <c r="AA82" s="1032"/>
      <c r="AB82" s="1032"/>
      <c r="AC82" s="1032"/>
      <c r="AD82" s="1032"/>
      <c r="AE82" s="1032"/>
      <c r="AF82" s="1032"/>
      <c r="AG82" s="1032"/>
      <c r="AH82" s="1032"/>
      <c r="AI82" s="1032"/>
      <c r="AJ82" s="1033"/>
      <c r="AK82" s="1033"/>
      <c r="AL82" s="1034">
        <v>1</v>
      </c>
    </row>
    <row r="83" spans="1:38" s="1039" customFormat="1" ht="30" customHeight="1">
      <c r="A83" s="1030"/>
      <c r="B83" s="744"/>
      <c r="C83" s="740"/>
      <c r="D83" s="1050" t="s">
        <v>338</v>
      </c>
      <c r="E83" s="841" t="s">
        <v>2108</v>
      </c>
      <c r="F83" s="837"/>
      <c r="G83" s="837"/>
      <c r="H83" s="838"/>
      <c r="I83" s="838"/>
      <c r="J83" s="839"/>
      <c r="K83" s="839"/>
      <c r="L83" s="839"/>
      <c r="M83" s="839"/>
      <c r="N83" s="1030"/>
      <c r="O83" s="1031"/>
      <c r="P83" s="744"/>
      <c r="Q83" s="1031"/>
      <c r="R83" s="1031"/>
      <c r="S83" s="1031"/>
      <c r="T83" s="1032"/>
      <c r="U83" s="1032"/>
      <c r="V83" s="1040"/>
      <c r="W83" s="1040"/>
      <c r="X83" s="1040"/>
      <c r="Y83" s="1032"/>
      <c r="Z83" s="1040"/>
      <c r="AA83" s="1032"/>
      <c r="AB83" s="1032"/>
      <c r="AC83" s="1032"/>
      <c r="AD83" s="1032"/>
      <c r="AE83" s="1032"/>
      <c r="AF83" s="1032"/>
      <c r="AG83" s="1032"/>
      <c r="AH83" s="1032"/>
      <c r="AI83" s="1032"/>
      <c r="AJ83" s="1033"/>
      <c r="AK83" s="1033"/>
      <c r="AL83" s="1034">
        <v>1</v>
      </c>
    </row>
    <row r="84" spans="1:38" s="1039" customFormat="1" ht="30" customHeight="1">
      <c r="A84" s="1030"/>
      <c r="B84" s="744"/>
      <c r="C84" s="740"/>
      <c r="D84" s="1050" t="s">
        <v>394</v>
      </c>
      <c r="E84" s="1512" t="s">
        <v>2109</v>
      </c>
      <c r="F84" s="1512"/>
      <c r="G84" s="1512"/>
      <c r="H84" s="1512"/>
      <c r="I84" s="1512"/>
      <c r="J84" s="839"/>
      <c r="K84" s="839"/>
      <c r="L84" s="839"/>
      <c r="M84" s="839"/>
      <c r="N84" s="1030"/>
      <c r="O84" s="1031"/>
      <c r="P84" s="744"/>
      <c r="Q84" s="1031"/>
      <c r="R84" s="1031"/>
      <c r="S84" s="1031"/>
      <c r="T84" s="1032"/>
      <c r="U84" s="1032"/>
      <c r="V84" s="1040"/>
      <c r="W84" s="1040"/>
      <c r="X84" s="1040"/>
      <c r="Y84" s="1032"/>
      <c r="Z84" s="1040"/>
      <c r="AA84" s="1032"/>
      <c r="AB84" s="1032"/>
      <c r="AC84" s="1032"/>
      <c r="AD84" s="1032"/>
      <c r="AE84" s="1032"/>
      <c r="AF84" s="1032"/>
      <c r="AG84" s="1032"/>
      <c r="AH84" s="1032"/>
      <c r="AI84" s="1032"/>
      <c r="AJ84" s="1033"/>
      <c r="AK84" s="1033"/>
      <c r="AL84" s="1034">
        <v>1</v>
      </c>
    </row>
    <row r="85" spans="1:38" s="1039" customFormat="1" ht="30" customHeight="1">
      <c r="A85" s="1030"/>
      <c r="B85" s="744"/>
      <c r="C85" s="740"/>
      <c r="D85" s="1050" t="s">
        <v>394</v>
      </c>
      <c r="E85" s="1512"/>
      <c r="F85" s="1512"/>
      <c r="G85" s="1512"/>
      <c r="H85" s="1512"/>
      <c r="I85" s="1512"/>
      <c r="J85" s="839"/>
      <c r="K85" s="839"/>
      <c r="L85" s="839"/>
      <c r="M85" s="839"/>
      <c r="N85" s="1030"/>
      <c r="O85" s="1031"/>
      <c r="P85" s="744"/>
      <c r="Q85" s="1031"/>
      <c r="R85" s="1031"/>
      <c r="S85" s="1031"/>
      <c r="T85" s="1032"/>
      <c r="U85" s="1032"/>
      <c r="V85" s="1040"/>
      <c r="W85" s="1040"/>
      <c r="X85" s="1040"/>
      <c r="Y85" s="1032"/>
      <c r="Z85" s="1040"/>
      <c r="AA85" s="1032"/>
      <c r="AB85" s="1032"/>
      <c r="AC85" s="1032"/>
      <c r="AD85" s="1032"/>
      <c r="AE85" s="1032"/>
      <c r="AF85" s="1032"/>
      <c r="AG85" s="1032"/>
      <c r="AH85" s="1032"/>
      <c r="AI85" s="1032"/>
      <c r="AJ85" s="1033"/>
      <c r="AK85" s="1033"/>
      <c r="AL85" s="1034">
        <v>1</v>
      </c>
    </row>
    <row r="86" spans="1:38" s="1039" customFormat="1" ht="30" customHeight="1">
      <c r="A86" s="1030"/>
      <c r="B86" s="744"/>
      <c r="C86" s="740"/>
      <c r="D86" s="1050" t="s">
        <v>394</v>
      </c>
      <c r="E86" s="1517" t="s">
        <v>2110</v>
      </c>
      <c r="F86" s="1517"/>
      <c r="G86" s="1517"/>
      <c r="H86" s="1517"/>
      <c r="I86" s="1517"/>
      <c r="J86" s="839"/>
      <c r="K86" s="839"/>
      <c r="L86" s="839"/>
      <c r="M86" s="839"/>
      <c r="N86" s="1030"/>
      <c r="O86" s="1031"/>
      <c r="P86" s="744"/>
      <c r="Q86" s="1031"/>
      <c r="R86" s="1031"/>
      <c r="S86" s="1031"/>
      <c r="T86" s="1032"/>
      <c r="U86" s="1032"/>
      <c r="V86" s="1040"/>
      <c r="W86" s="1040"/>
      <c r="X86" s="1040"/>
      <c r="Y86" s="1032"/>
      <c r="Z86" s="1040"/>
      <c r="AA86" s="1032"/>
      <c r="AB86" s="1032"/>
      <c r="AC86" s="1032"/>
      <c r="AD86" s="1032"/>
      <c r="AE86" s="1032"/>
      <c r="AF86" s="1032"/>
      <c r="AG86" s="1032"/>
      <c r="AH86" s="1032"/>
      <c r="AI86" s="1032"/>
      <c r="AJ86" s="1033"/>
      <c r="AK86" s="1033"/>
      <c r="AL86" s="1034">
        <v>1</v>
      </c>
    </row>
    <row r="87" spans="1:38" s="1039" customFormat="1" ht="30" customHeight="1">
      <c r="A87" s="1030"/>
      <c r="B87" s="744"/>
      <c r="C87" s="740"/>
      <c r="D87" s="1050" t="s">
        <v>394</v>
      </c>
      <c r="E87" s="1517"/>
      <c r="F87" s="1517"/>
      <c r="G87" s="1517"/>
      <c r="H87" s="1517"/>
      <c r="I87" s="1517"/>
      <c r="J87" s="839"/>
      <c r="K87" s="839"/>
      <c r="L87" s="839"/>
      <c r="M87" s="839"/>
      <c r="N87" s="1030"/>
      <c r="O87" s="1031"/>
      <c r="P87" s="744"/>
      <c r="Q87" s="1031"/>
      <c r="R87" s="1031"/>
      <c r="S87" s="1031"/>
      <c r="T87" s="1032"/>
      <c r="U87" s="1032"/>
      <c r="V87" s="1040"/>
      <c r="W87" s="1040"/>
      <c r="X87" s="1040"/>
      <c r="Y87" s="1032"/>
      <c r="Z87" s="1040"/>
      <c r="AA87" s="1032"/>
      <c r="AB87" s="1032"/>
      <c r="AC87" s="1032"/>
      <c r="AD87" s="1032"/>
      <c r="AE87" s="1032"/>
      <c r="AF87" s="1032"/>
      <c r="AG87" s="1032"/>
      <c r="AH87" s="1032"/>
      <c r="AI87" s="1032"/>
      <c r="AJ87" s="1033"/>
      <c r="AK87" s="1033"/>
      <c r="AL87" s="1034">
        <v>1</v>
      </c>
    </row>
    <row r="88" spans="1:38" s="1039" customFormat="1" ht="30" customHeight="1">
      <c r="A88" s="1030"/>
      <c r="B88" s="744"/>
      <c r="C88" s="740"/>
      <c r="D88" s="1050" t="s">
        <v>394</v>
      </c>
      <c r="E88" s="841"/>
      <c r="F88" s="837"/>
      <c r="G88" s="837"/>
      <c r="H88" s="838"/>
      <c r="I88" s="838"/>
      <c r="J88" s="839"/>
      <c r="K88" s="839"/>
      <c r="L88" s="839"/>
      <c r="M88" s="839"/>
      <c r="N88" s="1030"/>
      <c r="O88" s="1031"/>
      <c r="P88" s="744"/>
      <c r="Q88" s="1031"/>
      <c r="R88" s="1031"/>
      <c r="S88" s="1031"/>
      <c r="T88" s="1032"/>
      <c r="U88" s="1032"/>
      <c r="V88" s="1040"/>
      <c r="W88" s="1040"/>
      <c r="X88" s="1040"/>
      <c r="Y88" s="1032"/>
      <c r="Z88" s="1040"/>
      <c r="AA88" s="1032"/>
      <c r="AB88" s="1032"/>
      <c r="AC88" s="1032"/>
      <c r="AD88" s="1032"/>
      <c r="AE88" s="1032"/>
      <c r="AF88" s="1032"/>
      <c r="AG88" s="1032"/>
      <c r="AH88" s="1032"/>
      <c r="AI88" s="1032"/>
      <c r="AJ88" s="1033"/>
      <c r="AK88" s="1033"/>
      <c r="AL88" s="1034">
        <v>1</v>
      </c>
    </row>
    <row r="89" spans="1:38" s="1039" customFormat="1" ht="30" customHeight="1">
      <c r="A89" s="1030"/>
      <c r="B89" s="744"/>
      <c r="C89" s="740"/>
      <c r="D89" s="1050" t="s">
        <v>394</v>
      </c>
      <c r="E89" s="1518" t="s">
        <v>2111</v>
      </c>
      <c r="F89" s="1518"/>
      <c r="G89" s="1518"/>
      <c r="H89" s="1518"/>
      <c r="I89" s="1518"/>
      <c r="J89" s="839"/>
      <c r="K89" s="839"/>
      <c r="L89" s="839"/>
      <c r="M89" s="839"/>
      <c r="N89" s="1030"/>
      <c r="O89" s="1031"/>
      <c r="P89" s="744"/>
      <c r="Q89" s="1031"/>
      <c r="R89" s="1031"/>
      <c r="S89" s="1031"/>
      <c r="T89" s="1032"/>
      <c r="U89" s="1032"/>
      <c r="V89" s="1040"/>
      <c r="W89" s="1040"/>
      <c r="X89" s="1040"/>
      <c r="Y89" s="1032"/>
      <c r="Z89" s="1040"/>
      <c r="AA89" s="1032"/>
      <c r="AB89" s="1032"/>
      <c r="AC89" s="1032"/>
      <c r="AD89" s="1032"/>
      <c r="AE89" s="1032"/>
      <c r="AF89" s="1032"/>
      <c r="AG89" s="1032"/>
      <c r="AH89" s="1032"/>
      <c r="AI89" s="1032"/>
      <c r="AJ89" s="1033"/>
      <c r="AK89" s="1033"/>
      <c r="AL89" s="1034">
        <v>1</v>
      </c>
    </row>
    <row r="90" spans="1:38" s="1039" customFormat="1" ht="30" customHeight="1">
      <c r="A90" s="1030"/>
      <c r="B90" s="744"/>
      <c r="C90" s="740"/>
      <c r="D90" s="1050" t="s">
        <v>394</v>
      </c>
      <c r="E90" s="1518"/>
      <c r="F90" s="1518"/>
      <c r="G90" s="1518"/>
      <c r="H90" s="1518"/>
      <c r="I90" s="1518"/>
      <c r="J90" s="839"/>
      <c r="K90" s="839"/>
      <c r="L90" s="839"/>
      <c r="M90" s="839"/>
      <c r="N90" s="1030"/>
      <c r="O90" s="1031"/>
      <c r="P90" s="744"/>
      <c r="Q90" s="1031"/>
      <c r="R90" s="1031"/>
      <c r="S90" s="1031"/>
      <c r="T90" s="1032"/>
      <c r="U90" s="1032"/>
      <c r="V90" s="1040"/>
      <c r="W90" s="1040"/>
      <c r="X90" s="1040"/>
      <c r="Y90" s="1032"/>
      <c r="Z90" s="1040"/>
      <c r="AA90" s="1032"/>
      <c r="AB90" s="1032"/>
      <c r="AC90" s="1032"/>
      <c r="AD90" s="1032"/>
      <c r="AE90" s="1032"/>
      <c r="AF90" s="1032"/>
      <c r="AG90" s="1032"/>
      <c r="AH90" s="1032"/>
      <c r="AI90" s="1032"/>
      <c r="AJ90" s="1033"/>
      <c r="AK90" s="1033"/>
      <c r="AL90" s="1034">
        <v>1</v>
      </c>
    </row>
    <row r="91" spans="1:38" s="1039" customFormat="1" ht="30" customHeight="1">
      <c r="A91" s="1030"/>
      <c r="B91" s="744"/>
      <c r="C91" s="740"/>
      <c r="D91" s="1050" t="s">
        <v>394</v>
      </c>
      <c r="E91" s="844"/>
      <c r="F91" s="837"/>
      <c r="G91" s="837"/>
      <c r="H91" s="838"/>
      <c r="I91" s="838"/>
      <c r="J91" s="839"/>
      <c r="K91" s="839"/>
      <c r="L91" s="839"/>
      <c r="M91" s="839"/>
      <c r="N91" s="1030"/>
      <c r="O91" s="1031"/>
      <c r="P91" s="744"/>
      <c r="Q91" s="1031"/>
      <c r="R91" s="1031"/>
      <c r="S91" s="1031"/>
      <c r="T91" s="1032"/>
      <c r="U91" s="1032"/>
      <c r="V91" s="1040"/>
      <c r="W91" s="1040"/>
      <c r="X91" s="1040"/>
      <c r="Y91" s="1032"/>
      <c r="Z91" s="1040"/>
      <c r="AA91" s="1032"/>
      <c r="AB91" s="1032"/>
      <c r="AC91" s="1032"/>
      <c r="AD91" s="1032"/>
      <c r="AE91" s="1032"/>
      <c r="AF91" s="1032"/>
      <c r="AG91" s="1032"/>
      <c r="AH91" s="1032"/>
      <c r="AI91" s="1032"/>
      <c r="AJ91" s="1033"/>
      <c r="AK91" s="1033"/>
      <c r="AL91" s="1034">
        <v>1</v>
      </c>
    </row>
    <row r="92" spans="1:38" s="1039" customFormat="1" ht="30" customHeight="1">
      <c r="A92" s="1030"/>
      <c r="B92" s="744"/>
      <c r="C92" s="740"/>
      <c r="D92" s="1050" t="s">
        <v>394</v>
      </c>
      <c r="E92" s="844"/>
      <c r="F92" s="837"/>
      <c r="G92" s="837"/>
      <c r="H92" s="838"/>
      <c r="I92" s="838"/>
      <c r="J92" s="839"/>
      <c r="K92" s="839"/>
      <c r="L92" s="839"/>
      <c r="M92" s="839"/>
      <c r="N92" s="1030"/>
      <c r="O92" s="1031"/>
      <c r="P92" s="744"/>
      <c r="Q92" s="1031"/>
      <c r="R92" s="1031"/>
      <c r="S92" s="1031"/>
      <c r="T92" s="1032"/>
      <c r="U92" s="1032"/>
      <c r="V92" s="1040"/>
      <c r="W92" s="1040"/>
      <c r="X92" s="1040"/>
      <c r="Y92" s="1032"/>
      <c r="Z92" s="1040"/>
      <c r="AA92" s="1032"/>
      <c r="AB92" s="1032"/>
      <c r="AC92" s="1032"/>
      <c r="AD92" s="1032"/>
      <c r="AE92" s="1032"/>
      <c r="AF92" s="1032"/>
      <c r="AG92" s="1032"/>
      <c r="AH92" s="1032"/>
      <c r="AI92" s="1032"/>
      <c r="AJ92" s="1033"/>
      <c r="AK92" s="1033"/>
      <c r="AL92" s="1034">
        <v>1</v>
      </c>
    </row>
    <row r="93" spans="1:38" s="1039" customFormat="1" ht="30" customHeight="1">
      <c r="A93" s="1030"/>
      <c r="B93" s="744"/>
      <c r="C93" s="740"/>
      <c r="D93" s="1050" t="s">
        <v>394</v>
      </c>
      <c r="E93" s="844"/>
      <c r="F93" s="837"/>
      <c r="G93" s="837"/>
      <c r="H93" s="838"/>
      <c r="I93" s="838"/>
      <c r="J93" s="839"/>
      <c r="K93" s="839"/>
      <c r="L93" s="839"/>
      <c r="M93" s="839"/>
      <c r="N93" s="1030"/>
      <c r="O93" s="1031"/>
      <c r="P93" s="744"/>
      <c r="Q93" s="1031"/>
      <c r="R93" s="1031"/>
      <c r="S93" s="1031"/>
      <c r="T93" s="1032"/>
      <c r="U93" s="1032"/>
      <c r="V93" s="1040"/>
      <c r="W93" s="1040"/>
      <c r="X93" s="1040"/>
      <c r="Y93" s="1032"/>
      <c r="Z93" s="1040"/>
      <c r="AA93" s="1032"/>
      <c r="AB93" s="1032"/>
      <c r="AC93" s="1032"/>
      <c r="AD93" s="1032"/>
      <c r="AE93" s="1032"/>
      <c r="AF93" s="1032"/>
      <c r="AG93" s="1032"/>
      <c r="AH93" s="1032"/>
      <c r="AI93" s="1032"/>
      <c r="AJ93" s="1033"/>
      <c r="AK93" s="1033"/>
      <c r="AL93" s="1034">
        <v>1</v>
      </c>
    </row>
    <row r="94" spans="1:38" s="1039" customFormat="1" ht="30" customHeight="1">
      <c r="A94" s="1030"/>
      <c r="B94" s="744"/>
      <c r="C94" s="740"/>
      <c r="D94" s="1050" t="s">
        <v>394</v>
      </c>
      <c r="E94" s="844"/>
      <c r="F94" s="837"/>
      <c r="G94" s="837"/>
      <c r="H94" s="838"/>
      <c r="I94" s="838"/>
      <c r="J94" s="839"/>
      <c r="K94" s="839"/>
      <c r="L94" s="839"/>
      <c r="M94" s="839"/>
      <c r="N94" s="1030"/>
      <c r="O94" s="1031"/>
      <c r="P94" s="744"/>
      <c r="Q94" s="1031"/>
      <c r="R94" s="1031"/>
      <c r="S94" s="1031"/>
      <c r="T94" s="1032"/>
      <c r="U94" s="1032"/>
      <c r="V94" s="1040"/>
      <c r="W94" s="1040"/>
      <c r="X94" s="1040"/>
      <c r="Y94" s="1032"/>
      <c r="Z94" s="1040"/>
      <c r="AA94" s="1032"/>
      <c r="AB94" s="1032"/>
      <c r="AC94" s="1032"/>
      <c r="AD94" s="1032"/>
      <c r="AE94" s="1032"/>
      <c r="AF94" s="1032"/>
      <c r="AG94" s="1032"/>
      <c r="AH94" s="1032"/>
      <c r="AI94" s="1032"/>
      <c r="AJ94" s="1033"/>
      <c r="AK94" s="1033"/>
      <c r="AL94" s="1034">
        <v>1</v>
      </c>
    </row>
    <row r="95" spans="1:38" s="1039" customFormat="1" ht="30" customHeight="1">
      <c r="A95" s="1030"/>
      <c r="B95" s="744"/>
      <c r="C95" s="740"/>
      <c r="D95" s="1050" t="s">
        <v>394</v>
      </c>
      <c r="E95" s="844"/>
      <c r="F95" s="837"/>
      <c r="G95" s="837"/>
      <c r="H95" s="838"/>
      <c r="I95" s="838"/>
      <c r="J95" s="839"/>
      <c r="K95" s="839"/>
      <c r="L95" s="839"/>
      <c r="M95" s="839"/>
      <c r="N95" s="1030"/>
      <c r="O95" s="1031"/>
      <c r="P95" s="744"/>
      <c r="Q95" s="1031"/>
      <c r="R95" s="1031"/>
      <c r="S95" s="1031"/>
      <c r="T95" s="1032"/>
      <c r="U95" s="1032"/>
      <c r="V95" s="1040"/>
      <c r="W95" s="1040"/>
      <c r="X95" s="1040"/>
      <c r="Y95" s="1032"/>
      <c r="Z95" s="1040"/>
      <c r="AA95" s="1032"/>
      <c r="AB95" s="1032"/>
      <c r="AC95" s="1032"/>
      <c r="AD95" s="1032"/>
      <c r="AE95" s="1032"/>
      <c r="AF95" s="1032"/>
      <c r="AG95" s="1032"/>
      <c r="AH95" s="1032"/>
      <c r="AI95" s="1032"/>
      <c r="AJ95" s="1033"/>
      <c r="AK95" s="1033"/>
      <c r="AL95" s="1034">
        <v>1</v>
      </c>
    </row>
    <row r="96" spans="1:38" s="1039" customFormat="1" ht="30" customHeight="1">
      <c r="A96" s="1030"/>
      <c r="B96" s="744"/>
      <c r="C96" s="740"/>
      <c r="D96" s="1050" t="s">
        <v>394</v>
      </c>
      <c r="E96" s="1512" t="s">
        <v>2112</v>
      </c>
      <c r="F96" s="1512"/>
      <c r="G96" s="1512"/>
      <c r="H96" s="1512"/>
      <c r="I96" s="1512"/>
      <c r="J96" s="839"/>
      <c r="K96" s="839"/>
      <c r="L96" s="839"/>
      <c r="M96" s="839"/>
      <c r="N96" s="1030"/>
      <c r="O96" s="1031"/>
      <c r="P96" s="744"/>
      <c r="Q96" s="1031"/>
      <c r="R96" s="1031"/>
      <c r="S96" s="1031"/>
      <c r="T96" s="1032"/>
      <c r="U96" s="1032"/>
      <c r="V96" s="1040"/>
      <c r="W96" s="1040"/>
      <c r="X96" s="1040"/>
      <c r="Y96" s="1032"/>
      <c r="Z96" s="1040"/>
      <c r="AA96" s="1032"/>
      <c r="AB96" s="1032"/>
      <c r="AC96" s="1032"/>
      <c r="AD96" s="1032"/>
      <c r="AE96" s="1032"/>
      <c r="AF96" s="1032"/>
      <c r="AG96" s="1032"/>
      <c r="AH96" s="1032"/>
      <c r="AI96" s="1032"/>
      <c r="AJ96" s="1033"/>
      <c r="AK96" s="1033"/>
      <c r="AL96" s="1034">
        <v>1</v>
      </c>
    </row>
    <row r="97" spans="1:38" s="1039" customFormat="1" ht="30" customHeight="1">
      <c r="A97" s="1030"/>
      <c r="B97" s="744"/>
      <c r="C97" s="740"/>
      <c r="D97" s="1050" t="s">
        <v>394</v>
      </c>
      <c r="E97" s="1512"/>
      <c r="F97" s="1512"/>
      <c r="G97" s="1512"/>
      <c r="H97" s="1512"/>
      <c r="I97" s="1512"/>
      <c r="J97" s="839"/>
      <c r="K97" s="839"/>
      <c r="L97" s="839"/>
      <c r="M97" s="839"/>
      <c r="N97" s="1030"/>
      <c r="O97" s="1031"/>
      <c r="P97" s="744"/>
      <c r="Q97" s="1031"/>
      <c r="R97" s="1031"/>
      <c r="S97" s="1031"/>
      <c r="T97" s="1032"/>
      <c r="U97" s="1032"/>
      <c r="V97" s="1040"/>
      <c r="W97" s="1040"/>
      <c r="X97" s="1040"/>
      <c r="Y97" s="1032"/>
      <c r="Z97" s="1040"/>
      <c r="AA97" s="1032"/>
      <c r="AB97" s="1032"/>
      <c r="AC97" s="1032"/>
      <c r="AD97" s="1032"/>
      <c r="AE97" s="1032"/>
      <c r="AF97" s="1032"/>
      <c r="AG97" s="1032"/>
      <c r="AH97" s="1032"/>
      <c r="AI97" s="1032"/>
      <c r="AJ97" s="1033"/>
      <c r="AK97" s="1033"/>
      <c r="AL97" s="1034">
        <v>1</v>
      </c>
    </row>
    <row r="98" spans="1:38" s="1039" customFormat="1" ht="30" customHeight="1">
      <c r="A98" s="1030"/>
      <c r="B98" s="744"/>
      <c r="C98" s="740"/>
      <c r="D98" s="1050" t="s">
        <v>394</v>
      </c>
      <c r="E98" s="844"/>
      <c r="F98" s="837"/>
      <c r="G98" s="837"/>
      <c r="H98" s="838"/>
      <c r="I98" s="838"/>
      <c r="J98" s="839"/>
      <c r="K98" s="839"/>
      <c r="L98" s="839"/>
      <c r="M98" s="839"/>
      <c r="N98" s="1030"/>
      <c r="O98" s="1031"/>
      <c r="P98" s="744"/>
      <c r="Q98" s="1031"/>
      <c r="R98" s="1031"/>
      <c r="S98" s="1031"/>
      <c r="T98" s="1032"/>
      <c r="U98" s="1032"/>
      <c r="V98" s="1040"/>
      <c r="W98" s="1040"/>
      <c r="X98" s="1040"/>
      <c r="Y98" s="1032"/>
      <c r="Z98" s="1040"/>
      <c r="AA98" s="1032"/>
      <c r="AB98" s="1032"/>
      <c r="AC98" s="1032"/>
      <c r="AD98" s="1032"/>
      <c r="AE98" s="1032"/>
      <c r="AF98" s="1032"/>
      <c r="AG98" s="1032"/>
      <c r="AH98" s="1032"/>
      <c r="AI98" s="1032"/>
      <c r="AJ98" s="1033"/>
      <c r="AK98" s="1033"/>
      <c r="AL98" s="1034">
        <v>1</v>
      </c>
    </row>
    <row r="99" spans="1:38" s="1039" customFormat="1" ht="30" customHeight="1">
      <c r="A99" s="1030"/>
      <c r="B99" s="744"/>
      <c r="C99" s="740"/>
      <c r="D99" s="1050" t="s">
        <v>394</v>
      </c>
      <c r="E99" s="1512" t="s">
        <v>2113</v>
      </c>
      <c r="F99" s="1512"/>
      <c r="G99" s="1512"/>
      <c r="H99" s="1512"/>
      <c r="I99" s="1512"/>
      <c r="J99" s="839"/>
      <c r="K99" s="839"/>
      <c r="L99" s="839"/>
      <c r="M99" s="839"/>
      <c r="N99" s="1030"/>
      <c r="O99" s="1031"/>
      <c r="P99" s="744"/>
      <c r="Q99" s="1031"/>
      <c r="R99" s="1031"/>
      <c r="S99" s="1031"/>
      <c r="T99" s="1032"/>
      <c r="U99" s="1032"/>
      <c r="V99" s="1040"/>
      <c r="W99" s="1040"/>
      <c r="X99" s="1040"/>
      <c r="Y99" s="1032"/>
      <c r="Z99" s="1040"/>
      <c r="AA99" s="1032"/>
      <c r="AB99" s="1032"/>
      <c r="AC99" s="1032"/>
      <c r="AD99" s="1032"/>
      <c r="AE99" s="1032"/>
      <c r="AF99" s="1032"/>
      <c r="AG99" s="1032"/>
      <c r="AH99" s="1032"/>
      <c r="AI99" s="1032"/>
      <c r="AJ99" s="1033"/>
      <c r="AK99" s="1033"/>
      <c r="AL99" s="1034">
        <v>1</v>
      </c>
    </row>
    <row r="100" spans="1:38" s="1039" customFormat="1" ht="30" customHeight="1">
      <c r="A100" s="1030"/>
      <c r="B100" s="744"/>
      <c r="C100" s="740"/>
      <c r="D100" s="1050" t="s">
        <v>394</v>
      </c>
      <c r="E100" s="1512"/>
      <c r="F100" s="1512"/>
      <c r="G100" s="1512"/>
      <c r="H100" s="1512"/>
      <c r="I100" s="1512"/>
      <c r="J100" s="839"/>
      <c r="K100" s="839"/>
      <c r="L100" s="839"/>
      <c r="M100" s="839"/>
      <c r="N100" s="1030"/>
      <c r="O100" s="1031"/>
      <c r="P100" s="744"/>
      <c r="Q100" s="1031"/>
      <c r="R100" s="1031"/>
      <c r="S100" s="1031"/>
      <c r="T100" s="1032"/>
      <c r="U100" s="1032"/>
      <c r="V100" s="1040"/>
      <c r="W100" s="1040"/>
      <c r="X100" s="1040"/>
      <c r="Y100" s="1032"/>
      <c r="Z100" s="1040"/>
      <c r="AA100" s="1032"/>
      <c r="AB100" s="1032"/>
      <c r="AC100" s="1032"/>
      <c r="AD100" s="1032"/>
      <c r="AE100" s="1032"/>
      <c r="AF100" s="1032"/>
      <c r="AG100" s="1032"/>
      <c r="AH100" s="1032"/>
      <c r="AI100" s="1032"/>
      <c r="AJ100" s="1033"/>
      <c r="AK100" s="1033"/>
      <c r="AL100" s="1034">
        <v>1</v>
      </c>
    </row>
    <row r="101" spans="1:38" s="1039" customFormat="1" ht="30" customHeight="1">
      <c r="A101" s="1030"/>
      <c r="B101" s="744"/>
      <c r="C101" s="740"/>
      <c r="D101" s="1050" t="s">
        <v>394</v>
      </c>
      <c r="E101" s="844"/>
      <c r="F101" s="837"/>
      <c r="G101" s="837"/>
      <c r="H101" s="838"/>
      <c r="I101" s="838"/>
      <c r="J101" s="839"/>
      <c r="K101" s="839"/>
      <c r="L101" s="839"/>
      <c r="M101" s="839"/>
      <c r="N101" s="1030"/>
      <c r="O101" s="1031"/>
      <c r="P101" s="744"/>
      <c r="Q101" s="1031"/>
      <c r="R101" s="1031"/>
      <c r="S101" s="1031"/>
      <c r="T101" s="1032"/>
      <c r="U101" s="1032"/>
      <c r="V101" s="1040"/>
      <c r="W101" s="1040"/>
      <c r="X101" s="1040"/>
      <c r="Y101" s="1032"/>
      <c r="Z101" s="1040"/>
      <c r="AA101" s="1032"/>
      <c r="AB101" s="1032"/>
      <c r="AC101" s="1032"/>
      <c r="AD101" s="1032"/>
      <c r="AE101" s="1032"/>
      <c r="AF101" s="1032"/>
      <c r="AG101" s="1032"/>
      <c r="AH101" s="1032"/>
      <c r="AI101" s="1032"/>
      <c r="AJ101" s="1033"/>
      <c r="AK101" s="1033"/>
      <c r="AL101" s="1034">
        <v>1</v>
      </c>
    </row>
    <row r="102" spans="1:38" s="1039" customFormat="1" ht="30" customHeight="1">
      <c r="A102" s="1030"/>
      <c r="B102" s="744"/>
      <c r="C102" s="740"/>
      <c r="D102" s="1050" t="s">
        <v>394</v>
      </c>
      <c r="E102" s="841" t="s">
        <v>2114</v>
      </c>
      <c r="F102" s="837"/>
      <c r="G102" s="837"/>
      <c r="H102" s="838"/>
      <c r="I102" s="838"/>
      <c r="J102" s="839"/>
      <c r="K102" s="839"/>
      <c r="L102" s="839"/>
      <c r="M102" s="839"/>
      <c r="N102" s="1030"/>
      <c r="O102" s="1031"/>
      <c r="P102" s="744"/>
      <c r="Q102" s="1031"/>
      <c r="R102" s="1031"/>
      <c r="S102" s="1031"/>
      <c r="T102" s="1032"/>
      <c r="U102" s="1032"/>
      <c r="V102" s="1040"/>
      <c r="W102" s="1040"/>
      <c r="X102" s="1040"/>
      <c r="Y102" s="1032"/>
      <c r="Z102" s="1040"/>
      <c r="AA102" s="1032"/>
      <c r="AB102" s="1032"/>
      <c r="AC102" s="1032"/>
      <c r="AD102" s="1032"/>
      <c r="AE102" s="1032"/>
      <c r="AF102" s="1032"/>
      <c r="AG102" s="1032"/>
      <c r="AH102" s="1032"/>
      <c r="AI102" s="1032"/>
      <c r="AJ102" s="1033"/>
      <c r="AK102" s="1033"/>
      <c r="AL102" s="1034">
        <v>1</v>
      </c>
    </row>
    <row r="103" spans="1:38" s="1039" customFormat="1" ht="30" customHeight="1">
      <c r="A103" s="1030"/>
      <c r="B103" s="744"/>
      <c r="C103" s="740"/>
      <c r="D103" s="1050" t="s">
        <v>394</v>
      </c>
      <c r="E103" s="844"/>
      <c r="F103" s="837"/>
      <c r="G103" s="837"/>
      <c r="H103" s="838"/>
      <c r="I103" s="838"/>
      <c r="J103" s="839"/>
      <c r="K103" s="839"/>
      <c r="L103" s="839"/>
      <c r="M103" s="839"/>
      <c r="N103" s="1030"/>
      <c r="O103" s="1031"/>
      <c r="P103" s="744"/>
      <c r="Q103" s="1031"/>
      <c r="R103" s="1031"/>
      <c r="S103" s="1031"/>
      <c r="T103" s="1032"/>
      <c r="U103" s="1032"/>
      <c r="V103" s="1040"/>
      <c r="W103" s="1040"/>
      <c r="X103" s="1040"/>
      <c r="Y103" s="1032"/>
      <c r="Z103" s="1040"/>
      <c r="AA103" s="1032"/>
      <c r="AB103" s="1032"/>
      <c r="AC103" s="1032"/>
      <c r="AD103" s="1032"/>
      <c r="AE103" s="1032"/>
      <c r="AF103" s="1032"/>
      <c r="AG103" s="1032"/>
      <c r="AH103" s="1032"/>
      <c r="AI103" s="1032"/>
      <c r="AJ103" s="1033"/>
      <c r="AK103" s="1033"/>
      <c r="AL103" s="1034">
        <v>1</v>
      </c>
    </row>
    <row r="104" spans="1:38" s="1039" customFormat="1" ht="30" customHeight="1">
      <c r="A104" s="1030"/>
      <c r="B104" s="744"/>
      <c r="C104" s="740"/>
      <c r="D104" s="1050" t="s">
        <v>394</v>
      </c>
      <c r="E104" s="844"/>
      <c r="F104" s="837"/>
      <c r="G104" s="837"/>
      <c r="H104" s="838"/>
      <c r="I104" s="838"/>
      <c r="J104" s="839"/>
      <c r="K104" s="839"/>
      <c r="L104" s="839"/>
      <c r="M104" s="839"/>
      <c r="N104" s="1030"/>
      <c r="O104" s="1031"/>
      <c r="P104" s="744"/>
      <c r="Q104" s="1031"/>
      <c r="R104" s="1031"/>
      <c r="S104" s="1031"/>
      <c r="T104" s="1032"/>
      <c r="U104" s="1032"/>
      <c r="V104" s="1040"/>
      <c r="W104" s="1040"/>
      <c r="X104" s="1040"/>
      <c r="Y104" s="1032"/>
      <c r="Z104" s="1040"/>
      <c r="AA104" s="1032"/>
      <c r="AB104" s="1032"/>
      <c r="AC104" s="1032"/>
      <c r="AD104" s="1032"/>
      <c r="AE104" s="1032"/>
      <c r="AF104" s="1032"/>
      <c r="AG104" s="1032"/>
      <c r="AH104" s="1032"/>
      <c r="AI104" s="1032"/>
      <c r="AJ104" s="1033"/>
      <c r="AK104" s="1033"/>
      <c r="AL104" s="1034">
        <v>1</v>
      </c>
    </row>
    <row r="105" spans="1:38" s="1039" customFormat="1" ht="30" customHeight="1">
      <c r="A105" s="1030"/>
      <c r="B105" s="744"/>
      <c r="C105" s="740"/>
      <c r="D105" s="1050" t="s">
        <v>394</v>
      </c>
      <c r="E105" s="844"/>
      <c r="F105" s="837"/>
      <c r="G105" s="837"/>
      <c r="H105" s="838"/>
      <c r="I105" s="838"/>
      <c r="J105" s="839"/>
      <c r="K105" s="839"/>
      <c r="L105" s="839"/>
      <c r="M105" s="839"/>
      <c r="N105" s="1030"/>
      <c r="O105" s="1031"/>
      <c r="P105" s="744"/>
      <c r="Q105" s="1031"/>
      <c r="R105" s="1031"/>
      <c r="S105" s="1031"/>
      <c r="T105" s="1032"/>
      <c r="U105" s="1032"/>
      <c r="V105" s="1040"/>
      <c r="W105" s="1040"/>
      <c r="X105" s="1040"/>
      <c r="Y105" s="1032"/>
      <c r="Z105" s="1040"/>
      <c r="AA105" s="1032"/>
      <c r="AB105" s="1032"/>
      <c r="AC105" s="1032"/>
      <c r="AD105" s="1032"/>
      <c r="AE105" s="1032"/>
      <c r="AF105" s="1032"/>
      <c r="AG105" s="1032"/>
      <c r="AH105" s="1032"/>
      <c r="AI105" s="1032"/>
      <c r="AJ105" s="1033"/>
      <c r="AK105" s="1033"/>
      <c r="AL105" s="1034">
        <v>1</v>
      </c>
    </row>
    <row r="106" spans="1:38" s="1039" customFormat="1" ht="30" customHeight="1">
      <c r="A106" s="1030"/>
      <c r="B106" s="744"/>
      <c r="C106" s="740"/>
      <c r="D106" s="1050" t="s">
        <v>394</v>
      </c>
      <c r="E106" s="844"/>
      <c r="F106" s="837"/>
      <c r="G106" s="837"/>
      <c r="H106" s="838"/>
      <c r="I106" s="838"/>
      <c r="J106" s="839"/>
      <c r="K106" s="839"/>
      <c r="L106" s="839"/>
      <c r="M106" s="839"/>
      <c r="N106" s="1030"/>
      <c r="O106" s="1031"/>
      <c r="P106" s="744"/>
      <c r="Q106" s="1031"/>
      <c r="R106" s="1031"/>
      <c r="S106" s="1031"/>
      <c r="T106" s="1032"/>
      <c r="U106" s="1032"/>
      <c r="V106" s="1040"/>
      <c r="W106" s="1040"/>
      <c r="X106" s="1040"/>
      <c r="Y106" s="1032"/>
      <c r="Z106" s="1040"/>
      <c r="AA106" s="1032"/>
      <c r="AB106" s="1032"/>
      <c r="AC106" s="1032"/>
      <c r="AD106" s="1032"/>
      <c r="AE106" s="1032"/>
      <c r="AF106" s="1032"/>
      <c r="AG106" s="1032"/>
      <c r="AH106" s="1032"/>
      <c r="AI106" s="1032"/>
      <c r="AJ106" s="1033"/>
      <c r="AK106" s="1033"/>
      <c r="AL106" s="1034">
        <v>1</v>
      </c>
    </row>
    <row r="107" spans="1:38" s="1039" customFormat="1" ht="30" customHeight="1">
      <c r="A107" s="1030"/>
      <c r="B107" s="744"/>
      <c r="C107" s="740"/>
      <c r="D107" s="1030"/>
      <c r="E107" s="1030"/>
      <c r="F107" s="1030"/>
      <c r="G107" s="1030"/>
      <c r="H107" s="1030"/>
      <c r="I107" s="1031"/>
      <c r="J107" s="1030"/>
      <c r="K107" s="1030"/>
      <c r="L107" s="1030"/>
      <c r="M107" s="1030"/>
      <c r="N107" s="1030"/>
      <c r="O107" s="1031"/>
      <c r="P107" s="744"/>
      <c r="Q107" s="1031"/>
      <c r="R107" s="1031"/>
      <c r="S107" s="1031"/>
      <c r="T107" s="1032"/>
      <c r="U107" s="1032"/>
      <c r="V107" s="1040"/>
      <c r="W107" s="1040"/>
      <c r="X107" s="1040"/>
      <c r="Y107" s="1032"/>
      <c r="Z107" s="1040"/>
      <c r="AA107" s="1032"/>
      <c r="AB107" s="1032"/>
      <c r="AC107" s="1032"/>
      <c r="AD107" s="1032"/>
      <c r="AE107" s="1032"/>
      <c r="AF107" s="1032"/>
      <c r="AG107" s="1032"/>
      <c r="AH107" s="1032"/>
      <c r="AI107" s="1032"/>
      <c r="AJ107" s="1033"/>
      <c r="AK107" s="1033"/>
      <c r="AL107" s="1034">
        <v>1</v>
      </c>
    </row>
    <row r="108" spans="1:38" s="1039" customFormat="1" ht="30" customHeight="1">
      <c r="A108" s="1030"/>
      <c r="B108" s="1030"/>
      <c r="C108" s="1028"/>
      <c r="D108" s="1028" t="s">
        <v>2115</v>
      </c>
      <c r="E108" s="1030"/>
      <c r="F108" s="744"/>
      <c r="G108" s="1030"/>
      <c r="H108" s="1030"/>
      <c r="I108" s="1030"/>
      <c r="J108" s="1030"/>
      <c r="K108" s="1030"/>
      <c r="L108" s="1030"/>
      <c r="M108" s="1030"/>
      <c r="N108" s="1030"/>
      <c r="O108" s="1030"/>
      <c r="P108" s="1055"/>
      <c r="Q108" s="1055"/>
      <c r="R108" s="1055"/>
      <c r="S108" s="1055"/>
      <c r="T108" s="1032"/>
      <c r="U108" s="1032"/>
      <c r="V108" s="1032"/>
      <c r="W108" s="1032"/>
      <c r="X108" s="1032"/>
      <c r="Y108" s="1040"/>
      <c r="Z108" s="1032"/>
      <c r="AA108" s="1032"/>
      <c r="AB108" s="1032"/>
      <c r="AC108" s="1032"/>
      <c r="AD108" s="1033"/>
      <c r="AE108" s="1033"/>
      <c r="AF108" s="1033"/>
      <c r="AG108" s="1033"/>
      <c r="AH108" s="1033"/>
      <c r="AI108" s="1033"/>
      <c r="AJ108" s="1033"/>
      <c r="AK108" s="1033"/>
      <c r="AL108" s="1034">
        <v>1</v>
      </c>
    </row>
    <row r="109" spans="1:38" s="1039" customFormat="1" ht="30" customHeight="1">
      <c r="A109" s="1030"/>
      <c r="B109" s="1030"/>
      <c r="C109" s="1028"/>
      <c r="D109" s="1056" t="s">
        <v>1247</v>
      </c>
      <c r="E109" s="1030"/>
      <c r="F109" s="744"/>
      <c r="G109" s="1030"/>
      <c r="H109" s="1030"/>
      <c r="I109" s="1030"/>
      <c r="J109" s="1030"/>
      <c r="K109" s="1030"/>
      <c r="L109" s="1030"/>
      <c r="M109" s="1057" t="s">
        <v>2116</v>
      </c>
      <c r="N109" s="1058"/>
      <c r="O109" s="1059"/>
      <c r="P109" s="1032"/>
      <c r="Q109" s="1032"/>
      <c r="R109" s="1032"/>
      <c r="S109" s="1032"/>
      <c r="T109" s="1032"/>
      <c r="U109" s="1032"/>
      <c r="V109" s="1032"/>
      <c r="W109" s="1032"/>
      <c r="X109" s="1032"/>
      <c r="Y109" s="1040"/>
      <c r="Z109" s="1032"/>
      <c r="AA109" s="1032"/>
      <c r="AB109" s="1032"/>
      <c r="AC109" s="1032"/>
      <c r="AD109" s="1033"/>
      <c r="AE109" s="1033"/>
      <c r="AF109" s="1033"/>
      <c r="AG109" s="1033"/>
      <c r="AH109" s="1033"/>
      <c r="AI109" s="1033"/>
      <c r="AJ109" s="1033"/>
      <c r="AK109" s="1033"/>
      <c r="AL109" s="1034">
        <v>1</v>
      </c>
    </row>
    <row r="110" spans="1:38" s="1039" customFormat="1" ht="30" customHeight="1">
      <c r="A110" s="1030"/>
      <c r="B110" s="1060" t="s">
        <v>2117</v>
      </c>
      <c r="C110" s="740"/>
      <c r="D110" s="1030"/>
      <c r="E110" s="1030"/>
      <c r="F110" s="1030"/>
      <c r="G110" s="1030"/>
      <c r="H110" s="1030"/>
      <c r="I110" s="1030"/>
      <c r="J110" s="1030"/>
      <c r="K110" s="1030"/>
      <c r="L110" s="1030"/>
      <c r="M110" s="1498" t="s">
        <v>2118</v>
      </c>
      <c r="N110" s="1061" t="s">
        <v>2119</v>
      </c>
      <c r="O110" s="1062"/>
      <c r="P110" s="1055"/>
      <c r="Q110" s="1055"/>
      <c r="R110" s="1055"/>
      <c r="S110" s="1032"/>
      <c r="T110" s="1032"/>
      <c r="U110" s="1032"/>
      <c r="V110" s="1032"/>
      <c r="W110" s="1032"/>
      <c r="X110" s="1032"/>
      <c r="Y110" s="1040"/>
      <c r="Z110" s="1032"/>
      <c r="AA110" s="1032"/>
      <c r="AB110" s="1032"/>
      <c r="AC110" s="1032"/>
      <c r="AD110" s="1033"/>
      <c r="AE110" s="1033"/>
      <c r="AF110" s="1033"/>
      <c r="AG110" s="1033"/>
      <c r="AH110" s="1033"/>
      <c r="AI110" s="1033"/>
      <c r="AJ110" s="1033"/>
      <c r="AK110" s="1033"/>
      <c r="AL110" s="1034">
        <v>1</v>
      </c>
    </row>
    <row r="111" spans="1:38" s="1039" customFormat="1" ht="30" customHeight="1">
      <c r="A111" s="1030"/>
      <c r="B111" s="744" t="s">
        <v>2120</v>
      </c>
      <c r="C111" s="1032"/>
      <c r="D111" s="1032"/>
      <c r="E111" s="1032"/>
      <c r="F111" s="1032"/>
      <c r="G111" s="1032"/>
      <c r="H111" s="1032"/>
      <c r="I111" s="1032"/>
      <c r="J111" s="1032"/>
      <c r="K111" s="1030"/>
      <c r="L111" s="1030"/>
      <c r="M111" s="1498"/>
      <c r="N111" s="1061" t="s">
        <v>1272</v>
      </c>
      <c r="O111" s="1062"/>
      <c r="P111" s="1055"/>
      <c r="Q111" s="1055"/>
      <c r="R111" s="1055"/>
      <c r="S111" s="1032"/>
      <c r="T111" s="1032"/>
      <c r="U111" s="1032"/>
      <c r="V111" s="1032"/>
      <c r="W111" s="1032"/>
      <c r="X111" s="1032"/>
      <c r="Y111" s="1040"/>
      <c r="Z111" s="1032"/>
      <c r="AA111" s="1032"/>
      <c r="AB111" s="1055"/>
      <c r="AC111" s="1055"/>
      <c r="AD111" s="1055"/>
      <c r="AE111" s="1055"/>
      <c r="AF111" s="1055"/>
      <c r="AG111" s="1055"/>
      <c r="AH111" s="1055"/>
      <c r="AI111" s="1055"/>
      <c r="AJ111" s="1055"/>
      <c r="AK111" s="1055"/>
      <c r="AL111" s="1034">
        <v>1</v>
      </c>
    </row>
    <row r="112" spans="1:38" s="1039" customFormat="1" ht="30" customHeight="1">
      <c r="A112" s="1030"/>
      <c r="B112" s="744" t="s">
        <v>2121</v>
      </c>
      <c r="C112" s="1032"/>
      <c r="D112" s="1032"/>
      <c r="E112" s="1032"/>
      <c r="F112" s="1032"/>
      <c r="G112" s="1032"/>
      <c r="H112" s="1032"/>
      <c r="I112" s="1032"/>
      <c r="J112" s="1032"/>
      <c r="K112" s="1030"/>
      <c r="L112" s="1030"/>
      <c r="M112" s="1498"/>
      <c r="N112" s="1061" t="s">
        <v>2122</v>
      </c>
      <c r="O112" s="1062"/>
      <c r="P112" s="1055"/>
      <c r="Q112" s="1055"/>
      <c r="R112" s="1055"/>
      <c r="S112" s="1032"/>
      <c r="T112" s="1032"/>
      <c r="U112" s="1032"/>
      <c r="V112" s="1032"/>
      <c r="W112" s="1032"/>
      <c r="X112" s="1032"/>
      <c r="Y112" s="1040"/>
      <c r="Z112" s="1032"/>
      <c r="AA112" s="1032"/>
      <c r="AB112" s="1055"/>
      <c r="AC112" s="1055"/>
      <c r="AD112" s="1055"/>
      <c r="AE112" s="1055"/>
      <c r="AF112" s="1055"/>
      <c r="AG112" s="1055"/>
      <c r="AH112" s="1055"/>
      <c r="AI112" s="1055"/>
      <c r="AJ112" s="1055"/>
      <c r="AK112" s="1055"/>
      <c r="AL112" s="1034">
        <v>1</v>
      </c>
    </row>
    <row r="113" spans="1:40" s="1039" customFormat="1" ht="30" customHeight="1">
      <c r="A113" s="1030"/>
      <c r="B113" s="745" t="s">
        <v>1271</v>
      </c>
      <c r="C113" s="1032"/>
      <c r="D113" s="745" t="s">
        <v>338</v>
      </c>
      <c r="E113" s="1032"/>
      <c r="F113" s="1032"/>
      <c r="G113" s="1032"/>
      <c r="H113" s="1032"/>
      <c r="I113" s="1032"/>
      <c r="J113" s="1032"/>
      <c r="K113" s="1030"/>
      <c r="L113" s="1030"/>
      <c r="M113" s="1498"/>
      <c r="N113" s="1061" t="s">
        <v>2123</v>
      </c>
      <c r="O113" s="1062"/>
      <c r="P113" s="1055"/>
      <c r="Q113" s="1055"/>
      <c r="R113" s="1055"/>
      <c r="S113" s="1032"/>
      <c r="T113" s="1032"/>
      <c r="U113" s="1032"/>
      <c r="V113" s="1032"/>
      <c r="W113" s="1032"/>
      <c r="X113" s="1032"/>
      <c r="Y113" s="1040"/>
      <c r="Z113" s="1032"/>
      <c r="AA113" s="1032"/>
      <c r="AB113" s="1055"/>
      <c r="AC113" s="1055"/>
      <c r="AD113" s="1055"/>
      <c r="AE113" s="1055"/>
      <c r="AF113" s="1055"/>
      <c r="AG113" s="1055"/>
      <c r="AH113" s="1055"/>
      <c r="AI113" s="1055"/>
      <c r="AJ113" s="1055"/>
      <c r="AK113" s="1055"/>
      <c r="AL113" s="1034">
        <v>1</v>
      </c>
    </row>
    <row r="114" spans="1:40" s="1039" customFormat="1" ht="30" customHeight="1">
      <c r="A114" s="1030"/>
      <c r="B114" s="744" t="s">
        <v>2124</v>
      </c>
      <c r="C114" s="1032"/>
      <c r="D114" s="1032"/>
      <c r="E114" s="1032"/>
      <c r="F114" s="1032"/>
      <c r="G114" s="1032"/>
      <c r="H114" s="1032"/>
      <c r="I114" s="1032"/>
      <c r="J114" s="1032"/>
      <c r="K114" s="1030"/>
      <c r="L114" s="1030"/>
      <c r="M114" s="1498"/>
      <c r="N114" s="1061" t="s">
        <v>2125</v>
      </c>
      <c r="O114" s="1062"/>
      <c r="P114" s="1055"/>
      <c r="Q114" s="1055"/>
      <c r="R114" s="1055"/>
      <c r="S114" s="1032"/>
      <c r="T114" s="1032"/>
      <c r="U114" s="1032"/>
      <c r="V114" s="1032"/>
      <c r="W114" s="1032"/>
      <c r="X114" s="1032"/>
      <c r="Y114" s="1040"/>
      <c r="Z114" s="1032"/>
      <c r="AA114" s="1032"/>
      <c r="AB114" s="1055"/>
      <c r="AC114" s="1055"/>
      <c r="AD114" s="1055"/>
      <c r="AE114" s="1055"/>
      <c r="AF114" s="1055"/>
      <c r="AG114" s="1055"/>
      <c r="AH114" s="1055"/>
      <c r="AI114" s="1055"/>
      <c r="AJ114" s="1055"/>
      <c r="AK114" s="1055"/>
      <c r="AL114" s="1034">
        <v>1</v>
      </c>
    </row>
    <row r="115" spans="1:40" s="1039" customFormat="1" ht="30" customHeight="1">
      <c r="A115" s="1030"/>
      <c r="B115" s="744" t="s">
        <v>2126</v>
      </c>
      <c r="C115" s="1032"/>
      <c r="D115" s="1032"/>
      <c r="E115" s="1032"/>
      <c r="F115" s="1032"/>
      <c r="G115" s="1032"/>
      <c r="H115" s="1032"/>
      <c r="I115" s="1032"/>
      <c r="J115" s="1032"/>
      <c r="K115" s="1030"/>
      <c r="L115" s="1030"/>
      <c r="M115" s="1499"/>
      <c r="N115" s="1063" t="s">
        <v>2127</v>
      </c>
      <c r="O115" s="1064"/>
      <c r="P115" s="1055"/>
      <c r="Q115" s="1055"/>
      <c r="R115" s="1055"/>
      <c r="S115" s="1032"/>
      <c r="T115" s="1032"/>
      <c r="U115" s="1032"/>
      <c r="V115" s="1032"/>
      <c r="W115" s="1032"/>
      <c r="X115" s="1032"/>
      <c r="Y115" s="1040"/>
      <c r="Z115" s="1032"/>
      <c r="AA115" s="1032"/>
      <c r="AB115" s="1055"/>
      <c r="AC115" s="1055"/>
      <c r="AD115" s="1055"/>
      <c r="AE115" s="1055"/>
      <c r="AF115" s="1055"/>
      <c r="AG115" s="1055"/>
      <c r="AH115" s="1055"/>
      <c r="AI115" s="1055"/>
      <c r="AJ115" s="1055"/>
      <c r="AK115" s="1055"/>
      <c r="AL115" s="1034">
        <v>1</v>
      </c>
    </row>
    <row r="116" spans="1:40" s="1039" customFormat="1" ht="30" customHeight="1">
      <c r="A116" s="1030"/>
      <c r="B116" s="744" t="s">
        <v>2128</v>
      </c>
      <c r="C116" s="1032"/>
      <c r="D116" s="1032"/>
      <c r="E116" s="1032"/>
      <c r="F116" s="1032"/>
      <c r="G116" s="1032"/>
      <c r="H116" s="1032"/>
      <c r="I116" s="1032"/>
      <c r="J116" s="1032"/>
      <c r="K116" s="1030"/>
      <c r="L116" s="1030"/>
      <c r="M116" s="1030"/>
      <c r="N116" s="1030"/>
      <c r="O116" s="1030"/>
      <c r="P116" s="1030"/>
      <c r="Q116" s="1055"/>
      <c r="R116" s="1055"/>
      <c r="S116" s="1032"/>
      <c r="T116" s="1032"/>
      <c r="U116" s="1032"/>
      <c r="V116" s="1032"/>
      <c r="W116" s="1032"/>
      <c r="X116" s="1032"/>
      <c r="Y116" s="1040"/>
      <c r="Z116" s="1032"/>
      <c r="AA116" s="1032"/>
      <c r="AB116" s="1055"/>
      <c r="AC116" s="1055"/>
      <c r="AD116" s="1055"/>
      <c r="AE116" s="1055"/>
      <c r="AF116" s="1055"/>
      <c r="AG116" s="1055"/>
      <c r="AH116" s="1055"/>
      <c r="AI116" s="1055"/>
      <c r="AJ116" s="1055"/>
      <c r="AK116" s="1055"/>
      <c r="AL116" s="1034">
        <v>1</v>
      </c>
    </row>
    <row r="117" spans="1:40" s="1039" customFormat="1" ht="30" customHeight="1">
      <c r="A117" s="1030"/>
      <c r="B117" s="1032"/>
      <c r="C117" s="1032"/>
      <c r="D117" s="1032"/>
      <c r="E117" s="1032"/>
      <c r="F117" s="1032"/>
      <c r="G117" s="1032"/>
      <c r="H117" s="1032"/>
      <c r="I117" s="1032"/>
      <c r="J117" s="1032"/>
      <c r="K117" s="1030"/>
      <c r="L117" s="1030"/>
      <c r="M117" s="1030"/>
      <c r="N117" s="1030"/>
      <c r="O117" s="1030"/>
      <c r="P117" s="1030"/>
      <c r="Q117" s="1055"/>
      <c r="R117" s="1055"/>
      <c r="S117" s="1032"/>
      <c r="T117" s="1032"/>
      <c r="U117" s="1032"/>
      <c r="V117" s="1032"/>
      <c r="W117" s="1032"/>
      <c r="X117" s="1032"/>
      <c r="Y117" s="1040"/>
      <c r="Z117" s="1032"/>
      <c r="AA117" s="1032"/>
      <c r="AB117" s="1055"/>
      <c r="AC117" s="1055"/>
      <c r="AD117" s="1055"/>
      <c r="AE117" s="1055"/>
      <c r="AF117" s="1055"/>
      <c r="AG117" s="1055"/>
      <c r="AH117" s="1055"/>
      <c r="AI117" s="1055"/>
      <c r="AJ117" s="1055"/>
      <c r="AK117" s="1055"/>
      <c r="AL117" s="1034">
        <v>1</v>
      </c>
    </row>
    <row r="118" spans="1:40" s="1039" customFormat="1" ht="30" customHeight="1">
      <c r="A118" s="1030"/>
      <c r="B118" s="1065"/>
      <c r="C118" s="1066" t="s">
        <v>1291</v>
      </c>
      <c r="D118" s="1066"/>
      <c r="E118" s="1066"/>
      <c r="F118" s="749"/>
      <c r="G118" s="749"/>
      <c r="H118" s="749"/>
      <c r="I118" s="749"/>
      <c r="J118" s="749"/>
      <c r="K118" s="749"/>
      <c r="L118" s="749"/>
      <c r="M118" s="749"/>
      <c r="N118" s="1065"/>
      <c r="O118" s="1065"/>
      <c r="P118" s="1065"/>
      <c r="Q118" s="1055"/>
      <c r="R118" s="1055"/>
      <c r="S118" s="1055"/>
      <c r="T118" s="1055"/>
      <c r="U118" s="1055"/>
      <c r="V118" s="1055"/>
      <c r="W118" s="1055"/>
      <c r="X118" s="1055"/>
      <c r="Y118" s="1055"/>
      <c r="Z118" s="1055"/>
      <c r="AA118" s="1055"/>
      <c r="AB118" s="1055"/>
      <c r="AC118" s="1055"/>
      <c r="AD118" s="1055"/>
      <c r="AE118" s="1055"/>
      <c r="AF118" s="1055"/>
      <c r="AG118" s="1055"/>
      <c r="AH118" s="1055"/>
      <c r="AI118" s="1033"/>
      <c r="AJ118" s="1033"/>
      <c r="AK118" s="1033"/>
      <c r="AL118" s="1034">
        <v>1</v>
      </c>
    </row>
    <row r="119" spans="1:40" s="1039" customFormat="1" ht="30" customHeight="1">
      <c r="A119" s="1030"/>
      <c r="B119" s="746" t="s">
        <v>1292</v>
      </c>
      <c r="C119" s="747"/>
      <c r="D119" s="749"/>
      <c r="E119" s="749"/>
      <c r="F119" s="749"/>
      <c r="G119" s="749"/>
      <c r="H119" s="749" t="s">
        <v>1293</v>
      </c>
      <c r="I119" s="749"/>
      <c r="J119" s="749"/>
      <c r="K119" s="749"/>
      <c r="L119" s="749"/>
      <c r="M119" s="749"/>
      <c r="N119" s="1065"/>
      <c r="O119" s="1065"/>
      <c r="P119" s="1065"/>
      <c r="Q119" s="1055"/>
      <c r="R119" s="1055"/>
      <c r="S119" s="1055"/>
      <c r="T119" s="1055"/>
      <c r="U119" s="1055"/>
      <c r="V119" s="1055"/>
      <c r="W119" s="1055"/>
      <c r="X119" s="1055"/>
      <c r="Y119" s="1055"/>
      <c r="Z119" s="1055"/>
      <c r="AA119" s="1055"/>
      <c r="AB119" s="1055"/>
      <c r="AC119" s="1055"/>
      <c r="AD119" s="1055"/>
      <c r="AE119" s="1055"/>
      <c r="AF119" s="1055"/>
      <c r="AG119" s="1055"/>
      <c r="AH119" s="1055"/>
      <c r="AI119" s="1033"/>
      <c r="AJ119" s="1033"/>
      <c r="AK119" s="1033"/>
      <c r="AL119" s="1034">
        <v>1</v>
      </c>
    </row>
    <row r="120" spans="1:40" s="1039" customFormat="1" ht="30" customHeight="1">
      <c r="A120" s="1030"/>
      <c r="B120" s="746"/>
      <c r="C120" s="748" t="s">
        <v>1294</v>
      </c>
      <c r="D120" s="748"/>
      <c r="E120" s="748"/>
      <c r="F120" s="748"/>
      <c r="G120" s="748"/>
      <c r="H120" s="748"/>
      <c r="I120" s="748"/>
      <c r="J120" s="748"/>
      <c r="K120" s="748"/>
      <c r="L120" s="748"/>
      <c r="M120" s="748"/>
      <c r="N120" s="748"/>
      <c r="O120" s="748"/>
      <c r="P120" s="748"/>
      <c r="Q120" s="1055"/>
      <c r="R120" s="1055"/>
      <c r="S120" s="1055"/>
      <c r="T120" s="1055"/>
      <c r="U120" s="1055"/>
      <c r="V120" s="1055"/>
      <c r="W120" s="1055"/>
      <c r="X120" s="1055"/>
      <c r="Y120" s="1055"/>
      <c r="Z120" s="1055"/>
      <c r="AA120" s="1055"/>
      <c r="AB120" s="1055"/>
      <c r="AC120" s="1055"/>
      <c r="AD120" s="1055"/>
      <c r="AE120" s="1055"/>
      <c r="AF120" s="1055"/>
      <c r="AG120" s="1055"/>
      <c r="AH120" s="1055"/>
      <c r="AI120" s="1033"/>
      <c r="AJ120" s="1033"/>
      <c r="AK120" s="1033"/>
      <c r="AL120" s="1034">
        <v>1</v>
      </c>
    </row>
    <row r="121" spans="1:40" s="1039" customFormat="1" ht="30" customHeight="1">
      <c r="A121" s="1030"/>
      <c r="B121" s="746"/>
      <c r="C121" s="747"/>
      <c r="D121" s="747"/>
      <c r="E121" s="747"/>
      <c r="F121" s="747"/>
      <c r="G121" s="747"/>
      <c r="H121" s="747"/>
      <c r="I121" s="747"/>
      <c r="J121" s="747"/>
      <c r="K121" s="747"/>
      <c r="L121" s="747"/>
      <c r="M121" s="747"/>
      <c r="N121" s="747"/>
      <c r="O121" s="747"/>
      <c r="P121" s="747"/>
      <c r="Q121" s="1055"/>
      <c r="R121" s="1055"/>
      <c r="S121" s="1055"/>
      <c r="T121" s="1055"/>
      <c r="U121" s="1055"/>
      <c r="V121" s="1055"/>
      <c r="W121" s="1055"/>
      <c r="X121" s="1055"/>
      <c r="Y121" s="1055"/>
      <c r="Z121" s="1055"/>
      <c r="AA121" s="1055"/>
      <c r="AB121" s="1055"/>
      <c r="AC121" s="1055"/>
      <c r="AD121" s="1055"/>
      <c r="AE121" s="1055"/>
      <c r="AF121" s="1055"/>
      <c r="AG121" s="1055"/>
      <c r="AH121" s="1055"/>
      <c r="AI121" s="1033"/>
      <c r="AJ121" s="1033"/>
      <c r="AK121" s="1033"/>
      <c r="AL121" s="1034">
        <v>1</v>
      </c>
    </row>
    <row r="122" spans="1:40" s="1039" customFormat="1" ht="30" customHeight="1">
      <c r="A122" s="1030"/>
      <c r="B122" s="1028"/>
      <c r="C122" s="740"/>
      <c r="D122" s="1030"/>
      <c r="E122" s="1030"/>
      <c r="F122" s="1030"/>
      <c r="G122" s="1030"/>
      <c r="H122" s="1030"/>
      <c r="I122" s="1030"/>
      <c r="J122" s="1030"/>
      <c r="K122" s="1030"/>
      <c r="L122" s="1030"/>
      <c r="M122" s="1030"/>
      <c r="N122" s="1030"/>
      <c r="O122" s="1030"/>
      <c r="P122" s="1055"/>
      <c r="Q122" s="1055"/>
      <c r="R122" s="1055"/>
      <c r="S122" s="1055"/>
      <c r="T122" s="1055"/>
      <c r="U122" s="1055"/>
      <c r="V122" s="1055"/>
      <c r="W122" s="1055"/>
      <c r="X122" s="1055"/>
      <c r="Y122" s="1055"/>
      <c r="Z122" s="1055"/>
      <c r="AA122" s="1055"/>
      <c r="AB122" s="1055"/>
      <c r="AC122" s="1055"/>
      <c r="AD122" s="1055"/>
      <c r="AE122" s="1055"/>
      <c r="AF122" s="1055"/>
      <c r="AG122" s="1055"/>
      <c r="AH122" s="1055"/>
      <c r="AI122" s="1033"/>
      <c r="AJ122" s="1033"/>
      <c r="AK122" s="1033"/>
      <c r="AL122" s="1034">
        <v>1</v>
      </c>
    </row>
    <row r="123" spans="1:40" s="1068" customFormat="1" ht="39.950000000000003" customHeight="1">
      <c r="A123" s="1030"/>
      <c r="B123" s="1067"/>
      <c r="C123" s="1028" t="s">
        <v>2129</v>
      </c>
      <c r="D123" s="1028"/>
      <c r="E123" s="1032"/>
      <c r="F123" s="1032"/>
      <c r="G123" s="1032"/>
      <c r="H123" s="1032"/>
      <c r="I123" s="1032"/>
      <c r="J123" s="1032"/>
      <c r="K123" s="1032"/>
      <c r="L123" s="1032"/>
      <c r="M123" s="1032"/>
      <c r="N123" s="1032"/>
      <c r="O123" s="1032"/>
      <c r="P123" s="1032"/>
      <c r="Q123" s="1032"/>
      <c r="R123" s="1032"/>
      <c r="S123" s="1032"/>
      <c r="T123" s="1032"/>
      <c r="U123" s="1032"/>
      <c r="V123" s="1032"/>
      <c r="W123" s="1055"/>
      <c r="X123" s="1055"/>
      <c r="Y123" s="1055"/>
      <c r="Z123" s="1055"/>
      <c r="AA123" s="1055"/>
      <c r="AB123" s="1055"/>
      <c r="AC123" s="1055"/>
      <c r="AD123" s="1055"/>
      <c r="AE123" s="1055"/>
      <c r="AF123" s="1032"/>
      <c r="AG123" s="1032"/>
      <c r="AH123" s="1032"/>
      <c r="AI123" s="1033"/>
      <c r="AJ123" s="1033"/>
      <c r="AK123" s="1033"/>
      <c r="AL123" s="1034">
        <v>1</v>
      </c>
      <c r="AM123" s="1039"/>
      <c r="AN123" s="1039"/>
    </row>
    <row r="124" spans="1:40" s="1068" customFormat="1" ht="39.950000000000003" customHeight="1">
      <c r="A124" s="1030"/>
      <c r="B124" s="1041" t="s">
        <v>2130</v>
      </c>
      <c r="C124" s="740"/>
      <c r="D124" s="1030"/>
      <c r="E124" s="1030"/>
      <c r="F124" s="1030"/>
      <c r="G124" s="1030"/>
      <c r="H124" s="1030"/>
      <c r="I124" s="1069"/>
      <c r="J124" s="1030"/>
      <c r="K124" s="1030"/>
      <c r="L124" s="1030"/>
      <c r="M124" s="1030"/>
      <c r="N124" s="1030"/>
      <c r="O124" s="1069"/>
      <c r="P124" s="1069"/>
      <c r="Q124" s="1069"/>
      <c r="R124" s="1069"/>
      <c r="S124" s="1069"/>
      <c r="T124" s="1032"/>
      <c r="U124" s="1032"/>
      <c r="V124" s="1032"/>
      <c r="W124" s="1055"/>
      <c r="X124" s="1055"/>
      <c r="Y124" s="1055"/>
      <c r="Z124" s="1055"/>
      <c r="AA124" s="1055"/>
      <c r="AB124" s="1055"/>
      <c r="AC124" s="1055"/>
      <c r="AD124" s="1055"/>
      <c r="AE124" s="1055"/>
      <c r="AF124" s="1032"/>
      <c r="AG124" s="1032"/>
      <c r="AH124" s="1032"/>
      <c r="AI124" s="1033"/>
      <c r="AJ124" s="1033"/>
      <c r="AK124" s="1033"/>
      <c r="AL124" s="1034">
        <v>1</v>
      </c>
      <c r="AM124" s="1039"/>
      <c r="AN124" s="1039"/>
    </row>
    <row r="125" spans="1:40">
      <c r="A125" s="1030"/>
      <c r="B125" s="1070"/>
      <c r="C125" s="741"/>
      <c r="D125" s="741"/>
      <c r="E125" s="741"/>
      <c r="F125" s="1032"/>
      <c r="G125" s="1032"/>
      <c r="H125" s="1032"/>
      <c r="I125" s="1032"/>
      <c r="J125" s="1032"/>
      <c r="K125" s="1032"/>
      <c r="L125" s="1032"/>
      <c r="M125" s="1032"/>
      <c r="N125" s="1032"/>
      <c r="O125" s="1032"/>
      <c r="P125" s="1033"/>
      <c r="Q125" s="1069"/>
      <c r="R125" s="1069"/>
      <c r="S125" s="1069"/>
      <c r="T125" s="1032"/>
      <c r="U125" s="1032"/>
      <c r="V125" s="1032"/>
      <c r="W125" s="1055"/>
      <c r="X125" s="1055"/>
      <c r="Y125" s="1055"/>
      <c r="Z125" s="1055"/>
      <c r="AA125" s="1055"/>
      <c r="AB125" s="1055"/>
      <c r="AC125" s="1055"/>
      <c r="AD125" s="1055"/>
      <c r="AE125" s="1055"/>
      <c r="AF125" s="1032"/>
      <c r="AG125" s="1032"/>
      <c r="AH125" s="1032"/>
      <c r="AI125" s="1033"/>
      <c r="AJ125" s="1033"/>
      <c r="AK125" s="1033"/>
      <c r="AL125" s="1034">
        <v>1</v>
      </c>
    </row>
    <row r="126" spans="1:40">
      <c r="A126" s="1030"/>
      <c r="B126" s="1071">
        <v>18</v>
      </c>
      <c r="C126" s="1071">
        <v>19</v>
      </c>
      <c r="D126" s="1071">
        <v>15</v>
      </c>
      <c r="E126" s="1071">
        <v>11</v>
      </c>
      <c r="F126" s="1071">
        <v>16</v>
      </c>
      <c r="G126" s="1071">
        <v>11</v>
      </c>
      <c r="H126" s="1071">
        <v>21</v>
      </c>
      <c r="I126" s="1071">
        <v>17</v>
      </c>
      <c r="J126" s="1071">
        <v>11</v>
      </c>
      <c r="K126" s="1071">
        <v>11</v>
      </c>
      <c r="L126" s="1071">
        <v>11</v>
      </c>
      <c r="M126" s="1071">
        <v>18</v>
      </c>
      <c r="N126" s="1071">
        <v>11</v>
      </c>
      <c r="O126" s="1071">
        <v>19</v>
      </c>
      <c r="P126" s="1071">
        <v>13</v>
      </c>
      <c r="Q126" s="1069"/>
      <c r="R126" s="1069"/>
      <c r="S126" s="1069"/>
      <c r="T126" s="1032"/>
      <c r="U126" s="1032"/>
      <c r="V126" s="1032"/>
      <c r="W126" s="1055"/>
      <c r="X126" s="1055"/>
      <c r="Y126" s="1055"/>
      <c r="Z126" s="1055"/>
      <c r="AA126" s="1055"/>
      <c r="AB126" s="1055"/>
      <c r="AC126" s="1055"/>
      <c r="AD126" s="1055"/>
      <c r="AE126" s="1055"/>
      <c r="AF126" s="1032"/>
      <c r="AG126" s="1032"/>
      <c r="AH126" s="1032"/>
      <c r="AI126" s="1033"/>
      <c r="AJ126" s="1033"/>
      <c r="AK126" s="1033"/>
      <c r="AL126" s="1034">
        <v>1</v>
      </c>
    </row>
    <row r="127" spans="1:40">
      <c r="A127" s="1030"/>
      <c r="B127" s="1513" t="s">
        <v>2131</v>
      </c>
      <c r="C127" s="1500"/>
      <c r="D127" s="1500"/>
      <c r="E127" s="1500"/>
      <c r="F127" s="1500"/>
      <c r="G127" s="1500"/>
      <c r="H127" s="1500"/>
      <c r="I127" s="1500"/>
      <c r="J127" s="1500"/>
      <c r="K127" s="1500"/>
      <c r="L127" s="1500"/>
      <c r="M127" s="1500"/>
      <c r="N127" s="1500"/>
      <c r="O127" s="1500"/>
      <c r="P127" s="1514"/>
      <c r="Q127" s="1069"/>
      <c r="R127" s="1069"/>
      <c r="S127" s="1069"/>
      <c r="T127" s="1032"/>
      <c r="U127" s="1032"/>
      <c r="V127" s="1032"/>
      <c r="W127" s="1055"/>
      <c r="X127" s="1055"/>
      <c r="Y127" s="1055"/>
      <c r="Z127" s="1055"/>
      <c r="AA127" s="1055"/>
      <c r="AB127" s="1055"/>
      <c r="AC127" s="1055"/>
      <c r="AD127" s="1055"/>
      <c r="AE127" s="1055"/>
      <c r="AF127" s="1032"/>
      <c r="AG127" s="1032"/>
      <c r="AH127" s="1032"/>
      <c r="AI127" s="1033"/>
      <c r="AJ127" s="1033"/>
      <c r="AK127" s="1033"/>
      <c r="AL127" s="1034">
        <v>1</v>
      </c>
    </row>
    <row r="128" spans="1:40">
      <c r="A128" s="1030"/>
      <c r="B128" s="1072" t="s">
        <v>2132</v>
      </c>
      <c r="C128" s="1073" t="s">
        <v>2133</v>
      </c>
      <c r="D128" s="1074"/>
      <c r="E128" s="1075"/>
      <c r="F128" s="1076"/>
      <c r="G128" s="1077" t="s">
        <v>2134</v>
      </c>
      <c r="H128" s="1078" t="s">
        <v>2135</v>
      </c>
      <c r="I128" s="1079"/>
      <c r="J128" s="1503" t="s">
        <v>2136</v>
      </c>
      <c r="K128" s="1503"/>
      <c r="L128" s="1078" t="s">
        <v>2137</v>
      </c>
      <c r="M128" s="1080"/>
      <c r="N128" s="1076">
        <f>C129*B129</f>
        <v>1250</v>
      </c>
      <c r="O128" s="1081">
        <f>(C130*B129)/1000</f>
        <v>162.5</v>
      </c>
      <c r="P128" s="1082"/>
      <c r="Q128" s="1069"/>
      <c r="R128" s="1069"/>
      <c r="S128" s="1069"/>
      <c r="T128" s="1032"/>
      <c r="U128" s="1032"/>
      <c r="V128" s="1032"/>
      <c r="W128" s="1055"/>
      <c r="X128" s="1055"/>
      <c r="Y128" s="1055"/>
      <c r="Z128" s="1055"/>
      <c r="AA128" s="1055"/>
      <c r="AB128" s="1055"/>
      <c r="AC128" s="1055"/>
      <c r="AD128" s="1055"/>
      <c r="AE128" s="1055"/>
      <c r="AF128" s="1032"/>
      <c r="AG128" s="1032"/>
      <c r="AH128" s="1032"/>
      <c r="AI128" s="1033"/>
      <c r="AJ128" s="1033"/>
      <c r="AK128" s="1033"/>
      <c r="AL128" s="1034">
        <v>1</v>
      </c>
    </row>
    <row r="129" spans="1:38">
      <c r="A129" s="1030"/>
      <c r="B129" s="1515">
        <v>1250</v>
      </c>
      <c r="C129" s="1083">
        <v>1</v>
      </c>
      <c r="D129" s="1084" t="str">
        <f>"&lt; Nb of "&amp;J128&amp;" per person "</f>
        <v xml:space="preserve">&lt; Nb of slices per person </v>
      </c>
      <c r="E129" s="1085"/>
      <c r="F129" s="1074"/>
      <c r="G129" s="1086">
        <v>7</v>
      </c>
      <c r="H129" s="1084" t="str">
        <f>"&lt; Nb "&amp;J128&amp;" in 1 " &amp;G128</f>
        <v>&lt; Nb slices in 1 Tray(s)</v>
      </c>
      <c r="I129" s="1087"/>
      <c r="J129" s="1088" t="str">
        <f>IF(OR(G129="",N128=0),"",INT(N128/G129) &amp; " " &amp; G128 &amp; " de " &amp; G129 &amp; " " &amp; J128 &amp; IF(MOD(N128,G129)&gt;0," + 1 " &amp; G128 &amp; " de " &amp; TEXT(MOD(N128,G129),"0.00") &amp; " " &amp; J128,""))</f>
        <v>178 Tray(s) de 7 slices + 1 Tray(s) de 4.00 slices</v>
      </c>
      <c r="K129" s="1088"/>
      <c r="L129" s="1088"/>
      <c r="M129" s="1088"/>
      <c r="N129" s="1088"/>
      <c r="O129" s="1088"/>
      <c r="P129" s="1089"/>
      <c r="Q129" s="1069"/>
      <c r="R129" s="1069"/>
      <c r="S129" s="1069"/>
      <c r="T129" s="1032"/>
      <c r="U129" s="1032"/>
      <c r="V129" s="1032"/>
      <c r="W129" s="1055"/>
      <c r="X129" s="1055"/>
      <c r="Y129" s="1055"/>
      <c r="Z129" s="1055"/>
      <c r="AA129" s="1055"/>
      <c r="AB129" s="1055"/>
      <c r="AC129" s="1055"/>
      <c r="AD129" s="1055"/>
      <c r="AE129" s="1055"/>
      <c r="AF129" s="1032"/>
      <c r="AG129" s="1032"/>
      <c r="AH129" s="1032"/>
      <c r="AI129" s="1033"/>
      <c r="AJ129" s="1033"/>
      <c r="AK129" s="1033"/>
      <c r="AL129" s="1034">
        <v>1</v>
      </c>
    </row>
    <row r="130" spans="1:38">
      <c r="A130" s="1030"/>
      <c r="B130" s="1515"/>
      <c r="C130" s="1090">
        <v>130</v>
      </c>
      <c r="D130" s="1091" t="s">
        <v>2138</v>
      </c>
      <c r="E130" s="1092"/>
      <c r="F130" s="1074"/>
      <c r="G130" s="1093">
        <v>1.3</v>
      </c>
      <c r="H130" s="1094" t="str">
        <f>"&lt; weight per "&amp; G128</f>
        <v>&lt; weight per Tray(s)</v>
      </c>
      <c r="I130" s="1080"/>
      <c r="J130" s="1095" t="str">
        <f>IF(OR(O128&lt;=0,G130&lt;=0),"",_xlfn.LET(_xlpm.n,ROUND(O128/G130,9),_xlpm.q,INT(_xlpm.n),_xlpm.r,ROUND(O128-_xlpm.q*G130,9),_xlpm.base,_xlpm.q&amp;" "&amp;G128&amp;" de "&amp;TEXT(G130,"0.000")&amp;" kg",IF(_xlpm.r&lt;=0.000000001,_xlpm.base,_xlpm.base&amp;" + 1 "&amp;G128&amp;" de "&amp;TEXT(_xlpm.r,"0.000")&amp;" kg")))</f>
        <v>125 Tray(s) de 1.300 kg</v>
      </c>
      <c r="K130" s="1095"/>
      <c r="L130" s="1095"/>
      <c r="M130" s="1095"/>
      <c r="N130" s="1095"/>
      <c r="O130" s="1095"/>
      <c r="P130" s="1096"/>
      <c r="Q130" s="1069"/>
      <c r="R130" s="1069"/>
      <c r="S130" s="1069"/>
      <c r="T130" s="1032"/>
      <c r="U130" s="1032"/>
      <c r="V130" s="1032"/>
      <c r="W130" s="1055"/>
      <c r="X130" s="1055"/>
      <c r="Y130" s="1055"/>
      <c r="Z130" s="1055"/>
      <c r="AA130" s="1055"/>
      <c r="AB130" s="1055"/>
      <c r="AC130" s="1055"/>
      <c r="AD130" s="1055"/>
      <c r="AE130" s="1055"/>
      <c r="AF130" s="1032"/>
      <c r="AG130" s="1032"/>
      <c r="AH130" s="1032"/>
      <c r="AI130" s="1033"/>
      <c r="AJ130" s="1033"/>
      <c r="AK130" s="1033"/>
      <c r="AL130" s="1034">
        <v>1</v>
      </c>
    </row>
    <row r="131" spans="1:38">
      <c r="A131" s="1030"/>
      <c r="B131" s="1097" t="s">
        <v>2139</v>
      </c>
      <c r="C131" s="1079"/>
      <c r="D131" s="1074"/>
      <c r="E131" s="1074"/>
      <c r="F131" s="1074"/>
      <c r="G131" s="1079"/>
      <c r="H131" s="1079"/>
      <c r="I131" s="1079"/>
      <c r="J131" s="1079"/>
      <c r="K131" s="1079"/>
      <c r="L131" s="1079"/>
      <c r="M131" s="1079"/>
      <c r="N131" s="1098"/>
      <c r="O131" s="1099"/>
      <c r="P131" s="1100"/>
      <c r="Q131" s="1069"/>
      <c r="R131" s="1069"/>
      <c r="S131" s="1069"/>
      <c r="T131" s="1032"/>
      <c r="U131" s="1032"/>
      <c r="V131" s="1032"/>
      <c r="W131" s="1055"/>
      <c r="X131" s="1055"/>
      <c r="Y131" s="1055"/>
      <c r="Z131" s="1055"/>
      <c r="AA131" s="1055"/>
      <c r="AB131" s="1055"/>
      <c r="AC131" s="1055"/>
      <c r="AD131" s="1055"/>
      <c r="AE131" s="1055"/>
      <c r="AF131" s="1032"/>
      <c r="AG131" s="1032"/>
      <c r="AH131" s="1032"/>
      <c r="AI131" s="1033"/>
      <c r="AJ131" s="1033"/>
      <c r="AK131" s="1033"/>
      <c r="AL131" s="1034">
        <v>1</v>
      </c>
    </row>
    <row r="132" spans="1:38" s="1039" customFormat="1">
      <c r="A132" s="1030"/>
      <c r="B132" s="1101"/>
      <c r="C132" s="1102"/>
      <c r="D132" s="1103"/>
      <c r="E132" s="1103"/>
      <c r="F132" s="1104"/>
      <c r="G132" s="1105"/>
      <c r="H132" s="1106"/>
      <c r="I132" s="1107"/>
      <c r="J132" s="1108"/>
      <c r="K132" s="1108"/>
      <c r="L132" s="1108"/>
      <c r="M132" s="1108"/>
      <c r="N132" s="1109"/>
      <c r="O132" s="1110"/>
      <c r="P132" s="1111"/>
      <c r="Q132" s="1069"/>
      <c r="R132" s="1069"/>
      <c r="S132" s="1069"/>
      <c r="T132" s="1032"/>
      <c r="U132" s="1032"/>
      <c r="V132" s="1032"/>
      <c r="W132" s="1055"/>
      <c r="X132" s="1055"/>
      <c r="Y132" s="1055"/>
      <c r="Z132" s="1055"/>
      <c r="AA132" s="1055"/>
      <c r="AB132" s="1055"/>
      <c r="AC132" s="1055"/>
      <c r="AD132" s="1055"/>
      <c r="AE132" s="1055"/>
      <c r="AF132" s="1032"/>
      <c r="AG132" s="1032"/>
      <c r="AH132" s="1032"/>
      <c r="AI132" s="1033"/>
      <c r="AJ132" s="1033"/>
      <c r="AK132" s="1033"/>
      <c r="AL132" s="1034">
        <v>1</v>
      </c>
    </row>
    <row r="133" spans="1:38" s="1039" customFormat="1">
      <c r="A133" s="1030"/>
      <c r="B133" s="1112"/>
      <c r="C133" s="1030"/>
      <c r="D133" s="1030"/>
      <c r="E133" s="1030"/>
      <c r="F133" s="1030"/>
      <c r="G133" s="1030"/>
      <c r="H133" s="1030"/>
      <c r="I133" s="1069"/>
      <c r="J133" s="1030"/>
      <c r="K133" s="1030"/>
      <c r="L133" s="1030"/>
      <c r="M133" s="1030"/>
      <c r="N133" s="1030"/>
      <c r="O133" s="1069"/>
      <c r="P133" s="1069"/>
      <c r="Q133" s="1069"/>
      <c r="R133" s="1069"/>
      <c r="S133" s="1069"/>
      <c r="T133" s="1032"/>
      <c r="U133" s="1032"/>
      <c r="V133" s="1032"/>
      <c r="W133" s="1055"/>
      <c r="X133" s="1055"/>
      <c r="Y133" s="1055"/>
      <c r="Z133" s="1055"/>
      <c r="AA133" s="1055"/>
      <c r="AB133" s="1055"/>
      <c r="AC133" s="1055"/>
      <c r="AD133" s="1055"/>
      <c r="AE133" s="1055"/>
      <c r="AF133" s="1032"/>
      <c r="AG133" s="1032"/>
      <c r="AH133" s="1032"/>
      <c r="AI133" s="1033"/>
      <c r="AJ133" s="1033"/>
      <c r="AK133" s="1033"/>
      <c r="AL133" s="1034">
        <v>1</v>
      </c>
    </row>
    <row r="134" spans="1:38" s="1039" customFormat="1" ht="30" customHeight="1">
      <c r="A134" s="1030"/>
      <c r="B134" s="750" t="s">
        <v>2140</v>
      </c>
      <c r="C134" s="1113"/>
      <c r="D134" s="1113"/>
      <c r="E134" s="1113"/>
      <c r="F134" s="1113"/>
      <c r="G134" s="1113"/>
      <c r="H134" s="1113"/>
      <c r="I134" s="1113"/>
      <c r="J134" s="1113"/>
      <c r="K134" s="1030" t="s">
        <v>505</v>
      </c>
      <c r="L134" s="1030"/>
      <c r="M134" s="1030"/>
      <c r="N134" s="1030"/>
      <c r="O134" s="1030"/>
      <c r="P134" s="1055"/>
      <c r="Q134" s="1055"/>
      <c r="R134" s="1055"/>
      <c r="S134" s="1069"/>
      <c r="T134" s="1055"/>
      <c r="U134" s="1032"/>
      <c r="V134" s="1055"/>
      <c r="W134" s="1055"/>
      <c r="X134" s="1055"/>
      <c r="Y134" s="1055"/>
      <c r="Z134" s="1055"/>
      <c r="AA134" s="1055"/>
      <c r="AB134" s="1055"/>
      <c r="AC134" s="1055"/>
      <c r="AD134" s="1055"/>
      <c r="AE134" s="1055"/>
      <c r="AF134" s="1033"/>
      <c r="AG134" s="1033"/>
      <c r="AH134" s="1033"/>
      <c r="AI134" s="1033"/>
      <c r="AJ134" s="1033"/>
      <c r="AK134" s="1033"/>
      <c r="AL134" s="1034">
        <v>1</v>
      </c>
    </row>
    <row r="135" spans="1:38" s="1039" customFormat="1" ht="30" customHeight="1">
      <c r="A135" s="1030"/>
      <c r="B135" s="751" t="s">
        <v>2141</v>
      </c>
      <c r="C135" s="1113"/>
      <c r="D135" s="1113"/>
      <c r="E135" s="1113"/>
      <c r="F135" s="1113"/>
      <c r="G135" s="1113"/>
      <c r="H135" s="1113"/>
      <c r="I135" s="1113"/>
      <c r="J135" s="1113"/>
      <c r="K135" s="1030" t="s">
        <v>505</v>
      </c>
      <c r="L135" s="1030"/>
      <c r="M135" s="1030"/>
      <c r="N135" s="1030"/>
      <c r="O135" s="1030"/>
      <c r="P135" s="1055"/>
      <c r="Q135" s="1055"/>
      <c r="R135" s="1055"/>
      <c r="S135" s="1069"/>
      <c r="T135" s="1055"/>
      <c r="U135" s="1032"/>
      <c r="V135" s="1055"/>
      <c r="W135" s="1055"/>
      <c r="X135" s="1055"/>
      <c r="Y135" s="1055"/>
      <c r="Z135" s="1055"/>
      <c r="AA135" s="1055"/>
      <c r="AB135" s="1055"/>
      <c r="AC135" s="1055"/>
      <c r="AD135" s="1055"/>
      <c r="AE135" s="1055"/>
      <c r="AF135" s="1033"/>
      <c r="AG135" s="1033"/>
      <c r="AH135" s="1033"/>
      <c r="AI135" s="1033"/>
      <c r="AJ135" s="1033"/>
      <c r="AK135" s="1033"/>
      <c r="AL135" s="1034">
        <v>1</v>
      </c>
    </row>
    <row r="136" spans="1:38" s="1039" customFormat="1" ht="30" customHeight="1">
      <c r="A136" s="1030"/>
      <c r="B136" s="751" t="s">
        <v>2142</v>
      </c>
      <c r="C136" s="1113"/>
      <c r="D136" s="1113"/>
      <c r="E136" s="1113"/>
      <c r="F136" s="1113"/>
      <c r="G136" s="1113"/>
      <c r="H136" s="1113"/>
      <c r="I136" s="1113"/>
      <c r="J136" s="1113"/>
      <c r="K136" s="1030" t="s">
        <v>505</v>
      </c>
      <c r="L136" s="1030"/>
      <c r="M136" s="1030"/>
      <c r="N136" s="1030"/>
      <c r="O136" s="1030"/>
      <c r="P136" s="1055"/>
      <c r="Q136" s="1055"/>
      <c r="R136" s="1055"/>
      <c r="S136" s="1069"/>
      <c r="T136" s="1055"/>
      <c r="U136" s="1032"/>
      <c r="V136" s="1055"/>
      <c r="W136" s="1055"/>
      <c r="X136" s="1055"/>
      <c r="Y136" s="1055"/>
      <c r="Z136" s="1055"/>
      <c r="AA136" s="1055"/>
      <c r="AB136" s="1055"/>
      <c r="AC136" s="1055"/>
      <c r="AD136" s="1055"/>
      <c r="AE136" s="1055"/>
      <c r="AF136" s="1033"/>
      <c r="AG136" s="1033"/>
      <c r="AH136" s="1033"/>
      <c r="AI136" s="1033"/>
      <c r="AJ136" s="1033"/>
      <c r="AK136" s="1033"/>
      <c r="AL136" s="1034">
        <v>1</v>
      </c>
    </row>
    <row r="137" spans="1:38" s="1039" customFormat="1" ht="30" customHeight="1">
      <c r="A137" s="1030"/>
      <c r="B137" s="751" t="s">
        <v>2143</v>
      </c>
      <c r="C137" s="1113"/>
      <c r="D137" s="1113"/>
      <c r="E137" s="1113"/>
      <c r="F137" s="1113"/>
      <c r="G137" s="1113"/>
      <c r="H137" s="1113"/>
      <c r="I137" s="1113"/>
      <c r="J137" s="1113"/>
      <c r="K137" s="1030" t="s">
        <v>505</v>
      </c>
      <c r="L137" s="1030"/>
      <c r="M137" s="1030"/>
      <c r="N137" s="1030"/>
      <c r="O137" s="1030"/>
      <c r="P137" s="1055"/>
      <c r="Q137" s="1055"/>
      <c r="R137" s="1055"/>
      <c r="S137" s="1069"/>
      <c r="T137" s="1055"/>
      <c r="U137" s="1055"/>
      <c r="V137" s="1055"/>
      <c r="W137" s="1055"/>
      <c r="X137" s="1055"/>
      <c r="Y137" s="1055"/>
      <c r="Z137" s="1055"/>
      <c r="AA137" s="1032"/>
      <c r="AB137" s="1055"/>
      <c r="AC137" s="1055"/>
      <c r="AD137" s="1055"/>
      <c r="AE137" s="1055"/>
      <c r="AF137" s="1033"/>
      <c r="AG137" s="1033"/>
      <c r="AH137" s="1033"/>
      <c r="AI137" s="1033"/>
      <c r="AJ137" s="1033"/>
      <c r="AK137" s="1033"/>
      <c r="AL137" s="1034">
        <v>1</v>
      </c>
    </row>
    <row r="138" spans="1:38" s="1039" customFormat="1" ht="30" customHeight="1">
      <c r="A138" s="1030"/>
      <c r="B138" s="752" t="s">
        <v>1317</v>
      </c>
      <c r="C138" s="1113"/>
      <c r="D138" s="1113"/>
      <c r="E138" s="1113"/>
      <c r="F138" s="1113"/>
      <c r="G138" s="1113"/>
      <c r="H138" s="1113"/>
      <c r="I138" s="1113"/>
      <c r="J138" s="1113"/>
      <c r="K138" s="1030" t="s">
        <v>505</v>
      </c>
      <c r="L138" s="1030"/>
      <c r="M138" s="1030"/>
      <c r="N138" s="1030"/>
      <c r="O138" s="1030"/>
      <c r="P138" s="1055"/>
      <c r="Q138" s="1055"/>
      <c r="R138" s="1055"/>
      <c r="S138" s="1069"/>
      <c r="T138" s="1055"/>
      <c r="U138" s="1055"/>
      <c r="V138" s="1055"/>
      <c r="W138" s="1055"/>
      <c r="X138" s="1055"/>
      <c r="Y138" s="1055"/>
      <c r="Z138" s="1055"/>
      <c r="AA138" s="1032"/>
      <c r="AB138" s="1055"/>
      <c r="AC138" s="1055"/>
      <c r="AD138" s="1055"/>
      <c r="AE138" s="1055"/>
      <c r="AF138" s="1033"/>
      <c r="AG138" s="1033"/>
      <c r="AH138" s="1033"/>
      <c r="AI138" s="1033"/>
      <c r="AJ138" s="1033"/>
      <c r="AK138" s="1033"/>
      <c r="AL138" s="1034">
        <v>1</v>
      </c>
    </row>
    <row r="139" spans="1:38" s="1039" customFormat="1" ht="30" customHeight="1">
      <c r="A139" s="1030"/>
      <c r="B139" s="751" t="s">
        <v>2144</v>
      </c>
      <c r="C139" s="1113"/>
      <c r="D139" s="1113"/>
      <c r="E139" s="1113"/>
      <c r="F139" s="1113"/>
      <c r="G139" s="1113"/>
      <c r="H139" s="1113"/>
      <c r="I139" s="1113"/>
      <c r="J139" s="1113"/>
      <c r="K139" s="1030" t="s">
        <v>505</v>
      </c>
      <c r="L139" s="1030"/>
      <c r="M139" s="1030"/>
      <c r="N139" s="1030"/>
      <c r="O139" s="1030"/>
      <c r="P139" s="1055"/>
      <c r="Q139" s="1055"/>
      <c r="R139" s="1055"/>
      <c r="S139" s="1069"/>
      <c r="T139" s="1055"/>
      <c r="U139" s="1055"/>
      <c r="V139" s="1055"/>
      <c r="W139" s="1055"/>
      <c r="X139" s="1055"/>
      <c r="Y139" s="1055"/>
      <c r="Z139" s="1055"/>
      <c r="AA139" s="1032"/>
      <c r="AB139" s="1055"/>
      <c r="AC139" s="1055"/>
      <c r="AD139" s="1055"/>
      <c r="AE139" s="1055"/>
      <c r="AF139" s="1033"/>
      <c r="AG139" s="1033"/>
      <c r="AH139" s="1033"/>
      <c r="AI139" s="1033"/>
      <c r="AJ139" s="1033"/>
      <c r="AK139" s="1033"/>
      <c r="AL139" s="1034">
        <v>1</v>
      </c>
    </row>
    <row r="140" spans="1:38" s="1039" customFormat="1" ht="30" customHeight="1">
      <c r="A140" s="1030"/>
      <c r="B140" s="753" t="s">
        <v>1319</v>
      </c>
      <c r="C140" s="1113"/>
      <c r="D140" s="1113"/>
      <c r="E140" s="1113"/>
      <c r="F140" s="1113"/>
      <c r="G140" s="1113"/>
      <c r="H140" s="1113"/>
      <c r="I140" s="1113"/>
      <c r="J140" s="1113"/>
      <c r="K140" s="1030" t="s">
        <v>505</v>
      </c>
      <c r="L140" s="1030"/>
      <c r="M140" s="1030"/>
      <c r="N140" s="1030"/>
      <c r="O140" s="1030"/>
      <c r="P140" s="1055"/>
      <c r="Q140" s="1055"/>
      <c r="R140" s="1055"/>
      <c r="S140" s="1069"/>
      <c r="T140" s="1055"/>
      <c r="U140" s="1055"/>
      <c r="V140" s="1055"/>
      <c r="W140" s="1055"/>
      <c r="X140" s="1055"/>
      <c r="Y140" s="1055"/>
      <c r="Z140" s="1055"/>
      <c r="AA140" s="1032"/>
      <c r="AB140" s="1055"/>
      <c r="AC140" s="1055"/>
      <c r="AD140" s="1055"/>
      <c r="AE140" s="1055"/>
      <c r="AF140" s="1033"/>
      <c r="AG140" s="1033"/>
      <c r="AH140" s="1033"/>
      <c r="AI140" s="1033"/>
      <c r="AJ140" s="1033"/>
      <c r="AK140" s="1033"/>
      <c r="AL140" s="1034">
        <v>1</v>
      </c>
    </row>
    <row r="141" spans="1:38" s="1039" customFormat="1" ht="30" customHeight="1">
      <c r="A141" s="1030"/>
      <c r="B141" s="751" t="s">
        <v>2145</v>
      </c>
      <c r="C141" s="1113"/>
      <c r="D141" s="1113"/>
      <c r="E141" s="1113"/>
      <c r="F141" s="1113"/>
      <c r="G141" s="1113"/>
      <c r="H141" s="1113"/>
      <c r="I141" s="1113"/>
      <c r="J141" s="1113"/>
      <c r="K141" s="1030" t="s">
        <v>505</v>
      </c>
      <c r="L141" s="1030"/>
      <c r="M141" s="1030"/>
      <c r="N141" s="1030"/>
      <c r="O141" s="1030"/>
      <c r="P141" s="1055"/>
      <c r="Q141" s="1055"/>
      <c r="R141" s="1055"/>
      <c r="S141" s="1069"/>
      <c r="T141" s="1055"/>
      <c r="U141" s="1055"/>
      <c r="V141" s="1055"/>
      <c r="W141" s="1055"/>
      <c r="X141" s="1055"/>
      <c r="Y141" s="1055"/>
      <c r="Z141" s="1055"/>
      <c r="AA141" s="1032"/>
      <c r="AB141" s="1055"/>
      <c r="AC141" s="1055"/>
      <c r="AD141" s="1055"/>
      <c r="AE141" s="1055"/>
      <c r="AF141" s="1033"/>
      <c r="AG141" s="1033"/>
      <c r="AH141" s="1033"/>
      <c r="AI141" s="1033"/>
      <c r="AJ141" s="1033"/>
      <c r="AK141" s="1033"/>
      <c r="AL141" s="1034">
        <v>1</v>
      </c>
    </row>
    <row r="142" spans="1:38" s="1039" customFormat="1" ht="30" customHeight="1">
      <c r="A142" s="1030"/>
      <c r="B142" s="1113"/>
      <c r="C142" s="1113"/>
      <c r="D142" s="1113"/>
      <c r="E142" s="1113"/>
      <c r="F142" s="1113"/>
      <c r="G142" s="1113"/>
      <c r="H142" s="1113"/>
      <c r="I142" s="1113"/>
      <c r="J142" s="1113"/>
      <c r="K142" s="1030" t="s">
        <v>505</v>
      </c>
      <c r="L142" s="1030"/>
      <c r="M142" s="1030"/>
      <c r="N142" s="1030"/>
      <c r="O142" s="1030"/>
      <c r="P142" s="1055"/>
      <c r="Q142" s="1055"/>
      <c r="R142" s="1055"/>
      <c r="S142" s="1069"/>
      <c r="T142" s="1055"/>
      <c r="U142" s="1055"/>
      <c r="V142" s="1055"/>
      <c r="W142" s="1055"/>
      <c r="X142" s="1055"/>
      <c r="Y142" s="1055"/>
      <c r="Z142" s="1055"/>
      <c r="AA142" s="1032"/>
      <c r="AB142" s="1055"/>
      <c r="AC142" s="1055"/>
      <c r="AD142" s="1055"/>
      <c r="AE142" s="1055"/>
      <c r="AF142" s="1033"/>
      <c r="AG142" s="1033"/>
      <c r="AH142" s="1033"/>
      <c r="AI142" s="1033"/>
      <c r="AJ142" s="1033"/>
      <c r="AK142" s="1033"/>
      <c r="AL142" s="1034">
        <v>1</v>
      </c>
    </row>
    <row r="143" spans="1:38" s="1039" customFormat="1" ht="30" customHeight="1">
      <c r="A143" s="1030"/>
      <c r="B143" s="751" t="s">
        <v>2146</v>
      </c>
      <c r="C143" s="1113"/>
      <c r="D143" s="1113"/>
      <c r="E143" s="1113"/>
      <c r="F143" s="1113"/>
      <c r="G143" s="1113"/>
      <c r="H143" s="1113"/>
      <c r="I143" s="1113"/>
      <c r="J143" s="1113"/>
      <c r="K143" s="1030" t="s">
        <v>505</v>
      </c>
      <c r="L143" s="1030"/>
      <c r="M143" s="1030"/>
      <c r="N143" s="1030"/>
      <c r="O143" s="1030"/>
      <c r="P143" s="1055"/>
      <c r="Q143" s="1055"/>
      <c r="R143" s="1055"/>
      <c r="S143" s="1069"/>
      <c r="T143" s="1055"/>
      <c r="U143" s="1055"/>
      <c r="V143" s="1055"/>
      <c r="W143" s="1055"/>
      <c r="X143" s="1055"/>
      <c r="Y143" s="1055"/>
      <c r="Z143" s="1055"/>
      <c r="AA143" s="1032"/>
      <c r="AB143" s="1055"/>
      <c r="AC143" s="1055"/>
      <c r="AD143" s="1055"/>
      <c r="AE143" s="1055"/>
      <c r="AF143" s="1033"/>
      <c r="AG143" s="1033"/>
      <c r="AH143" s="1033"/>
      <c r="AI143" s="1033"/>
      <c r="AJ143" s="1033"/>
      <c r="AK143" s="1033"/>
      <c r="AL143" s="1034">
        <v>1</v>
      </c>
    </row>
    <row r="144" spans="1:38" s="1039" customFormat="1" ht="30" customHeight="1">
      <c r="A144" s="1030"/>
      <c r="B144" s="752" t="s">
        <v>1322</v>
      </c>
      <c r="C144" s="1113"/>
      <c r="D144" s="1113"/>
      <c r="E144" s="1113"/>
      <c r="F144" s="1113"/>
      <c r="G144" s="1113"/>
      <c r="H144" s="1113"/>
      <c r="I144" s="1113"/>
      <c r="J144" s="1113"/>
      <c r="K144" s="1030" t="s">
        <v>505</v>
      </c>
      <c r="L144" s="1030"/>
      <c r="M144" s="1030"/>
      <c r="N144" s="1030"/>
      <c r="O144" s="1030"/>
      <c r="P144" s="1055"/>
      <c r="Q144" s="1055"/>
      <c r="R144" s="1055"/>
      <c r="S144" s="1069"/>
      <c r="T144" s="1055"/>
      <c r="U144" s="1055"/>
      <c r="V144" s="1055"/>
      <c r="W144" s="1055"/>
      <c r="X144" s="1055"/>
      <c r="Y144" s="1055"/>
      <c r="Z144" s="1055"/>
      <c r="AA144" s="1032"/>
      <c r="AB144" s="1055"/>
      <c r="AC144" s="1055"/>
      <c r="AD144" s="1055"/>
      <c r="AE144" s="1055"/>
      <c r="AF144" s="1033"/>
      <c r="AG144" s="1033"/>
      <c r="AH144" s="1033"/>
      <c r="AI144" s="1033"/>
      <c r="AJ144" s="1033"/>
      <c r="AK144" s="1033"/>
      <c r="AL144" s="1034">
        <v>1</v>
      </c>
    </row>
    <row r="145" spans="1:38" s="1039" customFormat="1" ht="30" customHeight="1">
      <c r="A145" s="1030"/>
      <c r="B145" s="751"/>
      <c r="C145" s="1113"/>
      <c r="D145" s="1113"/>
      <c r="E145" s="1113"/>
      <c r="F145" s="1113"/>
      <c r="G145" s="1113"/>
      <c r="H145" s="1113"/>
      <c r="I145" s="1113"/>
      <c r="J145" s="1113"/>
      <c r="K145" s="1030" t="s">
        <v>505</v>
      </c>
      <c r="L145" s="1030"/>
      <c r="M145" s="1030"/>
      <c r="N145" s="1030"/>
      <c r="O145" s="1030"/>
      <c r="P145" s="1055"/>
      <c r="Q145" s="1055"/>
      <c r="R145" s="1055"/>
      <c r="S145" s="1069"/>
      <c r="T145" s="1055"/>
      <c r="U145" s="1055"/>
      <c r="V145" s="1055"/>
      <c r="W145" s="1055"/>
      <c r="X145" s="1055"/>
      <c r="Y145" s="1055"/>
      <c r="Z145" s="1055"/>
      <c r="AA145" s="1032"/>
      <c r="AB145" s="1055"/>
      <c r="AC145" s="1055"/>
      <c r="AD145" s="1055"/>
      <c r="AE145" s="1055"/>
      <c r="AF145" s="1033"/>
      <c r="AG145" s="1033"/>
      <c r="AH145" s="1033"/>
      <c r="AI145" s="1033"/>
      <c r="AJ145" s="1033"/>
      <c r="AK145" s="1033"/>
      <c r="AL145" s="1034">
        <v>1</v>
      </c>
    </row>
    <row r="146" spans="1:38" s="1039" customFormat="1" ht="30" customHeight="1">
      <c r="A146" s="1030"/>
      <c r="B146" s="751" t="s">
        <v>2147</v>
      </c>
      <c r="C146" s="1113"/>
      <c r="D146" s="1113"/>
      <c r="E146" s="1113"/>
      <c r="F146" s="1113"/>
      <c r="G146" s="1113"/>
      <c r="H146" s="1113"/>
      <c r="I146" s="1113"/>
      <c r="J146" s="1113"/>
      <c r="K146" s="1030" t="s">
        <v>505</v>
      </c>
      <c r="L146" s="1030"/>
      <c r="M146" s="1030"/>
      <c r="N146" s="1030"/>
      <c r="O146" s="1030"/>
      <c r="P146" s="1055"/>
      <c r="Q146" s="1055"/>
      <c r="R146" s="1055"/>
      <c r="S146" s="1069"/>
      <c r="T146" s="1055"/>
      <c r="U146" s="1055"/>
      <c r="V146" s="1055"/>
      <c r="W146" s="1055"/>
      <c r="X146" s="1055"/>
      <c r="Y146" s="1055"/>
      <c r="Z146" s="1055"/>
      <c r="AA146" s="1032"/>
      <c r="AB146" s="1055"/>
      <c r="AC146" s="1055"/>
      <c r="AD146" s="1055"/>
      <c r="AE146" s="1055"/>
      <c r="AF146" s="1033"/>
      <c r="AG146" s="1033"/>
      <c r="AH146" s="1033"/>
      <c r="AI146" s="1033"/>
      <c r="AJ146" s="1033"/>
      <c r="AK146" s="1033"/>
      <c r="AL146" s="1034">
        <v>1</v>
      </c>
    </row>
    <row r="147" spans="1:38" s="1039" customFormat="1" ht="30" customHeight="1">
      <c r="A147" s="1030"/>
      <c r="B147" s="752" t="s">
        <v>1324</v>
      </c>
      <c r="C147" s="1113"/>
      <c r="D147" s="1113"/>
      <c r="E147" s="1113"/>
      <c r="F147" s="1113"/>
      <c r="G147" s="1113"/>
      <c r="H147" s="1113"/>
      <c r="I147" s="1113"/>
      <c r="J147" s="1113"/>
      <c r="K147" s="1030" t="s">
        <v>505</v>
      </c>
      <c r="L147" s="1030"/>
      <c r="M147" s="1030"/>
      <c r="N147" s="1030"/>
      <c r="O147" s="1030"/>
      <c r="P147" s="1055"/>
      <c r="Q147" s="1055"/>
      <c r="R147" s="1055"/>
      <c r="S147" s="1069"/>
      <c r="T147" s="1055"/>
      <c r="U147" s="1055"/>
      <c r="V147" s="1055"/>
      <c r="W147" s="1055"/>
      <c r="X147" s="1055"/>
      <c r="Y147" s="1055"/>
      <c r="Z147" s="1055"/>
      <c r="AA147" s="1032"/>
      <c r="AB147" s="1055"/>
      <c r="AC147" s="1055"/>
      <c r="AD147" s="1055"/>
      <c r="AE147" s="1055"/>
      <c r="AF147" s="1033"/>
      <c r="AG147" s="1033"/>
      <c r="AH147" s="1033"/>
      <c r="AI147" s="1033"/>
      <c r="AJ147" s="1033"/>
      <c r="AK147" s="1033"/>
      <c r="AL147" s="1034">
        <v>1</v>
      </c>
    </row>
    <row r="148" spans="1:38" s="1039" customFormat="1" ht="30" customHeight="1">
      <c r="A148" s="1030"/>
      <c r="B148" s="752" t="s">
        <v>1325</v>
      </c>
      <c r="C148" s="1113"/>
      <c r="D148" s="1113"/>
      <c r="E148" s="1113"/>
      <c r="F148" s="1113"/>
      <c r="G148" s="1113"/>
      <c r="H148" s="1113"/>
      <c r="I148" s="1113"/>
      <c r="J148" s="1113"/>
      <c r="K148" s="1030" t="s">
        <v>505</v>
      </c>
      <c r="L148" s="1030"/>
      <c r="M148" s="1030"/>
      <c r="N148" s="1032"/>
      <c r="O148" s="1032"/>
      <c r="P148" s="1055"/>
      <c r="Q148" s="1055"/>
      <c r="R148" s="1055"/>
      <c r="S148" s="1069"/>
      <c r="T148" s="1055"/>
      <c r="U148" s="1055"/>
      <c r="V148" s="1055"/>
      <c r="W148" s="1055"/>
      <c r="X148" s="1055"/>
      <c r="Y148" s="1055"/>
      <c r="Z148" s="1055"/>
      <c r="AA148" s="1032"/>
      <c r="AB148" s="1055"/>
      <c r="AC148" s="1055"/>
      <c r="AD148" s="1055"/>
      <c r="AE148" s="1055"/>
      <c r="AF148" s="1033"/>
      <c r="AG148" s="1033"/>
      <c r="AH148" s="1033"/>
      <c r="AI148" s="1033"/>
      <c r="AJ148" s="1033"/>
      <c r="AK148" s="1033"/>
      <c r="AL148" s="1034">
        <v>1</v>
      </c>
    </row>
    <row r="149" spans="1:38" s="1039" customFormat="1" ht="30" customHeight="1">
      <c r="A149" s="1030"/>
      <c r="B149" s="751" t="s">
        <v>2148</v>
      </c>
      <c r="C149" s="1113"/>
      <c r="D149" s="1113"/>
      <c r="E149" s="1113"/>
      <c r="F149" s="1113"/>
      <c r="G149" s="1113"/>
      <c r="H149" s="1113"/>
      <c r="I149" s="1113"/>
      <c r="J149" s="1113"/>
      <c r="K149" s="1030"/>
      <c r="L149" s="1030"/>
      <c r="M149" s="1030"/>
      <c r="N149" s="1032"/>
      <c r="O149" s="1032"/>
      <c r="P149" s="1055"/>
      <c r="Q149" s="1055"/>
      <c r="R149" s="1055"/>
      <c r="S149" s="1069"/>
      <c r="T149" s="1055"/>
      <c r="U149" s="1055"/>
      <c r="V149" s="1055"/>
      <c r="W149" s="1055"/>
      <c r="X149" s="1055"/>
      <c r="Y149" s="1055"/>
      <c r="Z149" s="1055"/>
      <c r="AA149" s="1032"/>
      <c r="AB149" s="1055"/>
      <c r="AC149" s="1055"/>
      <c r="AD149" s="1055"/>
      <c r="AE149" s="1055"/>
      <c r="AF149" s="1033"/>
      <c r="AG149" s="1033"/>
      <c r="AH149" s="1033"/>
      <c r="AI149" s="1033"/>
      <c r="AJ149" s="1033"/>
      <c r="AK149" s="1033"/>
      <c r="AL149" s="1034">
        <v>1</v>
      </c>
    </row>
    <row r="150" spans="1:38" s="1039" customFormat="1" ht="30" customHeight="1">
      <c r="A150" s="1030"/>
      <c r="B150" s="752" t="s">
        <v>1327</v>
      </c>
      <c r="C150" s="1113"/>
      <c r="D150" s="1113"/>
      <c r="E150" s="1113"/>
      <c r="F150" s="1113"/>
      <c r="G150" s="1113"/>
      <c r="H150" s="1113"/>
      <c r="I150" s="1113"/>
      <c r="J150" s="1113"/>
      <c r="K150" s="1030"/>
      <c r="L150" s="1030"/>
      <c r="M150" s="1030"/>
      <c r="N150" s="1032"/>
      <c r="O150" s="1032"/>
      <c r="P150" s="1055"/>
      <c r="Q150" s="1055"/>
      <c r="R150" s="1055"/>
      <c r="S150" s="1069"/>
      <c r="T150" s="1055"/>
      <c r="U150" s="1055"/>
      <c r="V150" s="1055"/>
      <c r="W150" s="1055"/>
      <c r="X150" s="1055"/>
      <c r="Y150" s="1055"/>
      <c r="Z150" s="1055"/>
      <c r="AA150" s="1032"/>
      <c r="AB150" s="1055"/>
      <c r="AC150" s="1055"/>
      <c r="AD150" s="1055"/>
      <c r="AE150" s="1055"/>
      <c r="AF150" s="1033"/>
      <c r="AG150" s="1033"/>
      <c r="AH150" s="1033"/>
      <c r="AI150" s="1033"/>
      <c r="AJ150" s="1033"/>
      <c r="AK150" s="1033"/>
      <c r="AL150" s="1034">
        <v>1</v>
      </c>
    </row>
    <row r="151" spans="1:38" s="1039" customFormat="1">
      <c r="A151" s="1030"/>
      <c r="B151" s="1112"/>
      <c r="C151" s="1030"/>
      <c r="D151" s="1030"/>
      <c r="E151" s="1030"/>
      <c r="F151" s="1030"/>
      <c r="G151" s="1030"/>
      <c r="H151" s="1030"/>
      <c r="I151" s="1069"/>
      <c r="J151" s="1030"/>
      <c r="K151" s="1030"/>
      <c r="L151" s="1030"/>
      <c r="M151" s="1030"/>
      <c r="N151" s="1030"/>
      <c r="O151" s="1069"/>
      <c r="P151" s="1069"/>
      <c r="Q151" s="1069"/>
      <c r="R151" s="1069"/>
      <c r="S151" s="1069"/>
      <c r="T151" s="1032"/>
      <c r="U151" s="1032"/>
      <c r="V151" s="1032"/>
      <c r="W151" s="1032"/>
      <c r="X151" s="1032"/>
      <c r="Y151" s="1032"/>
      <c r="Z151" s="1032"/>
      <c r="AA151" s="1032"/>
      <c r="AB151" s="1032"/>
      <c r="AC151" s="1032"/>
      <c r="AD151" s="1032"/>
      <c r="AE151" s="1032"/>
      <c r="AF151" s="1032"/>
      <c r="AG151" s="1032"/>
      <c r="AH151" s="1032"/>
      <c r="AI151" s="1033"/>
      <c r="AJ151" s="1033"/>
      <c r="AK151" s="1033"/>
      <c r="AL151" s="1034">
        <v>1</v>
      </c>
    </row>
    <row r="152" spans="1:38" s="1039" customFormat="1">
      <c r="A152" s="1030"/>
      <c r="B152" s="1114" t="s">
        <v>2149</v>
      </c>
      <c r="C152" s="1115"/>
      <c r="D152" s="1116"/>
      <c r="E152" s="1070"/>
      <c r="F152" s="1117"/>
      <c r="G152" s="1117"/>
      <c r="H152" s="1117"/>
      <c r="I152" s="1117"/>
      <c r="J152" s="1117"/>
      <c r="K152" s="1117"/>
      <c r="L152" s="1032"/>
      <c r="M152" s="1032"/>
      <c r="N152" s="1032"/>
      <c r="O152" s="1032"/>
      <c r="P152" s="1033"/>
      <c r="Q152" s="1069"/>
      <c r="R152" s="1069"/>
      <c r="S152" s="1069"/>
      <c r="T152" s="1032"/>
      <c r="U152" s="1032"/>
      <c r="V152" s="1032"/>
      <c r="W152" s="1032"/>
      <c r="X152" s="1032"/>
      <c r="Y152" s="1032"/>
      <c r="Z152" s="1032"/>
      <c r="AA152" s="1032"/>
      <c r="AB152" s="1032"/>
      <c r="AC152" s="1032"/>
      <c r="AD152" s="1032"/>
      <c r="AE152" s="1032"/>
      <c r="AF152" s="1032"/>
      <c r="AG152" s="1032"/>
      <c r="AH152" s="1032"/>
      <c r="AI152" s="1033"/>
      <c r="AJ152" s="1033"/>
      <c r="AK152" s="1033"/>
      <c r="AL152" s="1034">
        <v>1</v>
      </c>
    </row>
    <row r="153" spans="1:38" s="1039" customFormat="1">
      <c r="A153" s="1030"/>
      <c r="B153" s="1118" t="s">
        <v>1329</v>
      </c>
      <c r="C153" s="1119"/>
      <c r="D153" s="1120"/>
      <c r="E153" s="1121"/>
      <c r="F153" s="1121"/>
      <c r="G153" s="1121"/>
      <c r="H153" s="1121"/>
      <c r="I153" s="1121"/>
      <c r="J153" s="1121"/>
      <c r="K153" s="1117">
        <v>1</v>
      </c>
      <c r="L153" s="1032"/>
      <c r="M153" s="1032"/>
      <c r="N153" s="1032"/>
      <c r="O153" s="1032"/>
      <c r="P153" s="1033"/>
      <c r="Q153" s="1069"/>
      <c r="R153" s="1069"/>
      <c r="S153" s="1069"/>
      <c r="T153" s="1032"/>
      <c r="U153" s="1032"/>
      <c r="V153" s="1032"/>
      <c r="W153" s="1032"/>
      <c r="X153" s="1032"/>
      <c r="Y153" s="1032"/>
      <c r="Z153" s="1032"/>
      <c r="AA153" s="1032"/>
      <c r="AB153" s="1032"/>
      <c r="AC153" s="1032"/>
      <c r="AD153" s="1032"/>
      <c r="AE153" s="1032"/>
      <c r="AF153" s="1032"/>
      <c r="AG153" s="1032"/>
      <c r="AH153" s="1032"/>
      <c r="AI153" s="1033"/>
      <c r="AJ153" s="1033"/>
      <c r="AK153" s="1033"/>
      <c r="AL153" s="1034">
        <v>1</v>
      </c>
    </row>
    <row r="154" spans="1:38" s="1039" customFormat="1">
      <c r="A154" s="1030"/>
      <c r="B154" s="1122" t="s">
        <v>2150</v>
      </c>
      <c r="C154" s="1119"/>
      <c r="D154" s="1120"/>
      <c r="E154" s="1121"/>
      <c r="F154" s="1121"/>
      <c r="G154" s="1121"/>
      <c r="H154" s="1121"/>
      <c r="I154" s="1121"/>
      <c r="J154" s="1121"/>
      <c r="K154" s="1117">
        <v>1</v>
      </c>
      <c r="L154" s="1032"/>
      <c r="M154" s="1032"/>
      <c r="N154" s="1032"/>
      <c r="O154" s="1032"/>
      <c r="P154" s="1033"/>
      <c r="Q154" s="1069"/>
      <c r="R154" s="1069"/>
      <c r="S154" s="1069"/>
      <c r="T154" s="1032"/>
      <c r="U154" s="1032"/>
      <c r="V154" s="1032"/>
      <c r="W154" s="1032"/>
      <c r="X154" s="1032"/>
      <c r="Y154" s="1032"/>
      <c r="Z154" s="1032"/>
      <c r="AA154" s="1032"/>
      <c r="AB154" s="1032"/>
      <c r="AC154" s="1032"/>
      <c r="AD154" s="1032"/>
      <c r="AE154" s="1032"/>
      <c r="AF154" s="1032"/>
      <c r="AG154" s="1032"/>
      <c r="AH154" s="1032"/>
      <c r="AI154" s="1033"/>
      <c r="AJ154" s="1033"/>
      <c r="AK154" s="1033"/>
      <c r="AL154" s="1034">
        <v>1</v>
      </c>
    </row>
    <row r="155" spans="1:38" s="1039" customFormat="1">
      <c r="A155" s="1030"/>
      <c r="B155" s="1123" t="s">
        <v>2151</v>
      </c>
      <c r="C155" s="1115"/>
      <c r="D155" s="1124"/>
      <c r="E155" s="1070"/>
      <c r="F155" s="1125" t="s">
        <v>1332</v>
      </c>
      <c r="G155" s="1117"/>
      <c r="H155" s="1117"/>
      <c r="I155" s="1117"/>
      <c r="J155" s="1117"/>
      <c r="K155" s="1117"/>
      <c r="L155" s="1032"/>
      <c r="M155" s="1032"/>
      <c r="N155" s="1032"/>
      <c r="O155" s="1032"/>
      <c r="P155" s="1033"/>
      <c r="Q155" s="1069"/>
      <c r="R155" s="1069"/>
      <c r="S155" s="1069"/>
      <c r="T155" s="1032"/>
      <c r="U155" s="1032"/>
      <c r="V155" s="1032"/>
      <c r="W155" s="1032"/>
      <c r="X155" s="1032"/>
      <c r="Y155" s="1032"/>
      <c r="Z155" s="1032"/>
      <c r="AA155" s="1032"/>
      <c r="AB155" s="1032"/>
      <c r="AC155" s="1032"/>
      <c r="AD155" s="1032"/>
      <c r="AE155" s="1032"/>
      <c r="AF155" s="1032"/>
      <c r="AG155" s="1032"/>
      <c r="AH155" s="1032"/>
      <c r="AI155" s="1033"/>
      <c r="AJ155" s="1033"/>
      <c r="AK155" s="1033"/>
      <c r="AL155" s="1034">
        <v>1</v>
      </c>
    </row>
    <row r="156" spans="1:38" s="1039" customFormat="1">
      <c r="A156" s="1030"/>
      <c r="B156" s="1126"/>
      <c r="C156" s="1127" t="s">
        <v>2152</v>
      </c>
      <c r="D156" s="1124"/>
      <c r="E156" s="1070"/>
      <c r="F156" s="1117"/>
      <c r="G156" s="1117"/>
      <c r="H156" s="1117"/>
      <c r="I156" s="1117"/>
      <c r="J156" s="1117">
        <v>1</v>
      </c>
      <c r="K156" s="1117">
        <v>1</v>
      </c>
      <c r="L156" s="1032"/>
      <c r="M156" s="1032"/>
      <c r="N156" s="1032"/>
      <c r="O156" s="1032"/>
      <c r="P156" s="1033"/>
      <c r="Q156" s="1069"/>
      <c r="R156" s="1069"/>
      <c r="S156" s="1069"/>
      <c r="T156" s="1032"/>
      <c r="U156" s="1032"/>
      <c r="V156" s="1032"/>
      <c r="W156" s="1032"/>
      <c r="X156" s="1032"/>
      <c r="Y156" s="1032"/>
      <c r="Z156" s="1032"/>
      <c r="AA156" s="1032"/>
      <c r="AB156" s="1032"/>
      <c r="AC156" s="1032"/>
      <c r="AD156" s="1032"/>
      <c r="AE156" s="1032"/>
      <c r="AF156" s="1032"/>
      <c r="AG156" s="1032"/>
      <c r="AH156" s="1032"/>
      <c r="AI156" s="1033"/>
      <c r="AJ156" s="1033"/>
      <c r="AK156" s="1033"/>
      <c r="AL156" s="1034">
        <v>1</v>
      </c>
    </row>
    <row r="157" spans="1:38" s="1039" customFormat="1">
      <c r="A157" s="1030"/>
      <c r="B157" s="1128" t="str">
        <f>IF(B156="","",IF(AND(CODE(LEFT(B156,1))=66,CODE(RIGHT(B156,1))=90),"",CHOOSE(MATCH((LEN(B156)&amp;CODE(RIGHT(B156,1)))*1,{165;190;265;290},1),CHAR(CODE(B156)+1),"AA",LEFT(B156,1)&amp;CHAR(CODE(RIGHT(B156,1))+1),"BA",LEFT(B156,2)&amp;CHAR(CODE(RIGHT(B156,1))+1))))</f>
        <v/>
      </c>
      <c r="C157" s="1129" t="str">
        <f ca="1">_xlfn.FORMULATEXT(B157)</f>
        <v>=SI(B156="";"";SI(ET(CODE(GAUCHE(B156;1))=66;CODE(DROITE(B156;1))=90);"";CHOISIR(EQUIV((NBCAR(B156)&amp;CODE(DROITE(B156;1)))*1;{165;190;265;290};1);CAR(CODE(B156)+1);"AA";GAUCHE(B156;1)&amp;CAR(CODE(DROITE(B156;1))+1);"BA";GAUCHE(B156;2)&amp;CAR(CODE(DROITE(B156;1))+1))))</v>
      </c>
      <c r="D157" s="1124"/>
      <c r="E157" s="1070"/>
      <c r="F157" s="1117"/>
      <c r="G157" s="1117"/>
      <c r="H157" s="1117"/>
      <c r="I157" s="1117"/>
      <c r="J157" s="1117"/>
      <c r="K157" s="1117"/>
      <c r="L157" s="1032"/>
      <c r="M157" s="1032"/>
      <c r="N157" s="1032"/>
      <c r="O157" s="1032"/>
      <c r="P157" s="1033"/>
      <c r="Q157" s="1069"/>
      <c r="R157" s="1069"/>
      <c r="S157" s="1069"/>
      <c r="T157" s="1032"/>
      <c r="U157" s="1032"/>
      <c r="V157" s="1032"/>
      <c r="W157" s="1032"/>
      <c r="X157" s="1032"/>
      <c r="Y157" s="1032"/>
      <c r="Z157" s="1032"/>
      <c r="AA157" s="1032"/>
      <c r="AB157" s="1032"/>
      <c r="AC157" s="1032"/>
      <c r="AD157" s="1032"/>
      <c r="AE157" s="1032"/>
      <c r="AF157" s="1032"/>
      <c r="AG157" s="1032"/>
      <c r="AH157" s="1032"/>
      <c r="AI157" s="1033"/>
      <c r="AJ157" s="1033"/>
      <c r="AK157" s="1033"/>
      <c r="AL157" s="1034">
        <v>1</v>
      </c>
    </row>
    <row r="158" spans="1:38" s="1039" customFormat="1">
      <c r="A158" s="1030"/>
      <c r="B158" s="1128"/>
      <c r="C158" s="1129"/>
      <c r="D158" s="1124"/>
      <c r="E158" s="1070"/>
      <c r="F158" s="1117"/>
      <c r="G158" s="1117"/>
      <c r="H158" s="1117"/>
      <c r="I158" s="1117"/>
      <c r="J158" s="1117"/>
      <c r="K158" s="1117"/>
      <c r="L158" s="1032"/>
      <c r="M158" s="1032"/>
      <c r="N158" s="1032"/>
      <c r="O158" s="1032"/>
      <c r="P158" s="1033"/>
      <c r="Q158" s="1069"/>
      <c r="R158" s="1069"/>
      <c r="S158" s="1069"/>
      <c r="T158" s="1032"/>
      <c r="U158" s="1032"/>
      <c r="V158" s="1032"/>
      <c r="W158" s="1032"/>
      <c r="X158" s="1032"/>
      <c r="Y158" s="1032"/>
      <c r="Z158" s="1032"/>
      <c r="AA158" s="1032"/>
      <c r="AB158" s="1032"/>
      <c r="AC158" s="1032"/>
      <c r="AD158" s="1032"/>
      <c r="AE158" s="1032"/>
      <c r="AF158" s="1032"/>
      <c r="AG158" s="1032"/>
      <c r="AH158" s="1032"/>
      <c r="AI158" s="1033"/>
      <c r="AJ158" s="1033"/>
      <c r="AK158" s="1033"/>
      <c r="AL158" s="1034">
        <v>1</v>
      </c>
    </row>
    <row r="159" spans="1:38" s="1039" customFormat="1">
      <c r="A159" s="1030"/>
      <c r="B159" s="1114" t="s">
        <v>2153</v>
      </c>
      <c r="C159" s="1114"/>
      <c r="D159" s="1114"/>
      <c r="E159" s="1114"/>
      <c r="F159" s="1114"/>
      <c r="G159" s="1114"/>
      <c r="H159" s="1032"/>
      <c r="I159" s="1032"/>
      <c r="J159" s="1032"/>
      <c r="K159" s="1032"/>
      <c r="L159" s="1032"/>
      <c r="M159" s="1032"/>
      <c r="N159" s="1032"/>
      <c r="O159" s="1032"/>
      <c r="P159" s="1033"/>
      <c r="Q159" s="1069"/>
      <c r="R159" s="1069"/>
      <c r="S159" s="1069"/>
      <c r="T159" s="1032"/>
      <c r="U159" s="1032"/>
      <c r="V159" s="1032"/>
      <c r="W159" s="1032"/>
      <c r="X159" s="1032"/>
      <c r="Y159" s="1032"/>
      <c r="Z159" s="1032"/>
      <c r="AA159" s="1032"/>
      <c r="AB159" s="1032"/>
      <c r="AC159" s="1032"/>
      <c r="AD159" s="1032"/>
      <c r="AE159" s="1032"/>
      <c r="AF159" s="1032"/>
      <c r="AG159" s="1032"/>
      <c r="AH159" s="1032"/>
      <c r="AI159" s="1033"/>
      <c r="AJ159" s="1033"/>
      <c r="AK159" s="1033"/>
      <c r="AL159" s="1034">
        <v>1</v>
      </c>
    </row>
    <row r="160" spans="1:38" s="1039" customFormat="1">
      <c r="A160" s="1030"/>
      <c r="B160" s="1114" t="s">
        <v>2154</v>
      </c>
      <c r="C160" s="1114"/>
      <c r="D160" s="1114"/>
      <c r="E160" s="1114"/>
      <c r="F160" s="1114"/>
      <c r="G160" s="1114"/>
      <c r="H160" s="1032"/>
      <c r="I160" s="1032"/>
      <c r="J160" s="1032"/>
      <c r="K160" s="1032"/>
      <c r="L160" s="1032"/>
      <c r="M160" s="1032"/>
      <c r="N160" s="1032"/>
      <c r="O160" s="1032"/>
      <c r="P160" s="1033"/>
      <c r="Q160" s="1069"/>
      <c r="R160" s="1069"/>
      <c r="S160" s="1069"/>
      <c r="T160" s="1032"/>
      <c r="U160" s="1032"/>
      <c r="V160" s="1032"/>
      <c r="W160" s="1032"/>
      <c r="X160" s="1032"/>
      <c r="Y160" s="1032"/>
      <c r="Z160" s="1032"/>
      <c r="AA160" s="1032"/>
      <c r="AB160" s="1032"/>
      <c r="AC160" s="1032"/>
      <c r="AD160" s="1032"/>
      <c r="AE160" s="1032"/>
      <c r="AF160" s="1032"/>
      <c r="AG160" s="1032"/>
      <c r="AH160" s="1032"/>
      <c r="AI160" s="1033"/>
      <c r="AJ160" s="1033"/>
      <c r="AK160" s="1033"/>
      <c r="AL160" s="1034">
        <v>1</v>
      </c>
    </row>
    <row r="161" spans="1:40" s="1039" customFormat="1">
      <c r="A161" s="1030"/>
      <c r="B161" s="1130" t="s">
        <v>936</v>
      </c>
      <c r="C161" s="1114" t="s">
        <v>2155</v>
      </c>
      <c r="D161" s="1032"/>
      <c r="E161" s="1032"/>
      <c r="F161" s="1032"/>
      <c r="G161" s="1032"/>
      <c r="H161" s="1032"/>
      <c r="I161" s="1032"/>
      <c r="J161" s="1032"/>
      <c r="K161" s="1032"/>
      <c r="L161" s="1032"/>
      <c r="M161" s="1032"/>
      <c r="N161" s="1032"/>
      <c r="O161" s="1032"/>
      <c r="P161" s="1033"/>
      <c r="Q161" s="1069"/>
      <c r="R161" s="1069"/>
      <c r="S161" s="1069"/>
      <c r="T161" s="1032"/>
      <c r="U161" s="1032"/>
      <c r="V161" s="1032"/>
      <c r="W161" s="1032"/>
      <c r="X161" s="1032"/>
      <c r="Y161" s="1032"/>
      <c r="Z161" s="1032"/>
      <c r="AA161" s="1032"/>
      <c r="AB161" s="1032"/>
      <c r="AC161" s="1032"/>
      <c r="AD161" s="1032"/>
      <c r="AE161" s="1032"/>
      <c r="AF161" s="1032"/>
      <c r="AG161" s="1032"/>
      <c r="AH161" s="1032"/>
      <c r="AI161" s="1033"/>
      <c r="AJ161" s="1033"/>
      <c r="AK161" s="1033"/>
      <c r="AL161" s="1034">
        <v>1</v>
      </c>
    </row>
    <row r="162" spans="1:40" s="1039" customFormat="1">
      <c r="A162" s="1030"/>
      <c r="B162" s="1131" t="str">
        <f>IF(COLUMN()-COLUMN(B162)+1&lt;=26, CHAR(64+COLUMN()-COLUMN(B162)+1), CHAR(64+INT((COLUMN()-COLUMN(B162))/26))&amp;CHAR(64+MOD(COLUMN()-COLUMN(B162)-1,26)+1))</f>
        <v>A</v>
      </c>
      <c r="C162" s="1126" t="s">
        <v>938</v>
      </c>
      <c r="D162" s="1126" t="s">
        <v>1337</v>
      </c>
      <c r="E162" s="1126" t="s">
        <v>1338</v>
      </c>
      <c r="F162" s="1126" t="s">
        <v>1339</v>
      </c>
      <c r="G162" s="1032"/>
      <c r="H162" s="1032"/>
      <c r="I162" s="1032"/>
      <c r="J162" s="1032"/>
      <c r="K162" s="1032"/>
      <c r="L162" s="1032"/>
      <c r="M162" s="1032"/>
      <c r="N162" s="1032"/>
      <c r="O162" s="1032"/>
      <c r="P162" s="1033"/>
      <c r="Q162" s="1069"/>
      <c r="R162" s="1069"/>
      <c r="S162" s="1069"/>
      <c r="T162" s="1032"/>
      <c r="U162" s="1032"/>
      <c r="V162" s="1032"/>
      <c r="W162" s="1032"/>
      <c r="X162" s="1032"/>
      <c r="Y162" s="1032"/>
      <c r="Z162" s="1032"/>
      <c r="AA162" s="1032"/>
      <c r="AB162" s="1032"/>
      <c r="AC162" s="1032"/>
      <c r="AD162" s="1032"/>
      <c r="AE162" s="1032"/>
      <c r="AF162" s="1032"/>
      <c r="AG162" s="1032"/>
      <c r="AH162" s="1032"/>
      <c r="AI162" s="1033"/>
      <c r="AJ162" s="1033"/>
      <c r="AK162" s="1033"/>
      <c r="AL162" s="1034">
        <v>1</v>
      </c>
    </row>
    <row r="163" spans="1:40" s="1039" customFormat="1">
      <c r="A163" s="1030"/>
      <c r="B163" s="1114" t="s">
        <v>2156</v>
      </c>
      <c r="C163" s="1116"/>
      <c r="D163" s="741"/>
      <c r="E163" s="741"/>
      <c r="F163" s="741"/>
      <c r="G163" s="741"/>
      <c r="H163" s="741"/>
      <c r="I163" s="741"/>
      <c r="J163" s="1032"/>
      <c r="K163" s="1032"/>
      <c r="L163" s="1032"/>
      <c r="M163" s="1032"/>
      <c r="N163" s="1032"/>
      <c r="O163" s="1032"/>
      <c r="P163" s="1033"/>
      <c r="Q163" s="1069"/>
      <c r="R163" s="1069"/>
      <c r="S163" s="1069"/>
      <c r="T163" s="1032"/>
      <c r="U163" s="1032"/>
      <c r="V163" s="1032"/>
      <c r="W163" s="1032"/>
      <c r="X163" s="1032"/>
      <c r="Y163" s="1032"/>
      <c r="Z163" s="1032"/>
      <c r="AA163" s="1032"/>
      <c r="AB163" s="1032"/>
      <c r="AC163" s="1032"/>
      <c r="AD163" s="1032"/>
      <c r="AE163" s="1032"/>
      <c r="AF163" s="1032"/>
      <c r="AG163" s="1032"/>
      <c r="AH163" s="1032"/>
      <c r="AI163" s="1033"/>
      <c r="AJ163" s="1033"/>
      <c r="AK163" s="1033"/>
      <c r="AL163" s="1034">
        <v>1</v>
      </c>
    </row>
    <row r="164" spans="1:40" s="1039" customFormat="1">
      <c r="A164" s="1030"/>
      <c r="B164" s="1128"/>
      <c r="C164" s="1129"/>
      <c r="D164" s="1124"/>
      <c r="E164" s="1070"/>
      <c r="F164" s="1117"/>
      <c r="G164" s="1117"/>
      <c r="H164" s="1117"/>
      <c r="I164" s="1117"/>
      <c r="J164" s="1117"/>
      <c r="K164" s="1117"/>
      <c r="L164" s="1032"/>
      <c r="M164" s="1032"/>
      <c r="N164" s="1032"/>
      <c r="O164" s="1032"/>
      <c r="P164" s="1033"/>
      <c r="Q164" s="1069"/>
      <c r="R164" s="1069"/>
      <c r="S164" s="1069"/>
      <c r="T164" s="1032"/>
      <c r="U164" s="1032"/>
      <c r="V164" s="1032"/>
      <c r="W164" s="1032"/>
      <c r="X164" s="1032"/>
      <c r="Y164" s="1032"/>
      <c r="Z164" s="1032"/>
      <c r="AA164" s="1032"/>
      <c r="AB164" s="1032"/>
      <c r="AC164" s="1032"/>
      <c r="AD164" s="1032"/>
      <c r="AE164" s="1032"/>
      <c r="AF164" s="1032"/>
      <c r="AG164" s="1032"/>
      <c r="AH164" s="1032"/>
      <c r="AI164" s="1033"/>
      <c r="AJ164" s="1033"/>
      <c r="AK164" s="1033"/>
      <c r="AL164" s="1034">
        <v>1</v>
      </c>
    </row>
    <row r="165" spans="1:40" s="1039" customFormat="1">
      <c r="A165" s="1030"/>
      <c r="B165" s="1128"/>
      <c r="C165" s="1129"/>
      <c r="D165" s="1124"/>
      <c r="E165" s="1070"/>
      <c r="F165" s="1117"/>
      <c r="G165" s="1117"/>
      <c r="H165" s="1117"/>
      <c r="I165" s="1117"/>
      <c r="J165" s="1117"/>
      <c r="K165" s="1117"/>
      <c r="L165" s="1032"/>
      <c r="M165" s="1032"/>
      <c r="N165" s="1032"/>
      <c r="O165" s="1032"/>
      <c r="P165" s="1033"/>
      <c r="Q165" s="1069"/>
      <c r="R165" s="1069"/>
      <c r="S165" s="1069"/>
      <c r="T165" s="1032"/>
      <c r="U165" s="1032"/>
      <c r="V165" s="1032"/>
      <c r="W165" s="1032"/>
      <c r="X165" s="1032"/>
      <c r="Y165" s="1032"/>
      <c r="Z165" s="1032"/>
      <c r="AA165" s="1032"/>
      <c r="AB165" s="1032"/>
      <c r="AC165" s="1032"/>
      <c r="AD165" s="1032"/>
      <c r="AE165" s="1032"/>
      <c r="AF165" s="1032"/>
      <c r="AG165" s="1032"/>
      <c r="AH165" s="1032"/>
      <c r="AI165" s="1033"/>
      <c r="AJ165" s="1033"/>
      <c r="AK165" s="1033"/>
      <c r="AL165" s="1034">
        <v>1</v>
      </c>
    </row>
    <row r="166" spans="1:40" s="1068" customFormat="1" ht="40.5" customHeight="1">
      <c r="A166" s="1030"/>
      <c r="B166" s="1132" t="s">
        <v>2157</v>
      </c>
      <c r="C166" s="1030"/>
      <c r="D166" s="1030"/>
      <c r="E166" s="1030"/>
      <c r="F166" s="1030"/>
      <c r="G166" s="1030"/>
      <c r="H166" s="1030"/>
      <c r="I166" s="1055"/>
      <c r="J166" s="1030"/>
      <c r="K166" s="1030"/>
      <c r="L166" s="1030"/>
      <c r="M166" s="1030"/>
      <c r="N166" s="1030"/>
      <c r="O166" s="1032"/>
      <c r="P166" s="1055"/>
      <c r="Q166" s="1055"/>
      <c r="R166" s="1055"/>
      <c r="S166" s="1055"/>
      <c r="T166" s="1132" t="s">
        <v>2158</v>
      </c>
      <c r="U166" s="1032"/>
      <c r="V166" s="1032"/>
      <c r="W166" s="1032"/>
      <c r="X166" s="1032"/>
      <c r="Y166" s="1032"/>
      <c r="Z166" s="1133"/>
      <c r="AA166" s="1133"/>
      <c r="AB166" s="1133"/>
      <c r="AC166" s="1133"/>
      <c r="AD166" s="1133"/>
      <c r="AE166" s="1133"/>
      <c r="AF166" s="1133"/>
      <c r="AG166" s="1133"/>
      <c r="AH166" s="1134"/>
      <c r="AI166" s="1134"/>
      <c r="AJ166" s="1032"/>
      <c r="AK166" s="1032"/>
      <c r="AL166" s="1034">
        <v>1</v>
      </c>
      <c r="AM166" s="1039"/>
      <c r="AN166" s="1039"/>
    </row>
    <row r="167" spans="1:40" s="1068" customFormat="1" ht="40.5" customHeight="1">
      <c r="A167" s="1030"/>
      <c r="B167" s="1112"/>
      <c r="C167" s="741" t="s">
        <v>1342</v>
      </c>
      <c r="D167" s="1030"/>
      <c r="E167" s="1135" t="s">
        <v>1343</v>
      </c>
      <c r="F167" s="1055"/>
      <c r="G167" s="1136" t="s">
        <v>1344</v>
      </c>
      <c r="H167" s="1030"/>
      <c r="I167" s="1055"/>
      <c r="J167" s="744" t="s">
        <v>1345</v>
      </c>
      <c r="K167" s="1030"/>
      <c r="L167" s="1030"/>
      <c r="M167" s="1030"/>
      <c r="N167" s="1030"/>
      <c r="O167" s="1032"/>
      <c r="P167" s="1055"/>
      <c r="Q167" s="1055"/>
      <c r="R167" s="1055"/>
      <c r="S167" s="1055"/>
      <c r="T167" s="1137" t="s">
        <v>1346</v>
      </c>
      <c r="U167" s="741"/>
      <c r="V167" s="754">
        <v>15.5</v>
      </c>
      <c r="W167" s="1032"/>
      <c r="X167" s="755">
        <v>15.5</v>
      </c>
      <c r="Y167" s="1032"/>
      <c r="Z167" s="1133"/>
      <c r="AA167" s="1133"/>
      <c r="AB167" s="1133"/>
      <c r="AC167" s="1133"/>
      <c r="AD167" s="1133"/>
      <c r="AE167" s="1133"/>
      <c r="AF167" s="1133"/>
      <c r="AG167" s="1133"/>
      <c r="AH167" s="1134"/>
      <c r="AI167" s="1134"/>
      <c r="AJ167" s="1032"/>
      <c r="AK167" s="1032"/>
      <c r="AL167" s="1034">
        <v>1</v>
      </c>
      <c r="AM167" s="1039"/>
      <c r="AN167" s="1039"/>
    </row>
    <row r="168" spans="1:40" s="1068" customFormat="1" ht="40.5" customHeight="1">
      <c r="A168" s="1030"/>
      <c r="B168" s="1112"/>
      <c r="C168" s="741" t="s">
        <v>1347</v>
      </c>
      <c r="D168" s="1030"/>
      <c r="E168" s="1135" t="s">
        <v>1348</v>
      </c>
      <c r="F168" s="1055"/>
      <c r="G168" s="1136" t="s">
        <v>1349</v>
      </c>
      <c r="H168" s="1030"/>
      <c r="I168" s="1055"/>
      <c r="J168" s="744" t="s">
        <v>1350</v>
      </c>
      <c r="K168" s="1030"/>
      <c r="L168" s="1030"/>
      <c r="M168" s="1030"/>
      <c r="N168" s="1030"/>
      <c r="O168" s="1032"/>
      <c r="P168" s="1055"/>
      <c r="Q168" s="1055"/>
      <c r="R168" s="1055"/>
      <c r="S168" s="1055"/>
      <c r="T168" s="756" t="s">
        <v>2159</v>
      </c>
      <c r="U168" s="741"/>
      <c r="V168" s="1135" t="s">
        <v>1352</v>
      </c>
      <c r="W168" s="1032"/>
      <c r="X168" s="1138" t="s">
        <v>1353</v>
      </c>
      <c r="Y168" s="1032"/>
      <c r="Z168" s="1133"/>
      <c r="AA168" s="1133"/>
      <c r="AB168" s="1133"/>
      <c r="AC168" s="1133"/>
      <c r="AD168" s="1133"/>
      <c r="AE168" s="1133"/>
      <c r="AF168" s="1133"/>
      <c r="AG168" s="1133"/>
      <c r="AH168" s="1134"/>
      <c r="AI168" s="1134"/>
      <c r="AJ168" s="1032"/>
      <c r="AK168" s="1032"/>
      <c r="AL168" s="1034">
        <v>1</v>
      </c>
      <c r="AM168" s="1039"/>
      <c r="AN168" s="1039"/>
    </row>
    <row r="169" spans="1:40" s="1068" customFormat="1" ht="40.5" customHeight="1">
      <c r="A169" s="1030"/>
      <c r="B169" s="1112"/>
      <c r="C169" s="1030"/>
      <c r="D169" s="1030"/>
      <c r="E169" s="1030"/>
      <c r="F169" s="1030"/>
      <c r="G169" s="1030"/>
      <c r="H169" s="1030"/>
      <c r="I169" s="1055"/>
      <c r="J169" s="1030"/>
      <c r="K169" s="1030"/>
      <c r="L169" s="1030"/>
      <c r="M169" s="1030"/>
      <c r="N169" s="1030"/>
      <c r="O169" s="1055"/>
      <c r="P169" s="1055"/>
      <c r="Q169" s="1055"/>
      <c r="R169" s="1055"/>
      <c r="S169" s="1055"/>
      <c r="T169" s="1032"/>
      <c r="U169" s="1032"/>
      <c r="V169" s="1032"/>
      <c r="W169" s="1032"/>
      <c r="X169" s="1032"/>
      <c r="Y169" s="1032"/>
      <c r="Z169" s="1133"/>
      <c r="AA169" s="1133"/>
      <c r="AB169" s="1133"/>
      <c r="AC169" s="1133"/>
      <c r="AD169" s="1133"/>
      <c r="AE169" s="1133"/>
      <c r="AF169" s="1133"/>
      <c r="AG169" s="1133"/>
      <c r="AH169" s="1134"/>
      <c r="AI169" s="1134"/>
      <c r="AJ169" s="1032"/>
      <c r="AK169" s="1032"/>
      <c r="AL169" s="1034">
        <v>1</v>
      </c>
      <c r="AM169" s="1039"/>
      <c r="AN169" s="1039"/>
    </row>
    <row r="170" spans="1:40" s="1068" customFormat="1" ht="40.5" customHeight="1">
      <c r="A170" s="1030"/>
      <c r="B170" s="1132" t="s">
        <v>2160</v>
      </c>
      <c r="C170" s="1030"/>
      <c r="D170" s="1030"/>
      <c r="E170" s="1030"/>
      <c r="F170" s="1030"/>
      <c r="G170" s="1030"/>
      <c r="H170" s="1030"/>
      <c r="I170" s="1055"/>
      <c r="J170" s="1030"/>
      <c r="K170" s="1030"/>
      <c r="L170" s="1030"/>
      <c r="M170" s="1030"/>
      <c r="N170" s="1030"/>
      <c r="O170" s="1055"/>
      <c r="P170" s="1055"/>
      <c r="Q170" s="1055"/>
      <c r="R170" s="1055"/>
      <c r="S170" s="1055"/>
      <c r="T170" s="1032"/>
      <c r="U170" s="1032"/>
      <c r="V170" s="1032"/>
      <c r="W170" s="1032"/>
      <c r="X170" s="1032"/>
      <c r="Y170" s="1032"/>
      <c r="Z170" s="1032"/>
      <c r="AA170" s="1032"/>
      <c r="AB170" s="1032"/>
      <c r="AC170" s="1032"/>
      <c r="AD170" s="1032"/>
      <c r="AE170" s="1032"/>
      <c r="AF170" s="1032"/>
      <c r="AG170" s="1032"/>
      <c r="AH170" s="1032"/>
      <c r="AI170" s="1032"/>
      <c r="AJ170" s="1032"/>
      <c r="AK170" s="1032"/>
      <c r="AL170" s="1034">
        <v>1</v>
      </c>
      <c r="AM170" s="1039"/>
      <c r="AN170" s="1039"/>
    </row>
    <row r="171" spans="1:40" s="1068" customFormat="1" ht="40.5" customHeight="1">
      <c r="A171" s="1030"/>
      <c r="B171" s="1112"/>
      <c r="C171" s="1139" t="s">
        <v>1355</v>
      </c>
      <c r="D171" s="1030"/>
      <c r="E171" s="1030"/>
      <c r="F171" s="1030"/>
      <c r="G171" s="1030"/>
      <c r="H171" s="1140" t="s">
        <v>1356</v>
      </c>
      <c r="I171" s="1140"/>
      <c r="J171" s="1030"/>
      <c r="K171" s="1030"/>
      <c r="L171" s="1030"/>
      <c r="M171" s="1030"/>
      <c r="N171" s="1030"/>
      <c r="O171" s="1055"/>
      <c r="P171" s="1055"/>
      <c r="Q171" s="1055"/>
      <c r="R171" s="1055"/>
      <c r="S171" s="1141" t="s">
        <v>1357</v>
      </c>
      <c r="T171" s="1141"/>
      <c r="U171" s="1032"/>
      <c r="V171" s="1032"/>
      <c r="W171" s="1032"/>
      <c r="X171" s="1032"/>
      <c r="Y171" s="1142" t="s">
        <v>1358</v>
      </c>
      <c r="Z171" s="1032"/>
      <c r="AA171" s="1032"/>
      <c r="AB171" s="1032"/>
      <c r="AC171" s="1032"/>
      <c r="AD171" s="1032"/>
      <c r="AE171" s="1032"/>
      <c r="AF171" s="1032"/>
      <c r="AG171" s="1032"/>
      <c r="AH171" s="1032"/>
      <c r="AI171" s="1032"/>
      <c r="AJ171" s="1032"/>
      <c r="AK171" s="1032"/>
      <c r="AL171" s="1034">
        <v>1</v>
      </c>
      <c r="AM171" s="1039"/>
      <c r="AN171" s="1039"/>
    </row>
    <row r="172" spans="1:40" s="1068" customFormat="1" ht="40.5" customHeight="1">
      <c r="A172" s="1030"/>
      <c r="B172" s="1112"/>
      <c r="C172" s="1143" t="s">
        <v>1359</v>
      </c>
      <c r="D172" s="1030"/>
      <c r="E172" s="1030"/>
      <c r="F172" s="1030"/>
      <c r="G172" s="1030"/>
      <c r="H172" s="1144" t="s">
        <v>1360</v>
      </c>
      <c r="I172" s="1144"/>
      <c r="J172" s="1030"/>
      <c r="K172" s="1030"/>
      <c r="L172" s="1030"/>
      <c r="M172" s="1030"/>
      <c r="N172" s="1030"/>
      <c r="O172" s="1055"/>
      <c r="P172" s="1055"/>
      <c r="Q172" s="1055"/>
      <c r="R172" s="1055"/>
      <c r="S172" s="1145" t="s">
        <v>1361</v>
      </c>
      <c r="T172" s="1145"/>
      <c r="U172" s="1032"/>
      <c r="V172" s="1032"/>
      <c r="W172" s="1032"/>
      <c r="X172" s="1032"/>
      <c r="Y172" s="1146" t="s">
        <v>1362</v>
      </c>
      <c r="Z172" s="1032"/>
      <c r="AA172" s="1032"/>
      <c r="AB172" s="1032"/>
      <c r="AC172" s="1032"/>
      <c r="AD172" s="1032"/>
      <c r="AE172" s="1032"/>
      <c r="AF172" s="1032"/>
      <c r="AG172" s="1032"/>
      <c r="AH172" s="1032"/>
      <c r="AI172" s="1032"/>
      <c r="AJ172" s="1032"/>
      <c r="AK172" s="1032"/>
      <c r="AL172" s="1034">
        <v>1</v>
      </c>
      <c r="AM172" s="1039"/>
      <c r="AN172" s="1039"/>
    </row>
    <row r="173" spans="1:40" s="1068" customFormat="1" ht="40.5" customHeight="1">
      <c r="A173" s="1030"/>
      <c r="B173" s="1112"/>
      <c r="C173" s="1147" t="s">
        <v>1363</v>
      </c>
      <c r="D173" s="1030"/>
      <c r="E173" s="1030"/>
      <c r="F173" s="1030"/>
      <c r="G173" s="1030"/>
      <c r="H173" s="1030"/>
      <c r="I173" s="1055"/>
      <c r="J173" s="1030"/>
      <c r="K173" s="1030"/>
      <c r="L173" s="1030"/>
      <c r="M173" s="1030"/>
      <c r="N173" s="1030"/>
      <c r="O173" s="1055"/>
      <c r="P173" s="1055"/>
      <c r="Q173" s="1055"/>
      <c r="R173" s="1055"/>
      <c r="S173" s="1055"/>
      <c r="T173" s="1032"/>
      <c r="U173" s="1032"/>
      <c r="V173" s="1032"/>
      <c r="W173" s="1032"/>
      <c r="X173" s="1032"/>
      <c r="Y173" s="1032"/>
      <c r="Z173" s="1032"/>
      <c r="AA173" s="1032"/>
      <c r="AB173" s="1032"/>
      <c r="AC173" s="1032"/>
      <c r="AD173" s="1032"/>
      <c r="AE173" s="1032"/>
      <c r="AF173" s="1032"/>
      <c r="AG173" s="1032"/>
      <c r="AH173" s="1032"/>
      <c r="AI173" s="1032"/>
      <c r="AJ173" s="1032"/>
      <c r="AK173" s="1032"/>
      <c r="AL173" s="1034">
        <v>1</v>
      </c>
      <c r="AM173" s="1039"/>
      <c r="AN173" s="1039"/>
    </row>
    <row r="174" spans="1:40">
      <c r="A174" s="1030"/>
      <c r="B174" s="1112"/>
      <c r="C174" s="1030"/>
      <c r="D174" s="1030"/>
      <c r="E174" s="1030"/>
      <c r="F174" s="1030"/>
      <c r="G174" s="1030"/>
      <c r="H174" s="1030"/>
      <c r="I174" s="1069"/>
      <c r="J174" s="1030"/>
      <c r="K174" s="1030"/>
      <c r="L174" s="1030"/>
      <c r="M174" s="1030"/>
      <c r="N174" s="1030"/>
      <c r="O174" s="1069"/>
      <c r="P174" s="1069"/>
      <c r="Q174" s="1069"/>
      <c r="R174" s="1069"/>
      <c r="S174" s="1069"/>
      <c r="T174" s="1032"/>
      <c r="U174" s="1032"/>
      <c r="V174" s="1032"/>
      <c r="W174" s="1032"/>
      <c r="X174" s="1032"/>
      <c r="Y174" s="1032"/>
      <c r="Z174" s="1032"/>
      <c r="AA174" s="1032"/>
      <c r="AB174" s="1032"/>
      <c r="AC174" s="1032"/>
      <c r="AD174" s="1032"/>
      <c r="AE174" s="1032"/>
      <c r="AF174" s="1032"/>
      <c r="AG174" s="1032"/>
      <c r="AH174" s="1032"/>
      <c r="AI174" s="1033"/>
      <c r="AJ174" s="1033"/>
      <c r="AK174" s="1033"/>
      <c r="AL174" s="1034">
        <v>1</v>
      </c>
    </row>
    <row r="175" spans="1:40" s="1079" customFormat="1" ht="30" customHeight="1">
      <c r="A175" s="1117"/>
      <c r="B175" s="1117"/>
      <c r="C175" s="1117"/>
      <c r="D175" s="1148" t="s">
        <v>2161</v>
      </c>
      <c r="E175" s="1148"/>
      <c r="F175" s="1148"/>
      <c r="G175" s="1148"/>
      <c r="H175" s="1148"/>
      <c r="I175" s="1148"/>
      <c r="J175" s="1148"/>
      <c r="K175" s="1148"/>
      <c r="L175" s="1148"/>
      <c r="M175" s="1148"/>
      <c r="N175" s="1148"/>
      <c r="O175" s="1148"/>
      <c r="P175" s="1117"/>
      <c r="Q175" s="1117"/>
      <c r="R175" s="1117"/>
      <c r="S175" s="1117"/>
      <c r="T175" s="1117"/>
      <c r="U175" s="1117"/>
      <c r="V175" s="1117"/>
      <c r="W175" s="1117"/>
      <c r="X175" s="1117"/>
      <c r="Y175" s="1055"/>
      <c r="Z175" s="1055"/>
      <c r="AA175" s="1055"/>
      <c r="AB175" s="1055"/>
      <c r="AC175" s="1055"/>
      <c r="AD175" s="1055"/>
      <c r="AE175" s="1055"/>
      <c r="AF175" s="1055"/>
      <c r="AG175" s="1055"/>
      <c r="AH175" s="1055"/>
      <c r="AI175" s="1055"/>
      <c r="AJ175" s="1033"/>
      <c r="AK175" s="1033"/>
      <c r="AL175" s="1034">
        <v>1</v>
      </c>
      <c r="AM175" s="1039"/>
      <c r="AN175" s="1039"/>
    </row>
    <row r="176" spans="1:40" s="1079" customFormat="1" ht="30" customHeight="1">
      <c r="A176" s="1117"/>
      <c r="B176" s="1117"/>
      <c r="C176" s="1117"/>
      <c r="D176" s="1148" t="s">
        <v>2162</v>
      </c>
      <c r="E176" s="1148"/>
      <c r="F176" s="1148"/>
      <c r="G176" s="1148"/>
      <c r="H176" s="1148"/>
      <c r="I176" s="1148"/>
      <c r="J176" s="1148"/>
      <c r="K176" s="1148"/>
      <c r="L176" s="1148"/>
      <c r="M176" s="1148"/>
      <c r="N176" s="1148"/>
      <c r="O176" s="1148"/>
      <c r="P176" s="1117"/>
      <c r="Q176" s="1117"/>
      <c r="R176" s="1117"/>
      <c r="S176" s="1117"/>
      <c r="T176" s="1117"/>
      <c r="U176" s="1117"/>
      <c r="V176" s="1117"/>
      <c r="W176" s="1117"/>
      <c r="X176" s="1117"/>
      <c r="Y176" s="1055"/>
      <c r="Z176" s="1055"/>
      <c r="AA176" s="1055"/>
      <c r="AB176" s="1055"/>
      <c r="AC176" s="1055"/>
      <c r="AD176" s="1055"/>
      <c r="AE176" s="1055"/>
      <c r="AF176" s="1055"/>
      <c r="AG176" s="1055"/>
      <c r="AH176" s="1055"/>
      <c r="AI176" s="1055"/>
      <c r="AJ176" s="1033"/>
      <c r="AK176" s="1033"/>
      <c r="AL176" s="1034">
        <v>1</v>
      </c>
      <c r="AM176" s="1039"/>
      <c r="AN176" s="1039"/>
    </row>
    <row r="177" spans="1:40" s="1079" customFormat="1" ht="30" customHeight="1">
      <c r="A177" s="1117"/>
      <c r="B177" s="1117"/>
      <c r="C177" s="1117"/>
      <c r="D177" s="1148" t="s">
        <v>2163</v>
      </c>
      <c r="E177" s="1148"/>
      <c r="F177" s="1148"/>
      <c r="G177" s="1148"/>
      <c r="H177" s="1148"/>
      <c r="I177" s="1148"/>
      <c r="J177" s="1148"/>
      <c r="K177" s="1148"/>
      <c r="L177" s="1148"/>
      <c r="M177" s="1148"/>
      <c r="N177" s="1148"/>
      <c r="O177" s="1148"/>
      <c r="P177" s="1117"/>
      <c r="Q177" s="1117"/>
      <c r="R177" s="1117"/>
      <c r="S177" s="1117"/>
      <c r="T177" s="1117"/>
      <c r="U177" s="1117"/>
      <c r="V177" s="1117"/>
      <c r="W177" s="1117"/>
      <c r="X177" s="1117"/>
      <c r="Y177" s="1055"/>
      <c r="Z177" s="1055"/>
      <c r="AA177" s="1055"/>
      <c r="AB177" s="1055"/>
      <c r="AC177" s="1055"/>
      <c r="AD177" s="1055"/>
      <c r="AE177" s="1055"/>
      <c r="AF177" s="1055"/>
      <c r="AG177" s="1055"/>
      <c r="AH177" s="1055"/>
      <c r="AI177" s="1055"/>
      <c r="AJ177" s="1033"/>
      <c r="AK177" s="1033"/>
      <c r="AL177" s="1034">
        <v>1</v>
      </c>
      <c r="AM177" s="1039"/>
      <c r="AN177" s="1039"/>
    </row>
    <row r="178" spans="1:40" s="1079" customFormat="1" ht="30" customHeight="1">
      <c r="A178" s="1117"/>
      <c r="B178" s="1117"/>
      <c r="C178" s="1117"/>
      <c r="D178" s="1148" t="s">
        <v>2164</v>
      </c>
      <c r="E178" s="1148"/>
      <c r="F178" s="1148"/>
      <c r="G178" s="1148"/>
      <c r="H178" s="1148"/>
      <c r="I178" s="1148"/>
      <c r="J178" s="1148"/>
      <c r="K178" s="1148"/>
      <c r="L178" s="1148"/>
      <c r="M178" s="1148"/>
      <c r="N178" s="1148"/>
      <c r="O178" s="1148"/>
      <c r="P178" s="1117"/>
      <c r="Q178" s="1117"/>
      <c r="R178" s="1117"/>
      <c r="S178" s="1117"/>
      <c r="T178" s="1117"/>
      <c r="U178" s="1117"/>
      <c r="V178" s="1117"/>
      <c r="W178" s="1117"/>
      <c r="X178" s="1117"/>
      <c r="Y178" s="1055"/>
      <c r="Z178" s="1055"/>
      <c r="AA178" s="1055"/>
      <c r="AB178" s="1055"/>
      <c r="AC178" s="1055"/>
      <c r="AD178" s="1055"/>
      <c r="AE178" s="1055"/>
      <c r="AF178" s="1055"/>
      <c r="AG178" s="1055"/>
      <c r="AH178" s="1055"/>
      <c r="AI178" s="1055"/>
      <c r="AJ178" s="1033"/>
      <c r="AK178" s="1033"/>
      <c r="AL178" s="1034">
        <v>1</v>
      </c>
      <c r="AM178" s="1039"/>
      <c r="AN178" s="1039"/>
    </row>
    <row r="179" spans="1:40" s="1079" customFormat="1" ht="30" customHeight="1">
      <c r="A179" s="1117"/>
      <c r="B179" s="1117"/>
      <c r="C179" s="1117"/>
      <c r="D179" s="1149" t="s">
        <v>1367</v>
      </c>
      <c r="E179" s="1148"/>
      <c r="F179" s="1150"/>
      <c r="G179" s="1148"/>
      <c r="H179" s="1148"/>
      <c r="I179" s="1148"/>
      <c r="J179" s="1148"/>
      <c r="K179" s="1150"/>
      <c r="L179" s="1150"/>
      <c r="M179" s="1150"/>
      <c r="N179" s="1150"/>
      <c r="O179" s="1150"/>
      <c r="P179" s="1117"/>
      <c r="Q179" s="1117"/>
      <c r="R179" s="1117"/>
      <c r="S179" s="1117"/>
      <c r="T179" s="1117"/>
      <c r="U179" s="1117"/>
      <c r="V179" s="1117"/>
      <c r="W179" s="1117"/>
      <c r="X179" s="1117"/>
      <c r="Y179" s="1055"/>
      <c r="Z179" s="1055"/>
      <c r="AA179" s="1055"/>
      <c r="AB179" s="1055"/>
      <c r="AC179" s="1055"/>
      <c r="AD179" s="1055"/>
      <c r="AE179" s="1055"/>
      <c r="AF179" s="1055"/>
      <c r="AG179" s="1055"/>
      <c r="AH179" s="1055"/>
      <c r="AI179" s="1055"/>
      <c r="AJ179" s="1033"/>
      <c r="AK179" s="1033"/>
      <c r="AL179" s="1034">
        <v>1</v>
      </c>
      <c r="AM179" s="1039"/>
      <c r="AN179" s="1039"/>
    </row>
    <row r="180" spans="1:40" s="1079" customFormat="1" ht="30" customHeight="1">
      <c r="A180" s="1117"/>
      <c r="B180" s="1117"/>
      <c r="C180" s="1117"/>
      <c r="D180" s="1117"/>
      <c r="E180" s="1117"/>
      <c r="F180" s="1117"/>
      <c r="G180" s="1117"/>
      <c r="H180" s="1117"/>
      <c r="I180" s="1117"/>
      <c r="J180" s="1117"/>
      <c r="K180" s="1117"/>
      <c r="L180" s="1117"/>
      <c r="M180" s="1117"/>
      <c r="N180" s="1117"/>
      <c r="O180" s="1117"/>
      <c r="P180" s="1117"/>
      <c r="Q180" s="1117"/>
      <c r="R180" s="1117"/>
      <c r="S180" s="1117"/>
      <c r="T180" s="1117"/>
      <c r="U180" s="1117"/>
      <c r="V180" s="1117"/>
      <c r="W180" s="1117"/>
      <c r="X180" s="1117"/>
      <c r="Y180" s="1055"/>
      <c r="Z180" s="1055"/>
      <c r="AA180" s="1055"/>
      <c r="AB180" s="1055"/>
      <c r="AC180" s="1055"/>
      <c r="AD180" s="1055"/>
      <c r="AE180" s="1055"/>
      <c r="AF180" s="1055"/>
      <c r="AG180" s="1055"/>
      <c r="AH180" s="1055"/>
      <c r="AI180" s="1055"/>
      <c r="AJ180" s="1033"/>
      <c r="AK180" s="1033"/>
      <c r="AL180" s="1034">
        <v>1</v>
      </c>
      <c r="AM180" s="1039"/>
      <c r="AN180" s="1039"/>
    </row>
    <row r="181" spans="1:40" s="1079" customFormat="1" ht="30" customHeight="1">
      <c r="A181" s="1117"/>
      <c r="B181" s="1117"/>
      <c r="C181" s="1117"/>
      <c r="D181" s="1148" t="s">
        <v>2165</v>
      </c>
      <c r="E181" s="1074"/>
      <c r="F181" s="1074"/>
      <c r="G181" s="1074"/>
      <c r="H181" s="1150"/>
      <c r="I181" s="1150"/>
      <c r="J181" s="1150"/>
      <c r="K181" s="1150"/>
      <c r="L181" s="1074"/>
      <c r="M181" s="1074"/>
      <c r="N181" s="1074"/>
      <c r="O181" s="1074"/>
      <c r="P181" s="1117"/>
      <c r="Q181" s="1117"/>
      <c r="R181" s="1117"/>
      <c r="S181" s="1117"/>
      <c r="T181" s="1117"/>
      <c r="U181" s="1117"/>
      <c r="V181" s="1117"/>
      <c r="W181" s="1117"/>
      <c r="X181" s="1070"/>
      <c r="Y181" s="1055"/>
      <c r="Z181" s="1055"/>
      <c r="AA181" s="1055"/>
      <c r="AB181" s="1055"/>
      <c r="AC181" s="1055"/>
      <c r="AD181" s="1055"/>
      <c r="AE181" s="1055"/>
      <c r="AF181" s="1055"/>
      <c r="AG181" s="1055"/>
      <c r="AH181" s="1055"/>
      <c r="AI181" s="1055"/>
      <c r="AJ181" s="1033"/>
      <c r="AK181" s="1033"/>
      <c r="AL181" s="1034">
        <v>1</v>
      </c>
      <c r="AM181" s="1039"/>
      <c r="AN181" s="1039"/>
    </row>
    <row r="182" spans="1:40" s="1079" customFormat="1" ht="30" customHeight="1">
      <c r="A182" s="1117"/>
      <c r="B182" s="1117"/>
      <c r="C182" s="1117"/>
      <c r="D182" s="1151" t="s">
        <v>2166</v>
      </c>
      <c r="E182" s="1074"/>
      <c r="F182" s="1074"/>
      <c r="G182" s="1074"/>
      <c r="H182" s="1074"/>
      <c r="I182" s="1074"/>
      <c r="J182" s="1074"/>
      <c r="K182" s="1074"/>
      <c r="L182" s="1074"/>
      <c r="M182" s="1074"/>
      <c r="N182" s="1074"/>
      <c r="O182" s="1074"/>
      <c r="P182" s="1117"/>
      <c r="Q182" s="1117"/>
      <c r="R182" s="1117"/>
      <c r="S182" s="1117"/>
      <c r="T182" s="1117"/>
      <c r="U182" s="1117"/>
      <c r="V182" s="1117"/>
      <c r="W182" s="1117"/>
      <c r="X182" s="1070"/>
      <c r="Y182" s="1055"/>
      <c r="Z182" s="1055"/>
      <c r="AA182" s="1055"/>
      <c r="AB182" s="1055"/>
      <c r="AC182" s="1055"/>
      <c r="AD182" s="1055"/>
      <c r="AE182" s="1055"/>
      <c r="AF182" s="1055"/>
      <c r="AG182" s="1055"/>
      <c r="AH182" s="1055"/>
      <c r="AI182" s="1055"/>
      <c r="AJ182" s="1117"/>
      <c r="AK182" s="1117"/>
      <c r="AL182" s="1034">
        <v>1</v>
      </c>
      <c r="AM182" s="1039"/>
      <c r="AN182" s="1039"/>
    </row>
    <row r="183" spans="1:40" s="1079" customFormat="1" ht="30" customHeight="1">
      <c r="A183" s="1117"/>
      <c r="B183" s="1117"/>
      <c r="C183" s="1117"/>
      <c r="D183" s="1148" t="s">
        <v>2167</v>
      </c>
      <c r="E183" s="1074"/>
      <c r="F183" s="1074"/>
      <c r="G183" s="1074"/>
      <c r="H183" s="1074"/>
      <c r="I183" s="1074"/>
      <c r="J183" s="1074"/>
      <c r="K183" s="1074"/>
      <c r="L183" s="1074"/>
      <c r="M183" s="1074"/>
      <c r="N183" s="1074"/>
      <c r="O183" s="1074"/>
      <c r="P183" s="1117"/>
      <c r="Q183" s="1117"/>
      <c r="R183" s="1117"/>
      <c r="S183" s="1117"/>
      <c r="T183" s="1117"/>
      <c r="U183" s="1117"/>
      <c r="V183" s="1117"/>
      <c r="W183" s="1117"/>
      <c r="X183" s="1117"/>
      <c r="Y183" s="1055"/>
      <c r="Z183" s="1055"/>
      <c r="AA183" s="1055"/>
      <c r="AB183" s="1055"/>
      <c r="AC183" s="1055"/>
      <c r="AD183" s="1055"/>
      <c r="AE183" s="1055"/>
      <c r="AF183" s="1055"/>
      <c r="AG183" s="1055"/>
      <c r="AH183" s="1055"/>
      <c r="AI183" s="1055"/>
      <c r="AJ183" s="1117"/>
      <c r="AK183" s="1117"/>
      <c r="AL183" s="1034">
        <v>1</v>
      </c>
      <c r="AM183" s="1039"/>
      <c r="AN183" s="1039"/>
    </row>
    <row r="184" spans="1:40" s="1079" customFormat="1" ht="30" customHeight="1">
      <c r="A184" s="1117"/>
      <c r="B184" s="1117"/>
      <c r="C184" s="1117"/>
      <c r="D184" s="1152" t="s">
        <v>1371</v>
      </c>
      <c r="E184" s="1074"/>
      <c r="F184" s="1074"/>
      <c r="G184" s="1074"/>
      <c r="H184" s="1074"/>
      <c r="I184" s="1074"/>
      <c r="J184" s="1074"/>
      <c r="K184" s="1074"/>
      <c r="L184" s="1074"/>
      <c r="M184" s="1074"/>
      <c r="N184" s="1074"/>
      <c r="O184" s="1074"/>
      <c r="P184" s="1117"/>
      <c r="Q184" s="1117"/>
      <c r="R184" s="1117"/>
      <c r="S184" s="1117"/>
      <c r="T184" s="1117"/>
      <c r="U184" s="1117"/>
      <c r="V184" s="1117"/>
      <c r="W184" s="1117"/>
      <c r="X184" s="1117"/>
      <c r="Y184" s="1055"/>
      <c r="Z184" s="1055"/>
      <c r="AA184" s="1055"/>
      <c r="AB184" s="1055"/>
      <c r="AC184" s="1055"/>
      <c r="AD184" s="1055"/>
      <c r="AE184" s="1055"/>
      <c r="AF184" s="1055"/>
      <c r="AG184" s="1055"/>
      <c r="AH184" s="1055"/>
      <c r="AI184" s="1055"/>
      <c r="AJ184" s="1117"/>
      <c r="AK184" s="1117"/>
      <c r="AL184" s="1034">
        <v>1</v>
      </c>
      <c r="AM184" s="1039"/>
      <c r="AN184" s="1039"/>
    </row>
    <row r="185" spans="1:40" s="1079" customFormat="1" ht="30" customHeight="1">
      <c r="A185" s="1117"/>
      <c r="B185" s="1117"/>
      <c r="C185" s="1117"/>
      <c r="D185" s="1153" t="s">
        <v>1372</v>
      </c>
      <c r="E185" s="1074"/>
      <c r="F185" s="1074"/>
      <c r="G185" s="1074"/>
      <c r="H185" s="1074"/>
      <c r="I185" s="1074"/>
      <c r="J185" s="1074"/>
      <c r="K185" s="1074"/>
      <c r="L185" s="1074"/>
      <c r="M185" s="1074"/>
      <c r="N185" s="1074"/>
      <c r="O185" s="1074"/>
      <c r="P185" s="1117"/>
      <c r="Q185" s="1117"/>
      <c r="R185" s="1117"/>
      <c r="S185" s="1117"/>
      <c r="T185" s="1117"/>
      <c r="U185" s="1117"/>
      <c r="V185" s="1117"/>
      <c r="W185" s="1117"/>
      <c r="X185" s="1117"/>
      <c r="Y185" s="1055"/>
      <c r="Z185" s="1055"/>
      <c r="AA185" s="1055"/>
      <c r="AB185" s="1055"/>
      <c r="AC185" s="1055"/>
      <c r="AD185" s="1055"/>
      <c r="AE185" s="1055"/>
      <c r="AF185" s="1055"/>
      <c r="AG185" s="1055"/>
      <c r="AH185" s="1055"/>
      <c r="AI185" s="1055"/>
      <c r="AJ185" s="1117"/>
      <c r="AK185" s="1117"/>
      <c r="AL185" s="1034">
        <v>1</v>
      </c>
      <c r="AM185" s="1039"/>
      <c r="AN185" s="1039"/>
    </row>
    <row r="186" spans="1:40" s="1079" customFormat="1" ht="30" customHeight="1">
      <c r="A186" s="1117"/>
      <c r="B186" s="1117"/>
      <c r="C186" s="1117"/>
      <c r="D186" s="1117"/>
      <c r="E186" s="1117"/>
      <c r="F186" s="1117"/>
      <c r="G186" s="1117"/>
      <c r="H186" s="1117"/>
      <c r="I186" s="1117"/>
      <c r="J186" s="1117"/>
      <c r="K186" s="1117"/>
      <c r="L186" s="1117"/>
      <c r="M186" s="1117"/>
      <c r="N186" s="1117"/>
      <c r="O186" s="1117"/>
      <c r="P186" s="1117"/>
      <c r="Q186" s="1117"/>
      <c r="R186" s="1117"/>
      <c r="S186" s="1117"/>
      <c r="T186" s="1117"/>
      <c r="U186" s="1117"/>
      <c r="V186" s="1117"/>
      <c r="W186" s="1117"/>
      <c r="X186" s="1117"/>
      <c r="Y186" s="1055"/>
      <c r="Z186" s="1055"/>
      <c r="AA186" s="1055"/>
      <c r="AB186" s="1055"/>
      <c r="AC186" s="1055"/>
      <c r="AD186" s="1055"/>
      <c r="AE186" s="1055"/>
      <c r="AF186" s="1055"/>
      <c r="AG186" s="1055"/>
      <c r="AH186" s="1055"/>
      <c r="AI186" s="1055"/>
      <c r="AJ186" s="1117"/>
      <c r="AK186" s="1117"/>
      <c r="AL186" s="1034">
        <v>1</v>
      </c>
      <c r="AM186" s="1039"/>
      <c r="AN186" s="1039"/>
    </row>
    <row r="187" spans="1:40" s="1079" customFormat="1" ht="30" customHeight="1">
      <c r="A187" s="1117"/>
      <c r="B187" s="1117"/>
      <c r="C187" s="1117"/>
      <c r="D187" s="1154" t="s">
        <v>2168</v>
      </c>
      <c r="E187" s="1074"/>
      <c r="F187" s="1074"/>
      <c r="G187" s="1074"/>
      <c r="H187" s="1074"/>
      <c r="I187" s="1074"/>
      <c r="J187" s="1074"/>
      <c r="K187" s="1074"/>
      <c r="L187" s="1074"/>
      <c r="M187" s="1074"/>
      <c r="N187" s="1117"/>
      <c r="O187" s="1117"/>
      <c r="P187" s="1117"/>
      <c r="Q187" s="1117"/>
      <c r="R187" s="1117"/>
      <c r="S187" s="1117"/>
      <c r="T187" s="1117"/>
      <c r="U187" s="1117"/>
      <c r="V187" s="1117"/>
      <c r="W187" s="1117"/>
      <c r="X187" s="1117"/>
      <c r="Y187" s="1055"/>
      <c r="Z187" s="1055"/>
      <c r="AA187" s="1055"/>
      <c r="AB187" s="1055"/>
      <c r="AC187" s="1055"/>
      <c r="AD187" s="1055"/>
      <c r="AE187" s="1055"/>
      <c r="AF187" s="1055"/>
      <c r="AG187" s="1055"/>
      <c r="AH187" s="1055"/>
      <c r="AI187" s="1055"/>
      <c r="AJ187" s="1117"/>
      <c r="AK187" s="1117"/>
      <c r="AL187" s="1034">
        <v>1</v>
      </c>
      <c r="AM187" s="1039"/>
      <c r="AN187" s="1039"/>
    </row>
    <row r="188" spans="1:40" s="1079" customFormat="1" ht="30" customHeight="1">
      <c r="A188" s="1117"/>
      <c r="B188" s="1117"/>
      <c r="C188" s="1117"/>
      <c r="D188" s="1074" t="s">
        <v>2169</v>
      </c>
      <c r="E188" s="1074"/>
      <c r="F188" s="1074"/>
      <c r="G188" s="1074"/>
      <c r="H188" s="1074"/>
      <c r="I188" s="1074"/>
      <c r="J188" s="1074"/>
      <c r="K188" s="1074"/>
      <c r="L188" s="1074"/>
      <c r="M188" s="1074"/>
      <c r="N188" s="1117"/>
      <c r="O188" s="1117"/>
      <c r="P188" s="1117"/>
      <c r="Q188" s="1117"/>
      <c r="R188" s="1117"/>
      <c r="S188" s="1117"/>
      <c r="T188" s="1117"/>
      <c r="U188" s="1117"/>
      <c r="V188" s="1117"/>
      <c r="W188" s="1117"/>
      <c r="X188" s="1117"/>
      <c r="Y188" s="1055"/>
      <c r="Z188" s="1055"/>
      <c r="AA188" s="1055"/>
      <c r="AB188" s="1055"/>
      <c r="AC188" s="1055"/>
      <c r="AD188" s="1055"/>
      <c r="AE188" s="1055"/>
      <c r="AF188" s="1055"/>
      <c r="AG188" s="1055"/>
      <c r="AH188" s="1055"/>
      <c r="AI188" s="1055"/>
      <c r="AJ188" s="1117"/>
      <c r="AK188" s="1117"/>
      <c r="AL188" s="1034">
        <v>1</v>
      </c>
      <c r="AM188" s="1039"/>
      <c r="AN188" s="1039"/>
    </row>
    <row r="189" spans="1:40" s="1079" customFormat="1" ht="30" customHeight="1">
      <c r="A189" s="1117"/>
      <c r="B189" s="1117"/>
      <c r="C189" s="1117"/>
      <c r="D189" s="1074" t="s">
        <v>2170</v>
      </c>
      <c r="E189" s="1074"/>
      <c r="F189" s="1074"/>
      <c r="G189" s="1074"/>
      <c r="H189" s="1074"/>
      <c r="I189" s="1074"/>
      <c r="J189" s="1074"/>
      <c r="K189" s="1074"/>
      <c r="L189" s="1074"/>
      <c r="M189" s="1074"/>
      <c r="N189" s="1117"/>
      <c r="O189" s="1117"/>
      <c r="P189" s="1117"/>
      <c r="Q189" s="1117"/>
      <c r="R189" s="1117"/>
      <c r="S189" s="1117"/>
      <c r="T189" s="1117"/>
      <c r="U189" s="1117"/>
      <c r="V189" s="1117"/>
      <c r="W189" s="1117"/>
      <c r="X189" s="1117"/>
      <c r="Y189" s="1055"/>
      <c r="Z189" s="1055"/>
      <c r="AA189" s="1055"/>
      <c r="AB189" s="1055"/>
      <c r="AC189" s="1055"/>
      <c r="AD189" s="1055"/>
      <c r="AE189" s="1055"/>
      <c r="AF189" s="1055"/>
      <c r="AG189" s="1055"/>
      <c r="AH189" s="1055"/>
      <c r="AI189" s="1055"/>
      <c r="AJ189" s="1117"/>
      <c r="AK189" s="1117"/>
      <c r="AL189" s="1034">
        <v>1</v>
      </c>
      <c r="AM189" s="1039"/>
      <c r="AN189" s="1039"/>
    </row>
    <row r="190" spans="1:40" s="1079" customFormat="1" ht="30" customHeight="1">
      <c r="A190" s="1117"/>
      <c r="B190" s="1117"/>
      <c r="C190" s="1117"/>
      <c r="D190" s="1074" t="s">
        <v>2171</v>
      </c>
      <c r="E190" s="1074"/>
      <c r="F190" s="1074"/>
      <c r="G190" s="1074"/>
      <c r="H190" s="1074"/>
      <c r="I190" s="1074"/>
      <c r="J190" s="1074"/>
      <c r="K190" s="1074"/>
      <c r="L190" s="1074"/>
      <c r="M190" s="1074"/>
      <c r="N190" s="1117"/>
      <c r="O190" s="1117"/>
      <c r="P190" s="1117"/>
      <c r="Q190" s="1117"/>
      <c r="R190" s="1117"/>
      <c r="S190" s="1117"/>
      <c r="T190" s="1117"/>
      <c r="U190" s="1117"/>
      <c r="V190" s="1117"/>
      <c r="W190" s="1117"/>
      <c r="X190" s="1117"/>
      <c r="Y190" s="1055"/>
      <c r="Z190" s="1055"/>
      <c r="AA190" s="1055"/>
      <c r="AB190" s="1055"/>
      <c r="AC190" s="1055"/>
      <c r="AD190" s="1055"/>
      <c r="AE190" s="1055"/>
      <c r="AF190" s="1055"/>
      <c r="AG190" s="1055"/>
      <c r="AH190" s="1055"/>
      <c r="AI190" s="1055"/>
      <c r="AJ190" s="1117"/>
      <c r="AK190" s="1117"/>
      <c r="AL190" s="1034">
        <v>1</v>
      </c>
      <c r="AM190" s="1039"/>
      <c r="AN190" s="1039"/>
    </row>
    <row r="191" spans="1:40" s="1079" customFormat="1" ht="30" customHeight="1">
      <c r="A191" s="1117"/>
      <c r="B191" s="1117"/>
      <c r="C191" s="1117"/>
      <c r="D191" s="1074" t="s">
        <v>2172</v>
      </c>
      <c r="E191" s="1074"/>
      <c r="F191" s="1074"/>
      <c r="G191" s="1074"/>
      <c r="H191" s="1074"/>
      <c r="I191" s="1074"/>
      <c r="J191" s="1074"/>
      <c r="K191" s="1074"/>
      <c r="L191" s="1074"/>
      <c r="M191" s="1074"/>
      <c r="N191" s="1117"/>
      <c r="O191" s="1117"/>
      <c r="P191" s="1117"/>
      <c r="Q191" s="1117"/>
      <c r="R191" s="1117"/>
      <c r="S191" s="1117"/>
      <c r="T191" s="1117"/>
      <c r="U191" s="1117"/>
      <c r="V191" s="1117"/>
      <c r="W191" s="1117"/>
      <c r="X191" s="1117"/>
      <c r="Y191" s="1055"/>
      <c r="Z191" s="1055"/>
      <c r="AA191" s="1055"/>
      <c r="AB191" s="1055"/>
      <c r="AC191" s="1055"/>
      <c r="AD191" s="1055"/>
      <c r="AE191" s="1055"/>
      <c r="AF191" s="1055"/>
      <c r="AG191" s="1055"/>
      <c r="AH191" s="1055"/>
      <c r="AI191" s="1055"/>
      <c r="AJ191" s="1117"/>
      <c r="AK191" s="1117"/>
      <c r="AL191" s="1034">
        <v>1</v>
      </c>
      <c r="AM191" s="1039"/>
      <c r="AN191" s="1039"/>
    </row>
    <row r="192" spans="1:40" s="1079" customFormat="1" ht="30" customHeight="1">
      <c r="A192" s="1117"/>
      <c r="B192" s="1117"/>
      <c r="C192" s="1117"/>
      <c r="D192" s="1074" t="s">
        <v>2172</v>
      </c>
      <c r="E192" s="1074"/>
      <c r="F192" s="1074"/>
      <c r="G192" s="1074"/>
      <c r="H192" s="1074"/>
      <c r="I192" s="1074"/>
      <c r="J192" s="1074"/>
      <c r="K192" s="1074"/>
      <c r="L192" s="1074"/>
      <c r="M192" s="1074"/>
      <c r="N192" s="1117"/>
      <c r="O192" s="1117"/>
      <c r="P192" s="1117"/>
      <c r="Q192" s="1117"/>
      <c r="R192" s="1117"/>
      <c r="S192" s="1117"/>
      <c r="T192" s="1117"/>
      <c r="U192" s="1117"/>
      <c r="V192" s="1117"/>
      <c r="W192" s="1117"/>
      <c r="X192" s="1117"/>
      <c r="Y192" s="1117"/>
      <c r="Z192" s="1117"/>
      <c r="AA192" s="1117"/>
      <c r="AB192" s="1117"/>
      <c r="AC192" s="1117"/>
      <c r="AD192" s="1117"/>
      <c r="AE192" s="1117"/>
      <c r="AF192" s="1117"/>
      <c r="AG192" s="1117"/>
      <c r="AH192" s="1117"/>
      <c r="AI192" s="1117"/>
      <c r="AJ192" s="1117"/>
      <c r="AK192" s="1117"/>
      <c r="AL192" s="1034">
        <v>1</v>
      </c>
      <c r="AM192" s="1039"/>
      <c r="AN192" s="1039"/>
    </row>
    <row r="193" spans="1:40" s="1079" customFormat="1" ht="30" customHeight="1">
      <c r="A193" s="1117"/>
      <c r="B193" s="1117"/>
      <c r="C193" s="1117"/>
      <c r="D193" s="1153" t="s">
        <v>1379</v>
      </c>
      <c r="E193" s="1074"/>
      <c r="F193" s="1074"/>
      <c r="G193" s="1074"/>
      <c r="H193" s="1074"/>
      <c r="I193" s="1074"/>
      <c r="J193" s="1074"/>
      <c r="K193" s="1074"/>
      <c r="L193" s="1074"/>
      <c r="M193" s="1074"/>
      <c r="N193" s="1117"/>
      <c r="O193" s="1117"/>
      <c r="P193" s="1117"/>
      <c r="Q193" s="1117"/>
      <c r="R193" s="1117"/>
      <c r="S193" s="1117"/>
      <c r="T193" s="1117"/>
      <c r="U193" s="1117"/>
      <c r="V193" s="1117"/>
      <c r="W193" s="1117"/>
      <c r="X193" s="1117"/>
      <c r="Y193" s="1117"/>
      <c r="Z193" s="1117"/>
      <c r="AA193" s="1117"/>
      <c r="AB193" s="1117"/>
      <c r="AC193" s="1117"/>
      <c r="AD193" s="1117"/>
      <c r="AE193" s="1117"/>
      <c r="AF193" s="1117"/>
      <c r="AG193" s="1117"/>
      <c r="AH193" s="1117"/>
      <c r="AI193" s="1117"/>
      <c r="AJ193" s="1117"/>
      <c r="AK193" s="1117"/>
      <c r="AL193" s="1034">
        <v>1</v>
      </c>
      <c r="AM193" s="1039"/>
      <c r="AN193" s="1039"/>
    </row>
    <row r="194" spans="1:40" s="1079" customFormat="1" ht="30" customHeight="1">
      <c r="A194" s="1117"/>
      <c r="B194" s="1117"/>
      <c r="C194" s="1117"/>
      <c r="D194" s="1153" t="s">
        <v>1380</v>
      </c>
      <c r="E194" s="1074"/>
      <c r="F194" s="1074"/>
      <c r="G194" s="1074"/>
      <c r="H194" s="1074"/>
      <c r="I194" s="1074"/>
      <c r="J194" s="1074"/>
      <c r="K194" s="1074"/>
      <c r="L194" s="1074"/>
      <c r="M194" s="1074"/>
      <c r="N194" s="1117"/>
      <c r="O194" s="1117"/>
      <c r="P194" s="1117"/>
      <c r="Q194" s="1117"/>
      <c r="R194" s="1117"/>
      <c r="S194" s="1117"/>
      <c r="T194" s="1117"/>
      <c r="U194" s="1117"/>
      <c r="V194" s="1117"/>
      <c r="W194" s="1117"/>
      <c r="X194" s="1117"/>
      <c r="Y194" s="1117"/>
      <c r="Z194" s="1117"/>
      <c r="AA194" s="1117"/>
      <c r="AB194" s="1117"/>
      <c r="AC194" s="1117"/>
      <c r="AD194" s="1117"/>
      <c r="AE194" s="1117"/>
      <c r="AF194" s="1117"/>
      <c r="AG194" s="1117"/>
      <c r="AH194" s="1117"/>
      <c r="AI194" s="1117"/>
      <c r="AJ194" s="1117"/>
      <c r="AK194" s="1117"/>
      <c r="AL194" s="1034">
        <v>1</v>
      </c>
      <c r="AM194" s="1039"/>
      <c r="AN194" s="1039"/>
    </row>
    <row r="195" spans="1:40" s="1079" customFormat="1" ht="30" customHeight="1">
      <c r="A195" s="1117"/>
      <c r="B195" s="1117"/>
      <c r="C195" s="1117"/>
      <c r="D195" s="1117"/>
      <c r="E195" s="1117"/>
      <c r="F195" s="1117"/>
      <c r="G195" s="1117"/>
      <c r="H195" s="1117"/>
      <c r="I195" s="1117"/>
      <c r="J195" s="1117"/>
      <c r="K195" s="1117"/>
      <c r="L195" s="1117"/>
      <c r="M195" s="1117"/>
      <c r="N195" s="1117"/>
      <c r="O195" s="1117"/>
      <c r="P195" s="1117"/>
      <c r="Q195" s="1117"/>
      <c r="R195" s="1117"/>
      <c r="S195" s="1117"/>
      <c r="T195" s="1117"/>
      <c r="U195" s="1117"/>
      <c r="V195" s="1117"/>
      <c r="W195" s="1117"/>
      <c r="X195" s="1117"/>
      <c r="Y195" s="1117"/>
      <c r="Z195" s="1117"/>
      <c r="AA195" s="1117"/>
      <c r="AB195" s="1117"/>
      <c r="AC195" s="1117"/>
      <c r="AD195" s="1117"/>
      <c r="AE195" s="1117"/>
      <c r="AF195" s="1117"/>
      <c r="AG195" s="1117"/>
      <c r="AH195" s="1117"/>
      <c r="AI195" s="1117"/>
      <c r="AJ195" s="1117"/>
      <c r="AK195" s="1117"/>
      <c r="AL195" s="1034">
        <v>1</v>
      </c>
      <c r="AM195" s="1039"/>
      <c r="AN195" s="1039"/>
    </row>
    <row r="196" spans="1:40" s="1079" customFormat="1" ht="30" customHeight="1">
      <c r="A196" s="1117"/>
      <c r="B196" s="1117"/>
      <c r="C196" s="1117"/>
      <c r="D196" s="1155" t="s">
        <v>2173</v>
      </c>
      <c r="E196" s="1156"/>
      <c r="F196" s="1156"/>
      <c r="G196" s="1156"/>
      <c r="H196" s="1156"/>
      <c r="I196" s="1156"/>
      <c r="J196" s="1156"/>
      <c r="K196" s="1156"/>
      <c r="L196" s="1156"/>
      <c r="M196" s="1156"/>
      <c r="N196" s="1117"/>
      <c r="O196" s="1117"/>
      <c r="P196" s="1117"/>
      <c r="Q196" s="1117"/>
      <c r="R196" s="1117"/>
      <c r="S196" s="1117"/>
      <c r="T196" s="1117"/>
      <c r="U196" s="1117"/>
      <c r="V196" s="1117"/>
      <c r="W196" s="1117"/>
      <c r="X196" s="1117"/>
      <c r="Y196" s="1117"/>
      <c r="Z196" s="1117"/>
      <c r="AA196" s="1117"/>
      <c r="AB196" s="1117"/>
      <c r="AC196" s="1117"/>
      <c r="AD196" s="1117"/>
      <c r="AE196" s="1117"/>
      <c r="AF196" s="1117"/>
      <c r="AG196" s="1117"/>
      <c r="AH196" s="1117"/>
      <c r="AI196" s="1117"/>
      <c r="AJ196" s="1117"/>
      <c r="AK196" s="1117"/>
      <c r="AL196" s="1034">
        <v>1</v>
      </c>
      <c r="AM196" s="1039"/>
      <c r="AN196" s="1039"/>
    </row>
    <row r="197" spans="1:40" s="1079" customFormat="1" ht="30" customHeight="1">
      <c r="A197" s="1117"/>
      <c r="B197" s="1117"/>
      <c r="C197" s="1117"/>
      <c r="D197" s="1157" t="s">
        <v>2174</v>
      </c>
      <c r="E197" s="1156"/>
      <c r="F197" s="1156"/>
      <c r="G197" s="1156"/>
      <c r="H197" s="1156"/>
      <c r="I197" s="1156"/>
      <c r="J197" s="1156"/>
      <c r="K197" s="1156"/>
      <c r="L197" s="1156"/>
      <c r="M197" s="1156"/>
      <c r="N197" s="1117"/>
      <c r="O197" s="1117"/>
      <c r="P197" s="1117"/>
      <c r="Q197" s="1117"/>
      <c r="R197" s="1117"/>
      <c r="S197" s="1117"/>
      <c r="T197" s="1117"/>
      <c r="U197" s="1117"/>
      <c r="V197" s="1117"/>
      <c r="W197" s="1117"/>
      <c r="X197" s="1117"/>
      <c r="Y197" s="1117"/>
      <c r="Z197" s="1117"/>
      <c r="AA197" s="1117"/>
      <c r="AB197" s="1117"/>
      <c r="AC197" s="1117"/>
      <c r="AD197" s="1117"/>
      <c r="AE197" s="1117"/>
      <c r="AF197" s="1117"/>
      <c r="AG197" s="1117"/>
      <c r="AH197" s="1117"/>
      <c r="AI197" s="1117"/>
      <c r="AJ197" s="1117"/>
      <c r="AK197" s="1117"/>
      <c r="AL197" s="1034">
        <v>1</v>
      </c>
      <c r="AM197" s="1039"/>
      <c r="AN197" s="1039"/>
    </row>
    <row r="198" spans="1:40" s="1079" customFormat="1" ht="30" customHeight="1">
      <c r="A198" s="1117"/>
      <c r="B198" s="1117"/>
      <c r="C198" s="1117"/>
      <c r="D198" s="1157" t="s">
        <v>2175</v>
      </c>
      <c r="E198" s="1156"/>
      <c r="F198" s="1156"/>
      <c r="G198" s="1156"/>
      <c r="H198" s="1156"/>
      <c r="I198" s="1156"/>
      <c r="J198" s="1156"/>
      <c r="K198" s="1156"/>
      <c r="L198" s="1156"/>
      <c r="M198" s="1156"/>
      <c r="N198" s="1117"/>
      <c r="O198" s="1117"/>
      <c r="P198" s="1117"/>
      <c r="Q198" s="1117"/>
      <c r="R198" s="1117"/>
      <c r="S198" s="1117"/>
      <c r="T198" s="1117"/>
      <c r="U198" s="1117"/>
      <c r="V198" s="1117"/>
      <c r="W198" s="1117"/>
      <c r="X198" s="1117"/>
      <c r="Y198" s="1117"/>
      <c r="Z198" s="1117"/>
      <c r="AA198" s="1117"/>
      <c r="AB198" s="1117"/>
      <c r="AC198" s="1117"/>
      <c r="AD198" s="1117"/>
      <c r="AE198" s="1117"/>
      <c r="AF198" s="1117"/>
      <c r="AG198" s="1117"/>
      <c r="AH198" s="1117"/>
      <c r="AI198" s="1117"/>
      <c r="AJ198" s="1117"/>
      <c r="AK198" s="1117"/>
      <c r="AL198" s="1034">
        <v>1</v>
      </c>
      <c r="AM198" s="1039"/>
      <c r="AN198" s="1039"/>
    </row>
    <row r="199" spans="1:40" s="1079" customFormat="1" ht="30" customHeight="1">
      <c r="A199" s="1117"/>
      <c r="B199" s="1117"/>
      <c r="C199" s="1117"/>
      <c r="D199" s="1158" t="s">
        <v>1385</v>
      </c>
      <c r="E199" s="1156"/>
      <c r="F199" s="1156"/>
      <c r="G199" s="1156"/>
      <c r="H199" s="1156"/>
      <c r="I199" s="1156"/>
      <c r="J199" s="1156"/>
      <c r="K199" s="1156"/>
      <c r="L199" s="1156"/>
      <c r="M199" s="1156"/>
      <c r="N199" s="1117"/>
      <c r="O199" s="1117"/>
      <c r="P199" s="1117"/>
      <c r="Q199" s="1117"/>
      <c r="R199" s="1117"/>
      <c r="S199" s="1117"/>
      <c r="T199" s="1117"/>
      <c r="U199" s="1117"/>
      <c r="V199" s="1117"/>
      <c r="W199" s="1117"/>
      <c r="X199" s="1117"/>
      <c r="Y199" s="1117"/>
      <c r="Z199" s="1117"/>
      <c r="AA199" s="1117"/>
      <c r="AB199" s="1117"/>
      <c r="AC199" s="1117"/>
      <c r="AD199" s="1117"/>
      <c r="AE199" s="1117"/>
      <c r="AF199" s="1117"/>
      <c r="AG199" s="1117"/>
      <c r="AH199" s="1117"/>
      <c r="AI199" s="1117"/>
      <c r="AJ199" s="1117"/>
      <c r="AK199" s="1117"/>
      <c r="AL199" s="1034">
        <v>1</v>
      </c>
      <c r="AM199" s="1039"/>
      <c r="AN199" s="1039"/>
    </row>
    <row r="200" spans="1:40" s="1079" customFormat="1" ht="30" customHeight="1">
      <c r="A200" s="1117"/>
      <c r="B200" s="1117"/>
      <c r="C200" s="1117"/>
      <c r="D200" s="1159" t="s">
        <v>1386</v>
      </c>
      <c r="E200" s="1156"/>
      <c r="F200" s="1156"/>
      <c r="G200" s="1156"/>
      <c r="H200" s="1156"/>
      <c r="I200" s="1156"/>
      <c r="J200" s="1156"/>
      <c r="K200" s="1156"/>
      <c r="L200" s="1156"/>
      <c r="M200" s="1156"/>
      <c r="N200" s="1117"/>
      <c r="O200" s="1117"/>
      <c r="P200" s="1117"/>
      <c r="Q200" s="1117"/>
      <c r="R200" s="1117"/>
      <c r="S200" s="1117"/>
      <c r="T200" s="1117"/>
      <c r="U200" s="1117"/>
      <c r="V200" s="1117"/>
      <c r="W200" s="1117"/>
      <c r="X200" s="1117"/>
      <c r="Y200" s="1117"/>
      <c r="Z200" s="1117"/>
      <c r="AA200" s="1117"/>
      <c r="AB200" s="1117"/>
      <c r="AC200" s="1117"/>
      <c r="AD200" s="1117"/>
      <c r="AE200" s="1117"/>
      <c r="AF200" s="1117"/>
      <c r="AG200" s="1117"/>
      <c r="AH200" s="1117"/>
      <c r="AI200" s="1117"/>
      <c r="AJ200" s="1117"/>
      <c r="AK200" s="1117"/>
      <c r="AL200" s="1034">
        <v>1</v>
      </c>
      <c r="AM200" s="1039"/>
      <c r="AN200" s="1039"/>
    </row>
    <row r="201" spans="1:40" s="1079" customFormat="1" ht="30" customHeight="1">
      <c r="A201" s="1117"/>
      <c r="B201" s="1117"/>
      <c r="C201" s="1117"/>
      <c r="D201" s="1159" t="s">
        <v>1387</v>
      </c>
      <c r="E201" s="1156"/>
      <c r="F201" s="1156"/>
      <c r="G201" s="1156"/>
      <c r="H201" s="1156"/>
      <c r="I201" s="1156"/>
      <c r="J201" s="1156"/>
      <c r="K201" s="1156"/>
      <c r="L201" s="1156"/>
      <c r="M201" s="1156"/>
      <c r="N201" s="1117"/>
      <c r="O201" s="1117"/>
      <c r="P201" s="1117"/>
      <c r="Q201" s="1117"/>
      <c r="R201" s="1117"/>
      <c r="S201" s="1117"/>
      <c r="T201" s="1117"/>
      <c r="U201" s="1117"/>
      <c r="V201" s="1117"/>
      <c r="W201" s="1117"/>
      <c r="X201" s="1117"/>
      <c r="Y201" s="1117"/>
      <c r="Z201" s="1117"/>
      <c r="AA201" s="1117"/>
      <c r="AB201" s="1117"/>
      <c r="AC201" s="1117"/>
      <c r="AD201" s="1117"/>
      <c r="AE201" s="1117"/>
      <c r="AF201" s="1117"/>
      <c r="AG201" s="1117"/>
      <c r="AH201" s="1117"/>
      <c r="AI201" s="1117"/>
      <c r="AJ201" s="1117"/>
      <c r="AK201" s="1117"/>
      <c r="AL201" s="1034">
        <v>1</v>
      </c>
      <c r="AM201" s="1039"/>
      <c r="AN201" s="1039"/>
    </row>
    <row r="202" spans="1:40" s="1079" customFormat="1" ht="30" customHeight="1">
      <c r="A202" s="1117"/>
      <c r="B202" s="1117"/>
      <c r="C202" s="1117"/>
      <c r="D202" s="1117"/>
      <c r="E202" s="1117"/>
      <c r="F202" s="1117"/>
      <c r="G202" s="1117"/>
      <c r="H202" s="1117"/>
      <c r="I202" s="1117"/>
      <c r="J202" s="1117"/>
      <c r="K202" s="1117"/>
      <c r="L202" s="1117"/>
      <c r="M202" s="1117"/>
      <c r="N202" s="1117"/>
      <c r="O202" s="1117"/>
      <c r="P202" s="1117"/>
      <c r="Q202" s="1117"/>
      <c r="R202" s="1117"/>
      <c r="S202" s="1117"/>
      <c r="T202" s="1117"/>
      <c r="U202" s="1117"/>
      <c r="V202" s="1117"/>
      <c r="W202" s="1117"/>
      <c r="X202" s="1117"/>
      <c r="Y202" s="1117"/>
      <c r="Z202" s="1117"/>
      <c r="AA202" s="1117"/>
      <c r="AB202" s="1117"/>
      <c r="AC202" s="1117"/>
      <c r="AD202" s="1117"/>
      <c r="AE202" s="1117"/>
      <c r="AF202" s="1117"/>
      <c r="AG202" s="1117"/>
      <c r="AH202" s="1117"/>
      <c r="AI202" s="1117"/>
      <c r="AJ202" s="1117"/>
      <c r="AK202" s="1117"/>
      <c r="AL202" s="1034">
        <v>1</v>
      </c>
      <c r="AM202" s="1039"/>
      <c r="AN202" s="1039"/>
    </row>
    <row r="203" spans="1:40" s="1079" customFormat="1" ht="30" customHeight="1">
      <c r="A203" s="1117"/>
      <c r="B203" s="1117"/>
      <c r="C203" s="1117"/>
      <c r="D203" s="1160" t="s">
        <v>2176</v>
      </c>
      <c r="E203" s="1160"/>
      <c r="F203" s="1160"/>
      <c r="G203" s="1160"/>
      <c r="H203" s="1160"/>
      <c r="I203" s="1160"/>
      <c r="J203" s="1160"/>
      <c r="K203" s="1160"/>
      <c r="L203" s="1160"/>
      <c r="M203" s="1160"/>
      <c r="N203" s="1117"/>
      <c r="O203" s="1117"/>
      <c r="P203" s="1117"/>
      <c r="Q203" s="1117"/>
      <c r="R203" s="1117"/>
      <c r="S203" s="1117"/>
      <c r="T203" s="1117"/>
      <c r="U203" s="1117"/>
      <c r="V203" s="1117"/>
      <c r="W203" s="1117"/>
      <c r="X203" s="1117"/>
      <c r="Y203" s="1117"/>
      <c r="Z203" s="1117"/>
      <c r="AA203" s="1117"/>
      <c r="AB203" s="1117"/>
      <c r="AC203" s="1117"/>
      <c r="AD203" s="1117"/>
      <c r="AE203" s="1117"/>
      <c r="AF203" s="1117"/>
      <c r="AG203" s="1117"/>
      <c r="AH203" s="1117"/>
      <c r="AI203" s="1117"/>
      <c r="AJ203" s="1117"/>
      <c r="AK203" s="1117"/>
      <c r="AL203" s="1034">
        <v>1</v>
      </c>
      <c r="AM203" s="1039"/>
      <c r="AN203" s="1039"/>
    </row>
    <row r="204" spans="1:40" s="1079" customFormat="1" ht="30" customHeight="1">
      <c r="A204" s="1117"/>
      <c r="B204" s="1117"/>
      <c r="C204" s="1117"/>
      <c r="D204" s="1160" t="s">
        <v>2177</v>
      </c>
      <c r="E204" s="1160"/>
      <c r="F204" s="1160"/>
      <c r="G204" s="1160"/>
      <c r="H204" s="1160"/>
      <c r="I204" s="1160"/>
      <c r="J204" s="1160"/>
      <c r="K204" s="1160"/>
      <c r="L204" s="1160"/>
      <c r="M204" s="1160"/>
      <c r="N204" s="1117"/>
      <c r="O204" s="1117"/>
      <c r="P204" s="1117"/>
      <c r="Q204" s="1117"/>
      <c r="R204" s="1117"/>
      <c r="S204" s="1117"/>
      <c r="T204" s="1117"/>
      <c r="U204" s="1117"/>
      <c r="V204" s="1117"/>
      <c r="W204" s="1117"/>
      <c r="X204" s="1117"/>
      <c r="Y204" s="1117"/>
      <c r="Z204" s="1117"/>
      <c r="AA204" s="1117"/>
      <c r="AB204" s="1117"/>
      <c r="AC204" s="1117"/>
      <c r="AD204" s="1117"/>
      <c r="AE204" s="1117"/>
      <c r="AF204" s="1117"/>
      <c r="AG204" s="1117"/>
      <c r="AH204" s="1117"/>
      <c r="AI204" s="1117"/>
      <c r="AJ204" s="1117"/>
      <c r="AK204" s="1117"/>
      <c r="AL204" s="1034">
        <v>1</v>
      </c>
      <c r="AM204" s="1039"/>
      <c r="AN204" s="1039"/>
    </row>
    <row r="205" spans="1:40" s="1079" customFormat="1" ht="30" customHeight="1">
      <c r="A205" s="1117"/>
      <c r="B205" s="1117"/>
      <c r="C205" s="1117"/>
      <c r="D205" s="1160" t="s">
        <v>2178</v>
      </c>
      <c r="E205" s="1160"/>
      <c r="F205" s="1160"/>
      <c r="G205" s="1160"/>
      <c r="H205" s="1160"/>
      <c r="I205" s="1160"/>
      <c r="J205" s="1160"/>
      <c r="K205" s="1160"/>
      <c r="L205" s="1160"/>
      <c r="M205" s="1160"/>
      <c r="N205" s="1117"/>
      <c r="O205" s="1117"/>
      <c r="P205" s="1117"/>
      <c r="Q205" s="1117"/>
      <c r="R205" s="1117"/>
      <c r="S205" s="1117"/>
      <c r="T205" s="1117"/>
      <c r="U205" s="1117"/>
      <c r="V205" s="1117"/>
      <c r="W205" s="1117"/>
      <c r="X205" s="1117"/>
      <c r="Y205" s="1117"/>
      <c r="Z205" s="1117"/>
      <c r="AA205" s="1117"/>
      <c r="AB205" s="1117"/>
      <c r="AC205" s="1117"/>
      <c r="AD205" s="1117"/>
      <c r="AE205" s="1117"/>
      <c r="AF205" s="1117"/>
      <c r="AG205" s="1117"/>
      <c r="AH205" s="1117"/>
      <c r="AI205" s="1117"/>
      <c r="AJ205" s="1117"/>
      <c r="AK205" s="1117"/>
      <c r="AL205" s="1034">
        <v>1</v>
      </c>
      <c r="AM205" s="1039"/>
      <c r="AN205" s="1039"/>
    </row>
    <row r="206" spans="1:40" s="1079" customFormat="1" ht="30" customHeight="1">
      <c r="A206" s="1117"/>
      <c r="B206" s="1117"/>
      <c r="C206" s="1117"/>
      <c r="D206" s="1160" t="s">
        <v>2179</v>
      </c>
      <c r="E206" s="1160"/>
      <c r="F206" s="1160"/>
      <c r="G206" s="1160"/>
      <c r="H206" s="1160"/>
      <c r="I206" s="1160"/>
      <c r="J206" s="1160"/>
      <c r="K206" s="1160"/>
      <c r="L206" s="1160"/>
      <c r="M206" s="1160"/>
      <c r="N206" s="1117"/>
      <c r="O206" s="1117"/>
      <c r="P206" s="1117"/>
      <c r="Q206" s="1117"/>
      <c r="R206" s="1117"/>
      <c r="S206" s="1117"/>
      <c r="T206" s="1117"/>
      <c r="U206" s="1117"/>
      <c r="V206" s="1117"/>
      <c r="W206" s="1117"/>
      <c r="X206" s="1117"/>
      <c r="Y206" s="1117"/>
      <c r="Z206" s="1117"/>
      <c r="AA206" s="1117"/>
      <c r="AB206" s="1117"/>
      <c r="AC206" s="1117"/>
      <c r="AD206" s="1117"/>
      <c r="AE206" s="1117"/>
      <c r="AF206" s="1117"/>
      <c r="AG206" s="1117"/>
      <c r="AH206" s="1117"/>
      <c r="AI206" s="1117"/>
      <c r="AJ206" s="1117"/>
      <c r="AK206" s="1117"/>
      <c r="AL206" s="1034">
        <v>1</v>
      </c>
      <c r="AM206" s="1039"/>
      <c r="AN206" s="1039"/>
    </row>
    <row r="207" spans="1:40" s="1079" customFormat="1" ht="30" customHeight="1">
      <c r="A207" s="1117"/>
      <c r="B207" s="1117"/>
      <c r="C207" s="1117"/>
      <c r="D207" s="1160"/>
      <c r="E207" s="1160"/>
      <c r="F207" s="1160"/>
      <c r="G207" s="1160"/>
      <c r="H207" s="1160"/>
      <c r="I207" s="1160"/>
      <c r="J207" s="1160"/>
      <c r="K207" s="1160"/>
      <c r="L207" s="1160"/>
      <c r="M207" s="1160"/>
      <c r="N207" s="1117"/>
      <c r="O207" s="1117"/>
      <c r="P207" s="1117"/>
      <c r="Q207" s="1117"/>
      <c r="R207" s="1117"/>
      <c r="S207" s="1117"/>
      <c r="T207" s="1117"/>
      <c r="U207" s="1117"/>
      <c r="V207" s="1117"/>
      <c r="W207" s="1117"/>
      <c r="X207" s="1117"/>
      <c r="Y207" s="1117"/>
      <c r="Z207" s="1117"/>
      <c r="AA207" s="1117"/>
      <c r="AB207" s="1117"/>
      <c r="AC207" s="1117"/>
      <c r="AD207" s="1117"/>
      <c r="AE207" s="1117"/>
      <c r="AF207" s="1117"/>
      <c r="AG207" s="1117"/>
      <c r="AH207" s="1117"/>
      <c r="AI207" s="1117"/>
      <c r="AJ207" s="1117"/>
      <c r="AK207" s="1117"/>
      <c r="AL207" s="1034">
        <v>1</v>
      </c>
      <c r="AM207" s="1039"/>
      <c r="AN207" s="1039"/>
    </row>
    <row r="208" spans="1:40" s="1079" customFormat="1" ht="30" customHeight="1" thickBot="1">
      <c r="A208" s="1117"/>
      <c r="B208" s="1117"/>
      <c r="C208" s="1117"/>
      <c r="D208" s="1117"/>
      <c r="E208" s="1117"/>
      <c r="F208" s="1117"/>
      <c r="G208" s="1117"/>
      <c r="H208" s="1117"/>
      <c r="I208" s="1117"/>
      <c r="J208" s="1117"/>
      <c r="K208" s="1117"/>
      <c r="L208" s="1117"/>
      <c r="M208" s="1117"/>
      <c r="N208" s="1117"/>
      <c r="O208" s="1117"/>
      <c r="P208" s="1117"/>
      <c r="Q208" s="1199"/>
      <c r="R208" s="1199"/>
      <c r="S208" s="1199"/>
      <c r="T208" s="1199"/>
      <c r="U208" s="1199"/>
      <c r="V208" s="1199"/>
      <c r="W208" s="1117"/>
      <c r="X208" s="1117"/>
      <c r="Y208" s="1117"/>
      <c r="Z208" s="1117"/>
      <c r="AA208" s="1117"/>
      <c r="AB208" s="1117"/>
      <c r="AC208" s="1117"/>
      <c r="AD208" s="1117"/>
      <c r="AE208" s="1117"/>
      <c r="AF208" s="1117"/>
      <c r="AG208" s="1117"/>
      <c r="AH208" s="1117"/>
      <c r="AI208" s="1117"/>
      <c r="AJ208" s="1117"/>
      <c r="AK208" s="1117"/>
      <c r="AL208" s="1034">
        <v>1</v>
      </c>
      <c r="AM208" s="1039"/>
      <c r="AN208" s="1039"/>
    </row>
    <row r="209" spans="1:40" s="1167" customFormat="1" ht="30" customHeight="1">
      <c r="A209" s="1161"/>
      <c r="B209" s="1117"/>
      <c r="C209" s="1117"/>
      <c r="D209" s="1504" t="s">
        <v>2180</v>
      </c>
      <c r="E209" s="1505"/>
      <c r="F209" s="1505"/>
      <c r="G209" s="1505"/>
      <c r="H209" s="1505"/>
      <c r="I209" s="1505"/>
      <c r="J209" s="1505"/>
      <c r="K209" s="1162"/>
      <c r="L209" s="1163"/>
      <c r="M209" s="1117"/>
      <c r="N209" s="1117"/>
      <c r="O209" s="1117"/>
      <c r="P209" s="1164" t="s">
        <v>2181</v>
      </c>
      <c r="Q209" s="1165"/>
      <c r="R209" s="1165"/>
      <c r="S209" s="1165"/>
      <c r="T209" s="1165"/>
      <c r="U209" s="1165"/>
      <c r="V209" s="1165"/>
      <c r="W209" s="1166"/>
      <c r="X209" s="1117"/>
      <c r="Y209" s="1117"/>
      <c r="Z209" s="1117"/>
      <c r="AA209" s="1117"/>
      <c r="AB209" s="1117"/>
      <c r="AC209" s="1117"/>
      <c r="AD209" s="1117"/>
      <c r="AE209" s="1117"/>
      <c r="AF209" s="1117"/>
      <c r="AG209" s="1117"/>
      <c r="AH209" s="1117"/>
      <c r="AI209" s="1117"/>
      <c r="AJ209" s="1117"/>
      <c r="AK209" s="1117"/>
      <c r="AL209" s="1034">
        <v>1</v>
      </c>
      <c r="AM209" s="1039"/>
      <c r="AN209" s="1039"/>
    </row>
    <row r="210" spans="1:40" s="1167" customFormat="1" ht="30" customHeight="1">
      <c r="A210" s="1161"/>
      <c r="B210" s="1117"/>
      <c r="C210" s="1117"/>
      <c r="D210" s="1168" t="s">
        <v>2182</v>
      </c>
      <c r="E210" s="1169"/>
      <c r="F210" s="1169"/>
      <c r="G210" s="1169"/>
      <c r="H210" s="1169"/>
      <c r="I210" s="1169"/>
      <c r="J210" s="1169"/>
      <c r="K210" s="1074"/>
      <c r="L210" s="1170"/>
      <c r="M210" s="1117"/>
      <c r="N210" s="1117"/>
      <c r="O210" s="1117"/>
      <c r="P210" s="1171" t="s">
        <v>2183</v>
      </c>
      <c r="Q210" s="1172"/>
      <c r="R210" s="1172"/>
      <c r="S210" s="1172"/>
      <c r="T210" s="1172"/>
      <c r="U210" s="1172"/>
      <c r="V210" s="1172"/>
      <c r="W210" s="1173"/>
      <c r="X210" s="1117"/>
      <c r="Y210" s="1117"/>
      <c r="Z210" s="1117"/>
      <c r="AA210" s="1117"/>
      <c r="AB210" s="1117"/>
      <c r="AC210" s="1117"/>
      <c r="AD210" s="1117"/>
      <c r="AE210" s="1117"/>
      <c r="AF210" s="1117"/>
      <c r="AG210" s="1117"/>
      <c r="AH210" s="1117"/>
      <c r="AI210" s="1117"/>
      <c r="AJ210" s="1117"/>
      <c r="AK210" s="1117"/>
      <c r="AL210" s="1034">
        <v>1</v>
      </c>
      <c r="AM210" s="1039"/>
      <c r="AN210" s="1039"/>
    </row>
    <row r="211" spans="1:40" s="1167" customFormat="1" ht="30" customHeight="1">
      <c r="A211" s="1161"/>
      <c r="B211" s="1117"/>
      <c r="C211" s="1117"/>
      <c r="D211" s="1168"/>
      <c r="E211" s="1174"/>
      <c r="F211" s="1174"/>
      <c r="G211" s="1174"/>
      <c r="H211" s="1174"/>
      <c r="I211" s="1174"/>
      <c r="J211" s="1174"/>
      <c r="K211" s="1174"/>
      <c r="L211" s="1175"/>
      <c r="M211" s="1117"/>
      <c r="N211" s="1117"/>
      <c r="O211" s="1117"/>
      <c r="P211" s="1176"/>
      <c r="Q211" s="1177"/>
      <c r="R211" s="1177"/>
      <c r="S211" s="1177"/>
      <c r="T211" s="1177"/>
      <c r="U211" s="1177"/>
      <c r="V211" s="1177"/>
      <c r="W211" s="1178"/>
      <c r="X211" s="1117"/>
      <c r="Y211" s="1117"/>
      <c r="Z211" s="1117"/>
      <c r="AA211" s="1117"/>
      <c r="AB211" s="1117"/>
      <c r="AC211" s="1117"/>
      <c r="AD211" s="1117"/>
      <c r="AE211" s="1117"/>
      <c r="AF211" s="1117"/>
      <c r="AG211" s="1117"/>
      <c r="AH211" s="1117"/>
      <c r="AI211" s="1117"/>
      <c r="AJ211" s="1117"/>
      <c r="AK211" s="1117"/>
      <c r="AL211" s="1034">
        <v>1</v>
      </c>
      <c r="AM211" s="1039"/>
      <c r="AN211" s="1039"/>
    </row>
    <row r="212" spans="1:40" s="1167" customFormat="1" ht="30" customHeight="1">
      <c r="A212" s="1161"/>
      <c r="B212" s="1117"/>
      <c r="C212" s="1117"/>
      <c r="D212" s="1168"/>
      <c r="E212" s="1256" t="s">
        <v>2184</v>
      </c>
      <c r="F212" s="1174"/>
      <c r="G212" s="1174"/>
      <c r="H212" s="1174"/>
      <c r="I212" s="1174"/>
      <c r="J212" s="1174"/>
      <c r="K212" s="1174"/>
      <c r="L212" s="1175"/>
      <c r="M212" s="1117"/>
      <c r="N212" s="1117"/>
      <c r="O212" s="1117"/>
      <c r="P212" s="1176"/>
      <c r="Q212" s="1177"/>
      <c r="R212" s="1177"/>
      <c r="S212" s="1177"/>
      <c r="T212" s="1177"/>
      <c r="U212" s="1177"/>
      <c r="V212" s="1177"/>
      <c r="W212" s="1178"/>
      <c r="X212" s="1117"/>
      <c r="Y212" s="1117"/>
      <c r="Z212" s="1117"/>
      <c r="AA212" s="1117"/>
      <c r="AB212" s="1117"/>
      <c r="AC212" s="1117"/>
      <c r="AD212" s="1117"/>
      <c r="AE212" s="1117"/>
      <c r="AF212" s="1117"/>
      <c r="AG212" s="1117"/>
      <c r="AH212" s="1117"/>
      <c r="AI212" s="1117"/>
      <c r="AJ212" s="1117"/>
      <c r="AK212" s="1117"/>
      <c r="AL212" s="1034">
        <v>1</v>
      </c>
      <c r="AM212" s="1039"/>
      <c r="AN212" s="1039"/>
    </row>
    <row r="213" spans="1:40" s="1167" customFormat="1" ht="30" customHeight="1">
      <c r="A213" s="1161"/>
      <c r="B213" s="1117"/>
      <c r="C213" s="1117"/>
      <c r="D213" s="1168" t="s">
        <v>2185</v>
      </c>
      <c r="E213" s="1174"/>
      <c r="F213" s="1174"/>
      <c r="G213" s="1174"/>
      <c r="H213" s="1174"/>
      <c r="I213" s="1174"/>
      <c r="J213" s="1174"/>
      <c r="K213" s="1174"/>
      <c r="L213" s="1175"/>
      <c r="M213" s="1117"/>
      <c r="N213" s="1117"/>
      <c r="O213" s="1117"/>
      <c r="P213" s="1180"/>
      <c r="Q213" s="1074"/>
      <c r="R213" s="1074"/>
      <c r="S213" s="1074"/>
      <c r="T213" s="1074"/>
      <c r="U213" s="1074"/>
      <c r="V213" s="1074"/>
      <c r="W213" s="1170"/>
      <c r="X213" s="1117"/>
      <c r="Y213" s="1117"/>
      <c r="Z213" s="1117"/>
      <c r="AA213" s="1117"/>
      <c r="AB213" s="1117"/>
      <c r="AC213" s="1117"/>
      <c r="AD213" s="1117"/>
      <c r="AE213" s="1117"/>
      <c r="AF213" s="1117"/>
      <c r="AG213" s="1117"/>
      <c r="AH213" s="1117"/>
      <c r="AI213" s="1117"/>
      <c r="AJ213" s="1117"/>
      <c r="AK213" s="1117"/>
      <c r="AL213" s="1034">
        <v>1</v>
      </c>
      <c r="AM213" s="1039"/>
      <c r="AN213" s="1039"/>
    </row>
    <row r="214" spans="1:40" s="1167" customFormat="1" ht="30" customHeight="1">
      <c r="A214" s="1161"/>
      <c r="B214" s="1117"/>
      <c r="C214" s="1117"/>
      <c r="D214" s="1168"/>
      <c r="E214" s="1181"/>
      <c r="F214" s="1181"/>
      <c r="G214" s="1181"/>
      <c r="H214" s="1179" t="s">
        <v>2186</v>
      </c>
      <c r="I214" s="1181"/>
      <c r="J214" s="1182"/>
      <c r="K214" s="1074"/>
      <c r="L214" s="1170"/>
      <c r="M214" s="1117"/>
      <c r="N214" s="1117"/>
      <c r="O214" s="1117"/>
      <c r="P214" s="1180"/>
      <c r="Q214" s="1074"/>
      <c r="R214" s="1074"/>
      <c r="S214" s="1074"/>
      <c r="T214" s="1074"/>
      <c r="U214" s="1074"/>
      <c r="V214" s="1074"/>
      <c r="W214" s="1170"/>
      <c r="X214" s="1117"/>
      <c r="Y214" s="1117"/>
      <c r="Z214" s="1117"/>
      <c r="AA214" s="1117"/>
      <c r="AB214" s="1117"/>
      <c r="AC214" s="1117"/>
      <c r="AD214" s="1117"/>
      <c r="AE214" s="1117"/>
      <c r="AF214" s="1117"/>
      <c r="AG214" s="1117"/>
      <c r="AH214" s="1117"/>
      <c r="AI214" s="1117"/>
      <c r="AJ214" s="1117"/>
      <c r="AK214" s="1117"/>
      <c r="AL214" s="1034">
        <v>1</v>
      </c>
      <c r="AM214" s="1039"/>
      <c r="AN214" s="1039"/>
    </row>
    <row r="215" spans="1:40" s="1167" customFormat="1" ht="30" customHeight="1">
      <c r="A215" s="1161"/>
      <c r="B215" s="1117"/>
      <c r="C215" s="1117"/>
      <c r="D215" s="1168"/>
      <c r="E215" s="1181"/>
      <c r="F215" s="1181"/>
      <c r="G215" s="1181"/>
      <c r="H215" s="1179" t="s">
        <v>2187</v>
      </c>
      <c r="I215" s="1181"/>
      <c r="J215" s="1182"/>
      <c r="K215" s="1074"/>
      <c r="L215" s="1170"/>
      <c r="M215" s="1117"/>
      <c r="N215" s="1117"/>
      <c r="O215" s="1117"/>
      <c r="P215" s="1180"/>
      <c r="Q215" s="1074"/>
      <c r="R215" s="1074"/>
      <c r="S215" s="1074"/>
      <c r="T215" s="1074"/>
      <c r="U215" s="1074"/>
      <c r="V215" s="1074"/>
      <c r="W215" s="1170"/>
      <c r="X215" s="1117"/>
      <c r="Y215" s="1117"/>
      <c r="Z215" s="1117"/>
      <c r="AA215" s="1117"/>
      <c r="AB215" s="1117"/>
      <c r="AC215" s="1117"/>
      <c r="AD215" s="1117"/>
      <c r="AE215" s="1117"/>
      <c r="AF215" s="1117"/>
      <c r="AG215" s="1117"/>
      <c r="AH215" s="1117"/>
      <c r="AI215" s="1117"/>
      <c r="AJ215" s="1117"/>
      <c r="AK215" s="1117"/>
      <c r="AL215" s="1034">
        <v>1</v>
      </c>
      <c r="AM215" s="1039"/>
      <c r="AN215" s="1039"/>
    </row>
    <row r="216" spans="1:40" s="1167" customFormat="1" ht="30" customHeight="1">
      <c r="A216" s="1161"/>
      <c r="B216" s="1117"/>
      <c r="C216" s="1117"/>
      <c r="D216" s="1168"/>
      <c r="E216" s="1181"/>
      <c r="F216" s="1181"/>
      <c r="G216" s="1181"/>
      <c r="H216" s="1179" t="s">
        <v>2188</v>
      </c>
      <c r="I216" s="1181"/>
      <c r="J216" s="1182"/>
      <c r="K216" s="1074"/>
      <c r="L216" s="1170"/>
      <c r="M216" s="1117"/>
      <c r="N216" s="1117"/>
      <c r="O216" s="1117"/>
      <c r="P216" s="1180"/>
      <c r="Q216" s="1074"/>
      <c r="R216" s="1074"/>
      <c r="S216" s="1074"/>
      <c r="T216" s="1074"/>
      <c r="U216" s="1074"/>
      <c r="V216" s="1074"/>
      <c r="W216" s="1170"/>
      <c r="X216" s="1117"/>
      <c r="Y216" s="1117"/>
      <c r="Z216" s="1117"/>
      <c r="AA216" s="1117"/>
      <c r="AB216" s="1117"/>
      <c r="AC216" s="1117"/>
      <c r="AD216" s="1117"/>
      <c r="AE216" s="1117"/>
      <c r="AF216" s="1117"/>
      <c r="AG216" s="1117"/>
      <c r="AH216" s="1117"/>
      <c r="AI216" s="1117"/>
      <c r="AJ216" s="1117"/>
      <c r="AK216" s="1117"/>
      <c r="AL216" s="1034">
        <v>1</v>
      </c>
      <c r="AM216" s="1039"/>
      <c r="AN216" s="1039"/>
    </row>
    <row r="217" spans="1:40" s="1167" customFormat="1" ht="30" customHeight="1">
      <c r="A217" s="1161"/>
      <c r="B217" s="1117"/>
      <c r="C217" s="1117"/>
      <c r="D217" s="1506" t="s">
        <v>2189</v>
      </c>
      <c r="E217" s="1507"/>
      <c r="F217" s="1507"/>
      <c r="G217" s="1507"/>
      <c r="H217" s="1507"/>
      <c r="I217" s="1507"/>
      <c r="J217" s="1507"/>
      <c r="K217" s="1507"/>
      <c r="L217" s="1170"/>
      <c r="M217" s="1117"/>
      <c r="N217" s="1117"/>
      <c r="O217" s="1117"/>
      <c r="P217" s="1180"/>
      <c r="Q217" s="1074"/>
      <c r="R217" s="1074"/>
      <c r="S217" s="1074"/>
      <c r="T217" s="1074"/>
      <c r="U217" s="1074"/>
      <c r="V217" s="1074"/>
      <c r="W217" s="1170"/>
      <c r="X217" s="1117"/>
      <c r="Y217" s="1117"/>
      <c r="Z217" s="1032"/>
      <c r="AA217" s="1032"/>
      <c r="AB217" s="1032"/>
      <c r="AC217" s="1032"/>
      <c r="AD217" s="1032"/>
      <c r="AE217" s="1032"/>
      <c r="AF217" s="1032"/>
      <c r="AG217" s="1032"/>
      <c r="AH217" s="1032"/>
      <c r="AI217" s="1032"/>
      <c r="AJ217" s="1032"/>
      <c r="AK217" s="1032"/>
      <c r="AL217" s="1034">
        <v>1</v>
      </c>
      <c r="AM217" s="1039"/>
      <c r="AN217" s="1039"/>
    </row>
    <row r="218" spans="1:40" s="1167" customFormat="1" ht="30" customHeight="1" thickBot="1">
      <c r="A218" s="1161"/>
      <c r="B218" s="1117"/>
      <c r="C218" s="1117"/>
      <c r="D218" s="1509"/>
      <c r="E218" s="1510"/>
      <c r="F218" s="1510"/>
      <c r="G218" s="1510"/>
      <c r="H218" s="1510"/>
      <c r="I218" s="1510"/>
      <c r="J218" s="1510"/>
      <c r="K218" s="1510"/>
      <c r="L218" s="1183"/>
      <c r="M218" s="1117"/>
      <c r="N218" s="1117"/>
      <c r="O218" s="1117"/>
      <c r="P218" s="1184"/>
      <c r="Q218" s="1185"/>
      <c r="R218" s="1185"/>
      <c r="S218" s="1185"/>
      <c r="T218" s="1185"/>
      <c r="U218" s="1185"/>
      <c r="V218" s="1185"/>
      <c r="W218" s="1183"/>
      <c r="X218" s="1117"/>
      <c r="Y218" s="1117"/>
      <c r="Z218" s="1133"/>
      <c r="AA218" s="1133"/>
      <c r="AB218" s="1133"/>
      <c r="AC218" s="1133"/>
      <c r="AD218" s="1133"/>
      <c r="AE218" s="1133"/>
      <c r="AF218" s="1133"/>
      <c r="AG218" s="1133"/>
      <c r="AH218" s="1134"/>
      <c r="AI218" s="1134"/>
      <c r="AJ218" s="1032"/>
      <c r="AK218" s="1032"/>
      <c r="AL218" s="1034">
        <v>1</v>
      </c>
      <c r="AM218" s="1039"/>
      <c r="AN218" s="1039"/>
    </row>
    <row r="219" spans="1:40">
      <c r="A219" s="1030"/>
      <c r="B219" s="1117"/>
      <c r="C219" s="1117"/>
      <c r="D219" s="1117"/>
      <c r="E219" s="1117"/>
      <c r="F219" s="1117"/>
      <c r="G219" s="1117"/>
      <c r="H219" s="1117"/>
      <c r="I219" s="1117"/>
      <c r="J219" s="1117"/>
      <c r="K219" s="1117"/>
      <c r="L219" s="1117"/>
      <c r="M219" s="1117"/>
      <c r="N219" s="1117"/>
      <c r="O219" s="1117"/>
      <c r="P219" s="1117"/>
      <c r="Q219" s="1117"/>
      <c r="R219" s="1117"/>
      <c r="S219" s="1117"/>
      <c r="T219" s="1117"/>
      <c r="U219" s="1117"/>
      <c r="V219" s="1117"/>
      <c r="W219" s="1117"/>
      <c r="X219" s="1117"/>
      <c r="Y219" s="1117"/>
      <c r="Z219" s="1133"/>
      <c r="AA219" s="1133"/>
      <c r="AB219" s="1133"/>
      <c r="AC219" s="1133"/>
      <c r="AD219" s="1133"/>
      <c r="AE219" s="1133"/>
      <c r="AF219" s="1133"/>
      <c r="AG219" s="1133"/>
      <c r="AH219" s="1134"/>
      <c r="AI219" s="1134"/>
      <c r="AJ219" s="1032"/>
      <c r="AK219" s="1032"/>
      <c r="AL219" s="1034">
        <v>1</v>
      </c>
    </row>
    <row r="220" spans="1:40">
      <c r="A220" s="1030"/>
      <c r="B220" s="1117"/>
      <c r="C220" s="1030"/>
      <c r="D220" s="1030"/>
      <c r="E220" s="1030"/>
      <c r="F220" s="1030"/>
      <c r="G220" s="1030"/>
      <c r="H220" s="1030"/>
      <c r="I220" s="1030"/>
      <c r="J220" s="1030"/>
      <c r="K220" s="1030"/>
      <c r="L220" s="1030"/>
      <c r="M220" s="1030"/>
      <c r="N220" s="1030"/>
      <c r="O220" s="1030"/>
      <c r="P220" s="1030"/>
      <c r="Q220" s="1030"/>
      <c r="R220" s="1030"/>
      <c r="S220" s="1030"/>
      <c r="T220" s="1030"/>
      <c r="U220" s="1030"/>
      <c r="V220" s="1030"/>
      <c r="W220" s="1030"/>
      <c r="X220" s="1117"/>
      <c r="Y220" s="1117"/>
      <c r="Z220" s="1133"/>
      <c r="AA220" s="1133"/>
      <c r="AB220" s="1133"/>
      <c r="AC220" s="1133"/>
      <c r="AD220" s="1133"/>
      <c r="AE220" s="1133"/>
      <c r="AF220" s="1133"/>
      <c r="AG220" s="1133"/>
      <c r="AH220" s="1134"/>
      <c r="AI220" s="1134"/>
      <c r="AJ220" s="1032"/>
      <c r="AK220" s="1032"/>
      <c r="AL220" s="1034">
        <v>1</v>
      </c>
    </row>
    <row r="221" spans="1:40" s="1079" customFormat="1" ht="30" customHeight="1">
      <c r="A221" s="1117">
        <v>1</v>
      </c>
      <c r="B221" s="1117">
        <v>1</v>
      </c>
      <c r="C221" s="1495" t="s">
        <v>581</v>
      </c>
      <c r="D221" s="1495"/>
      <c r="E221" s="1186" t="str">
        <f ca="1">CELL("nomfichier")</f>
        <v>D:\Données\1.UPRT\0-UPRT.fait\1-UPRT.FR-SITE-WEB\ff-fiches-fabrications\ff.fiches.fabrication.2023\ffr.restaurant.2023\[ff.BAR.FICHE.TRILINGUE.05.01.2026.xlsx]Notice.utilisateur</v>
      </c>
      <c r="F221" s="1187"/>
      <c r="G221" s="1187"/>
      <c r="H221" s="1187"/>
      <c r="I221" s="1187"/>
      <c r="J221" s="1188"/>
      <c r="K221" s="1187"/>
      <c r="L221" s="1187"/>
      <c r="M221" s="1187"/>
      <c r="N221" s="1187"/>
      <c r="O221" s="1187"/>
      <c r="P221" s="1187"/>
      <c r="Q221" s="1187"/>
      <c r="R221" s="1187"/>
      <c r="S221" s="1187"/>
      <c r="T221" s="1187"/>
      <c r="U221" s="1187"/>
      <c r="V221" s="1187"/>
      <c r="W221" s="1187"/>
      <c r="X221" s="1187"/>
      <c r="Y221" s="1117"/>
      <c r="Z221" s="1133"/>
      <c r="AA221" s="1133"/>
      <c r="AB221" s="1133"/>
      <c r="AC221" s="1133"/>
      <c r="AD221" s="1133"/>
      <c r="AE221" s="1133"/>
      <c r="AF221" s="1133"/>
      <c r="AG221" s="1133"/>
      <c r="AH221" s="1134"/>
      <c r="AI221" s="1134"/>
      <c r="AJ221" s="1032"/>
      <c r="AK221" s="1032"/>
      <c r="AL221" s="1034">
        <v>1</v>
      </c>
      <c r="AM221" s="1039"/>
      <c r="AN221" s="1039"/>
    </row>
    <row r="222" spans="1:40">
      <c r="A222" s="1030"/>
      <c r="B222" s="1030"/>
      <c r="C222" s="1030"/>
      <c r="D222" s="1030"/>
      <c r="E222" s="1030"/>
      <c r="F222" s="1030"/>
      <c r="G222" s="1030"/>
      <c r="H222" s="1030"/>
      <c r="I222" s="1030"/>
      <c r="J222" s="1030"/>
      <c r="K222" s="1030"/>
      <c r="L222" s="1030"/>
      <c r="M222" s="1030"/>
      <c r="N222" s="1030"/>
      <c r="O222" s="1030"/>
      <c r="P222" s="1030"/>
      <c r="Q222" s="1030"/>
      <c r="R222" s="1030"/>
      <c r="S222" s="1030"/>
      <c r="T222" s="1030"/>
      <c r="U222" s="1030"/>
      <c r="V222" s="1030"/>
      <c r="W222" s="1030"/>
      <c r="X222" s="1030"/>
      <c r="Y222" s="1030"/>
      <c r="Z222" s="1133"/>
      <c r="AA222" s="1133"/>
      <c r="AB222" s="1133"/>
      <c r="AC222" s="1133"/>
      <c r="AD222" s="1133"/>
      <c r="AE222" s="1133"/>
      <c r="AF222" s="1133"/>
      <c r="AG222" s="1133"/>
      <c r="AH222" s="1134"/>
      <c r="AI222" s="1134"/>
      <c r="AJ222" s="1032"/>
      <c r="AK222" s="1032"/>
      <c r="AL222" s="1034">
        <v>1</v>
      </c>
    </row>
    <row r="223" spans="1:40" s="1068" customFormat="1" ht="40.5" customHeight="1">
      <c r="A223" s="1030"/>
      <c r="B223" s="1112"/>
      <c r="C223" s="1189" t="s">
        <v>2190</v>
      </c>
      <c r="D223" s="1189"/>
      <c r="E223" s="1189"/>
      <c r="F223" s="1189"/>
      <c r="G223" s="1189"/>
      <c r="H223" s="1189"/>
      <c r="I223" s="1189"/>
      <c r="J223" s="1189"/>
      <c r="K223" s="1189"/>
      <c r="L223" s="1189"/>
      <c r="M223" s="1030"/>
      <c r="N223" s="1030"/>
      <c r="O223" s="1069"/>
      <c r="P223" s="1069"/>
      <c r="Q223" s="1069"/>
      <c r="R223" s="1069"/>
      <c r="S223" s="1069"/>
      <c r="T223" s="1032"/>
      <c r="U223" s="1032"/>
      <c r="V223" s="1032"/>
      <c r="W223" s="1032"/>
      <c r="X223" s="1032"/>
      <c r="Y223" s="1032"/>
      <c r="Z223" s="1032"/>
      <c r="AA223" s="1032"/>
      <c r="AB223" s="1032"/>
      <c r="AC223" s="1032"/>
      <c r="AD223" s="1032"/>
      <c r="AE223" s="1032"/>
      <c r="AF223" s="1032"/>
      <c r="AG223" s="1133"/>
      <c r="AH223" s="1134"/>
      <c r="AI223" s="1134"/>
      <c r="AJ223" s="1032"/>
      <c r="AK223" s="1032"/>
      <c r="AL223" s="1034">
        <v>1</v>
      </c>
      <c r="AM223" s="1039"/>
      <c r="AN223" s="1039"/>
    </row>
    <row r="224" spans="1:40" s="1068" customFormat="1" ht="40.5" customHeight="1">
      <c r="A224" s="1030"/>
      <c r="B224" s="1112"/>
      <c r="C224" s="1030"/>
      <c r="D224" s="1030"/>
      <c r="E224" s="1030"/>
      <c r="F224" s="1030"/>
      <c r="G224" s="1030"/>
      <c r="H224" s="1030"/>
      <c r="I224" s="1069"/>
      <c r="J224" s="1030"/>
      <c r="K224" s="1030"/>
      <c r="L224" s="1030"/>
      <c r="M224" s="1030"/>
      <c r="N224" s="1030"/>
      <c r="O224" s="1069"/>
      <c r="P224" s="1069"/>
      <c r="Q224" s="1069"/>
      <c r="R224" s="1069"/>
      <c r="S224" s="1069"/>
      <c r="T224" s="1032"/>
      <c r="U224" s="1032"/>
      <c r="V224" s="1032"/>
      <c r="W224" s="1032"/>
      <c r="X224" s="1032"/>
      <c r="Y224" s="1032"/>
      <c r="Z224" s="1032"/>
      <c r="AA224" s="1032"/>
      <c r="AB224" s="1032"/>
      <c r="AC224" s="1032"/>
      <c r="AD224" s="1032"/>
      <c r="AE224" s="1032"/>
      <c r="AF224" s="1032"/>
      <c r="AG224" s="1133"/>
      <c r="AH224" s="1134"/>
      <c r="AI224" s="1134"/>
      <c r="AJ224" s="1032"/>
      <c r="AK224" s="1032"/>
      <c r="AL224" s="1034">
        <v>1</v>
      </c>
      <c r="AM224" s="1039"/>
      <c r="AN224" s="1039"/>
    </row>
    <row r="225" spans="1:40" s="1068" customFormat="1" ht="40.5" customHeight="1">
      <c r="A225" s="1030"/>
      <c r="B225" s="1112"/>
      <c r="C225" s="1190" t="s">
        <v>1396</v>
      </c>
      <c r="D225" s="1030"/>
      <c r="E225" s="1030"/>
      <c r="F225" s="1030"/>
      <c r="G225" s="1069"/>
      <c r="H225" s="1069"/>
      <c r="I225" s="1069"/>
      <c r="J225" s="1069"/>
      <c r="K225" s="1069"/>
      <c r="L225" s="1069"/>
      <c r="M225" s="1069"/>
      <c r="N225" s="1069"/>
      <c r="O225" s="1191" t="s">
        <v>2191</v>
      </c>
      <c r="P225" s="1069"/>
      <c r="Q225" s="1069"/>
      <c r="R225" s="1069"/>
      <c r="S225" s="1069"/>
      <c r="T225" s="1032"/>
      <c r="U225" s="1191"/>
      <c r="V225" s="1032"/>
      <c r="W225" s="1032"/>
      <c r="X225" s="1032"/>
      <c r="Y225" s="1032"/>
      <c r="Z225" s="1142"/>
      <c r="AA225" s="1032"/>
      <c r="AB225" s="1032"/>
      <c r="AC225" s="1032"/>
      <c r="AD225" s="1032"/>
      <c r="AE225" s="1032"/>
      <c r="AF225" s="1032"/>
      <c r="AG225" s="1133"/>
      <c r="AH225" s="1134"/>
      <c r="AI225" s="1134"/>
      <c r="AJ225" s="1032"/>
      <c r="AK225" s="1032"/>
      <c r="AL225" s="1034">
        <v>1</v>
      </c>
      <c r="AM225" s="1039"/>
      <c r="AN225" s="1039"/>
    </row>
    <row r="226" spans="1:40" s="1068" customFormat="1" ht="40.5" customHeight="1">
      <c r="A226" s="1030"/>
      <c r="B226" s="1112"/>
      <c r="C226" s="1192" t="s">
        <v>2192</v>
      </c>
      <c r="D226" s="1030"/>
      <c r="E226" s="1030"/>
      <c r="F226" s="1030"/>
      <c r="G226" s="1191"/>
      <c r="H226" s="1069"/>
      <c r="I226" s="1030"/>
      <c r="J226" s="1030"/>
      <c r="K226" s="1030"/>
      <c r="L226" s="1030"/>
      <c r="M226" s="1030"/>
      <c r="N226" s="1030"/>
      <c r="O226" s="1069"/>
      <c r="P226" s="1069"/>
      <c r="Q226" s="1069"/>
      <c r="R226" s="1069"/>
      <c r="S226" s="1069"/>
      <c r="T226" s="1032"/>
      <c r="U226" s="1032"/>
      <c r="V226" s="1032"/>
      <c r="W226" s="1032"/>
      <c r="X226" s="1032"/>
      <c r="Y226" s="1032"/>
      <c r="Z226" s="1146"/>
      <c r="AA226" s="1032"/>
      <c r="AB226" s="1032"/>
      <c r="AC226" s="1032"/>
      <c r="AD226" s="1032"/>
      <c r="AE226" s="1032"/>
      <c r="AF226" s="1032"/>
      <c r="AG226" s="1133"/>
      <c r="AH226" s="1134"/>
      <c r="AI226" s="1134"/>
      <c r="AJ226" s="1032"/>
      <c r="AK226" s="1032"/>
      <c r="AL226" s="1034">
        <v>1</v>
      </c>
      <c r="AM226" s="1039"/>
      <c r="AN226" s="1039"/>
    </row>
    <row r="227" spans="1:40" s="1068" customFormat="1" ht="40.5" customHeight="1">
      <c r="A227" s="1030"/>
      <c r="B227" s="1112"/>
      <c r="C227" s="1193" t="s">
        <v>781</v>
      </c>
      <c r="D227" s="1030"/>
      <c r="E227" s="1030"/>
      <c r="F227" s="1030"/>
      <c r="G227" s="1191"/>
      <c r="H227" s="1069"/>
      <c r="I227" s="1030"/>
      <c r="J227" s="1030"/>
      <c r="K227" s="1030"/>
      <c r="L227" s="1030"/>
      <c r="M227" s="1030"/>
      <c r="N227" s="1030"/>
      <c r="O227" s="1069"/>
      <c r="P227" s="1069"/>
      <c r="Q227" s="1069"/>
      <c r="R227" s="1069"/>
      <c r="S227" s="1069"/>
      <c r="T227" s="1032"/>
      <c r="U227" s="1032"/>
      <c r="V227" s="1032"/>
      <c r="W227" s="1032"/>
      <c r="X227" s="1032"/>
      <c r="Y227" s="1032"/>
      <c r="Z227" s="1032"/>
      <c r="AA227" s="1032"/>
      <c r="AB227" s="1032"/>
      <c r="AC227" s="1032"/>
      <c r="AD227" s="1032"/>
      <c r="AE227" s="1032"/>
      <c r="AF227" s="1032"/>
      <c r="AG227" s="1133"/>
      <c r="AH227" s="1134"/>
      <c r="AI227" s="1134"/>
      <c r="AJ227" s="1032"/>
      <c r="AK227" s="1032"/>
      <c r="AL227" s="1034">
        <v>1</v>
      </c>
      <c r="AM227" s="1039"/>
      <c r="AN227" s="1039"/>
    </row>
    <row r="228" spans="1:40" s="1068" customFormat="1" ht="40.5" customHeight="1">
      <c r="A228" s="1030"/>
      <c r="B228" s="1112"/>
      <c r="C228" s="1194" t="s">
        <v>2193</v>
      </c>
      <c r="D228" s="1030"/>
      <c r="E228" s="1030"/>
      <c r="F228" s="1030"/>
      <c r="G228" s="1030"/>
      <c r="H228" s="1030"/>
      <c r="I228" s="1069"/>
      <c r="J228" s="1030"/>
      <c r="K228" s="1030"/>
      <c r="L228" s="1030"/>
      <c r="M228" s="1030"/>
      <c r="N228" s="1030"/>
      <c r="O228" s="1069"/>
      <c r="P228" s="1069"/>
      <c r="Q228" s="1069"/>
      <c r="R228" s="1069"/>
      <c r="S228" s="1069"/>
      <c r="T228" s="1032"/>
      <c r="U228" s="1032"/>
      <c r="V228" s="1127" t="s">
        <v>2194</v>
      </c>
      <c r="W228" s="741"/>
      <c r="X228" s="741"/>
      <c r="Y228" s="741"/>
      <c r="Z228" s="741"/>
      <c r="AA228" s="741"/>
      <c r="AB228" s="741"/>
      <c r="AC228" s="1032"/>
      <c r="AD228" s="1032"/>
      <c r="AE228" s="1032"/>
      <c r="AF228" s="1032"/>
      <c r="AG228" s="1133"/>
      <c r="AH228" s="1134"/>
      <c r="AI228" s="1134"/>
      <c r="AJ228" s="1032"/>
      <c r="AK228" s="1032"/>
      <c r="AL228" s="1034">
        <v>1</v>
      </c>
      <c r="AM228" s="1039"/>
      <c r="AN228" s="1039"/>
    </row>
    <row r="229" spans="1:40" s="1068" customFormat="1" ht="40.5" customHeight="1">
      <c r="A229" s="1030"/>
      <c r="B229" s="1112"/>
      <c r="C229" s="1194" t="s">
        <v>1077</v>
      </c>
      <c r="D229" s="1030"/>
      <c r="E229" s="1030"/>
      <c r="F229" s="1030"/>
      <c r="G229" s="1030"/>
      <c r="H229" s="1030"/>
      <c r="I229" s="1069"/>
      <c r="J229" s="1030"/>
      <c r="K229" s="1030"/>
      <c r="L229" s="1030"/>
      <c r="M229" s="1030"/>
      <c r="N229" s="1030"/>
      <c r="O229" s="1069"/>
      <c r="P229" s="1069"/>
      <c r="Q229" s="1069"/>
      <c r="R229" s="1069"/>
      <c r="S229" s="1069"/>
      <c r="T229" s="1032"/>
      <c r="U229" s="1032"/>
      <c r="V229" s="1195" t="s">
        <v>1400</v>
      </c>
      <c r="W229" s="1113"/>
      <c r="X229" s="1113"/>
      <c r="Y229" s="1113"/>
      <c r="Z229" s="1113"/>
      <c r="AA229" s="1113"/>
      <c r="AB229" s="1113"/>
      <c r="AC229" s="1032" t="s">
        <v>505</v>
      </c>
      <c r="AD229" s="1032"/>
      <c r="AE229" s="1032"/>
      <c r="AF229" s="1032"/>
      <c r="AG229" s="1133"/>
      <c r="AH229" s="1134"/>
      <c r="AI229" s="1134"/>
      <c r="AJ229" s="1032"/>
      <c r="AK229" s="1032"/>
      <c r="AL229" s="1034">
        <v>1</v>
      </c>
      <c r="AM229" s="1039"/>
      <c r="AN229" s="1039"/>
    </row>
    <row r="230" spans="1:40" s="1068" customFormat="1" ht="40.5" customHeight="1">
      <c r="A230" s="1030"/>
      <c r="B230" s="1112"/>
      <c r="C230" s="1193" t="s">
        <v>784</v>
      </c>
      <c r="D230" s="1030"/>
      <c r="E230" s="1030"/>
      <c r="F230" s="1030"/>
      <c r="G230" s="1030"/>
      <c r="H230" s="1030"/>
      <c r="I230" s="1069"/>
      <c r="J230" s="1030"/>
      <c r="K230" s="1030"/>
      <c r="L230" s="1030"/>
      <c r="M230" s="1030"/>
      <c r="N230" s="1030"/>
      <c r="O230" s="1069"/>
      <c r="P230" s="1069"/>
      <c r="Q230" s="1069"/>
      <c r="R230" s="1069"/>
      <c r="S230" s="1069"/>
      <c r="T230" s="1032"/>
      <c r="U230" s="1032"/>
      <c r="V230" s="1032"/>
      <c r="W230" s="1032"/>
      <c r="X230" s="1032"/>
      <c r="Y230" s="1032"/>
      <c r="Z230" s="1032"/>
      <c r="AA230" s="1032"/>
      <c r="AB230" s="1032"/>
      <c r="AC230" s="1032"/>
      <c r="AD230" s="1032"/>
      <c r="AE230" s="1032"/>
      <c r="AF230" s="1032"/>
      <c r="AG230" s="1133"/>
      <c r="AH230" s="1134"/>
      <c r="AI230" s="1134"/>
      <c r="AJ230" s="1032"/>
      <c r="AK230" s="1032"/>
      <c r="AL230" s="1034">
        <v>1</v>
      </c>
      <c r="AM230" s="1039"/>
      <c r="AN230" s="1039"/>
    </row>
    <row r="231" spans="1:40" s="1068" customFormat="1" ht="40.5" customHeight="1">
      <c r="A231" s="1030"/>
      <c r="B231" s="1112"/>
      <c r="C231" s="1193" t="s">
        <v>1401</v>
      </c>
      <c r="D231" s="1030"/>
      <c r="E231" s="1030"/>
      <c r="F231" s="1030"/>
      <c r="G231" s="1030"/>
      <c r="H231" s="1030"/>
      <c r="I231" s="1069"/>
      <c r="J231" s="1030"/>
      <c r="K231" s="1030"/>
      <c r="L231" s="1030"/>
      <c r="M231" s="1030"/>
      <c r="N231" s="1030"/>
      <c r="O231" s="1069"/>
      <c r="P231" s="1069"/>
      <c r="Q231" s="1069"/>
      <c r="R231" s="1069"/>
      <c r="S231" s="1069"/>
      <c r="T231" s="1032"/>
      <c r="U231" s="1032"/>
      <c r="V231" s="1032"/>
      <c r="W231" s="1032"/>
      <c r="X231" s="1032"/>
      <c r="Y231" s="1032"/>
      <c r="Z231" s="1032"/>
      <c r="AA231" s="1032"/>
      <c r="AB231" s="1032"/>
      <c r="AC231" s="1032"/>
      <c r="AD231" s="1032"/>
      <c r="AE231" s="1032"/>
      <c r="AF231" s="1032"/>
      <c r="AG231" s="1133"/>
      <c r="AH231" s="1134"/>
      <c r="AI231" s="1134"/>
      <c r="AJ231" s="1032"/>
      <c r="AK231" s="1032"/>
      <c r="AL231" s="1034">
        <v>1</v>
      </c>
      <c r="AM231" s="1039"/>
      <c r="AN231" s="1039"/>
    </row>
    <row r="232" spans="1:40" s="1068" customFormat="1" ht="40.5" customHeight="1">
      <c r="A232" s="1030"/>
      <c r="B232" s="1112"/>
      <c r="C232" s="1196" t="s">
        <v>538</v>
      </c>
      <c r="D232" s="1196" t="s">
        <v>521</v>
      </c>
      <c r="E232" s="1196" t="s">
        <v>1402</v>
      </c>
      <c r="F232" s="1196" t="s">
        <v>1403</v>
      </c>
      <c r="G232" s="1196" t="s">
        <v>1404</v>
      </c>
      <c r="H232" s="1196" t="s">
        <v>1405</v>
      </c>
      <c r="I232" s="1196" t="s">
        <v>1406</v>
      </c>
      <c r="J232" s="1196" t="s">
        <v>1407</v>
      </c>
      <c r="K232" s="1196" t="s">
        <v>1408</v>
      </c>
      <c r="L232" s="1196" t="s">
        <v>1409</v>
      </c>
      <c r="M232" s="1196" t="s">
        <v>1410</v>
      </c>
      <c r="N232" s="1196" t="s">
        <v>1411</v>
      </c>
      <c r="O232" s="1196" t="s">
        <v>1412</v>
      </c>
      <c r="P232" s="1069"/>
      <c r="Q232" s="1196" t="s">
        <v>1413</v>
      </c>
      <c r="R232" s="1196" t="s">
        <v>1414</v>
      </c>
      <c r="S232" s="1196" t="s">
        <v>1415</v>
      </c>
      <c r="T232" s="1196" t="s">
        <v>1416</v>
      </c>
      <c r="U232" s="1196" t="s">
        <v>1417</v>
      </c>
      <c r="V232" s="1196" t="s">
        <v>1418</v>
      </c>
      <c r="W232" s="1196" t="s">
        <v>1419</v>
      </c>
      <c r="X232" s="1196" t="s">
        <v>1420</v>
      </c>
      <c r="Y232" s="1196" t="s">
        <v>1421</v>
      </c>
      <c r="Z232" s="1196" t="s">
        <v>1422</v>
      </c>
      <c r="AA232" s="1196" t="s">
        <v>1423</v>
      </c>
      <c r="AB232" s="1196" t="s">
        <v>1424</v>
      </c>
      <c r="AC232" s="1196" t="s">
        <v>1425</v>
      </c>
      <c r="AD232" s="1032"/>
      <c r="AE232" s="1032"/>
      <c r="AF232" s="1032"/>
      <c r="AG232" s="1133"/>
      <c r="AH232" s="1134"/>
      <c r="AI232" s="1134"/>
      <c r="AJ232" s="1032"/>
      <c r="AK232" s="1032"/>
      <c r="AL232" s="1034">
        <v>1</v>
      </c>
      <c r="AM232" s="1039"/>
      <c r="AN232" s="1039"/>
    </row>
    <row r="233" spans="1:40" s="1068" customFormat="1" ht="40.5" customHeight="1">
      <c r="A233" s="1030"/>
      <c r="B233" s="1112"/>
      <c r="C233" s="1196" t="s">
        <v>1426</v>
      </c>
      <c r="D233" s="1196" t="s">
        <v>1427</v>
      </c>
      <c r="E233" s="1196" t="s">
        <v>1428</v>
      </c>
      <c r="F233" s="1196" t="s">
        <v>1429</v>
      </c>
      <c r="G233" s="1196" t="s">
        <v>1430</v>
      </c>
      <c r="H233" s="1196" t="s">
        <v>1431</v>
      </c>
      <c r="I233" s="1196" t="s">
        <v>1432</v>
      </c>
      <c r="J233" s="1196" t="s">
        <v>1433</v>
      </c>
      <c r="K233" s="1196" t="s">
        <v>1434</v>
      </c>
      <c r="L233" s="1196" t="s">
        <v>1435</v>
      </c>
      <c r="M233" s="1196" t="s">
        <v>1436</v>
      </c>
      <c r="N233" s="1196" t="s">
        <v>1437</v>
      </c>
      <c r="O233" s="1196" t="s">
        <v>1438</v>
      </c>
      <c r="P233" s="1130"/>
      <c r="Q233" s="1196" t="s">
        <v>1439</v>
      </c>
      <c r="R233" s="1196" t="s">
        <v>1440</v>
      </c>
      <c r="S233" s="1196" t="s">
        <v>1441</v>
      </c>
      <c r="T233" s="1196" t="s">
        <v>1442</v>
      </c>
      <c r="U233" s="1196" t="s">
        <v>1443</v>
      </c>
      <c r="V233" s="1196" t="s">
        <v>1444</v>
      </c>
      <c r="W233" s="1196" t="s">
        <v>1445</v>
      </c>
      <c r="X233" s="1196" t="s">
        <v>1446</v>
      </c>
      <c r="Y233" s="1196" t="s">
        <v>1447</v>
      </c>
      <c r="Z233" s="1196" t="s">
        <v>1448</v>
      </c>
      <c r="AA233" s="1196" t="s">
        <v>1449</v>
      </c>
      <c r="AB233" s="1196" t="s">
        <v>1450</v>
      </c>
      <c r="AC233" s="1196" t="s">
        <v>1451</v>
      </c>
      <c r="AD233" s="1032"/>
      <c r="AE233" s="1032"/>
      <c r="AF233" s="1032"/>
      <c r="AG233" s="1133"/>
      <c r="AH233" s="1134"/>
      <c r="AI233" s="1134"/>
      <c r="AJ233" s="1032"/>
      <c r="AK233" s="1032"/>
      <c r="AL233" s="1034">
        <v>1</v>
      </c>
      <c r="AM233" s="1039"/>
      <c r="AN233" s="1039"/>
    </row>
    <row r="234" spans="1:40" s="1068" customFormat="1" ht="40.5" customHeight="1">
      <c r="A234" s="1030"/>
      <c r="B234" s="1112"/>
      <c r="C234" s="1130"/>
      <c r="D234" s="1130"/>
      <c r="E234" s="1130"/>
      <c r="F234" s="1130"/>
      <c r="G234" s="1130"/>
      <c r="H234" s="1130"/>
      <c r="I234" s="1130"/>
      <c r="J234" s="1130"/>
      <c r="K234" s="1130"/>
      <c r="L234" s="1130"/>
      <c r="M234" s="1030"/>
      <c r="N234" s="1030"/>
      <c r="O234" s="1030"/>
      <c r="P234" s="1030"/>
      <c r="Q234" s="1030"/>
      <c r="R234" s="1030"/>
      <c r="S234" s="1030"/>
      <c r="T234" s="1030"/>
      <c r="U234" s="1030"/>
      <c r="V234" s="1030"/>
      <c r="W234" s="1030"/>
      <c r="X234" s="1030"/>
      <c r="Y234" s="1030"/>
      <c r="Z234" s="1032"/>
      <c r="AA234" s="1032"/>
      <c r="AB234" s="1032"/>
      <c r="AC234" s="1032"/>
      <c r="AD234" s="1032"/>
      <c r="AE234" s="1032"/>
      <c r="AF234" s="1032"/>
      <c r="AG234" s="1133"/>
      <c r="AH234" s="1134"/>
      <c r="AI234" s="1134"/>
      <c r="AJ234" s="1032"/>
      <c r="AK234" s="1032"/>
      <c r="AL234" s="1034">
        <v>1</v>
      </c>
      <c r="AM234" s="1039"/>
      <c r="AN234" s="1039"/>
    </row>
    <row r="235" spans="1:40" s="1068" customFormat="1" ht="40.5" customHeight="1">
      <c r="A235" s="1030"/>
      <c r="B235" s="1112"/>
      <c r="C235" s="1196" t="s">
        <v>1413</v>
      </c>
      <c r="D235" s="1196" t="s">
        <v>1414</v>
      </c>
      <c r="E235" s="1196" t="s">
        <v>1415</v>
      </c>
      <c r="F235" s="1196" t="s">
        <v>1416</v>
      </c>
      <c r="G235" s="1196" t="s">
        <v>1417</v>
      </c>
      <c r="H235" s="1196" t="s">
        <v>1418</v>
      </c>
      <c r="I235" s="1196" t="s">
        <v>1419</v>
      </c>
      <c r="J235" s="1196" t="s">
        <v>1420</v>
      </c>
      <c r="K235" s="1196" t="s">
        <v>1421</v>
      </c>
      <c r="L235" s="1196" t="s">
        <v>1422</v>
      </c>
      <c r="M235" s="1196" t="s">
        <v>1423</v>
      </c>
      <c r="N235" s="1196" t="s">
        <v>1424</v>
      </c>
      <c r="O235" s="1196" t="s">
        <v>1425</v>
      </c>
      <c r="P235" s="1030"/>
      <c r="Q235" s="1196" t="s">
        <v>1452</v>
      </c>
      <c r="R235" s="1196" t="s">
        <v>1453</v>
      </c>
      <c r="S235" s="1196" t="s">
        <v>1454</v>
      </c>
      <c r="T235" s="1196" t="s">
        <v>1455</v>
      </c>
      <c r="U235" s="1196" t="s">
        <v>1456</v>
      </c>
      <c r="V235" s="1196" t="s">
        <v>1457</v>
      </c>
      <c r="W235" s="1196" t="s">
        <v>1458</v>
      </c>
      <c r="X235" s="1196" t="s">
        <v>1459</v>
      </c>
      <c r="Y235" s="1196" t="s">
        <v>1459</v>
      </c>
      <c r="Z235" s="1196" t="s">
        <v>1460</v>
      </c>
      <c r="AA235" s="1196" t="s">
        <v>1461</v>
      </c>
      <c r="AB235" s="1196" t="s">
        <v>1462</v>
      </c>
      <c r="AC235" s="1196" t="s">
        <v>1463</v>
      </c>
      <c r="AD235" s="1196" t="s">
        <v>1464</v>
      </c>
      <c r="AE235" s="1032"/>
      <c r="AF235" s="1032"/>
      <c r="AG235" s="1133"/>
      <c r="AH235" s="1134"/>
      <c r="AI235" s="1134"/>
      <c r="AJ235" s="1032"/>
      <c r="AK235" s="1032"/>
      <c r="AL235" s="1034">
        <v>1</v>
      </c>
      <c r="AM235" s="1039"/>
      <c r="AN235" s="1039"/>
    </row>
    <row r="236" spans="1:40" s="1068" customFormat="1" ht="40.5" customHeight="1">
      <c r="A236" s="1030"/>
      <c r="B236" s="1112"/>
      <c r="C236" s="1196" t="s">
        <v>1439</v>
      </c>
      <c r="D236" s="1196" t="s">
        <v>1440</v>
      </c>
      <c r="E236" s="1196" t="s">
        <v>1441</v>
      </c>
      <c r="F236" s="1196" t="s">
        <v>1442</v>
      </c>
      <c r="G236" s="1196" t="s">
        <v>1443</v>
      </c>
      <c r="H236" s="1196" t="s">
        <v>1444</v>
      </c>
      <c r="I236" s="1196" t="s">
        <v>1445</v>
      </c>
      <c r="J236" s="1196" t="s">
        <v>1446</v>
      </c>
      <c r="K236" s="1196" t="s">
        <v>1447</v>
      </c>
      <c r="L236" s="1196" t="s">
        <v>1448</v>
      </c>
      <c r="M236" s="1196" t="s">
        <v>1449</v>
      </c>
      <c r="N236" s="1196" t="s">
        <v>1450</v>
      </c>
      <c r="O236" s="1196" t="s">
        <v>1451</v>
      </c>
      <c r="P236" s="1030"/>
      <c r="Q236" s="1196" t="s">
        <v>1465</v>
      </c>
      <c r="R236" s="1196" t="s">
        <v>1466</v>
      </c>
      <c r="S236" s="1196" t="s">
        <v>1467</v>
      </c>
      <c r="T236" s="1196" t="s">
        <v>1468</v>
      </c>
      <c r="U236" s="1196" t="s">
        <v>1469</v>
      </c>
      <c r="V236" s="1196" t="s">
        <v>1469</v>
      </c>
      <c r="W236" s="1196" t="s">
        <v>1470</v>
      </c>
      <c r="X236" s="1196" t="s">
        <v>1471</v>
      </c>
      <c r="Y236" s="1196" t="s">
        <v>1472</v>
      </c>
      <c r="Z236" s="1196" t="s">
        <v>1473</v>
      </c>
      <c r="AA236" s="1196" t="s">
        <v>1474</v>
      </c>
      <c r="AB236" s="1196" t="s">
        <v>1475</v>
      </c>
      <c r="AC236" s="1196" t="s">
        <v>1476</v>
      </c>
      <c r="AD236" s="1196"/>
      <c r="AE236" s="1032"/>
      <c r="AF236" s="1032"/>
      <c r="AG236" s="1133"/>
      <c r="AH236" s="1134"/>
      <c r="AI236" s="1134"/>
      <c r="AJ236" s="1032"/>
      <c r="AK236" s="1032"/>
      <c r="AL236" s="1034">
        <v>1</v>
      </c>
      <c r="AM236" s="1039"/>
      <c r="AN236" s="1039"/>
    </row>
    <row r="237" spans="1:40" s="1068" customFormat="1" ht="40.5" customHeight="1">
      <c r="A237" s="1030"/>
      <c r="B237" s="1112"/>
      <c r="C237" s="1130"/>
      <c r="D237" s="1130"/>
      <c r="E237" s="1130"/>
      <c r="F237" s="1130"/>
      <c r="G237" s="1130"/>
      <c r="H237" s="1130"/>
      <c r="I237" s="1130"/>
      <c r="J237" s="1130"/>
      <c r="K237" s="1130"/>
      <c r="L237" s="1130"/>
      <c r="M237" s="1030"/>
      <c r="N237" s="1030"/>
      <c r="O237" s="1030"/>
      <c r="P237" s="1030"/>
      <c r="Q237" s="1030"/>
      <c r="R237" s="1030"/>
      <c r="S237" s="1030"/>
      <c r="T237" s="1030"/>
      <c r="U237" s="1030"/>
      <c r="V237" s="1030"/>
      <c r="W237" s="1030"/>
      <c r="X237" s="1030"/>
      <c r="Y237" s="1030"/>
      <c r="Z237" s="1032"/>
      <c r="AA237" s="1032"/>
      <c r="AB237" s="1032"/>
      <c r="AC237" s="1032"/>
      <c r="AD237" s="1032"/>
      <c r="AE237" s="1032"/>
      <c r="AF237" s="1032"/>
      <c r="AG237" s="1133"/>
      <c r="AH237" s="1134"/>
      <c r="AI237" s="1134"/>
      <c r="AJ237" s="1032"/>
      <c r="AK237" s="1032"/>
      <c r="AL237" s="1034">
        <v>1</v>
      </c>
      <c r="AM237" s="1039"/>
      <c r="AN237" s="1039"/>
    </row>
    <row r="238" spans="1:40" s="1068" customFormat="1" ht="40.5" customHeight="1">
      <c r="A238" s="1030"/>
      <c r="B238" s="1112"/>
      <c r="C238" s="1197" t="s">
        <v>1477</v>
      </c>
      <c r="D238" s="1197" t="s">
        <v>1478</v>
      </c>
      <c r="E238" s="1197" t="s">
        <v>1479</v>
      </c>
      <c r="F238" s="1197" t="s">
        <v>1480</v>
      </c>
      <c r="G238" s="1197" t="s">
        <v>1481</v>
      </c>
      <c r="H238" s="1197" t="s">
        <v>1482</v>
      </c>
      <c r="I238" s="1197" t="s">
        <v>1483</v>
      </c>
      <c r="J238" s="1197" t="s">
        <v>1484</v>
      </c>
      <c r="K238" s="1197" t="s">
        <v>1485</v>
      </c>
      <c r="L238" s="1197" t="s">
        <v>1486</v>
      </c>
      <c r="M238" s="1197" t="s">
        <v>1487</v>
      </c>
      <c r="N238" s="1197" t="s">
        <v>1488</v>
      </c>
      <c r="O238" s="1197" t="s">
        <v>1489</v>
      </c>
      <c r="P238" s="1030"/>
      <c r="Q238" s="1198" t="s">
        <v>1490</v>
      </c>
      <c r="R238" s="1198" t="s">
        <v>1491</v>
      </c>
      <c r="S238" s="1198" t="s">
        <v>374</v>
      </c>
      <c r="T238" s="1198" t="s">
        <v>1492</v>
      </c>
      <c r="U238" s="1198" t="s">
        <v>1493</v>
      </c>
      <c r="V238" s="1198" t="s">
        <v>1494</v>
      </c>
      <c r="W238" s="1198" t="s">
        <v>1495</v>
      </c>
      <c r="X238" s="1198" t="s">
        <v>1496</v>
      </c>
      <c r="Y238" s="1198" t="s">
        <v>1497</v>
      </c>
      <c r="Z238" s="1198" t="s">
        <v>410</v>
      </c>
      <c r="AA238" s="1198" t="s">
        <v>1498</v>
      </c>
      <c r="AB238" s="1032"/>
      <c r="AC238" s="1032"/>
      <c r="AD238" s="1032"/>
      <c r="AE238" s="1032"/>
      <c r="AF238" s="1032"/>
      <c r="AG238" s="1133"/>
      <c r="AH238" s="1134"/>
      <c r="AI238" s="1134"/>
      <c r="AJ238" s="1032"/>
      <c r="AK238" s="1032"/>
      <c r="AL238" s="1034">
        <v>1</v>
      </c>
      <c r="AM238" s="1039"/>
      <c r="AN238" s="1039"/>
    </row>
    <row r="239" spans="1:40" s="1068" customFormat="1" ht="40.5" customHeight="1">
      <c r="A239" s="1030"/>
      <c r="B239" s="1112"/>
      <c r="C239" s="1197" t="s">
        <v>1499</v>
      </c>
      <c r="D239" s="1197" t="s">
        <v>1500</v>
      </c>
      <c r="E239" s="1197" t="s">
        <v>1501</v>
      </c>
      <c r="F239" s="1197" t="s">
        <v>1502</v>
      </c>
      <c r="G239" s="1197" t="s">
        <v>1503</v>
      </c>
      <c r="H239" s="1197" t="s">
        <v>1504</v>
      </c>
      <c r="I239" s="1197" t="s">
        <v>1505</v>
      </c>
      <c r="J239" s="1197" t="s">
        <v>1506</v>
      </c>
      <c r="K239" s="1197" t="s">
        <v>1507</v>
      </c>
      <c r="L239" s="1197" t="s">
        <v>1508</v>
      </c>
      <c r="M239" s="1197" t="s">
        <v>1509</v>
      </c>
      <c r="N239" s="1197" t="s">
        <v>1509</v>
      </c>
      <c r="O239" s="1197" t="s">
        <v>1510</v>
      </c>
      <c r="P239" s="1030"/>
      <c r="Q239" s="1198" t="s">
        <v>1511</v>
      </c>
      <c r="R239" s="1198" t="s">
        <v>1512</v>
      </c>
      <c r="S239" s="1198" t="s">
        <v>1513</v>
      </c>
      <c r="T239" s="1198" t="s">
        <v>1514</v>
      </c>
      <c r="U239" s="1198" t="s">
        <v>1515</v>
      </c>
      <c r="V239" s="1198" t="s">
        <v>1516</v>
      </c>
      <c r="W239" s="1198" t="s">
        <v>1517</v>
      </c>
      <c r="X239" s="1198" t="s">
        <v>1518</v>
      </c>
      <c r="Y239" s="1198" t="s">
        <v>1519</v>
      </c>
      <c r="Z239" s="1198" t="s">
        <v>1520</v>
      </c>
      <c r="AA239" s="1198"/>
      <c r="AB239" s="1032"/>
      <c r="AC239" s="1032"/>
      <c r="AD239" s="1032"/>
      <c r="AE239" s="1032"/>
      <c r="AF239" s="1032"/>
      <c r="AG239" s="1133"/>
      <c r="AH239" s="1134"/>
      <c r="AI239" s="1134"/>
      <c r="AJ239" s="1032"/>
      <c r="AK239" s="1032"/>
      <c r="AL239" s="1034">
        <v>1</v>
      </c>
      <c r="AM239" s="1039"/>
      <c r="AN239" s="1039"/>
    </row>
    <row r="240" spans="1:40" s="1068" customFormat="1" ht="40.5" customHeight="1">
      <c r="A240" s="1030"/>
      <c r="B240" s="1112"/>
      <c r="C240" s="1130"/>
      <c r="D240" s="1130"/>
      <c r="E240" s="1130"/>
      <c r="F240" s="1130"/>
      <c r="G240" s="1130"/>
      <c r="H240" s="1130"/>
      <c r="I240" s="1130"/>
      <c r="J240" s="1130"/>
      <c r="K240" s="1130"/>
      <c r="L240" s="1130"/>
      <c r="M240" s="1030"/>
      <c r="N240" s="1030"/>
      <c r="O240" s="1030"/>
      <c r="P240" s="1030"/>
      <c r="Q240" s="1030"/>
      <c r="R240" s="1030"/>
      <c r="S240" s="1030"/>
      <c r="T240" s="1030"/>
      <c r="U240" s="1030"/>
      <c r="V240" s="1030"/>
      <c r="W240" s="1030"/>
      <c r="X240" s="1030"/>
      <c r="Y240" s="1030"/>
      <c r="Z240" s="1032"/>
      <c r="AA240" s="1032"/>
      <c r="AB240" s="1032"/>
      <c r="AC240" s="1032"/>
      <c r="AD240" s="1032"/>
      <c r="AE240" s="1032"/>
      <c r="AF240" s="1032"/>
      <c r="AG240" s="1133"/>
      <c r="AH240" s="1134"/>
      <c r="AI240" s="1134"/>
      <c r="AJ240" s="1032"/>
      <c r="AK240" s="1032"/>
      <c r="AL240" s="1034">
        <v>1</v>
      </c>
      <c r="AM240" s="1039"/>
      <c r="AN240" s="1039"/>
    </row>
    <row r="241" spans="1:40" s="1068" customFormat="1" ht="40.5" customHeight="1">
      <c r="A241" s="1030"/>
      <c r="B241" s="1112"/>
      <c r="C241" s="1198" t="s">
        <v>1521</v>
      </c>
      <c r="D241" s="1198" t="s">
        <v>1522</v>
      </c>
      <c r="E241" s="1198" t="s">
        <v>1523</v>
      </c>
      <c r="F241" s="1198" t="s">
        <v>1524</v>
      </c>
      <c r="G241" s="1198" t="s">
        <v>380</v>
      </c>
      <c r="H241" s="1198" t="s">
        <v>1525</v>
      </c>
      <c r="I241" s="1198" t="s">
        <v>1526</v>
      </c>
      <c r="J241" s="1198" t="s">
        <v>1527</v>
      </c>
      <c r="K241" s="1198" t="s">
        <v>1528</v>
      </c>
      <c r="L241" s="1198" t="s">
        <v>1529</v>
      </c>
      <c r="M241" s="1198" t="s">
        <v>1530</v>
      </c>
      <c r="N241" s="1030"/>
      <c r="O241" s="1030"/>
      <c r="P241" s="1030"/>
      <c r="Q241" s="1198" t="s">
        <v>1531</v>
      </c>
      <c r="R241" s="1198" t="s">
        <v>1532</v>
      </c>
      <c r="S241" s="1198" t="s">
        <v>1533</v>
      </c>
      <c r="T241" s="1198" t="s">
        <v>1534</v>
      </c>
      <c r="U241" s="1198" t="s">
        <v>1535</v>
      </c>
      <c r="V241" s="1198" t="s">
        <v>1536</v>
      </c>
      <c r="W241" s="1198" t="s">
        <v>1537</v>
      </c>
      <c r="X241" s="1198" t="s">
        <v>1538</v>
      </c>
      <c r="Y241" s="1198" t="s">
        <v>1539</v>
      </c>
      <c r="Z241" s="1198" t="s">
        <v>1540</v>
      </c>
      <c r="AA241" s="1032"/>
      <c r="AB241" s="1032"/>
      <c r="AC241" s="1032"/>
      <c r="AD241" s="1032"/>
      <c r="AE241" s="1032"/>
      <c r="AF241" s="1032"/>
      <c r="AG241" s="1133"/>
      <c r="AH241" s="1134"/>
      <c r="AI241" s="1134"/>
      <c r="AJ241" s="1032"/>
      <c r="AK241" s="1032"/>
      <c r="AL241" s="1034">
        <v>1</v>
      </c>
      <c r="AM241" s="1039"/>
      <c r="AN241" s="1039"/>
    </row>
    <row r="242" spans="1:40" s="1068" customFormat="1" ht="40.5" customHeight="1">
      <c r="A242" s="1030"/>
      <c r="B242" s="1112"/>
      <c r="C242" s="1130"/>
      <c r="D242" s="1130"/>
      <c r="E242" s="1130"/>
      <c r="F242" s="1130"/>
      <c r="G242" s="1130"/>
      <c r="H242" s="1130"/>
      <c r="I242" s="1130"/>
      <c r="J242" s="1130"/>
      <c r="K242" s="1130"/>
      <c r="L242" s="1130"/>
      <c r="M242" s="1030"/>
      <c r="N242" s="1030"/>
      <c r="O242" s="1130"/>
      <c r="P242" s="1130"/>
      <c r="Q242" s="1130"/>
      <c r="R242" s="1130"/>
      <c r="S242" s="1130"/>
      <c r="T242" s="1130"/>
      <c r="U242" s="1130"/>
      <c r="V242" s="1130"/>
      <c r="W242" s="1130"/>
      <c r="X242" s="1130"/>
      <c r="Y242" s="1032"/>
      <c r="Z242" s="1032"/>
      <c r="AA242" s="1032"/>
      <c r="AB242" s="1032"/>
      <c r="AC242" s="1032"/>
      <c r="AD242" s="1032"/>
      <c r="AE242" s="1032"/>
      <c r="AF242" s="1032"/>
      <c r="AG242" s="1133"/>
      <c r="AH242" s="1134"/>
      <c r="AI242" s="1134"/>
      <c r="AJ242" s="1032"/>
      <c r="AK242" s="1032"/>
      <c r="AL242" s="1034">
        <v>1</v>
      </c>
      <c r="AM242" s="1039"/>
      <c r="AN242" s="1039"/>
    </row>
    <row r="243" spans="1:40" s="1068" customFormat="1" ht="40.5" customHeight="1">
      <c r="A243" s="1030"/>
      <c r="B243" s="1112"/>
      <c r="C243" s="1199" t="s">
        <v>2195</v>
      </c>
      <c r="D243" s="1030"/>
      <c r="E243" s="1030"/>
      <c r="F243" s="1030"/>
      <c r="G243" s="1030"/>
      <c r="H243" s="1030"/>
      <c r="I243" s="1069"/>
      <c r="J243" s="1030"/>
      <c r="K243" s="1030"/>
      <c r="L243" s="1030"/>
      <c r="M243" s="1030"/>
      <c r="N243" s="1030"/>
      <c r="O243" s="1069"/>
      <c r="P243" s="1069"/>
      <c r="Q243" s="1069"/>
      <c r="R243" s="1069"/>
      <c r="S243" s="1069"/>
      <c r="T243" s="1032"/>
      <c r="U243" s="1032"/>
      <c r="V243" s="1032"/>
      <c r="W243" s="1032"/>
      <c r="X243" s="1032"/>
      <c r="Y243" s="1032"/>
      <c r="Z243" s="1032"/>
      <c r="AA243" s="1032"/>
      <c r="AB243" s="1032"/>
      <c r="AC243" s="1032"/>
      <c r="AD243" s="1032"/>
      <c r="AE243" s="1032"/>
      <c r="AF243" s="1032"/>
      <c r="AG243" s="1133"/>
      <c r="AH243" s="1134"/>
      <c r="AI243" s="1134"/>
      <c r="AJ243" s="1032"/>
      <c r="AK243" s="1032"/>
      <c r="AL243" s="1034">
        <v>1</v>
      </c>
      <c r="AM243" s="1039"/>
      <c r="AN243" s="1039"/>
    </row>
    <row r="244" spans="1:40" s="1068" customFormat="1" ht="40.5" customHeight="1">
      <c r="A244" s="1030"/>
      <c r="B244" s="1112"/>
      <c r="C244" s="1199" t="s">
        <v>2196</v>
      </c>
      <c r="D244" s="1030"/>
      <c r="E244" s="1030"/>
      <c r="F244" s="1030"/>
      <c r="G244" s="1030"/>
      <c r="H244" s="1030"/>
      <c r="I244" s="1069"/>
      <c r="J244" s="1030"/>
      <c r="K244" s="1030"/>
      <c r="L244" s="1030"/>
      <c r="M244" s="1030"/>
      <c r="N244" s="1030"/>
      <c r="O244" s="1069"/>
      <c r="P244" s="1069"/>
      <c r="Q244" s="1069"/>
      <c r="R244" s="1069"/>
      <c r="S244" s="1069"/>
      <c r="T244" s="1032"/>
      <c r="U244" s="1032"/>
      <c r="V244" s="1032"/>
      <c r="W244" s="1032"/>
      <c r="X244" s="1032"/>
      <c r="Y244" s="1032"/>
      <c r="Z244" s="1032"/>
      <c r="AA244" s="1032"/>
      <c r="AB244" s="1032"/>
      <c r="AC244" s="1032"/>
      <c r="AD244" s="1032"/>
      <c r="AE244" s="1032"/>
      <c r="AF244" s="1032"/>
      <c r="AG244" s="1133"/>
      <c r="AH244" s="1134"/>
      <c r="AI244" s="1134"/>
      <c r="AJ244" s="1032"/>
      <c r="AK244" s="1032"/>
      <c r="AL244" s="1034">
        <v>1</v>
      </c>
      <c r="AM244" s="1039"/>
      <c r="AN244" s="1039"/>
    </row>
    <row r="245" spans="1:40" s="1068" customFormat="1" ht="40.5" customHeight="1">
      <c r="A245" s="1030"/>
      <c r="B245" s="1112"/>
      <c r="C245" s="1199" t="s">
        <v>1542</v>
      </c>
      <c r="D245" s="1030"/>
      <c r="E245" s="1030"/>
      <c r="F245" s="1030"/>
      <c r="G245" s="1030"/>
      <c r="H245" s="1030"/>
      <c r="I245" s="1069"/>
      <c r="J245" s="1030"/>
      <c r="K245" s="1030"/>
      <c r="L245" s="1030"/>
      <c r="M245" s="1030"/>
      <c r="N245" s="1030"/>
      <c r="O245" s="1069"/>
      <c r="P245" s="1069"/>
      <c r="Q245" s="1069"/>
      <c r="R245" s="1069"/>
      <c r="S245" s="1069"/>
      <c r="T245" s="1032"/>
      <c r="U245" s="1032"/>
      <c r="V245" s="1032"/>
      <c r="W245" s="1032"/>
      <c r="X245" s="1032"/>
      <c r="Y245" s="1032"/>
      <c r="Z245" s="1032"/>
      <c r="AA245" s="1032"/>
      <c r="AB245" s="1032"/>
      <c r="AC245" s="1032"/>
      <c r="AD245" s="1032"/>
      <c r="AE245" s="1032"/>
      <c r="AF245" s="1032"/>
      <c r="AG245" s="1133"/>
      <c r="AH245" s="1134"/>
      <c r="AI245" s="1134"/>
      <c r="AJ245" s="1032"/>
      <c r="AK245" s="1032"/>
      <c r="AL245" s="1034">
        <v>1</v>
      </c>
      <c r="AM245" s="1039"/>
      <c r="AN245" s="1039"/>
    </row>
    <row r="246" spans="1:40" s="1068" customFormat="1" ht="40.5" customHeight="1">
      <c r="A246" s="1030"/>
      <c r="B246" s="1112"/>
      <c r="C246" s="1200" t="s">
        <v>1543</v>
      </c>
      <c r="D246" s="1200" t="s">
        <v>1544</v>
      </c>
      <c r="E246" s="1200" t="s">
        <v>1545</v>
      </c>
      <c r="F246" s="1200" t="s">
        <v>1546</v>
      </c>
      <c r="G246" s="1200" t="s">
        <v>1547</v>
      </c>
      <c r="H246" s="1200" t="s">
        <v>1548</v>
      </c>
      <c r="I246" s="1200" t="s">
        <v>1549</v>
      </c>
      <c r="J246" s="1200" t="s">
        <v>1550</v>
      </c>
      <c r="K246" s="1200" t="s">
        <v>1551</v>
      </c>
      <c r="L246" s="1200" t="s">
        <v>1552</v>
      </c>
      <c r="M246" s="1200" t="s">
        <v>1553</v>
      </c>
      <c r="N246" s="1200"/>
      <c r="O246" s="1200"/>
      <c r="P246" s="1069"/>
      <c r="Q246" s="1069"/>
      <c r="R246" s="1069"/>
      <c r="S246" s="1069"/>
      <c r="T246" s="1032"/>
      <c r="U246" s="1032"/>
      <c r="V246" s="1032"/>
      <c r="W246" s="1032"/>
      <c r="X246" s="1032"/>
      <c r="Y246" s="1032"/>
      <c r="Z246" s="1032"/>
      <c r="AA246" s="1032"/>
      <c r="AB246" s="1032"/>
      <c r="AC246" s="1032"/>
      <c r="AD246" s="1032"/>
      <c r="AE246" s="1032"/>
      <c r="AF246" s="1032"/>
      <c r="AG246" s="1133"/>
      <c r="AH246" s="1134"/>
      <c r="AI246" s="1134"/>
      <c r="AJ246" s="1032"/>
      <c r="AK246" s="1032"/>
      <c r="AL246" s="1034">
        <v>1</v>
      </c>
      <c r="AM246" s="1039"/>
      <c r="AN246" s="1039"/>
    </row>
    <row r="247" spans="1:40" s="1068" customFormat="1" ht="40.5" customHeight="1">
      <c r="A247" s="1030"/>
      <c r="B247" s="1112"/>
      <c r="C247" s="1199" t="s">
        <v>1554</v>
      </c>
      <c r="D247" s="1199" t="s">
        <v>1555</v>
      </c>
      <c r="E247" s="1199" t="s">
        <v>1556</v>
      </c>
      <c r="F247" s="1199"/>
      <c r="G247" s="1199" t="s">
        <v>1557</v>
      </c>
      <c r="H247" s="1199"/>
      <c r="I247" s="1199" t="s">
        <v>1558</v>
      </c>
      <c r="J247" s="1199"/>
      <c r="K247" s="1199" t="s">
        <v>1559</v>
      </c>
      <c r="L247" s="1199"/>
      <c r="M247" s="1199" t="s">
        <v>1560</v>
      </c>
      <c r="N247" s="1199" t="s">
        <v>1561</v>
      </c>
      <c r="O247" s="1199"/>
      <c r="P247" s="1199" t="s">
        <v>1562</v>
      </c>
      <c r="Q247" s="1199"/>
      <c r="R247" s="1199" t="s">
        <v>1563</v>
      </c>
      <c r="S247" s="1069"/>
      <c r="T247" s="1032"/>
      <c r="U247" s="1032"/>
      <c r="V247" s="1032"/>
      <c r="W247" s="1032"/>
      <c r="X247" s="1032"/>
      <c r="Y247" s="1032"/>
      <c r="Z247" s="1032"/>
      <c r="AA247" s="1032"/>
      <c r="AB247" s="1032"/>
      <c r="AC247" s="1032"/>
      <c r="AD247" s="1032"/>
      <c r="AE247" s="1032"/>
      <c r="AF247" s="1032"/>
      <c r="AG247" s="1133"/>
      <c r="AH247" s="1134"/>
      <c r="AI247" s="1134"/>
      <c r="AJ247" s="1032"/>
      <c r="AK247" s="1032"/>
      <c r="AL247" s="1034">
        <v>1</v>
      </c>
      <c r="AM247" s="1039"/>
      <c r="AN247" s="1039"/>
    </row>
    <row r="248" spans="1:40" s="1068" customFormat="1" ht="40.5" customHeight="1">
      <c r="A248" s="1030"/>
      <c r="B248" s="1112"/>
      <c r="C248" s="1199" t="s">
        <v>2197</v>
      </c>
      <c r="D248" s="1030"/>
      <c r="E248" s="1030"/>
      <c r="F248" s="1030"/>
      <c r="G248" s="1030"/>
      <c r="H248" s="1030"/>
      <c r="I248" s="1069"/>
      <c r="J248" s="1030"/>
      <c r="K248" s="1030"/>
      <c r="L248" s="1030"/>
      <c r="M248" s="1030"/>
      <c r="N248" s="1030"/>
      <c r="O248" s="1069"/>
      <c r="P248" s="1069"/>
      <c r="Q248" s="1069"/>
      <c r="R248" s="1069"/>
      <c r="S248" s="1069"/>
      <c r="T248" s="1032"/>
      <c r="U248" s="1032"/>
      <c r="V248" s="1032"/>
      <c r="W248" s="1032"/>
      <c r="X248" s="1032"/>
      <c r="Y248" s="1032"/>
      <c r="Z248" s="1032"/>
      <c r="AA248" s="1032"/>
      <c r="AB248" s="1032"/>
      <c r="AC248" s="1032"/>
      <c r="AD248" s="1032"/>
      <c r="AE248" s="1032"/>
      <c r="AF248" s="1032"/>
      <c r="AG248" s="1133"/>
      <c r="AH248" s="1134"/>
      <c r="AI248" s="1134"/>
      <c r="AJ248" s="1032"/>
      <c r="AK248" s="1032"/>
      <c r="AL248" s="1034">
        <v>1</v>
      </c>
      <c r="AM248" s="1039"/>
      <c r="AN248" s="1039"/>
    </row>
    <row r="249" spans="1:40" s="1068" customFormat="1" ht="40.5" customHeight="1">
      <c r="A249" s="1030"/>
      <c r="B249" s="1112"/>
      <c r="C249" s="1193"/>
      <c r="D249" s="1030"/>
      <c r="E249" s="1030"/>
      <c r="F249" s="1030"/>
      <c r="G249" s="1030"/>
      <c r="H249" s="1030"/>
      <c r="I249" s="1069"/>
      <c r="J249" s="1030"/>
      <c r="K249" s="1030"/>
      <c r="L249" s="1030"/>
      <c r="M249" s="1030"/>
      <c r="N249" s="1030"/>
      <c r="O249" s="1069"/>
      <c r="P249" s="1069"/>
      <c r="Q249" s="1069"/>
      <c r="R249" s="1069"/>
      <c r="S249" s="1069"/>
      <c r="T249" s="1032"/>
      <c r="U249" s="1032"/>
      <c r="V249" s="1032"/>
      <c r="W249" s="1032"/>
      <c r="X249" s="1032"/>
      <c r="Y249" s="1032"/>
      <c r="Z249" s="1032"/>
      <c r="AA249" s="1032"/>
      <c r="AB249" s="1032"/>
      <c r="AC249" s="1032"/>
      <c r="AD249" s="1032"/>
      <c r="AE249" s="1032"/>
      <c r="AF249" s="1032"/>
      <c r="AG249" s="1133"/>
      <c r="AH249" s="1134"/>
      <c r="AI249" s="1134"/>
      <c r="AJ249" s="1032"/>
      <c r="AK249" s="1032"/>
      <c r="AL249" s="1034">
        <v>1</v>
      </c>
      <c r="AM249" s="1039"/>
      <c r="AN249" s="1039"/>
    </row>
    <row r="250" spans="1:40" s="1206" customFormat="1" ht="40.5" customHeight="1">
      <c r="A250" s="1161"/>
      <c r="B250" s="1132" t="s">
        <v>2198</v>
      </c>
      <c r="C250" s="1161"/>
      <c r="D250" s="1161"/>
      <c r="E250" s="1161"/>
      <c r="F250" s="1161"/>
      <c r="G250" s="1201"/>
      <c r="H250" s="1161"/>
      <c r="I250" s="1069"/>
      <c r="J250" s="1161"/>
      <c r="K250" s="1161"/>
      <c r="L250" s="1161"/>
      <c r="M250" s="1161"/>
      <c r="N250" s="1161"/>
      <c r="O250" s="1069"/>
      <c r="P250" s="1069"/>
      <c r="Q250" s="1202" t="s">
        <v>2199</v>
      </c>
      <c r="R250" s="1203" t="s">
        <v>1566</v>
      </c>
      <c r="S250" s="1204"/>
      <c r="T250" s="1204"/>
      <c r="U250" s="1204"/>
      <c r="V250" s="1204"/>
      <c r="W250" s="1204"/>
      <c r="X250" s="1204"/>
      <c r="Y250" s="1204"/>
      <c r="Z250" s="1205"/>
      <c r="AA250" s="1205"/>
      <c r="AB250" s="1205"/>
      <c r="AC250" s="1205"/>
      <c r="AD250" s="1205"/>
      <c r="AE250" s="1205"/>
      <c r="AF250" s="1205"/>
      <c r="AG250" s="1205"/>
      <c r="AH250" s="1205"/>
      <c r="AI250" s="1134"/>
      <c r="AJ250" s="1032"/>
      <c r="AK250" s="1032"/>
      <c r="AL250" s="1034">
        <v>1</v>
      </c>
      <c r="AM250" s="1039"/>
      <c r="AN250" s="1039"/>
    </row>
    <row r="251" spans="1:40" s="1206" customFormat="1" ht="40.5" customHeight="1">
      <c r="A251" s="1161"/>
      <c r="B251" s="1207" t="s">
        <v>1567</v>
      </c>
      <c r="C251" s="1207" t="s">
        <v>1568</v>
      </c>
      <c r="D251" s="1207" t="s">
        <v>1569</v>
      </c>
      <c r="E251" s="1207"/>
      <c r="F251" s="1207" t="s">
        <v>1570</v>
      </c>
      <c r="G251" s="1207" t="s">
        <v>1571</v>
      </c>
      <c r="H251" s="1208" t="s">
        <v>1572</v>
      </c>
      <c r="I251" s="1207" t="s">
        <v>1573</v>
      </c>
      <c r="J251" s="1207" t="s">
        <v>1574</v>
      </c>
      <c r="K251" s="1207" t="s">
        <v>1575</v>
      </c>
      <c r="L251" s="1207"/>
      <c r="M251" s="1207"/>
      <c r="N251" s="1207"/>
      <c r="O251" s="1207" t="s">
        <v>1576</v>
      </c>
      <c r="P251" s="1207" t="s">
        <v>1577</v>
      </c>
      <c r="Q251" s="1207" t="s">
        <v>1578</v>
      </c>
      <c r="R251" s="1207" t="s">
        <v>1579</v>
      </c>
      <c r="S251" s="1207" t="s">
        <v>1580</v>
      </c>
      <c r="T251" s="1207" t="s">
        <v>394</v>
      </c>
      <c r="U251" s="1207" t="s">
        <v>1581</v>
      </c>
      <c r="V251" s="1207" t="s">
        <v>1582</v>
      </c>
      <c r="W251" s="1207" t="s">
        <v>936</v>
      </c>
      <c r="X251" s="1207" t="s">
        <v>1583</v>
      </c>
      <c r="Y251" s="1207"/>
      <c r="Z251" s="1032"/>
      <c r="AA251" s="1032"/>
      <c r="AB251" s="1032"/>
      <c r="AC251" s="1032"/>
      <c r="AD251" s="1032"/>
      <c r="AE251" s="1032"/>
      <c r="AF251" s="1032"/>
      <c r="AG251" s="1133"/>
      <c r="AH251" s="1134"/>
      <c r="AI251" s="1134"/>
      <c r="AJ251" s="1032"/>
      <c r="AK251" s="1032"/>
      <c r="AL251" s="1034">
        <v>1</v>
      </c>
      <c r="AM251" s="1039"/>
      <c r="AN251" s="1039"/>
    </row>
    <row r="252" spans="1:40" s="1206" customFormat="1" ht="40.5" customHeight="1">
      <c r="A252" s="1161"/>
      <c r="B252" s="1161"/>
      <c r="C252" s="1209" t="s">
        <v>1584</v>
      </c>
      <c r="D252" s="1210" t="s">
        <v>1585</v>
      </c>
      <c r="E252" s="1207"/>
      <c r="F252" s="1207"/>
      <c r="G252" s="1207"/>
      <c r="H252" s="1207"/>
      <c r="I252" s="1207"/>
      <c r="J252" s="1207"/>
      <c r="K252" s="1207"/>
      <c r="L252" s="1207"/>
      <c r="M252" s="1207"/>
      <c r="N252" s="1207"/>
      <c r="O252" s="1207"/>
      <c r="P252" s="1207"/>
      <c r="Q252" s="1207"/>
      <c r="R252" s="1207"/>
      <c r="S252" s="1207"/>
      <c r="T252" s="1207"/>
      <c r="U252" s="1207"/>
      <c r="V252" s="1207"/>
      <c r="W252" s="1207"/>
      <c r="X252" s="1207"/>
      <c r="Y252" s="1207"/>
      <c r="Z252" s="1032"/>
      <c r="AA252" s="1032"/>
      <c r="AB252" s="1032"/>
      <c r="AC252" s="1032"/>
      <c r="AD252" s="1032"/>
      <c r="AE252" s="1032"/>
      <c r="AF252" s="1032"/>
      <c r="AG252" s="1133"/>
      <c r="AH252" s="1134"/>
      <c r="AI252" s="1134"/>
      <c r="AJ252" s="1032"/>
      <c r="AK252" s="1032"/>
      <c r="AL252" s="1034">
        <v>1</v>
      </c>
      <c r="AM252" s="1039"/>
      <c r="AN252" s="1039"/>
    </row>
    <row r="253" spans="1:40" s="1206" customFormat="1" ht="40.5" customHeight="1">
      <c r="A253" s="1161"/>
      <c r="B253" s="1161"/>
      <c r="C253" s="1209"/>
      <c r="D253" s="1210" t="s">
        <v>1586</v>
      </c>
      <c r="E253" s="1207"/>
      <c r="F253" s="1207"/>
      <c r="G253" s="1207"/>
      <c r="H253" s="1207"/>
      <c r="I253" s="1207"/>
      <c r="J253" s="1207"/>
      <c r="K253" s="1207"/>
      <c r="L253" s="1207"/>
      <c r="M253" s="1207"/>
      <c r="N253" s="1207"/>
      <c r="O253" s="1207"/>
      <c r="P253" s="1207"/>
      <c r="Q253" s="1207"/>
      <c r="R253" s="1207"/>
      <c r="S253" s="1207"/>
      <c r="T253" s="1207"/>
      <c r="U253" s="1207"/>
      <c r="V253" s="1207"/>
      <c r="W253" s="1207"/>
      <c r="X253" s="1207"/>
      <c r="Y253" s="1207"/>
      <c r="Z253" s="1032"/>
      <c r="AA253" s="1032"/>
      <c r="AB253" s="1032"/>
      <c r="AC253" s="1032"/>
      <c r="AD253" s="1032"/>
      <c r="AE253" s="1032"/>
      <c r="AF253" s="1032"/>
      <c r="AG253" s="1133"/>
      <c r="AH253" s="1134"/>
      <c r="AI253" s="1134"/>
      <c r="AJ253" s="1032"/>
      <c r="AK253" s="1032"/>
      <c r="AL253" s="1034">
        <v>1</v>
      </c>
      <c r="AM253" s="1039"/>
      <c r="AN253" s="1039"/>
    </row>
    <row r="254" spans="1:40" s="1206" customFormat="1" ht="40.5" customHeight="1">
      <c r="A254" s="1161"/>
      <c r="B254" s="1161"/>
      <c r="C254" s="1209"/>
      <c r="D254" s="1210" t="s">
        <v>1587</v>
      </c>
      <c r="E254" s="1207"/>
      <c r="F254" s="1207"/>
      <c r="G254" s="1207"/>
      <c r="H254" s="1207"/>
      <c r="I254" s="1207"/>
      <c r="J254" s="1207"/>
      <c r="K254" s="1207"/>
      <c r="L254" s="1207"/>
      <c r="M254" s="1207"/>
      <c r="N254" s="1207"/>
      <c r="O254" s="1207"/>
      <c r="P254" s="1207"/>
      <c r="Q254" s="1207"/>
      <c r="R254" s="1207"/>
      <c r="S254" s="1207"/>
      <c r="T254" s="1207"/>
      <c r="U254" s="1207"/>
      <c r="V254" s="1207"/>
      <c r="W254" s="1207"/>
      <c r="X254" s="1207"/>
      <c r="Y254" s="1207"/>
      <c r="Z254" s="1032"/>
      <c r="AA254" s="1032"/>
      <c r="AB254" s="1032"/>
      <c r="AC254" s="1032"/>
      <c r="AD254" s="1032"/>
      <c r="AE254" s="1032"/>
      <c r="AF254" s="1032"/>
      <c r="AG254" s="1133"/>
      <c r="AH254" s="1134"/>
      <c r="AI254" s="1134"/>
      <c r="AJ254" s="1032"/>
      <c r="AK254" s="1032"/>
      <c r="AL254" s="1034">
        <v>1</v>
      </c>
      <c r="AM254" s="1039"/>
      <c r="AN254" s="1039"/>
    </row>
    <row r="255" spans="1:40" s="1206" customFormat="1" ht="40.5" customHeight="1">
      <c r="A255" s="1161"/>
      <c r="B255" s="1161"/>
      <c r="C255" s="1211"/>
      <c r="D255" s="1212" t="s">
        <v>2200</v>
      </c>
      <c r="E255" s="1207"/>
      <c r="F255" s="1207"/>
      <c r="G255" s="1207"/>
      <c r="H255" s="1207"/>
      <c r="I255" s="1207"/>
      <c r="J255" s="1207"/>
      <c r="K255" s="1207"/>
      <c r="L255" s="1207"/>
      <c r="M255" s="1207"/>
      <c r="N255" s="1207"/>
      <c r="O255" s="1207"/>
      <c r="P255" s="1207"/>
      <c r="Q255" s="1207"/>
      <c r="R255" s="1207"/>
      <c r="S255" s="1207"/>
      <c r="T255" s="1207"/>
      <c r="U255" s="1207"/>
      <c r="V255" s="1207"/>
      <c r="W255" s="1207"/>
      <c r="X255" s="1207"/>
      <c r="Y255" s="1207"/>
      <c r="Z255" s="1032"/>
      <c r="AA255" s="1032"/>
      <c r="AB255" s="1032"/>
      <c r="AC255" s="1032"/>
      <c r="AD255" s="1032"/>
      <c r="AE255" s="1032"/>
      <c r="AF255" s="1032"/>
      <c r="AG255" s="1133"/>
      <c r="AH255" s="1134"/>
      <c r="AI255" s="1134"/>
      <c r="AJ255" s="1032"/>
      <c r="AK255" s="1032"/>
      <c r="AL255" s="1034">
        <v>1</v>
      </c>
      <c r="AM255" s="1039"/>
      <c r="AN255" s="1039"/>
    </row>
    <row r="256" spans="1:40" s="1206" customFormat="1" ht="40.5" customHeight="1">
      <c r="A256" s="1161"/>
      <c r="B256" s="1161"/>
      <c r="C256" s="1209"/>
      <c r="D256" s="1210" t="s">
        <v>1589</v>
      </c>
      <c r="E256" s="1207"/>
      <c r="F256" s="1207"/>
      <c r="G256" s="1207"/>
      <c r="H256" s="1207"/>
      <c r="I256" s="1207"/>
      <c r="J256" s="1207"/>
      <c r="K256" s="1207"/>
      <c r="L256" s="1207"/>
      <c r="M256" s="1207"/>
      <c r="N256" s="1207"/>
      <c r="O256" s="1207"/>
      <c r="P256" s="1207"/>
      <c r="Q256" s="1207"/>
      <c r="R256" s="1207"/>
      <c r="S256" s="1207"/>
      <c r="T256" s="1207"/>
      <c r="U256" s="1207"/>
      <c r="V256" s="1207"/>
      <c r="W256" s="1207"/>
      <c r="X256" s="1207"/>
      <c r="Y256" s="1207"/>
      <c r="Z256" s="1032"/>
      <c r="AA256" s="1032"/>
      <c r="AB256" s="1032"/>
      <c r="AC256" s="1032"/>
      <c r="AD256" s="1032"/>
      <c r="AE256" s="1032"/>
      <c r="AF256" s="1032"/>
      <c r="AG256" s="1133"/>
      <c r="AH256" s="1134"/>
      <c r="AI256" s="1134"/>
      <c r="AJ256" s="1032"/>
      <c r="AK256" s="1032"/>
      <c r="AL256" s="1034">
        <v>1</v>
      </c>
      <c r="AM256" s="1039"/>
      <c r="AN256" s="1039"/>
    </row>
    <row r="257" spans="1:40" s="1206" customFormat="1" ht="40.5" customHeight="1">
      <c r="A257" s="1161"/>
      <c r="B257" s="1161"/>
      <c r="C257" s="1209"/>
      <c r="D257" s="1210" t="s">
        <v>1590</v>
      </c>
      <c r="E257" s="1207"/>
      <c r="F257" s="1207"/>
      <c r="G257" s="1207"/>
      <c r="H257" s="1207"/>
      <c r="I257" s="1207"/>
      <c r="J257" s="1207"/>
      <c r="K257" s="1207"/>
      <c r="L257" s="1207"/>
      <c r="M257" s="1207"/>
      <c r="N257" s="1207"/>
      <c r="O257" s="1207"/>
      <c r="P257" s="1207"/>
      <c r="Q257" s="1207"/>
      <c r="R257" s="1207"/>
      <c r="S257" s="1207"/>
      <c r="T257" s="1207"/>
      <c r="U257" s="1207"/>
      <c r="V257" s="1207"/>
      <c r="W257" s="1207"/>
      <c r="X257" s="1207"/>
      <c r="Y257" s="1207"/>
      <c r="Z257" s="1032"/>
      <c r="AA257" s="1032"/>
      <c r="AB257" s="1032"/>
      <c r="AC257" s="1032"/>
      <c r="AD257" s="1032"/>
      <c r="AE257" s="1032"/>
      <c r="AF257" s="1032"/>
      <c r="AG257" s="1133"/>
      <c r="AH257" s="1134"/>
      <c r="AI257" s="1134"/>
      <c r="AJ257" s="1032"/>
      <c r="AK257" s="1032"/>
      <c r="AL257" s="1034">
        <v>1</v>
      </c>
      <c r="AM257" s="1039"/>
      <c r="AN257" s="1039"/>
    </row>
    <row r="258" spans="1:40" s="1206" customFormat="1" ht="40.5" customHeight="1">
      <c r="A258" s="1161"/>
      <c r="B258" s="1132"/>
      <c r="C258" s="1161"/>
      <c r="D258" s="1132" t="s">
        <v>2201</v>
      </c>
      <c r="E258" s="1161"/>
      <c r="F258" s="1161"/>
      <c r="G258" s="1161"/>
      <c r="H258" s="1161"/>
      <c r="I258" s="1069"/>
      <c r="J258" s="1161"/>
      <c r="K258" s="1161"/>
      <c r="L258" s="1161"/>
      <c r="M258" s="1161"/>
      <c r="N258" s="1161"/>
      <c r="O258" s="1069"/>
      <c r="P258" s="1069"/>
      <c r="Q258" s="1069"/>
      <c r="R258" s="1069"/>
      <c r="S258" s="1069"/>
      <c r="T258" s="1133"/>
      <c r="U258" s="1132"/>
      <c r="V258" s="1213"/>
      <c r="W258" s="1207"/>
      <c r="X258" s="1207"/>
      <c r="Y258" s="1207"/>
      <c r="Z258" s="1032"/>
      <c r="AA258" s="1032"/>
      <c r="AB258" s="1032"/>
      <c r="AC258" s="1032"/>
      <c r="AD258" s="1032"/>
      <c r="AE258" s="1032"/>
      <c r="AF258" s="1032"/>
      <c r="AG258" s="1133"/>
      <c r="AH258" s="1134"/>
      <c r="AI258" s="1134"/>
      <c r="AJ258" s="1032"/>
      <c r="AK258" s="1032"/>
      <c r="AL258" s="1034">
        <v>1</v>
      </c>
      <c r="AM258" s="1039"/>
      <c r="AN258" s="1039"/>
    </row>
    <row r="259" spans="1:40" s="1206" customFormat="1" ht="40.5" customHeight="1">
      <c r="A259" s="1161"/>
      <c r="B259" s="1132"/>
      <c r="C259" s="1161"/>
      <c r="D259" s="1161"/>
      <c r="E259" s="1161"/>
      <c r="F259" s="1161"/>
      <c r="G259" s="1161"/>
      <c r="H259" s="1161"/>
      <c r="I259" s="1069"/>
      <c r="J259" s="1161"/>
      <c r="K259" s="1161"/>
      <c r="L259" s="1161"/>
      <c r="M259" s="1161"/>
      <c r="N259" s="1161"/>
      <c r="O259" s="1069"/>
      <c r="P259" s="1069"/>
      <c r="Q259" s="1069"/>
      <c r="R259" s="1069"/>
      <c r="S259" s="1069"/>
      <c r="T259" s="1133"/>
      <c r="U259" s="1132"/>
      <c r="V259" s="1213"/>
      <c r="W259" s="1207"/>
      <c r="X259" s="1207"/>
      <c r="Y259" s="1207"/>
      <c r="Z259" s="1032"/>
      <c r="AA259" s="1032"/>
      <c r="AB259" s="1032"/>
      <c r="AC259" s="1032"/>
      <c r="AD259" s="1032"/>
      <c r="AE259" s="1032"/>
      <c r="AF259" s="1032"/>
      <c r="AG259" s="1133"/>
      <c r="AH259" s="1134"/>
      <c r="AI259" s="1134"/>
      <c r="AJ259" s="1032"/>
      <c r="AK259" s="1032"/>
      <c r="AL259" s="1034">
        <v>1</v>
      </c>
      <c r="AM259" s="1039"/>
      <c r="AN259" s="1039"/>
    </row>
    <row r="260" spans="1:40" s="1206" customFormat="1" ht="40.5" customHeight="1">
      <c r="A260" s="1161"/>
      <c r="B260" s="1132"/>
      <c r="C260" s="1161"/>
      <c r="D260" s="1161"/>
      <c r="E260" s="1161"/>
      <c r="F260" s="1161"/>
      <c r="G260" s="1161"/>
      <c r="H260" s="1161"/>
      <c r="I260" s="1069"/>
      <c r="J260" s="1161"/>
      <c r="K260" s="1161"/>
      <c r="L260" s="1161"/>
      <c r="M260" s="1161"/>
      <c r="N260" s="1161"/>
      <c r="O260" s="1069"/>
      <c r="P260" s="1069"/>
      <c r="Q260" s="1069"/>
      <c r="R260" s="1069"/>
      <c r="S260" s="1069"/>
      <c r="T260" s="1133"/>
      <c r="U260" s="1132"/>
      <c r="V260" s="1213"/>
      <c r="W260" s="1207"/>
      <c r="X260" s="1207"/>
      <c r="Y260" s="1207"/>
      <c r="Z260" s="1032"/>
      <c r="AA260" s="1032"/>
      <c r="AB260" s="1032"/>
      <c r="AC260" s="1032"/>
      <c r="AD260" s="1032"/>
      <c r="AE260" s="1032"/>
      <c r="AF260" s="1032"/>
      <c r="AG260" s="1133"/>
      <c r="AH260" s="1134"/>
      <c r="AI260" s="1134"/>
      <c r="AJ260" s="1032"/>
      <c r="AK260" s="1032"/>
      <c r="AL260" s="1034">
        <v>1</v>
      </c>
      <c r="AM260" s="1039"/>
      <c r="AN260" s="1039"/>
    </row>
    <row r="261" spans="1:40" s="1068" customFormat="1" ht="40.5" customHeight="1">
      <c r="A261" s="1030"/>
      <c r="B261" s="1132" t="s">
        <v>2202</v>
      </c>
      <c r="C261" s="1030"/>
      <c r="D261" s="1030"/>
      <c r="E261" s="1030"/>
      <c r="F261" s="1030"/>
      <c r="G261" s="1030"/>
      <c r="H261" s="1030"/>
      <c r="I261" s="1069"/>
      <c r="J261" s="1030"/>
      <c r="K261" s="1030"/>
      <c r="L261" s="1030"/>
      <c r="M261" s="1030"/>
      <c r="N261" s="1030"/>
      <c r="O261" s="1069"/>
      <c r="P261" s="1069"/>
      <c r="Q261" s="1069"/>
      <c r="R261" s="1069"/>
      <c r="S261" s="1069"/>
      <c r="T261" s="1032"/>
      <c r="U261" s="1032"/>
      <c r="V261" s="1032"/>
      <c r="W261" s="1032"/>
      <c r="X261" s="1032"/>
      <c r="Y261" s="1032"/>
      <c r="Z261" s="1032"/>
      <c r="AA261" s="1032"/>
      <c r="AB261" s="1032"/>
      <c r="AC261" s="1032"/>
      <c r="AD261" s="1032"/>
      <c r="AE261" s="1032"/>
      <c r="AF261" s="1032"/>
      <c r="AG261" s="1032"/>
      <c r="AH261" s="1032"/>
      <c r="AI261" s="1032"/>
      <c r="AJ261" s="1032"/>
      <c r="AK261" s="1032"/>
      <c r="AL261" s="1034">
        <v>1</v>
      </c>
      <c r="AM261" s="1039"/>
      <c r="AN261" s="1039"/>
    </row>
    <row r="262" spans="1:40" s="1068" customFormat="1" ht="40.5" customHeight="1">
      <c r="A262" s="1030"/>
      <c r="B262" s="1112"/>
      <c r="C262" s="1214" t="s">
        <v>1491</v>
      </c>
      <c r="D262" s="1215" t="s">
        <v>374</v>
      </c>
      <c r="E262" s="1216" t="s">
        <v>1492</v>
      </c>
      <c r="F262" s="1217" t="s">
        <v>1493</v>
      </c>
      <c r="G262" s="1218" t="s">
        <v>1494</v>
      </c>
      <c r="H262" s="1219" t="s">
        <v>1495</v>
      </c>
      <c r="I262" s="1220" t="s">
        <v>1496</v>
      </c>
      <c r="J262" s="1221" t="s">
        <v>1497</v>
      </c>
      <c r="K262" s="1222" t="s">
        <v>410</v>
      </c>
      <c r="L262" s="1030"/>
      <c r="M262" s="1030"/>
      <c r="N262" s="1030"/>
      <c r="O262" s="1223" t="s">
        <v>1498</v>
      </c>
      <c r="P262" s="1224" t="s">
        <v>1511</v>
      </c>
      <c r="Q262" s="1225" t="s">
        <v>1512</v>
      </c>
      <c r="R262" s="1226" t="s">
        <v>1513</v>
      </c>
      <c r="S262" s="1217" t="s">
        <v>1514</v>
      </c>
      <c r="T262" s="1227" t="s">
        <v>1515</v>
      </c>
      <c r="U262" s="1228" t="s">
        <v>1516</v>
      </c>
      <c r="V262" s="1229" t="s">
        <v>1517</v>
      </c>
      <c r="W262" s="1230" t="s">
        <v>1518</v>
      </c>
      <c r="X262" s="1231" t="s">
        <v>1519</v>
      </c>
      <c r="Y262" s="1216" t="s">
        <v>1520</v>
      </c>
      <c r="Z262" s="1032"/>
      <c r="AA262" s="1032"/>
      <c r="AB262" s="1032"/>
      <c r="AC262" s="1032"/>
      <c r="AD262" s="1032"/>
      <c r="AE262" s="1032"/>
      <c r="AF262" s="1032"/>
      <c r="AG262" s="1032"/>
      <c r="AH262" s="1032"/>
      <c r="AI262" s="1032"/>
      <c r="AJ262" s="1032"/>
      <c r="AK262" s="1032"/>
      <c r="AL262" s="1034">
        <v>1</v>
      </c>
      <c r="AM262" s="1039"/>
      <c r="AN262" s="1039"/>
    </row>
    <row r="263" spans="1:40" s="1068" customFormat="1" ht="40.5" customHeight="1">
      <c r="A263" s="1030"/>
      <c r="B263" s="1112"/>
      <c r="C263" s="1030"/>
      <c r="D263" s="1030"/>
      <c r="E263" s="1030"/>
      <c r="F263" s="1030"/>
      <c r="G263" s="1030"/>
      <c r="H263" s="1030"/>
      <c r="I263" s="1069"/>
      <c r="J263" s="1030"/>
      <c r="K263" s="1030"/>
      <c r="L263" s="1030"/>
      <c r="M263" s="1030"/>
      <c r="N263" s="1030"/>
      <c r="O263" s="1069"/>
      <c r="P263" s="1069"/>
      <c r="Q263" s="1069"/>
      <c r="R263" s="1069"/>
      <c r="S263" s="1069"/>
      <c r="T263" s="1032"/>
      <c r="U263" s="1032"/>
      <c r="V263" s="1032"/>
      <c r="W263" s="1032"/>
      <c r="X263" s="1032"/>
      <c r="Y263" s="1032"/>
      <c r="Z263" s="1032"/>
      <c r="AA263" s="1032"/>
      <c r="AB263" s="1032"/>
      <c r="AC263" s="1032"/>
      <c r="AD263" s="1032"/>
      <c r="AE263" s="1032"/>
      <c r="AF263" s="1032"/>
      <c r="AG263" s="1032"/>
      <c r="AH263" s="1032"/>
      <c r="AI263" s="1032"/>
      <c r="AJ263" s="1032"/>
      <c r="AK263" s="1032"/>
      <c r="AL263" s="1034">
        <v>1</v>
      </c>
      <c r="AM263" s="1039"/>
      <c r="AN263" s="1039"/>
    </row>
    <row r="264" spans="1:40" s="1068" customFormat="1" ht="40.5" customHeight="1">
      <c r="A264" s="1030"/>
      <c r="B264" s="1112"/>
      <c r="C264" s="1232" t="s">
        <v>1491</v>
      </c>
      <c r="D264" s="1232" t="s">
        <v>374</v>
      </c>
      <c r="E264" s="1232" t="s">
        <v>1492</v>
      </c>
      <c r="F264" s="1232" t="s">
        <v>1493</v>
      </c>
      <c r="G264" s="1232" t="s">
        <v>1494</v>
      </c>
      <c r="H264" s="1232" t="s">
        <v>1495</v>
      </c>
      <c r="I264" s="1232" t="s">
        <v>1496</v>
      </c>
      <c r="J264" s="1232" t="s">
        <v>1497</v>
      </c>
      <c r="K264" s="1232" t="s">
        <v>410</v>
      </c>
      <c r="L264" s="1030"/>
      <c r="M264" s="1030"/>
      <c r="N264" s="1030"/>
      <c r="O264" s="1232" t="s">
        <v>1498</v>
      </c>
      <c r="P264" s="1232" t="s">
        <v>1511</v>
      </c>
      <c r="Q264" s="1232" t="s">
        <v>1512</v>
      </c>
      <c r="R264" s="1232" t="s">
        <v>1513</v>
      </c>
      <c r="S264" s="1232" t="s">
        <v>1514</v>
      </c>
      <c r="T264" s="1232" t="s">
        <v>1515</v>
      </c>
      <c r="U264" s="1232" t="s">
        <v>1516</v>
      </c>
      <c r="V264" s="1232" t="s">
        <v>1517</v>
      </c>
      <c r="W264" s="1232" t="s">
        <v>1518</v>
      </c>
      <c r="X264" s="1232" t="s">
        <v>1519</v>
      </c>
      <c r="Y264" s="1232" t="s">
        <v>1520</v>
      </c>
      <c r="Z264" s="1030"/>
      <c r="AA264" s="1030"/>
      <c r="AB264" s="1030"/>
      <c r="AC264" s="1030"/>
      <c r="AD264" s="1030"/>
      <c r="AE264" s="1030"/>
      <c r="AF264" s="1030"/>
      <c r="AG264" s="1030"/>
      <c r="AH264" s="1030"/>
      <c r="AI264" s="1030"/>
      <c r="AJ264" s="1030"/>
      <c r="AK264" s="1030"/>
      <c r="AL264" s="1034">
        <v>1</v>
      </c>
      <c r="AM264" s="1039"/>
      <c r="AN264" s="1039"/>
    </row>
    <row r="265" spans="1:40" s="1068" customFormat="1" ht="40.5" customHeight="1">
      <c r="A265" s="1030"/>
      <c r="B265" s="1112"/>
      <c r="C265" s="1030"/>
      <c r="D265" s="1030"/>
      <c r="E265" s="1030"/>
      <c r="F265" s="1030"/>
      <c r="G265" s="1030"/>
      <c r="H265" s="1030"/>
      <c r="I265" s="1069"/>
      <c r="J265" s="1030"/>
      <c r="K265" s="1030"/>
      <c r="L265" s="1030"/>
      <c r="M265" s="1030"/>
      <c r="N265" s="1030"/>
      <c r="O265" s="1069"/>
      <c r="P265" s="1069"/>
      <c r="Q265" s="1069"/>
      <c r="R265" s="1069"/>
      <c r="S265" s="1069"/>
      <c r="T265" s="1032"/>
      <c r="U265" s="1032"/>
      <c r="V265" s="1032"/>
      <c r="W265" s="1032"/>
      <c r="X265" s="1032"/>
      <c r="Y265" s="1032"/>
      <c r="Z265" s="1032"/>
      <c r="AA265" s="1032"/>
      <c r="AB265" s="1032"/>
      <c r="AC265" s="1032"/>
      <c r="AD265" s="1032"/>
      <c r="AE265" s="1032"/>
      <c r="AF265" s="1032"/>
      <c r="AG265" s="1133"/>
      <c r="AH265" s="1134"/>
      <c r="AI265" s="1134"/>
      <c r="AJ265" s="1032"/>
      <c r="AK265" s="1032"/>
      <c r="AL265" s="1034">
        <v>1</v>
      </c>
      <c r="AM265" s="1039"/>
      <c r="AN265" s="1039"/>
    </row>
    <row r="266" spans="1:40" s="1068" customFormat="1" ht="40.5" customHeight="1">
      <c r="A266" s="1030"/>
      <c r="B266" s="1112"/>
      <c r="C266" s="1233">
        <v>1</v>
      </c>
      <c r="D266" s="1233" t="s">
        <v>1592</v>
      </c>
      <c r="E266" s="1233" t="s">
        <v>1593</v>
      </c>
      <c r="F266" s="1233" t="s">
        <v>1594</v>
      </c>
      <c r="G266" s="1233" t="s">
        <v>1595</v>
      </c>
      <c r="H266" s="1233" t="s">
        <v>1596</v>
      </c>
      <c r="I266" s="1233" t="s">
        <v>1597</v>
      </c>
      <c r="J266" s="1233" t="s">
        <v>1598</v>
      </c>
      <c r="K266" s="1233" t="s">
        <v>1599</v>
      </c>
      <c r="L266" s="1030"/>
      <c r="M266" s="1030"/>
      <c r="N266" s="1030"/>
      <c r="O266" s="1233" t="s">
        <v>1600</v>
      </c>
      <c r="P266" s="1233" t="s">
        <v>1601</v>
      </c>
      <c r="Q266" s="1233" t="s">
        <v>1602</v>
      </c>
      <c r="R266" s="1233" t="s">
        <v>1603</v>
      </c>
      <c r="S266" s="1233" t="s">
        <v>1604</v>
      </c>
      <c r="T266" s="1233" t="s">
        <v>1605</v>
      </c>
      <c r="U266" s="1233" t="s">
        <v>1606</v>
      </c>
      <c r="V266" s="1233" t="s">
        <v>1607</v>
      </c>
      <c r="W266" s="1233" t="s">
        <v>1608</v>
      </c>
      <c r="X266" s="1233" t="s">
        <v>1609</v>
      </c>
      <c r="Y266" s="1233" t="s">
        <v>1610</v>
      </c>
      <c r="Z266" s="1234">
        <v>15.5</v>
      </c>
      <c r="AA266" s="1032"/>
      <c r="AB266" s="1032"/>
      <c r="AC266" s="1032"/>
      <c r="AD266" s="1032"/>
      <c r="AE266" s="1032"/>
      <c r="AF266" s="1032"/>
      <c r="AG266" s="1133"/>
      <c r="AH266" s="1134"/>
      <c r="AI266" s="1134"/>
      <c r="AJ266" s="1032"/>
      <c r="AK266" s="1032"/>
      <c r="AL266" s="1034">
        <v>1</v>
      </c>
      <c r="AM266" s="1039"/>
      <c r="AN266" s="1039"/>
    </row>
    <row r="267" spans="1:40" s="1068" customFormat="1" ht="40.5" customHeight="1">
      <c r="A267" s="1030"/>
      <c r="B267" s="1112"/>
      <c r="C267" s="1030"/>
      <c r="D267" s="1030"/>
      <c r="E267" s="1030"/>
      <c r="F267" s="1030"/>
      <c r="G267" s="1030"/>
      <c r="H267" s="1030"/>
      <c r="I267" s="1069"/>
      <c r="J267" s="1030"/>
      <c r="K267" s="1030"/>
      <c r="L267" s="1030"/>
      <c r="M267" s="1030"/>
      <c r="N267" s="1030"/>
      <c r="O267" s="1069"/>
      <c r="P267" s="1069"/>
      <c r="Q267" s="1069"/>
      <c r="R267" s="1069"/>
      <c r="S267" s="1069"/>
      <c r="T267" s="1032"/>
      <c r="U267" s="1032"/>
      <c r="V267" s="1032"/>
      <c r="W267" s="1032"/>
      <c r="X267" s="1032"/>
      <c r="Y267" s="1032"/>
      <c r="Z267" s="1135" t="s">
        <v>2203</v>
      </c>
      <c r="AA267" s="1032"/>
      <c r="AB267" s="1032"/>
      <c r="AC267" s="1032"/>
      <c r="AD267" s="1032"/>
      <c r="AE267" s="1032"/>
      <c r="AF267" s="1032"/>
      <c r="AG267" s="1133"/>
      <c r="AH267" s="1134"/>
      <c r="AI267" s="1134"/>
      <c r="AJ267" s="1032"/>
      <c r="AK267" s="1032"/>
      <c r="AL267" s="1034">
        <v>1</v>
      </c>
      <c r="AM267" s="1039"/>
      <c r="AN267" s="1039"/>
    </row>
    <row r="268" spans="1:40" s="1068" customFormat="1" ht="40.5" customHeight="1">
      <c r="A268" s="1030"/>
      <c r="B268" s="1112"/>
      <c r="C268" s="1235">
        <v>1</v>
      </c>
      <c r="D268" s="1236">
        <v>2</v>
      </c>
      <c r="E268" s="1235">
        <v>3</v>
      </c>
      <c r="F268" s="1236">
        <v>4</v>
      </c>
      <c r="G268" s="1235">
        <v>5</v>
      </c>
      <c r="H268" s="1236">
        <v>6</v>
      </c>
      <c r="I268" s="1235">
        <v>7</v>
      </c>
      <c r="J268" s="1236">
        <v>8</v>
      </c>
      <c r="K268" s="1235">
        <v>9</v>
      </c>
      <c r="L268" s="1030"/>
      <c r="M268" s="1030"/>
      <c r="N268" s="1030"/>
      <c r="O268" s="1236">
        <v>10</v>
      </c>
      <c r="P268" s="1235">
        <v>11</v>
      </c>
      <c r="Q268" s="1236">
        <v>12</v>
      </c>
      <c r="R268" s="1235">
        <v>13</v>
      </c>
      <c r="S268" s="1236">
        <v>14</v>
      </c>
      <c r="T268" s="1235">
        <v>15</v>
      </c>
      <c r="U268" s="1236">
        <v>16</v>
      </c>
      <c r="V268" s="1235">
        <v>17</v>
      </c>
      <c r="W268" s="1236">
        <v>18</v>
      </c>
      <c r="X268" s="1235">
        <v>19</v>
      </c>
      <c r="Y268" s="1236">
        <v>20</v>
      </c>
      <c r="Z268" s="1032"/>
      <c r="AA268" s="1032"/>
      <c r="AB268" s="1032"/>
      <c r="AC268" s="1032"/>
      <c r="AD268" s="1032"/>
      <c r="AE268" s="1032"/>
      <c r="AF268" s="1032"/>
      <c r="AG268" s="1133"/>
      <c r="AH268" s="1134"/>
      <c r="AI268" s="1134"/>
      <c r="AJ268" s="1032"/>
      <c r="AK268" s="1032"/>
      <c r="AL268" s="1034">
        <v>1</v>
      </c>
      <c r="AM268" s="1039"/>
      <c r="AN268" s="1039"/>
    </row>
    <row r="269" spans="1:40" s="1206" customFormat="1" ht="40.5" customHeight="1">
      <c r="A269" s="1161"/>
      <c r="B269" s="1132"/>
      <c r="C269" s="1161"/>
      <c r="D269" s="1161"/>
      <c r="E269" s="1161"/>
      <c r="F269" s="1161"/>
      <c r="G269" s="1161"/>
      <c r="H269" s="1161"/>
      <c r="I269" s="1069"/>
      <c r="J269" s="1161"/>
      <c r="K269" s="1161"/>
      <c r="L269" s="1161"/>
      <c r="M269" s="1161"/>
      <c r="N269" s="1161"/>
      <c r="O269" s="1069"/>
      <c r="P269" s="1069"/>
      <c r="Q269" s="1069"/>
      <c r="R269" s="1069"/>
      <c r="S269" s="1069"/>
      <c r="T269" s="1133"/>
      <c r="U269" s="1132"/>
      <c r="V269" s="1213"/>
      <c r="W269" s="1207"/>
      <c r="X269" s="1207"/>
      <c r="Y269" s="1207"/>
      <c r="Z269" s="1032"/>
      <c r="AA269" s="1032"/>
      <c r="AB269" s="1032"/>
      <c r="AC269" s="1032"/>
      <c r="AD269" s="1032"/>
      <c r="AE269" s="1032"/>
      <c r="AF269" s="1032"/>
      <c r="AG269" s="1133"/>
      <c r="AH269" s="1134"/>
      <c r="AI269" s="1134"/>
      <c r="AJ269" s="1032"/>
      <c r="AK269" s="1032"/>
      <c r="AL269" s="1034">
        <v>1</v>
      </c>
      <c r="AM269" s="1039"/>
      <c r="AN269" s="1039"/>
    </row>
    <row r="270" spans="1:40" s="1206" customFormat="1" ht="40.5" customHeight="1">
      <c r="A270" s="1161"/>
      <c r="B270" s="1237"/>
      <c r="C270" s="1238" t="s">
        <v>1612</v>
      </c>
      <c r="D270" s="1239"/>
      <c r="E270" s="1133"/>
      <c r="F270" s="1240" t="s">
        <v>2204</v>
      </c>
      <c r="G270" s="1241"/>
      <c r="H270" s="1241"/>
      <c r="I270" s="1241"/>
      <c r="J270" s="1241"/>
      <c r="K270" s="1241"/>
      <c r="L270" s="1069"/>
      <c r="M270" s="1069"/>
      <c r="N270" s="1069"/>
      <c r="O270" s="1069"/>
      <c r="P270" s="1133"/>
      <c r="Q270" s="1133"/>
      <c r="R270" s="1069"/>
      <c r="S270" s="1069"/>
      <c r="T270" s="1133"/>
      <c r="U270" s="1133"/>
      <c r="V270" s="1213"/>
      <c r="W270" s="1207"/>
      <c r="X270" s="1207"/>
      <c r="Y270" s="1207"/>
      <c r="Z270" s="1242" t="s">
        <v>1614</v>
      </c>
      <c r="AA270" s="1032"/>
      <c r="AB270" s="1032"/>
      <c r="AC270" s="1032"/>
      <c r="AD270" s="1032"/>
      <c r="AE270" s="1032"/>
      <c r="AF270" s="1032"/>
      <c r="AG270" s="1133"/>
      <c r="AH270" s="1134"/>
      <c r="AI270" s="1134"/>
      <c r="AJ270" s="1032"/>
      <c r="AK270" s="1032"/>
      <c r="AL270" s="1034">
        <v>1</v>
      </c>
      <c r="AM270" s="1039"/>
      <c r="AN270" s="1039"/>
    </row>
    <row r="271" spans="1:40" s="1206" customFormat="1" ht="40.5" customHeight="1">
      <c r="A271" s="1161"/>
      <c r="B271" s="1237"/>
      <c r="C271" s="757">
        <v>3</v>
      </c>
      <c r="D271" s="1239"/>
      <c r="E271" s="1161"/>
      <c r="F271" s="1161"/>
      <c r="G271" s="1161"/>
      <c r="H271" s="1069"/>
      <c r="I271" s="1069"/>
      <c r="J271" s="1069"/>
      <c r="K271" s="1069"/>
      <c r="L271" s="1069"/>
      <c r="M271" s="1069"/>
      <c r="N271" s="1069"/>
      <c r="O271" s="1069"/>
      <c r="P271" s="1069"/>
      <c r="Q271" s="1069"/>
      <c r="R271" s="1069"/>
      <c r="S271" s="1069"/>
      <c r="T271" s="1133"/>
      <c r="U271" s="1133"/>
      <c r="V271" s="1213"/>
      <c r="W271" s="1207"/>
      <c r="X271" s="1207"/>
      <c r="Y271" s="1207"/>
      <c r="Z271" s="1032"/>
      <c r="AA271" s="1032"/>
      <c r="AB271" s="1032"/>
      <c r="AC271" s="1032"/>
      <c r="AD271" s="1032"/>
      <c r="AE271" s="1032"/>
      <c r="AF271" s="1032"/>
      <c r="AG271" s="1133"/>
      <c r="AH271" s="1134"/>
      <c r="AI271" s="1134"/>
      <c r="AJ271" s="1032"/>
      <c r="AK271" s="1032"/>
      <c r="AL271" s="1034">
        <v>1</v>
      </c>
      <c r="AM271" s="1039"/>
      <c r="AN271" s="1039"/>
    </row>
    <row r="272" spans="1:40" s="1206" customFormat="1" ht="40.5" customHeight="1">
      <c r="A272" s="1161"/>
      <c r="B272" s="1237"/>
      <c r="C272" s="1161"/>
      <c r="D272" s="1161"/>
      <c r="E272" s="1161"/>
      <c r="F272" s="1161"/>
      <c r="G272" s="1161"/>
      <c r="H272" s="1243" t="s">
        <v>2205</v>
      </c>
      <c r="I272" s="1244"/>
      <c r="J272" s="1244"/>
      <c r="K272" s="1161"/>
      <c r="L272" s="1161"/>
      <c r="M272" s="1161"/>
      <c r="N272" s="1161"/>
      <c r="O272" s="1069"/>
      <c r="P272" s="1069"/>
      <c r="Q272" s="1245" t="s">
        <v>1616</v>
      </c>
      <c r="R272" s="1246" t="s">
        <v>1617</v>
      </c>
      <c r="S272" s="1247" t="s">
        <v>1618</v>
      </c>
      <c r="T272" s="1133"/>
      <c r="U272" s="1133"/>
      <c r="V272" s="1213"/>
      <c r="W272" s="1207"/>
      <c r="X272" s="1207"/>
      <c r="Y272" s="1207"/>
      <c r="Z272" s="1032"/>
      <c r="AA272" s="1032"/>
      <c r="AB272" s="1032"/>
      <c r="AC272" s="1032"/>
      <c r="AD272" s="1032"/>
      <c r="AE272" s="1032"/>
      <c r="AF272" s="1032"/>
      <c r="AG272" s="1133"/>
      <c r="AH272" s="1134"/>
      <c r="AI272" s="1134"/>
      <c r="AJ272" s="1032"/>
      <c r="AK272" s="1032"/>
      <c r="AL272" s="1034">
        <v>1</v>
      </c>
      <c r="AM272" s="1039"/>
      <c r="AN272" s="1039"/>
    </row>
    <row r="273" spans="1:40" s="1206" customFormat="1" ht="40.5" customHeight="1">
      <c r="A273" s="1161"/>
      <c r="B273" s="1237"/>
      <c r="C273" s="1248" t="s">
        <v>2206</v>
      </c>
      <c r="D273" s="1161"/>
      <c r="E273" s="1249"/>
      <c r="F273" s="1161"/>
      <c r="G273" s="1161"/>
      <c r="H273" s="1250" t="s">
        <v>1620</v>
      </c>
      <c r="I273" s="1250" t="s">
        <v>1621</v>
      </c>
      <c r="J273" s="1250" t="s">
        <v>1622</v>
      </c>
      <c r="K273" s="1207" t="s">
        <v>1623</v>
      </c>
      <c r="L273" s="1207"/>
      <c r="M273" s="1207"/>
      <c r="N273" s="1207"/>
      <c r="O273" s="1133"/>
      <c r="P273" s="1133"/>
      <c r="Q273" s="1248" t="s">
        <v>2207</v>
      </c>
      <c r="R273" s="1133"/>
      <c r="S273" s="1133"/>
      <c r="T273" s="1133"/>
      <c r="U273" s="1133"/>
      <c r="V273" s="1213"/>
      <c r="W273" s="1207"/>
      <c r="X273" s="1207"/>
      <c r="Y273" s="1207"/>
      <c r="Z273" s="1133"/>
      <c r="AA273" s="1133"/>
      <c r="AB273" s="1133"/>
      <c r="AC273" s="1133"/>
      <c r="AD273" s="1133"/>
      <c r="AE273" s="1133"/>
      <c r="AF273" s="1133"/>
      <c r="AG273" s="1133"/>
      <c r="AH273" s="1134"/>
      <c r="AI273" s="1134"/>
      <c r="AJ273" s="1032"/>
      <c r="AK273" s="1032"/>
      <c r="AL273" s="1034">
        <v>1</v>
      </c>
      <c r="AM273" s="1039"/>
      <c r="AN273" s="1039"/>
    </row>
    <row r="274" spans="1:40" s="1206" customFormat="1" ht="40.5" customHeight="1">
      <c r="A274" s="1161"/>
      <c r="B274" s="1237"/>
      <c r="C274" s="1248" t="s">
        <v>2208</v>
      </c>
      <c r="D274" s="1161"/>
      <c r="E274" s="1249"/>
      <c r="F274" s="1161"/>
      <c r="G274" s="1161"/>
      <c r="H274" s="1250" t="s">
        <v>1626</v>
      </c>
      <c r="I274" s="1250" t="s">
        <v>1627</v>
      </c>
      <c r="J274" s="1250" t="s">
        <v>1628</v>
      </c>
      <c r="K274" s="1207" t="s">
        <v>1629</v>
      </c>
      <c r="L274" s="1207"/>
      <c r="M274" s="1207"/>
      <c r="N274" s="1207"/>
      <c r="O274" s="1069"/>
      <c r="P274" s="1069"/>
      <c r="Q274" s="1245" t="s">
        <v>1630</v>
      </c>
      <c r="R274" s="1246" t="s">
        <v>1631</v>
      </c>
      <c r="S274" s="1246" t="s">
        <v>1632</v>
      </c>
      <c r="T274" s="1133"/>
      <c r="U274" s="1133"/>
      <c r="V274" s="1213"/>
      <c r="W274" s="1207"/>
      <c r="X274" s="1207"/>
      <c r="Y274" s="1207"/>
      <c r="Z274" s="1207"/>
      <c r="AA274" s="1207"/>
      <c r="AB274" s="1207"/>
      <c r="AC274" s="1207"/>
      <c r="AD274" s="1207"/>
      <c r="AE274" s="1207"/>
      <c r="AF274" s="1133"/>
      <c r="AG274" s="1133"/>
      <c r="AH274" s="1134"/>
      <c r="AI274" s="1134"/>
      <c r="AJ274" s="1032"/>
      <c r="AK274" s="1032"/>
      <c r="AL274" s="1034">
        <v>1</v>
      </c>
      <c r="AM274" s="1039"/>
      <c r="AN274" s="1039"/>
    </row>
    <row r="275" spans="1:40" s="1206" customFormat="1" ht="40.5" customHeight="1">
      <c r="A275" s="1161"/>
      <c r="B275" s="1237"/>
      <c r="C275" s="1248"/>
      <c r="D275" s="1161"/>
      <c r="E275" s="1248"/>
      <c r="F275" s="1251"/>
      <c r="G275" s="1248"/>
      <c r="H275" s="1248"/>
      <c r="I275" s="1161"/>
      <c r="J275" s="1161"/>
      <c r="K275" s="1161"/>
      <c r="L275" s="1161"/>
      <c r="M275" s="1161"/>
      <c r="N275" s="1161"/>
      <c r="O275" s="1161"/>
      <c r="P275" s="1161"/>
      <c r="Q275" s="1161"/>
      <c r="R275" s="1161"/>
      <c r="S275" s="1133"/>
      <c r="T275" s="1133"/>
      <c r="U275" s="1133"/>
      <c r="V275" s="1213"/>
      <c r="W275" s="1207"/>
      <c r="X275" s="1207"/>
      <c r="Y275" s="1207"/>
      <c r="Z275" s="1207"/>
      <c r="AA275" s="1207"/>
      <c r="AB275" s="1207"/>
      <c r="AC275" s="1207"/>
      <c r="AD275" s="1207"/>
      <c r="AE275" s="1207"/>
      <c r="AF275" s="1133"/>
      <c r="AG275" s="1133"/>
      <c r="AH275" s="1134"/>
      <c r="AI275" s="1134"/>
      <c r="AJ275" s="1032"/>
      <c r="AK275" s="1032"/>
      <c r="AL275" s="1034">
        <v>1</v>
      </c>
      <c r="AM275" s="1039"/>
      <c r="AN275" s="1039"/>
    </row>
    <row r="276" spans="1:40">
      <c r="AL276" s="1252" t="s">
        <v>663</v>
      </c>
      <c r="AM276" s="1253"/>
      <c r="AN276" s="1253"/>
    </row>
    <row r="277" spans="1:40">
      <c r="A277" s="1034">
        <v>1</v>
      </c>
      <c r="B277" s="1034">
        <v>1</v>
      </c>
      <c r="C277" s="1034">
        <v>1</v>
      </c>
      <c r="D277" s="1034">
        <v>1</v>
      </c>
      <c r="E277" s="1034">
        <v>1</v>
      </c>
      <c r="F277" s="1034">
        <v>1</v>
      </c>
      <c r="G277" s="1034">
        <v>1</v>
      </c>
      <c r="H277" s="1034">
        <v>1</v>
      </c>
      <c r="I277" s="1034">
        <v>1</v>
      </c>
      <c r="J277" s="1034">
        <v>1</v>
      </c>
      <c r="K277" s="1034">
        <v>1</v>
      </c>
      <c r="L277" s="1034">
        <v>1</v>
      </c>
      <c r="M277" s="1034">
        <v>1</v>
      </c>
      <c r="N277" s="1034">
        <v>1</v>
      </c>
      <c r="O277" s="1034">
        <v>1</v>
      </c>
      <c r="P277" s="1034">
        <v>1</v>
      </c>
      <c r="Q277" s="1034">
        <v>1</v>
      </c>
      <c r="R277" s="1034">
        <v>1</v>
      </c>
      <c r="S277" s="1034">
        <v>1</v>
      </c>
      <c r="T277" s="1034">
        <v>1</v>
      </c>
      <c r="U277" s="1034">
        <v>1</v>
      </c>
      <c r="V277" s="1034">
        <v>1</v>
      </c>
      <c r="W277" s="1034">
        <v>1</v>
      </c>
      <c r="X277" s="1034">
        <v>1</v>
      </c>
      <c r="Y277" s="1034">
        <v>1</v>
      </c>
      <c r="Z277" s="1034">
        <v>1</v>
      </c>
      <c r="AA277" s="1034">
        <v>1</v>
      </c>
      <c r="AB277" s="1034">
        <v>1</v>
      </c>
      <c r="AC277" s="1034">
        <v>1</v>
      </c>
      <c r="AD277" s="1034">
        <v>1</v>
      </c>
      <c r="AE277" s="1034">
        <v>1</v>
      </c>
      <c r="AF277" s="1034">
        <v>1</v>
      </c>
      <c r="AG277" s="1034">
        <v>1</v>
      </c>
      <c r="AH277" s="1034">
        <v>1</v>
      </c>
      <c r="AI277" s="1034">
        <v>1</v>
      </c>
      <c r="AJ277" s="1034">
        <v>1</v>
      </c>
      <c r="AK277" s="1034">
        <v>1</v>
      </c>
      <c r="AL277" s="1029" t="str">
        <f>ADDRESS(ROW(),COLUMN(),4)</f>
        <v>AL277</v>
      </c>
      <c r="AM277" s="1254"/>
      <c r="AN277" s="1255" t="str">
        <f>ADDRESS(ROW(),COLUMN(),4)</f>
        <v>AN277</v>
      </c>
    </row>
  </sheetData>
  <mergeCells count="14">
    <mergeCell ref="E96:I97"/>
    <mergeCell ref="X8:AC9"/>
    <mergeCell ref="E69:M70"/>
    <mergeCell ref="E84:I85"/>
    <mergeCell ref="E86:I87"/>
    <mergeCell ref="E89:I90"/>
    <mergeCell ref="D217:K218"/>
    <mergeCell ref="C221:D221"/>
    <mergeCell ref="E99:I100"/>
    <mergeCell ref="M110:M115"/>
    <mergeCell ref="B127:P127"/>
    <mergeCell ref="J128:K128"/>
    <mergeCell ref="B129:B130"/>
    <mergeCell ref="D209:J209"/>
  </mergeCells>
  <hyperlinks>
    <hyperlink ref="D185" r:id="rId1" display="https://www.extensis.com/fr-fr/blog/les-10-polices-alternatives-%C3%A0-helvetica" xr:uid="{37128E81-9383-4EDA-BE0A-08D66B611F85}"/>
    <hyperlink ref="D193" r:id="rId2" display="https://fr.wikipedia.org/wiki/Calibri" xr:uid="{FF00E4AD-0339-4F55-A4D0-24CA8014EDB8}"/>
    <hyperlink ref="D194" r:id="rId3" display="https://kulturegeek.fr/news-224456/microsoft-police-voudriez-remplacer-calibri" xr:uid="{43F8875F-13BB-4672-872C-FC2D3190F955}"/>
    <hyperlink ref="D179" r:id="rId4" display="https://fr.wikipedia.org/wiki/Helvetica" xr:uid="{94EC594B-EDEC-46AD-95B7-FC5F24881349}"/>
    <hyperlink ref="D199" r:id="rId5" display="https://laruche.wizbii.com/17703-meilleure-police-ecriture-cv" xr:uid="{09E90BBC-D172-4E69-805C-0C993BF49C0E}"/>
    <hyperlink ref="D200" r:id="rId6" display="https://laruche.wizbii.com/17703-meilleure-police-ecriture-cv" xr:uid="{64743245-D03A-4883-80D9-FDB5946C7518}"/>
    <hyperlink ref="D201" r:id="rId7" display="https://www.google.com/search?client=firefox-b-d&amp;cs=1&amp;sxsrf=AJOqlzWtAThXL_uLX0Izw5bcGDDqWJW1UA:1673858052794&amp;q=Quelle+est+la+police+d%27%C3%A9criture+la+plus+classe+%3F&amp;sa=X&amp;ved=2ahUKEwjYj4iV18v8AhXtTaQEHYpNBZ0Qzmd6BAgBEAU" xr:uid="{74A7A288-E2ED-4096-B5B0-B51141A97D41}"/>
    <hyperlink ref="D184" r:id="rId8" xr:uid="{07D604CE-1ED9-4860-801A-FAE5FC9634BD}"/>
    <hyperlink ref="C120" r:id="rId9" xr:uid="{4EDA3A51-0F66-4BE5-8EF5-FCE1D624A022}"/>
    <hyperlink ref="B138" r:id="rId10" xr:uid="{9938A3AA-E4EC-4D9F-970C-80443444CC23}"/>
    <hyperlink ref="B144" r:id="rId11" xr:uid="{D7759FE4-03CE-4801-89F9-C253DDF34F4F}"/>
    <hyperlink ref="B147" r:id="rId12" xr:uid="{06FB382B-B377-464E-BE33-CDA84E7CDF40}"/>
    <hyperlink ref="B148" r:id="rId13" xr:uid="{13A74161-5CF4-4EA7-9CDC-388B0C19ACEB}"/>
    <hyperlink ref="B150" r:id="rId14" xr:uid="{4BA410A3-C813-4AB3-8421-79ACBAA395AF}"/>
    <hyperlink ref="V229" r:id="rId15" xr:uid="{E19D65B1-19F5-4FD6-A3FD-AC7347C1F832}"/>
    <hyperlink ref="B153" r:id="rId16" xr:uid="{BB8D2DAC-37E8-4E25-8CC9-7A6268475573}"/>
    <hyperlink ref="R250" r:id="rId17" xr:uid="{D3A00310-F415-46D6-9FC3-40AD3DEC6E70}"/>
  </hyperlinks>
  <pageMargins left="0.7" right="0.7" top="0.75" bottom="0.75" header="0.3" footer="0.3"/>
  <pageSetup paperSize="9" orientation="portrait" r:id="rId18"/>
  <drawing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1ECBB-53AA-4F7E-8B68-23226B0A3E5E}">
  <dimension ref="A1:AN282"/>
  <sheetViews>
    <sheetView topLeftCell="I1" zoomScale="75" zoomScaleNormal="75" workbookViewId="0">
      <selection activeCell="R18" sqref="R18"/>
    </sheetView>
  </sheetViews>
  <sheetFormatPr baseColWidth="10" defaultColWidth="11.42578125" defaultRowHeight="23.25"/>
  <cols>
    <col min="1" max="1" width="11.5703125" style="1037" bestFit="1" customWidth="1"/>
    <col min="2" max="2" width="18.7109375" style="1037" customWidth="1"/>
    <col min="3" max="3" width="19.5703125" style="1037" customWidth="1"/>
    <col min="4" max="4" width="16" style="1037" customWidth="1"/>
    <col min="5" max="5" width="11.5703125" style="1037" bestFit="1" customWidth="1"/>
    <col min="6" max="6" width="15.42578125" style="1037" customWidth="1"/>
    <col min="7" max="7" width="13.5703125" style="1037" bestFit="1" customWidth="1"/>
    <col min="8" max="8" width="17.140625" style="1037" customWidth="1"/>
    <col min="9" max="12" width="11.5703125" style="1037" bestFit="1" customWidth="1"/>
    <col min="13" max="13" width="18.5703125" style="1037" customWidth="1"/>
    <col min="14" max="14" width="11.5703125" style="1037" bestFit="1" customWidth="1"/>
    <col min="15" max="15" width="19.5703125" style="1037" customWidth="1"/>
    <col min="16" max="16" width="14.28515625" style="1037" bestFit="1" customWidth="1"/>
    <col min="17" max="19" width="11.5703125" style="1037" bestFit="1" customWidth="1"/>
    <col min="20" max="21" width="11.7109375" style="1037" bestFit="1" customWidth="1"/>
    <col min="22" max="22" width="18.140625" style="1037" customWidth="1"/>
    <col min="23" max="25" width="16" style="1037" customWidth="1"/>
    <col min="26" max="26" width="14.28515625" style="1037" customWidth="1"/>
    <col min="27" max="27" width="15.28515625" style="1037" customWidth="1"/>
    <col min="28" max="28" width="16" style="1037" customWidth="1"/>
    <col min="29" max="29" width="14.140625" style="1037" customWidth="1"/>
    <col min="30" max="37" width="11.5703125" style="1037" bestFit="1" customWidth="1"/>
    <col min="38" max="38" width="7.5703125" style="1253" customWidth="1"/>
    <col min="39" max="39" width="11.5703125" style="1039" bestFit="1" customWidth="1"/>
    <col min="40" max="40" width="56.42578125" style="1039" customWidth="1"/>
    <col min="41" max="16384" width="11.42578125" style="1037"/>
  </cols>
  <sheetData>
    <row r="1" spans="1:40" ht="30" customHeight="1">
      <c r="A1" s="1029" t="str">
        <f>ADDRESS(ROW(),COLUMN(),4)</f>
        <v>A1</v>
      </c>
      <c r="B1" s="1030"/>
      <c r="C1" s="1030"/>
      <c r="D1" s="1030"/>
      <c r="E1" s="1030"/>
      <c r="F1" s="1030"/>
      <c r="G1" s="1030"/>
      <c r="H1" s="1030"/>
      <c r="I1" s="1030"/>
      <c r="J1" s="1030"/>
      <c r="K1" s="1030"/>
      <c r="L1" s="1030"/>
      <c r="M1" s="1030"/>
      <c r="N1" s="1030"/>
      <c r="O1" s="1030"/>
      <c r="P1" s="1031"/>
      <c r="Q1" s="1031"/>
      <c r="R1" s="1031"/>
      <c r="S1" s="1031"/>
      <c r="T1" s="1031"/>
      <c r="U1" s="1032"/>
      <c r="V1" s="1032"/>
      <c r="W1" s="1032"/>
      <c r="X1" s="1032"/>
      <c r="Y1" s="1032"/>
      <c r="Z1" s="1032"/>
      <c r="AA1" s="1032"/>
      <c r="AB1" s="1032"/>
      <c r="AC1" s="1032"/>
      <c r="AD1" s="1032"/>
      <c r="AE1" s="1032"/>
      <c r="AF1" s="1032"/>
      <c r="AG1" s="1032"/>
      <c r="AH1" s="1032"/>
      <c r="AI1" s="1032"/>
      <c r="AJ1" s="1033"/>
      <c r="AK1" s="1033"/>
      <c r="AL1" s="1034">
        <v>1</v>
      </c>
      <c r="AM1" s="1035" t="str">
        <f>SUBSTITUTE(ADDRESS(1,COLUMN(),4),"1","")</f>
        <v>AM</v>
      </c>
      <c r="AN1" s="1036" t="str">
        <f>SUBSTITUTE(ADDRESS(1,COLUMN(),4),"1","")</f>
        <v>AN</v>
      </c>
    </row>
    <row r="2" spans="1:40" ht="30" customHeight="1">
      <c r="A2" s="1030"/>
      <c r="B2" s="1028" t="s">
        <v>2209</v>
      </c>
      <c r="C2" s="1030"/>
      <c r="D2" s="1030"/>
      <c r="E2" s="1030"/>
      <c r="F2" s="1030"/>
      <c r="G2" s="1030"/>
      <c r="H2" s="1030"/>
      <c r="I2" s="1030"/>
      <c r="J2" s="1030"/>
      <c r="K2" s="1030"/>
      <c r="L2" s="1030"/>
      <c r="M2" s="1030"/>
      <c r="N2" s="1030"/>
      <c r="O2" s="1030"/>
      <c r="P2" s="1031"/>
      <c r="Q2" s="1031"/>
      <c r="R2" s="1031"/>
      <c r="S2" s="1031"/>
      <c r="T2" s="1031"/>
      <c r="U2" s="1032"/>
      <c r="V2" s="1032"/>
      <c r="W2" s="1032"/>
      <c r="X2" s="1032"/>
      <c r="Y2" s="1032"/>
      <c r="Z2" s="1032"/>
      <c r="AA2" s="1032"/>
      <c r="AB2" s="1032"/>
      <c r="AC2" s="1032"/>
      <c r="AD2" s="1032"/>
      <c r="AE2" s="1032"/>
      <c r="AF2" s="1032"/>
      <c r="AG2" s="1032"/>
      <c r="AH2" s="1032"/>
      <c r="AI2" s="1032"/>
      <c r="AJ2" s="1033"/>
      <c r="AK2" s="1033"/>
      <c r="AL2" s="1034">
        <v>1</v>
      </c>
      <c r="AM2" s="739"/>
      <c r="AN2" s="739" t="s">
        <v>2210</v>
      </c>
    </row>
    <row r="3" spans="1:40" ht="30" customHeight="1">
      <c r="A3" s="1030"/>
      <c r="B3" s="1028" t="s">
        <v>2211</v>
      </c>
      <c r="C3" s="1030"/>
      <c r="D3" s="1030"/>
      <c r="E3" s="1030"/>
      <c r="F3" s="1030"/>
      <c r="G3" s="1030"/>
      <c r="H3" s="1030"/>
      <c r="I3" s="1030"/>
      <c r="J3" s="1030"/>
      <c r="K3" s="1030"/>
      <c r="L3" s="1030"/>
      <c r="M3" s="1030"/>
      <c r="N3" s="1030"/>
      <c r="O3" s="1030"/>
      <c r="P3" s="1031"/>
      <c r="Q3" s="1031"/>
      <c r="R3" s="1031"/>
      <c r="S3" s="1031"/>
      <c r="T3" s="1031"/>
      <c r="U3" s="1032"/>
      <c r="V3" s="1032"/>
      <c r="W3" s="1032"/>
      <c r="X3" s="1032"/>
      <c r="Y3" s="1032"/>
      <c r="Z3" s="1032"/>
      <c r="AA3" s="1032"/>
      <c r="AB3" s="1032"/>
      <c r="AC3" s="1032"/>
      <c r="AD3" s="1032"/>
      <c r="AE3" s="1032"/>
      <c r="AF3" s="1032"/>
      <c r="AG3" s="1032"/>
      <c r="AH3" s="1032"/>
      <c r="AI3" s="1032"/>
      <c r="AJ3" s="1033"/>
      <c r="AK3" s="1033"/>
      <c r="AL3" s="1034">
        <v>1</v>
      </c>
      <c r="AM3" s="742">
        <f ca="1">COUNTA(A1:AL282) + COUNTBLANK(A1:AL282)</f>
        <v>10717</v>
      </c>
      <c r="AN3" s="739" t="str">
        <f>"celdas entre"&amp;" " &amp;A1&amp;" et  "&amp;AL282</f>
        <v>celdas entre A1 et  AL282</v>
      </c>
    </row>
    <row r="4" spans="1:40" ht="30" customHeight="1">
      <c r="A4" s="1030"/>
      <c r="B4" s="1028" t="s">
        <v>2212</v>
      </c>
      <c r="C4" s="1030"/>
      <c r="D4" s="1030"/>
      <c r="E4" s="1030"/>
      <c r="F4" s="1030"/>
      <c r="G4" s="1030"/>
      <c r="H4" s="1030"/>
      <c r="I4" s="1030"/>
      <c r="J4" s="1030"/>
      <c r="K4" s="1030"/>
      <c r="L4" s="1030"/>
      <c r="M4" s="1030"/>
      <c r="N4" s="1030"/>
      <c r="O4" s="1030"/>
      <c r="P4" s="1031"/>
      <c r="Q4" s="1031"/>
      <c r="R4" s="1031"/>
      <c r="S4" s="1031"/>
      <c r="T4" s="1031"/>
      <c r="U4" s="1032"/>
      <c r="V4" s="1032"/>
      <c r="W4" s="1032"/>
      <c r="X4" s="1032"/>
      <c r="Y4" s="1032"/>
      <c r="Z4" s="1032"/>
      <c r="AA4" s="1032"/>
      <c r="AB4" s="1032"/>
      <c r="AC4" s="1032"/>
      <c r="AD4" s="1032"/>
      <c r="AE4" s="1032"/>
      <c r="AF4" s="1032"/>
      <c r="AG4" s="1032"/>
      <c r="AH4" s="1032"/>
      <c r="AI4" s="1032"/>
      <c r="AJ4" s="1033"/>
      <c r="AK4" s="1033"/>
      <c r="AL4" s="1034">
        <v>1</v>
      </c>
      <c r="AM4" s="742">
        <f ca="1">COUNTA(A1:AL282)</f>
        <v>961</v>
      </c>
      <c r="AN4" s="739" t="s">
        <v>2213</v>
      </c>
    </row>
    <row r="5" spans="1:40" ht="30" customHeight="1">
      <c r="A5" s="1030"/>
      <c r="B5" s="1028" t="s">
        <v>2214</v>
      </c>
      <c r="C5" s="1030"/>
      <c r="D5" s="1030"/>
      <c r="E5" s="1030"/>
      <c r="F5" s="1030"/>
      <c r="G5" s="1030"/>
      <c r="H5" s="1030"/>
      <c r="I5" s="1030"/>
      <c r="J5" s="1030"/>
      <c r="K5" s="1030"/>
      <c r="L5" s="1030"/>
      <c r="M5" s="1030"/>
      <c r="N5" s="1030"/>
      <c r="O5" s="1030"/>
      <c r="P5" s="1031"/>
      <c r="Q5" s="1031"/>
      <c r="R5" s="1031"/>
      <c r="S5" s="1031"/>
      <c r="T5" s="1031"/>
      <c r="U5" s="1032"/>
      <c r="V5" s="1032"/>
      <c r="W5" s="1032"/>
      <c r="X5" s="1032"/>
      <c r="Y5" s="1032"/>
      <c r="Z5" s="1032"/>
      <c r="AA5" s="1032"/>
      <c r="AB5" s="1032"/>
      <c r="AC5" s="1032"/>
      <c r="AD5" s="1032"/>
      <c r="AE5" s="1032"/>
      <c r="AF5" s="1032"/>
      <c r="AG5" s="1032"/>
      <c r="AH5" s="1032"/>
      <c r="AI5" s="1032"/>
      <c r="AJ5" s="1033"/>
      <c r="AK5" s="1033"/>
      <c r="AL5" s="1034">
        <v>1</v>
      </c>
      <c r="AM5" s="742">
        <f ca="1">COUNTBLANK(A1:AL282)</f>
        <v>9756</v>
      </c>
      <c r="AN5" s="739" t="s">
        <v>2215</v>
      </c>
    </row>
    <row r="6" spans="1:40" ht="30" customHeight="1">
      <c r="A6" s="1030"/>
      <c r="B6" s="1028" t="s">
        <v>2216</v>
      </c>
      <c r="C6" s="1030"/>
      <c r="D6" s="1030"/>
      <c r="E6" s="1030"/>
      <c r="F6" s="1030"/>
      <c r="G6" s="1030"/>
      <c r="H6" s="1030"/>
      <c r="I6" s="1030"/>
      <c r="J6" s="1030"/>
      <c r="K6" s="1030"/>
      <c r="L6" s="1030"/>
      <c r="M6" s="1030"/>
      <c r="N6" s="1030"/>
      <c r="O6" s="1030"/>
      <c r="P6" s="1031"/>
      <c r="Q6" s="1031"/>
      <c r="R6" s="1031"/>
      <c r="S6" s="1031"/>
      <c r="T6" s="1031"/>
      <c r="U6" s="1032"/>
      <c r="V6" s="1032"/>
      <c r="W6" s="1032"/>
      <c r="X6" s="1032"/>
      <c r="Y6" s="1032"/>
      <c r="Z6" s="1032"/>
      <c r="AA6" s="1032"/>
      <c r="AB6" s="1032"/>
      <c r="AC6" s="1032"/>
      <c r="AD6" s="1032"/>
      <c r="AE6" s="1032"/>
      <c r="AF6" s="1032"/>
      <c r="AG6" s="1032"/>
      <c r="AH6" s="1032"/>
      <c r="AI6" s="1032"/>
      <c r="AJ6" s="1033"/>
      <c r="AK6" s="1033"/>
      <c r="AL6" s="1034">
        <v>1</v>
      </c>
      <c r="AM6" s="742">
        <f>SUM(AL1:AL280)+2</f>
        <v>282</v>
      </c>
      <c r="AN6" s="739" t="s">
        <v>2217</v>
      </c>
    </row>
    <row r="7" spans="1:40" ht="30" customHeight="1">
      <c r="A7" s="1030"/>
      <c r="B7" s="1030"/>
      <c r="C7" s="1030"/>
      <c r="D7" s="1030"/>
      <c r="E7" s="1030"/>
      <c r="F7" s="1030"/>
      <c r="G7" s="1030"/>
      <c r="H7" s="1030"/>
      <c r="I7" s="1030"/>
      <c r="J7" s="1030"/>
      <c r="K7" s="1030"/>
      <c r="L7" s="1030"/>
      <c r="M7" s="1030"/>
      <c r="N7" s="1030"/>
      <c r="O7" s="1030"/>
      <c r="P7" s="1031"/>
      <c r="Q7" s="1031"/>
      <c r="R7" s="1031"/>
      <c r="S7" s="1031"/>
      <c r="T7" s="1031"/>
      <c r="U7" s="1032"/>
      <c r="V7" s="1032"/>
      <c r="W7" s="1032"/>
      <c r="X7" s="1032"/>
      <c r="Y7" s="1032"/>
      <c r="Z7" s="1032"/>
      <c r="AA7" s="1032"/>
      <c r="AB7" s="1032"/>
      <c r="AC7" s="1032"/>
      <c r="AD7" s="1032"/>
      <c r="AE7" s="1032"/>
      <c r="AF7" s="1032"/>
      <c r="AG7" s="1032"/>
      <c r="AH7" s="1032"/>
      <c r="AI7" s="1032"/>
      <c r="AJ7" s="1033"/>
      <c r="AK7" s="1033"/>
      <c r="AL7" s="1034">
        <v>1</v>
      </c>
      <c r="AM7" s="742">
        <f>SUM(A282:AK282)+1</f>
        <v>38</v>
      </c>
      <c r="AN7" s="739" t="s">
        <v>2218</v>
      </c>
    </row>
    <row r="8" spans="1:40" ht="30" customHeight="1">
      <c r="A8" s="1030"/>
      <c r="B8" s="1038" t="s">
        <v>2219</v>
      </c>
      <c r="C8" s="1030"/>
      <c r="D8" s="1030"/>
      <c r="E8" s="1030"/>
      <c r="F8" s="1030"/>
      <c r="G8" s="1030"/>
      <c r="H8" s="1030"/>
      <c r="I8" s="1031"/>
      <c r="J8" s="1030"/>
      <c r="K8" s="1030"/>
      <c r="L8" s="1030"/>
      <c r="M8" s="1030"/>
      <c r="N8" s="1030"/>
      <c r="O8" s="1031"/>
      <c r="P8" s="1031"/>
      <c r="Q8" s="1031"/>
      <c r="R8" s="1031"/>
      <c r="S8" s="1031"/>
      <c r="T8" s="1032"/>
      <c r="U8" s="1032"/>
      <c r="V8" s="1032"/>
      <c r="W8" s="1032"/>
      <c r="X8" s="1496" t="s">
        <v>2220</v>
      </c>
      <c r="Y8" s="1496"/>
      <c r="Z8" s="1496"/>
      <c r="AA8" s="1496"/>
      <c r="AB8" s="1496"/>
      <c r="AC8" s="1496"/>
      <c r="AD8" s="1032"/>
      <c r="AE8" s="1032"/>
      <c r="AF8" s="1032"/>
      <c r="AG8" s="1032"/>
      <c r="AH8" s="1032"/>
      <c r="AI8" s="1032"/>
      <c r="AJ8" s="1033"/>
      <c r="AK8" s="1033"/>
      <c r="AL8" s="1034">
        <v>1</v>
      </c>
    </row>
    <row r="9" spans="1:40" ht="30" customHeight="1">
      <c r="A9" s="1030"/>
      <c r="B9" s="744" t="s">
        <v>2221</v>
      </c>
      <c r="C9" s="740"/>
      <c r="D9" s="1030"/>
      <c r="E9" s="1030"/>
      <c r="F9" s="1030"/>
      <c r="G9" s="1030"/>
      <c r="H9" s="1030"/>
      <c r="I9" s="1031"/>
      <c r="J9" s="1030"/>
      <c r="K9" s="1030"/>
      <c r="L9" s="1030"/>
      <c r="M9" s="1030"/>
      <c r="N9" s="1030"/>
      <c r="O9" s="1031"/>
      <c r="P9" s="1031"/>
      <c r="Q9" s="1031"/>
      <c r="R9" s="1031"/>
      <c r="S9" s="1031"/>
      <c r="T9" s="1032"/>
      <c r="U9" s="1032"/>
      <c r="V9" s="741"/>
      <c r="W9" s="741"/>
      <c r="X9" s="1496"/>
      <c r="Y9" s="1496"/>
      <c r="Z9" s="1496"/>
      <c r="AA9" s="1496"/>
      <c r="AB9" s="1496"/>
      <c r="AC9" s="1496"/>
      <c r="AD9" s="1032"/>
      <c r="AE9" s="1032"/>
      <c r="AF9" s="1032"/>
      <c r="AG9" s="1032"/>
      <c r="AH9" s="1032"/>
      <c r="AI9" s="1032"/>
      <c r="AJ9" s="1033"/>
      <c r="AK9" s="1033"/>
      <c r="AL9" s="1034">
        <v>1</v>
      </c>
    </row>
    <row r="10" spans="1:40" ht="30" customHeight="1">
      <c r="A10" s="1030"/>
      <c r="B10" s="744"/>
      <c r="C10" s="740"/>
      <c r="D10" s="1030"/>
      <c r="E10" s="1030"/>
      <c r="F10" s="1030"/>
      <c r="G10" s="1030"/>
      <c r="H10" s="1030"/>
      <c r="I10" s="1031"/>
      <c r="J10" s="1030"/>
      <c r="K10" s="1030"/>
      <c r="L10" s="1030"/>
      <c r="M10" s="1030"/>
      <c r="N10" s="1030"/>
      <c r="O10" s="1031"/>
      <c r="P10" s="1031"/>
      <c r="Q10" s="1031"/>
      <c r="R10" s="1031"/>
      <c r="S10" s="1031"/>
      <c r="T10" s="1032"/>
      <c r="U10" s="1032"/>
      <c r="V10" s="1040"/>
      <c r="W10" s="1040"/>
      <c r="X10" s="1040"/>
      <c r="Y10" s="1040" t="s">
        <v>2222</v>
      </c>
      <c r="Z10" s="1032"/>
      <c r="AA10" s="1032"/>
      <c r="AB10" s="1032"/>
      <c r="AC10" s="1032"/>
      <c r="AD10" s="1032"/>
      <c r="AE10" s="1032"/>
      <c r="AF10" s="1032"/>
      <c r="AG10" s="1032"/>
      <c r="AH10" s="1032"/>
      <c r="AI10" s="1032"/>
      <c r="AJ10" s="1033"/>
      <c r="AK10" s="1033"/>
      <c r="AL10" s="1034">
        <v>1</v>
      </c>
    </row>
    <row r="11" spans="1:40" ht="30" customHeight="1">
      <c r="A11" s="1030"/>
      <c r="B11" s="744" t="s">
        <v>2223</v>
      </c>
      <c r="C11" s="740"/>
      <c r="D11" s="1030"/>
      <c r="E11" s="1030"/>
      <c r="F11" s="1030"/>
      <c r="G11" s="1030"/>
      <c r="H11" s="1030"/>
      <c r="I11" s="1031"/>
      <c r="J11" s="1030"/>
      <c r="K11" s="1030"/>
      <c r="L11" s="1030"/>
      <c r="M11" s="1030"/>
      <c r="N11" s="1030"/>
      <c r="O11" s="1031"/>
      <c r="P11" s="1031"/>
      <c r="Q11" s="1031"/>
      <c r="R11" s="1031"/>
      <c r="S11" s="1031"/>
      <c r="T11" s="1032"/>
      <c r="U11" s="1032"/>
      <c r="V11" s="1040"/>
      <c r="W11" s="1040"/>
      <c r="X11" s="1040"/>
      <c r="Y11" s="1032"/>
      <c r="Z11" s="1032"/>
      <c r="AA11" s="1032"/>
      <c r="AB11" s="1032"/>
      <c r="AC11" s="1032"/>
      <c r="AD11" s="1032"/>
      <c r="AE11" s="1032"/>
      <c r="AF11" s="1032"/>
      <c r="AG11" s="1032"/>
      <c r="AH11" s="1032"/>
      <c r="AI11" s="1032"/>
      <c r="AJ11" s="1033"/>
      <c r="AK11" s="1033"/>
      <c r="AL11" s="1034">
        <v>1</v>
      </c>
    </row>
    <row r="12" spans="1:40" ht="30" customHeight="1">
      <c r="A12" s="1030"/>
      <c r="B12" s="744" t="s">
        <v>2224</v>
      </c>
      <c r="C12" s="740"/>
      <c r="D12" s="1030"/>
      <c r="E12" s="1030"/>
      <c r="F12" s="1030"/>
      <c r="G12" s="1030"/>
      <c r="H12" s="1030"/>
      <c r="I12" s="1031"/>
      <c r="J12" s="1030"/>
      <c r="K12" s="1030"/>
      <c r="L12" s="1030"/>
      <c r="M12" s="1030"/>
      <c r="N12" s="1030"/>
      <c r="O12" s="1031"/>
      <c r="P12" s="1031"/>
      <c r="Q12" s="1031"/>
      <c r="R12" s="1031"/>
      <c r="S12" s="1031"/>
      <c r="T12" s="1032"/>
      <c r="U12" s="1032"/>
      <c r="V12" s="1040"/>
      <c r="W12" s="1040"/>
      <c r="X12" s="1040"/>
      <c r="Y12" s="1040" t="s">
        <v>3876</v>
      </c>
      <c r="Z12" s="1032"/>
      <c r="AA12" s="1032"/>
      <c r="AB12" s="1032"/>
      <c r="AC12" s="1032"/>
      <c r="AD12" s="1032"/>
      <c r="AE12" s="1032"/>
      <c r="AF12" s="1032"/>
      <c r="AG12" s="1032"/>
      <c r="AH12" s="1032"/>
      <c r="AI12" s="1032"/>
      <c r="AJ12" s="1033"/>
      <c r="AK12" s="1033"/>
      <c r="AL12" s="1034">
        <v>1</v>
      </c>
    </row>
    <row r="13" spans="1:40" ht="30" customHeight="1">
      <c r="A13" s="1030"/>
      <c r="B13" s="744"/>
      <c r="C13" s="740"/>
      <c r="D13" s="1030"/>
      <c r="E13" s="1030"/>
      <c r="F13" s="1030"/>
      <c r="G13" s="1030"/>
      <c r="H13" s="1030"/>
      <c r="I13" s="1031"/>
      <c r="J13" s="1030"/>
      <c r="K13" s="1030"/>
      <c r="L13" s="1030"/>
      <c r="M13" s="1030"/>
      <c r="N13" s="1030"/>
      <c r="O13" s="1031"/>
      <c r="P13" s="1031"/>
      <c r="Q13" s="1031"/>
      <c r="R13" s="1031"/>
      <c r="S13" s="1031"/>
      <c r="T13" s="1032"/>
      <c r="U13" s="1032"/>
      <c r="V13" s="1040"/>
      <c r="W13" s="1040"/>
      <c r="X13" s="1040"/>
      <c r="Y13" s="1040"/>
      <c r="Z13" s="1032"/>
      <c r="AA13" s="1032"/>
      <c r="AB13" s="1032"/>
      <c r="AC13" s="1032"/>
      <c r="AD13" s="1032"/>
      <c r="AE13" s="1032"/>
      <c r="AF13" s="1032"/>
      <c r="AG13" s="1032"/>
      <c r="AH13" s="1032"/>
      <c r="AI13" s="1032"/>
      <c r="AJ13" s="1033"/>
      <c r="AK13" s="1033"/>
      <c r="AL13" s="1034">
        <v>1</v>
      </c>
    </row>
    <row r="14" spans="1:40" ht="30" customHeight="1">
      <c r="A14" s="1030"/>
      <c r="B14" s="744" t="s">
        <v>2225</v>
      </c>
      <c r="C14" s="740"/>
      <c r="D14" s="1030"/>
      <c r="E14" s="1030"/>
      <c r="F14" s="1030"/>
      <c r="G14" s="1030"/>
      <c r="H14" s="1030"/>
      <c r="I14" s="1031"/>
      <c r="J14" s="1030"/>
      <c r="K14" s="1030"/>
      <c r="L14" s="1030"/>
      <c r="M14" s="1030"/>
      <c r="N14" s="1030"/>
      <c r="O14" s="1031"/>
      <c r="P14" s="1031"/>
      <c r="Q14" s="1031"/>
      <c r="R14" s="1031"/>
      <c r="S14" s="1031"/>
      <c r="T14" s="1032"/>
      <c r="U14" s="1032"/>
      <c r="V14" s="1040"/>
      <c r="W14" s="1040"/>
      <c r="X14" s="1040"/>
      <c r="Y14" s="1040" t="str">
        <f ca="1">"Página "&amp;_xlfn.SHEET()&amp;" sur "&amp;_xlfn.SHEETS()</f>
        <v>Página 5 sur 17</v>
      </c>
      <c r="Z14" s="1032"/>
      <c r="AA14" s="1032"/>
      <c r="AB14" s="1032"/>
      <c r="AC14" s="1032"/>
      <c r="AD14" s="1032"/>
      <c r="AE14" s="1032"/>
      <c r="AF14" s="1032"/>
      <c r="AG14" s="1032"/>
      <c r="AH14" s="1032"/>
      <c r="AI14" s="1032"/>
      <c r="AJ14" s="1033"/>
      <c r="AK14" s="1033"/>
      <c r="AL14" s="1034">
        <v>1</v>
      </c>
    </row>
    <row r="15" spans="1:40" ht="30" customHeight="1">
      <c r="A15" s="1030"/>
      <c r="B15" s="744" t="s">
        <v>2226</v>
      </c>
      <c r="C15" s="740"/>
      <c r="D15" s="1030"/>
      <c r="E15" s="1030"/>
      <c r="F15" s="1030"/>
      <c r="G15" s="1030"/>
      <c r="H15" s="1030"/>
      <c r="I15" s="1031"/>
      <c r="J15" s="1030"/>
      <c r="K15" s="1030"/>
      <c r="L15" s="1030"/>
      <c r="M15" s="1030"/>
      <c r="N15" s="1030"/>
      <c r="O15" s="1031"/>
      <c r="P15" s="1031"/>
      <c r="Q15" s="1031"/>
      <c r="R15" s="1031"/>
      <c r="S15" s="1031"/>
      <c r="T15" s="1032"/>
      <c r="U15" s="1032"/>
      <c r="V15" s="1040"/>
      <c r="W15" s="1040"/>
      <c r="X15" s="1040"/>
      <c r="Y15" s="1032"/>
      <c r="Z15" s="1040"/>
      <c r="AA15" s="1032"/>
      <c r="AB15" s="1032"/>
      <c r="AC15" s="1032"/>
      <c r="AD15" s="1032"/>
      <c r="AE15" s="1032"/>
      <c r="AF15" s="1032"/>
      <c r="AG15" s="1032"/>
      <c r="AH15" s="1032"/>
      <c r="AI15" s="1032"/>
      <c r="AJ15" s="1033"/>
      <c r="AK15" s="1033"/>
      <c r="AL15" s="1034">
        <v>1</v>
      </c>
    </row>
    <row r="16" spans="1:40" ht="30" customHeight="1">
      <c r="A16" s="1030"/>
      <c r="B16" s="744" t="s">
        <v>2227</v>
      </c>
      <c r="C16" s="740"/>
      <c r="D16" s="1030"/>
      <c r="E16" s="1030"/>
      <c r="F16" s="1030"/>
      <c r="G16" s="1030"/>
      <c r="H16" s="1030"/>
      <c r="I16" s="1031"/>
      <c r="J16" s="1030"/>
      <c r="K16" s="1030"/>
      <c r="L16" s="1030"/>
      <c r="M16" s="1030"/>
      <c r="N16" s="1030"/>
      <c r="O16" s="1031"/>
      <c r="P16" s="1031"/>
      <c r="Q16" s="1031"/>
      <c r="R16" s="1031"/>
      <c r="S16" s="1031"/>
      <c r="T16" s="1032"/>
      <c r="U16" s="1032"/>
      <c r="V16" s="1040"/>
      <c r="W16" s="1040"/>
      <c r="X16" s="1040"/>
      <c r="Y16" s="759" t="s">
        <v>2228</v>
      </c>
      <c r="Z16" s="1040"/>
      <c r="AA16" s="1032"/>
      <c r="AB16" s="1032"/>
      <c r="AC16" s="1032"/>
      <c r="AD16" s="1032"/>
      <c r="AE16" s="1032"/>
      <c r="AF16" s="1032"/>
      <c r="AG16" s="1032"/>
      <c r="AH16" s="1032"/>
      <c r="AI16" s="1032"/>
      <c r="AJ16" s="1033"/>
      <c r="AK16" s="1033"/>
      <c r="AL16" s="1034">
        <v>1</v>
      </c>
    </row>
    <row r="17" spans="1:38" ht="30" customHeight="1">
      <c r="A17" s="1030"/>
      <c r="B17" s="744" t="s">
        <v>2229</v>
      </c>
      <c r="C17" s="740"/>
      <c r="D17" s="1030"/>
      <c r="E17" s="1030"/>
      <c r="F17" s="1030"/>
      <c r="G17" s="1030"/>
      <c r="H17" s="1030"/>
      <c r="I17" s="1031"/>
      <c r="J17" s="1030"/>
      <c r="K17" s="1030"/>
      <c r="L17" s="1030"/>
      <c r="M17" s="1030"/>
      <c r="N17" s="1030"/>
      <c r="O17" s="1031"/>
      <c r="P17" s="1031"/>
      <c r="Q17" s="1031"/>
      <c r="R17" s="1031"/>
      <c r="S17" s="1031"/>
      <c r="T17" s="1032"/>
      <c r="U17" s="1032"/>
      <c r="V17" s="1040"/>
      <c r="W17" s="1040"/>
      <c r="X17" s="1040"/>
      <c r="Y17" s="1032"/>
      <c r="Z17" s="1040"/>
      <c r="AA17" s="1032"/>
      <c r="AB17" s="1032"/>
      <c r="AC17" s="1032"/>
      <c r="AD17" s="1032"/>
      <c r="AE17" s="1032"/>
      <c r="AF17" s="1032"/>
      <c r="AG17" s="1032"/>
      <c r="AH17" s="1032"/>
      <c r="AI17" s="1032"/>
      <c r="AJ17" s="1033"/>
      <c r="AK17" s="1033"/>
      <c r="AL17" s="1034">
        <v>1</v>
      </c>
    </row>
    <row r="18" spans="1:38" ht="30" customHeight="1">
      <c r="A18" s="1030"/>
      <c r="B18" s="744"/>
      <c r="C18" s="740"/>
      <c r="D18" s="1030"/>
      <c r="E18" s="1030"/>
      <c r="F18" s="1030"/>
      <c r="G18" s="1030"/>
      <c r="H18" s="1030"/>
      <c r="I18" s="1031"/>
      <c r="J18" s="1030"/>
      <c r="K18" s="1030"/>
      <c r="L18" s="1030"/>
      <c r="M18" s="1030"/>
      <c r="N18" s="1030"/>
      <c r="O18" s="1031"/>
      <c r="P18" s="744"/>
      <c r="Q18" s="1031"/>
      <c r="R18" s="1031"/>
      <c r="S18" s="1031"/>
      <c r="T18" s="1032"/>
      <c r="U18" s="1032"/>
      <c r="V18" s="1040"/>
      <c r="W18" s="1040"/>
      <c r="X18" s="1040"/>
      <c r="Y18" s="1032"/>
      <c r="Z18" s="1040"/>
      <c r="AA18" s="1032"/>
      <c r="AB18" s="1032"/>
      <c r="AC18" s="1032"/>
      <c r="AD18" s="1032"/>
      <c r="AE18" s="1032"/>
      <c r="AF18" s="1032"/>
      <c r="AG18" s="1032"/>
      <c r="AH18" s="1032"/>
      <c r="AI18" s="1032"/>
      <c r="AJ18" s="1033"/>
      <c r="AK18" s="1033"/>
      <c r="AL18" s="1034">
        <v>1</v>
      </c>
    </row>
    <row r="19" spans="1:38" ht="30" customHeight="1">
      <c r="A19" s="1030"/>
      <c r="B19" s="744" t="s">
        <v>2230</v>
      </c>
      <c r="C19" s="740"/>
      <c r="D19" s="1030"/>
      <c r="E19" s="1030"/>
      <c r="F19" s="1030"/>
      <c r="G19" s="1030"/>
      <c r="H19" s="1030"/>
      <c r="I19" s="1031"/>
      <c r="J19" s="1030"/>
      <c r="K19" s="1030"/>
      <c r="L19" s="1030"/>
      <c r="M19" s="1030"/>
      <c r="N19" s="1030"/>
      <c r="O19" s="1031"/>
      <c r="P19" s="744"/>
      <c r="Q19" s="1031"/>
      <c r="R19" s="1031"/>
      <c r="S19" s="1031"/>
      <c r="T19" s="1032"/>
      <c r="U19" s="1032"/>
      <c r="V19" s="1040"/>
      <c r="W19" s="1040"/>
      <c r="X19" s="1040"/>
      <c r="Y19" s="1032"/>
      <c r="Z19" s="1040"/>
      <c r="AA19" s="1032"/>
      <c r="AB19" s="1032"/>
      <c r="AC19" s="1032"/>
      <c r="AD19" s="1032"/>
      <c r="AE19" s="1032"/>
      <c r="AF19" s="1032"/>
      <c r="AG19" s="1032"/>
      <c r="AH19" s="1032"/>
      <c r="AI19" s="1032"/>
      <c r="AJ19" s="1033"/>
      <c r="AK19" s="1033"/>
      <c r="AL19" s="1034">
        <v>1</v>
      </c>
    </row>
    <row r="20" spans="1:38" ht="30" customHeight="1">
      <c r="A20" s="1030"/>
      <c r="B20" s="744" t="s">
        <v>2231</v>
      </c>
      <c r="C20" s="740"/>
      <c r="D20" s="1030"/>
      <c r="E20" s="1030"/>
      <c r="F20" s="1030"/>
      <c r="G20" s="1030"/>
      <c r="H20" s="1030"/>
      <c r="I20" s="1031"/>
      <c r="J20" s="1030"/>
      <c r="K20" s="1030"/>
      <c r="L20" s="1030"/>
      <c r="M20" s="1030"/>
      <c r="N20" s="1030"/>
      <c r="O20" s="1031"/>
      <c r="P20" s="744"/>
      <c r="Q20" s="1031"/>
      <c r="R20" s="1031"/>
      <c r="S20" s="1031"/>
      <c r="T20" s="1032"/>
      <c r="U20" s="1032"/>
      <c r="V20" s="1040"/>
      <c r="W20" s="1040"/>
      <c r="X20" s="1040"/>
      <c r="Y20" s="1032"/>
      <c r="Z20" s="1040"/>
      <c r="AA20" s="1032"/>
      <c r="AB20" s="1032"/>
      <c r="AC20" s="1032"/>
      <c r="AD20" s="1032"/>
      <c r="AE20" s="1032"/>
      <c r="AF20" s="1032"/>
      <c r="AG20" s="1032"/>
      <c r="AH20" s="1032"/>
      <c r="AI20" s="1032"/>
      <c r="AJ20" s="1033"/>
      <c r="AK20" s="1033"/>
      <c r="AL20" s="1034">
        <v>1</v>
      </c>
    </row>
    <row r="21" spans="1:38" ht="30" customHeight="1">
      <c r="A21" s="1030"/>
      <c r="B21" s="744" t="s">
        <v>2232</v>
      </c>
      <c r="C21" s="740"/>
      <c r="D21" s="1030"/>
      <c r="E21" s="1030"/>
      <c r="F21" s="1030"/>
      <c r="G21" s="1030"/>
      <c r="H21" s="1030"/>
      <c r="I21" s="1031"/>
      <c r="J21" s="1030"/>
      <c r="K21" s="1030"/>
      <c r="L21" s="1030"/>
      <c r="M21" s="1030"/>
      <c r="N21" s="1030"/>
      <c r="O21" s="1031"/>
      <c r="P21" s="744"/>
      <c r="Q21" s="1031"/>
      <c r="R21" s="1031"/>
      <c r="S21" s="1031"/>
      <c r="T21" s="1032"/>
      <c r="U21" s="1032"/>
      <c r="V21" s="1040"/>
      <c r="W21" s="1040"/>
      <c r="X21" s="1040"/>
      <c r="Y21" s="1032"/>
      <c r="Z21" s="1040"/>
      <c r="AA21" s="1032"/>
      <c r="AB21" s="1032"/>
      <c r="AC21" s="1032"/>
      <c r="AD21" s="1032"/>
      <c r="AE21" s="1032"/>
      <c r="AF21" s="1032"/>
      <c r="AG21" s="1032"/>
      <c r="AH21" s="1032"/>
      <c r="AI21" s="1032"/>
      <c r="AJ21" s="1033"/>
      <c r="AK21" s="1033"/>
      <c r="AL21" s="1034">
        <v>1</v>
      </c>
    </row>
    <row r="22" spans="1:38" s="1039" customFormat="1" ht="30" customHeight="1">
      <c r="A22" s="1030"/>
      <c r="B22" s="744"/>
      <c r="C22" s="740"/>
      <c r="D22" s="1030"/>
      <c r="E22" s="1030"/>
      <c r="F22" s="1030"/>
      <c r="G22" s="1030"/>
      <c r="H22" s="1030"/>
      <c r="I22" s="1031"/>
      <c r="J22" s="1030"/>
      <c r="K22" s="1030"/>
      <c r="L22" s="1030"/>
      <c r="M22" s="1030"/>
      <c r="N22" s="1030"/>
      <c r="O22" s="1031"/>
      <c r="P22" s="744"/>
      <c r="Q22" s="1031"/>
      <c r="R22" s="1031"/>
      <c r="S22" s="1031"/>
      <c r="T22" s="1032"/>
      <c r="U22" s="1032"/>
      <c r="V22" s="1040"/>
      <c r="W22" s="1040"/>
      <c r="X22" s="1040"/>
      <c r="Y22" s="1032"/>
      <c r="Z22" s="1040"/>
      <c r="AA22" s="1032"/>
      <c r="AB22" s="1032"/>
      <c r="AC22" s="1032"/>
      <c r="AD22" s="1032"/>
      <c r="AE22" s="1032"/>
      <c r="AF22" s="1032"/>
      <c r="AG22" s="1032"/>
      <c r="AH22" s="1032"/>
      <c r="AI22" s="1032"/>
      <c r="AJ22" s="1033"/>
      <c r="AK22" s="1033"/>
      <c r="AL22" s="1034">
        <v>1</v>
      </c>
    </row>
    <row r="23" spans="1:38" s="1039" customFormat="1" ht="30" customHeight="1">
      <c r="A23" s="1030"/>
      <c r="B23" s="744" t="s">
        <v>2233</v>
      </c>
      <c r="C23" s="740"/>
      <c r="D23" s="1030"/>
      <c r="E23" s="1030"/>
      <c r="F23" s="1030"/>
      <c r="G23" s="1030"/>
      <c r="H23" s="1030"/>
      <c r="I23" s="1031"/>
      <c r="J23" s="1030"/>
      <c r="K23" s="1030"/>
      <c r="L23" s="1030"/>
      <c r="M23" s="1030"/>
      <c r="N23" s="1030"/>
      <c r="O23" s="1031"/>
      <c r="P23" s="744"/>
      <c r="Q23" s="1031"/>
      <c r="R23" s="1031"/>
      <c r="S23" s="1031"/>
      <c r="T23" s="1032"/>
      <c r="U23" s="1032"/>
      <c r="V23" s="1040"/>
      <c r="W23" s="1040"/>
      <c r="X23" s="1040"/>
      <c r="Y23" s="1032"/>
      <c r="Z23" s="1040"/>
      <c r="AA23" s="1032"/>
      <c r="AB23" s="1032"/>
      <c r="AC23" s="1032"/>
      <c r="AD23" s="1032"/>
      <c r="AE23" s="1032"/>
      <c r="AF23" s="1032"/>
      <c r="AG23" s="1032"/>
      <c r="AH23" s="1032"/>
      <c r="AI23" s="1032"/>
      <c r="AJ23" s="1033"/>
      <c r="AK23" s="1033"/>
      <c r="AL23" s="1034">
        <v>1</v>
      </c>
    </row>
    <row r="24" spans="1:38" s="1039" customFormat="1" ht="30" customHeight="1">
      <c r="A24" s="1030"/>
      <c r="B24" s="744" t="s">
        <v>2234</v>
      </c>
      <c r="C24" s="740"/>
      <c r="D24" s="1030"/>
      <c r="E24" s="1030"/>
      <c r="F24" s="1030"/>
      <c r="G24" s="1030"/>
      <c r="H24" s="1030"/>
      <c r="I24" s="1031"/>
      <c r="J24" s="1030"/>
      <c r="K24" s="1030"/>
      <c r="L24" s="1030"/>
      <c r="M24" s="1030"/>
      <c r="N24" s="1030"/>
      <c r="O24" s="1031"/>
      <c r="P24" s="744"/>
      <c r="Q24" s="1031"/>
      <c r="R24" s="1031"/>
      <c r="S24" s="1031"/>
      <c r="T24" s="1032"/>
      <c r="U24" s="1032"/>
      <c r="V24" s="1040"/>
      <c r="W24" s="1040"/>
      <c r="X24" s="1040"/>
      <c r="Y24" s="1032"/>
      <c r="Z24" s="1040"/>
      <c r="AA24" s="1032"/>
      <c r="AB24" s="1032"/>
      <c r="AC24" s="1032"/>
      <c r="AD24" s="1032"/>
      <c r="AE24" s="1032"/>
      <c r="AF24" s="1032"/>
      <c r="AG24" s="1032"/>
      <c r="AH24" s="1032"/>
      <c r="AI24" s="1032"/>
      <c r="AJ24" s="1033"/>
      <c r="AK24" s="1033"/>
      <c r="AL24" s="1034">
        <v>1</v>
      </c>
    </row>
    <row r="25" spans="1:38" s="1039" customFormat="1" ht="30" customHeight="1">
      <c r="A25" s="1030"/>
      <c r="B25" s="744"/>
      <c r="C25" s="740"/>
      <c r="D25" s="1030"/>
      <c r="E25" s="1030"/>
      <c r="F25" s="1030"/>
      <c r="G25" s="1030"/>
      <c r="H25" s="1030"/>
      <c r="I25" s="1031"/>
      <c r="J25" s="1030"/>
      <c r="K25" s="1030"/>
      <c r="L25" s="1030"/>
      <c r="M25" s="1030"/>
      <c r="N25" s="1030"/>
      <c r="O25" s="1031"/>
      <c r="P25" s="744"/>
      <c r="Q25" s="1031"/>
      <c r="R25" s="1031"/>
      <c r="S25" s="1031"/>
      <c r="T25" s="1032"/>
      <c r="U25" s="1032"/>
      <c r="V25" s="1040"/>
      <c r="W25" s="1040"/>
      <c r="X25" s="1040"/>
      <c r="Y25" s="1032"/>
      <c r="Z25" s="1040"/>
      <c r="AA25" s="1032"/>
      <c r="AB25" s="1032"/>
      <c r="AC25" s="1032"/>
      <c r="AD25" s="1032"/>
      <c r="AE25" s="1032"/>
      <c r="AF25" s="1032"/>
      <c r="AG25" s="1032"/>
      <c r="AH25" s="1032"/>
      <c r="AI25" s="1032"/>
      <c r="AJ25" s="1033"/>
      <c r="AK25" s="1033"/>
      <c r="AL25" s="1034">
        <v>1</v>
      </c>
    </row>
    <row r="26" spans="1:38" s="1039" customFormat="1" ht="30" customHeight="1">
      <c r="A26" s="1030"/>
      <c r="B26" s="744" t="s">
        <v>2235</v>
      </c>
      <c r="C26" s="740"/>
      <c r="D26" s="1030"/>
      <c r="E26" s="1030"/>
      <c r="F26" s="1030"/>
      <c r="G26" s="1030"/>
      <c r="H26" s="1030"/>
      <c r="I26" s="1031"/>
      <c r="J26" s="1030"/>
      <c r="K26" s="1030"/>
      <c r="L26" s="1030"/>
      <c r="M26" s="1030"/>
      <c r="N26" s="1030"/>
      <c r="O26" s="1031"/>
      <c r="P26" s="744"/>
      <c r="Q26" s="1031"/>
      <c r="R26" s="1031"/>
      <c r="S26" s="1031"/>
      <c r="T26" s="1032"/>
      <c r="U26" s="1032"/>
      <c r="V26" s="1040"/>
      <c r="W26" s="1040"/>
      <c r="X26" s="1040"/>
      <c r="Y26" s="1032"/>
      <c r="Z26" s="1040"/>
      <c r="AA26" s="1032"/>
      <c r="AB26" s="1032"/>
      <c r="AC26" s="1032"/>
      <c r="AD26" s="1032"/>
      <c r="AE26" s="1032"/>
      <c r="AF26" s="1032"/>
      <c r="AG26" s="1032"/>
      <c r="AH26" s="1032"/>
      <c r="AI26" s="1032"/>
      <c r="AJ26" s="1033"/>
      <c r="AK26" s="1033"/>
      <c r="AL26" s="1034">
        <v>1</v>
      </c>
    </row>
    <row r="27" spans="1:38" s="1039" customFormat="1" ht="30" customHeight="1">
      <c r="A27" s="1030"/>
      <c r="B27" s="744" t="s">
        <v>2236</v>
      </c>
      <c r="C27" s="740"/>
      <c r="D27" s="1030"/>
      <c r="E27" s="1030"/>
      <c r="F27" s="1030"/>
      <c r="G27" s="1030"/>
      <c r="H27" s="1030"/>
      <c r="I27" s="1031"/>
      <c r="J27" s="1030"/>
      <c r="K27" s="1030"/>
      <c r="L27" s="1030"/>
      <c r="M27" s="1030"/>
      <c r="N27" s="1030"/>
      <c r="O27" s="1031"/>
      <c r="P27" s="744"/>
      <c r="Q27" s="1031"/>
      <c r="R27" s="1031"/>
      <c r="S27" s="1031"/>
      <c r="T27" s="1032"/>
      <c r="U27" s="1032"/>
      <c r="V27" s="1040"/>
      <c r="W27" s="1040"/>
      <c r="X27" s="1040"/>
      <c r="Y27" s="1032"/>
      <c r="Z27" s="1040"/>
      <c r="AA27" s="1032"/>
      <c r="AB27" s="1032"/>
      <c r="AC27" s="1032"/>
      <c r="AD27" s="1032"/>
      <c r="AE27" s="1032"/>
      <c r="AF27" s="1032"/>
      <c r="AG27" s="1032"/>
      <c r="AH27" s="1032"/>
      <c r="AI27" s="1032"/>
      <c r="AJ27" s="1033"/>
      <c r="AK27" s="1033"/>
      <c r="AL27" s="1034">
        <v>1</v>
      </c>
    </row>
    <row r="28" spans="1:38" s="1039" customFormat="1" ht="30" customHeight="1">
      <c r="A28" s="1030"/>
      <c r="B28" s="744" t="s">
        <v>2237</v>
      </c>
      <c r="C28" s="740"/>
      <c r="D28" s="1030"/>
      <c r="E28" s="1030"/>
      <c r="F28" s="1030"/>
      <c r="G28" s="1030"/>
      <c r="H28" s="1030"/>
      <c r="I28" s="1031"/>
      <c r="J28" s="1030"/>
      <c r="K28" s="1030"/>
      <c r="L28" s="1030"/>
      <c r="M28" s="1030"/>
      <c r="N28" s="1030"/>
      <c r="O28" s="1031"/>
      <c r="P28" s="744"/>
      <c r="Q28" s="1031"/>
      <c r="R28" s="1031"/>
      <c r="S28" s="1031"/>
      <c r="T28" s="1032"/>
      <c r="U28" s="1032"/>
      <c r="V28" s="1040"/>
      <c r="W28" s="1040"/>
      <c r="X28" s="1040"/>
      <c r="Y28" s="1032"/>
      <c r="Z28" s="1040"/>
      <c r="AA28" s="1032"/>
      <c r="AB28" s="1032"/>
      <c r="AC28" s="1032"/>
      <c r="AD28" s="1032"/>
      <c r="AE28" s="1032"/>
      <c r="AF28" s="1032"/>
      <c r="AG28" s="1032"/>
      <c r="AH28" s="1032"/>
      <c r="AI28" s="1032"/>
      <c r="AJ28" s="1033"/>
      <c r="AK28" s="1033"/>
      <c r="AL28" s="1034">
        <v>1</v>
      </c>
    </row>
    <row r="29" spans="1:38" s="1039" customFormat="1" ht="30" customHeight="1">
      <c r="A29" s="1030"/>
      <c r="B29" s="744" t="s">
        <v>2238</v>
      </c>
      <c r="C29" s="740"/>
      <c r="D29" s="1030"/>
      <c r="E29" s="1030"/>
      <c r="F29" s="1030"/>
      <c r="G29" s="1030"/>
      <c r="H29" s="1030"/>
      <c r="I29" s="1031"/>
      <c r="J29" s="1030"/>
      <c r="K29" s="1030"/>
      <c r="L29" s="1030"/>
      <c r="M29" s="1030"/>
      <c r="N29" s="1030"/>
      <c r="O29" s="1031"/>
      <c r="P29" s="744"/>
      <c r="Q29" s="1031"/>
      <c r="R29" s="1031"/>
      <c r="S29" s="1031"/>
      <c r="T29" s="1032"/>
      <c r="U29" s="1032"/>
      <c r="V29" s="1040"/>
      <c r="W29" s="1040"/>
      <c r="X29" s="1040"/>
      <c r="Y29" s="1032"/>
      <c r="Z29" s="1040"/>
      <c r="AA29" s="1032"/>
      <c r="AB29" s="1032"/>
      <c r="AC29" s="1032"/>
      <c r="AD29" s="1032"/>
      <c r="AE29" s="1032"/>
      <c r="AF29" s="1032"/>
      <c r="AG29" s="1032"/>
      <c r="AH29" s="1032"/>
      <c r="AI29" s="1032"/>
      <c r="AJ29" s="1033"/>
      <c r="AK29" s="1033"/>
      <c r="AL29" s="1034">
        <v>1</v>
      </c>
    </row>
    <row r="30" spans="1:38" s="1039" customFormat="1" ht="30" customHeight="1">
      <c r="A30" s="1030"/>
      <c r="B30" s="744" t="s">
        <v>2239</v>
      </c>
      <c r="C30" s="740"/>
      <c r="D30" s="1030"/>
      <c r="E30" s="1030"/>
      <c r="F30" s="1030"/>
      <c r="G30" s="1030"/>
      <c r="H30" s="1030"/>
      <c r="I30" s="1031"/>
      <c r="J30" s="1030"/>
      <c r="K30" s="1030"/>
      <c r="L30" s="1030"/>
      <c r="M30" s="1030"/>
      <c r="N30" s="1030"/>
      <c r="O30" s="1031"/>
      <c r="P30" s="744"/>
      <c r="Q30" s="1031"/>
      <c r="R30" s="1031"/>
      <c r="S30" s="1031"/>
      <c r="T30" s="1032"/>
      <c r="U30" s="1032"/>
      <c r="V30" s="1040"/>
      <c r="W30" s="1040"/>
      <c r="X30" s="1040"/>
      <c r="Y30" s="1032"/>
      <c r="Z30" s="1040"/>
      <c r="AA30" s="1032"/>
      <c r="AB30" s="1032"/>
      <c r="AC30" s="1032"/>
      <c r="AD30" s="1032"/>
      <c r="AE30" s="1032"/>
      <c r="AF30" s="1032"/>
      <c r="AG30" s="1032"/>
      <c r="AH30" s="1032"/>
      <c r="AI30" s="1032"/>
      <c r="AJ30" s="1033"/>
      <c r="AK30" s="1033"/>
      <c r="AL30" s="1034">
        <v>1</v>
      </c>
    </row>
    <row r="31" spans="1:38" s="1039" customFormat="1" ht="30" customHeight="1">
      <c r="A31" s="1030"/>
      <c r="B31" s="744"/>
      <c r="C31" s="740"/>
      <c r="D31" s="1030"/>
      <c r="E31" s="1030"/>
      <c r="F31" s="1030"/>
      <c r="G31" s="1030"/>
      <c r="H31" s="1030"/>
      <c r="I31" s="1031"/>
      <c r="J31" s="1030"/>
      <c r="K31" s="1030"/>
      <c r="L31" s="1030"/>
      <c r="M31" s="1030"/>
      <c r="N31" s="1030"/>
      <c r="O31" s="1031"/>
      <c r="P31" s="744"/>
      <c r="Q31" s="1031"/>
      <c r="R31" s="1031"/>
      <c r="S31" s="1031"/>
      <c r="T31" s="1032"/>
      <c r="U31" s="1032"/>
      <c r="V31" s="1040"/>
      <c r="W31" s="1040"/>
      <c r="X31" s="1040"/>
      <c r="Y31" s="1032"/>
      <c r="Z31" s="1040"/>
      <c r="AA31" s="1032"/>
      <c r="AB31" s="1032"/>
      <c r="AC31" s="1032"/>
      <c r="AD31" s="1032"/>
      <c r="AE31" s="1032"/>
      <c r="AF31" s="1032"/>
      <c r="AG31" s="1032"/>
      <c r="AH31" s="1032"/>
      <c r="AI31" s="1032"/>
      <c r="AJ31" s="1033"/>
      <c r="AK31" s="1033"/>
      <c r="AL31" s="1034">
        <v>1</v>
      </c>
    </row>
    <row r="32" spans="1:38" s="1039" customFormat="1" ht="30" customHeight="1">
      <c r="A32" s="1030"/>
      <c r="B32" s="744" t="s">
        <v>2240</v>
      </c>
      <c r="C32" s="740"/>
      <c r="D32" s="1030"/>
      <c r="E32" s="1030"/>
      <c r="F32" s="1030"/>
      <c r="G32" s="1030"/>
      <c r="H32" s="1030"/>
      <c r="I32" s="1031"/>
      <c r="J32" s="1030"/>
      <c r="K32" s="1030"/>
      <c r="L32" s="1030"/>
      <c r="M32" s="1030"/>
      <c r="N32" s="1030"/>
      <c r="O32" s="1031"/>
      <c r="P32" s="744"/>
      <c r="Q32" s="1031"/>
      <c r="R32" s="1031"/>
      <c r="S32" s="1031"/>
      <c r="T32" s="1032"/>
      <c r="U32" s="1032"/>
      <c r="V32" s="1040"/>
      <c r="W32" s="1040"/>
      <c r="X32" s="1040"/>
      <c r="Y32" s="1032"/>
      <c r="Z32" s="1040"/>
      <c r="AA32" s="1032"/>
      <c r="AB32" s="1032"/>
      <c r="AC32" s="1032"/>
      <c r="AD32" s="1032"/>
      <c r="AE32" s="1032"/>
      <c r="AF32" s="1032"/>
      <c r="AG32" s="1032"/>
      <c r="AH32" s="1032"/>
      <c r="AI32" s="1032"/>
      <c r="AJ32" s="1033"/>
      <c r="AK32" s="1033"/>
      <c r="AL32" s="1034">
        <v>1</v>
      </c>
    </row>
    <row r="33" spans="1:38" s="1039" customFormat="1" ht="30" customHeight="1">
      <c r="A33" s="1030"/>
      <c r="B33" s="744" t="s">
        <v>2241</v>
      </c>
      <c r="C33" s="740"/>
      <c r="D33" s="1030"/>
      <c r="E33" s="1030"/>
      <c r="F33" s="1030"/>
      <c r="G33" s="1030"/>
      <c r="H33" s="1030"/>
      <c r="I33" s="1031"/>
      <c r="J33" s="1030"/>
      <c r="K33" s="1030"/>
      <c r="L33" s="1030"/>
      <c r="M33" s="1030"/>
      <c r="N33" s="1030"/>
      <c r="O33" s="1031"/>
      <c r="P33" s="744"/>
      <c r="Q33" s="1031"/>
      <c r="R33" s="1031"/>
      <c r="S33" s="1031"/>
      <c r="T33" s="1032"/>
      <c r="U33" s="1032"/>
      <c r="V33" s="1040"/>
      <c r="W33" s="1040"/>
      <c r="X33" s="1040"/>
      <c r="Y33" s="1032"/>
      <c r="Z33" s="1040"/>
      <c r="AA33" s="1032"/>
      <c r="AB33" s="1032"/>
      <c r="AC33" s="1032"/>
      <c r="AD33" s="1032"/>
      <c r="AE33" s="1032"/>
      <c r="AF33" s="1032"/>
      <c r="AG33" s="1032"/>
      <c r="AH33" s="1032"/>
      <c r="AI33" s="1032"/>
      <c r="AJ33" s="1033"/>
      <c r="AK33" s="1033"/>
      <c r="AL33" s="1034">
        <v>1</v>
      </c>
    </row>
    <row r="34" spans="1:38" s="1039" customFormat="1" ht="30" customHeight="1">
      <c r="A34" s="1030"/>
      <c r="B34" s="744"/>
      <c r="C34" s="740"/>
      <c r="D34" s="1030"/>
      <c r="E34" s="1030"/>
      <c r="F34" s="1030"/>
      <c r="G34" s="1030"/>
      <c r="H34" s="1030"/>
      <c r="I34" s="1031"/>
      <c r="J34" s="1030"/>
      <c r="K34" s="1030"/>
      <c r="L34" s="1030"/>
      <c r="M34" s="1030"/>
      <c r="N34" s="1030"/>
      <c r="O34" s="1031"/>
      <c r="P34" s="744"/>
      <c r="Q34" s="1031"/>
      <c r="R34" s="1031"/>
      <c r="S34" s="1031"/>
      <c r="T34" s="1032"/>
      <c r="U34" s="1032"/>
      <c r="V34" s="1040"/>
      <c r="W34" s="1040"/>
      <c r="X34" s="1040"/>
      <c r="Y34" s="1032"/>
      <c r="Z34" s="1040"/>
      <c r="AA34" s="1032"/>
      <c r="AB34" s="1032"/>
      <c r="AC34" s="1032"/>
      <c r="AD34" s="1032"/>
      <c r="AE34" s="1032"/>
      <c r="AF34" s="1032"/>
      <c r="AG34" s="1032"/>
      <c r="AH34" s="1032"/>
      <c r="AI34" s="1032"/>
      <c r="AJ34" s="1033"/>
      <c r="AK34" s="1033"/>
      <c r="AL34" s="1034">
        <v>1</v>
      </c>
    </row>
    <row r="35" spans="1:38" s="1039" customFormat="1" ht="30" customHeight="1">
      <c r="A35" s="1030"/>
      <c r="B35" s="744" t="s">
        <v>2242</v>
      </c>
      <c r="C35" s="740"/>
      <c r="D35" s="1030"/>
      <c r="E35" s="1030"/>
      <c r="F35" s="1030"/>
      <c r="G35" s="1030"/>
      <c r="H35" s="1030"/>
      <c r="I35" s="1031"/>
      <c r="J35" s="1030"/>
      <c r="K35" s="1030"/>
      <c r="L35" s="1030"/>
      <c r="M35" s="1030"/>
      <c r="N35" s="1030"/>
      <c r="O35" s="1031"/>
      <c r="P35" s="744"/>
      <c r="Q35" s="1031"/>
      <c r="R35" s="1031"/>
      <c r="S35" s="1031"/>
      <c r="T35" s="1032"/>
      <c r="U35" s="1032"/>
      <c r="V35" s="1040"/>
      <c r="W35" s="1040"/>
      <c r="X35" s="1040"/>
      <c r="Y35" s="1032"/>
      <c r="Z35" s="1040"/>
      <c r="AA35" s="1032"/>
      <c r="AB35" s="1032"/>
      <c r="AC35" s="1032"/>
      <c r="AD35" s="1032"/>
      <c r="AE35" s="1032"/>
      <c r="AF35" s="1032"/>
      <c r="AG35" s="1032"/>
      <c r="AH35" s="1032"/>
      <c r="AI35" s="1032"/>
      <c r="AJ35" s="1033"/>
      <c r="AK35" s="1033"/>
      <c r="AL35" s="1034">
        <v>1</v>
      </c>
    </row>
    <row r="36" spans="1:38" s="1039" customFormat="1" ht="30" customHeight="1">
      <c r="A36" s="1030"/>
      <c r="B36" s="744" t="s">
        <v>2243</v>
      </c>
      <c r="C36" s="740"/>
      <c r="D36" s="1030"/>
      <c r="E36" s="1030"/>
      <c r="F36" s="1030"/>
      <c r="G36" s="1030"/>
      <c r="H36" s="1030"/>
      <c r="I36" s="1031"/>
      <c r="J36" s="1030"/>
      <c r="K36" s="1030"/>
      <c r="L36" s="1030"/>
      <c r="M36" s="1030"/>
      <c r="N36" s="1030"/>
      <c r="O36" s="1031"/>
      <c r="P36" s="744"/>
      <c r="Q36" s="1031"/>
      <c r="R36" s="1031"/>
      <c r="S36" s="1031"/>
      <c r="T36" s="1032"/>
      <c r="U36" s="1032"/>
      <c r="V36" s="1040"/>
      <c r="W36" s="1040"/>
      <c r="X36" s="1040"/>
      <c r="Y36" s="1032"/>
      <c r="Z36" s="1040"/>
      <c r="AA36" s="1032"/>
      <c r="AB36" s="1032"/>
      <c r="AC36" s="1032"/>
      <c r="AD36" s="1032"/>
      <c r="AE36" s="1032"/>
      <c r="AF36" s="1032"/>
      <c r="AG36" s="1032"/>
      <c r="AH36" s="1032"/>
      <c r="AI36" s="1032"/>
      <c r="AJ36" s="1033"/>
      <c r="AK36" s="1033"/>
      <c r="AL36" s="1034">
        <v>1</v>
      </c>
    </row>
    <row r="37" spans="1:38" s="1039" customFormat="1" ht="30" customHeight="1">
      <c r="A37" s="1030"/>
      <c r="B37" s="744" t="s">
        <v>2244</v>
      </c>
      <c r="C37" s="740"/>
      <c r="D37" s="1030"/>
      <c r="E37" s="1030"/>
      <c r="F37" s="1030"/>
      <c r="G37" s="1030"/>
      <c r="H37" s="1030"/>
      <c r="I37" s="1031"/>
      <c r="J37" s="1030"/>
      <c r="K37" s="1030"/>
      <c r="L37" s="1030"/>
      <c r="M37" s="1030"/>
      <c r="N37" s="1030"/>
      <c r="O37" s="1031"/>
      <c r="P37" s="744"/>
      <c r="Q37" s="1031"/>
      <c r="R37" s="1031"/>
      <c r="S37" s="1031"/>
      <c r="T37" s="1032"/>
      <c r="U37" s="1032"/>
      <c r="V37" s="1040"/>
      <c r="W37" s="1040"/>
      <c r="X37" s="1040"/>
      <c r="Y37" s="1032"/>
      <c r="Z37" s="1040"/>
      <c r="AA37" s="1032"/>
      <c r="AB37" s="1032"/>
      <c r="AC37" s="1032"/>
      <c r="AD37" s="1032"/>
      <c r="AE37" s="1032"/>
      <c r="AF37" s="1032"/>
      <c r="AG37" s="1032"/>
      <c r="AH37" s="1032"/>
      <c r="AI37" s="1032"/>
      <c r="AJ37" s="1033"/>
      <c r="AK37" s="1033"/>
      <c r="AL37" s="1034">
        <v>1</v>
      </c>
    </row>
    <row r="38" spans="1:38" s="1039" customFormat="1" ht="30" customHeight="1">
      <c r="A38" s="1030"/>
      <c r="B38" s="744" t="s">
        <v>2245</v>
      </c>
      <c r="C38" s="740"/>
      <c r="D38" s="1030"/>
      <c r="E38" s="1030"/>
      <c r="F38" s="1030"/>
      <c r="G38" s="1030"/>
      <c r="H38" s="1030"/>
      <c r="I38" s="1031"/>
      <c r="J38" s="1030"/>
      <c r="K38" s="1030"/>
      <c r="L38" s="1030"/>
      <c r="M38" s="1030"/>
      <c r="N38" s="1030"/>
      <c r="O38" s="1031"/>
      <c r="P38" s="744"/>
      <c r="Q38" s="1031"/>
      <c r="R38" s="1031"/>
      <c r="S38" s="1031"/>
      <c r="T38" s="1032"/>
      <c r="U38" s="1032"/>
      <c r="V38" s="1040"/>
      <c r="W38" s="1040"/>
      <c r="X38" s="1040"/>
      <c r="Y38" s="1032"/>
      <c r="Z38" s="1040"/>
      <c r="AA38" s="1032"/>
      <c r="AB38" s="1032"/>
      <c r="AC38" s="1032"/>
      <c r="AD38" s="1032"/>
      <c r="AE38" s="1032"/>
      <c r="AF38" s="1032"/>
      <c r="AG38" s="1032"/>
      <c r="AH38" s="1032"/>
      <c r="AI38" s="1032"/>
      <c r="AJ38" s="1033"/>
      <c r="AK38" s="1033"/>
      <c r="AL38" s="1034">
        <v>1</v>
      </c>
    </row>
    <row r="39" spans="1:38" s="1039" customFormat="1" ht="30" customHeight="1">
      <c r="A39" s="1030"/>
      <c r="B39" s="744"/>
      <c r="C39" s="740"/>
      <c r="D39" s="1030"/>
      <c r="E39" s="1030"/>
      <c r="F39" s="1030"/>
      <c r="G39" s="1030"/>
      <c r="H39" s="1030"/>
      <c r="I39" s="1031"/>
      <c r="J39" s="1030"/>
      <c r="K39" s="1030"/>
      <c r="L39" s="1030"/>
      <c r="M39" s="1030"/>
      <c r="N39" s="1030"/>
      <c r="O39" s="1031"/>
      <c r="P39" s="744"/>
      <c r="Q39" s="1031"/>
      <c r="R39" s="1031"/>
      <c r="S39" s="1031"/>
      <c r="T39" s="1032"/>
      <c r="U39" s="1032"/>
      <c r="V39" s="1040"/>
      <c r="W39" s="1040"/>
      <c r="X39" s="1040"/>
      <c r="Y39" s="1032"/>
      <c r="Z39" s="1040"/>
      <c r="AA39" s="1032"/>
      <c r="AB39" s="1032"/>
      <c r="AC39" s="1032"/>
      <c r="AD39" s="1032"/>
      <c r="AE39" s="1032"/>
      <c r="AF39" s="1032"/>
      <c r="AG39" s="1032"/>
      <c r="AH39" s="1032"/>
      <c r="AI39" s="1032"/>
      <c r="AJ39" s="1033"/>
      <c r="AK39" s="1033"/>
      <c r="AL39" s="1034">
        <v>1</v>
      </c>
    </row>
    <row r="40" spans="1:38" s="1039" customFormat="1" ht="30" customHeight="1">
      <c r="A40" s="1030"/>
      <c r="B40" s="744" t="s">
        <v>2246</v>
      </c>
      <c r="C40" s="740"/>
      <c r="D40" s="1030"/>
      <c r="E40" s="1030"/>
      <c r="F40" s="1030"/>
      <c r="G40" s="1030"/>
      <c r="H40" s="1030"/>
      <c r="I40" s="1031"/>
      <c r="J40" s="1030"/>
      <c r="K40" s="1030"/>
      <c r="L40" s="1030"/>
      <c r="M40" s="1030"/>
      <c r="N40" s="1030"/>
      <c r="O40" s="1031"/>
      <c r="P40" s="744"/>
      <c r="Q40" s="1031"/>
      <c r="R40" s="1031"/>
      <c r="S40" s="1031"/>
      <c r="T40" s="1032"/>
      <c r="U40" s="1032"/>
      <c r="V40" s="1040"/>
      <c r="W40" s="1040"/>
      <c r="X40" s="1040"/>
      <c r="Y40" s="1032"/>
      <c r="Z40" s="1040"/>
      <c r="AA40" s="1032"/>
      <c r="AB40" s="1032"/>
      <c r="AC40" s="1032"/>
      <c r="AD40" s="1032"/>
      <c r="AE40" s="1032"/>
      <c r="AF40" s="1032"/>
      <c r="AG40" s="1032"/>
      <c r="AH40" s="1032"/>
      <c r="AI40" s="1032"/>
      <c r="AJ40" s="1033"/>
      <c r="AK40" s="1033"/>
      <c r="AL40" s="1034">
        <v>1</v>
      </c>
    </row>
    <row r="41" spans="1:38" s="1039" customFormat="1" ht="30" customHeight="1">
      <c r="A41" s="1030"/>
      <c r="B41" s="744" t="s">
        <v>2247</v>
      </c>
      <c r="C41" s="740"/>
      <c r="D41" s="1030"/>
      <c r="E41" s="1030"/>
      <c r="F41" s="1030"/>
      <c r="G41" s="1030"/>
      <c r="H41" s="1030"/>
      <c r="I41" s="1031"/>
      <c r="J41" s="1030"/>
      <c r="K41" s="1030"/>
      <c r="L41" s="1030"/>
      <c r="M41" s="1030"/>
      <c r="N41" s="1030"/>
      <c r="O41" s="1031"/>
      <c r="P41" s="744"/>
      <c r="Q41" s="1031"/>
      <c r="R41" s="1031"/>
      <c r="S41" s="1031"/>
      <c r="T41" s="1032"/>
      <c r="U41" s="1032"/>
      <c r="V41" s="1040"/>
      <c r="W41" s="1040"/>
      <c r="X41" s="1040"/>
      <c r="Y41" s="1032"/>
      <c r="Z41" s="1040"/>
      <c r="AA41" s="1032"/>
      <c r="AB41" s="1032"/>
      <c r="AC41" s="1032"/>
      <c r="AD41" s="1032"/>
      <c r="AE41" s="1032"/>
      <c r="AF41" s="1032"/>
      <c r="AG41" s="1032"/>
      <c r="AH41" s="1032"/>
      <c r="AI41" s="1032"/>
      <c r="AJ41" s="1033"/>
      <c r="AK41" s="1033"/>
      <c r="AL41" s="1034">
        <v>1</v>
      </c>
    </row>
    <row r="42" spans="1:38" s="1039" customFormat="1" ht="30" customHeight="1">
      <c r="A42" s="1030"/>
      <c r="B42" s="744" t="s">
        <v>2248</v>
      </c>
      <c r="C42" s="740"/>
      <c r="D42" s="1030"/>
      <c r="E42" s="1030"/>
      <c r="F42" s="1030"/>
      <c r="G42" s="1030"/>
      <c r="H42" s="1030"/>
      <c r="I42" s="1031"/>
      <c r="J42" s="1030"/>
      <c r="K42" s="1030"/>
      <c r="L42" s="1030"/>
      <c r="M42" s="1030"/>
      <c r="N42" s="1030"/>
      <c r="O42" s="1031"/>
      <c r="P42" s="744"/>
      <c r="Q42" s="1031"/>
      <c r="R42" s="1031"/>
      <c r="S42" s="1031"/>
      <c r="T42" s="1032"/>
      <c r="U42" s="1032"/>
      <c r="V42" s="1040"/>
      <c r="W42" s="1040"/>
      <c r="X42" s="1040"/>
      <c r="Y42" s="1032"/>
      <c r="Z42" s="1040"/>
      <c r="AA42" s="1032"/>
      <c r="AB42" s="1032"/>
      <c r="AC42" s="1032"/>
      <c r="AD42" s="1032"/>
      <c r="AE42" s="1032"/>
      <c r="AF42" s="1032"/>
      <c r="AG42" s="1032"/>
      <c r="AH42" s="1032"/>
      <c r="AI42" s="1032"/>
      <c r="AJ42" s="1033"/>
      <c r="AK42" s="1033"/>
      <c r="AL42" s="1034">
        <v>1</v>
      </c>
    </row>
    <row r="43" spans="1:38" s="1039" customFormat="1" ht="30" customHeight="1">
      <c r="A43" s="1030"/>
      <c r="B43" s="744" t="s">
        <v>2249</v>
      </c>
      <c r="C43" s="740"/>
      <c r="D43" s="1030"/>
      <c r="E43" s="1030"/>
      <c r="F43" s="1030"/>
      <c r="G43" s="1030"/>
      <c r="H43" s="1030"/>
      <c r="I43" s="1031"/>
      <c r="J43" s="1030"/>
      <c r="K43" s="1030"/>
      <c r="L43" s="1030"/>
      <c r="M43" s="1030"/>
      <c r="N43" s="1030"/>
      <c r="O43" s="1031"/>
      <c r="P43" s="744"/>
      <c r="Q43" s="1031"/>
      <c r="R43" s="1031"/>
      <c r="S43" s="1031"/>
      <c r="T43" s="1032"/>
      <c r="U43" s="1032"/>
      <c r="V43" s="1040"/>
      <c r="W43" s="1040"/>
      <c r="X43" s="1040"/>
      <c r="Y43" s="1032"/>
      <c r="Z43" s="1040"/>
      <c r="AA43" s="1032"/>
      <c r="AB43" s="1032"/>
      <c r="AC43" s="1032"/>
      <c r="AD43" s="1032"/>
      <c r="AE43" s="1032"/>
      <c r="AF43" s="1032"/>
      <c r="AG43" s="1032"/>
      <c r="AH43" s="1032"/>
      <c r="AI43" s="1032"/>
      <c r="AJ43" s="1033"/>
      <c r="AK43" s="1033"/>
      <c r="AL43" s="1034">
        <v>1</v>
      </c>
    </row>
    <row r="44" spans="1:38" s="1039" customFormat="1" ht="30" customHeight="1">
      <c r="A44" s="1030"/>
      <c r="B44" s="744" t="s">
        <v>2250</v>
      </c>
      <c r="C44" s="740"/>
      <c r="D44" s="1030"/>
      <c r="E44" s="1030"/>
      <c r="F44" s="1030"/>
      <c r="G44" s="1030"/>
      <c r="H44" s="1030"/>
      <c r="I44" s="1031"/>
      <c r="J44" s="1030"/>
      <c r="K44" s="1030"/>
      <c r="L44" s="1030"/>
      <c r="M44" s="1030"/>
      <c r="N44" s="1030"/>
      <c r="O44" s="1031"/>
      <c r="P44" s="744"/>
      <c r="Q44" s="1031"/>
      <c r="R44" s="1031"/>
      <c r="S44" s="1031"/>
      <c r="T44" s="1032"/>
      <c r="U44" s="1032"/>
      <c r="V44" s="1040"/>
      <c r="W44" s="1040"/>
      <c r="X44" s="1040"/>
      <c r="Y44" s="1032"/>
      <c r="Z44" s="1040"/>
      <c r="AA44" s="1032"/>
      <c r="AB44" s="1032"/>
      <c r="AC44" s="1032"/>
      <c r="AD44" s="1032"/>
      <c r="AE44" s="1032"/>
      <c r="AF44" s="1032"/>
      <c r="AG44" s="1032"/>
      <c r="AH44" s="1032"/>
      <c r="AI44" s="1032"/>
      <c r="AJ44" s="1033"/>
      <c r="AK44" s="1033"/>
      <c r="AL44" s="1034">
        <v>1</v>
      </c>
    </row>
    <row r="45" spans="1:38" s="1039" customFormat="1" ht="30" customHeight="1">
      <c r="A45" s="1030"/>
      <c r="B45" s="744" t="s">
        <v>2251</v>
      </c>
      <c r="C45" s="740"/>
      <c r="D45" s="1030"/>
      <c r="E45" s="1030"/>
      <c r="F45" s="1030"/>
      <c r="G45" s="1030"/>
      <c r="H45" s="1030"/>
      <c r="I45" s="1031"/>
      <c r="J45" s="1030"/>
      <c r="K45" s="1030"/>
      <c r="L45" s="1030"/>
      <c r="M45" s="1030"/>
      <c r="N45" s="1030"/>
      <c r="O45" s="1031"/>
      <c r="P45" s="744"/>
      <c r="Q45" s="1031"/>
      <c r="R45" s="1031"/>
      <c r="S45" s="1031"/>
      <c r="T45" s="1032"/>
      <c r="U45" s="1032"/>
      <c r="V45" s="1040"/>
      <c r="W45" s="1040"/>
      <c r="X45" s="1040"/>
      <c r="Y45" s="1032"/>
      <c r="Z45" s="1040"/>
      <c r="AA45" s="1032"/>
      <c r="AB45" s="1032"/>
      <c r="AC45" s="1032"/>
      <c r="AD45" s="1032"/>
      <c r="AE45" s="1032"/>
      <c r="AF45" s="1032"/>
      <c r="AG45" s="1032"/>
      <c r="AH45" s="1032"/>
      <c r="AI45" s="1032"/>
      <c r="AJ45" s="1033"/>
      <c r="AK45" s="1033"/>
      <c r="AL45" s="1034">
        <v>1</v>
      </c>
    </row>
    <row r="46" spans="1:38" s="1039" customFormat="1" ht="30" customHeight="1">
      <c r="A46" s="1030"/>
      <c r="B46" s="744"/>
      <c r="C46" s="740"/>
      <c r="D46" s="1030"/>
      <c r="E46" s="1030"/>
      <c r="F46" s="1030"/>
      <c r="G46" s="1030"/>
      <c r="H46" s="1030"/>
      <c r="I46" s="1031"/>
      <c r="J46" s="1030"/>
      <c r="K46" s="1030"/>
      <c r="L46" s="1030"/>
      <c r="M46" s="1030"/>
      <c r="N46" s="1030"/>
      <c r="O46" s="1031"/>
      <c r="P46" s="744"/>
      <c r="Q46" s="1031"/>
      <c r="R46" s="1031"/>
      <c r="S46" s="1031"/>
      <c r="T46" s="1032"/>
      <c r="U46" s="1032"/>
      <c r="V46" s="1040"/>
      <c r="W46" s="1040"/>
      <c r="X46" s="1040"/>
      <c r="Y46" s="1032"/>
      <c r="Z46" s="1040"/>
      <c r="AA46" s="1032"/>
      <c r="AB46" s="1032"/>
      <c r="AC46" s="1032"/>
      <c r="AD46" s="1032"/>
      <c r="AE46" s="1032"/>
      <c r="AF46" s="1032"/>
      <c r="AG46" s="1032"/>
      <c r="AH46" s="1032"/>
      <c r="AI46" s="1032"/>
      <c r="AJ46" s="1033"/>
      <c r="AK46" s="1033"/>
      <c r="AL46" s="1034">
        <v>1</v>
      </c>
    </row>
    <row r="47" spans="1:38" s="1039" customFormat="1" ht="30" customHeight="1">
      <c r="A47" s="1030"/>
      <c r="B47" s="744" t="s">
        <v>2252</v>
      </c>
      <c r="C47" s="740"/>
      <c r="D47" s="1030"/>
      <c r="E47" s="1030"/>
      <c r="F47" s="1030"/>
      <c r="G47" s="1030"/>
      <c r="H47" s="1030"/>
      <c r="I47" s="1031"/>
      <c r="J47" s="1030"/>
      <c r="K47" s="1030"/>
      <c r="L47" s="1030"/>
      <c r="M47" s="1030"/>
      <c r="N47" s="1030"/>
      <c r="O47" s="1031"/>
      <c r="P47" s="744"/>
      <c r="Q47" s="1031"/>
      <c r="R47" s="1031"/>
      <c r="S47" s="1031"/>
      <c r="T47" s="1032"/>
      <c r="U47" s="1032"/>
      <c r="V47" s="1040"/>
      <c r="W47" s="1040"/>
      <c r="X47" s="1040"/>
      <c r="Y47" s="1032"/>
      <c r="Z47" s="1040"/>
      <c r="AA47" s="1032"/>
      <c r="AB47" s="1032"/>
      <c r="AC47" s="1032"/>
      <c r="AD47" s="1032"/>
      <c r="AE47" s="1032"/>
      <c r="AF47" s="1032"/>
      <c r="AG47" s="1032"/>
      <c r="AH47" s="1032"/>
      <c r="AI47" s="1032"/>
      <c r="AJ47" s="1033"/>
      <c r="AK47" s="1033"/>
      <c r="AL47" s="1034">
        <v>1</v>
      </c>
    </row>
    <row r="48" spans="1:38" s="1039" customFormat="1" ht="30" customHeight="1">
      <c r="A48" s="1030"/>
      <c r="B48" s="744" t="s">
        <v>2253</v>
      </c>
      <c r="C48" s="740"/>
      <c r="D48" s="1030"/>
      <c r="E48" s="1030"/>
      <c r="F48" s="1030"/>
      <c r="G48" s="1030"/>
      <c r="H48" s="1030"/>
      <c r="I48" s="1031"/>
      <c r="J48" s="1030"/>
      <c r="K48" s="1030"/>
      <c r="L48" s="1030"/>
      <c r="M48" s="1030"/>
      <c r="N48" s="1030"/>
      <c r="O48" s="1031"/>
      <c r="P48" s="744"/>
      <c r="Q48" s="1031"/>
      <c r="R48" s="1031"/>
      <c r="S48" s="1031"/>
      <c r="T48" s="1032"/>
      <c r="U48" s="1032"/>
      <c r="V48" s="1040"/>
      <c r="W48" s="1040"/>
      <c r="X48" s="1040"/>
      <c r="Y48" s="1032"/>
      <c r="Z48" s="1040"/>
      <c r="AA48" s="1032"/>
      <c r="AB48" s="1032"/>
      <c r="AC48" s="1032"/>
      <c r="AD48" s="1032"/>
      <c r="AE48" s="1032"/>
      <c r="AF48" s="1032"/>
      <c r="AG48" s="1032"/>
      <c r="AH48" s="1032"/>
      <c r="AI48" s="1032"/>
      <c r="AJ48" s="1033"/>
      <c r="AK48" s="1033"/>
      <c r="AL48" s="1034">
        <v>1</v>
      </c>
    </row>
    <row r="49" spans="1:38" s="1039" customFormat="1" ht="30" customHeight="1">
      <c r="A49" s="1030"/>
      <c r="B49" s="744"/>
      <c r="C49" s="740"/>
      <c r="D49" s="1030"/>
      <c r="E49" s="1030"/>
      <c r="F49" s="1030"/>
      <c r="G49" s="1030"/>
      <c r="H49" s="1030"/>
      <c r="I49" s="1031"/>
      <c r="J49" s="1030"/>
      <c r="K49" s="1030"/>
      <c r="L49" s="1030"/>
      <c r="M49" s="1030"/>
      <c r="N49" s="1030"/>
      <c r="O49" s="1031"/>
      <c r="P49" s="744"/>
      <c r="Q49" s="1031"/>
      <c r="R49" s="1031"/>
      <c r="S49" s="1031"/>
      <c r="T49" s="1032"/>
      <c r="U49" s="1032"/>
      <c r="V49" s="1040"/>
      <c r="W49" s="1040"/>
      <c r="X49" s="1040"/>
      <c r="Y49" s="1032"/>
      <c r="Z49" s="1040"/>
      <c r="AA49" s="1032"/>
      <c r="AB49" s="1032"/>
      <c r="AC49" s="1032"/>
      <c r="AD49" s="1032"/>
      <c r="AE49" s="1032"/>
      <c r="AF49" s="1032"/>
      <c r="AG49" s="1032"/>
      <c r="AH49" s="1032"/>
      <c r="AI49" s="1032"/>
      <c r="AJ49" s="1033"/>
      <c r="AK49" s="1033"/>
      <c r="AL49" s="1034">
        <v>1</v>
      </c>
    </row>
    <row r="50" spans="1:38" s="1039" customFormat="1" ht="30" customHeight="1">
      <c r="A50" s="1030"/>
      <c r="B50" s="744"/>
      <c r="C50" s="740"/>
      <c r="D50" s="1030"/>
      <c r="E50" s="1030"/>
      <c r="F50" s="1030"/>
      <c r="G50" s="1030"/>
      <c r="H50" s="1030"/>
      <c r="I50" s="1031"/>
      <c r="J50" s="1030"/>
      <c r="K50" s="1030"/>
      <c r="L50" s="1030"/>
      <c r="M50" s="1030"/>
      <c r="N50" s="1030"/>
      <c r="O50" s="1031"/>
      <c r="P50" s="744"/>
      <c r="Q50" s="1031"/>
      <c r="R50" s="1031"/>
      <c r="S50" s="1031"/>
      <c r="T50" s="1032"/>
      <c r="U50" s="1032"/>
      <c r="V50" s="1040"/>
      <c r="W50" s="1040"/>
      <c r="X50" s="1040"/>
      <c r="Y50" s="1032"/>
      <c r="Z50" s="1040"/>
      <c r="AA50" s="1032"/>
      <c r="AB50" s="1032"/>
      <c r="AC50" s="1032"/>
      <c r="AD50" s="1032"/>
      <c r="AE50" s="1032"/>
      <c r="AF50" s="1032"/>
      <c r="AG50" s="1032"/>
      <c r="AH50" s="1032"/>
      <c r="AI50" s="1032"/>
      <c r="AJ50" s="1033"/>
      <c r="AK50" s="1033"/>
      <c r="AL50" s="1034">
        <v>1</v>
      </c>
    </row>
    <row r="51" spans="1:38" s="1039" customFormat="1" ht="30" customHeight="1">
      <c r="A51" s="1030"/>
      <c r="B51" s="744" t="s">
        <v>2254</v>
      </c>
      <c r="C51" s="740"/>
      <c r="D51" s="1030"/>
      <c r="E51" s="1030"/>
      <c r="F51" s="1030"/>
      <c r="G51" s="1030"/>
      <c r="H51" s="1030"/>
      <c r="I51" s="1031"/>
      <c r="J51" s="1030"/>
      <c r="K51" s="1030"/>
      <c r="L51" s="1030"/>
      <c r="M51" s="1030"/>
      <c r="N51" s="1030"/>
      <c r="O51" s="1031"/>
      <c r="P51" s="744"/>
      <c r="Q51" s="1031"/>
      <c r="R51" s="1031"/>
      <c r="S51" s="1031"/>
      <c r="T51" s="1032"/>
      <c r="U51" s="1032"/>
      <c r="V51" s="1040"/>
      <c r="W51" s="1040"/>
      <c r="X51" s="1040"/>
      <c r="Y51" s="1032"/>
      <c r="Z51" s="1040"/>
      <c r="AA51" s="1032"/>
      <c r="AB51" s="1032"/>
      <c r="AC51" s="1032"/>
      <c r="AD51" s="1032"/>
      <c r="AE51" s="1032"/>
      <c r="AF51" s="1032"/>
      <c r="AG51" s="1032"/>
      <c r="AH51" s="1032"/>
      <c r="AI51" s="1032"/>
      <c r="AJ51" s="1033"/>
      <c r="AK51" s="1033"/>
      <c r="AL51" s="1034">
        <v>1</v>
      </c>
    </row>
    <row r="52" spans="1:38" s="1039" customFormat="1" ht="30" customHeight="1">
      <c r="A52" s="1030"/>
      <c r="B52" s="744" t="s">
        <v>2255</v>
      </c>
      <c r="C52" s="740"/>
      <c r="D52" s="1030"/>
      <c r="E52" s="1030"/>
      <c r="F52" s="1030"/>
      <c r="G52" s="1030"/>
      <c r="H52" s="1030"/>
      <c r="I52" s="1031"/>
      <c r="J52" s="1030"/>
      <c r="K52" s="1030"/>
      <c r="L52" s="1030"/>
      <c r="M52" s="1030"/>
      <c r="N52" s="1030"/>
      <c r="O52" s="1031"/>
      <c r="P52" s="744"/>
      <c r="Q52" s="1031"/>
      <c r="R52" s="1031"/>
      <c r="S52" s="1031"/>
      <c r="T52" s="1032"/>
      <c r="U52" s="1032"/>
      <c r="V52" s="1040"/>
      <c r="W52" s="1040"/>
      <c r="X52" s="1040"/>
      <c r="Y52" s="1032"/>
      <c r="Z52" s="1040"/>
      <c r="AA52" s="1032"/>
      <c r="AB52" s="1032"/>
      <c r="AC52" s="1032"/>
      <c r="AD52" s="1032"/>
      <c r="AE52" s="1032"/>
      <c r="AF52" s="1032"/>
      <c r="AG52" s="1032"/>
      <c r="AH52" s="1032"/>
      <c r="AI52" s="1032"/>
      <c r="AJ52" s="1033"/>
      <c r="AK52" s="1033"/>
      <c r="AL52" s="1034">
        <v>1</v>
      </c>
    </row>
    <row r="53" spans="1:38" s="1039" customFormat="1" ht="30" customHeight="1">
      <c r="A53" s="1030"/>
      <c r="B53" s="744" t="s">
        <v>2256</v>
      </c>
      <c r="C53" s="740"/>
      <c r="D53" s="1030"/>
      <c r="E53" s="1030"/>
      <c r="F53" s="1030"/>
      <c r="G53" s="1030"/>
      <c r="H53" s="1030"/>
      <c r="I53" s="1031"/>
      <c r="J53" s="1030"/>
      <c r="K53" s="1030"/>
      <c r="L53" s="1030"/>
      <c r="M53" s="1030"/>
      <c r="N53" s="1030"/>
      <c r="O53" s="1031"/>
      <c r="P53" s="744"/>
      <c r="Q53" s="1031"/>
      <c r="R53" s="1031"/>
      <c r="S53" s="1031"/>
      <c r="T53" s="1032"/>
      <c r="U53" s="1032"/>
      <c r="V53" s="1040"/>
      <c r="W53" s="1040"/>
      <c r="X53" s="1040"/>
      <c r="Y53" s="1032"/>
      <c r="Z53" s="1040"/>
      <c r="AA53" s="1032"/>
      <c r="AB53" s="1032"/>
      <c r="AC53" s="1032"/>
      <c r="AD53" s="1032"/>
      <c r="AE53" s="1032"/>
      <c r="AF53" s="1032"/>
      <c r="AG53" s="1032"/>
      <c r="AH53" s="1032"/>
      <c r="AI53" s="1032"/>
      <c r="AJ53" s="1033"/>
      <c r="AK53" s="1033"/>
      <c r="AL53" s="1034">
        <v>1</v>
      </c>
    </row>
    <row r="54" spans="1:38" s="1039" customFormat="1" ht="30" customHeight="1">
      <c r="A54" s="1030"/>
      <c r="B54" s="744"/>
      <c r="C54" s="740"/>
      <c r="D54" s="1030"/>
      <c r="E54" s="1030"/>
      <c r="F54" s="1030"/>
      <c r="G54" s="1030"/>
      <c r="H54" s="1030"/>
      <c r="I54" s="1031"/>
      <c r="J54" s="1030"/>
      <c r="K54" s="1030"/>
      <c r="L54" s="1030"/>
      <c r="M54" s="1030"/>
      <c r="N54" s="1030"/>
      <c r="O54" s="1031"/>
      <c r="P54" s="744"/>
      <c r="Q54" s="1031"/>
      <c r="R54" s="1031"/>
      <c r="S54" s="1031"/>
      <c r="T54" s="1032"/>
      <c r="U54" s="1032"/>
      <c r="V54" s="1040"/>
      <c r="W54" s="1040"/>
      <c r="X54" s="1040"/>
      <c r="Y54" s="1032"/>
      <c r="Z54" s="1040"/>
      <c r="AA54" s="1032"/>
      <c r="AB54" s="1032"/>
      <c r="AC54" s="1032"/>
      <c r="AD54" s="1032"/>
      <c r="AE54" s="1032"/>
      <c r="AF54" s="1032"/>
      <c r="AG54" s="1032"/>
      <c r="AH54" s="1032"/>
      <c r="AI54" s="1032"/>
      <c r="AJ54" s="1033"/>
      <c r="AK54" s="1033"/>
      <c r="AL54" s="1034">
        <v>1</v>
      </c>
    </row>
    <row r="55" spans="1:38" s="1039" customFormat="1" ht="30" customHeight="1">
      <c r="A55" s="1030"/>
      <c r="B55" s="1041" t="s">
        <v>2257</v>
      </c>
      <c r="C55" s="740"/>
      <c r="D55" s="1030"/>
      <c r="E55" s="1030"/>
      <c r="F55" s="1030"/>
      <c r="G55" s="1030"/>
      <c r="H55" s="1030"/>
      <c r="I55" s="1031"/>
      <c r="J55" s="1030"/>
      <c r="K55" s="1030"/>
      <c r="L55" s="1030"/>
      <c r="M55" s="1030"/>
      <c r="N55" s="1030"/>
      <c r="O55" s="1031"/>
      <c r="P55" s="744"/>
      <c r="Q55" s="1031"/>
      <c r="R55" s="1031"/>
      <c r="S55" s="1031"/>
      <c r="T55" s="1032"/>
      <c r="U55" s="1032"/>
      <c r="V55" s="1040"/>
      <c r="W55" s="1040"/>
      <c r="X55" s="1040"/>
      <c r="Y55" s="1032"/>
      <c r="Z55" s="1040"/>
      <c r="AA55" s="1032"/>
      <c r="AB55" s="1032"/>
      <c r="AC55" s="1032"/>
      <c r="AD55" s="1032"/>
      <c r="AE55" s="1032"/>
      <c r="AF55" s="1032"/>
      <c r="AG55" s="1032"/>
      <c r="AH55" s="1032"/>
      <c r="AI55" s="1032"/>
      <c r="AJ55" s="1033"/>
      <c r="AK55" s="1033"/>
      <c r="AL55" s="1034">
        <v>1</v>
      </c>
    </row>
    <row r="56" spans="1:38" s="1039" customFormat="1" ht="30" customHeight="1">
      <c r="A56" s="1030"/>
      <c r="B56" s="1041" t="s">
        <v>2258</v>
      </c>
      <c r="C56" s="740"/>
      <c r="D56" s="1030"/>
      <c r="E56" s="1030"/>
      <c r="F56" s="1030"/>
      <c r="G56" s="1030"/>
      <c r="H56" s="1030"/>
      <c r="I56" s="1031"/>
      <c r="J56" s="1030"/>
      <c r="K56" s="1030"/>
      <c r="L56" s="1030"/>
      <c r="M56" s="1030"/>
      <c r="N56" s="1030"/>
      <c r="O56" s="1031"/>
      <c r="P56" s="744"/>
      <c r="Q56" s="1031"/>
      <c r="R56" s="1031"/>
      <c r="S56" s="1031"/>
      <c r="T56" s="1032"/>
      <c r="U56" s="1032"/>
      <c r="V56" s="1040"/>
      <c r="W56" s="1040"/>
      <c r="X56" s="1040"/>
      <c r="Y56" s="1032"/>
      <c r="Z56" s="1040"/>
      <c r="AA56" s="1032"/>
      <c r="AB56" s="1032"/>
      <c r="AC56" s="1032"/>
      <c r="AD56" s="1032"/>
      <c r="AE56" s="1032"/>
      <c r="AF56" s="1032"/>
      <c r="AG56" s="1032"/>
      <c r="AH56" s="1032"/>
      <c r="AI56" s="1032"/>
      <c r="AJ56" s="1033"/>
      <c r="AK56" s="1033"/>
      <c r="AL56" s="1034">
        <v>1</v>
      </c>
    </row>
    <row r="57" spans="1:38" s="1039" customFormat="1" ht="30" customHeight="1">
      <c r="A57" s="1030"/>
      <c r="B57" s="744"/>
      <c r="C57" s="740"/>
      <c r="D57" s="1030"/>
      <c r="E57" s="1030"/>
      <c r="F57" s="1030"/>
      <c r="G57" s="1030"/>
      <c r="H57" s="1030"/>
      <c r="I57" s="1031"/>
      <c r="J57" s="1030"/>
      <c r="K57" s="1030"/>
      <c r="L57" s="1030"/>
      <c r="M57" s="1030"/>
      <c r="N57" s="1030"/>
      <c r="O57" s="1031"/>
      <c r="P57" s="744"/>
      <c r="Q57" s="1031"/>
      <c r="R57" s="1031"/>
      <c r="S57" s="1031"/>
      <c r="T57" s="1032"/>
      <c r="U57" s="1032"/>
      <c r="V57" s="1040"/>
      <c r="W57" s="1040"/>
      <c r="X57" s="1040"/>
      <c r="Y57" s="1032"/>
      <c r="Z57" s="1040"/>
      <c r="AA57" s="1032"/>
      <c r="AB57" s="1032"/>
      <c r="AC57" s="1032"/>
      <c r="AD57" s="1032"/>
      <c r="AE57" s="1032"/>
      <c r="AF57" s="1032"/>
      <c r="AG57" s="1032"/>
      <c r="AH57" s="1032"/>
      <c r="AI57" s="1032"/>
      <c r="AJ57" s="1033"/>
      <c r="AK57" s="1033"/>
      <c r="AL57" s="1034">
        <v>1</v>
      </c>
    </row>
    <row r="58" spans="1:38" s="1039" customFormat="1" ht="30" customHeight="1">
      <c r="A58" s="1030"/>
      <c r="B58" s="1042" t="s">
        <v>2259</v>
      </c>
      <c r="C58" s="740"/>
      <c r="D58" s="1030"/>
      <c r="E58" s="1030"/>
      <c r="F58" s="1030"/>
      <c r="G58" s="1030"/>
      <c r="H58" s="1030"/>
      <c r="I58" s="1031"/>
      <c r="J58" s="1030"/>
      <c r="K58" s="1030"/>
      <c r="L58" s="1030"/>
      <c r="M58" s="1030"/>
      <c r="N58" s="1030"/>
      <c r="O58" s="1031"/>
      <c r="P58" s="744"/>
      <c r="Q58" s="1031"/>
      <c r="R58" s="1031"/>
      <c r="S58" s="1031"/>
      <c r="T58" s="1032"/>
      <c r="U58" s="1032"/>
      <c r="V58" s="1040"/>
      <c r="W58" s="1040"/>
      <c r="X58" s="1040"/>
      <c r="Y58" s="1032"/>
      <c r="Z58" s="1040"/>
      <c r="AA58" s="1032"/>
      <c r="AB58" s="1032"/>
      <c r="AC58" s="1032"/>
      <c r="AD58" s="1032"/>
      <c r="AE58" s="1032"/>
      <c r="AF58" s="1032"/>
      <c r="AG58" s="1032"/>
      <c r="AH58" s="1032"/>
      <c r="AI58" s="1032"/>
      <c r="AJ58" s="1033"/>
      <c r="AK58" s="1033"/>
      <c r="AL58" s="1034">
        <v>1</v>
      </c>
    </row>
    <row r="59" spans="1:38" s="1039" customFormat="1" ht="30" customHeight="1">
      <c r="A59" s="1030"/>
      <c r="B59" s="744"/>
      <c r="C59" s="1042" t="s">
        <v>2260</v>
      </c>
      <c r="D59" s="1030"/>
      <c r="E59" s="1030"/>
      <c r="F59" s="1030"/>
      <c r="G59" s="1030"/>
      <c r="H59" s="1030"/>
      <c r="I59" s="1031"/>
      <c r="J59" s="1030"/>
      <c r="K59" s="1030"/>
      <c r="L59" s="1030"/>
      <c r="M59" s="1030"/>
      <c r="N59" s="1030"/>
      <c r="O59" s="1031"/>
      <c r="P59" s="744"/>
      <c r="Q59" s="1031"/>
      <c r="R59" s="1031"/>
      <c r="S59" s="1031"/>
      <c r="T59" s="1032"/>
      <c r="U59" s="1032"/>
      <c r="V59" s="1040"/>
      <c r="W59" s="1040"/>
      <c r="X59" s="1040"/>
      <c r="Y59" s="1032"/>
      <c r="Z59" s="1040"/>
      <c r="AA59" s="1032"/>
      <c r="AB59" s="1032"/>
      <c r="AC59" s="1032"/>
      <c r="AD59" s="1032"/>
      <c r="AE59" s="1032"/>
      <c r="AF59" s="1032"/>
      <c r="AG59" s="1032"/>
      <c r="AH59" s="1032"/>
      <c r="AI59" s="1032"/>
      <c r="AJ59" s="1033"/>
      <c r="AK59" s="1033"/>
      <c r="AL59" s="1034">
        <v>1</v>
      </c>
    </row>
    <row r="60" spans="1:38" s="1039" customFormat="1" ht="30" customHeight="1">
      <c r="A60" s="1030"/>
      <c r="B60" s="744"/>
      <c r="C60" s="1042" t="s">
        <v>2261</v>
      </c>
      <c r="D60" s="1030"/>
      <c r="E60" s="1030"/>
      <c r="F60" s="1030"/>
      <c r="G60" s="1030"/>
      <c r="H60" s="1030"/>
      <c r="I60" s="1031"/>
      <c r="J60" s="1030"/>
      <c r="K60" s="1030"/>
      <c r="L60" s="1030"/>
      <c r="M60" s="1030"/>
      <c r="N60" s="1030"/>
      <c r="O60" s="1031"/>
      <c r="P60" s="744"/>
      <c r="Q60" s="1031"/>
      <c r="R60" s="1031"/>
      <c r="S60" s="1031"/>
      <c r="T60" s="1032"/>
      <c r="U60" s="1032"/>
      <c r="V60" s="1040"/>
      <c r="W60" s="1040"/>
      <c r="X60" s="1040"/>
      <c r="Y60" s="1032"/>
      <c r="Z60" s="1040"/>
      <c r="AA60" s="1032"/>
      <c r="AB60" s="1032"/>
      <c r="AC60" s="1032"/>
      <c r="AD60" s="1032"/>
      <c r="AE60" s="1032"/>
      <c r="AF60" s="1032"/>
      <c r="AG60" s="1032"/>
      <c r="AH60" s="1032"/>
      <c r="AI60" s="1032"/>
      <c r="AJ60" s="1033"/>
      <c r="AK60" s="1033"/>
      <c r="AL60" s="1034">
        <v>1</v>
      </c>
    </row>
    <row r="61" spans="1:38" s="1039" customFormat="1" ht="30" customHeight="1">
      <c r="A61" s="1030"/>
      <c r="B61" s="744"/>
      <c r="C61" s="740"/>
      <c r="D61" s="1030"/>
      <c r="E61" s="1030"/>
      <c r="F61" s="1030"/>
      <c r="G61" s="1030"/>
      <c r="H61" s="1030"/>
      <c r="I61" s="1031"/>
      <c r="J61" s="1030"/>
      <c r="K61" s="1030"/>
      <c r="L61" s="1030"/>
      <c r="M61" s="1030"/>
      <c r="N61" s="1030"/>
      <c r="O61" s="1031"/>
      <c r="P61" s="744"/>
      <c r="Q61" s="1031"/>
      <c r="R61" s="1031"/>
      <c r="S61" s="1031"/>
      <c r="T61" s="1032"/>
      <c r="U61" s="1032"/>
      <c r="V61" s="1040"/>
      <c r="W61" s="1040"/>
      <c r="X61" s="1040"/>
      <c r="Y61" s="1032"/>
      <c r="Z61" s="1040"/>
      <c r="AA61" s="1032"/>
      <c r="AB61" s="1032"/>
      <c r="AC61" s="1032"/>
      <c r="AD61" s="1032"/>
      <c r="AE61" s="1032"/>
      <c r="AF61" s="1032"/>
      <c r="AG61" s="1032"/>
      <c r="AH61" s="1032"/>
      <c r="AI61" s="1032"/>
      <c r="AJ61" s="1033"/>
      <c r="AK61" s="1033"/>
      <c r="AL61" s="1034">
        <v>1</v>
      </c>
    </row>
    <row r="62" spans="1:38" s="1039" customFormat="1" ht="30" customHeight="1">
      <c r="A62" s="1030"/>
      <c r="B62" s="744" t="s">
        <v>2262</v>
      </c>
      <c r="C62" s="740"/>
      <c r="D62" s="1030"/>
      <c r="E62" s="1030"/>
      <c r="F62" s="1030"/>
      <c r="G62" s="1030"/>
      <c r="H62" s="1030"/>
      <c r="I62" s="1031"/>
      <c r="J62" s="1030"/>
      <c r="K62" s="1030"/>
      <c r="L62" s="1030"/>
      <c r="M62" s="1030"/>
      <c r="N62" s="1030"/>
      <c r="O62" s="1031"/>
      <c r="P62" s="744"/>
      <c r="Q62" s="1031"/>
      <c r="R62" s="1031"/>
      <c r="S62" s="1031"/>
      <c r="T62" s="1032"/>
      <c r="U62" s="1032"/>
      <c r="V62" s="1040"/>
      <c r="W62" s="1040"/>
      <c r="X62" s="1040"/>
      <c r="Y62" s="1032"/>
      <c r="Z62" s="1040"/>
      <c r="AA62" s="1032"/>
      <c r="AB62" s="1032"/>
      <c r="AC62" s="1032"/>
      <c r="AD62" s="1032"/>
      <c r="AE62" s="1032"/>
      <c r="AF62" s="1032"/>
      <c r="AG62" s="1032"/>
      <c r="AH62" s="1032"/>
      <c r="AI62" s="1032"/>
      <c r="AJ62" s="1033"/>
      <c r="AK62" s="1033"/>
      <c r="AL62" s="1034">
        <v>1</v>
      </c>
    </row>
    <row r="63" spans="1:38" s="1039" customFormat="1" ht="30" customHeight="1">
      <c r="A63" s="1030"/>
      <c r="B63" s="744" t="s">
        <v>2263</v>
      </c>
      <c r="C63" s="740"/>
      <c r="D63" s="1030"/>
      <c r="E63" s="1030"/>
      <c r="F63" s="1030"/>
      <c r="G63" s="1030"/>
      <c r="H63" s="1030"/>
      <c r="I63" s="1031"/>
      <c r="J63" s="1030"/>
      <c r="K63" s="1030"/>
      <c r="L63" s="1030"/>
      <c r="M63" s="1030"/>
      <c r="N63" s="1030"/>
      <c r="O63" s="1031"/>
      <c r="P63" s="744"/>
      <c r="Q63" s="1031"/>
      <c r="R63" s="1031"/>
      <c r="S63" s="1031"/>
      <c r="T63" s="1032"/>
      <c r="U63" s="1032"/>
      <c r="V63" s="1040"/>
      <c r="W63" s="1040"/>
      <c r="X63" s="1040"/>
      <c r="Y63" s="1032"/>
      <c r="Z63" s="1040"/>
      <c r="AA63" s="1032"/>
      <c r="AB63" s="1032"/>
      <c r="AC63" s="1032"/>
      <c r="AD63" s="1032"/>
      <c r="AE63" s="1032"/>
      <c r="AF63" s="1032"/>
      <c r="AG63" s="1032"/>
      <c r="AH63" s="1032"/>
      <c r="AI63" s="1032"/>
      <c r="AJ63" s="1033"/>
      <c r="AK63" s="1033"/>
      <c r="AL63" s="1034">
        <v>1</v>
      </c>
    </row>
    <row r="64" spans="1:38" s="1039" customFormat="1" ht="30" customHeight="1">
      <c r="A64" s="1030"/>
      <c r="B64" s="744" t="s">
        <v>2264</v>
      </c>
      <c r="C64" s="740"/>
      <c r="D64" s="1030"/>
      <c r="E64" s="1030"/>
      <c r="F64" s="1030"/>
      <c r="G64" s="1030"/>
      <c r="H64" s="1030"/>
      <c r="I64" s="1031"/>
      <c r="J64" s="1030"/>
      <c r="K64" s="1030"/>
      <c r="L64" s="1030"/>
      <c r="M64" s="1030"/>
      <c r="N64" s="1030"/>
      <c r="O64" s="1031"/>
      <c r="P64" s="744"/>
      <c r="Q64" s="1031"/>
      <c r="R64" s="1031"/>
      <c r="S64" s="1031"/>
      <c r="T64" s="1032"/>
      <c r="U64" s="1032"/>
      <c r="V64" s="1040"/>
      <c r="W64" s="1040"/>
      <c r="X64" s="1040"/>
      <c r="Y64" s="1032"/>
      <c r="Z64" s="1040"/>
      <c r="AA64" s="1032"/>
      <c r="AB64" s="1032"/>
      <c r="AC64" s="1032"/>
      <c r="AD64" s="1032"/>
      <c r="AE64" s="1032"/>
      <c r="AF64" s="1032"/>
      <c r="AG64" s="1032"/>
      <c r="AH64" s="1032"/>
      <c r="AI64" s="1032"/>
      <c r="AJ64" s="1033"/>
      <c r="AK64" s="1033"/>
      <c r="AL64" s="1034">
        <v>1</v>
      </c>
    </row>
    <row r="65" spans="1:38" s="1039" customFormat="1" ht="30" customHeight="1">
      <c r="A65" s="1030"/>
      <c r="B65" s="744" t="s">
        <v>2265</v>
      </c>
      <c r="C65" s="740"/>
      <c r="D65" s="1030"/>
      <c r="E65" s="1030"/>
      <c r="F65" s="1030"/>
      <c r="G65" s="1030"/>
      <c r="H65" s="1030"/>
      <c r="I65" s="1031"/>
      <c r="J65" s="1030"/>
      <c r="K65" s="1030"/>
      <c r="L65" s="1030"/>
      <c r="M65" s="1030"/>
      <c r="N65" s="1030"/>
      <c r="O65" s="1031"/>
      <c r="P65" s="744"/>
      <c r="Q65" s="1031"/>
      <c r="R65" s="1031"/>
      <c r="S65" s="1031"/>
      <c r="T65" s="1032"/>
      <c r="U65" s="1032"/>
      <c r="V65" s="1040"/>
      <c r="W65" s="1040"/>
      <c r="X65" s="1040"/>
      <c r="Y65" s="1032"/>
      <c r="Z65" s="1040"/>
      <c r="AA65" s="1032"/>
      <c r="AB65" s="1032"/>
      <c r="AC65" s="1032"/>
      <c r="AD65" s="1032"/>
      <c r="AE65" s="1032"/>
      <c r="AF65" s="1032"/>
      <c r="AG65" s="1032"/>
      <c r="AH65" s="1032"/>
      <c r="AI65" s="1032"/>
      <c r="AJ65" s="1033"/>
      <c r="AK65" s="1033"/>
      <c r="AL65" s="1034">
        <v>1</v>
      </c>
    </row>
    <row r="66" spans="1:38" s="1039" customFormat="1" ht="30" customHeight="1">
      <c r="A66" s="1030"/>
      <c r="B66" s="744" t="s">
        <v>2266</v>
      </c>
      <c r="C66" s="740"/>
      <c r="D66" s="1030"/>
      <c r="E66" s="1030"/>
      <c r="F66" s="1030"/>
      <c r="G66" s="1030"/>
      <c r="H66" s="1030"/>
      <c r="I66" s="1031"/>
      <c r="J66" s="1030"/>
      <c r="K66" s="1030"/>
      <c r="L66" s="1030"/>
      <c r="M66" s="1030"/>
      <c r="N66" s="1030"/>
      <c r="O66" s="1031"/>
      <c r="P66" s="744"/>
      <c r="Q66" s="1031"/>
      <c r="R66" s="1031"/>
      <c r="S66" s="1031"/>
      <c r="T66" s="1032"/>
      <c r="U66" s="1032"/>
      <c r="V66" s="1040"/>
      <c r="W66" s="1040"/>
      <c r="X66" s="1040"/>
      <c r="Y66" s="1032"/>
      <c r="Z66" s="1040"/>
      <c r="AA66" s="1032"/>
      <c r="AB66" s="1032"/>
      <c r="AC66" s="1032"/>
      <c r="AD66" s="1032"/>
      <c r="AE66" s="1032"/>
      <c r="AF66" s="1032"/>
      <c r="AG66" s="1032"/>
      <c r="AH66" s="1032"/>
      <c r="AI66" s="1032"/>
      <c r="AJ66" s="1033"/>
      <c r="AK66" s="1033"/>
      <c r="AL66" s="1034">
        <v>1</v>
      </c>
    </row>
    <row r="67" spans="1:38" s="1039" customFormat="1" ht="30" customHeight="1">
      <c r="A67" s="1030"/>
      <c r="B67" s="744" t="s">
        <v>2267</v>
      </c>
      <c r="C67" s="740"/>
      <c r="D67" s="1030"/>
      <c r="E67" s="1030"/>
      <c r="F67" s="1030"/>
      <c r="G67" s="1030"/>
      <c r="H67" s="1030"/>
      <c r="I67" s="1031"/>
      <c r="J67" s="1030"/>
      <c r="K67" s="1030"/>
      <c r="L67" s="1030"/>
      <c r="M67" s="1030"/>
      <c r="N67" s="1030"/>
      <c r="O67" s="1031"/>
      <c r="P67" s="744"/>
      <c r="Q67" s="1031"/>
      <c r="R67" s="1031"/>
      <c r="S67" s="1031"/>
      <c r="T67" s="1032"/>
      <c r="U67" s="1032"/>
      <c r="V67" s="1040"/>
      <c r="W67" s="1040"/>
      <c r="X67" s="1040"/>
      <c r="Y67" s="1032"/>
      <c r="Z67" s="1040"/>
      <c r="AA67" s="1032"/>
      <c r="AB67" s="1032"/>
      <c r="AC67" s="1032"/>
      <c r="AD67" s="1032"/>
      <c r="AE67" s="1032"/>
      <c r="AF67" s="1032"/>
      <c r="AG67" s="1032"/>
      <c r="AH67" s="1032"/>
      <c r="AI67" s="1032"/>
      <c r="AJ67" s="1033"/>
      <c r="AK67" s="1033"/>
      <c r="AL67" s="1034">
        <v>1</v>
      </c>
    </row>
    <row r="68" spans="1:38" s="1039" customFormat="1" ht="30" customHeight="1" thickBot="1">
      <c r="A68" s="1030"/>
      <c r="B68" s="744"/>
      <c r="C68" s="740"/>
      <c r="D68" s="1030"/>
      <c r="E68" s="1030"/>
      <c r="F68" s="1030"/>
      <c r="G68" s="1030"/>
      <c r="H68" s="1030"/>
      <c r="I68" s="1031"/>
      <c r="J68" s="1030"/>
      <c r="K68" s="1030"/>
      <c r="L68" s="1030"/>
      <c r="M68" s="1030"/>
      <c r="N68" s="1030"/>
      <c r="O68" s="1031"/>
      <c r="P68" s="744"/>
      <c r="Q68" s="1031"/>
      <c r="R68" s="1031"/>
      <c r="S68" s="1031"/>
      <c r="T68" s="1032"/>
      <c r="U68" s="1032"/>
      <c r="V68" s="1040"/>
      <c r="W68" s="1040"/>
      <c r="X68" s="1040"/>
      <c r="Y68" s="1032"/>
      <c r="Z68" s="1040"/>
      <c r="AA68" s="1032"/>
      <c r="AB68" s="1032"/>
      <c r="AC68" s="1032"/>
      <c r="AD68" s="1032"/>
      <c r="AE68" s="1032"/>
      <c r="AF68" s="1032"/>
      <c r="AG68" s="1032"/>
      <c r="AH68" s="1032"/>
      <c r="AI68" s="1032"/>
      <c r="AJ68" s="1033"/>
      <c r="AK68" s="1033"/>
      <c r="AL68" s="1034">
        <v>1</v>
      </c>
    </row>
    <row r="69" spans="1:38" s="1039" customFormat="1" ht="30" customHeight="1">
      <c r="A69" s="1030"/>
      <c r="B69" s="744"/>
      <c r="C69" s="740"/>
      <c r="D69" s="1043" t="s">
        <v>338</v>
      </c>
      <c r="E69" s="1044" t="s">
        <v>2097</v>
      </c>
      <c r="F69" s="1045"/>
      <c r="G69" s="1045">
        <f>U65</f>
        <v>0</v>
      </c>
      <c r="H69" s="1046"/>
      <c r="I69" s="1046"/>
      <c r="J69" s="1046"/>
      <c r="K69" s="1046"/>
      <c r="L69" s="1046"/>
      <c r="M69" s="1046"/>
      <c r="N69" s="1030"/>
      <c r="O69" s="1031"/>
      <c r="P69" s="744"/>
      <c r="Q69" s="1031"/>
      <c r="R69" s="1031"/>
      <c r="S69" s="1047" t="s">
        <v>2268</v>
      </c>
      <c r="T69" s="1048"/>
      <c r="U69" s="1048"/>
      <c r="V69" s="1048"/>
      <c r="W69" s="1048"/>
      <c r="X69" s="1048"/>
      <c r="Y69" s="1048"/>
      <c r="Z69" s="1048"/>
      <c r="AA69" s="1048"/>
      <c r="AB69" s="1048"/>
      <c r="AC69" s="1048"/>
      <c r="AD69" s="1048"/>
      <c r="AE69" s="1048"/>
      <c r="AF69" s="1048"/>
      <c r="AG69" s="1048"/>
      <c r="AH69" s="1048"/>
      <c r="AI69" s="1049"/>
      <c r="AJ69" s="1033"/>
      <c r="AK69" s="1033"/>
      <c r="AL69" s="1034">
        <v>1</v>
      </c>
    </row>
    <row r="70" spans="1:38" s="1039" customFormat="1" ht="30" customHeight="1">
      <c r="A70" s="1030"/>
      <c r="B70" s="744"/>
      <c r="C70" s="740"/>
      <c r="D70" s="1050" t="s">
        <v>338</v>
      </c>
      <c r="E70" s="1516" t="s">
        <v>2099</v>
      </c>
      <c r="F70" s="1516"/>
      <c r="G70" s="1516"/>
      <c r="H70" s="1516"/>
      <c r="I70" s="1516"/>
      <c r="J70" s="1516"/>
      <c r="K70" s="1516"/>
      <c r="L70" s="1516"/>
      <c r="M70" s="1516"/>
      <c r="N70" s="1030"/>
      <c r="O70" s="1031"/>
      <c r="P70" s="744"/>
      <c r="Q70" s="1031"/>
      <c r="R70" s="1031"/>
      <c r="S70" s="1051"/>
      <c r="T70" s="1052" t="s">
        <v>2269</v>
      </c>
      <c r="U70" s="1053"/>
      <c r="V70" s="1054"/>
      <c r="W70" s="1054"/>
      <c r="X70" s="1054"/>
      <c r="Y70" s="1054"/>
      <c r="Z70" s="1054"/>
      <c r="AA70" s="1054"/>
      <c r="AB70" s="1054"/>
      <c r="AC70" s="1054"/>
      <c r="AD70" s="1054"/>
      <c r="AE70" s="1054"/>
      <c r="AF70" s="1054"/>
      <c r="AG70" s="1054"/>
      <c r="AH70" s="1054"/>
      <c r="AI70" s="1052"/>
      <c r="AJ70" s="1033"/>
      <c r="AK70" s="1033"/>
      <c r="AL70" s="1034">
        <v>1</v>
      </c>
    </row>
    <row r="71" spans="1:38" s="1039" customFormat="1" ht="30" customHeight="1">
      <c r="A71" s="1030"/>
      <c r="B71" s="744"/>
      <c r="C71" s="740"/>
      <c r="D71" s="1050" t="s">
        <v>338</v>
      </c>
      <c r="E71" s="1516"/>
      <c r="F71" s="1516"/>
      <c r="G71" s="1516"/>
      <c r="H71" s="1516"/>
      <c r="I71" s="1516"/>
      <c r="J71" s="1516"/>
      <c r="K71" s="1516"/>
      <c r="L71" s="1516"/>
      <c r="M71" s="1516"/>
      <c r="N71" s="1030"/>
      <c r="O71" s="1031"/>
      <c r="P71" s="744"/>
      <c r="Q71" s="1031"/>
      <c r="R71" s="1031"/>
      <c r="S71" s="1031"/>
      <c r="T71" s="1032"/>
      <c r="U71" s="1032"/>
      <c r="V71" s="1040"/>
      <c r="W71" s="1040"/>
      <c r="X71" s="1040"/>
      <c r="Y71" s="1032"/>
      <c r="Z71" s="1040"/>
      <c r="AA71" s="1032"/>
      <c r="AB71" s="1032"/>
      <c r="AC71" s="1032"/>
      <c r="AD71" s="1032"/>
      <c r="AE71" s="1032"/>
      <c r="AF71" s="1032"/>
      <c r="AG71" s="1032"/>
      <c r="AH71" s="1032"/>
      <c r="AI71" s="1032"/>
      <c r="AJ71" s="1033"/>
      <c r="AK71" s="1033"/>
      <c r="AL71" s="1034">
        <v>1</v>
      </c>
    </row>
    <row r="72" spans="1:38" s="1039" customFormat="1" ht="30" customHeight="1">
      <c r="A72" s="1030"/>
      <c r="B72" s="744"/>
      <c r="C72" s="740"/>
      <c r="D72" s="1050" t="s">
        <v>338</v>
      </c>
      <c r="E72" s="836" t="s">
        <v>2101</v>
      </c>
      <c r="F72" s="836"/>
      <c r="G72" s="837"/>
      <c r="H72" s="838"/>
      <c r="I72" s="838"/>
      <c r="J72" s="839"/>
      <c r="K72" s="839"/>
      <c r="L72" s="839"/>
      <c r="M72" s="839"/>
      <c r="N72" s="1030"/>
      <c r="O72" s="1031"/>
      <c r="P72" s="744"/>
      <c r="Q72" s="1031"/>
      <c r="R72" s="1031"/>
      <c r="S72" s="1031"/>
      <c r="T72" s="1032"/>
      <c r="U72" s="1032"/>
      <c r="V72" s="1040"/>
      <c r="W72" s="1040"/>
      <c r="X72" s="1040"/>
      <c r="Y72" s="1032"/>
      <c r="Z72" s="1040"/>
      <c r="AA72" s="1032"/>
      <c r="AB72" s="1032"/>
      <c r="AC72" s="1032"/>
      <c r="AD72" s="1032"/>
      <c r="AE72" s="1032"/>
      <c r="AF72" s="1032"/>
      <c r="AG72" s="1032"/>
      <c r="AH72" s="1032"/>
      <c r="AI72" s="1032"/>
      <c r="AJ72" s="1033"/>
      <c r="AK72" s="1033"/>
      <c r="AL72" s="1034">
        <v>1</v>
      </c>
    </row>
    <row r="73" spans="1:38" s="1039" customFormat="1" ht="30" customHeight="1">
      <c r="A73" s="1030"/>
      <c r="B73" s="744"/>
      <c r="C73" s="740"/>
      <c r="D73" s="1050" t="s">
        <v>338</v>
      </c>
      <c r="E73" s="836" t="s">
        <v>2102</v>
      </c>
      <c r="F73" s="837"/>
      <c r="G73" s="837"/>
      <c r="H73" s="838"/>
      <c r="I73" s="838"/>
      <c r="J73" s="839"/>
      <c r="K73" s="839"/>
      <c r="L73" s="839"/>
      <c r="M73" s="839"/>
      <c r="N73" s="1030"/>
      <c r="O73" s="1031"/>
      <c r="P73" s="744"/>
      <c r="Q73" s="1031"/>
      <c r="R73" s="1031"/>
      <c r="S73" s="1031"/>
      <c r="T73" s="1032"/>
      <c r="U73" s="1032"/>
      <c r="V73" s="1040"/>
      <c r="W73" s="1040"/>
      <c r="X73" s="1040"/>
      <c r="Y73" s="1032"/>
      <c r="Z73" s="1040"/>
      <c r="AA73" s="1032"/>
      <c r="AB73" s="1032"/>
      <c r="AC73" s="1032"/>
      <c r="AD73" s="1032"/>
      <c r="AE73" s="1032"/>
      <c r="AF73" s="1032"/>
      <c r="AG73" s="1032"/>
      <c r="AH73" s="1032"/>
      <c r="AI73" s="1032"/>
      <c r="AJ73" s="1033"/>
      <c r="AK73" s="1033"/>
      <c r="AL73" s="1034">
        <v>1</v>
      </c>
    </row>
    <row r="74" spans="1:38" s="1039" customFormat="1" ht="30" customHeight="1">
      <c r="A74" s="1030"/>
      <c r="B74" s="744"/>
      <c r="C74" s="740"/>
      <c r="D74" s="1050" t="s">
        <v>338</v>
      </c>
      <c r="E74" s="840" t="s">
        <v>2009</v>
      </c>
      <c r="F74" s="837"/>
      <c r="G74" s="837"/>
      <c r="H74" s="838"/>
      <c r="I74" s="838"/>
      <c r="J74" s="839"/>
      <c r="K74" s="839"/>
      <c r="L74" s="839"/>
      <c r="M74" s="839"/>
      <c r="N74" s="1030"/>
      <c r="O74" s="1031"/>
      <c r="P74" s="744"/>
      <c r="Q74" s="1031"/>
      <c r="R74" s="1031"/>
      <c r="S74" s="1031"/>
      <c r="T74" s="1032"/>
      <c r="U74" s="1032"/>
      <c r="V74" s="1040"/>
      <c r="W74" s="1040"/>
      <c r="X74" s="1040"/>
      <c r="Y74" s="1032"/>
      <c r="Z74" s="1040"/>
      <c r="AA74" s="1032"/>
      <c r="AB74" s="1032"/>
      <c r="AC74" s="1032"/>
      <c r="AD74" s="1032"/>
      <c r="AE74" s="1032"/>
      <c r="AF74" s="1032"/>
      <c r="AG74" s="1032"/>
      <c r="AH74" s="1032"/>
      <c r="AI74" s="1032"/>
      <c r="AJ74" s="1033"/>
      <c r="AK74" s="1033"/>
      <c r="AL74" s="1034">
        <v>1</v>
      </c>
    </row>
    <row r="75" spans="1:38" s="1039" customFormat="1" ht="30" customHeight="1">
      <c r="A75" s="1030"/>
      <c r="B75" s="744"/>
      <c r="C75" s="740"/>
      <c r="D75" s="1050" t="s">
        <v>338</v>
      </c>
      <c r="E75" s="840" t="s">
        <v>2103</v>
      </c>
      <c r="F75" s="837"/>
      <c r="G75" s="837"/>
      <c r="H75" s="838"/>
      <c r="I75" s="838"/>
      <c r="J75" s="839"/>
      <c r="K75" s="839"/>
      <c r="L75" s="839"/>
      <c r="M75" s="839"/>
      <c r="N75" s="1030"/>
      <c r="O75" s="1031"/>
      <c r="P75" s="744"/>
      <c r="Q75" s="1031"/>
      <c r="R75" s="1031"/>
      <c r="S75" s="1031"/>
      <c r="T75" s="1032"/>
      <c r="U75" s="1032"/>
      <c r="V75" s="1040"/>
      <c r="W75" s="1040"/>
      <c r="X75" s="1040"/>
      <c r="Y75" s="1032"/>
      <c r="Z75" s="1040"/>
      <c r="AA75" s="1032"/>
      <c r="AB75" s="1032"/>
      <c r="AC75" s="1032"/>
      <c r="AD75" s="1032"/>
      <c r="AE75" s="1032"/>
      <c r="AF75" s="1032"/>
      <c r="AG75" s="1032"/>
      <c r="AH75" s="1032"/>
      <c r="AI75" s="1032"/>
      <c r="AJ75" s="1033"/>
      <c r="AK75" s="1033"/>
      <c r="AL75" s="1034">
        <v>1</v>
      </c>
    </row>
    <row r="76" spans="1:38" s="1039" customFormat="1" ht="30" customHeight="1">
      <c r="A76" s="1030"/>
      <c r="B76" s="744"/>
      <c r="C76" s="740"/>
      <c r="D76" s="1050" t="s">
        <v>338</v>
      </c>
      <c r="E76" s="840" t="s">
        <v>2104</v>
      </c>
      <c r="F76" s="837"/>
      <c r="G76" s="837"/>
      <c r="H76" s="838"/>
      <c r="I76" s="838"/>
      <c r="J76" s="839"/>
      <c r="K76" s="839"/>
      <c r="L76" s="839"/>
      <c r="M76" s="839"/>
      <c r="N76" s="1030"/>
      <c r="O76" s="1031"/>
      <c r="P76" s="744"/>
      <c r="Q76" s="1031"/>
      <c r="R76" s="1031"/>
      <c r="S76" s="1031"/>
      <c r="T76" s="1032"/>
      <c r="U76" s="1032"/>
      <c r="V76" s="1040"/>
      <c r="W76" s="1040"/>
      <c r="X76" s="1040"/>
      <c r="Y76" s="1032"/>
      <c r="Z76" s="1040"/>
      <c r="AA76" s="1032"/>
      <c r="AB76" s="1032"/>
      <c r="AC76" s="1032"/>
      <c r="AD76" s="1032"/>
      <c r="AE76" s="1032"/>
      <c r="AF76" s="1032"/>
      <c r="AG76" s="1032"/>
      <c r="AH76" s="1032"/>
      <c r="AI76" s="1032"/>
      <c r="AJ76" s="1033"/>
      <c r="AK76" s="1033"/>
      <c r="AL76" s="1034">
        <v>1</v>
      </c>
    </row>
    <row r="77" spans="1:38" s="1039" customFormat="1" ht="30" customHeight="1">
      <c r="A77" s="1030"/>
      <c r="B77" s="744"/>
      <c r="C77" s="740"/>
      <c r="D77" s="1050" t="s">
        <v>338</v>
      </c>
      <c r="E77" s="841" t="s">
        <v>2105</v>
      </c>
      <c r="F77" s="842"/>
      <c r="G77" s="842"/>
      <c r="H77" s="842"/>
      <c r="I77" s="842"/>
      <c r="J77" s="839"/>
      <c r="K77" s="839"/>
      <c r="L77" s="839"/>
      <c r="M77" s="839"/>
      <c r="N77" s="1030"/>
      <c r="O77" s="1031"/>
      <c r="P77" s="744"/>
      <c r="Q77" s="1031"/>
      <c r="R77" s="1031"/>
      <c r="S77" s="1031"/>
      <c r="T77" s="1032"/>
      <c r="U77" s="1032"/>
      <c r="V77" s="1040"/>
      <c r="W77" s="1040"/>
      <c r="X77" s="1040"/>
      <c r="Y77" s="1032"/>
      <c r="Z77" s="1040"/>
      <c r="AA77" s="1032"/>
      <c r="AB77" s="1032"/>
      <c r="AC77" s="1032"/>
      <c r="AD77" s="1032"/>
      <c r="AE77" s="1032"/>
      <c r="AF77" s="1032"/>
      <c r="AG77" s="1032"/>
      <c r="AH77" s="1032"/>
      <c r="AI77" s="1032"/>
      <c r="AJ77" s="1033"/>
      <c r="AK77" s="1033"/>
      <c r="AL77" s="1034">
        <v>1</v>
      </c>
    </row>
    <row r="78" spans="1:38" s="1039" customFormat="1" ht="30" customHeight="1">
      <c r="A78" s="1030"/>
      <c r="B78" s="744"/>
      <c r="C78" s="740"/>
      <c r="D78" s="1050" t="s">
        <v>338</v>
      </c>
      <c r="E78" s="841" t="s">
        <v>2106</v>
      </c>
      <c r="F78" s="842"/>
      <c r="G78" s="842"/>
      <c r="H78" s="842"/>
      <c r="I78" s="842"/>
      <c r="J78" s="839"/>
      <c r="K78" s="839"/>
      <c r="L78" s="839"/>
      <c r="M78" s="839"/>
      <c r="N78" s="1030"/>
      <c r="O78" s="1031"/>
      <c r="P78" s="744"/>
      <c r="Q78" s="1031"/>
      <c r="R78" s="1031"/>
      <c r="S78" s="1031"/>
      <c r="T78" s="1032"/>
      <c r="U78" s="1032"/>
      <c r="V78" s="1040"/>
      <c r="W78" s="1040"/>
      <c r="X78" s="1040"/>
      <c r="Y78" s="1032"/>
      <c r="Z78" s="1040"/>
      <c r="AA78" s="1032"/>
      <c r="AB78" s="1032"/>
      <c r="AC78" s="1032"/>
      <c r="AD78" s="1032"/>
      <c r="AE78" s="1032"/>
      <c r="AF78" s="1032"/>
      <c r="AG78" s="1032"/>
      <c r="AH78" s="1032"/>
      <c r="AI78" s="1032"/>
      <c r="AJ78" s="1033"/>
      <c r="AK78" s="1033"/>
      <c r="AL78" s="1034">
        <v>1</v>
      </c>
    </row>
    <row r="79" spans="1:38" s="1039" customFormat="1" ht="30" customHeight="1">
      <c r="A79" s="1030"/>
      <c r="B79" s="744"/>
      <c r="C79" s="740"/>
      <c r="D79" s="1050" t="s">
        <v>338</v>
      </c>
      <c r="E79" s="841" t="s">
        <v>2107</v>
      </c>
      <c r="F79" s="837"/>
      <c r="G79" s="837"/>
      <c r="H79" s="838"/>
      <c r="I79" s="838"/>
      <c r="J79" s="839"/>
      <c r="K79" s="839"/>
      <c r="L79" s="839"/>
      <c r="M79" s="839"/>
      <c r="N79" s="1030"/>
      <c r="O79" s="1031"/>
      <c r="P79" s="744"/>
      <c r="Q79" s="1031"/>
      <c r="R79" s="1031"/>
      <c r="S79" s="1031"/>
      <c r="T79" s="1032"/>
      <c r="U79" s="1032"/>
      <c r="V79" s="1040"/>
      <c r="W79" s="1040"/>
      <c r="X79" s="1040"/>
      <c r="Y79" s="1032"/>
      <c r="Z79" s="1040"/>
      <c r="AA79" s="1032"/>
      <c r="AB79" s="1032"/>
      <c r="AC79" s="1032"/>
      <c r="AD79" s="1032"/>
      <c r="AE79" s="1032"/>
      <c r="AF79" s="1032"/>
      <c r="AG79" s="1032"/>
      <c r="AH79" s="1032"/>
      <c r="AI79" s="1032"/>
      <c r="AJ79" s="1033"/>
      <c r="AK79" s="1033"/>
      <c r="AL79" s="1034">
        <v>1</v>
      </c>
    </row>
    <row r="80" spans="1:38" s="1039" customFormat="1" ht="30" customHeight="1">
      <c r="A80" s="1030"/>
      <c r="B80" s="744"/>
      <c r="C80" s="740"/>
      <c r="D80" s="1050" t="s">
        <v>338</v>
      </c>
      <c r="E80" s="843"/>
      <c r="F80" s="837"/>
      <c r="G80" s="837"/>
      <c r="H80" s="838"/>
      <c r="I80" s="838"/>
      <c r="J80" s="839"/>
      <c r="K80" s="839"/>
      <c r="L80" s="839"/>
      <c r="M80" s="839"/>
      <c r="N80" s="1030"/>
      <c r="O80" s="1031"/>
      <c r="P80" s="744"/>
      <c r="Q80" s="1031"/>
      <c r="R80" s="1031"/>
      <c r="S80" s="1031"/>
      <c r="T80" s="1032"/>
      <c r="U80" s="1032"/>
      <c r="V80" s="1040"/>
      <c r="W80" s="1040"/>
      <c r="X80" s="1040"/>
      <c r="Y80" s="1032"/>
      <c r="Z80" s="1040"/>
      <c r="AA80" s="1032"/>
      <c r="AB80" s="1032"/>
      <c r="AC80" s="1032"/>
      <c r="AD80" s="1032"/>
      <c r="AE80" s="1032"/>
      <c r="AF80" s="1032"/>
      <c r="AG80" s="1032"/>
      <c r="AH80" s="1032"/>
      <c r="AI80" s="1032"/>
      <c r="AJ80" s="1033"/>
      <c r="AK80" s="1033"/>
      <c r="AL80" s="1034">
        <v>1</v>
      </c>
    </row>
    <row r="81" spans="1:38" s="1039" customFormat="1" ht="30" customHeight="1">
      <c r="A81" s="1030"/>
      <c r="B81" s="744"/>
      <c r="C81" s="740"/>
      <c r="D81" s="1050" t="s">
        <v>338</v>
      </c>
      <c r="E81" s="842"/>
      <c r="F81" s="842"/>
      <c r="G81" s="842"/>
      <c r="H81" s="842"/>
      <c r="I81" s="842"/>
      <c r="J81" s="839"/>
      <c r="K81" s="839"/>
      <c r="L81" s="839"/>
      <c r="M81" s="839"/>
      <c r="N81" s="1030"/>
      <c r="O81" s="1031"/>
      <c r="P81" s="744"/>
      <c r="Q81" s="1031"/>
      <c r="R81" s="1031"/>
      <c r="S81" s="1031"/>
      <c r="T81" s="1032"/>
      <c r="U81" s="1032"/>
      <c r="V81" s="1040"/>
      <c r="W81" s="1040"/>
      <c r="X81" s="1040"/>
      <c r="Y81" s="1032"/>
      <c r="Z81" s="1040"/>
      <c r="AA81" s="1032"/>
      <c r="AB81" s="1032"/>
      <c r="AC81" s="1032"/>
      <c r="AD81" s="1032"/>
      <c r="AE81" s="1032"/>
      <c r="AF81" s="1032"/>
      <c r="AG81" s="1032"/>
      <c r="AH81" s="1032"/>
      <c r="AI81" s="1032"/>
      <c r="AJ81" s="1033"/>
      <c r="AK81" s="1033"/>
      <c r="AL81" s="1034">
        <v>1</v>
      </c>
    </row>
    <row r="82" spans="1:38" s="1039" customFormat="1" ht="30" customHeight="1">
      <c r="A82" s="1030"/>
      <c r="B82" s="744"/>
      <c r="C82" s="740"/>
      <c r="D82" s="1050" t="s">
        <v>338</v>
      </c>
      <c r="E82" s="842"/>
      <c r="F82" s="842"/>
      <c r="G82" s="842"/>
      <c r="H82" s="842"/>
      <c r="I82" s="842"/>
      <c r="J82" s="839"/>
      <c r="K82" s="839"/>
      <c r="L82" s="839"/>
      <c r="M82" s="839"/>
      <c r="N82" s="1030"/>
      <c r="O82" s="1031"/>
      <c r="P82" s="744"/>
      <c r="Q82" s="1031"/>
      <c r="R82" s="1031"/>
      <c r="S82" s="1031"/>
      <c r="T82" s="1032"/>
      <c r="U82" s="1032"/>
      <c r="V82" s="1040"/>
      <c r="W82" s="1040"/>
      <c r="X82" s="1040"/>
      <c r="Y82" s="1032"/>
      <c r="Z82" s="1040"/>
      <c r="AA82" s="1032"/>
      <c r="AB82" s="1032"/>
      <c r="AC82" s="1032"/>
      <c r="AD82" s="1032"/>
      <c r="AE82" s="1032"/>
      <c r="AF82" s="1032"/>
      <c r="AG82" s="1032"/>
      <c r="AH82" s="1032"/>
      <c r="AI82" s="1032"/>
      <c r="AJ82" s="1033"/>
      <c r="AK82" s="1033"/>
      <c r="AL82" s="1034">
        <v>1</v>
      </c>
    </row>
    <row r="83" spans="1:38" s="1039" customFormat="1" ht="30" customHeight="1">
      <c r="A83" s="1030"/>
      <c r="B83" s="744"/>
      <c r="C83" s="740"/>
      <c r="D83" s="1050" t="s">
        <v>338</v>
      </c>
      <c r="E83" s="842"/>
      <c r="F83" s="842"/>
      <c r="G83" s="842"/>
      <c r="H83" s="842"/>
      <c r="I83" s="842"/>
      <c r="J83" s="839"/>
      <c r="K83" s="839"/>
      <c r="L83" s="839"/>
      <c r="M83" s="839"/>
      <c r="N83" s="1030"/>
      <c r="O83" s="1031"/>
      <c r="P83" s="744"/>
      <c r="Q83" s="1031"/>
      <c r="R83" s="1031"/>
      <c r="S83" s="1031"/>
      <c r="T83" s="1032"/>
      <c r="U83" s="1032"/>
      <c r="V83" s="1040"/>
      <c r="W83" s="1040"/>
      <c r="X83" s="1040"/>
      <c r="Y83" s="1032"/>
      <c r="Z83" s="1040"/>
      <c r="AA83" s="1032"/>
      <c r="AB83" s="1032"/>
      <c r="AC83" s="1032"/>
      <c r="AD83" s="1032"/>
      <c r="AE83" s="1032"/>
      <c r="AF83" s="1032"/>
      <c r="AG83" s="1032"/>
      <c r="AH83" s="1032"/>
      <c r="AI83" s="1032"/>
      <c r="AJ83" s="1033"/>
      <c r="AK83" s="1033"/>
      <c r="AL83" s="1034">
        <v>1</v>
      </c>
    </row>
    <row r="84" spans="1:38" s="1039" customFormat="1" ht="30" customHeight="1">
      <c r="A84" s="1030"/>
      <c r="B84" s="744"/>
      <c r="C84" s="740"/>
      <c r="D84" s="1050" t="s">
        <v>338</v>
      </c>
      <c r="E84" s="841" t="s">
        <v>2108</v>
      </c>
      <c r="F84" s="837"/>
      <c r="G84" s="837"/>
      <c r="H84" s="838"/>
      <c r="I84" s="838"/>
      <c r="J84" s="839"/>
      <c r="K84" s="839"/>
      <c r="L84" s="839"/>
      <c r="M84" s="839"/>
      <c r="N84" s="1030"/>
      <c r="O84" s="1031"/>
      <c r="P84" s="744"/>
      <c r="Q84" s="1031"/>
      <c r="R84" s="1031"/>
      <c r="S84" s="1031"/>
      <c r="T84" s="1032"/>
      <c r="U84" s="1032"/>
      <c r="V84" s="1040"/>
      <c r="W84" s="1040"/>
      <c r="X84" s="1040"/>
      <c r="Y84" s="1032"/>
      <c r="Z84" s="1040"/>
      <c r="AA84" s="1032"/>
      <c r="AB84" s="1032"/>
      <c r="AC84" s="1032"/>
      <c r="AD84" s="1032"/>
      <c r="AE84" s="1032"/>
      <c r="AF84" s="1032"/>
      <c r="AG84" s="1032"/>
      <c r="AH84" s="1032"/>
      <c r="AI84" s="1032"/>
      <c r="AJ84" s="1033"/>
      <c r="AK84" s="1033"/>
      <c r="AL84" s="1034">
        <v>1</v>
      </c>
    </row>
    <row r="85" spans="1:38" s="1039" customFormat="1" ht="30" customHeight="1">
      <c r="A85" s="1030"/>
      <c r="B85" s="744"/>
      <c r="C85" s="740"/>
      <c r="D85" s="1050" t="s">
        <v>394</v>
      </c>
      <c r="E85" s="1512" t="s">
        <v>2109</v>
      </c>
      <c r="F85" s="1512"/>
      <c r="G85" s="1512"/>
      <c r="H85" s="1512"/>
      <c r="I85" s="1512"/>
      <c r="J85" s="839"/>
      <c r="K85" s="839"/>
      <c r="L85" s="839"/>
      <c r="M85" s="839"/>
      <c r="N85" s="1030"/>
      <c r="O85" s="1031"/>
      <c r="P85" s="744"/>
      <c r="Q85" s="1031"/>
      <c r="R85" s="1031"/>
      <c r="S85" s="1031"/>
      <c r="T85" s="1032"/>
      <c r="U85" s="1032"/>
      <c r="V85" s="1040"/>
      <c r="W85" s="1040"/>
      <c r="X85" s="1040"/>
      <c r="Y85" s="1032"/>
      <c r="Z85" s="1040"/>
      <c r="AA85" s="1032"/>
      <c r="AB85" s="1032"/>
      <c r="AC85" s="1032"/>
      <c r="AD85" s="1032"/>
      <c r="AE85" s="1032"/>
      <c r="AF85" s="1032"/>
      <c r="AG85" s="1032"/>
      <c r="AH85" s="1032"/>
      <c r="AI85" s="1032"/>
      <c r="AJ85" s="1033"/>
      <c r="AK85" s="1033"/>
      <c r="AL85" s="1034">
        <v>1</v>
      </c>
    </row>
    <row r="86" spans="1:38" s="1039" customFormat="1" ht="30" customHeight="1">
      <c r="A86" s="1030"/>
      <c r="B86" s="744"/>
      <c r="C86" s="740"/>
      <c r="D86" s="1050" t="s">
        <v>394</v>
      </c>
      <c r="E86" s="1512"/>
      <c r="F86" s="1512"/>
      <c r="G86" s="1512"/>
      <c r="H86" s="1512"/>
      <c r="I86" s="1512"/>
      <c r="J86" s="839"/>
      <c r="K86" s="839"/>
      <c r="L86" s="839"/>
      <c r="M86" s="839"/>
      <c r="N86" s="1030"/>
      <c r="O86" s="1031"/>
      <c r="P86" s="744"/>
      <c r="Q86" s="1031"/>
      <c r="R86" s="1031"/>
      <c r="S86" s="1031"/>
      <c r="T86" s="1032"/>
      <c r="U86" s="1032"/>
      <c r="V86" s="1040"/>
      <c r="W86" s="1040"/>
      <c r="X86" s="1040"/>
      <c r="Y86" s="1032"/>
      <c r="Z86" s="1040"/>
      <c r="AA86" s="1032"/>
      <c r="AB86" s="1032"/>
      <c r="AC86" s="1032"/>
      <c r="AD86" s="1032"/>
      <c r="AE86" s="1032"/>
      <c r="AF86" s="1032"/>
      <c r="AG86" s="1032"/>
      <c r="AH86" s="1032"/>
      <c r="AI86" s="1032"/>
      <c r="AJ86" s="1033"/>
      <c r="AK86" s="1033"/>
      <c r="AL86" s="1034">
        <v>1</v>
      </c>
    </row>
    <row r="87" spans="1:38" s="1039" customFormat="1" ht="30" customHeight="1">
      <c r="A87" s="1030"/>
      <c r="B87" s="744"/>
      <c r="C87" s="740"/>
      <c r="D87" s="1050" t="s">
        <v>394</v>
      </c>
      <c r="E87" s="1027"/>
      <c r="F87" s="1027"/>
      <c r="G87" s="1027"/>
      <c r="H87" s="1027"/>
      <c r="I87" s="1027"/>
      <c r="J87" s="839"/>
      <c r="K87" s="839"/>
      <c r="L87" s="839"/>
      <c r="M87" s="839"/>
      <c r="N87" s="1030"/>
      <c r="O87" s="1031"/>
      <c r="P87" s="744"/>
      <c r="Q87" s="1031"/>
      <c r="R87" s="1031"/>
      <c r="S87" s="1031"/>
      <c r="T87" s="1032"/>
      <c r="U87" s="1032"/>
      <c r="V87" s="1040"/>
      <c r="W87" s="1040"/>
      <c r="X87" s="1040"/>
      <c r="Y87" s="1032"/>
      <c r="Z87" s="1040"/>
      <c r="AA87" s="1032"/>
      <c r="AB87" s="1032"/>
      <c r="AC87" s="1032"/>
      <c r="AD87" s="1032"/>
      <c r="AE87" s="1032"/>
      <c r="AF87" s="1032"/>
      <c r="AG87" s="1032"/>
      <c r="AH87" s="1032"/>
      <c r="AI87" s="1032"/>
      <c r="AJ87" s="1033"/>
      <c r="AK87" s="1033"/>
      <c r="AL87" s="1034">
        <v>1</v>
      </c>
    </row>
    <row r="88" spans="1:38" s="1039" customFormat="1" ht="30" customHeight="1">
      <c r="A88" s="1030"/>
      <c r="B88" s="744"/>
      <c r="C88" s="740"/>
      <c r="D88" s="1050" t="s">
        <v>394</v>
      </c>
      <c r="E88" s="1517" t="s">
        <v>2110</v>
      </c>
      <c r="F88" s="1517"/>
      <c r="G88" s="1517"/>
      <c r="H88" s="1517"/>
      <c r="I88" s="1517"/>
      <c r="J88" s="839"/>
      <c r="K88" s="839"/>
      <c r="L88" s="839"/>
      <c r="M88" s="839"/>
      <c r="N88" s="1030"/>
      <c r="O88" s="1031"/>
      <c r="P88" s="744"/>
      <c r="Q88" s="1031"/>
      <c r="R88" s="1031"/>
      <c r="S88" s="1031"/>
      <c r="T88" s="1032"/>
      <c r="U88" s="1032"/>
      <c r="V88" s="1040"/>
      <c r="W88" s="1040"/>
      <c r="X88" s="1040"/>
      <c r="Y88" s="1032"/>
      <c r="Z88" s="1040"/>
      <c r="AA88" s="1032"/>
      <c r="AB88" s="1032"/>
      <c r="AC88" s="1032"/>
      <c r="AD88" s="1032"/>
      <c r="AE88" s="1032"/>
      <c r="AF88" s="1032"/>
      <c r="AG88" s="1032"/>
      <c r="AH88" s="1032"/>
      <c r="AI88" s="1032"/>
      <c r="AJ88" s="1033"/>
      <c r="AK88" s="1033"/>
      <c r="AL88" s="1034">
        <v>1</v>
      </c>
    </row>
    <row r="89" spans="1:38" s="1039" customFormat="1" ht="30" customHeight="1">
      <c r="A89" s="1030"/>
      <c r="B89" s="744"/>
      <c r="C89" s="740"/>
      <c r="D89" s="1050" t="s">
        <v>394</v>
      </c>
      <c r="E89" s="1517"/>
      <c r="F89" s="1517"/>
      <c r="G89" s="1517"/>
      <c r="H89" s="1517"/>
      <c r="I89" s="1517"/>
      <c r="J89" s="839"/>
      <c r="K89" s="839"/>
      <c r="L89" s="839"/>
      <c r="M89" s="839"/>
      <c r="N89" s="1030"/>
      <c r="O89" s="1031"/>
      <c r="P89" s="744"/>
      <c r="Q89" s="1031"/>
      <c r="R89" s="1031"/>
      <c r="S89" s="1031"/>
      <c r="T89" s="1032"/>
      <c r="U89" s="1032"/>
      <c r="V89" s="1040"/>
      <c r="W89" s="1040"/>
      <c r="X89" s="1040"/>
      <c r="Y89" s="1032"/>
      <c r="Z89" s="1040"/>
      <c r="AA89" s="1032"/>
      <c r="AB89" s="1032"/>
      <c r="AC89" s="1032"/>
      <c r="AD89" s="1032"/>
      <c r="AE89" s="1032"/>
      <c r="AF89" s="1032"/>
      <c r="AG89" s="1032"/>
      <c r="AH89" s="1032"/>
      <c r="AI89" s="1032"/>
      <c r="AJ89" s="1033"/>
      <c r="AK89" s="1033"/>
      <c r="AL89" s="1034">
        <v>1</v>
      </c>
    </row>
    <row r="90" spans="1:38" s="1039" customFormat="1" ht="30" customHeight="1">
      <c r="A90" s="1030"/>
      <c r="B90" s="744"/>
      <c r="C90" s="740"/>
      <c r="D90" s="1050" t="s">
        <v>394</v>
      </c>
      <c r="E90" s="841"/>
      <c r="F90" s="837"/>
      <c r="G90" s="837"/>
      <c r="H90" s="838"/>
      <c r="I90" s="838"/>
      <c r="J90" s="839"/>
      <c r="K90" s="839"/>
      <c r="L90" s="839"/>
      <c r="M90" s="839"/>
      <c r="N90" s="1030"/>
      <c r="O90" s="1031"/>
      <c r="P90" s="744"/>
      <c r="Q90" s="1031"/>
      <c r="R90" s="1031"/>
      <c r="S90" s="1031"/>
      <c r="T90" s="1032"/>
      <c r="U90" s="1032"/>
      <c r="V90" s="1040"/>
      <c r="W90" s="1040"/>
      <c r="X90" s="1040"/>
      <c r="Y90" s="1032"/>
      <c r="Z90" s="1040"/>
      <c r="AA90" s="1032"/>
      <c r="AB90" s="1032"/>
      <c r="AC90" s="1032"/>
      <c r="AD90" s="1032"/>
      <c r="AE90" s="1032"/>
      <c r="AF90" s="1032"/>
      <c r="AG90" s="1032"/>
      <c r="AH90" s="1032"/>
      <c r="AI90" s="1032"/>
      <c r="AJ90" s="1033"/>
      <c r="AK90" s="1033"/>
      <c r="AL90" s="1034">
        <v>1</v>
      </c>
    </row>
    <row r="91" spans="1:38" s="1039" customFormat="1" ht="30" customHeight="1">
      <c r="A91" s="1030"/>
      <c r="B91" s="744"/>
      <c r="C91" s="740"/>
      <c r="D91" s="1050" t="s">
        <v>394</v>
      </c>
      <c r="E91" s="1518" t="s">
        <v>2111</v>
      </c>
      <c r="F91" s="1518"/>
      <c r="G91" s="1518"/>
      <c r="H91" s="1518"/>
      <c r="I91" s="1518"/>
      <c r="J91" s="839"/>
      <c r="K91" s="839"/>
      <c r="L91" s="839"/>
      <c r="M91" s="839"/>
      <c r="N91" s="1030"/>
      <c r="O91" s="1031"/>
      <c r="P91" s="744"/>
      <c r="Q91" s="1031"/>
      <c r="R91" s="1031"/>
      <c r="S91" s="1031"/>
      <c r="T91" s="1032"/>
      <c r="U91" s="1032"/>
      <c r="V91" s="1040"/>
      <c r="W91" s="1040"/>
      <c r="X91" s="1040"/>
      <c r="Y91" s="1032"/>
      <c r="Z91" s="1040"/>
      <c r="AA91" s="1032"/>
      <c r="AB91" s="1032"/>
      <c r="AC91" s="1032"/>
      <c r="AD91" s="1032"/>
      <c r="AE91" s="1032"/>
      <c r="AF91" s="1032"/>
      <c r="AG91" s="1032"/>
      <c r="AH91" s="1032"/>
      <c r="AI91" s="1032"/>
      <c r="AJ91" s="1033"/>
      <c r="AK91" s="1033"/>
      <c r="AL91" s="1034">
        <v>1</v>
      </c>
    </row>
    <row r="92" spans="1:38" s="1039" customFormat="1" ht="30" customHeight="1">
      <c r="A92" s="1030"/>
      <c r="B92" s="744"/>
      <c r="C92" s="740"/>
      <c r="D92" s="1050" t="s">
        <v>394</v>
      </c>
      <c r="E92" s="1518"/>
      <c r="F92" s="1518"/>
      <c r="G92" s="1518"/>
      <c r="H92" s="1518"/>
      <c r="I92" s="1518"/>
      <c r="J92" s="839"/>
      <c r="K92" s="839"/>
      <c r="L92" s="839"/>
      <c r="M92" s="839"/>
      <c r="N92" s="1030"/>
      <c r="O92" s="1031"/>
      <c r="P92" s="744"/>
      <c r="Q92" s="1031"/>
      <c r="R92" s="1031"/>
      <c r="S92" s="1031"/>
      <c r="T92" s="1032"/>
      <c r="U92" s="1032"/>
      <c r="V92" s="1040"/>
      <c r="W92" s="1040"/>
      <c r="X92" s="1040"/>
      <c r="Y92" s="1032"/>
      <c r="Z92" s="1040"/>
      <c r="AA92" s="1032"/>
      <c r="AB92" s="1032"/>
      <c r="AC92" s="1032"/>
      <c r="AD92" s="1032"/>
      <c r="AE92" s="1032"/>
      <c r="AF92" s="1032"/>
      <c r="AG92" s="1032"/>
      <c r="AH92" s="1032"/>
      <c r="AI92" s="1032"/>
      <c r="AJ92" s="1033"/>
      <c r="AK92" s="1033"/>
      <c r="AL92" s="1034">
        <v>1</v>
      </c>
    </row>
    <row r="93" spans="1:38" s="1039" customFormat="1" ht="30" customHeight="1">
      <c r="A93" s="1030"/>
      <c r="B93" s="744"/>
      <c r="C93" s="740"/>
      <c r="D93" s="1050" t="s">
        <v>394</v>
      </c>
      <c r="E93" s="844"/>
      <c r="F93" s="837"/>
      <c r="G93" s="837"/>
      <c r="H93" s="838"/>
      <c r="I93" s="838"/>
      <c r="J93" s="839"/>
      <c r="K93" s="839"/>
      <c r="L93" s="839"/>
      <c r="M93" s="839"/>
      <c r="N93" s="1030"/>
      <c r="O93" s="1031"/>
      <c r="P93" s="744"/>
      <c r="Q93" s="1031"/>
      <c r="R93" s="1031"/>
      <c r="S93" s="1031"/>
      <c r="T93" s="1032"/>
      <c r="U93" s="1032"/>
      <c r="V93" s="1040"/>
      <c r="W93" s="1040"/>
      <c r="X93" s="1040"/>
      <c r="Y93" s="1032"/>
      <c r="Z93" s="1040"/>
      <c r="AA93" s="1032"/>
      <c r="AB93" s="1032"/>
      <c r="AC93" s="1032"/>
      <c r="AD93" s="1032"/>
      <c r="AE93" s="1032"/>
      <c r="AF93" s="1032"/>
      <c r="AG93" s="1032"/>
      <c r="AH93" s="1032"/>
      <c r="AI93" s="1032"/>
      <c r="AJ93" s="1033"/>
      <c r="AK93" s="1033"/>
      <c r="AL93" s="1034">
        <v>1</v>
      </c>
    </row>
    <row r="94" spans="1:38" s="1039" customFormat="1" ht="30" customHeight="1">
      <c r="A94" s="1030"/>
      <c r="B94" s="744"/>
      <c r="C94" s="740"/>
      <c r="D94" s="1050" t="s">
        <v>394</v>
      </c>
      <c r="E94" s="844"/>
      <c r="F94" s="837"/>
      <c r="G94" s="837"/>
      <c r="H94" s="838"/>
      <c r="I94" s="838"/>
      <c r="J94" s="839"/>
      <c r="K94" s="839"/>
      <c r="L94" s="839"/>
      <c r="M94" s="839"/>
      <c r="N94" s="1030"/>
      <c r="O94" s="1031"/>
      <c r="P94" s="744"/>
      <c r="Q94" s="1031"/>
      <c r="R94" s="1031"/>
      <c r="S94" s="1031"/>
      <c r="T94" s="1032"/>
      <c r="U94" s="1032"/>
      <c r="V94" s="1040"/>
      <c r="W94" s="1040"/>
      <c r="X94" s="1040"/>
      <c r="Y94" s="1032"/>
      <c r="Z94" s="1040"/>
      <c r="AA94" s="1032"/>
      <c r="AB94" s="1032"/>
      <c r="AC94" s="1032"/>
      <c r="AD94" s="1032"/>
      <c r="AE94" s="1032"/>
      <c r="AF94" s="1032"/>
      <c r="AG94" s="1032"/>
      <c r="AH94" s="1032"/>
      <c r="AI94" s="1032"/>
      <c r="AJ94" s="1033"/>
      <c r="AK94" s="1033"/>
      <c r="AL94" s="1034">
        <v>1</v>
      </c>
    </row>
    <row r="95" spans="1:38" s="1039" customFormat="1" ht="30" customHeight="1">
      <c r="A95" s="1030"/>
      <c r="B95" s="744"/>
      <c r="C95" s="740"/>
      <c r="D95" s="1050" t="s">
        <v>394</v>
      </c>
      <c r="E95" s="844"/>
      <c r="F95" s="837"/>
      <c r="G95" s="837"/>
      <c r="H95" s="838"/>
      <c r="I95" s="838"/>
      <c r="J95" s="839"/>
      <c r="K95" s="839"/>
      <c r="L95" s="839"/>
      <c r="M95" s="839"/>
      <c r="N95" s="1030"/>
      <c r="O95" s="1031"/>
      <c r="P95" s="744"/>
      <c r="Q95" s="1031"/>
      <c r="R95" s="1031"/>
      <c r="S95" s="1031"/>
      <c r="T95" s="1032"/>
      <c r="U95" s="1032"/>
      <c r="V95" s="1040"/>
      <c r="W95" s="1040"/>
      <c r="X95" s="1040"/>
      <c r="Y95" s="1032"/>
      <c r="Z95" s="1040"/>
      <c r="AA95" s="1032"/>
      <c r="AB95" s="1032"/>
      <c r="AC95" s="1032"/>
      <c r="AD95" s="1032"/>
      <c r="AE95" s="1032"/>
      <c r="AF95" s="1032"/>
      <c r="AG95" s="1032"/>
      <c r="AH95" s="1032"/>
      <c r="AI95" s="1032"/>
      <c r="AJ95" s="1033"/>
      <c r="AK95" s="1033"/>
      <c r="AL95" s="1034">
        <v>1</v>
      </c>
    </row>
    <row r="96" spans="1:38" s="1039" customFormat="1" ht="30" customHeight="1">
      <c r="A96" s="1030"/>
      <c r="B96" s="744"/>
      <c r="C96" s="740"/>
      <c r="D96" s="1050" t="s">
        <v>394</v>
      </c>
      <c r="E96" s="844"/>
      <c r="F96" s="837"/>
      <c r="G96" s="837"/>
      <c r="H96" s="838"/>
      <c r="I96" s="838"/>
      <c r="J96" s="839"/>
      <c r="K96" s="839"/>
      <c r="L96" s="839"/>
      <c r="M96" s="839"/>
      <c r="N96" s="1030"/>
      <c r="O96" s="1031"/>
      <c r="P96" s="744"/>
      <c r="Q96" s="1031"/>
      <c r="R96" s="1031"/>
      <c r="S96" s="1031"/>
      <c r="T96" s="1032"/>
      <c r="U96" s="1032"/>
      <c r="V96" s="1040"/>
      <c r="W96" s="1040"/>
      <c r="X96" s="1040"/>
      <c r="Y96" s="1032"/>
      <c r="Z96" s="1040"/>
      <c r="AA96" s="1032"/>
      <c r="AB96" s="1032"/>
      <c r="AC96" s="1032"/>
      <c r="AD96" s="1032"/>
      <c r="AE96" s="1032"/>
      <c r="AF96" s="1032"/>
      <c r="AG96" s="1032"/>
      <c r="AH96" s="1032"/>
      <c r="AI96" s="1032"/>
      <c r="AJ96" s="1033"/>
      <c r="AK96" s="1033"/>
      <c r="AL96" s="1034">
        <v>1</v>
      </c>
    </row>
    <row r="97" spans="1:38" s="1039" customFormat="1" ht="30" customHeight="1">
      <c r="A97" s="1030"/>
      <c r="B97" s="744"/>
      <c r="C97" s="740"/>
      <c r="D97" s="1050" t="s">
        <v>394</v>
      </c>
      <c r="E97" s="844"/>
      <c r="F97" s="837"/>
      <c r="G97" s="837"/>
      <c r="H97" s="838"/>
      <c r="I97" s="838"/>
      <c r="J97" s="839"/>
      <c r="K97" s="839"/>
      <c r="L97" s="839"/>
      <c r="M97" s="839"/>
      <c r="N97" s="1030"/>
      <c r="O97" s="1031"/>
      <c r="P97" s="744"/>
      <c r="Q97" s="1031"/>
      <c r="R97" s="1031"/>
      <c r="S97" s="1031"/>
      <c r="T97" s="1032"/>
      <c r="U97" s="1032"/>
      <c r="V97" s="1040"/>
      <c r="W97" s="1040"/>
      <c r="X97" s="1040"/>
      <c r="Y97" s="1032"/>
      <c r="Z97" s="1040"/>
      <c r="AA97" s="1032"/>
      <c r="AB97" s="1032"/>
      <c r="AC97" s="1032"/>
      <c r="AD97" s="1032"/>
      <c r="AE97" s="1032"/>
      <c r="AF97" s="1032"/>
      <c r="AG97" s="1032"/>
      <c r="AH97" s="1032"/>
      <c r="AI97" s="1032"/>
      <c r="AJ97" s="1033"/>
      <c r="AK97" s="1033"/>
      <c r="AL97" s="1034">
        <v>1</v>
      </c>
    </row>
    <row r="98" spans="1:38" s="1039" customFormat="1" ht="30" customHeight="1">
      <c r="A98" s="1030"/>
      <c r="B98" s="744"/>
      <c r="C98" s="740"/>
      <c r="D98" s="1050" t="s">
        <v>394</v>
      </c>
      <c r="E98" s="1512" t="s">
        <v>2112</v>
      </c>
      <c r="F98" s="1512"/>
      <c r="G98" s="1512"/>
      <c r="H98" s="1512"/>
      <c r="I98" s="1512"/>
      <c r="J98" s="839"/>
      <c r="K98" s="839"/>
      <c r="L98" s="839"/>
      <c r="M98" s="839"/>
      <c r="N98" s="1030"/>
      <c r="O98" s="1031"/>
      <c r="P98" s="744"/>
      <c r="Q98" s="1031"/>
      <c r="R98" s="1031"/>
      <c r="S98" s="1031"/>
      <c r="T98" s="1032"/>
      <c r="U98" s="1032"/>
      <c r="V98" s="1040"/>
      <c r="W98" s="1040"/>
      <c r="X98" s="1040"/>
      <c r="Y98" s="1032"/>
      <c r="Z98" s="1040"/>
      <c r="AA98" s="1032"/>
      <c r="AB98" s="1032"/>
      <c r="AC98" s="1032"/>
      <c r="AD98" s="1032"/>
      <c r="AE98" s="1032"/>
      <c r="AF98" s="1032"/>
      <c r="AG98" s="1032"/>
      <c r="AH98" s="1032"/>
      <c r="AI98" s="1032"/>
      <c r="AJ98" s="1033"/>
      <c r="AK98" s="1033"/>
      <c r="AL98" s="1034">
        <v>1</v>
      </c>
    </row>
    <row r="99" spans="1:38" s="1039" customFormat="1" ht="30" customHeight="1">
      <c r="A99" s="1030"/>
      <c r="B99" s="744"/>
      <c r="C99" s="740"/>
      <c r="D99" s="1050" t="s">
        <v>394</v>
      </c>
      <c r="E99" s="1512"/>
      <c r="F99" s="1512"/>
      <c r="G99" s="1512"/>
      <c r="H99" s="1512"/>
      <c r="I99" s="1512"/>
      <c r="J99" s="839"/>
      <c r="K99" s="839"/>
      <c r="L99" s="839"/>
      <c r="M99" s="839"/>
      <c r="N99" s="1030"/>
      <c r="O99" s="1031"/>
      <c r="P99" s="744"/>
      <c r="Q99" s="1031"/>
      <c r="R99" s="1031"/>
      <c r="S99" s="1031"/>
      <c r="T99" s="1032"/>
      <c r="U99" s="1032"/>
      <c r="V99" s="1040"/>
      <c r="W99" s="1040"/>
      <c r="X99" s="1040"/>
      <c r="Y99" s="1032"/>
      <c r="Z99" s="1040"/>
      <c r="AA99" s="1032"/>
      <c r="AB99" s="1032"/>
      <c r="AC99" s="1032"/>
      <c r="AD99" s="1032"/>
      <c r="AE99" s="1032"/>
      <c r="AF99" s="1032"/>
      <c r="AG99" s="1032"/>
      <c r="AH99" s="1032"/>
      <c r="AI99" s="1032"/>
      <c r="AJ99" s="1033"/>
      <c r="AK99" s="1033"/>
      <c r="AL99" s="1034">
        <v>1</v>
      </c>
    </row>
    <row r="100" spans="1:38" s="1039" customFormat="1" ht="30" customHeight="1">
      <c r="A100" s="1030"/>
      <c r="B100" s="744"/>
      <c r="C100" s="740"/>
      <c r="D100" s="1050" t="s">
        <v>394</v>
      </c>
      <c r="E100" s="844"/>
      <c r="F100" s="837"/>
      <c r="G100" s="837"/>
      <c r="H100" s="838"/>
      <c r="I100" s="838"/>
      <c r="J100" s="839"/>
      <c r="K100" s="839"/>
      <c r="L100" s="839"/>
      <c r="M100" s="839"/>
      <c r="N100" s="1030"/>
      <c r="O100" s="1031"/>
      <c r="P100" s="744"/>
      <c r="Q100" s="1031"/>
      <c r="R100" s="1031"/>
      <c r="S100" s="1031"/>
      <c r="T100" s="1032"/>
      <c r="U100" s="1032"/>
      <c r="V100" s="1040"/>
      <c r="W100" s="1040"/>
      <c r="X100" s="1040"/>
      <c r="Y100" s="1032"/>
      <c r="Z100" s="1040"/>
      <c r="AA100" s="1032"/>
      <c r="AB100" s="1032"/>
      <c r="AC100" s="1032"/>
      <c r="AD100" s="1032"/>
      <c r="AE100" s="1032"/>
      <c r="AF100" s="1032"/>
      <c r="AG100" s="1032"/>
      <c r="AH100" s="1032"/>
      <c r="AI100" s="1032"/>
      <c r="AJ100" s="1033"/>
      <c r="AK100" s="1033"/>
      <c r="AL100" s="1034">
        <v>1</v>
      </c>
    </row>
    <row r="101" spans="1:38" s="1039" customFormat="1" ht="30" customHeight="1">
      <c r="A101" s="1030"/>
      <c r="B101" s="744"/>
      <c r="C101" s="740"/>
      <c r="D101" s="1050" t="s">
        <v>394</v>
      </c>
      <c r="E101" s="1512" t="s">
        <v>2113</v>
      </c>
      <c r="F101" s="1512"/>
      <c r="G101" s="1512"/>
      <c r="H101" s="1512"/>
      <c r="I101" s="1512"/>
      <c r="J101" s="839"/>
      <c r="K101" s="839"/>
      <c r="L101" s="839"/>
      <c r="M101" s="839"/>
      <c r="N101" s="1030"/>
      <c r="O101" s="1031"/>
      <c r="P101" s="744"/>
      <c r="Q101" s="1031"/>
      <c r="R101" s="1031"/>
      <c r="S101" s="1031"/>
      <c r="T101" s="1032"/>
      <c r="U101" s="1032"/>
      <c r="V101" s="1040"/>
      <c r="W101" s="1040"/>
      <c r="X101" s="1040"/>
      <c r="Y101" s="1032"/>
      <c r="Z101" s="1040"/>
      <c r="AA101" s="1032"/>
      <c r="AB101" s="1032"/>
      <c r="AC101" s="1032"/>
      <c r="AD101" s="1032"/>
      <c r="AE101" s="1032"/>
      <c r="AF101" s="1032"/>
      <c r="AG101" s="1032"/>
      <c r="AH101" s="1032"/>
      <c r="AI101" s="1032"/>
      <c r="AJ101" s="1033"/>
      <c r="AK101" s="1033"/>
      <c r="AL101" s="1034">
        <v>1</v>
      </c>
    </row>
    <row r="102" spans="1:38" s="1039" customFormat="1" ht="30" customHeight="1">
      <c r="A102" s="1030"/>
      <c r="B102" s="744"/>
      <c r="C102" s="740"/>
      <c r="D102" s="1050" t="s">
        <v>394</v>
      </c>
      <c r="E102" s="1512"/>
      <c r="F102" s="1512"/>
      <c r="G102" s="1512"/>
      <c r="H102" s="1512"/>
      <c r="I102" s="1512"/>
      <c r="J102" s="839"/>
      <c r="K102" s="839"/>
      <c r="L102" s="839"/>
      <c r="M102" s="839"/>
      <c r="N102" s="1030"/>
      <c r="O102" s="1031"/>
      <c r="P102" s="744"/>
      <c r="Q102" s="1031"/>
      <c r="R102" s="1031"/>
      <c r="S102" s="1031"/>
      <c r="T102" s="1032"/>
      <c r="U102" s="1032"/>
      <c r="V102" s="1040"/>
      <c r="W102" s="1040"/>
      <c r="X102" s="1040"/>
      <c r="Y102" s="1032"/>
      <c r="Z102" s="1040"/>
      <c r="AA102" s="1032"/>
      <c r="AB102" s="1032"/>
      <c r="AC102" s="1032"/>
      <c r="AD102" s="1032"/>
      <c r="AE102" s="1032"/>
      <c r="AF102" s="1032"/>
      <c r="AG102" s="1032"/>
      <c r="AH102" s="1032"/>
      <c r="AI102" s="1032"/>
      <c r="AJ102" s="1033"/>
      <c r="AK102" s="1033"/>
      <c r="AL102" s="1034">
        <v>1</v>
      </c>
    </row>
    <row r="103" spans="1:38" s="1039" customFormat="1" ht="30" customHeight="1">
      <c r="A103" s="1030"/>
      <c r="B103" s="744"/>
      <c r="C103" s="740"/>
      <c r="D103" s="1050" t="s">
        <v>394</v>
      </c>
      <c r="E103" s="844"/>
      <c r="F103" s="837"/>
      <c r="G103" s="837"/>
      <c r="H103" s="838"/>
      <c r="I103" s="838"/>
      <c r="J103" s="839"/>
      <c r="K103" s="839"/>
      <c r="L103" s="839"/>
      <c r="M103" s="839"/>
      <c r="N103" s="1030"/>
      <c r="O103" s="1031"/>
      <c r="P103" s="744"/>
      <c r="Q103" s="1031"/>
      <c r="R103" s="1031"/>
      <c r="S103" s="1031"/>
      <c r="T103" s="1032"/>
      <c r="U103" s="1032"/>
      <c r="V103" s="1040"/>
      <c r="W103" s="1040"/>
      <c r="X103" s="1040"/>
      <c r="Y103" s="1032"/>
      <c r="Z103" s="1040"/>
      <c r="AA103" s="1032"/>
      <c r="AB103" s="1032"/>
      <c r="AC103" s="1032"/>
      <c r="AD103" s="1032"/>
      <c r="AE103" s="1032"/>
      <c r="AF103" s="1032"/>
      <c r="AG103" s="1032"/>
      <c r="AH103" s="1032"/>
      <c r="AI103" s="1032"/>
      <c r="AJ103" s="1033"/>
      <c r="AK103" s="1033"/>
      <c r="AL103" s="1034">
        <v>1</v>
      </c>
    </row>
    <row r="104" spans="1:38" s="1039" customFormat="1" ht="30" customHeight="1">
      <c r="A104" s="1030"/>
      <c r="B104" s="744"/>
      <c r="C104" s="740"/>
      <c r="D104" s="1050" t="s">
        <v>394</v>
      </c>
      <c r="E104" s="841" t="s">
        <v>2114</v>
      </c>
      <c r="F104" s="837"/>
      <c r="G104" s="837"/>
      <c r="H104" s="838"/>
      <c r="I104" s="838"/>
      <c r="J104" s="839"/>
      <c r="K104" s="839"/>
      <c r="L104" s="839"/>
      <c r="M104" s="839"/>
      <c r="N104" s="1030"/>
      <c r="O104" s="1031"/>
      <c r="P104" s="744"/>
      <c r="Q104" s="1031"/>
      <c r="R104" s="1031"/>
      <c r="S104" s="1031"/>
      <c r="T104" s="1032"/>
      <c r="U104" s="1032"/>
      <c r="V104" s="1040"/>
      <c r="W104" s="1040"/>
      <c r="X104" s="1040"/>
      <c r="Y104" s="1032"/>
      <c r="Z104" s="1040"/>
      <c r="AA104" s="1032"/>
      <c r="AB104" s="1032"/>
      <c r="AC104" s="1032"/>
      <c r="AD104" s="1032"/>
      <c r="AE104" s="1032"/>
      <c r="AF104" s="1032"/>
      <c r="AG104" s="1032"/>
      <c r="AH104" s="1032"/>
      <c r="AI104" s="1032"/>
      <c r="AJ104" s="1033"/>
      <c r="AK104" s="1033"/>
      <c r="AL104" s="1034">
        <v>1</v>
      </c>
    </row>
    <row r="105" spans="1:38" s="1039" customFormat="1" ht="30" customHeight="1">
      <c r="A105" s="1030"/>
      <c r="B105" s="744"/>
      <c r="C105" s="740"/>
      <c r="D105" s="1050" t="s">
        <v>394</v>
      </c>
      <c r="E105" s="844"/>
      <c r="F105" s="837"/>
      <c r="G105" s="837"/>
      <c r="H105" s="838"/>
      <c r="I105" s="838"/>
      <c r="J105" s="839"/>
      <c r="K105" s="839"/>
      <c r="L105" s="839"/>
      <c r="M105" s="839"/>
      <c r="N105" s="1030"/>
      <c r="O105" s="1031"/>
      <c r="P105" s="744"/>
      <c r="Q105" s="1031"/>
      <c r="R105" s="1031"/>
      <c r="S105" s="1031"/>
      <c r="T105" s="1032"/>
      <c r="U105" s="1032"/>
      <c r="V105" s="1040"/>
      <c r="W105" s="1040"/>
      <c r="X105" s="1040"/>
      <c r="Y105" s="1032"/>
      <c r="Z105" s="1040"/>
      <c r="AA105" s="1032"/>
      <c r="AB105" s="1032"/>
      <c r="AC105" s="1032"/>
      <c r="AD105" s="1032"/>
      <c r="AE105" s="1032"/>
      <c r="AF105" s="1032"/>
      <c r="AG105" s="1032"/>
      <c r="AH105" s="1032"/>
      <c r="AI105" s="1032"/>
      <c r="AJ105" s="1033"/>
      <c r="AK105" s="1033"/>
      <c r="AL105" s="1034">
        <v>1</v>
      </c>
    </row>
    <row r="106" spans="1:38" s="1039" customFormat="1" ht="30" customHeight="1">
      <c r="A106" s="1030"/>
      <c r="B106" s="744"/>
      <c r="C106" s="740"/>
      <c r="D106" s="1050" t="s">
        <v>394</v>
      </c>
      <c r="E106" s="844"/>
      <c r="F106" s="837"/>
      <c r="G106" s="837"/>
      <c r="H106" s="838"/>
      <c r="I106" s="838"/>
      <c r="J106" s="839"/>
      <c r="K106" s="839"/>
      <c r="L106" s="839"/>
      <c r="M106" s="839"/>
      <c r="N106" s="1030"/>
      <c r="O106" s="1031"/>
      <c r="P106" s="744"/>
      <c r="Q106" s="1031"/>
      <c r="R106" s="1031"/>
      <c r="S106" s="1031"/>
      <c r="T106" s="1032"/>
      <c r="U106" s="1032"/>
      <c r="V106" s="1040"/>
      <c r="W106" s="1040"/>
      <c r="X106" s="1040"/>
      <c r="Y106" s="1032"/>
      <c r="Z106" s="1040"/>
      <c r="AA106" s="1032"/>
      <c r="AB106" s="1032"/>
      <c r="AC106" s="1032"/>
      <c r="AD106" s="1032"/>
      <c r="AE106" s="1032"/>
      <c r="AF106" s="1032"/>
      <c r="AG106" s="1032"/>
      <c r="AH106" s="1032"/>
      <c r="AI106" s="1032"/>
      <c r="AJ106" s="1033"/>
      <c r="AK106" s="1033"/>
      <c r="AL106" s="1034">
        <v>1</v>
      </c>
    </row>
    <row r="107" spans="1:38" s="1039" customFormat="1" ht="30" customHeight="1">
      <c r="A107" s="1030"/>
      <c r="B107" s="744"/>
      <c r="C107" s="740"/>
      <c r="D107" s="1050" t="s">
        <v>394</v>
      </c>
      <c r="E107" s="844"/>
      <c r="F107" s="837"/>
      <c r="G107" s="837"/>
      <c r="H107" s="838"/>
      <c r="I107" s="838"/>
      <c r="J107" s="839"/>
      <c r="K107" s="839"/>
      <c r="L107" s="839"/>
      <c r="M107" s="839"/>
      <c r="N107" s="1030"/>
      <c r="O107" s="1031"/>
      <c r="P107" s="744"/>
      <c r="Q107" s="1031"/>
      <c r="R107" s="1031"/>
      <c r="S107" s="1031"/>
      <c r="T107" s="1032"/>
      <c r="U107" s="1032"/>
      <c r="V107" s="1040"/>
      <c r="W107" s="1040"/>
      <c r="X107" s="1040"/>
      <c r="Y107" s="1032"/>
      <c r="Z107" s="1040"/>
      <c r="AA107" s="1032"/>
      <c r="AB107" s="1032"/>
      <c r="AC107" s="1032"/>
      <c r="AD107" s="1032"/>
      <c r="AE107" s="1032"/>
      <c r="AF107" s="1032"/>
      <c r="AG107" s="1032"/>
      <c r="AH107" s="1032"/>
      <c r="AI107" s="1032"/>
      <c r="AJ107" s="1033"/>
      <c r="AK107" s="1033"/>
      <c r="AL107" s="1034">
        <v>1</v>
      </c>
    </row>
    <row r="108" spans="1:38" s="1039" customFormat="1" ht="30" customHeight="1">
      <c r="A108" s="1030"/>
      <c r="B108" s="744"/>
      <c r="C108" s="740"/>
      <c r="D108" s="1050" t="s">
        <v>394</v>
      </c>
      <c r="E108" s="844"/>
      <c r="F108" s="837"/>
      <c r="G108" s="837"/>
      <c r="H108" s="838"/>
      <c r="I108" s="838"/>
      <c r="J108" s="839"/>
      <c r="K108" s="839"/>
      <c r="L108" s="839"/>
      <c r="M108" s="839"/>
      <c r="N108" s="1030"/>
      <c r="O108" s="1031"/>
      <c r="P108" s="744"/>
      <c r="Q108" s="1031"/>
      <c r="R108" s="1031"/>
      <c r="S108" s="1031"/>
      <c r="T108" s="1032"/>
      <c r="U108" s="1032"/>
      <c r="V108" s="1040"/>
      <c r="W108" s="1040"/>
      <c r="X108" s="1040"/>
      <c r="Y108" s="1032"/>
      <c r="Z108" s="1040"/>
      <c r="AA108" s="1032"/>
      <c r="AB108" s="1032"/>
      <c r="AC108" s="1032"/>
      <c r="AD108" s="1032"/>
      <c r="AE108" s="1032"/>
      <c r="AF108" s="1032"/>
      <c r="AG108" s="1032"/>
      <c r="AH108" s="1032"/>
      <c r="AI108" s="1032"/>
      <c r="AJ108" s="1033"/>
      <c r="AK108" s="1033"/>
      <c r="AL108" s="1034">
        <v>1</v>
      </c>
    </row>
    <row r="109" spans="1:38" s="1039" customFormat="1" ht="30" customHeight="1">
      <c r="A109" s="1030"/>
      <c r="B109" s="744"/>
      <c r="C109" s="740"/>
      <c r="D109" s="1030"/>
      <c r="E109" s="1030"/>
      <c r="F109" s="1030"/>
      <c r="G109" s="1030"/>
      <c r="H109" s="1030"/>
      <c r="I109" s="1031"/>
      <c r="J109" s="1030"/>
      <c r="K109" s="1030"/>
      <c r="L109" s="1030"/>
      <c r="M109" s="1030"/>
      <c r="N109" s="1030"/>
      <c r="O109" s="1031"/>
      <c r="P109" s="744"/>
      <c r="Q109" s="1031"/>
      <c r="R109" s="1031"/>
      <c r="S109" s="1031"/>
      <c r="T109" s="1032"/>
      <c r="U109" s="1032"/>
      <c r="V109" s="1040"/>
      <c r="W109" s="1040"/>
      <c r="X109" s="1040"/>
      <c r="Y109" s="1032"/>
      <c r="Z109" s="1040"/>
      <c r="AA109" s="1032"/>
      <c r="AB109" s="1032"/>
      <c r="AC109" s="1032"/>
      <c r="AD109" s="1032"/>
      <c r="AE109" s="1032"/>
      <c r="AF109" s="1032"/>
      <c r="AG109" s="1032"/>
      <c r="AH109" s="1032"/>
      <c r="AI109" s="1032"/>
      <c r="AJ109" s="1033"/>
      <c r="AK109" s="1033"/>
      <c r="AL109" s="1034">
        <v>1</v>
      </c>
    </row>
    <row r="110" spans="1:38" s="1039" customFormat="1" ht="30" customHeight="1">
      <c r="A110" s="1030"/>
      <c r="B110" s="1030"/>
      <c r="C110" s="1028"/>
      <c r="D110" s="1028" t="s">
        <v>2270</v>
      </c>
      <c r="E110" s="1030"/>
      <c r="F110" s="744"/>
      <c r="G110" s="1030"/>
      <c r="H110" s="1030"/>
      <c r="I110" s="1030"/>
      <c r="J110" s="1030"/>
      <c r="K110" s="1030"/>
      <c r="L110" s="1030"/>
      <c r="M110" s="1030"/>
      <c r="N110" s="1030"/>
      <c r="O110" s="1030"/>
      <c r="P110" s="1055"/>
      <c r="Q110" s="1055"/>
      <c r="R110" s="1055"/>
      <c r="S110" s="1055"/>
      <c r="T110" s="1032"/>
      <c r="U110" s="1032"/>
      <c r="V110" s="1032"/>
      <c r="W110" s="1032"/>
      <c r="X110" s="1032"/>
      <c r="Y110" s="1040"/>
      <c r="Z110" s="1032"/>
      <c r="AA110" s="1032"/>
      <c r="AB110" s="1032"/>
      <c r="AC110" s="1032"/>
      <c r="AD110" s="1033"/>
      <c r="AE110" s="1033"/>
      <c r="AF110" s="1033"/>
      <c r="AG110" s="1033"/>
      <c r="AH110" s="1033"/>
      <c r="AI110" s="1033"/>
      <c r="AJ110" s="1033"/>
      <c r="AK110" s="1033"/>
      <c r="AL110" s="1034">
        <v>1</v>
      </c>
    </row>
    <row r="111" spans="1:38" s="1039" customFormat="1" ht="30" customHeight="1">
      <c r="A111" s="1030"/>
      <c r="B111" s="1030"/>
      <c r="C111" s="1028"/>
      <c r="D111" s="1056" t="s">
        <v>1247</v>
      </c>
      <c r="E111" s="1030"/>
      <c r="F111" s="744"/>
      <c r="G111" s="1030"/>
      <c r="H111" s="1030"/>
      <c r="I111" s="1030"/>
      <c r="J111" s="1030"/>
      <c r="K111" s="1030"/>
      <c r="L111" s="1030"/>
      <c r="M111" s="1057" t="s">
        <v>2271</v>
      </c>
      <c r="N111" s="1058"/>
      <c r="O111" s="1059"/>
      <c r="P111" s="1032"/>
      <c r="Q111" s="1032"/>
      <c r="R111" s="1032"/>
      <c r="S111" s="1032"/>
      <c r="T111" s="1032"/>
      <c r="U111" s="1032"/>
      <c r="V111" s="1032"/>
      <c r="W111" s="1032"/>
      <c r="X111" s="1032"/>
      <c r="Y111" s="1040"/>
      <c r="Z111" s="1032"/>
      <c r="AA111" s="1032"/>
      <c r="AB111" s="1032"/>
      <c r="AC111" s="1032"/>
      <c r="AD111" s="1033"/>
      <c r="AE111" s="1033"/>
      <c r="AF111" s="1033"/>
      <c r="AG111" s="1033"/>
      <c r="AH111" s="1033"/>
      <c r="AI111" s="1033"/>
      <c r="AJ111" s="1033"/>
      <c r="AK111" s="1033"/>
      <c r="AL111" s="1034">
        <v>1</v>
      </c>
    </row>
    <row r="112" spans="1:38" s="1039" customFormat="1" ht="30" customHeight="1">
      <c r="A112" s="1030"/>
      <c r="B112" s="1060" t="s">
        <v>2272</v>
      </c>
      <c r="C112" s="740"/>
      <c r="D112" s="1030"/>
      <c r="E112" s="1030"/>
      <c r="F112" s="1030"/>
      <c r="G112" s="1030"/>
      <c r="H112" s="1030"/>
      <c r="I112" s="1030"/>
      <c r="J112" s="1030"/>
      <c r="K112" s="1030"/>
      <c r="L112" s="1030"/>
      <c r="M112" s="1498" t="s">
        <v>2273</v>
      </c>
      <c r="N112" s="1061" t="s">
        <v>2274</v>
      </c>
      <c r="O112" s="1062"/>
      <c r="P112" s="1055"/>
      <c r="Q112" s="1055"/>
      <c r="R112" s="1055"/>
      <c r="S112" s="1032"/>
      <c r="T112" s="1032"/>
      <c r="U112" s="1032"/>
      <c r="V112" s="1032"/>
      <c r="W112" s="1032"/>
      <c r="X112" s="1032"/>
      <c r="Y112" s="1040"/>
      <c r="Z112" s="1032"/>
      <c r="AA112" s="1032"/>
      <c r="AB112" s="1032"/>
      <c r="AC112" s="1032"/>
      <c r="AD112" s="1033"/>
      <c r="AE112" s="1033"/>
      <c r="AF112" s="1033"/>
      <c r="AG112" s="1033"/>
      <c r="AH112" s="1033"/>
      <c r="AI112" s="1033"/>
      <c r="AJ112" s="1033"/>
      <c r="AK112" s="1033"/>
      <c r="AL112" s="1034">
        <v>1</v>
      </c>
    </row>
    <row r="113" spans="1:40" s="1039" customFormat="1" ht="30" customHeight="1">
      <c r="A113" s="1030"/>
      <c r="B113" s="744" t="s">
        <v>2275</v>
      </c>
      <c r="C113" s="1032"/>
      <c r="D113" s="1032"/>
      <c r="E113" s="1032"/>
      <c r="F113" s="1032"/>
      <c r="G113" s="1032"/>
      <c r="H113" s="1032"/>
      <c r="I113" s="1032"/>
      <c r="J113" s="1032"/>
      <c r="K113" s="1030"/>
      <c r="L113" s="1030"/>
      <c r="M113" s="1498"/>
      <c r="N113" s="1061" t="s">
        <v>1272</v>
      </c>
      <c r="O113" s="1062"/>
      <c r="P113" s="1055"/>
      <c r="Q113" s="1055"/>
      <c r="R113" s="1055"/>
      <c r="S113" s="1032"/>
      <c r="T113" s="1032"/>
      <c r="U113" s="1032"/>
      <c r="V113" s="1032"/>
      <c r="W113" s="1032"/>
      <c r="X113" s="1032"/>
      <c r="Y113" s="1040"/>
      <c r="Z113" s="1032"/>
      <c r="AA113" s="1032"/>
      <c r="AB113" s="1055"/>
      <c r="AC113" s="1055"/>
      <c r="AD113" s="1055"/>
      <c r="AE113" s="1055"/>
      <c r="AF113" s="1055"/>
      <c r="AG113" s="1055"/>
      <c r="AH113" s="1055"/>
      <c r="AI113" s="1055"/>
      <c r="AJ113" s="1055"/>
      <c r="AK113" s="1055"/>
      <c r="AL113" s="1034">
        <v>1</v>
      </c>
    </row>
    <row r="114" spans="1:40" s="1039" customFormat="1" ht="30" customHeight="1">
      <c r="A114" s="1030"/>
      <c r="B114" s="744" t="s">
        <v>2276</v>
      </c>
      <c r="C114" s="1032"/>
      <c r="D114" s="1032"/>
      <c r="E114" s="1032"/>
      <c r="F114" s="1032"/>
      <c r="G114" s="1032"/>
      <c r="H114" s="1032"/>
      <c r="I114" s="1032"/>
      <c r="J114" s="1032"/>
      <c r="K114" s="1030"/>
      <c r="L114" s="1030"/>
      <c r="M114" s="1498"/>
      <c r="N114" s="1061" t="s">
        <v>2277</v>
      </c>
      <c r="O114" s="1062"/>
      <c r="P114" s="1055"/>
      <c r="Q114" s="1055"/>
      <c r="R114" s="1055"/>
      <c r="S114" s="1032"/>
      <c r="T114" s="1032"/>
      <c r="U114" s="1032"/>
      <c r="V114" s="1032"/>
      <c r="W114" s="1032"/>
      <c r="X114" s="1032"/>
      <c r="Y114" s="1040"/>
      <c r="Z114" s="1032"/>
      <c r="AA114" s="1032"/>
      <c r="AB114" s="1055"/>
      <c r="AC114" s="1055"/>
      <c r="AD114" s="1055"/>
      <c r="AE114" s="1055"/>
      <c r="AF114" s="1055"/>
      <c r="AG114" s="1055"/>
      <c r="AH114" s="1055"/>
      <c r="AI114" s="1055"/>
      <c r="AJ114" s="1055"/>
      <c r="AK114" s="1055"/>
      <c r="AL114" s="1034">
        <v>1</v>
      </c>
    </row>
    <row r="115" spans="1:40" s="1039" customFormat="1" ht="30" customHeight="1">
      <c r="A115" s="1030"/>
      <c r="B115" s="745" t="s">
        <v>1271</v>
      </c>
      <c r="C115" s="1032"/>
      <c r="D115" s="745" t="s">
        <v>338</v>
      </c>
      <c r="E115" s="1032"/>
      <c r="F115" s="1032"/>
      <c r="G115" s="1032"/>
      <c r="H115" s="1032"/>
      <c r="I115" s="1032"/>
      <c r="J115" s="1032"/>
      <c r="K115" s="1030"/>
      <c r="L115" s="1030"/>
      <c r="M115" s="1498"/>
      <c r="N115" s="1061" t="s">
        <v>2123</v>
      </c>
      <c r="O115" s="1062"/>
      <c r="P115" s="1055"/>
      <c r="Q115" s="1055"/>
      <c r="R115" s="1055"/>
      <c r="S115" s="1032"/>
      <c r="T115" s="1032"/>
      <c r="U115" s="1032"/>
      <c r="V115" s="1032"/>
      <c r="W115" s="1032"/>
      <c r="X115" s="1032"/>
      <c r="Y115" s="1040"/>
      <c r="Z115" s="1032"/>
      <c r="AA115" s="1032"/>
      <c r="AB115" s="1055"/>
      <c r="AC115" s="1055"/>
      <c r="AD115" s="1055"/>
      <c r="AE115" s="1055"/>
      <c r="AF115" s="1055"/>
      <c r="AG115" s="1055"/>
      <c r="AH115" s="1055"/>
      <c r="AI115" s="1055"/>
      <c r="AJ115" s="1055"/>
      <c r="AK115" s="1055"/>
      <c r="AL115" s="1034">
        <v>1</v>
      </c>
    </row>
    <row r="116" spans="1:40" s="1039" customFormat="1" ht="30" customHeight="1">
      <c r="A116" s="1030"/>
      <c r="B116" s="744" t="s">
        <v>2278</v>
      </c>
      <c r="C116" s="1032"/>
      <c r="D116" s="1032"/>
      <c r="E116" s="1032"/>
      <c r="F116" s="1032"/>
      <c r="G116" s="1032"/>
      <c r="H116" s="1032"/>
      <c r="I116" s="1032"/>
      <c r="J116" s="1032"/>
      <c r="K116" s="1030"/>
      <c r="L116" s="1030"/>
      <c r="M116" s="1498"/>
      <c r="N116" s="1061" t="s">
        <v>2279</v>
      </c>
      <c r="O116" s="1062"/>
      <c r="P116" s="1055"/>
      <c r="Q116" s="1055"/>
      <c r="R116" s="1055"/>
      <c r="S116" s="1032"/>
      <c r="T116" s="1032"/>
      <c r="U116" s="1032"/>
      <c r="V116" s="1032"/>
      <c r="W116" s="1032"/>
      <c r="X116" s="1032"/>
      <c r="Y116" s="1040"/>
      <c r="Z116" s="1032"/>
      <c r="AA116" s="1032"/>
      <c r="AB116" s="1055"/>
      <c r="AC116" s="1055"/>
      <c r="AD116" s="1055"/>
      <c r="AE116" s="1055"/>
      <c r="AF116" s="1055"/>
      <c r="AG116" s="1055"/>
      <c r="AH116" s="1055"/>
      <c r="AI116" s="1055"/>
      <c r="AJ116" s="1055"/>
      <c r="AK116" s="1055"/>
      <c r="AL116" s="1034">
        <v>1</v>
      </c>
    </row>
    <row r="117" spans="1:40" s="1039" customFormat="1" ht="30" customHeight="1">
      <c r="A117" s="1030"/>
      <c r="B117" s="744" t="s">
        <v>2280</v>
      </c>
      <c r="C117" s="1032"/>
      <c r="D117" s="1032"/>
      <c r="E117" s="1032"/>
      <c r="F117" s="1032"/>
      <c r="G117" s="1032"/>
      <c r="H117" s="1032"/>
      <c r="I117" s="1032"/>
      <c r="J117" s="1032"/>
      <c r="K117" s="1030"/>
      <c r="L117" s="1030"/>
      <c r="M117" s="1499"/>
      <c r="N117" s="1063" t="s">
        <v>2281</v>
      </c>
      <c r="O117" s="1064"/>
      <c r="P117" s="1055"/>
      <c r="Q117" s="1055"/>
      <c r="R117" s="1055"/>
      <c r="S117" s="1032"/>
      <c r="T117" s="1032"/>
      <c r="U117" s="1032"/>
      <c r="V117" s="1032"/>
      <c r="W117" s="1032"/>
      <c r="X117" s="1032"/>
      <c r="Y117" s="1040"/>
      <c r="Z117" s="1032"/>
      <c r="AA117" s="1032"/>
      <c r="AB117" s="1055"/>
      <c r="AC117" s="1055"/>
      <c r="AD117" s="1055"/>
      <c r="AE117" s="1055"/>
      <c r="AF117" s="1055"/>
      <c r="AG117" s="1055"/>
      <c r="AH117" s="1055"/>
      <c r="AI117" s="1055"/>
      <c r="AJ117" s="1055"/>
      <c r="AK117" s="1055"/>
      <c r="AL117" s="1034">
        <v>1</v>
      </c>
    </row>
    <row r="118" spans="1:40" s="1039" customFormat="1" ht="30" customHeight="1">
      <c r="A118" s="1030"/>
      <c r="B118" s="744" t="s">
        <v>2282</v>
      </c>
      <c r="C118" s="1032"/>
      <c r="D118" s="1032"/>
      <c r="E118" s="1032"/>
      <c r="F118" s="1032"/>
      <c r="G118" s="1032"/>
      <c r="H118" s="1032"/>
      <c r="I118" s="1032"/>
      <c r="J118" s="1032"/>
      <c r="K118" s="1030"/>
      <c r="L118" s="1030"/>
      <c r="M118" s="1030"/>
      <c r="N118" s="1030"/>
      <c r="O118" s="1030"/>
      <c r="P118" s="1030"/>
      <c r="Q118" s="1055"/>
      <c r="R118" s="1055"/>
      <c r="S118" s="1032"/>
      <c r="T118" s="1032"/>
      <c r="U118" s="1032"/>
      <c r="V118" s="1032"/>
      <c r="W118" s="1032"/>
      <c r="X118" s="1032"/>
      <c r="Y118" s="1040"/>
      <c r="Z118" s="1032"/>
      <c r="AA118" s="1032"/>
      <c r="AB118" s="1055"/>
      <c r="AC118" s="1055"/>
      <c r="AD118" s="1055"/>
      <c r="AE118" s="1055"/>
      <c r="AF118" s="1055"/>
      <c r="AG118" s="1055"/>
      <c r="AH118" s="1055"/>
      <c r="AI118" s="1055"/>
      <c r="AJ118" s="1055"/>
      <c r="AK118" s="1055"/>
      <c r="AL118" s="1034">
        <v>1</v>
      </c>
    </row>
    <row r="119" spans="1:40" s="1039" customFormat="1" ht="30" customHeight="1">
      <c r="A119" s="1030"/>
      <c r="B119" s="1032"/>
      <c r="C119" s="1032"/>
      <c r="D119" s="1032"/>
      <c r="E119" s="1032"/>
      <c r="F119" s="1032"/>
      <c r="G119" s="1032"/>
      <c r="H119" s="1032"/>
      <c r="I119" s="1032"/>
      <c r="J119" s="1032"/>
      <c r="K119" s="1030"/>
      <c r="L119" s="1030"/>
      <c r="M119" s="1030"/>
      <c r="N119" s="1030"/>
      <c r="O119" s="1030"/>
      <c r="P119" s="1030"/>
      <c r="Q119" s="1055"/>
      <c r="R119" s="1055"/>
      <c r="S119" s="1032"/>
      <c r="T119" s="1032"/>
      <c r="U119" s="1032"/>
      <c r="V119" s="1032"/>
      <c r="W119" s="1032"/>
      <c r="X119" s="1032"/>
      <c r="Y119" s="1040"/>
      <c r="Z119" s="1032"/>
      <c r="AA119" s="1032"/>
      <c r="AB119" s="1055"/>
      <c r="AC119" s="1055"/>
      <c r="AD119" s="1055"/>
      <c r="AE119" s="1055"/>
      <c r="AF119" s="1055"/>
      <c r="AG119" s="1055"/>
      <c r="AH119" s="1055"/>
      <c r="AI119" s="1055"/>
      <c r="AJ119" s="1055"/>
      <c r="AK119" s="1055"/>
      <c r="AL119" s="1034">
        <v>1</v>
      </c>
    </row>
    <row r="120" spans="1:40" s="1039" customFormat="1" ht="30" customHeight="1">
      <c r="A120" s="1030"/>
      <c r="B120" s="1028"/>
      <c r="C120" s="740"/>
      <c r="D120" s="1030"/>
      <c r="E120" s="1030"/>
      <c r="F120" s="1030"/>
      <c r="G120" s="1030"/>
      <c r="H120" s="1030"/>
      <c r="I120" s="1030"/>
      <c r="J120" s="1030"/>
      <c r="K120" s="1030"/>
      <c r="L120" s="1030"/>
      <c r="M120" s="1030"/>
      <c r="N120" s="1030"/>
      <c r="O120" s="1030"/>
      <c r="P120" s="1055"/>
      <c r="Q120" s="1055"/>
      <c r="R120" s="1055"/>
      <c r="S120" s="1055"/>
      <c r="T120" s="1055"/>
      <c r="U120" s="1055"/>
      <c r="V120" s="1055"/>
      <c r="W120" s="1055"/>
      <c r="X120" s="1055"/>
      <c r="Y120" s="1055"/>
      <c r="Z120" s="1055"/>
      <c r="AA120" s="1055"/>
      <c r="AB120" s="1055"/>
      <c r="AC120" s="1055"/>
      <c r="AD120" s="1055"/>
      <c r="AE120" s="1055"/>
      <c r="AF120" s="1055"/>
      <c r="AG120" s="1055"/>
      <c r="AH120" s="1055"/>
      <c r="AI120" s="1055"/>
      <c r="AJ120" s="1055"/>
      <c r="AK120" s="1055"/>
      <c r="AL120" s="1034">
        <v>1</v>
      </c>
    </row>
    <row r="121" spans="1:40" s="1039" customFormat="1" ht="30" customHeight="1">
      <c r="A121" s="1030"/>
      <c r="B121" s="1065"/>
      <c r="C121" s="1066" t="s">
        <v>1291</v>
      </c>
      <c r="D121" s="1066"/>
      <c r="E121" s="1066"/>
      <c r="F121" s="749"/>
      <c r="G121" s="749"/>
      <c r="H121" s="749"/>
      <c r="I121" s="749"/>
      <c r="J121" s="749"/>
      <c r="K121" s="749"/>
      <c r="L121" s="749"/>
      <c r="M121" s="749"/>
      <c r="N121" s="1065"/>
      <c r="O121" s="1065"/>
      <c r="P121" s="1065"/>
      <c r="Q121" s="1055"/>
      <c r="R121" s="1055"/>
      <c r="S121" s="1055"/>
      <c r="T121" s="1055"/>
      <c r="U121" s="1055"/>
      <c r="V121" s="1055"/>
      <c r="W121" s="1055"/>
      <c r="X121" s="1055"/>
      <c r="Y121" s="1055"/>
      <c r="Z121" s="1055"/>
      <c r="AA121" s="1055"/>
      <c r="AB121" s="1055"/>
      <c r="AC121" s="1055"/>
      <c r="AD121" s="1055"/>
      <c r="AE121" s="1055"/>
      <c r="AF121" s="1055"/>
      <c r="AG121" s="1055"/>
      <c r="AH121" s="1055"/>
      <c r="AI121" s="1033"/>
      <c r="AJ121" s="1033"/>
      <c r="AK121" s="1033"/>
      <c r="AL121" s="1034">
        <v>1</v>
      </c>
    </row>
    <row r="122" spans="1:40" s="1039" customFormat="1" ht="30" customHeight="1">
      <c r="A122" s="1030"/>
      <c r="B122" s="746" t="s">
        <v>1292</v>
      </c>
      <c r="C122" s="747"/>
      <c r="D122" s="749"/>
      <c r="E122" s="749"/>
      <c r="F122" s="749"/>
      <c r="G122" s="749"/>
      <c r="H122" s="749" t="s">
        <v>1293</v>
      </c>
      <c r="I122" s="749"/>
      <c r="J122" s="749"/>
      <c r="K122" s="749"/>
      <c r="L122" s="749"/>
      <c r="M122" s="749"/>
      <c r="N122" s="1065"/>
      <c r="O122" s="1065"/>
      <c r="P122" s="1065"/>
      <c r="Q122" s="1055"/>
      <c r="R122" s="1055"/>
      <c r="S122" s="1055"/>
      <c r="T122" s="1055"/>
      <c r="U122" s="1055"/>
      <c r="V122" s="1055"/>
      <c r="W122" s="1055"/>
      <c r="X122" s="1055"/>
      <c r="Y122" s="1055"/>
      <c r="Z122" s="1055"/>
      <c r="AA122" s="1055"/>
      <c r="AB122" s="1055"/>
      <c r="AC122" s="1055"/>
      <c r="AD122" s="1055"/>
      <c r="AE122" s="1055"/>
      <c r="AF122" s="1055"/>
      <c r="AG122" s="1055"/>
      <c r="AH122" s="1055"/>
      <c r="AI122" s="1033"/>
      <c r="AJ122" s="1033"/>
      <c r="AK122" s="1033"/>
      <c r="AL122" s="1034">
        <v>1</v>
      </c>
    </row>
    <row r="123" spans="1:40" s="1039" customFormat="1" ht="30" customHeight="1">
      <c r="A123" s="1030"/>
      <c r="B123" s="746"/>
      <c r="C123" s="748" t="s">
        <v>1294</v>
      </c>
      <c r="D123" s="748"/>
      <c r="E123" s="748"/>
      <c r="F123" s="748"/>
      <c r="G123" s="748"/>
      <c r="H123" s="748"/>
      <c r="I123" s="748"/>
      <c r="J123" s="748"/>
      <c r="K123" s="748"/>
      <c r="L123" s="748"/>
      <c r="M123" s="748"/>
      <c r="N123" s="748"/>
      <c r="O123" s="748"/>
      <c r="P123" s="748"/>
      <c r="Q123" s="1055"/>
      <c r="R123" s="1055"/>
      <c r="S123" s="1055"/>
      <c r="T123" s="1055"/>
      <c r="U123" s="1055"/>
      <c r="V123" s="1055"/>
      <c r="W123" s="1055"/>
      <c r="X123" s="1055"/>
      <c r="Y123" s="1055"/>
      <c r="Z123" s="1055"/>
      <c r="AA123" s="1055"/>
      <c r="AB123" s="1055"/>
      <c r="AC123" s="1055"/>
      <c r="AD123" s="1055"/>
      <c r="AE123" s="1055"/>
      <c r="AF123" s="1055"/>
      <c r="AG123" s="1055"/>
      <c r="AH123" s="1055"/>
      <c r="AI123" s="1033"/>
      <c r="AJ123" s="1033"/>
      <c r="AK123" s="1033"/>
      <c r="AL123" s="1034">
        <v>1</v>
      </c>
    </row>
    <row r="124" spans="1:40" s="1039" customFormat="1" ht="30" customHeight="1">
      <c r="A124" s="1030"/>
      <c r="B124" s="746"/>
      <c r="C124" s="747"/>
      <c r="D124" s="747"/>
      <c r="E124" s="747"/>
      <c r="F124" s="747"/>
      <c r="G124" s="747"/>
      <c r="H124" s="747"/>
      <c r="I124" s="747"/>
      <c r="J124" s="747"/>
      <c r="K124" s="747"/>
      <c r="L124" s="747"/>
      <c r="M124" s="747"/>
      <c r="N124" s="747"/>
      <c r="O124" s="747"/>
      <c r="P124" s="747"/>
      <c r="Q124" s="1055"/>
      <c r="R124" s="1055"/>
      <c r="S124" s="1055"/>
      <c r="T124" s="1055"/>
      <c r="U124" s="1055"/>
      <c r="V124" s="1055"/>
      <c r="W124" s="1055"/>
      <c r="X124" s="1055"/>
      <c r="Y124" s="1055"/>
      <c r="Z124" s="1055"/>
      <c r="AA124" s="1055"/>
      <c r="AB124" s="1055"/>
      <c r="AC124" s="1055"/>
      <c r="AD124" s="1055"/>
      <c r="AE124" s="1055"/>
      <c r="AF124" s="1055"/>
      <c r="AG124" s="1055"/>
      <c r="AH124" s="1055"/>
      <c r="AI124" s="1033"/>
      <c r="AJ124" s="1033"/>
      <c r="AK124" s="1033"/>
      <c r="AL124" s="1034">
        <v>1</v>
      </c>
    </row>
    <row r="125" spans="1:40" s="1039" customFormat="1" ht="30" customHeight="1">
      <c r="A125" s="1030"/>
      <c r="B125" s="1028"/>
      <c r="C125" s="740"/>
      <c r="D125" s="1030"/>
      <c r="E125" s="1030"/>
      <c r="F125" s="1030"/>
      <c r="G125" s="1030"/>
      <c r="H125" s="1030"/>
      <c r="I125" s="1030"/>
      <c r="J125" s="1030"/>
      <c r="K125" s="1030"/>
      <c r="L125" s="1030"/>
      <c r="M125" s="1030"/>
      <c r="N125" s="1030"/>
      <c r="O125" s="1030"/>
      <c r="P125" s="1055"/>
      <c r="Q125" s="1055"/>
      <c r="R125" s="1055"/>
      <c r="S125" s="1055"/>
      <c r="T125" s="1055"/>
      <c r="U125" s="1055"/>
      <c r="V125" s="1055"/>
      <c r="W125" s="1055"/>
      <c r="X125" s="1055"/>
      <c r="Y125" s="1055"/>
      <c r="Z125" s="1055"/>
      <c r="AA125" s="1055"/>
      <c r="AB125" s="1055"/>
      <c r="AC125" s="1055"/>
      <c r="AD125" s="1055"/>
      <c r="AE125" s="1055"/>
      <c r="AF125" s="1055"/>
      <c r="AG125" s="1055"/>
      <c r="AH125" s="1055"/>
      <c r="AI125" s="1033"/>
      <c r="AJ125" s="1033"/>
      <c r="AK125" s="1033"/>
      <c r="AL125" s="1034">
        <v>1</v>
      </c>
    </row>
    <row r="126" spans="1:40" ht="30" customHeight="1">
      <c r="A126" s="1032"/>
      <c r="B126" s="1032"/>
      <c r="C126" s="1032"/>
      <c r="D126" s="1032"/>
      <c r="E126" s="1032"/>
      <c r="F126" s="1032"/>
      <c r="G126" s="1032"/>
      <c r="H126" s="1032"/>
      <c r="I126" s="1032"/>
      <c r="J126" s="1032"/>
      <c r="K126" s="1032"/>
      <c r="L126" s="1032"/>
      <c r="M126" s="1032"/>
      <c r="N126" s="1032"/>
      <c r="O126" s="1032"/>
      <c r="P126" s="1032"/>
      <c r="Q126" s="1055"/>
      <c r="R126" s="1055"/>
      <c r="S126" s="1055"/>
      <c r="T126" s="1032"/>
      <c r="U126" s="1032"/>
      <c r="V126" s="1032"/>
      <c r="W126" s="1032"/>
      <c r="X126" s="1032"/>
      <c r="Y126" s="1040"/>
      <c r="Z126" s="1032"/>
      <c r="AA126" s="1032"/>
      <c r="AB126" s="1032"/>
      <c r="AC126" s="1032"/>
      <c r="AD126" s="1033"/>
      <c r="AE126" s="1033"/>
      <c r="AF126" s="1033"/>
      <c r="AG126" s="1033"/>
      <c r="AH126" s="1033"/>
      <c r="AI126" s="1033"/>
      <c r="AJ126" s="1033"/>
      <c r="AK126" s="1033"/>
      <c r="AL126" s="1034">
        <v>1</v>
      </c>
    </row>
    <row r="127" spans="1:40" s="1068" customFormat="1" ht="39.950000000000003" customHeight="1">
      <c r="A127" s="1030"/>
      <c r="B127" s="1067"/>
      <c r="C127" s="1028" t="s">
        <v>2129</v>
      </c>
      <c r="D127" s="1028"/>
      <c r="E127" s="1032"/>
      <c r="F127" s="1032"/>
      <c r="G127" s="1032"/>
      <c r="H127" s="1032"/>
      <c r="I127" s="1032"/>
      <c r="J127" s="1032"/>
      <c r="K127" s="1032"/>
      <c r="L127" s="1032"/>
      <c r="M127" s="1032"/>
      <c r="N127" s="1032"/>
      <c r="O127" s="1032"/>
      <c r="P127" s="1032"/>
      <c r="Q127" s="1032"/>
      <c r="R127" s="1032"/>
      <c r="S127" s="1032"/>
      <c r="T127" s="1032"/>
      <c r="U127" s="1032"/>
      <c r="V127" s="1032"/>
      <c r="W127" s="1032"/>
      <c r="X127" s="1032"/>
      <c r="Y127" s="1032"/>
      <c r="Z127" s="1032"/>
      <c r="AA127" s="1032"/>
      <c r="AB127" s="1032"/>
      <c r="AC127" s="1032"/>
      <c r="AD127" s="1032"/>
      <c r="AE127" s="1032"/>
      <c r="AF127" s="1032"/>
      <c r="AG127" s="1032"/>
      <c r="AH127" s="1032"/>
      <c r="AI127" s="1033"/>
      <c r="AJ127" s="1033"/>
      <c r="AK127" s="1033"/>
      <c r="AL127" s="1034">
        <v>1</v>
      </c>
      <c r="AM127" s="1039"/>
      <c r="AN127" s="1039"/>
    </row>
    <row r="128" spans="1:40" s="1068" customFormat="1" ht="39.950000000000003" customHeight="1">
      <c r="A128" s="1030"/>
      <c r="B128" s="1041" t="s">
        <v>2130</v>
      </c>
      <c r="C128" s="740"/>
      <c r="D128" s="1030"/>
      <c r="E128" s="1030"/>
      <c r="F128" s="1030"/>
      <c r="G128" s="1030"/>
      <c r="H128" s="1030"/>
      <c r="I128" s="1069"/>
      <c r="J128" s="1030"/>
      <c r="K128" s="1030"/>
      <c r="L128" s="1030"/>
      <c r="M128" s="1030"/>
      <c r="N128" s="1030"/>
      <c r="O128" s="1069"/>
      <c r="P128" s="1069"/>
      <c r="Q128" s="1069"/>
      <c r="R128" s="1069"/>
      <c r="S128" s="1069"/>
      <c r="T128" s="1032"/>
      <c r="U128" s="1032"/>
      <c r="V128" s="1032"/>
      <c r="W128" s="1032"/>
      <c r="X128" s="1032"/>
      <c r="Y128" s="1032"/>
      <c r="Z128" s="1032"/>
      <c r="AA128" s="1032"/>
      <c r="AB128" s="1032"/>
      <c r="AC128" s="1032"/>
      <c r="AD128" s="1032"/>
      <c r="AE128" s="1032"/>
      <c r="AF128" s="1032"/>
      <c r="AG128" s="1032"/>
      <c r="AH128" s="1032"/>
      <c r="AI128" s="1033"/>
      <c r="AJ128" s="1033"/>
      <c r="AK128" s="1033"/>
      <c r="AL128" s="1034">
        <v>1</v>
      </c>
      <c r="AM128" s="1039"/>
      <c r="AN128" s="1039"/>
    </row>
    <row r="129" spans="1:40" s="1068" customFormat="1" ht="39.950000000000003" customHeight="1">
      <c r="A129" s="1030"/>
      <c r="B129" s="1041"/>
      <c r="C129" s="740"/>
      <c r="D129" s="1030"/>
      <c r="E129" s="1030"/>
      <c r="F129" s="1030"/>
      <c r="G129" s="1030"/>
      <c r="H129" s="1030"/>
      <c r="I129" s="1069"/>
      <c r="J129" s="1030"/>
      <c r="K129" s="1030"/>
      <c r="L129" s="1030"/>
      <c r="M129" s="1030"/>
      <c r="N129" s="1030"/>
      <c r="O129" s="1069"/>
      <c r="P129" s="1069"/>
      <c r="Q129" s="1069"/>
      <c r="R129" s="1069"/>
      <c r="S129" s="1069"/>
      <c r="T129" s="1032"/>
      <c r="U129" s="1032"/>
      <c r="V129" s="1032"/>
      <c r="W129" s="1032"/>
      <c r="X129" s="1032"/>
      <c r="Y129" s="1032"/>
      <c r="Z129" s="1032"/>
      <c r="AA129" s="1032"/>
      <c r="AB129" s="1032"/>
      <c r="AC129" s="1032"/>
      <c r="AD129" s="1032"/>
      <c r="AE129" s="1032"/>
      <c r="AF129" s="1032"/>
      <c r="AG129" s="1032"/>
      <c r="AH129" s="1032"/>
      <c r="AI129" s="1033"/>
      <c r="AJ129" s="1033"/>
      <c r="AK129" s="1033"/>
      <c r="AL129" s="1034">
        <v>1</v>
      </c>
      <c r="AM129" s="1039"/>
      <c r="AN129" s="1039"/>
    </row>
    <row r="130" spans="1:40">
      <c r="A130" s="1030"/>
      <c r="B130" s="1070"/>
      <c r="C130" s="741"/>
      <c r="D130" s="741"/>
      <c r="E130" s="741"/>
      <c r="F130" s="1032"/>
      <c r="G130" s="1032"/>
      <c r="H130" s="1032"/>
      <c r="I130" s="1032"/>
      <c r="J130" s="1032"/>
      <c r="K130" s="1032"/>
      <c r="L130" s="1032"/>
      <c r="M130" s="1032"/>
      <c r="N130" s="1032"/>
      <c r="O130" s="1032"/>
      <c r="P130" s="1033"/>
      <c r="Q130" s="1069"/>
      <c r="R130" s="1069"/>
      <c r="S130" s="1069"/>
      <c r="T130" s="1032"/>
      <c r="U130" s="1032"/>
      <c r="V130" s="1032"/>
      <c r="W130" s="1032"/>
      <c r="X130" s="1032"/>
      <c r="Y130" s="1032"/>
      <c r="Z130" s="1032"/>
      <c r="AA130" s="1032"/>
      <c r="AB130" s="1032"/>
      <c r="AC130" s="1032"/>
      <c r="AD130" s="1032"/>
      <c r="AE130" s="1032"/>
      <c r="AF130" s="1032"/>
      <c r="AG130" s="1032"/>
      <c r="AH130" s="1032"/>
      <c r="AI130" s="1033"/>
      <c r="AJ130" s="1033"/>
      <c r="AK130" s="1033"/>
      <c r="AL130" s="1034">
        <v>1</v>
      </c>
    </row>
    <row r="131" spans="1:40">
      <c r="A131" s="1030"/>
      <c r="B131" s="1071">
        <v>18</v>
      </c>
      <c r="C131" s="1071">
        <v>19</v>
      </c>
      <c r="D131" s="1071">
        <v>15</v>
      </c>
      <c r="E131" s="1071">
        <v>11</v>
      </c>
      <c r="F131" s="1071">
        <v>16</v>
      </c>
      <c r="G131" s="1071">
        <v>11</v>
      </c>
      <c r="H131" s="1071">
        <v>21</v>
      </c>
      <c r="I131" s="1071">
        <v>17</v>
      </c>
      <c r="J131" s="1071">
        <v>11</v>
      </c>
      <c r="K131" s="1071">
        <v>11</v>
      </c>
      <c r="L131" s="1071">
        <v>11</v>
      </c>
      <c r="M131" s="1071">
        <v>18</v>
      </c>
      <c r="N131" s="1071">
        <v>11</v>
      </c>
      <c r="O131" s="1071">
        <v>19</v>
      </c>
      <c r="P131" s="1071">
        <v>13</v>
      </c>
      <c r="Q131" s="1069"/>
      <c r="R131" s="1069"/>
      <c r="S131" s="1069"/>
      <c r="T131" s="1032"/>
      <c r="U131" s="1032"/>
      <c r="V131" s="1032"/>
      <c r="W131" s="1032"/>
      <c r="X131" s="1032"/>
      <c r="Y131" s="1032"/>
      <c r="Z131" s="1032"/>
      <c r="AA131" s="1032"/>
      <c r="AB131" s="1032"/>
      <c r="AC131" s="1032"/>
      <c r="AD131" s="1032"/>
      <c r="AE131" s="1032"/>
      <c r="AF131" s="1032"/>
      <c r="AG131" s="1032"/>
      <c r="AH131" s="1032"/>
      <c r="AI131" s="1033"/>
      <c r="AJ131" s="1033"/>
      <c r="AK131" s="1033"/>
      <c r="AL131" s="1034">
        <v>1</v>
      </c>
    </row>
    <row r="132" spans="1:40">
      <c r="A132" s="1030"/>
      <c r="B132" s="1513" t="s">
        <v>2283</v>
      </c>
      <c r="C132" s="1500"/>
      <c r="D132" s="1500"/>
      <c r="E132" s="1500"/>
      <c r="F132" s="1500"/>
      <c r="G132" s="1500"/>
      <c r="H132" s="1500"/>
      <c r="I132" s="1500"/>
      <c r="J132" s="1500"/>
      <c r="K132" s="1500"/>
      <c r="L132" s="1500"/>
      <c r="M132" s="1500"/>
      <c r="N132" s="1500"/>
      <c r="O132" s="1500"/>
      <c r="P132" s="1514"/>
      <c r="Q132" s="1069"/>
      <c r="R132" s="1069"/>
      <c r="S132" s="1069"/>
      <c r="T132" s="1032"/>
      <c r="U132" s="1032"/>
      <c r="V132" s="1032"/>
      <c r="W132" s="1032"/>
      <c r="X132" s="1032"/>
      <c r="Y132" s="1032"/>
      <c r="Z132" s="1032"/>
      <c r="AA132" s="1032"/>
      <c r="AB132" s="1032"/>
      <c r="AC132" s="1032"/>
      <c r="AD132" s="1032"/>
      <c r="AE132" s="1032"/>
      <c r="AF132" s="1032"/>
      <c r="AG132" s="1032"/>
      <c r="AH132" s="1032"/>
      <c r="AI132" s="1033"/>
      <c r="AJ132" s="1033"/>
      <c r="AK132" s="1033"/>
      <c r="AL132" s="1034">
        <v>1</v>
      </c>
    </row>
    <row r="133" spans="1:40" ht="69.75">
      <c r="A133" s="1030"/>
      <c r="B133" s="1072" t="s">
        <v>2284</v>
      </c>
      <c r="C133" s="1073" t="s">
        <v>2285</v>
      </c>
      <c r="D133" s="1074"/>
      <c r="E133" s="1075"/>
      <c r="F133" s="1076"/>
      <c r="G133" s="1077" t="s">
        <v>2286</v>
      </c>
      <c r="H133" s="1078" t="s">
        <v>2135</v>
      </c>
      <c r="I133" s="1079"/>
      <c r="J133" s="1503" t="s">
        <v>2287</v>
      </c>
      <c r="K133" s="1503"/>
      <c r="L133" s="1078" t="s">
        <v>2288</v>
      </c>
      <c r="M133" s="1080"/>
      <c r="N133" s="1076">
        <f>C134*B134</f>
        <v>1250</v>
      </c>
      <c r="O133" s="1081">
        <f>(C135*B134)/1000</f>
        <v>162.5</v>
      </c>
      <c r="P133" s="1082"/>
      <c r="Q133" s="1069"/>
      <c r="R133" s="1069"/>
      <c r="S133" s="1069"/>
      <c r="T133" s="1032"/>
      <c r="U133" s="1032"/>
      <c r="V133" s="1032"/>
      <c r="W133" s="1032"/>
      <c r="X133" s="1032"/>
      <c r="Y133" s="1032"/>
      <c r="Z133" s="1032"/>
      <c r="AA133" s="1032"/>
      <c r="AB133" s="1032"/>
      <c r="AC133" s="1032"/>
      <c r="AD133" s="1032"/>
      <c r="AE133" s="1032"/>
      <c r="AF133" s="1032"/>
      <c r="AG133" s="1032"/>
      <c r="AH133" s="1032"/>
      <c r="AI133" s="1033"/>
      <c r="AJ133" s="1033"/>
      <c r="AK133" s="1033"/>
      <c r="AL133" s="1034">
        <v>1</v>
      </c>
    </row>
    <row r="134" spans="1:40">
      <c r="A134" s="1030"/>
      <c r="B134" s="1515">
        <v>1250</v>
      </c>
      <c r="C134" s="1083">
        <v>1</v>
      </c>
      <c r="D134" s="1084" t="str">
        <f>"&lt; Nb of "&amp;J133&amp;" por persona "</f>
        <v xml:space="preserve">&lt; Nb of rebanadas por persona </v>
      </c>
      <c r="E134" s="1085"/>
      <c r="F134" s="1074"/>
      <c r="G134" s="1086">
        <v>7</v>
      </c>
      <c r="H134" s="1084" t="str">
        <f>"&lt; Nb "&amp;J133&amp;" in 1 " &amp;G133</f>
        <v>&lt; Nb rebanadas in 1 Barqueta(s)</v>
      </c>
      <c r="I134" s="1087"/>
      <c r="J134" s="1088" t="str">
        <f>IF(OR(G134="",N133=0),"",INT(N133/G134) &amp; " " &amp; G133 &amp; " de " &amp; G134 &amp; " " &amp; J133 &amp; IF(MOD(N133,G134)&gt;0," + 1 " &amp; G133 &amp; " de " &amp; TEXT(MOD(N133,G134),"0.00") &amp; " " &amp; J133,""))</f>
        <v>178 Barqueta(s) de 7 rebanadas + 1 Barqueta(s) de 4.00 rebanadas</v>
      </c>
      <c r="K134" s="1088"/>
      <c r="L134" s="1088"/>
      <c r="M134" s="1088"/>
      <c r="N134" s="1088"/>
      <c r="O134" s="1088"/>
      <c r="P134" s="1089"/>
      <c r="Q134" s="1069"/>
      <c r="R134" s="1069"/>
      <c r="S134" s="1069"/>
      <c r="T134" s="1032"/>
      <c r="U134" s="1032"/>
      <c r="V134" s="1032"/>
      <c r="W134" s="1032"/>
      <c r="X134" s="1032"/>
      <c r="Y134" s="1032"/>
      <c r="Z134" s="1032"/>
      <c r="AA134" s="1032"/>
      <c r="AB134" s="1032"/>
      <c r="AC134" s="1032"/>
      <c r="AD134" s="1032"/>
      <c r="AE134" s="1032"/>
      <c r="AF134" s="1032"/>
      <c r="AG134" s="1032"/>
      <c r="AH134" s="1032"/>
      <c r="AI134" s="1033"/>
      <c r="AJ134" s="1033"/>
      <c r="AK134" s="1033"/>
      <c r="AL134" s="1034">
        <v>1</v>
      </c>
    </row>
    <row r="135" spans="1:40">
      <c r="A135" s="1030"/>
      <c r="B135" s="1515"/>
      <c r="C135" s="1090">
        <v>130</v>
      </c>
      <c r="D135" s="1091" t="s">
        <v>2289</v>
      </c>
      <c r="E135" s="1092"/>
      <c r="F135" s="1074"/>
      <c r="G135" s="1093">
        <v>1.3</v>
      </c>
      <c r="H135" s="1094" t="str">
        <f>"&lt; weight per "&amp; G133</f>
        <v>&lt; weight per Barqueta(s)</v>
      </c>
      <c r="I135" s="1080"/>
      <c r="J135" s="1095" t="str">
        <f>IF(OR(O133&lt;=0,G135&lt;=0),"",_xlfn.LET(_xlpm.n,ROUND(O133/G135,9),_xlpm.q,INT(_xlpm.n),_xlpm.r,ROUND(O133-_xlpm.q*G135,9),_xlpm.base,_xlpm.q&amp;" "&amp;G133&amp;" de "&amp;TEXT(G135,"0.000")&amp;" kg",IF(_xlpm.r&lt;=0.000000001,_xlpm.base,_xlpm.base&amp;" + 1 "&amp;G133&amp;" de "&amp;TEXT(_xlpm.r,"0.000")&amp;" kg")))</f>
        <v>125 Barqueta(s) de 1.300 kg</v>
      </c>
      <c r="K135" s="1095"/>
      <c r="L135" s="1095"/>
      <c r="M135" s="1095"/>
      <c r="N135" s="1095"/>
      <c r="O135" s="1095"/>
      <c r="P135" s="1096"/>
      <c r="Q135" s="1069"/>
      <c r="R135" s="1069"/>
      <c r="S135" s="1069"/>
      <c r="T135" s="1032"/>
      <c r="U135" s="1032"/>
      <c r="V135" s="1032"/>
      <c r="W135" s="1032"/>
      <c r="X135" s="1032"/>
      <c r="Y135" s="1032"/>
      <c r="Z135" s="1032"/>
      <c r="AA135" s="1032"/>
      <c r="AB135" s="1032"/>
      <c r="AC135" s="1032"/>
      <c r="AD135" s="1055"/>
      <c r="AE135" s="1032"/>
      <c r="AF135" s="1032"/>
      <c r="AG135" s="1032"/>
      <c r="AH135" s="1032"/>
      <c r="AI135" s="1033"/>
      <c r="AJ135" s="1033"/>
      <c r="AK135" s="1033"/>
      <c r="AL135" s="1034">
        <v>1</v>
      </c>
    </row>
    <row r="136" spans="1:40">
      <c r="A136" s="1030"/>
      <c r="B136" s="1097" t="s">
        <v>2290</v>
      </c>
      <c r="C136" s="1079"/>
      <c r="D136" s="1074"/>
      <c r="E136" s="1074"/>
      <c r="F136" s="1074"/>
      <c r="G136" s="1079"/>
      <c r="H136" s="1079"/>
      <c r="I136" s="1079"/>
      <c r="J136" s="1079"/>
      <c r="K136" s="1079"/>
      <c r="L136" s="1079"/>
      <c r="M136" s="1079"/>
      <c r="N136" s="1098"/>
      <c r="O136" s="1099"/>
      <c r="P136" s="1100"/>
      <c r="Q136" s="1069"/>
      <c r="R136" s="1069"/>
      <c r="S136" s="1069"/>
      <c r="T136" s="1032"/>
      <c r="U136" s="1032"/>
      <c r="V136" s="1032"/>
      <c r="W136" s="1032"/>
      <c r="X136" s="1032"/>
      <c r="Y136" s="1032"/>
      <c r="Z136" s="1032"/>
      <c r="AA136" s="1032"/>
      <c r="AB136" s="1032"/>
      <c r="AC136" s="1032"/>
      <c r="AD136" s="1055"/>
      <c r="AE136" s="1032"/>
      <c r="AF136" s="1032"/>
      <c r="AG136" s="1032"/>
      <c r="AH136" s="1032"/>
      <c r="AI136" s="1033"/>
      <c r="AJ136" s="1033"/>
      <c r="AK136" s="1033"/>
      <c r="AL136" s="1034">
        <v>1</v>
      </c>
    </row>
    <row r="137" spans="1:40" s="1039" customFormat="1">
      <c r="A137" s="1030"/>
      <c r="B137" s="1101"/>
      <c r="C137" s="1102"/>
      <c r="D137" s="1103"/>
      <c r="E137" s="1103"/>
      <c r="F137" s="1104"/>
      <c r="G137" s="1105"/>
      <c r="H137" s="1106"/>
      <c r="I137" s="1107"/>
      <c r="J137" s="1108"/>
      <c r="K137" s="1108"/>
      <c r="L137" s="1108"/>
      <c r="M137" s="1108"/>
      <c r="N137" s="1109"/>
      <c r="O137" s="1110"/>
      <c r="P137" s="1111"/>
      <c r="Q137" s="1069"/>
      <c r="R137" s="1069"/>
      <c r="S137" s="1069"/>
      <c r="T137" s="1032"/>
      <c r="U137" s="1032"/>
      <c r="V137" s="1032"/>
      <c r="W137" s="1032"/>
      <c r="X137" s="1032"/>
      <c r="Y137" s="1032"/>
      <c r="Z137" s="1032"/>
      <c r="AA137" s="1032"/>
      <c r="AB137" s="1032"/>
      <c r="AC137" s="1032"/>
      <c r="AD137" s="1055"/>
      <c r="AE137" s="1032"/>
      <c r="AF137" s="1032"/>
      <c r="AG137" s="1032"/>
      <c r="AH137" s="1032"/>
      <c r="AI137" s="1033"/>
      <c r="AJ137" s="1033"/>
      <c r="AK137" s="1033"/>
      <c r="AL137" s="1034">
        <v>1</v>
      </c>
    </row>
    <row r="138" spans="1:40" s="1039" customFormat="1">
      <c r="A138" s="1030"/>
      <c r="B138" s="1112"/>
      <c r="C138" s="1030"/>
      <c r="D138" s="1030"/>
      <c r="E138" s="1030"/>
      <c r="F138" s="1030"/>
      <c r="G138" s="1030"/>
      <c r="H138" s="1030"/>
      <c r="I138" s="1069"/>
      <c r="J138" s="1030"/>
      <c r="K138" s="1030"/>
      <c r="L138" s="1030"/>
      <c r="M138" s="1030"/>
      <c r="N138" s="1030"/>
      <c r="O138" s="1069"/>
      <c r="P138" s="1069"/>
      <c r="Q138" s="1069"/>
      <c r="R138" s="1069"/>
      <c r="S138" s="1069"/>
      <c r="T138" s="1032"/>
      <c r="U138" s="1032"/>
      <c r="V138" s="1032"/>
      <c r="W138" s="1032"/>
      <c r="X138" s="1032"/>
      <c r="Y138" s="1032"/>
      <c r="Z138" s="1032"/>
      <c r="AA138" s="1032"/>
      <c r="AB138" s="1032"/>
      <c r="AC138" s="1032"/>
      <c r="AD138" s="1055"/>
      <c r="AE138" s="1032"/>
      <c r="AF138" s="1032"/>
      <c r="AG138" s="1032"/>
      <c r="AH138" s="1032"/>
      <c r="AI138" s="1033"/>
      <c r="AJ138" s="1033"/>
      <c r="AK138" s="1033"/>
      <c r="AL138" s="1034">
        <v>1</v>
      </c>
    </row>
    <row r="139" spans="1:40" s="1039" customFormat="1" ht="30" customHeight="1">
      <c r="A139" s="1030"/>
      <c r="B139" s="750" t="s">
        <v>2140</v>
      </c>
      <c r="C139" s="1113"/>
      <c r="D139" s="1113"/>
      <c r="E139" s="1113"/>
      <c r="F139" s="1113"/>
      <c r="G139" s="1113"/>
      <c r="H139" s="1113"/>
      <c r="I139" s="1113"/>
      <c r="J139" s="1113"/>
      <c r="K139" s="1030" t="s">
        <v>505</v>
      </c>
      <c r="L139" s="1030"/>
      <c r="M139" s="1030"/>
      <c r="N139" s="1030"/>
      <c r="O139" s="1030"/>
      <c r="P139" s="1055"/>
      <c r="Q139" s="1055"/>
      <c r="R139" s="1055"/>
      <c r="S139" s="1069"/>
      <c r="T139" s="1032"/>
      <c r="U139" s="1032"/>
      <c r="V139" s="1032"/>
      <c r="W139" s="1055"/>
      <c r="X139" s="1055"/>
      <c r="Y139" s="1055"/>
      <c r="Z139" s="1055"/>
      <c r="AA139" s="1055"/>
      <c r="AB139" s="1055"/>
      <c r="AC139" s="1055"/>
      <c r="AD139" s="1055"/>
      <c r="AE139" s="1055"/>
      <c r="AF139" s="1033"/>
      <c r="AG139" s="1033"/>
      <c r="AH139" s="1033"/>
      <c r="AI139" s="1033"/>
      <c r="AJ139" s="1033"/>
      <c r="AK139" s="1033"/>
      <c r="AL139" s="1034">
        <v>1</v>
      </c>
    </row>
    <row r="140" spans="1:40" s="1039" customFormat="1" ht="30" customHeight="1">
      <c r="A140" s="1030"/>
      <c r="B140" s="751" t="s">
        <v>2141</v>
      </c>
      <c r="C140" s="1113"/>
      <c r="D140" s="1113"/>
      <c r="E140" s="1113"/>
      <c r="F140" s="1113"/>
      <c r="G140" s="1113"/>
      <c r="H140" s="1113"/>
      <c r="I140" s="1113"/>
      <c r="J140" s="1113"/>
      <c r="K140" s="1030" t="s">
        <v>505</v>
      </c>
      <c r="L140" s="1030"/>
      <c r="M140" s="1030"/>
      <c r="N140" s="1030"/>
      <c r="O140" s="1030"/>
      <c r="P140" s="1055"/>
      <c r="Q140" s="1055"/>
      <c r="R140" s="1055"/>
      <c r="S140" s="1069"/>
      <c r="T140" s="1032"/>
      <c r="U140" s="1032"/>
      <c r="V140" s="1032"/>
      <c r="W140" s="1055"/>
      <c r="X140" s="1055"/>
      <c r="Y140" s="1055"/>
      <c r="Z140" s="1055"/>
      <c r="AA140" s="1055"/>
      <c r="AB140" s="1055"/>
      <c r="AC140" s="1055"/>
      <c r="AD140" s="1055"/>
      <c r="AE140" s="1055"/>
      <c r="AF140" s="1033"/>
      <c r="AG140" s="1033"/>
      <c r="AH140" s="1033"/>
      <c r="AI140" s="1033"/>
      <c r="AJ140" s="1033"/>
      <c r="AK140" s="1033"/>
      <c r="AL140" s="1034">
        <v>1</v>
      </c>
    </row>
    <row r="141" spans="1:40" s="1039" customFormat="1" ht="30" customHeight="1">
      <c r="A141" s="1030"/>
      <c r="B141" s="751" t="s">
        <v>2142</v>
      </c>
      <c r="C141" s="1113"/>
      <c r="D141" s="1113"/>
      <c r="E141" s="1113"/>
      <c r="F141" s="1113"/>
      <c r="G141" s="1113"/>
      <c r="H141" s="1113"/>
      <c r="I141" s="1113"/>
      <c r="J141" s="1113"/>
      <c r="K141" s="1030" t="s">
        <v>505</v>
      </c>
      <c r="L141" s="1030"/>
      <c r="M141" s="1030"/>
      <c r="N141" s="1030"/>
      <c r="O141" s="1030"/>
      <c r="P141" s="1055"/>
      <c r="Q141" s="1055"/>
      <c r="R141" s="1055"/>
      <c r="S141" s="1055"/>
      <c r="T141" s="1055"/>
      <c r="U141" s="1055"/>
      <c r="V141" s="1055"/>
      <c r="W141" s="1055"/>
      <c r="X141" s="1055"/>
      <c r="Y141" s="1055"/>
      <c r="Z141" s="1055"/>
      <c r="AA141" s="1055"/>
      <c r="AB141" s="1055"/>
      <c r="AC141" s="1055"/>
      <c r="AD141" s="1055"/>
      <c r="AE141" s="1055"/>
      <c r="AF141" s="1033"/>
      <c r="AG141" s="1033"/>
      <c r="AH141" s="1033"/>
      <c r="AI141" s="1033"/>
      <c r="AJ141" s="1033"/>
      <c r="AK141" s="1033"/>
      <c r="AL141" s="1034">
        <v>1</v>
      </c>
    </row>
    <row r="142" spans="1:40" s="1039" customFormat="1" ht="30" customHeight="1">
      <c r="A142" s="1030"/>
      <c r="B142" s="751" t="s">
        <v>2143</v>
      </c>
      <c r="C142" s="1113"/>
      <c r="D142" s="1113"/>
      <c r="E142" s="1113"/>
      <c r="F142" s="1113"/>
      <c r="G142" s="1113"/>
      <c r="H142" s="1113"/>
      <c r="I142" s="1113"/>
      <c r="J142" s="1113"/>
      <c r="K142" s="1030" t="s">
        <v>505</v>
      </c>
      <c r="L142" s="1030"/>
      <c r="M142" s="1030"/>
      <c r="N142" s="1030"/>
      <c r="O142" s="1030"/>
      <c r="P142" s="1055"/>
      <c r="Q142" s="1055"/>
      <c r="R142" s="1055"/>
      <c r="S142" s="1055"/>
      <c r="T142" s="1055"/>
      <c r="U142" s="1055"/>
      <c r="V142" s="1055"/>
      <c r="W142" s="1055"/>
      <c r="X142" s="1055"/>
      <c r="Y142" s="1055"/>
      <c r="Z142" s="1055"/>
      <c r="AA142" s="1055"/>
      <c r="AB142" s="1055"/>
      <c r="AC142" s="1055"/>
      <c r="AD142" s="1055"/>
      <c r="AE142" s="1055"/>
      <c r="AF142" s="1033"/>
      <c r="AG142" s="1033"/>
      <c r="AH142" s="1033"/>
      <c r="AI142" s="1033"/>
      <c r="AJ142" s="1033"/>
      <c r="AK142" s="1033"/>
      <c r="AL142" s="1034">
        <v>1</v>
      </c>
    </row>
    <row r="143" spans="1:40" s="1039" customFormat="1" ht="30" customHeight="1">
      <c r="A143" s="1030"/>
      <c r="B143" s="752" t="s">
        <v>1317</v>
      </c>
      <c r="C143" s="1113"/>
      <c r="D143" s="1113"/>
      <c r="E143" s="1113"/>
      <c r="F143" s="1113"/>
      <c r="G143" s="1113"/>
      <c r="H143" s="1113"/>
      <c r="I143" s="1113"/>
      <c r="J143" s="1113"/>
      <c r="K143" s="1030" t="s">
        <v>505</v>
      </c>
      <c r="L143" s="1030"/>
      <c r="M143" s="1030"/>
      <c r="N143" s="1030"/>
      <c r="O143" s="1030"/>
      <c r="P143" s="1055"/>
      <c r="Q143" s="1055"/>
      <c r="R143" s="1055"/>
      <c r="S143" s="1055"/>
      <c r="T143" s="1055"/>
      <c r="U143" s="1055"/>
      <c r="V143" s="1055"/>
      <c r="W143" s="1055"/>
      <c r="X143" s="1055"/>
      <c r="Y143" s="1055"/>
      <c r="Z143" s="1055"/>
      <c r="AA143" s="1055"/>
      <c r="AB143" s="1055"/>
      <c r="AC143" s="1055"/>
      <c r="AD143" s="1055"/>
      <c r="AE143" s="1055"/>
      <c r="AF143" s="1033"/>
      <c r="AG143" s="1033"/>
      <c r="AH143" s="1033"/>
      <c r="AI143" s="1033"/>
      <c r="AJ143" s="1033"/>
      <c r="AK143" s="1033"/>
      <c r="AL143" s="1034">
        <v>1</v>
      </c>
    </row>
    <row r="144" spans="1:40" s="1039" customFormat="1" ht="30" customHeight="1">
      <c r="A144" s="1030"/>
      <c r="B144" s="751" t="s">
        <v>2144</v>
      </c>
      <c r="C144" s="1113"/>
      <c r="D144" s="1113"/>
      <c r="E144" s="1113"/>
      <c r="F144" s="1113"/>
      <c r="G144" s="1113"/>
      <c r="H144" s="1113"/>
      <c r="I144" s="1113"/>
      <c r="J144" s="1113"/>
      <c r="K144" s="1030" t="s">
        <v>505</v>
      </c>
      <c r="L144" s="1030"/>
      <c r="M144" s="1030"/>
      <c r="N144" s="1030"/>
      <c r="O144" s="1030"/>
      <c r="P144" s="1055"/>
      <c r="Q144" s="1055"/>
      <c r="R144" s="1055"/>
      <c r="S144" s="1055"/>
      <c r="T144" s="1055"/>
      <c r="U144" s="1055"/>
      <c r="V144" s="1055"/>
      <c r="W144" s="1055"/>
      <c r="X144" s="1055"/>
      <c r="Y144" s="1055"/>
      <c r="Z144" s="1055"/>
      <c r="AA144" s="1055"/>
      <c r="AB144" s="1055"/>
      <c r="AC144" s="1055"/>
      <c r="AD144" s="1055"/>
      <c r="AE144" s="1055"/>
      <c r="AF144" s="1033"/>
      <c r="AG144" s="1033"/>
      <c r="AH144" s="1033"/>
      <c r="AI144" s="1033"/>
      <c r="AJ144" s="1033"/>
      <c r="AK144" s="1033"/>
      <c r="AL144" s="1034">
        <v>1</v>
      </c>
    </row>
    <row r="145" spans="1:38" s="1039" customFormat="1" ht="30" customHeight="1">
      <c r="A145" s="1030"/>
      <c r="B145" s="753" t="s">
        <v>1319</v>
      </c>
      <c r="C145" s="1113"/>
      <c r="D145" s="1113"/>
      <c r="E145" s="1113"/>
      <c r="F145" s="1113"/>
      <c r="G145" s="1113"/>
      <c r="H145" s="1113"/>
      <c r="I145" s="1113"/>
      <c r="J145" s="1113"/>
      <c r="K145" s="1030" t="s">
        <v>505</v>
      </c>
      <c r="L145" s="1030"/>
      <c r="M145" s="1030"/>
      <c r="N145" s="1030"/>
      <c r="O145" s="1030"/>
      <c r="P145" s="1055"/>
      <c r="Q145" s="1055"/>
      <c r="R145" s="1055"/>
      <c r="S145" s="1055"/>
      <c r="T145" s="1055"/>
      <c r="U145" s="1055"/>
      <c r="V145" s="1055"/>
      <c r="W145" s="1055"/>
      <c r="X145" s="1055"/>
      <c r="Y145" s="1055"/>
      <c r="Z145" s="1055"/>
      <c r="AA145" s="1055"/>
      <c r="AB145" s="1055"/>
      <c r="AC145" s="1055"/>
      <c r="AD145" s="1055"/>
      <c r="AE145" s="1055"/>
      <c r="AF145" s="1033"/>
      <c r="AG145" s="1033"/>
      <c r="AH145" s="1033"/>
      <c r="AI145" s="1033"/>
      <c r="AJ145" s="1033"/>
      <c r="AK145" s="1033"/>
      <c r="AL145" s="1034">
        <v>1</v>
      </c>
    </row>
    <row r="146" spans="1:38" s="1039" customFormat="1" ht="30" customHeight="1">
      <c r="A146" s="1030"/>
      <c r="B146" s="751" t="s">
        <v>2145</v>
      </c>
      <c r="C146" s="1113"/>
      <c r="D146" s="1113"/>
      <c r="E146" s="1113"/>
      <c r="F146" s="1113"/>
      <c r="G146" s="1113"/>
      <c r="H146" s="1113"/>
      <c r="I146" s="1113"/>
      <c r="J146" s="1113"/>
      <c r="K146" s="1030" t="s">
        <v>505</v>
      </c>
      <c r="L146" s="1030"/>
      <c r="M146" s="1030"/>
      <c r="N146" s="1030"/>
      <c r="O146" s="1030"/>
      <c r="P146" s="1055"/>
      <c r="Q146" s="1055"/>
      <c r="R146" s="1055"/>
      <c r="S146" s="1055"/>
      <c r="T146" s="1055"/>
      <c r="U146" s="1055"/>
      <c r="V146" s="1055"/>
      <c r="W146" s="1055"/>
      <c r="X146" s="1055"/>
      <c r="Y146" s="1055"/>
      <c r="Z146" s="1055"/>
      <c r="AA146" s="1055"/>
      <c r="AB146" s="1055"/>
      <c r="AC146" s="1055"/>
      <c r="AD146" s="1055"/>
      <c r="AE146" s="1055"/>
      <c r="AF146" s="1033"/>
      <c r="AG146" s="1033"/>
      <c r="AH146" s="1033"/>
      <c r="AI146" s="1033"/>
      <c r="AJ146" s="1033"/>
      <c r="AK146" s="1033"/>
      <c r="AL146" s="1034">
        <v>1</v>
      </c>
    </row>
    <row r="147" spans="1:38" s="1039" customFormat="1" ht="30" customHeight="1">
      <c r="A147" s="1030"/>
      <c r="B147" s="1113"/>
      <c r="C147" s="1113"/>
      <c r="D147" s="1113"/>
      <c r="E147" s="1113"/>
      <c r="F147" s="1113"/>
      <c r="G147" s="1113"/>
      <c r="H147" s="1113"/>
      <c r="I147" s="1113"/>
      <c r="J147" s="1113"/>
      <c r="K147" s="1030" t="s">
        <v>505</v>
      </c>
      <c r="L147" s="1030"/>
      <c r="M147" s="1030"/>
      <c r="N147" s="1030"/>
      <c r="O147" s="1030"/>
      <c r="P147" s="1055"/>
      <c r="Q147" s="1055"/>
      <c r="R147" s="1055"/>
      <c r="S147" s="1055"/>
      <c r="T147" s="1055"/>
      <c r="U147" s="1055"/>
      <c r="V147" s="1055"/>
      <c r="W147" s="1055"/>
      <c r="X147" s="1055"/>
      <c r="Y147" s="1055"/>
      <c r="Z147" s="1055"/>
      <c r="AA147" s="1055"/>
      <c r="AB147" s="1055"/>
      <c r="AC147" s="1055"/>
      <c r="AD147" s="1055"/>
      <c r="AE147" s="1055"/>
      <c r="AF147" s="1033"/>
      <c r="AG147" s="1033"/>
      <c r="AH147" s="1033"/>
      <c r="AI147" s="1033"/>
      <c r="AJ147" s="1033"/>
      <c r="AK147" s="1033"/>
      <c r="AL147" s="1034">
        <v>1</v>
      </c>
    </row>
    <row r="148" spans="1:38" s="1039" customFormat="1" ht="30" customHeight="1">
      <c r="A148" s="1030"/>
      <c r="B148" s="751" t="s">
        <v>2146</v>
      </c>
      <c r="C148" s="1113"/>
      <c r="D148" s="1113"/>
      <c r="E148" s="1113"/>
      <c r="F148" s="1113"/>
      <c r="G148" s="1113"/>
      <c r="H148" s="1113"/>
      <c r="I148" s="1113"/>
      <c r="J148" s="1113"/>
      <c r="K148" s="1030" t="s">
        <v>505</v>
      </c>
      <c r="L148" s="1030"/>
      <c r="M148" s="1030"/>
      <c r="N148" s="1030"/>
      <c r="O148" s="1030"/>
      <c r="P148" s="1055"/>
      <c r="Q148" s="1055"/>
      <c r="R148" s="1055"/>
      <c r="S148" s="1055"/>
      <c r="T148" s="1055"/>
      <c r="U148" s="1055"/>
      <c r="V148" s="1055"/>
      <c r="W148" s="1055"/>
      <c r="X148" s="1055"/>
      <c r="Y148" s="1055"/>
      <c r="Z148" s="1055"/>
      <c r="AA148" s="1055"/>
      <c r="AB148" s="1055"/>
      <c r="AC148" s="1055"/>
      <c r="AD148" s="1055"/>
      <c r="AE148" s="1055"/>
      <c r="AF148" s="1033"/>
      <c r="AG148" s="1033"/>
      <c r="AH148" s="1033"/>
      <c r="AI148" s="1033"/>
      <c r="AJ148" s="1033"/>
      <c r="AK148" s="1033"/>
      <c r="AL148" s="1034">
        <v>1</v>
      </c>
    </row>
    <row r="149" spans="1:38" s="1039" customFormat="1" ht="30" customHeight="1">
      <c r="A149" s="1030"/>
      <c r="B149" s="752" t="s">
        <v>1322</v>
      </c>
      <c r="C149" s="1113"/>
      <c r="D149" s="1113"/>
      <c r="E149" s="1113"/>
      <c r="F149" s="1113"/>
      <c r="G149" s="1113"/>
      <c r="H149" s="1113"/>
      <c r="I149" s="1113"/>
      <c r="J149" s="1113"/>
      <c r="K149" s="1030" t="s">
        <v>505</v>
      </c>
      <c r="L149" s="1030"/>
      <c r="M149" s="1030"/>
      <c r="N149" s="1030"/>
      <c r="O149" s="1030"/>
      <c r="P149" s="1055"/>
      <c r="Q149" s="1055"/>
      <c r="R149" s="1055"/>
      <c r="S149" s="1055"/>
      <c r="T149" s="1055"/>
      <c r="U149" s="1055"/>
      <c r="V149" s="1055"/>
      <c r="W149" s="1055"/>
      <c r="X149" s="1055"/>
      <c r="Y149" s="1055"/>
      <c r="Z149" s="1055"/>
      <c r="AA149" s="1055"/>
      <c r="AB149" s="1055"/>
      <c r="AC149" s="1055"/>
      <c r="AD149" s="1055"/>
      <c r="AE149" s="1055"/>
      <c r="AF149" s="1033"/>
      <c r="AG149" s="1033"/>
      <c r="AH149" s="1033"/>
      <c r="AI149" s="1033"/>
      <c r="AJ149" s="1033"/>
      <c r="AK149" s="1033"/>
      <c r="AL149" s="1034">
        <v>1</v>
      </c>
    </row>
    <row r="150" spans="1:38" s="1039" customFormat="1" ht="30" customHeight="1">
      <c r="A150" s="1030"/>
      <c r="B150" s="751"/>
      <c r="C150" s="1113"/>
      <c r="D150" s="1113"/>
      <c r="E150" s="1113"/>
      <c r="F150" s="1113"/>
      <c r="G150" s="1113"/>
      <c r="H150" s="1113"/>
      <c r="I150" s="1113"/>
      <c r="J150" s="1113"/>
      <c r="K150" s="1030" t="s">
        <v>505</v>
      </c>
      <c r="L150" s="1030"/>
      <c r="M150" s="1030"/>
      <c r="N150" s="1030"/>
      <c r="O150" s="1030"/>
      <c r="P150" s="1055"/>
      <c r="Q150" s="1055"/>
      <c r="R150" s="1055"/>
      <c r="S150" s="1055"/>
      <c r="T150" s="1055"/>
      <c r="U150" s="1055"/>
      <c r="V150" s="1055"/>
      <c r="W150" s="1055"/>
      <c r="X150" s="1055"/>
      <c r="Y150" s="1055"/>
      <c r="Z150" s="1055"/>
      <c r="AA150" s="1055"/>
      <c r="AB150" s="1055"/>
      <c r="AC150" s="1055"/>
      <c r="AD150" s="1055"/>
      <c r="AE150" s="1055"/>
      <c r="AF150" s="1033"/>
      <c r="AG150" s="1033"/>
      <c r="AH150" s="1033"/>
      <c r="AI150" s="1033"/>
      <c r="AJ150" s="1033"/>
      <c r="AK150" s="1033"/>
      <c r="AL150" s="1034">
        <v>1</v>
      </c>
    </row>
    <row r="151" spans="1:38" s="1039" customFormat="1" ht="30" customHeight="1">
      <c r="A151" s="1030"/>
      <c r="B151" s="751" t="s">
        <v>2147</v>
      </c>
      <c r="C151" s="1113"/>
      <c r="D151" s="1113"/>
      <c r="E151" s="1113"/>
      <c r="F151" s="1113"/>
      <c r="G151" s="1113"/>
      <c r="H151" s="1113"/>
      <c r="I151" s="1113"/>
      <c r="J151" s="1113"/>
      <c r="K151" s="1030" t="s">
        <v>505</v>
      </c>
      <c r="L151" s="1030"/>
      <c r="M151" s="1030"/>
      <c r="N151" s="1030"/>
      <c r="O151" s="1030"/>
      <c r="P151" s="1055"/>
      <c r="Q151" s="1055"/>
      <c r="R151" s="1055"/>
      <c r="S151" s="1055"/>
      <c r="T151" s="1055"/>
      <c r="U151" s="1055"/>
      <c r="V151" s="1055"/>
      <c r="W151" s="1055"/>
      <c r="X151" s="1055"/>
      <c r="Y151" s="1055"/>
      <c r="Z151" s="1055"/>
      <c r="AA151" s="1055"/>
      <c r="AB151" s="1055"/>
      <c r="AC151" s="1055"/>
      <c r="AD151" s="1055"/>
      <c r="AE151" s="1055"/>
      <c r="AF151" s="1033"/>
      <c r="AG151" s="1033"/>
      <c r="AH151" s="1033"/>
      <c r="AI151" s="1033"/>
      <c r="AJ151" s="1033"/>
      <c r="AK151" s="1033"/>
      <c r="AL151" s="1034">
        <v>1</v>
      </c>
    </row>
    <row r="152" spans="1:38" s="1039" customFormat="1" ht="30" customHeight="1">
      <c r="A152" s="1030"/>
      <c r="B152" s="752" t="s">
        <v>1324</v>
      </c>
      <c r="C152" s="1113"/>
      <c r="D152" s="1113"/>
      <c r="E152" s="1113"/>
      <c r="F152" s="1113"/>
      <c r="G152" s="1113"/>
      <c r="H152" s="1113"/>
      <c r="I152" s="1113"/>
      <c r="J152" s="1113"/>
      <c r="K152" s="1030" t="s">
        <v>505</v>
      </c>
      <c r="L152" s="1030"/>
      <c r="M152" s="1030"/>
      <c r="N152" s="1030"/>
      <c r="O152" s="1030"/>
      <c r="P152" s="1055"/>
      <c r="Q152" s="1055"/>
      <c r="R152" s="1055"/>
      <c r="S152" s="1055"/>
      <c r="T152" s="1055"/>
      <c r="U152" s="1055"/>
      <c r="V152" s="1055"/>
      <c r="W152" s="1055"/>
      <c r="X152" s="1055"/>
      <c r="Y152" s="1055"/>
      <c r="Z152" s="1055"/>
      <c r="AA152" s="1055"/>
      <c r="AB152" s="1055"/>
      <c r="AC152" s="1055"/>
      <c r="AD152" s="1055"/>
      <c r="AE152" s="1055"/>
      <c r="AF152" s="1033"/>
      <c r="AG152" s="1033"/>
      <c r="AH152" s="1033"/>
      <c r="AI152" s="1033"/>
      <c r="AJ152" s="1033"/>
      <c r="AK152" s="1033"/>
      <c r="AL152" s="1034">
        <v>1</v>
      </c>
    </row>
    <row r="153" spans="1:38" s="1039" customFormat="1" ht="30" customHeight="1">
      <c r="A153" s="1030"/>
      <c r="B153" s="752" t="s">
        <v>1325</v>
      </c>
      <c r="C153" s="1113"/>
      <c r="D153" s="1113"/>
      <c r="E153" s="1113"/>
      <c r="F153" s="1113"/>
      <c r="G153" s="1113"/>
      <c r="H153" s="1113"/>
      <c r="I153" s="1113"/>
      <c r="J153" s="1113"/>
      <c r="K153" s="1030" t="s">
        <v>505</v>
      </c>
      <c r="L153" s="1030"/>
      <c r="M153" s="1030"/>
      <c r="N153" s="1032"/>
      <c r="O153" s="1032"/>
      <c r="P153" s="1055"/>
      <c r="Q153" s="1055"/>
      <c r="R153" s="1055"/>
      <c r="S153" s="1055"/>
      <c r="T153" s="1055"/>
      <c r="U153" s="1055"/>
      <c r="V153" s="1055"/>
      <c r="W153" s="1055"/>
      <c r="X153" s="1055"/>
      <c r="Y153" s="1055"/>
      <c r="Z153" s="1055"/>
      <c r="AA153" s="1055"/>
      <c r="AB153" s="1055"/>
      <c r="AC153" s="1055"/>
      <c r="AD153" s="1055"/>
      <c r="AE153" s="1055"/>
      <c r="AF153" s="1033"/>
      <c r="AG153" s="1033"/>
      <c r="AH153" s="1033"/>
      <c r="AI153" s="1033"/>
      <c r="AJ153" s="1033"/>
      <c r="AK153" s="1033"/>
      <c r="AL153" s="1034">
        <v>1</v>
      </c>
    </row>
    <row r="154" spans="1:38" s="1039" customFormat="1" ht="30" customHeight="1">
      <c r="A154" s="1030"/>
      <c r="B154" s="751" t="s">
        <v>2148</v>
      </c>
      <c r="C154" s="1113"/>
      <c r="D154" s="1113"/>
      <c r="E154" s="1113"/>
      <c r="F154" s="1113"/>
      <c r="G154" s="1113"/>
      <c r="H154" s="1113"/>
      <c r="I154" s="1113"/>
      <c r="J154" s="1113"/>
      <c r="K154" s="1030"/>
      <c r="L154" s="1030"/>
      <c r="M154" s="1030"/>
      <c r="N154" s="1032"/>
      <c r="O154" s="1032"/>
      <c r="P154" s="1055"/>
      <c r="Q154" s="1055"/>
      <c r="R154" s="1055"/>
      <c r="S154" s="1055"/>
      <c r="T154" s="1055"/>
      <c r="U154" s="1055"/>
      <c r="V154" s="1055"/>
      <c r="W154" s="1055"/>
      <c r="X154" s="1055"/>
      <c r="Y154" s="1055"/>
      <c r="Z154" s="1055"/>
      <c r="AA154" s="1055"/>
      <c r="AB154" s="1055"/>
      <c r="AC154" s="1055"/>
      <c r="AD154" s="1055"/>
      <c r="AE154" s="1055"/>
      <c r="AF154" s="1033"/>
      <c r="AG154" s="1033"/>
      <c r="AH154" s="1033"/>
      <c r="AI154" s="1033"/>
      <c r="AJ154" s="1033"/>
      <c r="AK154" s="1033"/>
      <c r="AL154" s="1034">
        <v>1</v>
      </c>
    </row>
    <row r="155" spans="1:38" s="1039" customFormat="1" ht="30" customHeight="1">
      <c r="A155" s="1030"/>
      <c r="B155" s="752" t="s">
        <v>1327</v>
      </c>
      <c r="C155" s="1113"/>
      <c r="D155" s="1113"/>
      <c r="E155" s="1113"/>
      <c r="F155" s="1113"/>
      <c r="G155" s="1113"/>
      <c r="H155" s="1113"/>
      <c r="I155" s="1113"/>
      <c r="J155" s="1113"/>
      <c r="K155" s="1030"/>
      <c r="L155" s="1030"/>
      <c r="M155" s="1030"/>
      <c r="N155" s="1032"/>
      <c r="O155" s="1032"/>
      <c r="P155" s="1055"/>
      <c r="Q155" s="1055"/>
      <c r="R155" s="1055"/>
      <c r="S155" s="1055"/>
      <c r="T155" s="1055"/>
      <c r="U155" s="1055"/>
      <c r="V155" s="1055"/>
      <c r="W155" s="1055"/>
      <c r="X155" s="1055"/>
      <c r="Y155" s="1055"/>
      <c r="Z155" s="1055"/>
      <c r="AA155" s="1055"/>
      <c r="AB155" s="1055"/>
      <c r="AC155" s="1055"/>
      <c r="AD155" s="1055"/>
      <c r="AE155" s="1055"/>
      <c r="AF155" s="1033"/>
      <c r="AG155" s="1033"/>
      <c r="AH155" s="1033"/>
      <c r="AI155" s="1033"/>
      <c r="AJ155" s="1033"/>
      <c r="AK155" s="1033"/>
      <c r="AL155" s="1034">
        <v>1</v>
      </c>
    </row>
    <row r="156" spans="1:38" s="1039" customFormat="1">
      <c r="A156" s="1030"/>
      <c r="B156" s="1112"/>
      <c r="C156" s="1030"/>
      <c r="D156" s="1030"/>
      <c r="E156" s="1030"/>
      <c r="F156" s="1030"/>
      <c r="G156" s="1030"/>
      <c r="H156" s="1030"/>
      <c r="I156" s="1069"/>
      <c r="J156" s="1030"/>
      <c r="K156" s="1030"/>
      <c r="L156" s="1030"/>
      <c r="M156" s="1030"/>
      <c r="N156" s="1030"/>
      <c r="O156" s="1032"/>
      <c r="P156" s="1069"/>
      <c r="Q156" s="1069"/>
      <c r="R156" s="1069"/>
      <c r="S156" s="1069"/>
      <c r="T156" s="1032"/>
      <c r="U156" s="1032"/>
      <c r="V156" s="1032"/>
      <c r="W156" s="1032"/>
      <c r="X156" s="1032"/>
      <c r="Y156" s="1032"/>
      <c r="Z156" s="1032"/>
      <c r="AA156" s="1032"/>
      <c r="AB156" s="1032"/>
      <c r="AC156" s="1032"/>
      <c r="AD156" s="1032"/>
      <c r="AE156" s="1032"/>
      <c r="AF156" s="1032"/>
      <c r="AG156" s="1032"/>
      <c r="AH156" s="1032"/>
      <c r="AI156" s="1033"/>
      <c r="AJ156" s="1033"/>
      <c r="AK156" s="1033"/>
      <c r="AL156" s="1034">
        <v>1</v>
      </c>
    </row>
    <row r="157" spans="1:38" s="1039" customFormat="1">
      <c r="A157" s="1030"/>
      <c r="B157" s="1114" t="s">
        <v>2149</v>
      </c>
      <c r="C157" s="1115"/>
      <c r="D157" s="1116"/>
      <c r="E157" s="1070"/>
      <c r="F157" s="1117"/>
      <c r="G157" s="1117"/>
      <c r="H157" s="1117"/>
      <c r="I157" s="1117"/>
      <c r="J157" s="1117"/>
      <c r="K157" s="1117"/>
      <c r="L157" s="1032"/>
      <c r="M157" s="1032"/>
      <c r="N157" s="1032"/>
      <c r="O157" s="1032"/>
      <c r="P157" s="1033"/>
      <c r="Q157" s="1069"/>
      <c r="R157" s="1069"/>
      <c r="S157" s="1069"/>
      <c r="T157" s="1032"/>
      <c r="U157" s="1032"/>
      <c r="V157" s="1032"/>
      <c r="W157" s="1032"/>
      <c r="X157" s="1032"/>
      <c r="Y157" s="1032"/>
      <c r="Z157" s="1032"/>
      <c r="AA157" s="1032"/>
      <c r="AB157" s="1032"/>
      <c r="AC157" s="1032"/>
      <c r="AD157" s="1032"/>
      <c r="AE157" s="1032"/>
      <c r="AF157" s="1032"/>
      <c r="AG157" s="1032"/>
      <c r="AH157" s="1032"/>
      <c r="AI157" s="1033"/>
      <c r="AJ157" s="1033"/>
      <c r="AK157" s="1033"/>
      <c r="AL157" s="1034">
        <v>1</v>
      </c>
    </row>
    <row r="158" spans="1:38" s="1039" customFormat="1">
      <c r="A158" s="1030"/>
      <c r="B158" s="1118" t="s">
        <v>1329</v>
      </c>
      <c r="C158" s="1119"/>
      <c r="D158" s="1120"/>
      <c r="E158" s="1121"/>
      <c r="F158" s="1121"/>
      <c r="G158" s="1121"/>
      <c r="H158" s="1121"/>
      <c r="I158" s="1121"/>
      <c r="J158" s="1121"/>
      <c r="K158" s="1117">
        <v>1</v>
      </c>
      <c r="L158" s="1032"/>
      <c r="M158" s="1032"/>
      <c r="N158" s="1032"/>
      <c r="O158" s="1032"/>
      <c r="P158" s="1033"/>
      <c r="Q158" s="1069"/>
      <c r="R158" s="1069"/>
      <c r="S158" s="1069"/>
      <c r="T158" s="1032"/>
      <c r="U158" s="1032"/>
      <c r="V158" s="1032"/>
      <c r="W158" s="1032"/>
      <c r="X158" s="1032"/>
      <c r="Y158" s="1032"/>
      <c r="Z158" s="1032"/>
      <c r="AA158" s="1032"/>
      <c r="AB158" s="1032"/>
      <c r="AC158" s="1032"/>
      <c r="AD158" s="1032"/>
      <c r="AE158" s="1032"/>
      <c r="AF158" s="1032"/>
      <c r="AG158" s="1032"/>
      <c r="AH158" s="1032"/>
      <c r="AI158" s="1033"/>
      <c r="AJ158" s="1033"/>
      <c r="AK158" s="1033"/>
      <c r="AL158" s="1034">
        <v>1</v>
      </c>
    </row>
    <row r="159" spans="1:38" s="1039" customFormat="1">
      <c r="A159" s="1030"/>
      <c r="B159" s="1122" t="s">
        <v>2150</v>
      </c>
      <c r="C159" s="1119"/>
      <c r="D159" s="1120"/>
      <c r="E159" s="1121"/>
      <c r="F159" s="1121"/>
      <c r="G159" s="1121"/>
      <c r="H159" s="1121"/>
      <c r="I159" s="1121"/>
      <c r="J159" s="1121"/>
      <c r="K159" s="1117">
        <v>1</v>
      </c>
      <c r="L159" s="1032"/>
      <c r="M159" s="1032"/>
      <c r="N159" s="1032"/>
      <c r="O159" s="1032"/>
      <c r="P159" s="1033"/>
      <c r="Q159" s="1069"/>
      <c r="R159" s="1069"/>
      <c r="S159" s="1069"/>
      <c r="T159" s="1032"/>
      <c r="U159" s="1032"/>
      <c r="V159" s="1032"/>
      <c r="W159" s="1032"/>
      <c r="X159" s="1032"/>
      <c r="Y159" s="1032"/>
      <c r="Z159" s="1032"/>
      <c r="AA159" s="1032"/>
      <c r="AB159" s="1032"/>
      <c r="AC159" s="1032"/>
      <c r="AD159" s="1032"/>
      <c r="AE159" s="1032"/>
      <c r="AF159" s="1032"/>
      <c r="AG159" s="1032"/>
      <c r="AH159" s="1032"/>
      <c r="AI159" s="1033"/>
      <c r="AJ159" s="1033"/>
      <c r="AK159" s="1033"/>
      <c r="AL159" s="1034">
        <v>1</v>
      </c>
    </row>
    <row r="160" spans="1:38" s="1039" customFormat="1">
      <c r="A160" s="1030"/>
      <c r="B160" s="1123" t="s">
        <v>2151</v>
      </c>
      <c r="C160" s="1115"/>
      <c r="D160" s="1124"/>
      <c r="E160" s="1070"/>
      <c r="F160" s="1125" t="s">
        <v>1332</v>
      </c>
      <c r="G160" s="1117"/>
      <c r="H160" s="1117"/>
      <c r="I160" s="1117"/>
      <c r="J160" s="1117"/>
      <c r="K160" s="1117"/>
      <c r="L160" s="1032"/>
      <c r="M160" s="1032"/>
      <c r="N160" s="1032"/>
      <c r="O160" s="1032"/>
      <c r="P160" s="1033"/>
      <c r="Q160" s="1069"/>
      <c r="R160" s="1069"/>
      <c r="S160" s="1069"/>
      <c r="T160" s="1032"/>
      <c r="U160" s="1032"/>
      <c r="V160" s="1032"/>
      <c r="W160" s="1032"/>
      <c r="X160" s="1032"/>
      <c r="Y160" s="1032"/>
      <c r="Z160" s="1032"/>
      <c r="AA160" s="1032"/>
      <c r="AB160" s="1032"/>
      <c r="AC160" s="1032"/>
      <c r="AD160" s="1032"/>
      <c r="AE160" s="1032"/>
      <c r="AF160" s="1032"/>
      <c r="AG160" s="1032"/>
      <c r="AH160" s="1032"/>
      <c r="AI160" s="1033"/>
      <c r="AJ160" s="1033"/>
      <c r="AK160" s="1033"/>
      <c r="AL160" s="1034">
        <v>1</v>
      </c>
    </row>
    <row r="161" spans="1:40" s="1039" customFormat="1">
      <c r="A161" s="1030"/>
      <c r="B161" s="1126"/>
      <c r="C161" s="1127" t="s">
        <v>2152</v>
      </c>
      <c r="D161" s="1124"/>
      <c r="E161" s="1070"/>
      <c r="F161" s="1117"/>
      <c r="G161" s="1117"/>
      <c r="H161" s="1117"/>
      <c r="I161" s="1117"/>
      <c r="J161" s="1117">
        <v>1</v>
      </c>
      <c r="K161" s="1117">
        <v>1</v>
      </c>
      <c r="L161" s="1032"/>
      <c r="M161" s="1032"/>
      <c r="N161" s="1032"/>
      <c r="O161" s="1032"/>
      <c r="P161" s="1033"/>
      <c r="Q161" s="1069"/>
      <c r="R161" s="1069"/>
      <c r="S161" s="1069"/>
      <c r="T161" s="1032"/>
      <c r="U161" s="1032"/>
      <c r="V161" s="1032"/>
      <c r="W161" s="1032"/>
      <c r="X161" s="1032"/>
      <c r="Y161" s="1032"/>
      <c r="Z161" s="1032"/>
      <c r="AA161" s="1032"/>
      <c r="AB161" s="1032"/>
      <c r="AC161" s="1032"/>
      <c r="AD161" s="1032"/>
      <c r="AE161" s="1032"/>
      <c r="AF161" s="1032"/>
      <c r="AG161" s="1032"/>
      <c r="AH161" s="1032"/>
      <c r="AI161" s="1033"/>
      <c r="AJ161" s="1033"/>
      <c r="AK161" s="1033"/>
      <c r="AL161" s="1034">
        <v>1</v>
      </c>
    </row>
    <row r="162" spans="1:40" s="1039" customFormat="1">
      <c r="A162" s="1030"/>
      <c r="B162" s="1128" t="str">
        <f>IF(B161="","",IF(AND(CODE(LEFT(B161,1))=66,CODE(RIGHT(B161,1))=90),"",CHOOSE(MATCH((LEN(B161)&amp;CODE(RIGHT(B161,1)))*1,{165;190;265;290},1),CHAR(CODE(B161)+1),"AA",LEFT(B161,1)&amp;CHAR(CODE(RIGHT(B161,1))+1),"BA",LEFT(B161,2)&amp;CHAR(CODE(RIGHT(B161,1))+1))))</f>
        <v/>
      </c>
      <c r="C162" s="1129" t="str">
        <f ca="1">_xlfn.FORMULATEXT(B162)</f>
        <v>=SI(B161="";"";SI(ET(CODE(GAUCHE(B161;1))=66;CODE(DROITE(B161;1))=90);"";CHOISIR(EQUIV((NBCAR(B161)&amp;CODE(DROITE(B161;1)))*1;{165;190;265;290};1);CAR(CODE(B161)+1);"AA";GAUCHE(B161;1)&amp;CAR(CODE(DROITE(B161;1))+1);"BA";GAUCHE(B161;2)&amp;CAR(CODE(DROITE(B161;1))+1))))</v>
      </c>
      <c r="D162" s="1124"/>
      <c r="E162" s="1070"/>
      <c r="F162" s="1117"/>
      <c r="G162" s="1117"/>
      <c r="H162" s="1117"/>
      <c r="I162" s="1117"/>
      <c r="J162" s="1117"/>
      <c r="K162" s="1117"/>
      <c r="L162" s="1032"/>
      <c r="M162" s="1032"/>
      <c r="N162" s="1032"/>
      <c r="O162" s="1032"/>
      <c r="P162" s="1033"/>
      <c r="Q162" s="1069"/>
      <c r="R162" s="1069"/>
      <c r="S162" s="1069"/>
      <c r="T162" s="1032"/>
      <c r="U162" s="1032"/>
      <c r="V162" s="1032"/>
      <c r="W162" s="1032"/>
      <c r="X162" s="1032"/>
      <c r="Y162" s="1032"/>
      <c r="Z162" s="1032"/>
      <c r="AA162" s="1032"/>
      <c r="AB162" s="1032"/>
      <c r="AC162" s="1032"/>
      <c r="AD162" s="1032"/>
      <c r="AE162" s="1032"/>
      <c r="AF162" s="1032"/>
      <c r="AG162" s="1032"/>
      <c r="AH162" s="1032"/>
      <c r="AI162" s="1033"/>
      <c r="AJ162" s="1033"/>
      <c r="AK162" s="1033"/>
      <c r="AL162" s="1034">
        <v>1</v>
      </c>
    </row>
    <row r="163" spans="1:40" s="1039" customFormat="1">
      <c r="A163" s="1030"/>
      <c r="B163" s="1128"/>
      <c r="C163" s="1129"/>
      <c r="D163" s="1124"/>
      <c r="E163" s="1070"/>
      <c r="F163" s="1117"/>
      <c r="G163" s="1117"/>
      <c r="H163" s="1117"/>
      <c r="I163" s="1117"/>
      <c r="J163" s="1117"/>
      <c r="K163" s="1117"/>
      <c r="L163" s="1032"/>
      <c r="M163" s="1032"/>
      <c r="N163" s="1032"/>
      <c r="O163" s="1032"/>
      <c r="P163" s="1033"/>
      <c r="Q163" s="1069"/>
      <c r="R163" s="1069"/>
      <c r="S163" s="1069"/>
      <c r="T163" s="1032"/>
      <c r="U163" s="1032"/>
      <c r="V163" s="1032"/>
      <c r="W163" s="1032"/>
      <c r="X163" s="1032"/>
      <c r="Y163" s="1032"/>
      <c r="Z163" s="1032"/>
      <c r="AA163" s="1032"/>
      <c r="AB163" s="1032"/>
      <c r="AC163" s="1032"/>
      <c r="AD163" s="1032"/>
      <c r="AE163" s="1032"/>
      <c r="AF163" s="1032"/>
      <c r="AG163" s="1032"/>
      <c r="AH163" s="1032"/>
      <c r="AI163" s="1033"/>
      <c r="AJ163" s="1033"/>
      <c r="AK163" s="1033"/>
      <c r="AL163" s="1034">
        <v>1</v>
      </c>
    </row>
    <row r="164" spans="1:40" s="1039" customFormat="1">
      <c r="A164" s="1030"/>
      <c r="B164" s="1114" t="s">
        <v>2153</v>
      </c>
      <c r="C164" s="1114"/>
      <c r="D164" s="1114"/>
      <c r="E164" s="1114"/>
      <c r="F164" s="1114"/>
      <c r="G164" s="1114"/>
      <c r="H164" s="1032"/>
      <c r="I164" s="1032"/>
      <c r="J164" s="1032"/>
      <c r="K164" s="1032"/>
      <c r="L164" s="1032"/>
      <c r="M164" s="1032"/>
      <c r="N164" s="1032"/>
      <c r="O164" s="1032"/>
      <c r="P164" s="1033"/>
      <c r="Q164" s="1069"/>
      <c r="R164" s="1069"/>
      <c r="S164" s="1069"/>
      <c r="T164" s="1032"/>
      <c r="U164" s="1032"/>
      <c r="V164" s="1032"/>
      <c r="W164" s="1032"/>
      <c r="X164" s="1032"/>
      <c r="Y164" s="1032"/>
      <c r="Z164" s="1032"/>
      <c r="AA164" s="1032"/>
      <c r="AB164" s="1032"/>
      <c r="AC164" s="1032"/>
      <c r="AD164" s="1032"/>
      <c r="AE164" s="1032"/>
      <c r="AF164" s="1032"/>
      <c r="AG164" s="1032"/>
      <c r="AH164" s="1032"/>
      <c r="AI164" s="1033"/>
      <c r="AJ164" s="1033"/>
      <c r="AK164" s="1033"/>
      <c r="AL164" s="1034">
        <v>1</v>
      </c>
    </row>
    <row r="165" spans="1:40" s="1039" customFormat="1">
      <c r="A165" s="1030"/>
      <c r="B165" s="1114" t="s">
        <v>2154</v>
      </c>
      <c r="C165" s="1114"/>
      <c r="D165" s="1114"/>
      <c r="E165" s="1114"/>
      <c r="F165" s="1114"/>
      <c r="G165" s="1114"/>
      <c r="H165" s="1032"/>
      <c r="I165" s="1032"/>
      <c r="J165" s="1032"/>
      <c r="K165" s="1032"/>
      <c r="L165" s="1032"/>
      <c r="M165" s="1032"/>
      <c r="N165" s="1032"/>
      <c r="O165" s="1032"/>
      <c r="P165" s="1033"/>
      <c r="Q165" s="1069"/>
      <c r="R165" s="1069"/>
      <c r="S165" s="1069"/>
      <c r="T165" s="1032"/>
      <c r="U165" s="1032"/>
      <c r="V165" s="1032"/>
      <c r="W165" s="1032"/>
      <c r="X165" s="1032"/>
      <c r="Y165" s="1032"/>
      <c r="Z165" s="1032"/>
      <c r="AA165" s="1032"/>
      <c r="AB165" s="1032"/>
      <c r="AC165" s="1032"/>
      <c r="AD165" s="1032"/>
      <c r="AE165" s="1032"/>
      <c r="AF165" s="1032"/>
      <c r="AG165" s="1032"/>
      <c r="AH165" s="1032"/>
      <c r="AI165" s="1033"/>
      <c r="AJ165" s="1033"/>
      <c r="AK165" s="1033"/>
      <c r="AL165" s="1034">
        <v>1</v>
      </c>
    </row>
    <row r="166" spans="1:40" s="1039" customFormat="1">
      <c r="A166" s="1030"/>
      <c r="B166" s="1130" t="s">
        <v>936</v>
      </c>
      <c r="C166" s="1114" t="s">
        <v>2155</v>
      </c>
      <c r="D166" s="1032"/>
      <c r="E166" s="1032"/>
      <c r="F166" s="1032"/>
      <c r="G166" s="1032"/>
      <c r="H166" s="1032"/>
      <c r="I166" s="1032"/>
      <c r="J166" s="1032"/>
      <c r="K166" s="1032"/>
      <c r="L166" s="1032"/>
      <c r="M166" s="1032"/>
      <c r="N166" s="1032"/>
      <c r="O166" s="1032"/>
      <c r="P166" s="1033"/>
      <c r="Q166" s="1069"/>
      <c r="R166" s="1069"/>
      <c r="S166" s="1069"/>
      <c r="T166" s="1032"/>
      <c r="U166" s="1032"/>
      <c r="V166" s="1032"/>
      <c r="W166" s="1032"/>
      <c r="X166" s="1032"/>
      <c r="Y166" s="1032"/>
      <c r="Z166" s="1032"/>
      <c r="AA166" s="1032"/>
      <c r="AB166" s="1032"/>
      <c r="AC166" s="1032"/>
      <c r="AD166" s="1032"/>
      <c r="AE166" s="1032"/>
      <c r="AF166" s="1032"/>
      <c r="AG166" s="1032"/>
      <c r="AH166" s="1032"/>
      <c r="AI166" s="1033"/>
      <c r="AJ166" s="1033"/>
      <c r="AK166" s="1033"/>
      <c r="AL166" s="1034">
        <v>1</v>
      </c>
    </row>
    <row r="167" spans="1:40" s="1039" customFormat="1">
      <c r="A167" s="1030"/>
      <c r="B167" s="1131" t="str">
        <f>IF(COLUMN()-COLUMN(B167)+1&lt;=26, CHAR(64+COLUMN()-COLUMN(B167)+1), CHAR(64+INT((COLUMN()-COLUMN(B167))/26))&amp;CHAR(64+MOD(COLUMN()-COLUMN(B167)-1,26)+1))</f>
        <v>A</v>
      </c>
      <c r="C167" s="1126" t="s">
        <v>938</v>
      </c>
      <c r="D167" s="1126" t="s">
        <v>1337</v>
      </c>
      <c r="E167" s="1126" t="s">
        <v>1338</v>
      </c>
      <c r="F167" s="1126" t="s">
        <v>1339</v>
      </c>
      <c r="G167" s="1032"/>
      <c r="H167" s="1032"/>
      <c r="I167" s="1032"/>
      <c r="J167" s="1032"/>
      <c r="K167" s="1032"/>
      <c r="L167" s="1032"/>
      <c r="M167" s="1032"/>
      <c r="N167" s="1032"/>
      <c r="O167" s="1032"/>
      <c r="P167" s="1033"/>
      <c r="Q167" s="1069"/>
      <c r="R167" s="1069"/>
      <c r="S167" s="1069"/>
      <c r="T167" s="1032"/>
      <c r="U167" s="1032"/>
      <c r="V167" s="1032"/>
      <c r="W167" s="1032"/>
      <c r="X167" s="1032"/>
      <c r="Y167" s="1032"/>
      <c r="Z167" s="1032"/>
      <c r="AA167" s="1032"/>
      <c r="AB167" s="1032"/>
      <c r="AC167" s="1032"/>
      <c r="AD167" s="1032"/>
      <c r="AE167" s="1032"/>
      <c r="AF167" s="1032"/>
      <c r="AG167" s="1032"/>
      <c r="AH167" s="1032"/>
      <c r="AI167" s="1033"/>
      <c r="AJ167" s="1033"/>
      <c r="AK167" s="1033"/>
      <c r="AL167" s="1034">
        <v>1</v>
      </c>
    </row>
    <row r="168" spans="1:40" s="1039" customFormat="1">
      <c r="A168" s="1030"/>
      <c r="B168" s="1114" t="s">
        <v>2156</v>
      </c>
      <c r="C168" s="1116"/>
      <c r="D168" s="741"/>
      <c r="E168" s="741"/>
      <c r="F168" s="741"/>
      <c r="G168" s="741"/>
      <c r="H168" s="741"/>
      <c r="I168" s="741"/>
      <c r="J168" s="1032"/>
      <c r="K168" s="1032"/>
      <c r="L168" s="1032"/>
      <c r="M168" s="1032"/>
      <c r="N168" s="1032"/>
      <c r="O168" s="1032"/>
      <c r="P168" s="1033"/>
      <c r="Q168" s="1069"/>
      <c r="R168" s="1069"/>
      <c r="S168" s="1069"/>
      <c r="T168" s="1032"/>
      <c r="U168" s="1032"/>
      <c r="V168" s="1032"/>
      <c r="W168" s="1032"/>
      <c r="X168" s="1032"/>
      <c r="Y168" s="1032"/>
      <c r="Z168" s="1032"/>
      <c r="AA168" s="1032"/>
      <c r="AB168" s="1032"/>
      <c r="AC168" s="1032"/>
      <c r="AD168" s="1032"/>
      <c r="AE168" s="1032"/>
      <c r="AF168" s="1032"/>
      <c r="AG168" s="1032"/>
      <c r="AH168" s="1032"/>
      <c r="AI168" s="1033"/>
      <c r="AJ168" s="1033"/>
      <c r="AK168" s="1033"/>
      <c r="AL168" s="1034">
        <v>1</v>
      </c>
    </row>
    <row r="169" spans="1:40" s="1039" customFormat="1">
      <c r="A169" s="1030"/>
      <c r="B169" s="1128"/>
      <c r="C169" s="1129"/>
      <c r="D169" s="1124"/>
      <c r="E169" s="1070"/>
      <c r="F169" s="1117"/>
      <c r="G169" s="1117"/>
      <c r="H169" s="1117"/>
      <c r="I169" s="1117"/>
      <c r="J169" s="1117"/>
      <c r="K169" s="1117"/>
      <c r="L169" s="1032"/>
      <c r="M169" s="1032"/>
      <c r="N169" s="1032"/>
      <c r="O169" s="1032"/>
      <c r="P169" s="1033"/>
      <c r="Q169" s="1069"/>
      <c r="R169" s="1069"/>
      <c r="S169" s="1069"/>
      <c r="T169" s="1032"/>
      <c r="U169" s="1032"/>
      <c r="V169" s="1032"/>
      <c r="W169" s="1032"/>
      <c r="X169" s="1032"/>
      <c r="Y169" s="1032"/>
      <c r="Z169" s="1032"/>
      <c r="AA169" s="1032"/>
      <c r="AB169" s="1032"/>
      <c r="AC169" s="1032"/>
      <c r="AD169" s="1032"/>
      <c r="AE169" s="1032"/>
      <c r="AF169" s="1032"/>
      <c r="AG169" s="1032"/>
      <c r="AH169" s="1032"/>
      <c r="AI169" s="1033"/>
      <c r="AJ169" s="1033"/>
      <c r="AK169" s="1033"/>
      <c r="AL169" s="1034">
        <v>1</v>
      </c>
    </row>
    <row r="170" spans="1:40" s="1039" customFormat="1">
      <c r="A170" s="1030"/>
      <c r="B170" s="1128"/>
      <c r="C170" s="1129"/>
      <c r="D170" s="1124"/>
      <c r="E170" s="1070"/>
      <c r="F170" s="1117"/>
      <c r="G170" s="1117"/>
      <c r="H170" s="1117"/>
      <c r="I170" s="1117"/>
      <c r="J170" s="1117"/>
      <c r="K170" s="1117"/>
      <c r="L170" s="1032"/>
      <c r="M170" s="1032"/>
      <c r="N170" s="1032"/>
      <c r="O170" s="1032"/>
      <c r="P170" s="1033"/>
      <c r="Q170" s="1069"/>
      <c r="R170" s="1069"/>
      <c r="S170" s="1069"/>
      <c r="T170" s="1032"/>
      <c r="U170" s="1032"/>
      <c r="V170" s="1032"/>
      <c r="W170" s="1032"/>
      <c r="X170" s="1032"/>
      <c r="Y170" s="1032"/>
      <c r="Z170" s="1032"/>
      <c r="AA170" s="1032"/>
      <c r="AB170" s="1032"/>
      <c r="AC170" s="1032"/>
      <c r="AD170" s="1032"/>
      <c r="AE170" s="1032"/>
      <c r="AF170" s="1032"/>
      <c r="AG170" s="1032"/>
      <c r="AH170" s="1032"/>
      <c r="AI170" s="1033"/>
      <c r="AJ170" s="1033"/>
      <c r="AK170" s="1033"/>
      <c r="AL170" s="1034">
        <v>1</v>
      </c>
    </row>
    <row r="171" spans="1:40" s="1068" customFormat="1" ht="40.5" customHeight="1">
      <c r="A171" s="1030"/>
      <c r="B171" s="1132" t="s">
        <v>2157</v>
      </c>
      <c r="C171" s="1030"/>
      <c r="D171" s="1030"/>
      <c r="E171" s="1030"/>
      <c r="F171" s="1030"/>
      <c r="G171" s="1030"/>
      <c r="H171" s="1030"/>
      <c r="I171" s="1055"/>
      <c r="J171" s="1030"/>
      <c r="K171" s="1030"/>
      <c r="L171" s="1030"/>
      <c r="M171" s="1030"/>
      <c r="N171" s="1030"/>
      <c r="O171" s="1055"/>
      <c r="P171" s="1055"/>
      <c r="Q171" s="1055"/>
      <c r="R171" s="1055"/>
      <c r="S171" s="1055"/>
      <c r="T171" s="1132" t="s">
        <v>2158</v>
      </c>
      <c r="U171" s="1032"/>
      <c r="V171" s="1032"/>
      <c r="W171" s="1032"/>
      <c r="X171" s="1032"/>
      <c r="Y171" s="1032"/>
      <c r="Z171" s="1133"/>
      <c r="AA171" s="1133"/>
      <c r="AB171" s="1133"/>
      <c r="AC171" s="1133"/>
      <c r="AD171" s="1133"/>
      <c r="AE171" s="1133"/>
      <c r="AF171" s="1133"/>
      <c r="AG171" s="1133"/>
      <c r="AH171" s="1134"/>
      <c r="AI171" s="1134"/>
      <c r="AJ171" s="1032"/>
      <c r="AK171" s="1032"/>
      <c r="AL171" s="1034">
        <v>1</v>
      </c>
      <c r="AM171" s="1039"/>
      <c r="AN171" s="1039"/>
    </row>
    <row r="172" spans="1:40" s="1068" customFormat="1" ht="40.5" customHeight="1">
      <c r="A172" s="1030"/>
      <c r="B172" s="1112"/>
      <c r="C172" s="741" t="s">
        <v>1342</v>
      </c>
      <c r="D172" s="1030"/>
      <c r="E172" s="1135" t="s">
        <v>1343</v>
      </c>
      <c r="F172" s="1055"/>
      <c r="G172" s="1136" t="s">
        <v>1344</v>
      </c>
      <c r="H172" s="1030"/>
      <c r="I172" s="1055"/>
      <c r="J172" s="744" t="s">
        <v>1345</v>
      </c>
      <c r="K172" s="1030"/>
      <c r="L172" s="1030"/>
      <c r="M172" s="1030"/>
      <c r="N172" s="1030"/>
      <c r="O172" s="1055"/>
      <c r="P172" s="1055"/>
      <c r="Q172" s="1055"/>
      <c r="R172" s="1055"/>
      <c r="S172" s="1055"/>
      <c r="T172" s="1137" t="s">
        <v>1346</v>
      </c>
      <c r="U172" s="741"/>
      <c r="V172" s="754">
        <v>15.5</v>
      </c>
      <c r="W172" s="1032"/>
      <c r="X172" s="755">
        <v>15.5</v>
      </c>
      <c r="Y172" s="1032"/>
      <c r="Z172" s="1133"/>
      <c r="AA172" s="1133"/>
      <c r="AB172" s="1133"/>
      <c r="AC172" s="1133"/>
      <c r="AD172" s="1133"/>
      <c r="AE172" s="1133"/>
      <c r="AF172" s="1133"/>
      <c r="AG172" s="1133"/>
      <c r="AH172" s="1134"/>
      <c r="AI172" s="1134"/>
      <c r="AJ172" s="1032"/>
      <c r="AK172" s="1032"/>
      <c r="AL172" s="1034">
        <v>1</v>
      </c>
      <c r="AM172" s="1039"/>
      <c r="AN172" s="1039"/>
    </row>
    <row r="173" spans="1:40" s="1068" customFormat="1" ht="40.5" customHeight="1">
      <c r="A173" s="1030"/>
      <c r="B173" s="1112"/>
      <c r="C173" s="741" t="s">
        <v>1347</v>
      </c>
      <c r="D173" s="1030"/>
      <c r="E173" s="1135" t="s">
        <v>1348</v>
      </c>
      <c r="F173" s="1055"/>
      <c r="G173" s="1136" t="s">
        <v>1349</v>
      </c>
      <c r="H173" s="1030"/>
      <c r="I173" s="1055"/>
      <c r="J173" s="744" t="s">
        <v>1350</v>
      </c>
      <c r="K173" s="1030"/>
      <c r="L173" s="1030"/>
      <c r="M173" s="1030"/>
      <c r="N173" s="1030"/>
      <c r="O173" s="1055"/>
      <c r="P173" s="1055"/>
      <c r="Q173" s="1055"/>
      <c r="R173" s="1055"/>
      <c r="S173" s="1055"/>
      <c r="T173" s="756" t="s">
        <v>2159</v>
      </c>
      <c r="U173" s="741"/>
      <c r="V173" s="1135" t="s">
        <v>1352</v>
      </c>
      <c r="W173" s="1032"/>
      <c r="X173" s="1138" t="s">
        <v>1353</v>
      </c>
      <c r="Y173" s="1032"/>
      <c r="Z173" s="1133"/>
      <c r="AA173" s="1133"/>
      <c r="AB173" s="1133"/>
      <c r="AC173" s="1133"/>
      <c r="AD173" s="1133"/>
      <c r="AE173" s="1133"/>
      <c r="AF173" s="1133"/>
      <c r="AG173" s="1133"/>
      <c r="AH173" s="1134"/>
      <c r="AI173" s="1134"/>
      <c r="AJ173" s="1032"/>
      <c r="AK173" s="1032"/>
      <c r="AL173" s="1034">
        <v>1</v>
      </c>
      <c r="AM173" s="1039"/>
      <c r="AN173" s="1039"/>
    </row>
    <row r="174" spans="1:40" s="1068" customFormat="1" ht="40.5" customHeight="1">
      <c r="A174" s="1030"/>
      <c r="B174" s="1112"/>
      <c r="C174" s="1030"/>
      <c r="D174" s="1030"/>
      <c r="E174" s="1030"/>
      <c r="F174" s="1030"/>
      <c r="G174" s="1030"/>
      <c r="H174" s="1030"/>
      <c r="I174" s="1055"/>
      <c r="J174" s="1030"/>
      <c r="K174" s="1030"/>
      <c r="L174" s="1030"/>
      <c r="M174" s="1030"/>
      <c r="N174" s="1030"/>
      <c r="O174" s="1055"/>
      <c r="P174" s="1055"/>
      <c r="Q174" s="1055"/>
      <c r="R174" s="1055"/>
      <c r="S174" s="1055"/>
      <c r="T174" s="1032"/>
      <c r="U174" s="1032"/>
      <c r="V174" s="1032"/>
      <c r="W174" s="1032"/>
      <c r="X174" s="1032"/>
      <c r="Y174" s="1032"/>
      <c r="Z174" s="1133"/>
      <c r="AA174" s="1133"/>
      <c r="AB174" s="1133"/>
      <c r="AC174" s="1133"/>
      <c r="AD174" s="1133"/>
      <c r="AE174" s="1133"/>
      <c r="AF174" s="1133"/>
      <c r="AG174" s="1133"/>
      <c r="AH174" s="1134"/>
      <c r="AI174" s="1134"/>
      <c r="AJ174" s="1032"/>
      <c r="AK174" s="1032"/>
      <c r="AL174" s="1034">
        <v>1</v>
      </c>
      <c r="AM174" s="1039"/>
      <c r="AN174" s="1039"/>
    </row>
    <row r="175" spans="1:40" s="1068" customFormat="1" ht="40.5" customHeight="1">
      <c r="A175" s="1030"/>
      <c r="B175" s="1132" t="s">
        <v>2160</v>
      </c>
      <c r="C175" s="1030"/>
      <c r="D175" s="1030"/>
      <c r="E175" s="1030"/>
      <c r="F175" s="1030"/>
      <c r="G175" s="1030"/>
      <c r="H175" s="1030"/>
      <c r="I175" s="1055"/>
      <c r="J175" s="1030"/>
      <c r="K175" s="1030"/>
      <c r="L175" s="1030"/>
      <c r="M175" s="1030"/>
      <c r="N175" s="1030"/>
      <c r="O175" s="1055"/>
      <c r="P175" s="1055"/>
      <c r="Q175" s="1055"/>
      <c r="R175" s="1055"/>
      <c r="S175" s="1055"/>
      <c r="T175" s="1032"/>
      <c r="U175" s="1032"/>
      <c r="V175" s="1032"/>
      <c r="W175" s="1032"/>
      <c r="X175" s="1032"/>
      <c r="Y175" s="1032"/>
      <c r="Z175" s="1032"/>
      <c r="AA175" s="1032"/>
      <c r="AB175" s="1032"/>
      <c r="AC175" s="1032"/>
      <c r="AD175" s="1032"/>
      <c r="AE175" s="1032"/>
      <c r="AF175" s="1032"/>
      <c r="AG175" s="1032"/>
      <c r="AH175" s="1032"/>
      <c r="AI175" s="1032"/>
      <c r="AJ175" s="1032"/>
      <c r="AK175" s="1032"/>
      <c r="AL175" s="1034">
        <v>1</v>
      </c>
      <c r="AM175" s="1039"/>
      <c r="AN175" s="1039"/>
    </row>
    <row r="176" spans="1:40" s="1068" customFormat="1" ht="40.5" customHeight="1">
      <c r="A176" s="1030"/>
      <c r="B176" s="1112"/>
      <c r="C176" s="1139" t="s">
        <v>1355</v>
      </c>
      <c r="D176" s="1030"/>
      <c r="E176" s="1030"/>
      <c r="F176" s="1030"/>
      <c r="G176" s="1030"/>
      <c r="H176" s="1140" t="s">
        <v>1356</v>
      </c>
      <c r="I176" s="1140"/>
      <c r="J176" s="1030"/>
      <c r="K176" s="1030"/>
      <c r="L176" s="1030"/>
      <c r="M176" s="1030"/>
      <c r="N176" s="1030"/>
      <c r="O176" s="1055"/>
      <c r="P176" s="1055"/>
      <c r="Q176" s="1055"/>
      <c r="R176" s="1055"/>
      <c r="S176" s="1141" t="s">
        <v>1357</v>
      </c>
      <c r="T176" s="1141"/>
      <c r="U176" s="1032"/>
      <c r="V176" s="1032"/>
      <c r="W176" s="1032"/>
      <c r="X176" s="1032"/>
      <c r="Y176" s="1142" t="s">
        <v>1358</v>
      </c>
      <c r="Z176" s="1032"/>
      <c r="AA176" s="1032"/>
      <c r="AB176" s="1032"/>
      <c r="AC176" s="1032"/>
      <c r="AD176" s="1032"/>
      <c r="AE176" s="1032"/>
      <c r="AF176" s="1032"/>
      <c r="AG176" s="1032"/>
      <c r="AH176" s="1032"/>
      <c r="AI176" s="1032"/>
      <c r="AJ176" s="1032"/>
      <c r="AK176" s="1032"/>
      <c r="AL176" s="1034">
        <v>1</v>
      </c>
      <c r="AM176" s="1039"/>
      <c r="AN176" s="1039"/>
    </row>
    <row r="177" spans="1:40" s="1068" customFormat="1" ht="40.5" customHeight="1">
      <c r="A177" s="1030"/>
      <c r="B177" s="1112"/>
      <c r="C177" s="1143" t="s">
        <v>1359</v>
      </c>
      <c r="D177" s="1030"/>
      <c r="E177" s="1030"/>
      <c r="F177" s="1030"/>
      <c r="G177" s="1030"/>
      <c r="H177" s="1144" t="s">
        <v>1360</v>
      </c>
      <c r="I177" s="1144"/>
      <c r="J177" s="1030"/>
      <c r="K177" s="1030"/>
      <c r="L177" s="1030"/>
      <c r="M177" s="1030"/>
      <c r="N177" s="1030"/>
      <c r="O177" s="1055"/>
      <c r="P177" s="1055"/>
      <c r="Q177" s="1055"/>
      <c r="R177" s="1055"/>
      <c r="S177" s="1145" t="s">
        <v>1361</v>
      </c>
      <c r="T177" s="1145"/>
      <c r="U177" s="1032"/>
      <c r="V177" s="1032"/>
      <c r="W177" s="1032"/>
      <c r="X177" s="1032"/>
      <c r="Y177" s="1146" t="s">
        <v>1362</v>
      </c>
      <c r="Z177" s="1032"/>
      <c r="AA177" s="1032"/>
      <c r="AB177" s="1032"/>
      <c r="AC177" s="1032"/>
      <c r="AD177" s="1032"/>
      <c r="AE177" s="1032"/>
      <c r="AF177" s="1032"/>
      <c r="AG177" s="1032"/>
      <c r="AH177" s="1032"/>
      <c r="AI177" s="1032"/>
      <c r="AJ177" s="1032"/>
      <c r="AK177" s="1032"/>
      <c r="AL177" s="1034">
        <v>1</v>
      </c>
      <c r="AM177" s="1039"/>
      <c r="AN177" s="1039"/>
    </row>
    <row r="178" spans="1:40" s="1068" customFormat="1" ht="40.5" customHeight="1">
      <c r="A178" s="1030"/>
      <c r="B178" s="1112"/>
      <c r="C178" s="1147" t="s">
        <v>1363</v>
      </c>
      <c r="D178" s="1030"/>
      <c r="E178" s="1030"/>
      <c r="F178" s="1030"/>
      <c r="G178" s="1030"/>
      <c r="H178" s="1030"/>
      <c r="I178" s="1055"/>
      <c r="J178" s="1030"/>
      <c r="K178" s="1030"/>
      <c r="L178" s="1030"/>
      <c r="M178" s="1030"/>
      <c r="N178" s="1030"/>
      <c r="O178" s="1055"/>
      <c r="P178" s="1055"/>
      <c r="Q178" s="1055"/>
      <c r="R178" s="1055"/>
      <c r="S178" s="1055"/>
      <c r="T178" s="1032"/>
      <c r="U178" s="1032"/>
      <c r="V178" s="1032"/>
      <c r="W178" s="1032"/>
      <c r="X178" s="1032"/>
      <c r="Y178" s="1032"/>
      <c r="Z178" s="1032"/>
      <c r="AA178" s="1032"/>
      <c r="AB178" s="1032"/>
      <c r="AC178" s="1032"/>
      <c r="AD178" s="1032"/>
      <c r="AE178" s="1032"/>
      <c r="AF178" s="1032"/>
      <c r="AG178" s="1032"/>
      <c r="AH178" s="1032"/>
      <c r="AI178" s="1032"/>
      <c r="AJ178" s="1032"/>
      <c r="AK178" s="1032"/>
      <c r="AL178" s="1034">
        <v>1</v>
      </c>
      <c r="AM178" s="1039"/>
      <c r="AN178" s="1039"/>
    </row>
    <row r="179" spans="1:40">
      <c r="A179" s="1030"/>
      <c r="B179" s="1112"/>
      <c r="C179" s="1030"/>
      <c r="D179" s="1030"/>
      <c r="E179" s="1030"/>
      <c r="F179" s="1030"/>
      <c r="G179" s="1030"/>
      <c r="H179" s="1030"/>
      <c r="I179" s="1069"/>
      <c r="J179" s="1030"/>
      <c r="K179" s="1030"/>
      <c r="L179" s="1030"/>
      <c r="M179" s="1030"/>
      <c r="N179" s="1030"/>
      <c r="O179" s="1069"/>
      <c r="P179" s="1069"/>
      <c r="Q179" s="1069"/>
      <c r="R179" s="1069"/>
      <c r="S179" s="1069"/>
      <c r="T179" s="1032"/>
      <c r="U179" s="1032"/>
      <c r="V179" s="1032"/>
      <c r="W179" s="1032"/>
      <c r="X179" s="1032"/>
      <c r="Y179" s="1032"/>
      <c r="Z179" s="1032"/>
      <c r="AA179" s="1032"/>
      <c r="AB179" s="1032"/>
      <c r="AC179" s="1032"/>
      <c r="AD179" s="1032"/>
      <c r="AE179" s="1032"/>
      <c r="AF179" s="1032"/>
      <c r="AG179" s="1032"/>
      <c r="AH179" s="1032"/>
      <c r="AI179" s="1033"/>
      <c r="AJ179" s="1033"/>
      <c r="AK179" s="1033"/>
      <c r="AL179" s="1034">
        <v>1</v>
      </c>
    </row>
    <row r="180" spans="1:40" s="1079" customFormat="1" ht="30" customHeight="1">
      <c r="A180" s="1117"/>
      <c r="B180" s="1117"/>
      <c r="C180" s="1117"/>
      <c r="D180" s="1148" t="s">
        <v>2291</v>
      </c>
      <c r="E180" s="1148"/>
      <c r="F180" s="1148"/>
      <c r="G180" s="1148"/>
      <c r="H180" s="1148"/>
      <c r="I180" s="1148"/>
      <c r="J180" s="1148"/>
      <c r="K180" s="1148"/>
      <c r="L180" s="1148"/>
      <c r="M180" s="1148"/>
      <c r="N180" s="1148"/>
      <c r="O180" s="1148"/>
      <c r="P180" s="1117"/>
      <c r="Q180" s="1117"/>
      <c r="R180" s="1117"/>
      <c r="S180" s="1117"/>
      <c r="T180" s="1117"/>
      <c r="U180" s="1117"/>
      <c r="V180" s="1117"/>
      <c r="W180" s="1117"/>
      <c r="X180" s="1117"/>
      <c r="Y180" s="1055"/>
      <c r="Z180" s="1055"/>
      <c r="AA180" s="1055"/>
      <c r="AB180" s="1055"/>
      <c r="AC180" s="1055"/>
      <c r="AD180" s="1055"/>
      <c r="AE180" s="1055"/>
      <c r="AF180" s="1055"/>
      <c r="AG180" s="1055"/>
      <c r="AH180" s="1055"/>
      <c r="AI180" s="1055"/>
      <c r="AJ180" s="1033"/>
      <c r="AK180" s="1033"/>
      <c r="AL180" s="1034">
        <v>1</v>
      </c>
      <c r="AM180" s="1039"/>
      <c r="AN180" s="1039"/>
    </row>
    <row r="181" spans="1:40" s="1079" customFormat="1" ht="30" customHeight="1">
      <c r="A181" s="1117"/>
      <c r="B181" s="1117"/>
      <c r="C181" s="1117"/>
      <c r="D181" s="1148" t="s">
        <v>2292</v>
      </c>
      <c r="E181" s="1148"/>
      <c r="F181" s="1148"/>
      <c r="G181" s="1148"/>
      <c r="H181" s="1148"/>
      <c r="I181" s="1148"/>
      <c r="J181" s="1148"/>
      <c r="K181" s="1148"/>
      <c r="L181" s="1148"/>
      <c r="M181" s="1148"/>
      <c r="N181" s="1148"/>
      <c r="O181" s="1148"/>
      <c r="P181" s="1117"/>
      <c r="Q181" s="1117"/>
      <c r="R181" s="1117"/>
      <c r="S181" s="1117"/>
      <c r="T181" s="1117"/>
      <c r="U181" s="1117"/>
      <c r="V181" s="1117"/>
      <c r="W181" s="1117"/>
      <c r="X181" s="1117"/>
      <c r="Y181" s="1055"/>
      <c r="Z181" s="1055"/>
      <c r="AA181" s="1055"/>
      <c r="AB181" s="1055"/>
      <c r="AC181" s="1055"/>
      <c r="AD181" s="1055"/>
      <c r="AE181" s="1055"/>
      <c r="AF181" s="1055"/>
      <c r="AG181" s="1055"/>
      <c r="AH181" s="1055"/>
      <c r="AI181" s="1055"/>
      <c r="AJ181" s="1033"/>
      <c r="AK181" s="1033"/>
      <c r="AL181" s="1034">
        <v>1</v>
      </c>
      <c r="AM181" s="1039"/>
      <c r="AN181" s="1039"/>
    </row>
    <row r="182" spans="1:40" s="1079" customFormat="1" ht="30" customHeight="1">
      <c r="A182" s="1117"/>
      <c r="B182" s="1117"/>
      <c r="C182" s="1117"/>
      <c r="D182" s="1148" t="s">
        <v>2293</v>
      </c>
      <c r="E182" s="1148"/>
      <c r="F182" s="1148"/>
      <c r="G182" s="1148"/>
      <c r="H182" s="1148"/>
      <c r="I182" s="1148"/>
      <c r="J182" s="1148"/>
      <c r="K182" s="1148"/>
      <c r="L182" s="1148"/>
      <c r="M182" s="1148"/>
      <c r="N182" s="1148"/>
      <c r="O182" s="1148"/>
      <c r="P182" s="1117"/>
      <c r="Q182" s="1117"/>
      <c r="R182" s="1117"/>
      <c r="S182" s="1117"/>
      <c r="T182" s="1117"/>
      <c r="U182" s="1117"/>
      <c r="V182" s="1117"/>
      <c r="W182" s="1117"/>
      <c r="X182" s="1117"/>
      <c r="Y182" s="1055"/>
      <c r="Z182" s="1055"/>
      <c r="AA182" s="1055"/>
      <c r="AB182" s="1055"/>
      <c r="AC182" s="1055"/>
      <c r="AD182" s="1055"/>
      <c r="AE182" s="1055"/>
      <c r="AF182" s="1055"/>
      <c r="AG182" s="1055"/>
      <c r="AH182" s="1055"/>
      <c r="AI182" s="1055"/>
      <c r="AJ182" s="1033"/>
      <c r="AK182" s="1033"/>
      <c r="AL182" s="1034">
        <v>1</v>
      </c>
      <c r="AM182" s="1039"/>
      <c r="AN182" s="1039"/>
    </row>
    <row r="183" spans="1:40" s="1079" customFormat="1" ht="30" customHeight="1">
      <c r="A183" s="1117"/>
      <c r="B183" s="1117"/>
      <c r="C183" s="1117"/>
      <c r="D183" s="1148" t="s">
        <v>2294</v>
      </c>
      <c r="E183" s="1148"/>
      <c r="F183" s="1148"/>
      <c r="G183" s="1148"/>
      <c r="H183" s="1148"/>
      <c r="I183" s="1148"/>
      <c r="J183" s="1148"/>
      <c r="K183" s="1148"/>
      <c r="L183" s="1148"/>
      <c r="M183" s="1148"/>
      <c r="N183" s="1148"/>
      <c r="O183" s="1148"/>
      <c r="P183" s="1117"/>
      <c r="Q183" s="1117"/>
      <c r="R183" s="1117"/>
      <c r="S183" s="1117"/>
      <c r="T183" s="1117"/>
      <c r="U183" s="1117"/>
      <c r="V183" s="1117"/>
      <c r="W183" s="1117"/>
      <c r="X183" s="1117"/>
      <c r="Y183" s="1055"/>
      <c r="Z183" s="1055"/>
      <c r="AA183" s="1055"/>
      <c r="AB183" s="1055"/>
      <c r="AC183" s="1055"/>
      <c r="AD183" s="1055"/>
      <c r="AE183" s="1055"/>
      <c r="AF183" s="1055"/>
      <c r="AG183" s="1055"/>
      <c r="AH183" s="1055"/>
      <c r="AI183" s="1055"/>
      <c r="AJ183" s="1033"/>
      <c r="AK183" s="1033"/>
      <c r="AL183" s="1034">
        <v>1</v>
      </c>
      <c r="AM183" s="1039"/>
      <c r="AN183" s="1039"/>
    </row>
    <row r="184" spans="1:40" s="1079" customFormat="1" ht="30" customHeight="1">
      <c r="A184" s="1117"/>
      <c r="B184" s="1117"/>
      <c r="C184" s="1117"/>
      <c r="D184" s="1149" t="s">
        <v>1367</v>
      </c>
      <c r="E184" s="1148"/>
      <c r="F184" s="1150"/>
      <c r="G184" s="1148"/>
      <c r="H184" s="1148"/>
      <c r="I184" s="1148"/>
      <c r="J184" s="1148"/>
      <c r="K184" s="1150"/>
      <c r="L184" s="1150"/>
      <c r="M184" s="1150"/>
      <c r="N184" s="1150"/>
      <c r="O184" s="1150"/>
      <c r="P184" s="1117"/>
      <c r="Q184" s="1117"/>
      <c r="R184" s="1117"/>
      <c r="S184" s="1117"/>
      <c r="T184" s="1117"/>
      <c r="U184" s="1117"/>
      <c r="V184" s="1117"/>
      <c r="W184" s="1117"/>
      <c r="X184" s="1117"/>
      <c r="Y184" s="1055"/>
      <c r="Z184" s="1055"/>
      <c r="AA184" s="1055"/>
      <c r="AB184" s="1055"/>
      <c r="AC184" s="1055"/>
      <c r="AD184" s="1055"/>
      <c r="AE184" s="1055"/>
      <c r="AF184" s="1055"/>
      <c r="AG184" s="1055"/>
      <c r="AH184" s="1055"/>
      <c r="AI184" s="1055"/>
      <c r="AJ184" s="1033"/>
      <c r="AK184" s="1033"/>
      <c r="AL184" s="1034">
        <v>1</v>
      </c>
      <c r="AM184" s="1039"/>
      <c r="AN184" s="1039"/>
    </row>
    <row r="185" spans="1:40" s="1079" customFormat="1" ht="30" customHeight="1">
      <c r="A185" s="1117"/>
      <c r="B185" s="1117"/>
      <c r="C185" s="1117"/>
      <c r="D185" s="1117"/>
      <c r="E185" s="1117"/>
      <c r="F185" s="1117"/>
      <c r="G185" s="1117"/>
      <c r="H185" s="1117"/>
      <c r="I185" s="1117"/>
      <c r="J185" s="1117"/>
      <c r="K185" s="1117"/>
      <c r="L185" s="1117"/>
      <c r="M185" s="1117"/>
      <c r="N185" s="1117"/>
      <c r="O185" s="1117"/>
      <c r="P185" s="1117"/>
      <c r="Q185" s="1117"/>
      <c r="R185" s="1117"/>
      <c r="S185" s="1117"/>
      <c r="T185" s="1117"/>
      <c r="U185" s="1117"/>
      <c r="V185" s="1117"/>
      <c r="W185" s="1117"/>
      <c r="X185" s="1117"/>
      <c r="Y185" s="1055"/>
      <c r="Z185" s="1055"/>
      <c r="AA185" s="1055"/>
      <c r="AB185" s="1055"/>
      <c r="AC185" s="1055"/>
      <c r="AD185" s="1055"/>
      <c r="AE185" s="1055"/>
      <c r="AF185" s="1055"/>
      <c r="AG185" s="1055"/>
      <c r="AH185" s="1055"/>
      <c r="AI185" s="1055"/>
      <c r="AJ185" s="1033"/>
      <c r="AK185" s="1033"/>
      <c r="AL185" s="1034">
        <v>1</v>
      </c>
      <c r="AM185" s="1039"/>
      <c r="AN185" s="1039"/>
    </row>
    <row r="186" spans="1:40" s="1079" customFormat="1" ht="30" customHeight="1">
      <c r="A186" s="1117"/>
      <c r="B186" s="1117"/>
      <c r="C186" s="1117"/>
      <c r="D186" s="1148" t="s">
        <v>2295</v>
      </c>
      <c r="E186" s="1074"/>
      <c r="F186" s="1074"/>
      <c r="G186" s="1074"/>
      <c r="H186" s="1150"/>
      <c r="I186" s="1150"/>
      <c r="J186" s="1150"/>
      <c r="K186" s="1150"/>
      <c r="L186" s="1074"/>
      <c r="M186" s="1074"/>
      <c r="N186" s="1074"/>
      <c r="O186" s="1074"/>
      <c r="P186" s="1117"/>
      <c r="Q186" s="1117"/>
      <c r="R186" s="1117"/>
      <c r="S186" s="1117"/>
      <c r="T186" s="1117"/>
      <c r="U186" s="1117"/>
      <c r="V186" s="1117"/>
      <c r="W186" s="1117"/>
      <c r="X186" s="1070"/>
      <c r="Y186" s="1055"/>
      <c r="Z186" s="1055"/>
      <c r="AA186" s="1055"/>
      <c r="AB186" s="1055"/>
      <c r="AC186" s="1055"/>
      <c r="AD186" s="1055"/>
      <c r="AE186" s="1055"/>
      <c r="AF186" s="1055"/>
      <c r="AG186" s="1055"/>
      <c r="AH186" s="1055"/>
      <c r="AI186" s="1055"/>
      <c r="AJ186" s="1033"/>
      <c r="AK186" s="1033"/>
      <c r="AL186" s="1034">
        <v>1</v>
      </c>
      <c r="AM186" s="1039"/>
      <c r="AN186" s="1039"/>
    </row>
    <row r="187" spans="1:40" s="1079" customFormat="1" ht="30" customHeight="1">
      <c r="A187" s="1117"/>
      <c r="B187" s="1117"/>
      <c r="C187" s="1117"/>
      <c r="D187" s="1151" t="s">
        <v>2296</v>
      </c>
      <c r="E187" s="1074"/>
      <c r="F187" s="1074"/>
      <c r="G187" s="1074"/>
      <c r="H187" s="1074"/>
      <c r="I187" s="1074"/>
      <c r="J187" s="1074"/>
      <c r="K187" s="1074"/>
      <c r="L187" s="1074"/>
      <c r="M187" s="1074"/>
      <c r="N187" s="1074"/>
      <c r="O187" s="1074"/>
      <c r="P187" s="1117"/>
      <c r="Q187" s="1117"/>
      <c r="R187" s="1117"/>
      <c r="S187" s="1117"/>
      <c r="T187" s="1117"/>
      <c r="U187" s="1117"/>
      <c r="V187" s="1117"/>
      <c r="W187" s="1117"/>
      <c r="X187" s="1070"/>
      <c r="Y187" s="1055"/>
      <c r="Z187" s="1055"/>
      <c r="AA187" s="1055"/>
      <c r="AB187" s="1055"/>
      <c r="AC187" s="1055"/>
      <c r="AD187" s="1055"/>
      <c r="AE187" s="1055"/>
      <c r="AF187" s="1055"/>
      <c r="AG187" s="1055"/>
      <c r="AH187" s="1055"/>
      <c r="AI187" s="1055"/>
      <c r="AJ187" s="1117"/>
      <c r="AK187" s="1117"/>
      <c r="AL187" s="1034">
        <v>1</v>
      </c>
      <c r="AM187" s="1039"/>
      <c r="AN187" s="1039"/>
    </row>
    <row r="188" spans="1:40" s="1079" customFormat="1" ht="30" customHeight="1">
      <c r="A188" s="1117"/>
      <c r="B188" s="1117"/>
      <c r="C188" s="1117"/>
      <c r="D188" s="1148" t="s">
        <v>2297</v>
      </c>
      <c r="E188" s="1074"/>
      <c r="F188" s="1074"/>
      <c r="G188" s="1074"/>
      <c r="H188" s="1074"/>
      <c r="I188" s="1074"/>
      <c r="J188" s="1074"/>
      <c r="K188" s="1074"/>
      <c r="L188" s="1074"/>
      <c r="M188" s="1074"/>
      <c r="N188" s="1074"/>
      <c r="O188" s="1074"/>
      <c r="P188" s="1117"/>
      <c r="Q188" s="1117"/>
      <c r="R188" s="1117"/>
      <c r="S188" s="1117"/>
      <c r="T188" s="1117"/>
      <c r="U188" s="1117"/>
      <c r="V188" s="1117"/>
      <c r="W188" s="1117"/>
      <c r="X188" s="1117"/>
      <c r="Y188" s="1055"/>
      <c r="Z188" s="1055"/>
      <c r="AA188" s="1055"/>
      <c r="AB188" s="1055"/>
      <c r="AC188" s="1055"/>
      <c r="AD188" s="1055"/>
      <c r="AE188" s="1055"/>
      <c r="AF188" s="1055"/>
      <c r="AG188" s="1055"/>
      <c r="AH188" s="1055"/>
      <c r="AI188" s="1055"/>
      <c r="AJ188" s="1117"/>
      <c r="AK188" s="1117"/>
      <c r="AL188" s="1034">
        <v>1</v>
      </c>
      <c r="AM188" s="1039"/>
      <c r="AN188" s="1039"/>
    </row>
    <row r="189" spans="1:40" s="1079" customFormat="1" ht="30" customHeight="1">
      <c r="A189" s="1117"/>
      <c r="B189" s="1117"/>
      <c r="C189" s="1117"/>
      <c r="D189" s="1152" t="s">
        <v>1371</v>
      </c>
      <c r="E189" s="1074"/>
      <c r="F189" s="1074"/>
      <c r="G189" s="1074"/>
      <c r="H189" s="1074"/>
      <c r="I189" s="1074"/>
      <c r="J189" s="1074"/>
      <c r="K189" s="1074"/>
      <c r="L189" s="1074"/>
      <c r="M189" s="1074"/>
      <c r="N189" s="1074"/>
      <c r="O189" s="1074"/>
      <c r="P189" s="1117"/>
      <c r="Q189" s="1117"/>
      <c r="R189" s="1117"/>
      <c r="S189" s="1117"/>
      <c r="T189" s="1117"/>
      <c r="U189" s="1117"/>
      <c r="V189" s="1117"/>
      <c r="W189" s="1117"/>
      <c r="X189" s="1117"/>
      <c r="Y189" s="1055"/>
      <c r="Z189" s="1055"/>
      <c r="AA189" s="1055"/>
      <c r="AB189" s="1055"/>
      <c r="AC189" s="1055"/>
      <c r="AD189" s="1055"/>
      <c r="AE189" s="1055"/>
      <c r="AF189" s="1055"/>
      <c r="AG189" s="1055"/>
      <c r="AH189" s="1055"/>
      <c r="AI189" s="1055"/>
      <c r="AJ189" s="1117"/>
      <c r="AK189" s="1117"/>
      <c r="AL189" s="1034">
        <v>1</v>
      </c>
      <c r="AM189" s="1039"/>
      <c r="AN189" s="1039"/>
    </row>
    <row r="190" spans="1:40" s="1079" customFormat="1" ht="30" customHeight="1">
      <c r="A190" s="1117"/>
      <c r="B190" s="1117"/>
      <c r="C190" s="1117"/>
      <c r="D190" s="1153" t="s">
        <v>1372</v>
      </c>
      <c r="E190" s="1074"/>
      <c r="F190" s="1074"/>
      <c r="G190" s="1074"/>
      <c r="H190" s="1074"/>
      <c r="I190" s="1074"/>
      <c r="J190" s="1074"/>
      <c r="K190" s="1074"/>
      <c r="L190" s="1074"/>
      <c r="M190" s="1074"/>
      <c r="N190" s="1074"/>
      <c r="O190" s="1074"/>
      <c r="P190" s="1117"/>
      <c r="Q190" s="1117"/>
      <c r="R190" s="1117"/>
      <c r="S190" s="1117"/>
      <c r="T190" s="1117"/>
      <c r="U190" s="1117"/>
      <c r="V190" s="1117"/>
      <c r="W190" s="1117"/>
      <c r="X190" s="1117"/>
      <c r="Y190" s="1055"/>
      <c r="Z190" s="1055"/>
      <c r="AA190" s="1055"/>
      <c r="AB190" s="1055"/>
      <c r="AC190" s="1055"/>
      <c r="AD190" s="1055"/>
      <c r="AE190" s="1055"/>
      <c r="AF190" s="1055"/>
      <c r="AG190" s="1055"/>
      <c r="AH190" s="1055"/>
      <c r="AI190" s="1055"/>
      <c r="AJ190" s="1117"/>
      <c r="AK190" s="1117"/>
      <c r="AL190" s="1034">
        <v>1</v>
      </c>
      <c r="AM190" s="1039"/>
      <c r="AN190" s="1039"/>
    </row>
    <row r="191" spans="1:40" s="1079" customFormat="1" ht="30" customHeight="1">
      <c r="A191" s="1117"/>
      <c r="B191" s="1117"/>
      <c r="C191" s="1117"/>
      <c r="D191" s="1117"/>
      <c r="E191" s="1117"/>
      <c r="F191" s="1117"/>
      <c r="G191" s="1117"/>
      <c r="H191" s="1117"/>
      <c r="I191" s="1117"/>
      <c r="J191" s="1117"/>
      <c r="K191" s="1117"/>
      <c r="L191" s="1117"/>
      <c r="M191" s="1117"/>
      <c r="N191" s="1117"/>
      <c r="O191" s="1117"/>
      <c r="P191" s="1117"/>
      <c r="Q191" s="1117"/>
      <c r="R191" s="1117"/>
      <c r="S191" s="1117"/>
      <c r="T191" s="1117"/>
      <c r="U191" s="1117"/>
      <c r="V191" s="1117"/>
      <c r="W191" s="1117"/>
      <c r="X191" s="1117"/>
      <c r="Y191" s="1055"/>
      <c r="Z191" s="1055"/>
      <c r="AA191" s="1055"/>
      <c r="AB191" s="1055"/>
      <c r="AC191" s="1055"/>
      <c r="AD191" s="1055"/>
      <c r="AE191" s="1055"/>
      <c r="AF191" s="1055"/>
      <c r="AG191" s="1055"/>
      <c r="AH191" s="1055"/>
      <c r="AI191" s="1055"/>
      <c r="AJ191" s="1117"/>
      <c r="AK191" s="1117"/>
      <c r="AL191" s="1034">
        <v>1</v>
      </c>
      <c r="AM191" s="1039"/>
      <c r="AN191" s="1039"/>
    </row>
    <row r="192" spans="1:40" s="1079" customFormat="1" ht="30" customHeight="1">
      <c r="A192" s="1117"/>
      <c r="B192" s="1117"/>
      <c r="C192" s="1117"/>
      <c r="D192" s="1154" t="s">
        <v>2298</v>
      </c>
      <c r="E192" s="1074"/>
      <c r="F192" s="1074"/>
      <c r="G192" s="1074"/>
      <c r="H192" s="1074"/>
      <c r="I192" s="1074"/>
      <c r="J192" s="1074"/>
      <c r="K192" s="1074"/>
      <c r="L192" s="1074"/>
      <c r="M192" s="1074"/>
      <c r="N192" s="1074"/>
      <c r="O192" s="1117"/>
      <c r="P192" s="1117"/>
      <c r="Q192" s="1117"/>
      <c r="R192" s="1117"/>
      <c r="S192" s="1117"/>
      <c r="T192" s="1117"/>
      <c r="U192" s="1117"/>
      <c r="V192" s="1117"/>
      <c r="W192" s="1117"/>
      <c r="X192" s="1117"/>
      <c r="Y192" s="1055"/>
      <c r="Z192" s="1055"/>
      <c r="AA192" s="1055"/>
      <c r="AB192" s="1055"/>
      <c r="AC192" s="1055"/>
      <c r="AD192" s="1055"/>
      <c r="AE192" s="1055"/>
      <c r="AF192" s="1055"/>
      <c r="AG192" s="1055"/>
      <c r="AH192" s="1055"/>
      <c r="AI192" s="1055"/>
      <c r="AJ192" s="1117"/>
      <c r="AK192" s="1117"/>
      <c r="AL192" s="1034">
        <v>1</v>
      </c>
      <c r="AM192" s="1039"/>
      <c r="AN192" s="1039"/>
    </row>
    <row r="193" spans="1:40" s="1079" customFormat="1" ht="30" customHeight="1">
      <c r="A193" s="1117"/>
      <c r="B193" s="1117"/>
      <c r="C193" s="1117"/>
      <c r="D193" s="1074" t="s">
        <v>2299</v>
      </c>
      <c r="E193" s="1074"/>
      <c r="F193" s="1074"/>
      <c r="G193" s="1074"/>
      <c r="H193" s="1074"/>
      <c r="I193" s="1074"/>
      <c r="J193" s="1074"/>
      <c r="K193" s="1074"/>
      <c r="L193" s="1074"/>
      <c r="M193" s="1074"/>
      <c r="N193" s="1074"/>
      <c r="O193" s="1117"/>
      <c r="P193" s="1117"/>
      <c r="Q193" s="1117"/>
      <c r="R193" s="1117"/>
      <c r="S193" s="1117"/>
      <c r="T193" s="1117"/>
      <c r="U193" s="1117"/>
      <c r="V193" s="1117"/>
      <c r="W193" s="1117"/>
      <c r="X193" s="1117"/>
      <c r="Y193" s="1055"/>
      <c r="Z193" s="1055"/>
      <c r="AA193" s="1055"/>
      <c r="AB193" s="1055"/>
      <c r="AC193" s="1055"/>
      <c r="AD193" s="1055"/>
      <c r="AE193" s="1055"/>
      <c r="AF193" s="1055"/>
      <c r="AG193" s="1055"/>
      <c r="AH193" s="1055"/>
      <c r="AI193" s="1055"/>
      <c r="AJ193" s="1117"/>
      <c r="AK193" s="1117"/>
      <c r="AL193" s="1034">
        <v>1</v>
      </c>
      <c r="AM193" s="1039"/>
      <c r="AN193" s="1039"/>
    </row>
    <row r="194" spans="1:40" s="1079" customFormat="1" ht="30" customHeight="1">
      <c r="A194" s="1117"/>
      <c r="B194" s="1117"/>
      <c r="C194" s="1117"/>
      <c r="D194" s="1074" t="s">
        <v>2300</v>
      </c>
      <c r="E194" s="1074"/>
      <c r="F194" s="1074"/>
      <c r="G194" s="1074"/>
      <c r="H194" s="1074"/>
      <c r="I194" s="1074"/>
      <c r="J194" s="1074"/>
      <c r="K194" s="1074"/>
      <c r="L194" s="1074"/>
      <c r="M194" s="1074"/>
      <c r="N194" s="1074"/>
      <c r="O194" s="1117"/>
      <c r="P194" s="1117"/>
      <c r="Q194" s="1117"/>
      <c r="R194" s="1117"/>
      <c r="S194" s="1117"/>
      <c r="T194" s="1117"/>
      <c r="U194" s="1117"/>
      <c r="V194" s="1117"/>
      <c r="W194" s="1117"/>
      <c r="X194" s="1117"/>
      <c r="Y194" s="1055"/>
      <c r="Z194" s="1055"/>
      <c r="AA194" s="1055"/>
      <c r="AB194" s="1055"/>
      <c r="AC194" s="1055"/>
      <c r="AD194" s="1055"/>
      <c r="AE194" s="1055"/>
      <c r="AF194" s="1055"/>
      <c r="AG194" s="1055"/>
      <c r="AH194" s="1055"/>
      <c r="AI194" s="1055"/>
      <c r="AJ194" s="1117"/>
      <c r="AK194" s="1117"/>
      <c r="AL194" s="1034">
        <v>1</v>
      </c>
      <c r="AM194" s="1039"/>
      <c r="AN194" s="1039"/>
    </row>
    <row r="195" spans="1:40" s="1079" customFormat="1" ht="30" customHeight="1">
      <c r="A195" s="1117"/>
      <c r="B195" s="1117"/>
      <c r="C195" s="1117"/>
      <c r="D195" s="1074" t="s">
        <v>2301</v>
      </c>
      <c r="E195" s="1074"/>
      <c r="F195" s="1074"/>
      <c r="G195" s="1074"/>
      <c r="H195" s="1074"/>
      <c r="I195" s="1074"/>
      <c r="J195" s="1074"/>
      <c r="K195" s="1074"/>
      <c r="L195" s="1074"/>
      <c r="M195" s="1074"/>
      <c r="N195" s="1074"/>
      <c r="O195" s="1117"/>
      <c r="P195" s="1117"/>
      <c r="Q195" s="1117"/>
      <c r="R195" s="1117"/>
      <c r="S195" s="1117"/>
      <c r="T195" s="1117"/>
      <c r="U195" s="1117"/>
      <c r="V195" s="1117"/>
      <c r="W195" s="1117"/>
      <c r="X195" s="1117"/>
      <c r="Y195" s="1055"/>
      <c r="Z195" s="1055"/>
      <c r="AA195" s="1055"/>
      <c r="AB195" s="1055"/>
      <c r="AC195" s="1055"/>
      <c r="AD195" s="1055"/>
      <c r="AE195" s="1055"/>
      <c r="AF195" s="1055"/>
      <c r="AG195" s="1055"/>
      <c r="AH195" s="1055"/>
      <c r="AI195" s="1055"/>
      <c r="AJ195" s="1117"/>
      <c r="AK195" s="1117"/>
      <c r="AL195" s="1034">
        <v>1</v>
      </c>
      <c r="AM195" s="1039"/>
      <c r="AN195" s="1039"/>
    </row>
    <row r="196" spans="1:40" s="1079" customFormat="1" ht="30" customHeight="1">
      <c r="A196" s="1117"/>
      <c r="B196" s="1117"/>
      <c r="C196" s="1117"/>
      <c r="D196" s="1074" t="s">
        <v>2302</v>
      </c>
      <c r="E196" s="1074"/>
      <c r="F196" s="1074"/>
      <c r="G196" s="1074"/>
      <c r="H196" s="1074"/>
      <c r="I196" s="1074"/>
      <c r="J196" s="1074"/>
      <c r="K196" s="1074"/>
      <c r="L196" s="1074"/>
      <c r="M196" s="1074"/>
      <c r="N196" s="1074"/>
      <c r="O196" s="1117"/>
      <c r="P196" s="1117"/>
      <c r="Q196" s="1117"/>
      <c r="R196" s="1117"/>
      <c r="S196" s="1117"/>
      <c r="T196" s="1117"/>
      <c r="U196" s="1117"/>
      <c r="V196" s="1117"/>
      <c r="W196" s="1117"/>
      <c r="X196" s="1117"/>
      <c r="Y196" s="1055"/>
      <c r="Z196" s="1055"/>
      <c r="AA196" s="1055"/>
      <c r="AB196" s="1055"/>
      <c r="AC196" s="1055"/>
      <c r="AD196" s="1055"/>
      <c r="AE196" s="1055"/>
      <c r="AF196" s="1055"/>
      <c r="AG196" s="1055"/>
      <c r="AH196" s="1055"/>
      <c r="AI196" s="1055"/>
      <c r="AJ196" s="1117"/>
      <c r="AK196" s="1117"/>
      <c r="AL196" s="1034">
        <v>1</v>
      </c>
      <c r="AM196" s="1039"/>
      <c r="AN196" s="1039"/>
    </row>
    <row r="197" spans="1:40" s="1079" customFormat="1" ht="30" customHeight="1">
      <c r="A197" s="1117"/>
      <c r="B197" s="1117"/>
      <c r="C197" s="1117"/>
      <c r="D197" s="1074" t="s">
        <v>2303</v>
      </c>
      <c r="E197" s="1074"/>
      <c r="F197" s="1074"/>
      <c r="G197" s="1074"/>
      <c r="H197" s="1074"/>
      <c r="I197" s="1074"/>
      <c r="J197" s="1074"/>
      <c r="K197" s="1074"/>
      <c r="L197" s="1074"/>
      <c r="M197" s="1074"/>
      <c r="N197" s="1074"/>
      <c r="O197" s="1117"/>
      <c r="P197" s="1117"/>
      <c r="Q197" s="1117"/>
      <c r="R197" s="1117"/>
      <c r="S197" s="1117"/>
      <c r="T197" s="1117"/>
      <c r="U197" s="1117"/>
      <c r="V197" s="1117"/>
      <c r="W197" s="1117"/>
      <c r="X197" s="1117"/>
      <c r="Y197" s="1117"/>
      <c r="Z197" s="1117"/>
      <c r="AA197" s="1117"/>
      <c r="AB197" s="1117"/>
      <c r="AC197" s="1117"/>
      <c r="AD197" s="1117"/>
      <c r="AE197" s="1117"/>
      <c r="AF197" s="1117"/>
      <c r="AG197" s="1117"/>
      <c r="AH197" s="1117"/>
      <c r="AI197" s="1117"/>
      <c r="AJ197" s="1117"/>
      <c r="AK197" s="1117"/>
      <c r="AL197" s="1034">
        <v>1</v>
      </c>
      <c r="AM197" s="1039"/>
      <c r="AN197" s="1039"/>
    </row>
    <row r="198" spans="1:40" s="1079" customFormat="1" ht="30" customHeight="1">
      <c r="A198" s="1117"/>
      <c r="B198" s="1117"/>
      <c r="C198" s="1117"/>
      <c r="D198" s="1153" t="s">
        <v>1379</v>
      </c>
      <c r="E198" s="1074"/>
      <c r="F198" s="1074"/>
      <c r="G198" s="1074"/>
      <c r="H198" s="1074"/>
      <c r="I198" s="1074"/>
      <c r="J198" s="1074"/>
      <c r="K198" s="1074"/>
      <c r="L198" s="1074"/>
      <c r="M198" s="1074"/>
      <c r="N198" s="1074"/>
      <c r="O198" s="1117"/>
      <c r="P198" s="1117"/>
      <c r="Q198" s="1117"/>
      <c r="R198" s="1117"/>
      <c r="S198" s="1117"/>
      <c r="T198" s="1117"/>
      <c r="U198" s="1117"/>
      <c r="V198" s="1117"/>
      <c r="W198" s="1117"/>
      <c r="X198" s="1117"/>
      <c r="Y198" s="1117"/>
      <c r="Z198" s="1117"/>
      <c r="AA198" s="1117"/>
      <c r="AB198" s="1117"/>
      <c r="AC198" s="1117"/>
      <c r="AD198" s="1117"/>
      <c r="AE198" s="1117"/>
      <c r="AF198" s="1117"/>
      <c r="AG198" s="1117"/>
      <c r="AH198" s="1117"/>
      <c r="AI198" s="1117"/>
      <c r="AJ198" s="1117"/>
      <c r="AK198" s="1117"/>
      <c r="AL198" s="1034">
        <v>1</v>
      </c>
      <c r="AM198" s="1039"/>
      <c r="AN198" s="1039"/>
    </row>
    <row r="199" spans="1:40" s="1079" customFormat="1" ht="30" customHeight="1">
      <c r="A199" s="1117"/>
      <c r="B199" s="1117"/>
      <c r="C199" s="1117"/>
      <c r="D199" s="1153" t="s">
        <v>1380</v>
      </c>
      <c r="E199" s="1074"/>
      <c r="F199" s="1074"/>
      <c r="G199" s="1074"/>
      <c r="H199" s="1074"/>
      <c r="I199" s="1074"/>
      <c r="J199" s="1074"/>
      <c r="K199" s="1074"/>
      <c r="L199" s="1074"/>
      <c r="M199" s="1074"/>
      <c r="N199" s="1074"/>
      <c r="O199" s="1117"/>
      <c r="P199" s="1117"/>
      <c r="Q199" s="1117"/>
      <c r="R199" s="1117"/>
      <c r="S199" s="1117"/>
      <c r="T199" s="1117"/>
      <c r="U199" s="1117"/>
      <c r="V199" s="1117"/>
      <c r="W199" s="1117"/>
      <c r="X199" s="1117"/>
      <c r="Y199" s="1117"/>
      <c r="Z199" s="1117"/>
      <c r="AA199" s="1117"/>
      <c r="AB199" s="1117"/>
      <c r="AC199" s="1117"/>
      <c r="AD199" s="1117"/>
      <c r="AE199" s="1117"/>
      <c r="AF199" s="1117"/>
      <c r="AG199" s="1117"/>
      <c r="AH199" s="1117"/>
      <c r="AI199" s="1117"/>
      <c r="AJ199" s="1117"/>
      <c r="AK199" s="1117"/>
      <c r="AL199" s="1034">
        <v>1</v>
      </c>
      <c r="AM199" s="1039"/>
      <c r="AN199" s="1039"/>
    </row>
    <row r="200" spans="1:40" s="1079" customFormat="1" ht="30" customHeight="1">
      <c r="A200" s="1117"/>
      <c r="B200" s="1117"/>
      <c r="C200" s="1117"/>
      <c r="D200" s="1117"/>
      <c r="E200" s="1117"/>
      <c r="F200" s="1117"/>
      <c r="G200" s="1117"/>
      <c r="H200" s="1117"/>
      <c r="I200" s="1117"/>
      <c r="J200" s="1117"/>
      <c r="K200" s="1117"/>
      <c r="L200" s="1117"/>
      <c r="M200" s="1117"/>
      <c r="N200" s="1117"/>
      <c r="O200" s="1117"/>
      <c r="P200" s="1117"/>
      <c r="Q200" s="1117"/>
      <c r="R200" s="1117"/>
      <c r="S200" s="1117"/>
      <c r="T200" s="1117"/>
      <c r="U200" s="1117"/>
      <c r="V200" s="1117"/>
      <c r="W200" s="1117"/>
      <c r="X200" s="1117"/>
      <c r="Y200" s="1117"/>
      <c r="Z200" s="1117"/>
      <c r="AA200" s="1117"/>
      <c r="AB200" s="1117"/>
      <c r="AC200" s="1117"/>
      <c r="AD200" s="1117"/>
      <c r="AE200" s="1117"/>
      <c r="AF200" s="1117"/>
      <c r="AG200" s="1117"/>
      <c r="AH200" s="1117"/>
      <c r="AI200" s="1117"/>
      <c r="AJ200" s="1117"/>
      <c r="AK200" s="1117"/>
      <c r="AL200" s="1034">
        <v>1</v>
      </c>
      <c r="AM200" s="1039"/>
      <c r="AN200" s="1039"/>
    </row>
    <row r="201" spans="1:40" s="1079" customFormat="1" ht="30" customHeight="1">
      <c r="A201" s="1117"/>
      <c r="B201" s="1117"/>
      <c r="C201" s="1117"/>
      <c r="D201" s="1155" t="s">
        <v>2304</v>
      </c>
      <c r="E201" s="1156"/>
      <c r="F201" s="1156"/>
      <c r="G201" s="1156"/>
      <c r="H201" s="1156"/>
      <c r="I201" s="1156"/>
      <c r="J201" s="1156"/>
      <c r="K201" s="1156"/>
      <c r="L201" s="1156"/>
      <c r="M201" s="1156"/>
      <c r="N201" s="1156"/>
      <c r="O201" s="1117"/>
      <c r="P201" s="1117"/>
      <c r="Q201" s="1117"/>
      <c r="R201" s="1117"/>
      <c r="S201" s="1117"/>
      <c r="T201" s="1117"/>
      <c r="U201" s="1117"/>
      <c r="V201" s="1117"/>
      <c r="W201" s="1117"/>
      <c r="X201" s="1117"/>
      <c r="Y201" s="1117"/>
      <c r="Z201" s="1117"/>
      <c r="AA201" s="1117"/>
      <c r="AB201" s="1117"/>
      <c r="AC201" s="1117"/>
      <c r="AD201" s="1117"/>
      <c r="AE201" s="1117"/>
      <c r="AF201" s="1117"/>
      <c r="AG201" s="1117"/>
      <c r="AH201" s="1117"/>
      <c r="AI201" s="1117"/>
      <c r="AJ201" s="1117"/>
      <c r="AK201" s="1117"/>
      <c r="AL201" s="1034">
        <v>1</v>
      </c>
      <c r="AM201" s="1039"/>
      <c r="AN201" s="1039"/>
    </row>
    <row r="202" spans="1:40" s="1079" customFormat="1" ht="30" customHeight="1">
      <c r="A202" s="1117"/>
      <c r="B202" s="1117"/>
      <c r="C202" s="1117"/>
      <c r="D202" s="1157" t="s">
        <v>2305</v>
      </c>
      <c r="E202" s="1156"/>
      <c r="F202" s="1156"/>
      <c r="G202" s="1156"/>
      <c r="H202" s="1156"/>
      <c r="I202" s="1156"/>
      <c r="J202" s="1156"/>
      <c r="K202" s="1156"/>
      <c r="L202" s="1156"/>
      <c r="M202" s="1156"/>
      <c r="N202" s="1156"/>
      <c r="O202" s="1117"/>
      <c r="P202" s="1117"/>
      <c r="Q202" s="1117"/>
      <c r="R202" s="1117"/>
      <c r="S202" s="1117"/>
      <c r="T202" s="1117"/>
      <c r="U202" s="1117"/>
      <c r="V202" s="1117"/>
      <c r="W202" s="1117"/>
      <c r="X202" s="1117"/>
      <c r="Y202" s="1117"/>
      <c r="Z202" s="1117"/>
      <c r="AA202" s="1117"/>
      <c r="AB202" s="1117"/>
      <c r="AC202" s="1117"/>
      <c r="AD202" s="1117"/>
      <c r="AE202" s="1117"/>
      <c r="AF202" s="1117"/>
      <c r="AG202" s="1117"/>
      <c r="AH202" s="1117"/>
      <c r="AI202" s="1117"/>
      <c r="AJ202" s="1117"/>
      <c r="AK202" s="1117"/>
      <c r="AL202" s="1034">
        <v>1</v>
      </c>
      <c r="AM202" s="1039"/>
      <c r="AN202" s="1039"/>
    </row>
    <row r="203" spans="1:40" s="1079" customFormat="1" ht="30" customHeight="1">
      <c r="A203" s="1117"/>
      <c r="B203" s="1117"/>
      <c r="C203" s="1117"/>
      <c r="D203" s="1157" t="s">
        <v>2306</v>
      </c>
      <c r="E203" s="1156"/>
      <c r="F203" s="1156"/>
      <c r="G203" s="1156"/>
      <c r="H203" s="1156"/>
      <c r="I203" s="1156"/>
      <c r="J203" s="1156"/>
      <c r="K203" s="1156"/>
      <c r="L203" s="1156"/>
      <c r="M203" s="1156"/>
      <c r="N203" s="1156"/>
      <c r="O203" s="1117"/>
      <c r="P203" s="1117"/>
      <c r="Q203" s="1117"/>
      <c r="R203" s="1117"/>
      <c r="S203" s="1117"/>
      <c r="T203" s="1117"/>
      <c r="U203" s="1117"/>
      <c r="V203" s="1117"/>
      <c r="W203" s="1117"/>
      <c r="X203" s="1117"/>
      <c r="Y203" s="1117"/>
      <c r="Z203" s="1117"/>
      <c r="AA203" s="1117"/>
      <c r="AB203" s="1117"/>
      <c r="AC203" s="1117"/>
      <c r="AD203" s="1117"/>
      <c r="AE203" s="1117"/>
      <c r="AF203" s="1117"/>
      <c r="AG203" s="1117"/>
      <c r="AH203" s="1117"/>
      <c r="AI203" s="1117"/>
      <c r="AJ203" s="1117"/>
      <c r="AK203" s="1117"/>
      <c r="AL203" s="1034">
        <v>1</v>
      </c>
      <c r="AM203" s="1039"/>
      <c r="AN203" s="1039"/>
    </row>
    <row r="204" spans="1:40" s="1079" customFormat="1" ht="30" customHeight="1">
      <c r="A204" s="1117"/>
      <c r="B204" s="1117"/>
      <c r="C204" s="1117"/>
      <c r="D204" s="1157" t="s">
        <v>2307</v>
      </c>
      <c r="E204" s="1156"/>
      <c r="F204" s="1156"/>
      <c r="G204" s="1156"/>
      <c r="H204" s="1156"/>
      <c r="I204" s="1156"/>
      <c r="J204" s="1156"/>
      <c r="K204" s="1156"/>
      <c r="L204" s="1156"/>
      <c r="M204" s="1156"/>
      <c r="N204" s="1156"/>
      <c r="O204" s="1117"/>
      <c r="P204" s="1117"/>
      <c r="Q204" s="1117"/>
      <c r="R204" s="1117"/>
      <c r="S204" s="1117"/>
      <c r="T204" s="1117"/>
      <c r="U204" s="1117"/>
      <c r="V204" s="1117"/>
      <c r="W204" s="1117"/>
      <c r="X204" s="1117"/>
      <c r="Y204" s="1117"/>
      <c r="Z204" s="1117"/>
      <c r="AA204" s="1117"/>
      <c r="AB204" s="1117"/>
      <c r="AC204" s="1117"/>
      <c r="AD204" s="1117"/>
      <c r="AE204" s="1117"/>
      <c r="AF204" s="1117"/>
      <c r="AG204" s="1117"/>
      <c r="AH204" s="1117"/>
      <c r="AI204" s="1117"/>
      <c r="AJ204" s="1117"/>
      <c r="AK204" s="1117"/>
      <c r="AL204" s="1034">
        <v>1</v>
      </c>
      <c r="AM204" s="1039"/>
      <c r="AN204" s="1039"/>
    </row>
    <row r="205" spans="1:40" s="1079" customFormat="1" ht="30" customHeight="1">
      <c r="A205" s="1117"/>
      <c r="B205" s="1117"/>
      <c r="C205" s="1117"/>
      <c r="D205" s="1158" t="s">
        <v>1385</v>
      </c>
      <c r="E205" s="1156"/>
      <c r="F205" s="1156"/>
      <c r="G205" s="1156"/>
      <c r="H205" s="1156"/>
      <c r="I205" s="1156"/>
      <c r="J205" s="1156"/>
      <c r="K205" s="1156"/>
      <c r="L205" s="1156"/>
      <c r="M205" s="1156"/>
      <c r="N205" s="1156"/>
      <c r="O205" s="1117"/>
      <c r="P205" s="1117"/>
      <c r="Q205" s="1117"/>
      <c r="R205" s="1117"/>
      <c r="S205" s="1117"/>
      <c r="T205" s="1117"/>
      <c r="U205" s="1117"/>
      <c r="V205" s="1117"/>
      <c r="W205" s="1117"/>
      <c r="X205" s="1117"/>
      <c r="Y205" s="1117"/>
      <c r="Z205" s="1117"/>
      <c r="AA205" s="1117"/>
      <c r="AB205" s="1117"/>
      <c r="AC205" s="1117"/>
      <c r="AD205" s="1117"/>
      <c r="AE205" s="1117"/>
      <c r="AF205" s="1117"/>
      <c r="AG205" s="1117"/>
      <c r="AH205" s="1117"/>
      <c r="AI205" s="1117"/>
      <c r="AJ205" s="1117"/>
      <c r="AK205" s="1117"/>
      <c r="AL205" s="1034">
        <v>1</v>
      </c>
      <c r="AM205" s="1039"/>
      <c r="AN205" s="1039"/>
    </row>
    <row r="206" spans="1:40" s="1079" customFormat="1" ht="30" customHeight="1">
      <c r="A206" s="1117"/>
      <c r="B206" s="1117"/>
      <c r="C206" s="1117"/>
      <c r="D206" s="1159" t="s">
        <v>1386</v>
      </c>
      <c r="E206" s="1156"/>
      <c r="F206" s="1156"/>
      <c r="G206" s="1156"/>
      <c r="H206" s="1156"/>
      <c r="I206" s="1156"/>
      <c r="J206" s="1156"/>
      <c r="K206" s="1156"/>
      <c r="L206" s="1156"/>
      <c r="M206" s="1156"/>
      <c r="N206" s="1156"/>
      <c r="O206" s="1117"/>
      <c r="P206" s="1117"/>
      <c r="Q206" s="1117"/>
      <c r="R206" s="1117"/>
      <c r="S206" s="1117"/>
      <c r="T206" s="1117"/>
      <c r="U206" s="1117"/>
      <c r="V206" s="1117"/>
      <c r="W206" s="1117"/>
      <c r="X206" s="1117"/>
      <c r="Y206" s="1117"/>
      <c r="Z206" s="1117"/>
      <c r="AA206" s="1117"/>
      <c r="AB206" s="1117"/>
      <c r="AC206" s="1117"/>
      <c r="AD206" s="1117"/>
      <c r="AE206" s="1117"/>
      <c r="AF206" s="1117"/>
      <c r="AG206" s="1117"/>
      <c r="AH206" s="1117"/>
      <c r="AI206" s="1117"/>
      <c r="AJ206" s="1117"/>
      <c r="AK206" s="1117"/>
      <c r="AL206" s="1034">
        <v>1</v>
      </c>
      <c r="AM206" s="1039"/>
      <c r="AN206" s="1039"/>
    </row>
    <row r="207" spans="1:40" s="1079" customFormat="1" ht="30" customHeight="1">
      <c r="A207" s="1117"/>
      <c r="B207" s="1117"/>
      <c r="C207" s="1117"/>
      <c r="D207" s="1159" t="s">
        <v>1387</v>
      </c>
      <c r="E207" s="1156"/>
      <c r="F207" s="1156"/>
      <c r="G207" s="1156"/>
      <c r="H207" s="1156"/>
      <c r="I207" s="1156"/>
      <c r="J207" s="1156"/>
      <c r="K207" s="1156"/>
      <c r="L207" s="1156"/>
      <c r="M207" s="1156"/>
      <c r="N207" s="1156"/>
      <c r="O207" s="1117"/>
      <c r="P207" s="1117"/>
      <c r="Q207" s="1117"/>
      <c r="R207" s="1117"/>
      <c r="S207" s="1117"/>
      <c r="T207" s="1117"/>
      <c r="U207" s="1117"/>
      <c r="V207" s="1117"/>
      <c r="W207" s="1117"/>
      <c r="X207" s="1117"/>
      <c r="Y207" s="1117"/>
      <c r="Z207" s="1117"/>
      <c r="AA207" s="1117"/>
      <c r="AB207" s="1117"/>
      <c r="AC207" s="1117"/>
      <c r="AD207" s="1117"/>
      <c r="AE207" s="1117"/>
      <c r="AF207" s="1117"/>
      <c r="AG207" s="1117"/>
      <c r="AH207" s="1117"/>
      <c r="AI207" s="1117"/>
      <c r="AJ207" s="1117"/>
      <c r="AK207" s="1117"/>
      <c r="AL207" s="1034">
        <v>1</v>
      </c>
      <c r="AM207" s="1039"/>
      <c r="AN207" s="1039"/>
    </row>
    <row r="208" spans="1:40" s="1079" customFormat="1" ht="30" customHeight="1">
      <c r="A208" s="1117"/>
      <c r="B208" s="1117"/>
      <c r="C208" s="1117"/>
      <c r="D208" s="1117"/>
      <c r="E208" s="1117"/>
      <c r="F208" s="1117"/>
      <c r="G208" s="1117"/>
      <c r="H208" s="1117"/>
      <c r="I208" s="1117"/>
      <c r="J208" s="1117"/>
      <c r="K208" s="1117"/>
      <c r="L208" s="1117"/>
      <c r="M208" s="1117"/>
      <c r="N208" s="1117"/>
      <c r="O208" s="1117"/>
      <c r="P208" s="1117"/>
      <c r="Q208" s="1117"/>
      <c r="R208" s="1117"/>
      <c r="S208" s="1117"/>
      <c r="T208" s="1117"/>
      <c r="U208" s="1117"/>
      <c r="V208" s="1117"/>
      <c r="W208" s="1117"/>
      <c r="X208" s="1117"/>
      <c r="Y208" s="1117"/>
      <c r="Z208" s="1117"/>
      <c r="AA208" s="1117"/>
      <c r="AB208" s="1117"/>
      <c r="AC208" s="1117"/>
      <c r="AD208" s="1117"/>
      <c r="AE208" s="1117"/>
      <c r="AF208" s="1117"/>
      <c r="AG208" s="1117"/>
      <c r="AH208" s="1117"/>
      <c r="AI208" s="1117"/>
      <c r="AJ208" s="1117"/>
      <c r="AK208" s="1117"/>
      <c r="AL208" s="1034">
        <v>1</v>
      </c>
      <c r="AM208" s="1039"/>
      <c r="AN208" s="1039"/>
    </row>
    <row r="209" spans="1:40" s="1079" customFormat="1" ht="30" customHeight="1">
      <c r="A209" s="1117"/>
      <c r="B209" s="1117"/>
      <c r="C209" s="1117"/>
      <c r="D209" s="1160" t="s">
        <v>2308</v>
      </c>
      <c r="E209" s="1160"/>
      <c r="F209" s="1160"/>
      <c r="G209" s="1160"/>
      <c r="H209" s="1160"/>
      <c r="I209" s="1160"/>
      <c r="J209" s="1160"/>
      <c r="K209" s="1160"/>
      <c r="L209" s="1160"/>
      <c r="M209" s="1160"/>
      <c r="N209" s="1160"/>
      <c r="O209" s="1117"/>
      <c r="P209" s="1117"/>
      <c r="Q209" s="1117"/>
      <c r="R209" s="1117"/>
      <c r="S209" s="1117"/>
      <c r="T209" s="1117"/>
      <c r="U209" s="1117"/>
      <c r="V209" s="1117"/>
      <c r="W209" s="1117"/>
      <c r="X209" s="1117"/>
      <c r="Y209" s="1117"/>
      <c r="Z209" s="1117"/>
      <c r="AA209" s="1117"/>
      <c r="AB209" s="1117"/>
      <c r="AC209" s="1117"/>
      <c r="AD209" s="1117"/>
      <c r="AE209" s="1117"/>
      <c r="AF209" s="1117"/>
      <c r="AG209" s="1117"/>
      <c r="AH209" s="1117"/>
      <c r="AI209" s="1117"/>
      <c r="AJ209" s="1117"/>
      <c r="AK209" s="1117"/>
      <c r="AL209" s="1034">
        <v>1</v>
      </c>
      <c r="AM209" s="1039"/>
      <c r="AN209" s="1039"/>
    </row>
    <row r="210" spans="1:40" s="1079" customFormat="1" ht="30" customHeight="1">
      <c r="A210" s="1117"/>
      <c r="B210" s="1117"/>
      <c r="C210" s="1117"/>
      <c r="D210" s="1160" t="s">
        <v>2309</v>
      </c>
      <c r="E210" s="1160"/>
      <c r="F210" s="1160"/>
      <c r="G210" s="1160"/>
      <c r="H210" s="1160"/>
      <c r="I210" s="1160"/>
      <c r="J210" s="1160"/>
      <c r="K210" s="1160"/>
      <c r="L210" s="1160"/>
      <c r="M210" s="1160"/>
      <c r="N210" s="1160"/>
      <c r="O210" s="1117"/>
      <c r="P210" s="1117"/>
      <c r="Q210" s="1117"/>
      <c r="R210" s="1117"/>
      <c r="S210" s="1117"/>
      <c r="T210" s="1117"/>
      <c r="U210" s="1117"/>
      <c r="V210" s="1117"/>
      <c r="W210" s="1117"/>
      <c r="X210" s="1117"/>
      <c r="Y210" s="1117"/>
      <c r="Z210" s="1117"/>
      <c r="AA210" s="1117"/>
      <c r="AB210" s="1117"/>
      <c r="AC210" s="1117"/>
      <c r="AD210" s="1117"/>
      <c r="AE210" s="1117"/>
      <c r="AF210" s="1117"/>
      <c r="AG210" s="1117"/>
      <c r="AH210" s="1117"/>
      <c r="AI210" s="1117"/>
      <c r="AJ210" s="1117"/>
      <c r="AK210" s="1117"/>
      <c r="AL210" s="1034">
        <v>1</v>
      </c>
      <c r="AM210" s="1039"/>
      <c r="AN210" s="1039"/>
    </row>
    <row r="211" spans="1:40" s="1079" customFormat="1" ht="30" customHeight="1">
      <c r="A211" s="1117"/>
      <c r="B211" s="1117"/>
      <c r="C211" s="1117"/>
      <c r="D211" s="1160" t="s">
        <v>2310</v>
      </c>
      <c r="E211" s="1160"/>
      <c r="F211" s="1160"/>
      <c r="G211" s="1160"/>
      <c r="H211" s="1160"/>
      <c r="I211" s="1160"/>
      <c r="J211" s="1160"/>
      <c r="K211" s="1160"/>
      <c r="L211" s="1160"/>
      <c r="M211" s="1160"/>
      <c r="N211" s="1160"/>
      <c r="O211" s="1117"/>
      <c r="P211" s="1117"/>
      <c r="Q211" s="1117"/>
      <c r="R211" s="1117"/>
      <c r="S211" s="1117"/>
      <c r="T211" s="1117"/>
      <c r="U211" s="1117"/>
      <c r="V211" s="1117"/>
      <c r="W211" s="1117"/>
      <c r="X211" s="1117"/>
      <c r="Y211" s="1117"/>
      <c r="Z211" s="1117"/>
      <c r="AA211" s="1117"/>
      <c r="AB211" s="1117"/>
      <c r="AC211" s="1117"/>
      <c r="AD211" s="1117"/>
      <c r="AE211" s="1117"/>
      <c r="AF211" s="1117"/>
      <c r="AG211" s="1117"/>
      <c r="AH211" s="1117"/>
      <c r="AI211" s="1117"/>
      <c r="AJ211" s="1117"/>
      <c r="AK211" s="1117"/>
      <c r="AL211" s="1034">
        <v>1</v>
      </c>
      <c r="AM211" s="1039"/>
      <c r="AN211" s="1039"/>
    </row>
    <row r="212" spans="1:40" s="1079" customFormat="1" ht="30" customHeight="1">
      <c r="A212" s="1117"/>
      <c r="B212" s="1117"/>
      <c r="C212" s="1117"/>
      <c r="D212" s="1160" t="s">
        <v>2311</v>
      </c>
      <c r="E212" s="1160"/>
      <c r="F212" s="1160"/>
      <c r="G212" s="1160"/>
      <c r="H212" s="1160"/>
      <c r="I212" s="1160"/>
      <c r="J212" s="1160"/>
      <c r="K212" s="1160"/>
      <c r="L212" s="1160"/>
      <c r="M212" s="1160"/>
      <c r="N212" s="1160"/>
      <c r="O212" s="1117"/>
      <c r="P212" s="1117"/>
      <c r="Q212" s="1117"/>
      <c r="R212" s="1117"/>
      <c r="S212" s="1117"/>
      <c r="T212" s="1117"/>
      <c r="U212" s="1117"/>
      <c r="V212" s="1117"/>
      <c r="W212" s="1117"/>
      <c r="X212" s="1117"/>
      <c r="Y212" s="1117"/>
      <c r="Z212" s="1117"/>
      <c r="AA212" s="1117"/>
      <c r="AB212" s="1117"/>
      <c r="AC212" s="1117"/>
      <c r="AD212" s="1117"/>
      <c r="AE212" s="1117"/>
      <c r="AF212" s="1117"/>
      <c r="AG212" s="1117"/>
      <c r="AH212" s="1117"/>
      <c r="AI212" s="1117"/>
      <c r="AJ212" s="1117"/>
      <c r="AK212" s="1117"/>
      <c r="AL212" s="1034">
        <v>1</v>
      </c>
      <c r="AM212" s="1039"/>
      <c r="AN212" s="1039"/>
    </row>
    <row r="213" spans="1:40" s="1079" customFormat="1" ht="30" customHeight="1">
      <c r="A213" s="1117"/>
      <c r="B213" s="1117"/>
      <c r="C213" s="1117"/>
      <c r="D213" s="1160"/>
      <c r="E213" s="1160"/>
      <c r="F213" s="1160"/>
      <c r="G213" s="1160"/>
      <c r="H213" s="1160"/>
      <c r="I213" s="1160"/>
      <c r="J213" s="1160"/>
      <c r="K213" s="1160"/>
      <c r="L213" s="1160"/>
      <c r="M213" s="1160"/>
      <c r="N213" s="1160"/>
      <c r="O213" s="1117"/>
      <c r="P213" s="1117"/>
      <c r="Q213" s="1117"/>
      <c r="R213" s="1117"/>
      <c r="S213" s="1117"/>
      <c r="T213" s="1117"/>
      <c r="U213" s="1117"/>
      <c r="V213" s="1117"/>
      <c r="W213" s="1117"/>
      <c r="X213" s="1117"/>
      <c r="Y213" s="1117"/>
      <c r="Z213" s="1117"/>
      <c r="AA213" s="1117"/>
      <c r="AB213" s="1117"/>
      <c r="AC213" s="1117"/>
      <c r="AD213" s="1117"/>
      <c r="AE213" s="1117"/>
      <c r="AF213" s="1117"/>
      <c r="AG213" s="1117"/>
      <c r="AH213" s="1117"/>
      <c r="AI213" s="1117"/>
      <c r="AJ213" s="1117"/>
      <c r="AK213" s="1117"/>
      <c r="AL213" s="1034">
        <v>1</v>
      </c>
      <c r="AM213" s="1039"/>
      <c r="AN213" s="1039"/>
    </row>
    <row r="214" spans="1:40" s="1079" customFormat="1" ht="30" customHeight="1" thickBot="1">
      <c r="A214" s="1117"/>
      <c r="B214" s="1117"/>
      <c r="C214" s="1117"/>
      <c r="D214" s="1117"/>
      <c r="E214" s="1117"/>
      <c r="F214" s="1117"/>
      <c r="G214" s="1117"/>
      <c r="H214" s="1117"/>
      <c r="I214" s="1117"/>
      <c r="J214" s="1117"/>
      <c r="K214" s="1117"/>
      <c r="L214" s="1117"/>
      <c r="M214" s="1117"/>
      <c r="N214" s="1117"/>
      <c r="O214" s="1117"/>
      <c r="P214" s="1117"/>
      <c r="Q214" s="1117"/>
      <c r="R214" s="1117"/>
      <c r="S214" s="1117"/>
      <c r="T214" s="1117"/>
      <c r="U214" s="1117"/>
      <c r="V214" s="1117"/>
      <c r="W214" s="1117"/>
      <c r="X214" s="1117"/>
      <c r="Y214" s="1117"/>
      <c r="Z214" s="1117"/>
      <c r="AA214" s="1117"/>
      <c r="AB214" s="1117"/>
      <c r="AC214" s="1117"/>
      <c r="AD214" s="1117"/>
      <c r="AE214" s="1117"/>
      <c r="AF214" s="1117"/>
      <c r="AG214" s="1117"/>
      <c r="AH214" s="1117"/>
      <c r="AI214" s="1117"/>
      <c r="AJ214" s="1117"/>
      <c r="AK214" s="1117"/>
      <c r="AL214" s="1034">
        <v>1</v>
      </c>
      <c r="AM214" s="1039"/>
      <c r="AN214" s="1039"/>
    </row>
    <row r="215" spans="1:40" s="1167" customFormat="1" ht="30" customHeight="1">
      <c r="A215" s="1161"/>
      <c r="B215" s="1117"/>
      <c r="C215" s="1117"/>
      <c r="D215" s="1504" t="s">
        <v>2312</v>
      </c>
      <c r="E215" s="1505"/>
      <c r="F215" s="1505"/>
      <c r="G215" s="1505"/>
      <c r="H215" s="1505"/>
      <c r="I215" s="1505"/>
      <c r="J215" s="1505"/>
      <c r="K215" s="1162"/>
      <c r="L215" s="1163"/>
      <c r="M215" s="1117"/>
      <c r="N215" s="1117"/>
      <c r="O215" s="1117"/>
      <c r="P215" s="1164" t="s">
        <v>2313</v>
      </c>
      <c r="Q215" s="1165"/>
      <c r="R215" s="1165"/>
      <c r="S215" s="1165"/>
      <c r="T215" s="1165"/>
      <c r="U215" s="1165"/>
      <c r="V215" s="1165"/>
      <c r="W215" s="1166"/>
      <c r="X215" s="1117"/>
      <c r="Y215" s="1117"/>
      <c r="Z215" s="1117"/>
      <c r="AA215" s="1117"/>
      <c r="AB215" s="1117"/>
      <c r="AC215" s="1117"/>
      <c r="AD215" s="1117"/>
      <c r="AE215" s="1117"/>
      <c r="AF215" s="1117"/>
      <c r="AG215" s="1117"/>
      <c r="AH215" s="1117"/>
      <c r="AI215" s="1117"/>
      <c r="AJ215" s="1117"/>
      <c r="AK215" s="1117"/>
      <c r="AL215" s="1034">
        <v>1</v>
      </c>
      <c r="AM215" s="1039"/>
      <c r="AN215" s="1039"/>
    </row>
    <row r="216" spans="1:40" s="1167" customFormat="1" ht="30" customHeight="1">
      <c r="A216" s="1161"/>
      <c r="B216" s="1117"/>
      <c r="C216" s="1117"/>
      <c r="D216" s="1168" t="s">
        <v>2314</v>
      </c>
      <c r="E216" s="1169"/>
      <c r="F216" s="1169"/>
      <c r="G216" s="1169"/>
      <c r="H216" s="1169"/>
      <c r="I216" s="1169"/>
      <c r="J216" s="1169"/>
      <c r="K216" s="1074"/>
      <c r="L216" s="1170"/>
      <c r="M216" s="1117"/>
      <c r="N216" s="1117"/>
      <c r="O216" s="1117"/>
      <c r="P216" s="1171" t="s">
        <v>2315</v>
      </c>
      <c r="Q216" s="1172"/>
      <c r="R216" s="1172"/>
      <c r="S216" s="1172"/>
      <c r="T216" s="1172"/>
      <c r="U216" s="1172"/>
      <c r="V216" s="1172"/>
      <c r="W216" s="1173"/>
      <c r="X216" s="1117"/>
      <c r="Y216" s="1117"/>
      <c r="Z216" s="1117"/>
      <c r="AA216" s="1117"/>
      <c r="AB216" s="1117"/>
      <c r="AC216" s="1117"/>
      <c r="AD216" s="1117"/>
      <c r="AE216" s="1117"/>
      <c r="AF216" s="1117"/>
      <c r="AG216" s="1117"/>
      <c r="AH216" s="1117"/>
      <c r="AI216" s="1117"/>
      <c r="AJ216" s="1117"/>
      <c r="AK216" s="1117"/>
      <c r="AL216" s="1034">
        <v>1</v>
      </c>
      <c r="AM216" s="1039"/>
      <c r="AN216" s="1039"/>
    </row>
    <row r="217" spans="1:40" s="1167" customFormat="1" ht="30" customHeight="1">
      <c r="A217" s="1161"/>
      <c r="B217" s="1117"/>
      <c r="C217" s="1117"/>
      <c r="D217" s="1168"/>
      <c r="E217" s="1174"/>
      <c r="F217" s="1174"/>
      <c r="G217" s="1174"/>
      <c r="H217" s="1174"/>
      <c r="I217" s="1174"/>
      <c r="J217" s="1174"/>
      <c r="K217" s="1174"/>
      <c r="L217" s="1175"/>
      <c r="M217" s="1117"/>
      <c r="N217" s="1117"/>
      <c r="O217" s="1117"/>
      <c r="P217" s="1176"/>
      <c r="Q217" s="1177"/>
      <c r="R217" s="1177"/>
      <c r="S217" s="1177"/>
      <c r="T217" s="1177"/>
      <c r="U217" s="1177"/>
      <c r="V217" s="1177"/>
      <c r="W217" s="1178"/>
      <c r="X217" s="1117"/>
      <c r="Y217" s="1117"/>
      <c r="Z217" s="1117"/>
      <c r="AA217" s="1117"/>
      <c r="AB217" s="1117"/>
      <c r="AC217" s="1117"/>
      <c r="AD217" s="1117"/>
      <c r="AE217" s="1117"/>
      <c r="AF217" s="1117"/>
      <c r="AG217" s="1117"/>
      <c r="AH217" s="1117"/>
      <c r="AI217" s="1117"/>
      <c r="AJ217" s="1117"/>
      <c r="AK217" s="1117"/>
      <c r="AL217" s="1034">
        <v>1</v>
      </c>
      <c r="AM217" s="1039"/>
      <c r="AN217" s="1039"/>
    </row>
    <row r="218" spans="1:40" s="1167" customFormat="1" ht="30" customHeight="1">
      <c r="A218" s="1161"/>
      <c r="B218" s="1117"/>
      <c r="C218" s="1117"/>
      <c r="D218" s="1168"/>
      <c r="E218" s="1179" t="s">
        <v>2316</v>
      </c>
      <c r="F218" s="1174"/>
      <c r="G218" s="1174"/>
      <c r="H218" s="1174"/>
      <c r="I218" s="1174"/>
      <c r="J218" s="1174"/>
      <c r="K218" s="1174"/>
      <c r="L218" s="1175"/>
      <c r="M218" s="1117"/>
      <c r="N218" s="1117"/>
      <c r="O218" s="1117"/>
      <c r="P218" s="1176"/>
      <c r="Q218" s="1177"/>
      <c r="R218" s="1177"/>
      <c r="S218" s="1177"/>
      <c r="T218" s="1177"/>
      <c r="U218" s="1177"/>
      <c r="V218" s="1177"/>
      <c r="W218" s="1178"/>
      <c r="X218" s="1117"/>
      <c r="Y218" s="1117"/>
      <c r="Z218" s="1117"/>
      <c r="AA218" s="1117"/>
      <c r="AB218" s="1117"/>
      <c r="AC218" s="1117"/>
      <c r="AD218" s="1117"/>
      <c r="AE218" s="1117"/>
      <c r="AF218" s="1117"/>
      <c r="AG218" s="1117"/>
      <c r="AH218" s="1117"/>
      <c r="AI218" s="1117"/>
      <c r="AJ218" s="1117"/>
      <c r="AK218" s="1117"/>
      <c r="AL218" s="1034">
        <v>1</v>
      </c>
      <c r="AM218" s="1039"/>
      <c r="AN218" s="1039"/>
    </row>
    <row r="219" spans="1:40" s="1167" customFormat="1" ht="30" customHeight="1">
      <c r="A219" s="1161"/>
      <c r="B219" s="1117"/>
      <c r="C219" s="1117"/>
      <c r="D219" s="1168" t="s">
        <v>2317</v>
      </c>
      <c r="E219" s="1174"/>
      <c r="F219" s="1174"/>
      <c r="G219" s="1174"/>
      <c r="H219" s="1174"/>
      <c r="I219" s="1174"/>
      <c r="J219" s="1174"/>
      <c r="K219" s="1174"/>
      <c r="L219" s="1175"/>
      <c r="M219" s="1117"/>
      <c r="N219" s="1117"/>
      <c r="O219" s="1117"/>
      <c r="P219" s="1180"/>
      <c r="Q219" s="1074"/>
      <c r="R219" s="1074"/>
      <c r="S219" s="1074"/>
      <c r="T219" s="1074"/>
      <c r="U219" s="1074"/>
      <c r="V219" s="1074"/>
      <c r="W219" s="1170"/>
      <c r="X219" s="1117"/>
      <c r="Y219" s="1117"/>
      <c r="Z219" s="1117"/>
      <c r="AA219" s="1117"/>
      <c r="AB219" s="1117"/>
      <c r="AC219" s="1117"/>
      <c r="AD219" s="1117"/>
      <c r="AE219" s="1117"/>
      <c r="AF219" s="1117"/>
      <c r="AG219" s="1117"/>
      <c r="AH219" s="1117"/>
      <c r="AI219" s="1117"/>
      <c r="AJ219" s="1117"/>
      <c r="AK219" s="1117"/>
      <c r="AL219" s="1034">
        <v>1</v>
      </c>
      <c r="AM219" s="1039"/>
      <c r="AN219" s="1039"/>
    </row>
    <row r="220" spans="1:40" s="1167" customFormat="1" ht="30" customHeight="1">
      <c r="A220" s="1161"/>
      <c r="B220" s="1117"/>
      <c r="C220" s="1117"/>
      <c r="D220" s="1168"/>
      <c r="E220" s="1181"/>
      <c r="F220" s="1181"/>
      <c r="G220" s="1181"/>
      <c r="H220" s="1181"/>
      <c r="I220" s="1179" t="s">
        <v>2318</v>
      </c>
      <c r="J220" s="1182"/>
      <c r="K220" s="1074"/>
      <c r="L220" s="1170"/>
      <c r="M220" s="1117"/>
      <c r="N220" s="1117"/>
      <c r="O220" s="1117"/>
      <c r="P220" s="1180"/>
      <c r="Q220" s="1074"/>
      <c r="R220" s="1074"/>
      <c r="S220" s="1074"/>
      <c r="T220" s="1074"/>
      <c r="U220" s="1074"/>
      <c r="V220" s="1074"/>
      <c r="W220" s="1170"/>
      <c r="X220" s="1117"/>
      <c r="Y220" s="1117"/>
      <c r="Z220" s="1117"/>
      <c r="AA220" s="1117"/>
      <c r="AB220" s="1117"/>
      <c r="AC220" s="1117"/>
      <c r="AD220" s="1117"/>
      <c r="AE220" s="1117"/>
      <c r="AF220" s="1117"/>
      <c r="AG220" s="1117"/>
      <c r="AH220" s="1117"/>
      <c r="AI220" s="1117"/>
      <c r="AJ220" s="1117"/>
      <c r="AK220" s="1117"/>
      <c r="AL220" s="1034">
        <v>1</v>
      </c>
      <c r="AM220" s="1039"/>
      <c r="AN220" s="1039"/>
    </row>
    <row r="221" spans="1:40" s="1167" customFormat="1" ht="30" customHeight="1">
      <c r="A221" s="1161"/>
      <c r="B221" s="1117"/>
      <c r="C221" s="1117"/>
      <c r="D221" s="1168"/>
      <c r="E221" s="1181"/>
      <c r="F221" s="1181"/>
      <c r="G221" s="1181"/>
      <c r="H221" s="1181"/>
      <c r="I221" s="1179" t="s">
        <v>2319</v>
      </c>
      <c r="J221" s="1182"/>
      <c r="K221" s="1074"/>
      <c r="L221" s="1170"/>
      <c r="M221" s="1117"/>
      <c r="N221" s="1117"/>
      <c r="O221" s="1117"/>
      <c r="P221" s="1180"/>
      <c r="Q221" s="1074"/>
      <c r="R221" s="1074"/>
      <c r="S221" s="1074"/>
      <c r="T221" s="1074"/>
      <c r="U221" s="1074"/>
      <c r="V221" s="1074"/>
      <c r="W221" s="1170"/>
      <c r="X221" s="1117"/>
      <c r="Y221" s="1117"/>
      <c r="Z221" s="1117"/>
      <c r="AA221" s="1117"/>
      <c r="AB221" s="1117"/>
      <c r="AC221" s="1117"/>
      <c r="AD221" s="1117"/>
      <c r="AE221" s="1117"/>
      <c r="AF221" s="1117"/>
      <c r="AG221" s="1117"/>
      <c r="AH221" s="1117"/>
      <c r="AI221" s="1117"/>
      <c r="AJ221" s="1117"/>
      <c r="AK221" s="1117"/>
      <c r="AL221" s="1034">
        <v>1</v>
      </c>
      <c r="AM221" s="1039"/>
      <c r="AN221" s="1039"/>
    </row>
    <row r="222" spans="1:40" s="1167" customFormat="1" ht="30" customHeight="1">
      <c r="A222" s="1161"/>
      <c r="B222" s="1117"/>
      <c r="C222" s="1117"/>
      <c r="D222" s="1168"/>
      <c r="E222" s="1181"/>
      <c r="F222" s="1181"/>
      <c r="G222" s="1181"/>
      <c r="H222" s="1181"/>
      <c r="I222" s="1179" t="s">
        <v>2320</v>
      </c>
      <c r="J222" s="1182"/>
      <c r="K222" s="1074"/>
      <c r="L222" s="1170"/>
      <c r="M222" s="1117"/>
      <c r="N222" s="1117"/>
      <c r="O222" s="1117"/>
      <c r="P222" s="1180"/>
      <c r="Q222" s="1074"/>
      <c r="R222" s="1074"/>
      <c r="S222" s="1074"/>
      <c r="T222" s="1074"/>
      <c r="U222" s="1074"/>
      <c r="V222" s="1074"/>
      <c r="W222" s="1170"/>
      <c r="X222" s="1117"/>
      <c r="Y222" s="1117"/>
      <c r="Z222" s="1117"/>
      <c r="AA222" s="1117"/>
      <c r="AB222" s="1117"/>
      <c r="AC222" s="1117"/>
      <c r="AD222" s="1117"/>
      <c r="AE222" s="1117"/>
      <c r="AF222" s="1117"/>
      <c r="AG222" s="1117"/>
      <c r="AH222" s="1117"/>
      <c r="AI222" s="1117"/>
      <c r="AJ222" s="1117"/>
      <c r="AK222" s="1117"/>
      <c r="AL222" s="1034">
        <v>1</v>
      </c>
      <c r="AM222" s="1039"/>
      <c r="AN222" s="1039"/>
    </row>
    <row r="223" spans="1:40" s="1167" customFormat="1" ht="30" customHeight="1">
      <c r="A223" s="1161"/>
      <c r="B223" s="1117"/>
      <c r="C223" s="1117"/>
      <c r="D223" s="1506" t="s">
        <v>2321</v>
      </c>
      <c r="E223" s="1507"/>
      <c r="F223" s="1507"/>
      <c r="G223" s="1507"/>
      <c r="H223" s="1507"/>
      <c r="I223" s="1507"/>
      <c r="J223" s="1507"/>
      <c r="K223" s="1507"/>
      <c r="L223" s="1170"/>
      <c r="M223" s="1117"/>
      <c r="N223" s="1117"/>
      <c r="O223" s="1117"/>
      <c r="P223" s="1180"/>
      <c r="Q223" s="1074"/>
      <c r="R223" s="1074"/>
      <c r="S223" s="1074"/>
      <c r="T223" s="1074"/>
      <c r="U223" s="1074"/>
      <c r="V223" s="1074"/>
      <c r="W223" s="1170"/>
      <c r="X223" s="1117"/>
      <c r="Y223" s="1117"/>
      <c r="Z223" s="1032"/>
      <c r="AA223" s="1032"/>
      <c r="AB223" s="1032"/>
      <c r="AC223" s="1032"/>
      <c r="AD223" s="1032"/>
      <c r="AE223" s="1032"/>
      <c r="AF223" s="1032"/>
      <c r="AG223" s="1032"/>
      <c r="AH223" s="1032"/>
      <c r="AI223" s="1032"/>
      <c r="AJ223" s="1032"/>
      <c r="AK223" s="1032"/>
      <c r="AL223" s="1034">
        <v>1</v>
      </c>
      <c r="AM223" s="1039"/>
      <c r="AN223" s="1039"/>
    </row>
    <row r="224" spans="1:40" s="1167" customFormat="1" ht="30" customHeight="1" thickBot="1">
      <c r="A224" s="1161"/>
      <c r="B224" s="1117"/>
      <c r="C224" s="1117"/>
      <c r="D224" s="1509"/>
      <c r="E224" s="1510"/>
      <c r="F224" s="1510"/>
      <c r="G224" s="1510"/>
      <c r="H224" s="1510"/>
      <c r="I224" s="1510"/>
      <c r="J224" s="1510"/>
      <c r="K224" s="1510"/>
      <c r="L224" s="1183"/>
      <c r="M224" s="1117"/>
      <c r="N224" s="1117"/>
      <c r="O224" s="1117"/>
      <c r="P224" s="1184"/>
      <c r="Q224" s="1185"/>
      <c r="R224" s="1185"/>
      <c r="S224" s="1185"/>
      <c r="T224" s="1185"/>
      <c r="U224" s="1185"/>
      <c r="V224" s="1185"/>
      <c r="W224" s="1183"/>
      <c r="X224" s="1117"/>
      <c r="Y224" s="1117"/>
      <c r="Z224" s="1133"/>
      <c r="AA224" s="1133"/>
      <c r="AB224" s="1133"/>
      <c r="AC224" s="1133"/>
      <c r="AD224" s="1133"/>
      <c r="AE224" s="1133"/>
      <c r="AF224" s="1133"/>
      <c r="AG224" s="1133"/>
      <c r="AH224" s="1134"/>
      <c r="AI224" s="1134"/>
      <c r="AJ224" s="1032"/>
      <c r="AK224" s="1032"/>
      <c r="AL224" s="1034">
        <v>1</v>
      </c>
      <c r="AM224" s="1039"/>
      <c r="AN224" s="1039"/>
    </row>
    <row r="225" spans="1:40">
      <c r="A225" s="1030"/>
      <c r="B225" s="1117"/>
      <c r="C225" s="1117"/>
      <c r="D225" s="1117"/>
      <c r="E225" s="1117"/>
      <c r="F225" s="1117"/>
      <c r="G225" s="1117"/>
      <c r="H225" s="1117"/>
      <c r="I225" s="1117"/>
      <c r="J225" s="1117"/>
      <c r="K225" s="1117"/>
      <c r="L225" s="1117"/>
      <c r="M225" s="1117"/>
      <c r="N225" s="1117"/>
      <c r="O225" s="1117"/>
      <c r="P225" s="1117"/>
      <c r="Q225" s="1117"/>
      <c r="R225" s="1117"/>
      <c r="S225" s="1117"/>
      <c r="T225" s="1117"/>
      <c r="U225" s="1117"/>
      <c r="V225" s="1117"/>
      <c r="W225" s="1117"/>
      <c r="X225" s="1117"/>
      <c r="Y225" s="1117"/>
      <c r="Z225" s="1133"/>
      <c r="AA225" s="1133"/>
      <c r="AB225" s="1133"/>
      <c r="AC225" s="1133"/>
      <c r="AD225" s="1133"/>
      <c r="AE225" s="1133"/>
      <c r="AF225" s="1133"/>
      <c r="AG225" s="1133"/>
      <c r="AH225" s="1134"/>
      <c r="AI225" s="1134"/>
      <c r="AJ225" s="1032"/>
      <c r="AK225" s="1032"/>
      <c r="AL225" s="1034">
        <v>1</v>
      </c>
    </row>
    <row r="226" spans="1:40">
      <c r="A226" s="1030"/>
      <c r="B226" s="1117"/>
      <c r="C226" s="1030"/>
      <c r="D226" s="1030"/>
      <c r="E226" s="1030"/>
      <c r="F226" s="1030"/>
      <c r="G226" s="1030"/>
      <c r="H226" s="1030"/>
      <c r="I226" s="1030"/>
      <c r="J226" s="1030"/>
      <c r="K226" s="1030"/>
      <c r="L226" s="1030"/>
      <c r="M226" s="1030"/>
      <c r="N226" s="1030"/>
      <c r="O226" s="1030"/>
      <c r="P226" s="1030"/>
      <c r="Q226" s="1030"/>
      <c r="R226" s="1030"/>
      <c r="S226" s="1030"/>
      <c r="T226" s="1030"/>
      <c r="U226" s="1030"/>
      <c r="V226" s="1030"/>
      <c r="W226" s="1030"/>
      <c r="X226" s="1117"/>
      <c r="Y226" s="1117"/>
      <c r="Z226" s="1133"/>
      <c r="AA226" s="1133"/>
      <c r="AB226" s="1133"/>
      <c r="AC226" s="1133"/>
      <c r="AD226" s="1133"/>
      <c r="AE226" s="1133"/>
      <c r="AF226" s="1133"/>
      <c r="AG226" s="1133"/>
      <c r="AH226" s="1134"/>
      <c r="AI226" s="1134"/>
      <c r="AJ226" s="1032"/>
      <c r="AK226" s="1032"/>
      <c r="AL226" s="1034">
        <v>1</v>
      </c>
    </row>
    <row r="227" spans="1:40" s="1079" customFormat="1" ht="30" customHeight="1">
      <c r="A227" s="1117">
        <v>1</v>
      </c>
      <c r="B227" s="1117">
        <v>1</v>
      </c>
      <c r="C227" s="1495" t="s">
        <v>581</v>
      </c>
      <c r="D227" s="1495"/>
      <c r="E227" s="1186" t="str">
        <f ca="1">CELL("nomfichier")</f>
        <v>D:\Données\1.UPRT\0-UPRT.fait\1-UPRT.FR-SITE-WEB\ff-fiches-fabrications\ff.fiches.fabrication.2023\ffr.restaurant.2023\[ff.BAR.FICHE.TRILINGUE.05.01.2026.xlsx]Notice.utilisateur</v>
      </c>
      <c r="F227" s="1187"/>
      <c r="G227" s="1187"/>
      <c r="H227" s="1187"/>
      <c r="I227" s="1187"/>
      <c r="J227" s="1188"/>
      <c r="K227" s="1187"/>
      <c r="L227" s="1187"/>
      <c r="M227" s="1187"/>
      <c r="N227" s="1187"/>
      <c r="O227" s="1187"/>
      <c r="P227" s="1187"/>
      <c r="Q227" s="1187"/>
      <c r="R227" s="1187"/>
      <c r="S227" s="1187"/>
      <c r="T227" s="1187"/>
      <c r="U227" s="1187"/>
      <c r="V227" s="1187"/>
      <c r="W227" s="1187"/>
      <c r="X227" s="1187"/>
      <c r="Y227" s="1117"/>
      <c r="Z227" s="1133"/>
      <c r="AA227" s="1133"/>
      <c r="AB227" s="1133"/>
      <c r="AC227" s="1133"/>
      <c r="AD227" s="1133"/>
      <c r="AE227" s="1133"/>
      <c r="AF227" s="1133"/>
      <c r="AG227" s="1133"/>
      <c r="AH227" s="1134"/>
      <c r="AI227" s="1134"/>
      <c r="AJ227" s="1032"/>
      <c r="AK227" s="1032"/>
      <c r="AL227" s="1034">
        <v>1</v>
      </c>
      <c r="AM227" s="1039"/>
      <c r="AN227" s="1039"/>
    </row>
    <row r="228" spans="1:40">
      <c r="A228" s="1030"/>
      <c r="B228" s="1030"/>
      <c r="C228" s="1030"/>
      <c r="D228" s="1030"/>
      <c r="E228" s="1030"/>
      <c r="F228" s="1030"/>
      <c r="G228" s="1030"/>
      <c r="H228" s="1030"/>
      <c r="I228" s="1030"/>
      <c r="J228" s="1030"/>
      <c r="K228" s="1030"/>
      <c r="L228" s="1030"/>
      <c r="M228" s="1030"/>
      <c r="N228" s="1030"/>
      <c r="O228" s="1030"/>
      <c r="P228" s="1030"/>
      <c r="Q228" s="1030"/>
      <c r="R228" s="1030"/>
      <c r="S228" s="1030"/>
      <c r="T228" s="1030"/>
      <c r="U228" s="1030"/>
      <c r="V228" s="1030"/>
      <c r="W228" s="1030"/>
      <c r="X228" s="1030"/>
      <c r="Y228" s="1030"/>
      <c r="Z228" s="1133"/>
      <c r="AA228" s="1133"/>
      <c r="AB228" s="1133"/>
      <c r="AC228" s="1133"/>
      <c r="AD228" s="1133"/>
      <c r="AE228" s="1133"/>
      <c r="AF228" s="1133"/>
      <c r="AG228" s="1133"/>
      <c r="AH228" s="1134"/>
      <c r="AI228" s="1134"/>
      <c r="AJ228" s="1032"/>
      <c r="AK228" s="1032"/>
      <c r="AL228" s="1034">
        <v>1</v>
      </c>
    </row>
    <row r="229" spans="1:40" s="1068" customFormat="1" ht="40.5" customHeight="1">
      <c r="A229" s="1030"/>
      <c r="B229" s="1112"/>
      <c r="C229" s="1189" t="s">
        <v>2322</v>
      </c>
      <c r="D229" s="1189"/>
      <c r="E229" s="1189"/>
      <c r="F229" s="1189"/>
      <c r="G229" s="1189"/>
      <c r="H229" s="1189"/>
      <c r="I229" s="1189"/>
      <c r="J229" s="1189"/>
      <c r="K229" s="1189"/>
      <c r="L229" s="1189"/>
      <c r="M229" s="1030"/>
      <c r="N229" s="1030"/>
      <c r="O229" s="1069"/>
      <c r="P229" s="1069"/>
      <c r="Q229" s="1069"/>
      <c r="R229" s="1069"/>
      <c r="S229" s="1069"/>
      <c r="T229" s="1032"/>
      <c r="U229" s="1032"/>
      <c r="V229" s="1032"/>
      <c r="W229" s="1032"/>
      <c r="X229" s="1032"/>
      <c r="Y229" s="1032"/>
      <c r="Z229" s="1032"/>
      <c r="AA229" s="1032"/>
      <c r="AB229" s="1032"/>
      <c r="AC229" s="1032"/>
      <c r="AD229" s="1032"/>
      <c r="AE229" s="1032"/>
      <c r="AF229" s="1032"/>
      <c r="AG229" s="1133"/>
      <c r="AH229" s="1134"/>
      <c r="AI229" s="1134"/>
      <c r="AJ229" s="1032"/>
      <c r="AK229" s="1032"/>
      <c r="AL229" s="1034">
        <v>1</v>
      </c>
      <c r="AM229" s="1039"/>
      <c r="AN229" s="1039"/>
    </row>
    <row r="230" spans="1:40" s="1068" customFormat="1" ht="40.5" customHeight="1">
      <c r="A230" s="1030"/>
      <c r="B230" s="1112"/>
      <c r="C230" s="1190" t="s">
        <v>1396</v>
      </c>
      <c r="D230" s="1030"/>
      <c r="E230" s="1030"/>
      <c r="F230" s="1030"/>
      <c r="G230" s="1069"/>
      <c r="H230" s="1069"/>
      <c r="I230" s="1069"/>
      <c r="J230" s="1069"/>
      <c r="K230" s="1069"/>
      <c r="L230" s="1069"/>
      <c r="M230" s="1069"/>
      <c r="N230" s="1069"/>
      <c r="O230" s="1191" t="s">
        <v>2323</v>
      </c>
      <c r="P230" s="1069"/>
      <c r="Q230" s="1069"/>
      <c r="R230" s="1069"/>
      <c r="S230" s="1069"/>
      <c r="T230" s="1032"/>
      <c r="U230" s="1191"/>
      <c r="V230" s="1032"/>
      <c r="W230" s="1032"/>
      <c r="X230" s="1032"/>
      <c r="Y230" s="1032"/>
      <c r="Z230" s="1142"/>
      <c r="AA230" s="1032"/>
      <c r="AB230" s="1032"/>
      <c r="AC230" s="1032"/>
      <c r="AD230" s="1032"/>
      <c r="AE230" s="1032"/>
      <c r="AF230" s="1032"/>
      <c r="AG230" s="1133"/>
      <c r="AH230" s="1134"/>
      <c r="AI230" s="1134"/>
      <c r="AJ230" s="1032"/>
      <c r="AK230" s="1032"/>
      <c r="AL230" s="1034">
        <v>1</v>
      </c>
      <c r="AM230" s="1039"/>
      <c r="AN230" s="1039"/>
    </row>
    <row r="231" spans="1:40" s="1068" customFormat="1" ht="40.5" customHeight="1">
      <c r="A231" s="1030"/>
      <c r="B231" s="1112"/>
      <c r="C231" s="1192" t="s">
        <v>2324</v>
      </c>
      <c r="D231" s="1030"/>
      <c r="E231" s="1030"/>
      <c r="F231" s="1030"/>
      <c r="G231" s="1191"/>
      <c r="H231" s="1069"/>
      <c r="I231" s="1030"/>
      <c r="J231" s="1030"/>
      <c r="K231" s="1030"/>
      <c r="L231" s="1030"/>
      <c r="M231" s="1030"/>
      <c r="N231" s="1030"/>
      <c r="O231" s="1192"/>
      <c r="P231" s="1069"/>
      <c r="Q231" s="1069"/>
      <c r="R231" s="1069"/>
      <c r="S231" s="1069"/>
      <c r="T231" s="1032"/>
      <c r="U231" s="1032"/>
      <c r="V231" s="1032"/>
      <c r="W231" s="1032"/>
      <c r="X231" s="1032"/>
      <c r="Y231" s="1032"/>
      <c r="Z231" s="1146"/>
      <c r="AA231" s="1032"/>
      <c r="AB231" s="1032"/>
      <c r="AC231" s="1032"/>
      <c r="AD231" s="1032"/>
      <c r="AE231" s="1032"/>
      <c r="AF231" s="1032"/>
      <c r="AG231" s="1133"/>
      <c r="AH231" s="1134"/>
      <c r="AI231" s="1134"/>
      <c r="AJ231" s="1032"/>
      <c r="AK231" s="1032"/>
      <c r="AL231" s="1034">
        <v>1</v>
      </c>
      <c r="AM231" s="1039"/>
      <c r="AN231" s="1039"/>
    </row>
    <row r="232" spans="1:40" s="1068" customFormat="1" ht="40.5" customHeight="1">
      <c r="A232" s="1030"/>
      <c r="B232" s="1112"/>
      <c r="C232" s="1193" t="s">
        <v>781</v>
      </c>
      <c r="D232" s="1030"/>
      <c r="E232" s="1030"/>
      <c r="F232" s="1030"/>
      <c r="G232" s="1191"/>
      <c r="H232" s="1069"/>
      <c r="I232" s="1030"/>
      <c r="J232" s="1030"/>
      <c r="K232" s="1030"/>
      <c r="L232" s="1030"/>
      <c r="M232" s="1030"/>
      <c r="N232" s="1030"/>
      <c r="O232" s="1069"/>
      <c r="P232" s="1069"/>
      <c r="Q232" s="1069"/>
      <c r="R232" s="1069"/>
      <c r="S232" s="1069"/>
      <c r="T232" s="1032"/>
      <c r="U232" s="1032"/>
      <c r="V232" s="1032"/>
      <c r="W232" s="1032"/>
      <c r="X232" s="1032"/>
      <c r="Y232" s="1032"/>
      <c r="Z232" s="1032"/>
      <c r="AA232" s="1032"/>
      <c r="AB232" s="1032"/>
      <c r="AC232" s="1032"/>
      <c r="AD232" s="1032"/>
      <c r="AE232" s="1032"/>
      <c r="AF232" s="1032"/>
      <c r="AG232" s="1133"/>
      <c r="AH232" s="1134"/>
      <c r="AI232" s="1134"/>
      <c r="AJ232" s="1032"/>
      <c r="AK232" s="1032"/>
      <c r="AL232" s="1034">
        <v>1</v>
      </c>
      <c r="AM232" s="1039"/>
      <c r="AN232" s="1039"/>
    </row>
    <row r="233" spans="1:40" s="1068" customFormat="1" ht="40.5" customHeight="1">
      <c r="A233" s="1030"/>
      <c r="B233" s="1112"/>
      <c r="C233" s="1194" t="s">
        <v>1890</v>
      </c>
      <c r="D233" s="1030"/>
      <c r="E233" s="1030"/>
      <c r="F233" s="1030"/>
      <c r="G233" s="1030"/>
      <c r="H233" s="1030"/>
      <c r="I233" s="1069"/>
      <c r="J233" s="1030"/>
      <c r="K233" s="1030"/>
      <c r="L233" s="1030"/>
      <c r="M233" s="1030"/>
      <c r="N233" s="1030"/>
      <c r="O233" s="1069"/>
      <c r="P233" s="1069"/>
      <c r="Q233" s="1069"/>
      <c r="R233" s="1069"/>
      <c r="S233" s="1069"/>
      <c r="T233" s="1032"/>
      <c r="U233" s="1032"/>
      <c r="V233" s="1127" t="s">
        <v>2325</v>
      </c>
      <c r="W233" s="741"/>
      <c r="X233" s="741"/>
      <c r="Y233" s="741"/>
      <c r="Z233" s="741"/>
      <c r="AA233" s="741"/>
      <c r="AB233" s="741"/>
      <c r="AC233" s="1032"/>
      <c r="AD233" s="1032"/>
      <c r="AE233" s="1032"/>
      <c r="AF233" s="1032"/>
      <c r="AG233" s="1133"/>
      <c r="AH233" s="1134"/>
      <c r="AI233" s="1134"/>
      <c r="AJ233" s="1032"/>
      <c r="AK233" s="1032"/>
      <c r="AL233" s="1034">
        <v>1</v>
      </c>
      <c r="AM233" s="1039"/>
      <c r="AN233" s="1039"/>
    </row>
    <row r="234" spans="1:40" s="1068" customFormat="1" ht="40.5" customHeight="1">
      <c r="A234" s="1030"/>
      <c r="B234" s="1112"/>
      <c r="C234" s="1194" t="s">
        <v>1891</v>
      </c>
      <c r="D234" s="1030"/>
      <c r="E234" s="1030"/>
      <c r="F234" s="1030"/>
      <c r="G234" s="1030"/>
      <c r="H234" s="1030"/>
      <c r="I234" s="1069"/>
      <c r="J234" s="1030"/>
      <c r="K234" s="1030"/>
      <c r="L234" s="1030"/>
      <c r="M234" s="1030"/>
      <c r="N234" s="1030"/>
      <c r="O234" s="1069"/>
      <c r="P234" s="1069"/>
      <c r="Q234" s="1069"/>
      <c r="R234" s="1069"/>
      <c r="S234" s="1069"/>
      <c r="T234" s="1032"/>
      <c r="U234" s="1032"/>
      <c r="V234" s="1195" t="s">
        <v>1400</v>
      </c>
      <c r="W234" s="1113"/>
      <c r="X234" s="1113"/>
      <c r="Y234" s="1113"/>
      <c r="Z234" s="1113"/>
      <c r="AA234" s="1113"/>
      <c r="AB234" s="1113"/>
      <c r="AC234" s="1032" t="s">
        <v>505</v>
      </c>
      <c r="AD234" s="1032"/>
      <c r="AE234" s="1032"/>
      <c r="AF234" s="1032"/>
      <c r="AG234" s="1133"/>
      <c r="AH234" s="1134"/>
      <c r="AI234" s="1134"/>
      <c r="AJ234" s="1032"/>
      <c r="AK234" s="1032"/>
      <c r="AL234" s="1034">
        <v>1</v>
      </c>
      <c r="AM234" s="1039"/>
      <c r="AN234" s="1039"/>
    </row>
    <row r="235" spans="1:40" s="1068" customFormat="1" ht="40.5" customHeight="1">
      <c r="A235" s="1030"/>
      <c r="B235" s="1112"/>
      <c r="C235" s="1193" t="s">
        <v>784</v>
      </c>
      <c r="D235" s="1030"/>
      <c r="E235" s="1030"/>
      <c r="F235" s="1030"/>
      <c r="G235" s="1030"/>
      <c r="H235" s="1030"/>
      <c r="I235" s="1069"/>
      <c r="J235" s="1030"/>
      <c r="K235" s="1030"/>
      <c r="L235" s="1030"/>
      <c r="M235" s="1030"/>
      <c r="N235" s="1030"/>
      <c r="O235" s="1069"/>
      <c r="P235" s="1069"/>
      <c r="Q235" s="1069"/>
      <c r="R235" s="1069"/>
      <c r="S235" s="1069"/>
      <c r="T235" s="1032"/>
      <c r="U235" s="1032"/>
      <c r="V235" s="1032"/>
      <c r="W235" s="1032"/>
      <c r="X235" s="1032"/>
      <c r="Y235" s="1032"/>
      <c r="Z235" s="1032"/>
      <c r="AA235" s="1032"/>
      <c r="AB235" s="1032"/>
      <c r="AC235" s="1032"/>
      <c r="AD235" s="1032"/>
      <c r="AE235" s="1032"/>
      <c r="AF235" s="1032"/>
      <c r="AG235" s="1133"/>
      <c r="AH235" s="1134"/>
      <c r="AI235" s="1134"/>
      <c r="AJ235" s="1032"/>
      <c r="AK235" s="1032"/>
      <c r="AL235" s="1034">
        <v>1</v>
      </c>
      <c r="AM235" s="1039"/>
      <c r="AN235" s="1039"/>
    </row>
    <row r="236" spans="1:40" s="1068" customFormat="1" ht="40.5" customHeight="1">
      <c r="A236" s="1030"/>
      <c r="B236" s="1112"/>
      <c r="C236" s="1193" t="s">
        <v>1401</v>
      </c>
      <c r="D236" s="1030"/>
      <c r="E236" s="1030"/>
      <c r="F236" s="1030"/>
      <c r="G236" s="1030"/>
      <c r="H236" s="1030"/>
      <c r="I236" s="1069"/>
      <c r="J236" s="1030"/>
      <c r="K236" s="1030"/>
      <c r="L236" s="1030"/>
      <c r="M236" s="1030"/>
      <c r="N236" s="1030"/>
      <c r="O236" s="1069"/>
      <c r="P236" s="1069"/>
      <c r="Q236" s="1069"/>
      <c r="R236" s="1069"/>
      <c r="S236" s="1069"/>
      <c r="T236" s="1032"/>
      <c r="U236" s="1032"/>
      <c r="V236" s="1032"/>
      <c r="W236" s="1032"/>
      <c r="X236" s="1032"/>
      <c r="Y236" s="1032"/>
      <c r="Z236" s="1032"/>
      <c r="AA236" s="1032"/>
      <c r="AB236" s="1032"/>
      <c r="AC236" s="1032"/>
      <c r="AD236" s="1032"/>
      <c r="AE236" s="1032"/>
      <c r="AF236" s="1032"/>
      <c r="AG236" s="1133"/>
      <c r="AH236" s="1134"/>
      <c r="AI236" s="1134"/>
      <c r="AJ236" s="1032"/>
      <c r="AK236" s="1032"/>
      <c r="AL236" s="1034">
        <v>1</v>
      </c>
      <c r="AM236" s="1039"/>
      <c r="AN236" s="1039"/>
    </row>
    <row r="237" spans="1:40" s="1068" customFormat="1" ht="40.5" customHeight="1">
      <c r="A237" s="1030"/>
      <c r="B237" s="1112"/>
      <c r="C237" s="1196" t="s">
        <v>538</v>
      </c>
      <c r="D237" s="1196" t="s">
        <v>521</v>
      </c>
      <c r="E237" s="1196" t="s">
        <v>1402</v>
      </c>
      <c r="F237" s="1196" t="s">
        <v>1403</v>
      </c>
      <c r="G237" s="1196" t="s">
        <v>1404</v>
      </c>
      <c r="H237" s="1196" t="s">
        <v>1405</v>
      </c>
      <c r="I237" s="1196" t="s">
        <v>1406</v>
      </c>
      <c r="J237" s="1196" t="s">
        <v>1407</v>
      </c>
      <c r="K237" s="1196" t="s">
        <v>1408</v>
      </c>
      <c r="L237" s="1196" t="s">
        <v>1409</v>
      </c>
      <c r="M237" s="1196" t="s">
        <v>1410</v>
      </c>
      <c r="N237" s="1196" t="s">
        <v>1411</v>
      </c>
      <c r="O237" s="1196" t="s">
        <v>1412</v>
      </c>
      <c r="P237" s="1069"/>
      <c r="Q237" s="1196" t="s">
        <v>1413</v>
      </c>
      <c r="R237" s="1196" t="s">
        <v>1414</v>
      </c>
      <c r="S237" s="1196" t="s">
        <v>1415</v>
      </c>
      <c r="T237" s="1196" t="s">
        <v>1416</v>
      </c>
      <c r="U237" s="1196" t="s">
        <v>1417</v>
      </c>
      <c r="V237" s="1196" t="s">
        <v>1418</v>
      </c>
      <c r="W237" s="1196" t="s">
        <v>1419</v>
      </c>
      <c r="X237" s="1196" t="s">
        <v>1420</v>
      </c>
      <c r="Y237" s="1196" t="s">
        <v>1421</v>
      </c>
      <c r="Z237" s="1196" t="s">
        <v>1422</v>
      </c>
      <c r="AA237" s="1196" t="s">
        <v>1423</v>
      </c>
      <c r="AB237" s="1196" t="s">
        <v>1424</v>
      </c>
      <c r="AC237" s="1196" t="s">
        <v>1425</v>
      </c>
      <c r="AD237" s="1032"/>
      <c r="AE237" s="1032"/>
      <c r="AF237" s="1032"/>
      <c r="AG237" s="1133"/>
      <c r="AH237" s="1134"/>
      <c r="AI237" s="1134"/>
      <c r="AJ237" s="1032"/>
      <c r="AK237" s="1032"/>
      <c r="AL237" s="1034">
        <v>1</v>
      </c>
      <c r="AM237" s="1039"/>
      <c r="AN237" s="1039"/>
    </row>
    <row r="238" spans="1:40" s="1068" customFormat="1" ht="40.5" customHeight="1">
      <c r="A238" s="1030"/>
      <c r="B238" s="1112"/>
      <c r="C238" s="1196" t="s">
        <v>1426</v>
      </c>
      <c r="D238" s="1196" t="s">
        <v>1427</v>
      </c>
      <c r="E238" s="1196" t="s">
        <v>1428</v>
      </c>
      <c r="F238" s="1196" t="s">
        <v>1429</v>
      </c>
      <c r="G238" s="1196" t="s">
        <v>1430</v>
      </c>
      <c r="H238" s="1196" t="s">
        <v>1431</v>
      </c>
      <c r="I238" s="1196" t="s">
        <v>1432</v>
      </c>
      <c r="J238" s="1196" t="s">
        <v>1433</v>
      </c>
      <c r="K238" s="1196" t="s">
        <v>1434</v>
      </c>
      <c r="L238" s="1196" t="s">
        <v>1435</v>
      </c>
      <c r="M238" s="1196" t="s">
        <v>1436</v>
      </c>
      <c r="N238" s="1196" t="s">
        <v>1437</v>
      </c>
      <c r="O238" s="1196" t="s">
        <v>1438</v>
      </c>
      <c r="P238" s="1130"/>
      <c r="Q238" s="1196" t="s">
        <v>1439</v>
      </c>
      <c r="R238" s="1196" t="s">
        <v>1440</v>
      </c>
      <c r="S238" s="1196" t="s">
        <v>1441</v>
      </c>
      <c r="T238" s="1196" t="s">
        <v>1442</v>
      </c>
      <c r="U238" s="1196" t="s">
        <v>1443</v>
      </c>
      <c r="V238" s="1196" t="s">
        <v>1444</v>
      </c>
      <c r="W238" s="1196" t="s">
        <v>1445</v>
      </c>
      <c r="X238" s="1196" t="s">
        <v>1446</v>
      </c>
      <c r="Y238" s="1196" t="s">
        <v>1447</v>
      </c>
      <c r="Z238" s="1196" t="s">
        <v>1448</v>
      </c>
      <c r="AA238" s="1196" t="s">
        <v>1449</v>
      </c>
      <c r="AB238" s="1196" t="s">
        <v>1450</v>
      </c>
      <c r="AC238" s="1196" t="s">
        <v>1451</v>
      </c>
      <c r="AD238" s="1032"/>
      <c r="AE238" s="1032"/>
      <c r="AF238" s="1032"/>
      <c r="AG238" s="1133"/>
      <c r="AH238" s="1134"/>
      <c r="AI238" s="1134"/>
      <c r="AJ238" s="1032"/>
      <c r="AK238" s="1032"/>
      <c r="AL238" s="1034">
        <v>1</v>
      </c>
      <c r="AM238" s="1039"/>
      <c r="AN238" s="1039"/>
    </row>
    <row r="239" spans="1:40" s="1068" customFormat="1" ht="40.5" customHeight="1">
      <c r="A239" s="1030"/>
      <c r="B239" s="1112"/>
      <c r="C239" s="1130"/>
      <c r="D239" s="1130"/>
      <c r="E239" s="1130"/>
      <c r="F239" s="1130"/>
      <c r="G239" s="1130"/>
      <c r="H239" s="1130"/>
      <c r="I239" s="1130"/>
      <c r="J239" s="1130"/>
      <c r="K239" s="1130"/>
      <c r="L239" s="1130"/>
      <c r="M239" s="1030"/>
      <c r="N239" s="1030"/>
      <c r="O239" s="1030"/>
      <c r="P239" s="1030"/>
      <c r="Q239" s="1030"/>
      <c r="R239" s="1030"/>
      <c r="S239" s="1030"/>
      <c r="T239" s="1030"/>
      <c r="U239" s="1030"/>
      <c r="V239" s="1030"/>
      <c r="W239" s="1030"/>
      <c r="X239" s="1030"/>
      <c r="Y239" s="1030"/>
      <c r="Z239" s="1032"/>
      <c r="AA239" s="1032"/>
      <c r="AB239" s="1032"/>
      <c r="AC239" s="1032"/>
      <c r="AD239" s="1032"/>
      <c r="AE239" s="1032"/>
      <c r="AF239" s="1032"/>
      <c r="AG239" s="1133"/>
      <c r="AH239" s="1134"/>
      <c r="AI239" s="1134"/>
      <c r="AJ239" s="1032"/>
      <c r="AK239" s="1032"/>
      <c r="AL239" s="1034">
        <v>1</v>
      </c>
      <c r="AM239" s="1039"/>
      <c r="AN239" s="1039"/>
    </row>
    <row r="240" spans="1:40" s="1068" customFormat="1" ht="40.5" customHeight="1">
      <c r="A240" s="1030"/>
      <c r="B240" s="1112"/>
      <c r="C240" s="1196" t="s">
        <v>1413</v>
      </c>
      <c r="D240" s="1196" t="s">
        <v>1414</v>
      </c>
      <c r="E240" s="1196" t="s">
        <v>1415</v>
      </c>
      <c r="F240" s="1196" t="s">
        <v>1416</v>
      </c>
      <c r="G240" s="1196" t="s">
        <v>1417</v>
      </c>
      <c r="H240" s="1196" t="s">
        <v>1418</v>
      </c>
      <c r="I240" s="1196" t="s">
        <v>1419</v>
      </c>
      <c r="J240" s="1196" t="s">
        <v>1420</v>
      </c>
      <c r="K240" s="1196" t="s">
        <v>1421</v>
      </c>
      <c r="L240" s="1196" t="s">
        <v>1422</v>
      </c>
      <c r="M240" s="1196" t="s">
        <v>1423</v>
      </c>
      <c r="N240" s="1196" t="s">
        <v>1424</v>
      </c>
      <c r="O240" s="1196" t="s">
        <v>1425</v>
      </c>
      <c r="P240" s="1030"/>
      <c r="Q240" s="1196" t="s">
        <v>1452</v>
      </c>
      <c r="R240" s="1196" t="s">
        <v>1453</v>
      </c>
      <c r="S240" s="1196" t="s">
        <v>1454</v>
      </c>
      <c r="T240" s="1196" t="s">
        <v>1455</v>
      </c>
      <c r="U240" s="1196" t="s">
        <v>1456</v>
      </c>
      <c r="V240" s="1196" t="s">
        <v>1457</v>
      </c>
      <c r="W240" s="1196" t="s">
        <v>1458</v>
      </c>
      <c r="X240" s="1196" t="s">
        <v>1459</v>
      </c>
      <c r="Y240" s="1196" t="s">
        <v>1459</v>
      </c>
      <c r="Z240" s="1196" t="s">
        <v>1460</v>
      </c>
      <c r="AA240" s="1196" t="s">
        <v>1461</v>
      </c>
      <c r="AB240" s="1196" t="s">
        <v>1462</v>
      </c>
      <c r="AC240" s="1196" t="s">
        <v>1463</v>
      </c>
      <c r="AD240" s="1196" t="s">
        <v>1464</v>
      </c>
      <c r="AE240" s="1032"/>
      <c r="AF240" s="1032"/>
      <c r="AG240" s="1133"/>
      <c r="AH240" s="1134"/>
      <c r="AI240" s="1134"/>
      <c r="AJ240" s="1032"/>
      <c r="AK240" s="1032"/>
      <c r="AL240" s="1034">
        <v>1</v>
      </c>
      <c r="AM240" s="1039"/>
      <c r="AN240" s="1039"/>
    </row>
    <row r="241" spans="1:40" s="1068" customFormat="1" ht="40.5" customHeight="1">
      <c r="A241" s="1030"/>
      <c r="B241" s="1112"/>
      <c r="C241" s="1196" t="s">
        <v>1439</v>
      </c>
      <c r="D241" s="1196" t="s">
        <v>1440</v>
      </c>
      <c r="E241" s="1196" t="s">
        <v>1441</v>
      </c>
      <c r="F241" s="1196" t="s">
        <v>1442</v>
      </c>
      <c r="G241" s="1196" t="s">
        <v>1443</v>
      </c>
      <c r="H241" s="1196" t="s">
        <v>1444</v>
      </c>
      <c r="I241" s="1196" t="s">
        <v>1445</v>
      </c>
      <c r="J241" s="1196" t="s">
        <v>1446</v>
      </c>
      <c r="K241" s="1196" t="s">
        <v>1447</v>
      </c>
      <c r="L241" s="1196" t="s">
        <v>1448</v>
      </c>
      <c r="M241" s="1196" t="s">
        <v>1449</v>
      </c>
      <c r="N241" s="1196" t="s">
        <v>1450</v>
      </c>
      <c r="O241" s="1196" t="s">
        <v>1451</v>
      </c>
      <c r="P241" s="1030"/>
      <c r="Q241" s="1196" t="s">
        <v>1465</v>
      </c>
      <c r="R241" s="1196" t="s">
        <v>1466</v>
      </c>
      <c r="S241" s="1196" t="s">
        <v>1467</v>
      </c>
      <c r="T241" s="1196" t="s">
        <v>1468</v>
      </c>
      <c r="U241" s="1196" t="s">
        <v>1469</v>
      </c>
      <c r="V241" s="1196" t="s">
        <v>1469</v>
      </c>
      <c r="W241" s="1196" t="s">
        <v>1470</v>
      </c>
      <c r="X241" s="1196" t="s">
        <v>1471</v>
      </c>
      <c r="Y241" s="1196" t="s">
        <v>1472</v>
      </c>
      <c r="Z241" s="1196" t="s">
        <v>1473</v>
      </c>
      <c r="AA241" s="1196" t="s">
        <v>1474</v>
      </c>
      <c r="AB241" s="1196" t="s">
        <v>1475</v>
      </c>
      <c r="AC241" s="1196" t="s">
        <v>1476</v>
      </c>
      <c r="AD241" s="1196"/>
      <c r="AE241" s="1032"/>
      <c r="AF241" s="1032"/>
      <c r="AG241" s="1133"/>
      <c r="AH241" s="1134"/>
      <c r="AI241" s="1134"/>
      <c r="AJ241" s="1032"/>
      <c r="AK241" s="1032"/>
      <c r="AL241" s="1034">
        <v>1</v>
      </c>
      <c r="AM241" s="1039"/>
      <c r="AN241" s="1039"/>
    </row>
    <row r="242" spans="1:40" s="1068" customFormat="1" ht="40.5" customHeight="1">
      <c r="A242" s="1030"/>
      <c r="B242" s="1112"/>
      <c r="C242" s="1130"/>
      <c r="D242" s="1130"/>
      <c r="E242" s="1130"/>
      <c r="F242" s="1130"/>
      <c r="G242" s="1130"/>
      <c r="H242" s="1130"/>
      <c r="I242" s="1130"/>
      <c r="J242" s="1130"/>
      <c r="K242" s="1130"/>
      <c r="L242" s="1130"/>
      <c r="M242" s="1030"/>
      <c r="N242" s="1030"/>
      <c r="O242" s="1030"/>
      <c r="P242" s="1030"/>
      <c r="Q242" s="1030"/>
      <c r="R242" s="1030"/>
      <c r="S242" s="1030"/>
      <c r="T242" s="1030"/>
      <c r="U242" s="1030"/>
      <c r="V242" s="1030"/>
      <c r="W242" s="1030"/>
      <c r="X242" s="1030"/>
      <c r="Y242" s="1030"/>
      <c r="Z242" s="1032"/>
      <c r="AA242" s="1032"/>
      <c r="AB242" s="1032"/>
      <c r="AC242" s="1032"/>
      <c r="AD242" s="1032"/>
      <c r="AE242" s="1032"/>
      <c r="AF242" s="1032"/>
      <c r="AG242" s="1133"/>
      <c r="AH242" s="1134"/>
      <c r="AI242" s="1134"/>
      <c r="AJ242" s="1032"/>
      <c r="AK242" s="1032"/>
      <c r="AL242" s="1034">
        <v>1</v>
      </c>
      <c r="AM242" s="1039"/>
      <c r="AN242" s="1039"/>
    </row>
    <row r="243" spans="1:40" s="1068" customFormat="1" ht="40.5" customHeight="1">
      <c r="A243" s="1030"/>
      <c r="B243" s="1112"/>
      <c r="C243" s="1197" t="s">
        <v>1477</v>
      </c>
      <c r="D243" s="1197" t="s">
        <v>1478</v>
      </c>
      <c r="E243" s="1197" t="s">
        <v>1479</v>
      </c>
      <c r="F243" s="1197" t="s">
        <v>1480</v>
      </c>
      <c r="G243" s="1197" t="s">
        <v>1481</v>
      </c>
      <c r="H243" s="1197" t="s">
        <v>1482</v>
      </c>
      <c r="I243" s="1197" t="s">
        <v>1483</v>
      </c>
      <c r="J243" s="1197" t="s">
        <v>1484</v>
      </c>
      <c r="K243" s="1197" t="s">
        <v>1485</v>
      </c>
      <c r="L243" s="1197" t="s">
        <v>1486</v>
      </c>
      <c r="M243" s="1197" t="s">
        <v>1487</v>
      </c>
      <c r="N243" s="1197" t="s">
        <v>1488</v>
      </c>
      <c r="O243" s="1197" t="s">
        <v>1489</v>
      </c>
      <c r="P243" s="1030"/>
      <c r="Q243" s="1198" t="s">
        <v>1490</v>
      </c>
      <c r="R243" s="1198" t="s">
        <v>1491</v>
      </c>
      <c r="S243" s="1198" t="s">
        <v>374</v>
      </c>
      <c r="T243" s="1198" t="s">
        <v>1492</v>
      </c>
      <c r="U243" s="1198" t="s">
        <v>1493</v>
      </c>
      <c r="V243" s="1198" t="s">
        <v>1494</v>
      </c>
      <c r="W243" s="1198" t="s">
        <v>1495</v>
      </c>
      <c r="X243" s="1198" t="s">
        <v>1496</v>
      </c>
      <c r="Y243" s="1198" t="s">
        <v>1497</v>
      </c>
      <c r="Z243" s="1198" t="s">
        <v>410</v>
      </c>
      <c r="AA243" s="1198" t="s">
        <v>1498</v>
      </c>
      <c r="AB243" s="1032"/>
      <c r="AC243" s="1032"/>
      <c r="AD243" s="1032"/>
      <c r="AE243" s="1032"/>
      <c r="AF243" s="1032"/>
      <c r="AG243" s="1133"/>
      <c r="AH243" s="1134"/>
      <c r="AI243" s="1134"/>
      <c r="AJ243" s="1032"/>
      <c r="AK243" s="1032"/>
      <c r="AL243" s="1034">
        <v>1</v>
      </c>
      <c r="AM243" s="1039"/>
      <c r="AN243" s="1039"/>
    </row>
    <row r="244" spans="1:40" s="1068" customFormat="1" ht="40.5" customHeight="1">
      <c r="A244" s="1030"/>
      <c r="B244" s="1112"/>
      <c r="C244" s="1197" t="s">
        <v>1499</v>
      </c>
      <c r="D244" s="1197" t="s">
        <v>1500</v>
      </c>
      <c r="E244" s="1197" t="s">
        <v>1501</v>
      </c>
      <c r="F244" s="1197" t="s">
        <v>1502</v>
      </c>
      <c r="G244" s="1197" t="s">
        <v>1503</v>
      </c>
      <c r="H244" s="1197" t="s">
        <v>1504</v>
      </c>
      <c r="I244" s="1197" t="s">
        <v>1505</v>
      </c>
      <c r="J244" s="1197" t="s">
        <v>1506</v>
      </c>
      <c r="K244" s="1197" t="s">
        <v>1507</v>
      </c>
      <c r="L244" s="1197" t="s">
        <v>1508</v>
      </c>
      <c r="M244" s="1197" t="s">
        <v>1509</v>
      </c>
      <c r="N244" s="1197" t="s">
        <v>1509</v>
      </c>
      <c r="O244" s="1197" t="s">
        <v>1510</v>
      </c>
      <c r="P244" s="1030"/>
      <c r="Q244" s="1198" t="s">
        <v>1511</v>
      </c>
      <c r="R244" s="1198" t="s">
        <v>1512</v>
      </c>
      <c r="S244" s="1198" t="s">
        <v>1513</v>
      </c>
      <c r="T244" s="1198" t="s">
        <v>1514</v>
      </c>
      <c r="U244" s="1198" t="s">
        <v>1515</v>
      </c>
      <c r="V244" s="1198" t="s">
        <v>1516</v>
      </c>
      <c r="W244" s="1198" t="s">
        <v>1517</v>
      </c>
      <c r="X244" s="1198" t="s">
        <v>1518</v>
      </c>
      <c r="Y244" s="1198" t="s">
        <v>1519</v>
      </c>
      <c r="Z244" s="1198" t="s">
        <v>1520</v>
      </c>
      <c r="AA244" s="1198"/>
      <c r="AB244" s="1032"/>
      <c r="AC244" s="1032"/>
      <c r="AD244" s="1032"/>
      <c r="AE244" s="1032"/>
      <c r="AF244" s="1032"/>
      <c r="AG244" s="1133"/>
      <c r="AH244" s="1134"/>
      <c r="AI244" s="1134"/>
      <c r="AJ244" s="1032"/>
      <c r="AK244" s="1032"/>
      <c r="AL244" s="1034">
        <v>1</v>
      </c>
      <c r="AM244" s="1039"/>
      <c r="AN244" s="1039"/>
    </row>
    <row r="245" spans="1:40" s="1068" customFormat="1" ht="40.5" customHeight="1">
      <c r="A245" s="1030"/>
      <c r="B245" s="1112"/>
      <c r="C245" s="1130"/>
      <c r="D245" s="1130"/>
      <c r="E245" s="1130"/>
      <c r="F245" s="1130"/>
      <c r="G245" s="1130"/>
      <c r="H245" s="1130"/>
      <c r="I245" s="1130"/>
      <c r="J245" s="1130"/>
      <c r="K245" s="1130"/>
      <c r="L245" s="1130"/>
      <c r="M245" s="1030"/>
      <c r="N245" s="1030"/>
      <c r="O245" s="1030"/>
      <c r="P245" s="1030"/>
      <c r="Q245" s="1030"/>
      <c r="R245" s="1030"/>
      <c r="S245" s="1030"/>
      <c r="T245" s="1030"/>
      <c r="U245" s="1030"/>
      <c r="V245" s="1030"/>
      <c r="W245" s="1030"/>
      <c r="X245" s="1030"/>
      <c r="Y245" s="1030"/>
      <c r="Z245" s="1032"/>
      <c r="AA245" s="1032"/>
      <c r="AB245" s="1032"/>
      <c r="AC245" s="1032"/>
      <c r="AD245" s="1032"/>
      <c r="AE245" s="1032"/>
      <c r="AF245" s="1032"/>
      <c r="AG245" s="1133"/>
      <c r="AH245" s="1134"/>
      <c r="AI245" s="1134"/>
      <c r="AJ245" s="1032"/>
      <c r="AK245" s="1032"/>
      <c r="AL245" s="1034">
        <v>1</v>
      </c>
      <c r="AM245" s="1039"/>
      <c r="AN245" s="1039"/>
    </row>
    <row r="246" spans="1:40" s="1068" customFormat="1" ht="40.5" customHeight="1">
      <c r="A246" s="1030"/>
      <c r="B246" s="1112"/>
      <c r="C246" s="1198" t="s">
        <v>1521</v>
      </c>
      <c r="D246" s="1198" t="s">
        <v>1522</v>
      </c>
      <c r="E246" s="1198" t="s">
        <v>1523</v>
      </c>
      <c r="F246" s="1198" t="s">
        <v>1524</v>
      </c>
      <c r="G246" s="1198" t="s">
        <v>380</v>
      </c>
      <c r="H246" s="1198" t="s">
        <v>1525</v>
      </c>
      <c r="I246" s="1198" t="s">
        <v>1526</v>
      </c>
      <c r="J246" s="1198" t="s">
        <v>1527</v>
      </c>
      <c r="K246" s="1198" t="s">
        <v>1528</v>
      </c>
      <c r="L246" s="1198" t="s">
        <v>1529</v>
      </c>
      <c r="M246" s="1198" t="s">
        <v>1530</v>
      </c>
      <c r="N246" s="1030"/>
      <c r="O246" s="1030"/>
      <c r="P246" s="1030"/>
      <c r="Q246" s="1198" t="s">
        <v>1531</v>
      </c>
      <c r="R246" s="1198" t="s">
        <v>1532</v>
      </c>
      <c r="S246" s="1198" t="s">
        <v>1533</v>
      </c>
      <c r="T246" s="1198" t="s">
        <v>1534</v>
      </c>
      <c r="U246" s="1198" t="s">
        <v>1535</v>
      </c>
      <c r="V246" s="1198" t="s">
        <v>1536</v>
      </c>
      <c r="W246" s="1198" t="s">
        <v>1537</v>
      </c>
      <c r="X246" s="1198" t="s">
        <v>1538</v>
      </c>
      <c r="Y246" s="1198" t="s">
        <v>1539</v>
      </c>
      <c r="Z246" s="1198" t="s">
        <v>1540</v>
      </c>
      <c r="AA246" s="1032"/>
      <c r="AB246" s="1032"/>
      <c r="AC246" s="1032"/>
      <c r="AD246" s="1032"/>
      <c r="AE246" s="1032"/>
      <c r="AF246" s="1032"/>
      <c r="AG246" s="1133"/>
      <c r="AH246" s="1134"/>
      <c r="AI246" s="1134"/>
      <c r="AJ246" s="1032"/>
      <c r="AK246" s="1032"/>
      <c r="AL246" s="1034">
        <v>1</v>
      </c>
      <c r="AM246" s="1039"/>
      <c r="AN246" s="1039"/>
    </row>
    <row r="247" spans="1:40" s="1068" customFormat="1" ht="40.5" customHeight="1">
      <c r="A247" s="1030"/>
      <c r="B247" s="1112"/>
      <c r="C247" s="1130"/>
      <c r="D247" s="1130"/>
      <c r="E247" s="1130"/>
      <c r="F247" s="1130"/>
      <c r="G247" s="1130"/>
      <c r="H247" s="1130"/>
      <c r="I247" s="1130"/>
      <c r="J247" s="1130"/>
      <c r="K247" s="1130"/>
      <c r="L247" s="1130"/>
      <c r="M247" s="1030"/>
      <c r="N247" s="1030"/>
      <c r="O247" s="1130"/>
      <c r="P247" s="1130"/>
      <c r="Q247" s="1130"/>
      <c r="R247" s="1130"/>
      <c r="S247" s="1130"/>
      <c r="T247" s="1130"/>
      <c r="U247" s="1130"/>
      <c r="V247" s="1130"/>
      <c r="W247" s="1130"/>
      <c r="X247" s="1130"/>
      <c r="Y247" s="1032"/>
      <c r="Z247" s="1032"/>
      <c r="AA247" s="1032"/>
      <c r="AB247" s="1032"/>
      <c r="AC247" s="1032"/>
      <c r="AD247" s="1032"/>
      <c r="AE247" s="1032"/>
      <c r="AF247" s="1032"/>
      <c r="AG247" s="1133"/>
      <c r="AH247" s="1134"/>
      <c r="AI247" s="1134"/>
      <c r="AJ247" s="1032"/>
      <c r="AK247" s="1032"/>
      <c r="AL247" s="1034">
        <v>1</v>
      </c>
      <c r="AM247" s="1039"/>
      <c r="AN247" s="1039"/>
    </row>
    <row r="248" spans="1:40" s="1068" customFormat="1" ht="40.5" customHeight="1">
      <c r="A248" s="1030"/>
      <c r="B248" s="1112"/>
      <c r="C248" s="1199" t="s">
        <v>2326</v>
      </c>
      <c r="D248" s="1030"/>
      <c r="E248" s="1030"/>
      <c r="F248" s="1030"/>
      <c r="G248" s="1030"/>
      <c r="H248" s="1030"/>
      <c r="I248" s="1069"/>
      <c r="J248" s="1030"/>
      <c r="K248" s="1030"/>
      <c r="L248" s="1030"/>
      <c r="M248" s="1030"/>
      <c r="N248" s="1030"/>
      <c r="O248" s="1069"/>
      <c r="P248" s="1069"/>
      <c r="Q248" s="1069"/>
      <c r="R248" s="1069"/>
      <c r="S248" s="1069"/>
      <c r="T248" s="1032"/>
      <c r="U248" s="1032"/>
      <c r="V248" s="1130"/>
      <c r="W248" s="1032"/>
      <c r="X248" s="1032"/>
      <c r="Y248" s="1032"/>
      <c r="Z248" s="1032"/>
      <c r="AA248" s="1032"/>
      <c r="AB248" s="1032"/>
      <c r="AC248" s="1032"/>
      <c r="AD248" s="1032"/>
      <c r="AE248" s="1032"/>
      <c r="AF248" s="1032"/>
      <c r="AG248" s="1133"/>
      <c r="AH248" s="1134"/>
      <c r="AI248" s="1134"/>
      <c r="AJ248" s="1032"/>
      <c r="AK248" s="1032"/>
      <c r="AL248" s="1034">
        <v>1</v>
      </c>
      <c r="AM248" s="1039"/>
      <c r="AN248" s="1039"/>
    </row>
    <row r="249" spans="1:40" s="1068" customFormat="1" ht="40.5" customHeight="1">
      <c r="A249" s="1030"/>
      <c r="B249" s="1112"/>
      <c r="C249" s="1199" t="s">
        <v>2327</v>
      </c>
      <c r="D249" s="1030"/>
      <c r="E249" s="1030"/>
      <c r="F249" s="1030"/>
      <c r="G249" s="1030"/>
      <c r="H249" s="1030"/>
      <c r="I249" s="1069"/>
      <c r="J249" s="1030"/>
      <c r="K249" s="1030"/>
      <c r="L249" s="1030"/>
      <c r="M249" s="1030"/>
      <c r="N249" s="1030"/>
      <c r="O249" s="1069"/>
      <c r="P249" s="1069"/>
      <c r="Q249" s="1069"/>
      <c r="R249" s="1069"/>
      <c r="S249" s="1069"/>
      <c r="T249" s="1032"/>
      <c r="U249" s="1032"/>
      <c r="V249" s="1130"/>
      <c r="W249" s="1032"/>
      <c r="X249" s="1032"/>
      <c r="Y249" s="1032"/>
      <c r="Z249" s="1032"/>
      <c r="AA249" s="1032"/>
      <c r="AB249" s="1032"/>
      <c r="AC249" s="1032"/>
      <c r="AD249" s="1032"/>
      <c r="AE249" s="1032"/>
      <c r="AF249" s="1032"/>
      <c r="AG249" s="1133"/>
      <c r="AH249" s="1134"/>
      <c r="AI249" s="1134"/>
      <c r="AJ249" s="1032"/>
      <c r="AK249" s="1032"/>
      <c r="AL249" s="1034">
        <v>1</v>
      </c>
      <c r="AM249" s="1039"/>
      <c r="AN249" s="1039"/>
    </row>
    <row r="250" spans="1:40" s="1068" customFormat="1" ht="40.5" customHeight="1">
      <c r="A250" s="1030"/>
      <c r="B250" s="1112"/>
      <c r="C250" s="1199" t="s">
        <v>1542</v>
      </c>
      <c r="D250" s="1030"/>
      <c r="E250" s="1030"/>
      <c r="F250" s="1030"/>
      <c r="G250" s="1030"/>
      <c r="H250" s="1030"/>
      <c r="I250" s="1069"/>
      <c r="J250" s="1030"/>
      <c r="K250" s="1030"/>
      <c r="L250" s="1030"/>
      <c r="M250" s="1030"/>
      <c r="N250" s="1030"/>
      <c r="O250" s="1069"/>
      <c r="P250" s="1069"/>
      <c r="Q250" s="1069"/>
      <c r="R250" s="1069"/>
      <c r="S250" s="1069"/>
      <c r="T250" s="1032"/>
      <c r="U250" s="1032"/>
      <c r="V250" s="1130"/>
      <c r="W250" s="1032"/>
      <c r="X250" s="1032"/>
      <c r="Y250" s="1032"/>
      <c r="Z250" s="1032"/>
      <c r="AA250" s="1032"/>
      <c r="AB250" s="1032"/>
      <c r="AC250" s="1032"/>
      <c r="AD250" s="1032"/>
      <c r="AE250" s="1032"/>
      <c r="AF250" s="1032"/>
      <c r="AG250" s="1133"/>
      <c r="AH250" s="1134"/>
      <c r="AI250" s="1134"/>
      <c r="AJ250" s="1032"/>
      <c r="AK250" s="1032"/>
      <c r="AL250" s="1034">
        <v>1</v>
      </c>
      <c r="AM250" s="1039"/>
      <c r="AN250" s="1039"/>
    </row>
    <row r="251" spans="1:40" s="1068" customFormat="1" ht="40.5" customHeight="1">
      <c r="A251" s="1030"/>
      <c r="B251" s="1112"/>
      <c r="C251" s="1200" t="s">
        <v>1543</v>
      </c>
      <c r="D251" s="1200" t="s">
        <v>1544</v>
      </c>
      <c r="E251" s="1200" t="s">
        <v>1545</v>
      </c>
      <c r="F251" s="1200" t="s">
        <v>1546</v>
      </c>
      <c r="G251" s="1200" t="s">
        <v>1547</v>
      </c>
      <c r="H251" s="1200" t="s">
        <v>1548</v>
      </c>
      <c r="I251" s="1200" t="s">
        <v>1549</v>
      </c>
      <c r="J251" s="1200" t="s">
        <v>1550</v>
      </c>
      <c r="K251" s="1200" t="s">
        <v>1551</v>
      </c>
      <c r="L251" s="1200" t="s">
        <v>1552</v>
      </c>
      <c r="M251" s="1200" t="s">
        <v>1553</v>
      </c>
      <c r="N251" s="1200"/>
      <c r="O251" s="1200"/>
      <c r="P251" s="1069"/>
      <c r="Q251" s="1069"/>
      <c r="R251" s="1069"/>
      <c r="S251" s="1069"/>
      <c r="T251" s="1032"/>
      <c r="U251" s="1032"/>
      <c r="V251" s="1130"/>
      <c r="W251" s="1032"/>
      <c r="X251" s="1032"/>
      <c r="Y251" s="1032"/>
      <c r="Z251" s="1032"/>
      <c r="AA251" s="1032"/>
      <c r="AB251" s="1032"/>
      <c r="AC251" s="1032"/>
      <c r="AD251" s="1032"/>
      <c r="AE251" s="1032"/>
      <c r="AF251" s="1032"/>
      <c r="AG251" s="1133"/>
      <c r="AH251" s="1134"/>
      <c r="AI251" s="1134"/>
      <c r="AJ251" s="1032"/>
      <c r="AK251" s="1032"/>
      <c r="AL251" s="1034">
        <v>1</v>
      </c>
      <c r="AM251" s="1039"/>
      <c r="AN251" s="1039"/>
    </row>
    <row r="252" spans="1:40" s="1068" customFormat="1" ht="40.5" customHeight="1">
      <c r="A252" s="1030"/>
      <c r="B252" s="1112"/>
      <c r="C252" s="1199" t="s">
        <v>1554</v>
      </c>
      <c r="D252" s="1199" t="s">
        <v>1555</v>
      </c>
      <c r="E252" s="1199" t="s">
        <v>1556</v>
      </c>
      <c r="F252" s="1199"/>
      <c r="G252" s="1199" t="s">
        <v>1557</v>
      </c>
      <c r="H252" s="1199"/>
      <c r="I252" s="1199" t="s">
        <v>1558</v>
      </c>
      <c r="J252" s="1199"/>
      <c r="K252" s="1199" t="s">
        <v>1559</v>
      </c>
      <c r="L252" s="1199"/>
      <c r="M252" s="1199" t="s">
        <v>1560</v>
      </c>
      <c r="N252" s="1199" t="s">
        <v>1561</v>
      </c>
      <c r="O252" s="1199"/>
      <c r="P252" s="1199" t="s">
        <v>1562</v>
      </c>
      <c r="Q252" s="1199"/>
      <c r="R252" s="1199" t="s">
        <v>1563</v>
      </c>
      <c r="S252" s="1069"/>
      <c r="T252" s="1032"/>
      <c r="U252" s="1032"/>
      <c r="V252" s="1130"/>
      <c r="W252" s="1032"/>
      <c r="X252" s="1032"/>
      <c r="Y252" s="1032"/>
      <c r="Z252" s="1032"/>
      <c r="AA252" s="1032"/>
      <c r="AB252" s="1032"/>
      <c r="AC252" s="1032"/>
      <c r="AD252" s="1032"/>
      <c r="AE252" s="1032"/>
      <c r="AF252" s="1032"/>
      <c r="AG252" s="1133"/>
      <c r="AH252" s="1134"/>
      <c r="AI252" s="1134"/>
      <c r="AJ252" s="1032"/>
      <c r="AK252" s="1032"/>
      <c r="AL252" s="1034">
        <v>1</v>
      </c>
      <c r="AM252" s="1039"/>
      <c r="AN252" s="1039"/>
    </row>
    <row r="253" spans="1:40" s="1068" customFormat="1" ht="40.5" customHeight="1">
      <c r="A253" s="1030"/>
      <c r="B253" s="1112"/>
      <c r="C253" s="1199" t="s">
        <v>2328</v>
      </c>
      <c r="D253" s="1030"/>
      <c r="E253" s="1030"/>
      <c r="F253" s="1030"/>
      <c r="G253" s="1030"/>
      <c r="H253" s="1030"/>
      <c r="I253" s="1069"/>
      <c r="J253" s="1030"/>
      <c r="K253" s="1030"/>
      <c r="L253" s="1030"/>
      <c r="M253" s="1030"/>
      <c r="N253" s="1030"/>
      <c r="O253" s="1069"/>
      <c r="P253" s="1069"/>
      <c r="Q253" s="1069"/>
      <c r="R253" s="1069"/>
      <c r="S253" s="1069"/>
      <c r="T253" s="1032"/>
      <c r="U253" s="1032"/>
      <c r="V253" s="1130"/>
      <c r="W253" s="1032"/>
      <c r="X253" s="1032"/>
      <c r="Y253" s="1032"/>
      <c r="Z253" s="1032"/>
      <c r="AA253" s="1032"/>
      <c r="AB253" s="1032"/>
      <c r="AC253" s="1032"/>
      <c r="AD253" s="1032"/>
      <c r="AE253" s="1032"/>
      <c r="AF253" s="1032"/>
      <c r="AG253" s="1133"/>
      <c r="AH253" s="1134"/>
      <c r="AI253" s="1134"/>
      <c r="AJ253" s="1032"/>
      <c r="AK253" s="1032"/>
      <c r="AL253" s="1034">
        <v>1</v>
      </c>
      <c r="AM253" s="1039"/>
      <c r="AN253" s="1039"/>
    </row>
    <row r="254" spans="1:40" s="1068" customFormat="1" ht="40.5" customHeight="1">
      <c r="A254" s="1030"/>
      <c r="B254" s="1112"/>
      <c r="C254" s="1193"/>
      <c r="D254" s="1030"/>
      <c r="E254" s="1030"/>
      <c r="F254" s="1030"/>
      <c r="G254" s="1030"/>
      <c r="H254" s="1030"/>
      <c r="I254" s="1069"/>
      <c r="J254" s="1030"/>
      <c r="K254" s="1030"/>
      <c r="L254" s="1030"/>
      <c r="M254" s="1030"/>
      <c r="N254" s="1030"/>
      <c r="O254" s="1069"/>
      <c r="P254" s="1069"/>
      <c r="Q254" s="1069"/>
      <c r="R254" s="1069"/>
      <c r="S254" s="1069"/>
      <c r="T254" s="1032"/>
      <c r="U254" s="1032"/>
      <c r="V254" s="1032"/>
      <c r="W254" s="1032"/>
      <c r="X254" s="1032"/>
      <c r="Y254" s="1032"/>
      <c r="Z254" s="1032"/>
      <c r="AA254" s="1032"/>
      <c r="AB254" s="1032"/>
      <c r="AC254" s="1032"/>
      <c r="AD254" s="1032"/>
      <c r="AE254" s="1032"/>
      <c r="AF254" s="1032"/>
      <c r="AG254" s="1133"/>
      <c r="AH254" s="1134"/>
      <c r="AI254" s="1134"/>
      <c r="AJ254" s="1032"/>
      <c r="AK254" s="1032"/>
      <c r="AL254" s="1034">
        <v>1</v>
      </c>
      <c r="AM254" s="1039"/>
      <c r="AN254" s="1039"/>
    </row>
    <row r="255" spans="1:40" s="1206" customFormat="1" ht="40.5" customHeight="1">
      <c r="A255" s="1161"/>
      <c r="B255" s="1132" t="s">
        <v>2329</v>
      </c>
      <c r="C255" s="1161"/>
      <c r="D255" s="1161"/>
      <c r="E255" s="1161"/>
      <c r="F255" s="1161"/>
      <c r="G255" s="1201"/>
      <c r="H255" s="1161"/>
      <c r="I255" s="1069"/>
      <c r="J255" s="1161"/>
      <c r="K255" s="1161"/>
      <c r="L255" s="1161"/>
      <c r="M255" s="1161"/>
      <c r="N255" s="1161"/>
      <c r="O255" s="1069"/>
      <c r="P255" s="1069"/>
      <c r="Q255" s="1202" t="s">
        <v>2330</v>
      </c>
      <c r="R255" s="1203" t="s">
        <v>1566</v>
      </c>
      <c r="S255" s="1204"/>
      <c r="T255" s="1204"/>
      <c r="U255" s="1204"/>
      <c r="V255" s="1204"/>
      <c r="W255" s="1204"/>
      <c r="X255" s="1204"/>
      <c r="Y255" s="1204"/>
      <c r="Z255" s="1205"/>
      <c r="AA255" s="1205"/>
      <c r="AB255" s="1205"/>
      <c r="AC255" s="1205"/>
      <c r="AD255" s="1205"/>
      <c r="AE255" s="1205"/>
      <c r="AF255" s="1205"/>
      <c r="AG255" s="1205"/>
      <c r="AH255" s="1205"/>
      <c r="AI255" s="1134"/>
      <c r="AJ255" s="1032"/>
      <c r="AK255" s="1032"/>
      <c r="AL255" s="1034">
        <v>1</v>
      </c>
      <c r="AM255" s="1039"/>
      <c r="AN255" s="1039"/>
    </row>
    <row r="256" spans="1:40" s="1206" customFormat="1" ht="40.5" customHeight="1">
      <c r="A256" s="1161"/>
      <c r="B256" s="1207" t="s">
        <v>1567</v>
      </c>
      <c r="C256" s="1207" t="s">
        <v>1568</v>
      </c>
      <c r="D256" s="1207" t="s">
        <v>1569</v>
      </c>
      <c r="E256" s="1207"/>
      <c r="F256" s="1207" t="s">
        <v>1570</v>
      </c>
      <c r="G256" s="1207" t="s">
        <v>1571</v>
      </c>
      <c r="H256" s="1208" t="s">
        <v>1572</v>
      </c>
      <c r="I256" s="1207" t="s">
        <v>1573</v>
      </c>
      <c r="J256" s="1207" t="s">
        <v>1574</v>
      </c>
      <c r="K256" s="1207" t="s">
        <v>1575</v>
      </c>
      <c r="L256" s="1207"/>
      <c r="M256" s="1207"/>
      <c r="N256" s="1207"/>
      <c r="O256" s="1207" t="s">
        <v>1576</v>
      </c>
      <c r="P256" s="1207" t="s">
        <v>1577</v>
      </c>
      <c r="Q256" s="1207" t="s">
        <v>1578</v>
      </c>
      <c r="R256" s="1207" t="s">
        <v>1579</v>
      </c>
      <c r="S256" s="1207" t="s">
        <v>1580</v>
      </c>
      <c r="T256" s="1207" t="s">
        <v>394</v>
      </c>
      <c r="U256" s="1207" t="s">
        <v>1581</v>
      </c>
      <c r="V256" s="1207" t="s">
        <v>1582</v>
      </c>
      <c r="W256" s="1207" t="s">
        <v>936</v>
      </c>
      <c r="X256" s="1207" t="s">
        <v>1583</v>
      </c>
      <c r="Y256" s="1207"/>
      <c r="Z256" s="1032"/>
      <c r="AA256" s="1032"/>
      <c r="AB256" s="1032"/>
      <c r="AC256" s="1032"/>
      <c r="AD256" s="1032"/>
      <c r="AE256" s="1032"/>
      <c r="AF256" s="1032"/>
      <c r="AG256" s="1133"/>
      <c r="AH256" s="1134"/>
      <c r="AI256" s="1134"/>
      <c r="AJ256" s="1032"/>
      <c r="AK256" s="1032"/>
      <c r="AL256" s="1034">
        <v>1</v>
      </c>
      <c r="AM256" s="1039"/>
      <c r="AN256" s="1039"/>
    </row>
    <row r="257" spans="1:40" s="1206" customFormat="1" ht="40.5" customHeight="1">
      <c r="A257" s="1161"/>
      <c r="B257" s="1161"/>
      <c r="C257" s="1209" t="s">
        <v>2331</v>
      </c>
      <c r="D257" s="1210" t="s">
        <v>1585</v>
      </c>
      <c r="E257" s="1207"/>
      <c r="F257" s="1207"/>
      <c r="G257" s="1207"/>
      <c r="H257" s="1207"/>
      <c r="I257" s="1207"/>
      <c r="J257" s="1207"/>
      <c r="K257" s="1207"/>
      <c r="L257" s="1207"/>
      <c r="M257" s="1207"/>
      <c r="N257" s="1207"/>
      <c r="O257" s="1207"/>
      <c r="P257" s="1207"/>
      <c r="Q257" s="1207"/>
      <c r="R257" s="1207"/>
      <c r="S257" s="1207"/>
      <c r="T257" s="1207"/>
      <c r="U257" s="1207"/>
      <c r="V257" s="1207"/>
      <c r="W257" s="1207"/>
      <c r="X257" s="1207"/>
      <c r="Y257" s="1207"/>
      <c r="Z257" s="1032"/>
      <c r="AA257" s="1032"/>
      <c r="AB257" s="1032"/>
      <c r="AC257" s="1032"/>
      <c r="AD257" s="1032"/>
      <c r="AE257" s="1032"/>
      <c r="AF257" s="1032"/>
      <c r="AG257" s="1133"/>
      <c r="AH257" s="1134"/>
      <c r="AI257" s="1134"/>
      <c r="AJ257" s="1032"/>
      <c r="AK257" s="1032"/>
      <c r="AL257" s="1034">
        <v>1</v>
      </c>
      <c r="AM257" s="1039"/>
      <c r="AN257" s="1039"/>
    </row>
    <row r="258" spans="1:40" s="1206" customFormat="1" ht="40.5" customHeight="1">
      <c r="A258" s="1161"/>
      <c r="B258" s="1161"/>
      <c r="C258" s="1209"/>
      <c r="D258" s="1210" t="s">
        <v>1586</v>
      </c>
      <c r="E258" s="1207"/>
      <c r="F258" s="1207"/>
      <c r="G258" s="1207"/>
      <c r="H258" s="1207"/>
      <c r="I258" s="1207"/>
      <c r="J258" s="1207"/>
      <c r="K258" s="1207"/>
      <c r="L258" s="1207"/>
      <c r="M258" s="1207"/>
      <c r="N258" s="1207"/>
      <c r="O258" s="1207"/>
      <c r="P258" s="1207"/>
      <c r="Q258" s="1207"/>
      <c r="R258" s="1207"/>
      <c r="S258" s="1207"/>
      <c r="T258" s="1207"/>
      <c r="U258" s="1207"/>
      <c r="V258" s="1207"/>
      <c r="W258" s="1207"/>
      <c r="X258" s="1207"/>
      <c r="Y258" s="1207"/>
      <c r="Z258" s="1032"/>
      <c r="AA258" s="1032"/>
      <c r="AB258" s="1032"/>
      <c r="AC258" s="1032"/>
      <c r="AD258" s="1032"/>
      <c r="AE258" s="1032"/>
      <c r="AF258" s="1032"/>
      <c r="AG258" s="1133"/>
      <c r="AH258" s="1134"/>
      <c r="AI258" s="1134"/>
      <c r="AJ258" s="1032"/>
      <c r="AK258" s="1032"/>
      <c r="AL258" s="1034">
        <v>1</v>
      </c>
      <c r="AM258" s="1039"/>
      <c r="AN258" s="1039"/>
    </row>
    <row r="259" spans="1:40" s="1206" customFormat="1" ht="40.5" customHeight="1">
      <c r="A259" s="1161"/>
      <c r="B259" s="1161"/>
      <c r="C259" s="1209"/>
      <c r="D259" s="1210" t="s">
        <v>1587</v>
      </c>
      <c r="E259" s="1207"/>
      <c r="F259" s="1207"/>
      <c r="G259" s="1207"/>
      <c r="H259" s="1207"/>
      <c r="I259" s="1207"/>
      <c r="J259" s="1207"/>
      <c r="K259" s="1207"/>
      <c r="L259" s="1207"/>
      <c r="M259" s="1207"/>
      <c r="N259" s="1207"/>
      <c r="O259" s="1207"/>
      <c r="P259" s="1207"/>
      <c r="Q259" s="1207"/>
      <c r="R259" s="1207"/>
      <c r="S259" s="1207"/>
      <c r="T259" s="1207"/>
      <c r="U259" s="1207"/>
      <c r="V259" s="1207"/>
      <c r="W259" s="1207"/>
      <c r="X259" s="1207"/>
      <c r="Y259" s="1207"/>
      <c r="Z259" s="1032"/>
      <c r="AA259" s="1032"/>
      <c r="AB259" s="1032"/>
      <c r="AC259" s="1032"/>
      <c r="AD259" s="1032"/>
      <c r="AE259" s="1032"/>
      <c r="AF259" s="1032"/>
      <c r="AG259" s="1133"/>
      <c r="AH259" s="1134"/>
      <c r="AI259" s="1134"/>
      <c r="AJ259" s="1032"/>
      <c r="AK259" s="1032"/>
      <c r="AL259" s="1034">
        <v>1</v>
      </c>
      <c r="AM259" s="1039"/>
      <c r="AN259" s="1039"/>
    </row>
    <row r="260" spans="1:40" s="1206" customFormat="1" ht="40.5" customHeight="1">
      <c r="A260" s="1161"/>
      <c r="B260" s="1161"/>
      <c r="C260" s="1211"/>
      <c r="D260" s="1212" t="s">
        <v>2332</v>
      </c>
      <c r="E260" s="1207"/>
      <c r="F260" s="1207"/>
      <c r="G260" s="1207"/>
      <c r="H260" s="1207"/>
      <c r="I260" s="1207"/>
      <c r="J260" s="1207"/>
      <c r="K260" s="1207"/>
      <c r="L260" s="1207"/>
      <c r="M260" s="1207"/>
      <c r="N260" s="1207"/>
      <c r="O260" s="1207"/>
      <c r="P260" s="1207"/>
      <c r="Q260" s="1207"/>
      <c r="R260" s="1207"/>
      <c r="S260" s="1207"/>
      <c r="T260" s="1207"/>
      <c r="U260" s="1207"/>
      <c r="V260" s="1207"/>
      <c r="W260" s="1207"/>
      <c r="X260" s="1207"/>
      <c r="Y260" s="1207"/>
      <c r="Z260" s="1032"/>
      <c r="AA260" s="1032"/>
      <c r="AB260" s="1032"/>
      <c r="AC260" s="1032"/>
      <c r="AD260" s="1032"/>
      <c r="AE260" s="1032"/>
      <c r="AF260" s="1032"/>
      <c r="AG260" s="1133"/>
      <c r="AH260" s="1134"/>
      <c r="AI260" s="1134"/>
      <c r="AJ260" s="1032"/>
      <c r="AK260" s="1032"/>
      <c r="AL260" s="1034">
        <v>1</v>
      </c>
      <c r="AM260" s="1039"/>
      <c r="AN260" s="1039"/>
    </row>
    <row r="261" spans="1:40" s="1206" customFormat="1" ht="40.5" customHeight="1">
      <c r="A261" s="1161"/>
      <c r="B261" s="1161"/>
      <c r="C261" s="1209"/>
      <c r="D261" s="1210" t="s">
        <v>1589</v>
      </c>
      <c r="E261" s="1207"/>
      <c r="F261" s="1207"/>
      <c r="G261" s="1207"/>
      <c r="H261" s="1207"/>
      <c r="I261" s="1207"/>
      <c r="J261" s="1207"/>
      <c r="K261" s="1207"/>
      <c r="L261" s="1207"/>
      <c r="M261" s="1207"/>
      <c r="N261" s="1207"/>
      <c r="O261" s="1207"/>
      <c r="P261" s="1207"/>
      <c r="Q261" s="1207"/>
      <c r="R261" s="1207"/>
      <c r="S261" s="1207"/>
      <c r="T261" s="1207"/>
      <c r="U261" s="1207"/>
      <c r="V261" s="1207"/>
      <c r="W261" s="1207"/>
      <c r="X261" s="1207"/>
      <c r="Y261" s="1207"/>
      <c r="Z261" s="1032"/>
      <c r="AA261" s="1032"/>
      <c r="AB261" s="1032"/>
      <c r="AC261" s="1032"/>
      <c r="AD261" s="1032"/>
      <c r="AE261" s="1032"/>
      <c r="AF261" s="1032"/>
      <c r="AG261" s="1133"/>
      <c r="AH261" s="1134"/>
      <c r="AI261" s="1134"/>
      <c r="AJ261" s="1032"/>
      <c r="AK261" s="1032"/>
      <c r="AL261" s="1034">
        <v>1</v>
      </c>
      <c r="AM261" s="1039"/>
      <c r="AN261" s="1039"/>
    </row>
    <row r="262" spans="1:40" s="1206" customFormat="1" ht="40.5" customHeight="1">
      <c r="A262" s="1161"/>
      <c r="B262" s="1161"/>
      <c r="C262" s="1209"/>
      <c r="D262" s="1210" t="s">
        <v>1590</v>
      </c>
      <c r="E262" s="1207"/>
      <c r="F262" s="1207"/>
      <c r="G262" s="1207"/>
      <c r="H262" s="1207"/>
      <c r="I262" s="1207"/>
      <c r="J262" s="1207"/>
      <c r="K262" s="1207"/>
      <c r="L262" s="1207"/>
      <c r="M262" s="1207"/>
      <c r="N262" s="1207"/>
      <c r="O262" s="1207"/>
      <c r="P262" s="1207"/>
      <c r="Q262" s="1207"/>
      <c r="R262" s="1207"/>
      <c r="S262" s="1207"/>
      <c r="T262" s="1207"/>
      <c r="U262" s="1207"/>
      <c r="V262" s="1207"/>
      <c r="W262" s="1207"/>
      <c r="X262" s="1207"/>
      <c r="Y262" s="1207"/>
      <c r="Z262" s="1032"/>
      <c r="AA262" s="1032"/>
      <c r="AB262" s="1032"/>
      <c r="AC262" s="1032"/>
      <c r="AD262" s="1032"/>
      <c r="AE262" s="1032"/>
      <c r="AF262" s="1032"/>
      <c r="AG262" s="1133"/>
      <c r="AH262" s="1134"/>
      <c r="AI262" s="1134"/>
      <c r="AJ262" s="1032"/>
      <c r="AK262" s="1032"/>
      <c r="AL262" s="1034">
        <v>1</v>
      </c>
      <c r="AM262" s="1039"/>
      <c r="AN262" s="1039"/>
    </row>
    <row r="263" spans="1:40" s="1206" customFormat="1" ht="40.5" customHeight="1">
      <c r="A263" s="1161"/>
      <c r="B263" s="1132"/>
      <c r="C263" s="1161"/>
      <c r="D263" s="1161"/>
      <c r="E263" s="1161"/>
      <c r="F263" s="1161"/>
      <c r="G263" s="1161"/>
      <c r="H263" s="1161"/>
      <c r="I263" s="1069"/>
      <c r="J263" s="1161"/>
      <c r="K263" s="1161"/>
      <c r="L263" s="1161"/>
      <c r="M263" s="1161"/>
      <c r="N263" s="1161"/>
      <c r="O263" s="1069"/>
      <c r="P263" s="1069"/>
      <c r="Q263" s="1069"/>
      <c r="R263" s="1069"/>
      <c r="S263" s="1069"/>
      <c r="T263" s="1133"/>
      <c r="U263" s="1132"/>
      <c r="V263" s="1213"/>
      <c r="W263" s="1207"/>
      <c r="X263" s="1207"/>
      <c r="Y263" s="1207"/>
      <c r="Z263" s="1032"/>
      <c r="AA263" s="1032"/>
      <c r="AB263" s="1032"/>
      <c r="AC263" s="1032"/>
      <c r="AD263" s="1032"/>
      <c r="AE263" s="1032"/>
      <c r="AF263" s="1032"/>
      <c r="AG263" s="1133"/>
      <c r="AH263" s="1134"/>
      <c r="AI263" s="1134"/>
      <c r="AJ263" s="1032"/>
      <c r="AK263" s="1032"/>
      <c r="AL263" s="1034">
        <v>1</v>
      </c>
      <c r="AM263" s="1039"/>
      <c r="AN263" s="1039"/>
    </row>
    <row r="264" spans="1:40" s="1206" customFormat="1" ht="40.5" customHeight="1">
      <c r="A264" s="1161"/>
      <c r="B264" s="1132"/>
      <c r="C264" s="1161"/>
      <c r="D264" s="1161"/>
      <c r="E264" s="1161"/>
      <c r="F264" s="1161"/>
      <c r="G264" s="1161"/>
      <c r="H264" s="1161"/>
      <c r="I264" s="1069"/>
      <c r="J264" s="1161"/>
      <c r="K264" s="1161"/>
      <c r="L264" s="1161"/>
      <c r="M264" s="1161"/>
      <c r="N264" s="1161"/>
      <c r="O264" s="1069"/>
      <c r="P264" s="1069"/>
      <c r="Q264" s="1069"/>
      <c r="R264" s="1069"/>
      <c r="S264" s="1069"/>
      <c r="T264" s="1133"/>
      <c r="U264" s="1132"/>
      <c r="V264" s="1213"/>
      <c r="W264" s="1207"/>
      <c r="X264" s="1207"/>
      <c r="Y264" s="1207"/>
      <c r="Z264" s="1032"/>
      <c r="AA264" s="1032"/>
      <c r="AB264" s="1032"/>
      <c r="AC264" s="1032"/>
      <c r="AD264" s="1032"/>
      <c r="AE264" s="1032"/>
      <c r="AF264" s="1032"/>
      <c r="AG264" s="1133"/>
      <c r="AH264" s="1134"/>
      <c r="AI264" s="1134"/>
      <c r="AJ264" s="1032"/>
      <c r="AK264" s="1032"/>
      <c r="AL264" s="1034">
        <v>1</v>
      </c>
      <c r="AM264" s="1039"/>
      <c r="AN264" s="1039"/>
    </row>
    <row r="265" spans="1:40" s="1206" customFormat="1" ht="40.5" customHeight="1">
      <c r="A265" s="1161"/>
      <c r="B265" s="1132"/>
      <c r="C265" s="1161"/>
      <c r="D265" s="1161"/>
      <c r="E265" s="1161"/>
      <c r="F265" s="1161"/>
      <c r="G265" s="1161"/>
      <c r="H265" s="1161"/>
      <c r="I265" s="1069"/>
      <c r="J265" s="1161"/>
      <c r="K265" s="1161"/>
      <c r="L265" s="1161"/>
      <c r="M265" s="1161"/>
      <c r="N265" s="1161"/>
      <c r="O265" s="1069"/>
      <c r="P265" s="1069"/>
      <c r="Q265" s="1069"/>
      <c r="R265" s="1069"/>
      <c r="S265" s="1069"/>
      <c r="T265" s="1133"/>
      <c r="U265" s="1132"/>
      <c r="V265" s="1213"/>
      <c r="W265" s="1207"/>
      <c r="X265" s="1207"/>
      <c r="Y265" s="1207"/>
      <c r="Z265" s="1032"/>
      <c r="AA265" s="1032"/>
      <c r="AB265" s="1032"/>
      <c r="AC265" s="1032"/>
      <c r="AD265" s="1032"/>
      <c r="AE265" s="1032"/>
      <c r="AF265" s="1032"/>
      <c r="AG265" s="1133"/>
      <c r="AH265" s="1134"/>
      <c r="AI265" s="1134"/>
      <c r="AJ265" s="1032"/>
      <c r="AK265" s="1032"/>
      <c r="AL265" s="1034">
        <v>1</v>
      </c>
      <c r="AM265" s="1039"/>
      <c r="AN265" s="1039"/>
    </row>
    <row r="266" spans="1:40" s="1068" customFormat="1" ht="40.5" customHeight="1">
      <c r="A266" s="1030"/>
      <c r="B266" s="1132" t="s">
        <v>2333</v>
      </c>
      <c r="C266" s="1030"/>
      <c r="D266" s="1030"/>
      <c r="E266" s="1030"/>
      <c r="F266" s="1030"/>
      <c r="G266" s="1030"/>
      <c r="H266" s="1030"/>
      <c r="I266" s="1069"/>
      <c r="J266" s="1030"/>
      <c r="K266" s="1030"/>
      <c r="L266" s="1030"/>
      <c r="M266" s="1030"/>
      <c r="N266" s="1030"/>
      <c r="O266" s="1069"/>
      <c r="P266" s="1069"/>
      <c r="Q266" s="1069"/>
      <c r="R266" s="1069"/>
      <c r="S266" s="1069"/>
      <c r="T266" s="1032"/>
      <c r="U266" s="1032"/>
      <c r="V266" s="1032"/>
      <c r="W266" s="1032"/>
      <c r="X266" s="1032"/>
      <c r="Y266" s="1032"/>
      <c r="Z266" s="1032"/>
      <c r="AA266" s="1032"/>
      <c r="AB266" s="1032"/>
      <c r="AC266" s="1032"/>
      <c r="AD266" s="1032"/>
      <c r="AE266" s="1032"/>
      <c r="AF266" s="1032"/>
      <c r="AG266" s="1032"/>
      <c r="AH266" s="1032"/>
      <c r="AI266" s="1032"/>
      <c r="AJ266" s="1032"/>
      <c r="AK266" s="1032"/>
      <c r="AL266" s="1034">
        <v>1</v>
      </c>
      <c r="AM266" s="1039"/>
      <c r="AN266" s="1039"/>
    </row>
    <row r="267" spans="1:40" s="1068" customFormat="1" ht="40.5" customHeight="1">
      <c r="A267" s="1030"/>
      <c r="B267" s="1112"/>
      <c r="C267" s="1214" t="s">
        <v>1491</v>
      </c>
      <c r="D267" s="1215" t="s">
        <v>374</v>
      </c>
      <c r="E267" s="1216" t="s">
        <v>1492</v>
      </c>
      <c r="F267" s="1217" t="s">
        <v>1493</v>
      </c>
      <c r="G267" s="1218" t="s">
        <v>1494</v>
      </c>
      <c r="H267" s="1219" t="s">
        <v>1495</v>
      </c>
      <c r="I267" s="1220" t="s">
        <v>1496</v>
      </c>
      <c r="J267" s="1221" t="s">
        <v>1497</v>
      </c>
      <c r="K267" s="1222" t="s">
        <v>410</v>
      </c>
      <c r="L267" s="1030"/>
      <c r="M267" s="1030"/>
      <c r="N267" s="1030"/>
      <c r="O267" s="1223" t="s">
        <v>1498</v>
      </c>
      <c r="P267" s="1224" t="s">
        <v>1511</v>
      </c>
      <c r="Q267" s="1225" t="s">
        <v>1512</v>
      </c>
      <c r="R267" s="1226" t="s">
        <v>1513</v>
      </c>
      <c r="S267" s="1217" t="s">
        <v>1514</v>
      </c>
      <c r="T267" s="1227" t="s">
        <v>1515</v>
      </c>
      <c r="U267" s="1228" t="s">
        <v>1516</v>
      </c>
      <c r="V267" s="1229" t="s">
        <v>1517</v>
      </c>
      <c r="W267" s="1230" t="s">
        <v>1518</v>
      </c>
      <c r="X267" s="1231" t="s">
        <v>1519</v>
      </c>
      <c r="Y267" s="1216" t="s">
        <v>1520</v>
      </c>
      <c r="Z267" s="1032"/>
      <c r="AA267" s="1032"/>
      <c r="AB267" s="1032"/>
      <c r="AC267" s="1032"/>
      <c r="AD267" s="1032"/>
      <c r="AE267" s="1032"/>
      <c r="AF267" s="1032"/>
      <c r="AG267" s="1032"/>
      <c r="AH267" s="1032"/>
      <c r="AI267" s="1032"/>
      <c r="AJ267" s="1032"/>
      <c r="AK267" s="1032"/>
      <c r="AL267" s="1034">
        <v>1</v>
      </c>
      <c r="AM267" s="1039"/>
      <c r="AN267" s="1039"/>
    </row>
    <row r="268" spans="1:40" s="1068" customFormat="1" ht="40.5" customHeight="1">
      <c r="A268" s="1030"/>
      <c r="B268" s="1112"/>
      <c r="C268" s="1030"/>
      <c r="D268" s="1030"/>
      <c r="E268" s="1030"/>
      <c r="F268" s="1030"/>
      <c r="G268" s="1030"/>
      <c r="H268" s="1030"/>
      <c r="I268" s="1069"/>
      <c r="J268" s="1030"/>
      <c r="K268" s="1030"/>
      <c r="L268" s="1030"/>
      <c r="M268" s="1030"/>
      <c r="N268" s="1030"/>
      <c r="O268" s="1069"/>
      <c r="P268" s="1069"/>
      <c r="Q268" s="1069"/>
      <c r="R268" s="1069"/>
      <c r="S268" s="1069"/>
      <c r="T268" s="1032"/>
      <c r="U268" s="1032"/>
      <c r="V268" s="1032"/>
      <c r="W268" s="1032"/>
      <c r="X268" s="1032"/>
      <c r="Y268" s="1032"/>
      <c r="Z268" s="1032"/>
      <c r="AA268" s="1032"/>
      <c r="AB268" s="1032"/>
      <c r="AC268" s="1032"/>
      <c r="AD268" s="1032"/>
      <c r="AE268" s="1032"/>
      <c r="AF268" s="1032"/>
      <c r="AG268" s="1032"/>
      <c r="AH268" s="1032"/>
      <c r="AI268" s="1032"/>
      <c r="AJ268" s="1032"/>
      <c r="AK268" s="1032"/>
      <c r="AL268" s="1034">
        <v>1</v>
      </c>
      <c r="AM268" s="1039"/>
      <c r="AN268" s="1039"/>
    </row>
    <row r="269" spans="1:40" s="1068" customFormat="1" ht="40.5" customHeight="1">
      <c r="A269" s="1030"/>
      <c r="B269" s="1112"/>
      <c r="C269" s="1232" t="s">
        <v>1491</v>
      </c>
      <c r="D269" s="1232" t="s">
        <v>374</v>
      </c>
      <c r="E269" s="1232" t="s">
        <v>1492</v>
      </c>
      <c r="F269" s="1232" t="s">
        <v>1493</v>
      </c>
      <c r="G269" s="1232" t="s">
        <v>1494</v>
      </c>
      <c r="H269" s="1232" t="s">
        <v>1495</v>
      </c>
      <c r="I269" s="1232" t="s">
        <v>1496</v>
      </c>
      <c r="J269" s="1232" t="s">
        <v>1497</v>
      </c>
      <c r="K269" s="1232" t="s">
        <v>410</v>
      </c>
      <c r="L269" s="1030"/>
      <c r="M269" s="1030"/>
      <c r="N269" s="1030"/>
      <c r="O269" s="1232" t="s">
        <v>1498</v>
      </c>
      <c r="P269" s="1232" t="s">
        <v>1511</v>
      </c>
      <c r="Q269" s="1232" t="s">
        <v>1512</v>
      </c>
      <c r="R269" s="1232" t="s">
        <v>1513</v>
      </c>
      <c r="S269" s="1232" t="s">
        <v>1514</v>
      </c>
      <c r="T269" s="1232" t="s">
        <v>1515</v>
      </c>
      <c r="U269" s="1232" t="s">
        <v>1516</v>
      </c>
      <c r="V269" s="1232" t="s">
        <v>1517</v>
      </c>
      <c r="W269" s="1232" t="s">
        <v>1518</v>
      </c>
      <c r="X269" s="1232" t="s">
        <v>1519</v>
      </c>
      <c r="Y269" s="1232" t="s">
        <v>1520</v>
      </c>
      <c r="Z269" s="1030"/>
      <c r="AA269" s="1030"/>
      <c r="AB269" s="1030"/>
      <c r="AC269" s="1030"/>
      <c r="AD269" s="1030"/>
      <c r="AE269" s="1030"/>
      <c r="AF269" s="1030"/>
      <c r="AG269" s="1030"/>
      <c r="AH269" s="1030"/>
      <c r="AI269" s="1030"/>
      <c r="AJ269" s="1030"/>
      <c r="AK269" s="1030"/>
      <c r="AL269" s="1034">
        <v>1</v>
      </c>
      <c r="AM269" s="1039"/>
      <c r="AN269" s="1039"/>
    </row>
    <row r="270" spans="1:40" s="1068" customFormat="1" ht="40.5" customHeight="1">
      <c r="A270" s="1030"/>
      <c r="B270" s="1112"/>
      <c r="C270" s="1030"/>
      <c r="D270" s="1030"/>
      <c r="E270" s="1030"/>
      <c r="F270" s="1030"/>
      <c r="G270" s="1030"/>
      <c r="H270" s="1030"/>
      <c r="I270" s="1069"/>
      <c r="J270" s="1030"/>
      <c r="K270" s="1030"/>
      <c r="L270" s="1030"/>
      <c r="M270" s="1030"/>
      <c r="N270" s="1030"/>
      <c r="O270" s="1069"/>
      <c r="P270" s="1069"/>
      <c r="Q270" s="1069"/>
      <c r="R270" s="1069"/>
      <c r="S270" s="1069"/>
      <c r="T270" s="1032"/>
      <c r="U270" s="1032"/>
      <c r="V270" s="1032"/>
      <c r="W270" s="1032"/>
      <c r="X270" s="1032"/>
      <c r="Y270" s="1032"/>
      <c r="Z270" s="1032"/>
      <c r="AA270" s="1032"/>
      <c r="AB270" s="1032"/>
      <c r="AC270" s="1032"/>
      <c r="AD270" s="1032"/>
      <c r="AE270" s="1032"/>
      <c r="AF270" s="1032"/>
      <c r="AG270" s="1133"/>
      <c r="AH270" s="1134"/>
      <c r="AI270" s="1134"/>
      <c r="AJ270" s="1032"/>
      <c r="AK270" s="1032"/>
      <c r="AL270" s="1034">
        <v>1</v>
      </c>
      <c r="AM270" s="1039"/>
      <c r="AN270" s="1039"/>
    </row>
    <row r="271" spans="1:40" s="1068" customFormat="1" ht="40.5" customHeight="1">
      <c r="A271" s="1030"/>
      <c r="B271" s="1112"/>
      <c r="C271" s="1233">
        <v>1</v>
      </c>
      <c r="D271" s="1233" t="s">
        <v>1592</v>
      </c>
      <c r="E271" s="1233" t="s">
        <v>1593</v>
      </c>
      <c r="F271" s="1233" t="s">
        <v>1594</v>
      </c>
      <c r="G271" s="1233" t="s">
        <v>1595</v>
      </c>
      <c r="H271" s="1233" t="s">
        <v>1596</v>
      </c>
      <c r="I271" s="1233" t="s">
        <v>1597</v>
      </c>
      <c r="J271" s="1233" t="s">
        <v>1598</v>
      </c>
      <c r="K271" s="1233" t="s">
        <v>1599</v>
      </c>
      <c r="L271" s="1030"/>
      <c r="M271" s="1030"/>
      <c r="N271" s="1030"/>
      <c r="O271" s="1233" t="s">
        <v>1600</v>
      </c>
      <c r="P271" s="1233" t="s">
        <v>1601</v>
      </c>
      <c r="Q271" s="1233" t="s">
        <v>1602</v>
      </c>
      <c r="R271" s="1233" t="s">
        <v>1603</v>
      </c>
      <c r="S271" s="1233" t="s">
        <v>1604</v>
      </c>
      <c r="T271" s="1233" t="s">
        <v>1605</v>
      </c>
      <c r="U271" s="1233" t="s">
        <v>1606</v>
      </c>
      <c r="V271" s="1233" t="s">
        <v>1607</v>
      </c>
      <c r="W271" s="1233" t="s">
        <v>1608</v>
      </c>
      <c r="X271" s="1233" t="s">
        <v>1609</v>
      </c>
      <c r="Y271" s="1233" t="s">
        <v>1610</v>
      </c>
      <c r="Z271" s="1234">
        <v>15.5</v>
      </c>
      <c r="AA271" s="1032"/>
      <c r="AB271" s="1032"/>
      <c r="AC271" s="1032"/>
      <c r="AD271" s="1032"/>
      <c r="AE271" s="1032"/>
      <c r="AF271" s="1032"/>
      <c r="AG271" s="1133"/>
      <c r="AH271" s="1134"/>
      <c r="AI271" s="1134"/>
      <c r="AJ271" s="1032"/>
      <c r="AK271" s="1032"/>
      <c r="AL271" s="1034">
        <v>1</v>
      </c>
      <c r="AM271" s="1039"/>
      <c r="AN271" s="1039"/>
    </row>
    <row r="272" spans="1:40" s="1068" customFormat="1" ht="40.5" customHeight="1">
      <c r="A272" s="1030"/>
      <c r="B272" s="1112"/>
      <c r="C272" s="1030"/>
      <c r="D272" s="1030"/>
      <c r="E272" s="1030"/>
      <c r="F272" s="1030"/>
      <c r="G272" s="1030"/>
      <c r="H272" s="1030"/>
      <c r="I272" s="1069"/>
      <c r="J272" s="1030"/>
      <c r="K272" s="1030"/>
      <c r="L272" s="1030"/>
      <c r="M272" s="1030"/>
      <c r="N272" s="1030"/>
      <c r="O272" s="1069"/>
      <c r="P272" s="1069"/>
      <c r="Q272" s="1069"/>
      <c r="R272" s="1069"/>
      <c r="S272" s="1069"/>
      <c r="T272" s="1032"/>
      <c r="U272" s="1032"/>
      <c r="V272" s="1032"/>
      <c r="W272" s="1032"/>
      <c r="X272" s="1032"/>
      <c r="Y272" s="1032"/>
      <c r="Z272" s="1135" t="s">
        <v>2334</v>
      </c>
      <c r="AA272" s="1032"/>
      <c r="AB272" s="1032"/>
      <c r="AC272" s="1032"/>
      <c r="AD272" s="1032"/>
      <c r="AE272" s="1032"/>
      <c r="AF272" s="1032"/>
      <c r="AG272" s="1133"/>
      <c r="AH272" s="1134"/>
      <c r="AI272" s="1134"/>
      <c r="AJ272" s="1032"/>
      <c r="AK272" s="1032"/>
      <c r="AL272" s="1034">
        <v>1</v>
      </c>
      <c r="AM272" s="1039"/>
      <c r="AN272" s="1039"/>
    </row>
    <row r="273" spans="1:40" s="1068" customFormat="1" ht="40.5" customHeight="1">
      <c r="A273" s="1030"/>
      <c r="B273" s="1112"/>
      <c r="C273" s="1235">
        <v>1</v>
      </c>
      <c r="D273" s="1236">
        <v>2</v>
      </c>
      <c r="E273" s="1235">
        <v>3</v>
      </c>
      <c r="F273" s="1236">
        <v>4</v>
      </c>
      <c r="G273" s="1235">
        <v>5</v>
      </c>
      <c r="H273" s="1236">
        <v>6</v>
      </c>
      <c r="I273" s="1235">
        <v>7</v>
      </c>
      <c r="J273" s="1236">
        <v>8</v>
      </c>
      <c r="K273" s="1235">
        <v>9</v>
      </c>
      <c r="L273" s="1030"/>
      <c r="M273" s="1030"/>
      <c r="N273" s="1030"/>
      <c r="O273" s="1236">
        <v>10</v>
      </c>
      <c r="P273" s="1235">
        <v>11</v>
      </c>
      <c r="Q273" s="1236">
        <v>12</v>
      </c>
      <c r="R273" s="1235">
        <v>13</v>
      </c>
      <c r="S273" s="1236">
        <v>14</v>
      </c>
      <c r="T273" s="1235">
        <v>15</v>
      </c>
      <c r="U273" s="1236">
        <v>16</v>
      </c>
      <c r="V273" s="1235">
        <v>17</v>
      </c>
      <c r="W273" s="1236">
        <v>18</v>
      </c>
      <c r="X273" s="1235">
        <v>19</v>
      </c>
      <c r="Y273" s="1236">
        <v>20</v>
      </c>
      <c r="Z273" s="1032"/>
      <c r="AA273" s="1032"/>
      <c r="AB273" s="1032"/>
      <c r="AC273" s="1032"/>
      <c r="AD273" s="1032"/>
      <c r="AE273" s="1032"/>
      <c r="AF273" s="1032"/>
      <c r="AG273" s="1133"/>
      <c r="AH273" s="1134"/>
      <c r="AI273" s="1134"/>
      <c r="AJ273" s="1032"/>
      <c r="AK273" s="1032"/>
      <c r="AL273" s="1034">
        <v>1</v>
      </c>
      <c r="AM273" s="1039"/>
      <c r="AN273" s="1039"/>
    </row>
    <row r="274" spans="1:40" s="1206" customFormat="1" ht="40.5" customHeight="1">
      <c r="A274" s="1161"/>
      <c r="B274" s="1132"/>
      <c r="C274" s="1161"/>
      <c r="D274" s="1161"/>
      <c r="E274" s="1161"/>
      <c r="F274" s="1161"/>
      <c r="G274" s="1161"/>
      <c r="H274" s="1161"/>
      <c r="I274" s="1069"/>
      <c r="J274" s="1161"/>
      <c r="K274" s="1161"/>
      <c r="L274" s="1161"/>
      <c r="M274" s="1161"/>
      <c r="N274" s="1161"/>
      <c r="O274" s="1069"/>
      <c r="P274" s="1069"/>
      <c r="Q274" s="1069"/>
      <c r="R274" s="1069"/>
      <c r="S274" s="1069"/>
      <c r="T274" s="1133"/>
      <c r="U274" s="1132"/>
      <c r="V274" s="1213"/>
      <c r="W274" s="1207"/>
      <c r="X274" s="1207"/>
      <c r="Y274" s="1207"/>
      <c r="Z274" s="1032"/>
      <c r="AA274" s="1032"/>
      <c r="AB274" s="1032"/>
      <c r="AC274" s="1032"/>
      <c r="AD274" s="1032"/>
      <c r="AE274" s="1032"/>
      <c r="AF274" s="1032"/>
      <c r="AG274" s="1133"/>
      <c r="AH274" s="1134"/>
      <c r="AI274" s="1134"/>
      <c r="AJ274" s="1032"/>
      <c r="AK274" s="1032"/>
      <c r="AL274" s="1034">
        <v>1</v>
      </c>
      <c r="AM274" s="1039"/>
      <c r="AN274" s="1039"/>
    </row>
    <row r="275" spans="1:40" s="1206" customFormat="1" ht="40.5" customHeight="1">
      <c r="A275" s="1161"/>
      <c r="B275" s="1237"/>
      <c r="C275" s="1238" t="s">
        <v>1612</v>
      </c>
      <c r="D275" s="1239"/>
      <c r="E275" s="1133"/>
      <c r="F275" s="1240" t="s">
        <v>2335</v>
      </c>
      <c r="G275" s="1241"/>
      <c r="H275" s="1241"/>
      <c r="I275" s="1241"/>
      <c r="J275" s="1241"/>
      <c r="K275" s="1241"/>
      <c r="L275" s="1069"/>
      <c r="M275" s="1069"/>
      <c r="N275" s="1161"/>
      <c r="O275" s="1069"/>
      <c r="P275" s="1133"/>
      <c r="Q275" s="1133"/>
      <c r="R275" s="1069"/>
      <c r="S275" s="1069"/>
      <c r="T275" s="1133"/>
      <c r="U275" s="1133"/>
      <c r="V275" s="1213"/>
      <c r="W275" s="1207"/>
      <c r="X275" s="1207"/>
      <c r="Y275" s="1207"/>
      <c r="Z275" s="1242" t="s">
        <v>1614</v>
      </c>
      <c r="AA275" s="1032"/>
      <c r="AB275" s="1032"/>
      <c r="AC275" s="1032"/>
      <c r="AD275" s="1032"/>
      <c r="AE275" s="1032"/>
      <c r="AF275" s="1032"/>
      <c r="AG275" s="1133"/>
      <c r="AH275" s="1134"/>
      <c r="AI275" s="1134"/>
      <c r="AJ275" s="1032"/>
      <c r="AK275" s="1032"/>
      <c r="AL275" s="1034">
        <v>1</v>
      </c>
      <c r="AM275" s="1039"/>
      <c r="AN275" s="1039"/>
    </row>
    <row r="276" spans="1:40" s="1206" customFormat="1" ht="40.5" customHeight="1">
      <c r="A276" s="1161"/>
      <c r="B276" s="1237"/>
      <c r="C276" s="757">
        <v>3</v>
      </c>
      <c r="D276" s="1239"/>
      <c r="E276" s="1161"/>
      <c r="F276" s="1161"/>
      <c r="G276" s="1161"/>
      <c r="H276" s="1069"/>
      <c r="I276" s="1069"/>
      <c r="J276" s="1069"/>
      <c r="K276" s="1069"/>
      <c r="L276" s="1069"/>
      <c r="M276" s="1069"/>
      <c r="N276" s="1161"/>
      <c r="O276" s="1069"/>
      <c r="P276" s="1069"/>
      <c r="Q276" s="1069"/>
      <c r="R276" s="1069"/>
      <c r="S276" s="1069"/>
      <c r="T276" s="1133"/>
      <c r="U276" s="1133"/>
      <c r="V276" s="1213"/>
      <c r="W276" s="1207"/>
      <c r="X276" s="1207"/>
      <c r="Y276" s="1207"/>
      <c r="Z276" s="1032"/>
      <c r="AA276" s="1032"/>
      <c r="AB276" s="1032"/>
      <c r="AC276" s="1032"/>
      <c r="AD276" s="1032"/>
      <c r="AE276" s="1032"/>
      <c r="AF276" s="1032"/>
      <c r="AG276" s="1133"/>
      <c r="AH276" s="1134"/>
      <c r="AI276" s="1134"/>
      <c r="AJ276" s="1032"/>
      <c r="AK276" s="1032"/>
      <c r="AL276" s="1034">
        <v>1</v>
      </c>
      <c r="AM276" s="1039"/>
      <c r="AN276" s="1039"/>
    </row>
    <row r="277" spans="1:40" s="1206" customFormat="1" ht="40.5" customHeight="1">
      <c r="A277" s="1161"/>
      <c r="B277" s="1237"/>
      <c r="C277" s="1161"/>
      <c r="D277" s="1161"/>
      <c r="E277" s="1161"/>
      <c r="F277" s="1161"/>
      <c r="G277" s="1161"/>
      <c r="H277" s="1243" t="s">
        <v>2336</v>
      </c>
      <c r="I277" s="1244"/>
      <c r="J277" s="1244"/>
      <c r="K277" s="1161"/>
      <c r="L277" s="1161"/>
      <c r="M277" s="1161"/>
      <c r="N277" s="1161"/>
      <c r="O277" s="1069"/>
      <c r="P277" s="1069"/>
      <c r="Q277" s="1245" t="s">
        <v>1616</v>
      </c>
      <c r="R277" s="1246" t="s">
        <v>1617</v>
      </c>
      <c r="S277" s="1247" t="s">
        <v>1618</v>
      </c>
      <c r="T277" s="1133"/>
      <c r="U277" s="1133"/>
      <c r="V277" s="1213"/>
      <c r="W277" s="1207"/>
      <c r="X277" s="1207"/>
      <c r="Y277" s="1207"/>
      <c r="Z277" s="1032"/>
      <c r="AA277" s="1032"/>
      <c r="AB277" s="1032"/>
      <c r="AC277" s="1032"/>
      <c r="AD277" s="1032"/>
      <c r="AE277" s="1032"/>
      <c r="AF277" s="1032"/>
      <c r="AG277" s="1133"/>
      <c r="AH277" s="1134"/>
      <c r="AI277" s="1134"/>
      <c r="AJ277" s="1032"/>
      <c r="AK277" s="1032"/>
      <c r="AL277" s="1034">
        <v>1</v>
      </c>
      <c r="AM277" s="1039"/>
      <c r="AN277" s="1039"/>
    </row>
    <row r="278" spans="1:40" s="1206" customFormat="1" ht="40.5" customHeight="1">
      <c r="A278" s="1161"/>
      <c r="B278" s="1237"/>
      <c r="C278" s="1248" t="s">
        <v>2337</v>
      </c>
      <c r="D278" s="1161"/>
      <c r="E278" s="1249"/>
      <c r="F278" s="1161"/>
      <c r="G278" s="1161"/>
      <c r="H278" s="1250" t="s">
        <v>1620</v>
      </c>
      <c r="I278" s="1250" t="s">
        <v>1621</v>
      </c>
      <c r="J278" s="1250" t="s">
        <v>1622</v>
      </c>
      <c r="K278" s="1207" t="s">
        <v>1623</v>
      </c>
      <c r="L278" s="1207"/>
      <c r="M278" s="1207"/>
      <c r="N278" s="1161"/>
      <c r="O278" s="1133"/>
      <c r="P278" s="1133"/>
      <c r="Q278" s="1248" t="s">
        <v>2338</v>
      </c>
      <c r="R278" s="1133"/>
      <c r="S278" s="1133"/>
      <c r="T278" s="1133"/>
      <c r="U278" s="1133"/>
      <c r="V278" s="1213"/>
      <c r="W278" s="1207"/>
      <c r="X278" s="1207"/>
      <c r="Y278" s="1207"/>
      <c r="Z278" s="1133"/>
      <c r="AA278" s="1133"/>
      <c r="AB278" s="1133"/>
      <c r="AC278" s="1133"/>
      <c r="AD278" s="1133"/>
      <c r="AE278" s="1133"/>
      <c r="AF278" s="1133"/>
      <c r="AG278" s="1133"/>
      <c r="AH278" s="1134"/>
      <c r="AI278" s="1134"/>
      <c r="AJ278" s="1032"/>
      <c r="AK278" s="1032"/>
      <c r="AL278" s="1034">
        <v>1</v>
      </c>
      <c r="AM278" s="1039"/>
      <c r="AN278" s="1039"/>
    </row>
    <row r="279" spans="1:40" s="1206" customFormat="1" ht="40.5" customHeight="1">
      <c r="A279" s="1161"/>
      <c r="B279" s="1237"/>
      <c r="C279" s="1248" t="s">
        <v>2339</v>
      </c>
      <c r="D279" s="1161"/>
      <c r="E279" s="1249"/>
      <c r="F279" s="1161"/>
      <c r="G279" s="1161"/>
      <c r="H279" s="1250" t="s">
        <v>1626</v>
      </c>
      <c r="I279" s="1250" t="s">
        <v>1627</v>
      </c>
      <c r="J279" s="1250" t="s">
        <v>1628</v>
      </c>
      <c r="K279" s="1207" t="s">
        <v>1629</v>
      </c>
      <c r="L279" s="1207"/>
      <c r="M279" s="1207"/>
      <c r="N279" s="1161"/>
      <c r="O279" s="1069"/>
      <c r="P279" s="1069"/>
      <c r="Q279" s="1245" t="s">
        <v>1630</v>
      </c>
      <c r="R279" s="1246" t="s">
        <v>1631</v>
      </c>
      <c r="S279" s="1246" t="s">
        <v>1632</v>
      </c>
      <c r="T279" s="1133"/>
      <c r="U279" s="1133"/>
      <c r="V279" s="1213"/>
      <c r="W279" s="1207"/>
      <c r="X279" s="1207"/>
      <c r="Y279" s="1207"/>
      <c r="Z279" s="1207"/>
      <c r="AA279" s="1207"/>
      <c r="AB279" s="1207"/>
      <c r="AC279" s="1207"/>
      <c r="AD279" s="1207"/>
      <c r="AE279" s="1207"/>
      <c r="AF279" s="1133"/>
      <c r="AG279" s="1133"/>
      <c r="AH279" s="1134"/>
      <c r="AI279" s="1134"/>
      <c r="AJ279" s="1032"/>
      <c r="AK279" s="1032"/>
      <c r="AL279" s="1034">
        <v>1</v>
      </c>
      <c r="AM279" s="1039"/>
      <c r="AN279" s="1039"/>
    </row>
    <row r="280" spans="1:40" s="1206" customFormat="1" ht="40.5" customHeight="1">
      <c r="A280" s="1161"/>
      <c r="B280" s="1237"/>
      <c r="C280" s="1248"/>
      <c r="D280" s="1161"/>
      <c r="E280" s="1248"/>
      <c r="F280" s="1251"/>
      <c r="G280" s="1248"/>
      <c r="H280" s="1248"/>
      <c r="I280" s="1161"/>
      <c r="J280" s="1161"/>
      <c r="K280" s="1161"/>
      <c r="L280" s="1161"/>
      <c r="M280" s="1161"/>
      <c r="N280" s="1161"/>
      <c r="O280" s="1161"/>
      <c r="P280" s="1161"/>
      <c r="Q280" s="1161"/>
      <c r="R280" s="1161"/>
      <c r="S280" s="1133"/>
      <c r="T280" s="1133"/>
      <c r="U280" s="1133"/>
      <c r="V280" s="1213"/>
      <c r="W280" s="1207"/>
      <c r="X280" s="1207"/>
      <c r="Y280" s="1207"/>
      <c r="Z280" s="1207"/>
      <c r="AA280" s="1207"/>
      <c r="AB280" s="1207"/>
      <c r="AC280" s="1207"/>
      <c r="AD280" s="1207"/>
      <c r="AE280" s="1207"/>
      <c r="AF280" s="1133"/>
      <c r="AG280" s="1133"/>
      <c r="AH280" s="1134"/>
      <c r="AI280" s="1134"/>
      <c r="AJ280" s="1032"/>
      <c r="AK280" s="1032"/>
      <c r="AL280" s="1034">
        <v>1</v>
      </c>
      <c r="AM280" s="1039"/>
      <c r="AN280" s="1039"/>
    </row>
    <row r="281" spans="1:40">
      <c r="AL281" s="1252" t="s">
        <v>663</v>
      </c>
      <c r="AM281" s="1253"/>
      <c r="AN281" s="1253"/>
    </row>
    <row r="282" spans="1:40">
      <c r="A282" s="1034">
        <v>1</v>
      </c>
      <c r="B282" s="1034">
        <v>1</v>
      </c>
      <c r="C282" s="1034">
        <v>1</v>
      </c>
      <c r="D282" s="1034">
        <v>1</v>
      </c>
      <c r="E282" s="1034">
        <v>1</v>
      </c>
      <c r="F282" s="1034">
        <v>1</v>
      </c>
      <c r="G282" s="1034">
        <v>1</v>
      </c>
      <c r="H282" s="1034">
        <v>1</v>
      </c>
      <c r="I282" s="1034">
        <v>1</v>
      </c>
      <c r="J282" s="1034">
        <v>1</v>
      </c>
      <c r="K282" s="1034">
        <v>1</v>
      </c>
      <c r="L282" s="1034">
        <v>1</v>
      </c>
      <c r="M282" s="1034">
        <v>1</v>
      </c>
      <c r="N282" s="1034">
        <v>1</v>
      </c>
      <c r="O282" s="1034">
        <v>1</v>
      </c>
      <c r="P282" s="1034">
        <v>1</v>
      </c>
      <c r="Q282" s="1034">
        <v>1</v>
      </c>
      <c r="R282" s="1034">
        <v>1</v>
      </c>
      <c r="S282" s="1034">
        <v>1</v>
      </c>
      <c r="T282" s="1034">
        <v>1</v>
      </c>
      <c r="U282" s="1034">
        <v>1</v>
      </c>
      <c r="V282" s="1034">
        <v>1</v>
      </c>
      <c r="W282" s="1034">
        <v>1</v>
      </c>
      <c r="X282" s="1034">
        <v>1</v>
      </c>
      <c r="Y282" s="1034">
        <v>1</v>
      </c>
      <c r="Z282" s="1034">
        <v>1</v>
      </c>
      <c r="AA282" s="1034">
        <v>1</v>
      </c>
      <c r="AB282" s="1034">
        <v>1</v>
      </c>
      <c r="AC282" s="1034">
        <v>1</v>
      </c>
      <c r="AD282" s="1034">
        <v>1</v>
      </c>
      <c r="AE282" s="1034">
        <v>1</v>
      </c>
      <c r="AF282" s="1034">
        <v>1</v>
      </c>
      <c r="AG282" s="1034">
        <v>1</v>
      </c>
      <c r="AH282" s="1034">
        <v>1</v>
      </c>
      <c r="AI282" s="1034">
        <v>1</v>
      </c>
      <c r="AJ282" s="1034">
        <v>1</v>
      </c>
      <c r="AK282" s="1034">
        <v>1</v>
      </c>
      <c r="AL282" s="1029" t="str">
        <f>ADDRESS(ROW(),COLUMN(),4)</f>
        <v>AL282</v>
      </c>
      <c r="AM282" s="1254"/>
      <c r="AN282" s="1255" t="str">
        <f>ADDRESS(ROW(),COLUMN(),4)</f>
        <v>AN282</v>
      </c>
    </row>
  </sheetData>
  <mergeCells count="14">
    <mergeCell ref="E98:I99"/>
    <mergeCell ref="X8:AC9"/>
    <mergeCell ref="E70:M71"/>
    <mergeCell ref="E85:I86"/>
    <mergeCell ref="E88:I89"/>
    <mergeCell ref="E91:I92"/>
    <mergeCell ref="D223:K224"/>
    <mergeCell ref="C227:D227"/>
    <mergeCell ref="E101:I102"/>
    <mergeCell ref="M112:M117"/>
    <mergeCell ref="B132:P132"/>
    <mergeCell ref="J133:K133"/>
    <mergeCell ref="B134:B135"/>
    <mergeCell ref="D215:J215"/>
  </mergeCells>
  <hyperlinks>
    <hyperlink ref="D190" r:id="rId1" display="https://www.extensis.com/fr-fr/blog/les-10-polices-alternatives-%C3%A0-helvetica" xr:uid="{3FD15647-31A9-41FF-A078-05C045459760}"/>
    <hyperlink ref="D198" r:id="rId2" display="https://fr.wikipedia.org/wiki/Calibri" xr:uid="{6315FD36-783E-4C30-B179-5EE8830E076E}"/>
    <hyperlink ref="D199" r:id="rId3" display="https://kulturegeek.fr/news-224456/microsoft-police-voudriez-remplacer-calibri" xr:uid="{FD01BEAA-15FB-4650-AAF3-60AF7DBDBBE4}"/>
    <hyperlink ref="D184" r:id="rId4" display="https://fr.wikipedia.org/wiki/Helvetica" xr:uid="{9404DB44-709F-486A-86F8-A4D7FE661233}"/>
    <hyperlink ref="D205" r:id="rId5" display="https://laruche.wizbii.com/17703-meilleure-police-ecriture-cv" xr:uid="{A88AE8B2-AA86-4720-9F01-10049D19EF4A}"/>
    <hyperlink ref="D206" r:id="rId6" display="https://laruche.wizbii.com/17703-meilleure-police-ecriture-cv" xr:uid="{FF2887CA-D760-42C3-9BF9-6FCFA5747378}"/>
    <hyperlink ref="D207" r:id="rId7" display="https://www.google.com/search?client=firefox-b-d&amp;cs=1&amp;sxsrf=AJOqlzWtAThXL_uLX0Izw5bcGDDqWJW1UA:1673858052794&amp;q=Quelle+est+la+police+d%27%C3%A9criture+la+plus+classe+%3F&amp;sa=X&amp;ved=2ahUKEwjYj4iV18v8AhXtTaQEHYpNBZ0Qzmd6BAgBEAU" xr:uid="{7DD74098-E0C9-4ACC-9D4F-9F6419C01CB3}"/>
    <hyperlink ref="D189" r:id="rId8" xr:uid="{136C379C-F4E4-4118-9FD9-FEFF9CEE593B}"/>
    <hyperlink ref="C123" r:id="rId9" xr:uid="{BFC617FA-90BE-4237-B9D3-D6FF6A0BA775}"/>
    <hyperlink ref="R255" r:id="rId10" xr:uid="{B9DC51BC-9872-4664-9E8F-2A2EBE62E820}"/>
    <hyperlink ref="B143" r:id="rId11" xr:uid="{908A73D2-F42B-439A-937A-D32338369BD8}"/>
    <hyperlink ref="B149" r:id="rId12" xr:uid="{698AEC13-1203-48DE-BA4B-0881E9F28D4F}"/>
    <hyperlink ref="B152" r:id="rId13" xr:uid="{2809129F-1BB9-4861-B490-4D189F822F85}"/>
    <hyperlink ref="B153" r:id="rId14" xr:uid="{7DC80542-DE8E-4D58-8906-DC2DC0EC7E13}"/>
    <hyperlink ref="B155" r:id="rId15" xr:uid="{7651474D-6AD4-43CB-BBE8-34245463790C}"/>
    <hyperlink ref="V234" r:id="rId16" xr:uid="{C5275172-A74B-4333-ACB8-1C763AB526F5}"/>
    <hyperlink ref="B158" r:id="rId17" xr:uid="{FB0968F6-2D9B-49C2-B273-7AD4046733FD}"/>
  </hyperlinks>
  <pageMargins left="0.7" right="0.7" top="0.75" bottom="0.75" header="0.3" footer="0.3"/>
  <pageSetup paperSize="9" orientation="portrait" r:id="rId18"/>
  <drawing r:id="rId1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9F71A-4986-4FCF-B44E-A42E12A21273}">
  <dimension ref="A1:AG125"/>
  <sheetViews>
    <sheetView showZeros="0" tabSelected="1" zoomScaleNormal="100" workbookViewId="0">
      <selection activeCell="B20" sqref="B20"/>
    </sheetView>
  </sheetViews>
  <sheetFormatPr baseColWidth="10" defaultColWidth="11.42578125" defaultRowHeight="15"/>
  <cols>
    <col min="1" max="1" width="9.28515625" style="2" customWidth="1"/>
    <col min="2" max="2" width="15.7109375" style="2" customWidth="1"/>
    <col min="3" max="4" width="32.7109375" style="2" customWidth="1"/>
    <col min="5" max="5" width="12.85546875" style="2" customWidth="1"/>
    <col min="6" max="6" width="15.7109375" style="2" customWidth="1"/>
    <col min="7" max="8" width="32.7109375" style="2" customWidth="1"/>
    <col min="9" max="9" width="8.5703125" style="2" customWidth="1"/>
    <col min="10" max="10" width="15.7109375" style="2" customWidth="1"/>
    <col min="11" max="11" width="32.7109375" style="2" customWidth="1"/>
    <col min="12" max="12" width="32.7109375" style="549" customWidth="1"/>
    <col min="13" max="13" width="14.5703125" style="549" customWidth="1"/>
    <col min="14" max="32" width="11.42578125" style="2"/>
    <col min="33" max="33" width="50.28515625" style="2" customWidth="1"/>
    <col min="34" max="16384" width="11.42578125" style="2"/>
  </cols>
  <sheetData>
    <row r="1" spans="1:33" ht="15.75" thickTop="1">
      <c r="A1" s="8" t="str">
        <f>ADDRESS(ROW(),COLUMN(),4)</f>
        <v>A1</v>
      </c>
      <c r="B1" s="357" t="str">
        <f t="shared" ref="B1:AD1" si="0">SUBSTITUTE(ADDRESS(1,COLUMN(),4),"1","")</f>
        <v>B</v>
      </c>
      <c r="C1" s="357" t="str">
        <f t="shared" si="0"/>
        <v>C</v>
      </c>
      <c r="D1" s="357" t="str">
        <f t="shared" si="0"/>
        <v>D</v>
      </c>
      <c r="F1" s="357" t="str">
        <f t="shared" si="0"/>
        <v>F</v>
      </c>
      <c r="G1" s="357" t="str">
        <f t="shared" si="0"/>
        <v>G</v>
      </c>
      <c r="H1" s="357" t="str">
        <f t="shared" si="0"/>
        <v>H</v>
      </c>
      <c r="J1" s="357" t="str">
        <f t="shared" si="0"/>
        <v>J</v>
      </c>
      <c r="K1" s="357" t="str">
        <f t="shared" si="0"/>
        <v>K</v>
      </c>
      <c r="L1" s="357" t="str">
        <f t="shared" si="0"/>
        <v>L</v>
      </c>
      <c r="M1" s="205"/>
      <c r="N1" s="357" t="str">
        <f t="shared" si="0"/>
        <v>N</v>
      </c>
      <c r="O1" s="357" t="str">
        <f t="shared" si="0"/>
        <v>O</v>
      </c>
      <c r="P1" s="357" t="str">
        <f t="shared" si="0"/>
        <v>P</v>
      </c>
      <c r="Q1" s="357" t="str">
        <f t="shared" si="0"/>
        <v>Q</v>
      </c>
      <c r="R1" s="357" t="str">
        <f t="shared" si="0"/>
        <v>R</v>
      </c>
      <c r="S1" s="357" t="str">
        <f t="shared" si="0"/>
        <v>S</v>
      </c>
      <c r="T1" s="357" t="str">
        <f t="shared" si="0"/>
        <v>T</v>
      </c>
      <c r="U1" s="357" t="str">
        <f t="shared" si="0"/>
        <v>U</v>
      </c>
      <c r="V1" s="357" t="str">
        <f t="shared" si="0"/>
        <v>V</v>
      </c>
      <c r="W1" s="357" t="str">
        <f t="shared" si="0"/>
        <v>W</v>
      </c>
      <c r="X1" s="357" t="str">
        <f t="shared" si="0"/>
        <v>X</v>
      </c>
      <c r="Y1" s="357" t="str">
        <f t="shared" si="0"/>
        <v>Y</v>
      </c>
      <c r="Z1" s="357" t="str">
        <f t="shared" si="0"/>
        <v>Z</v>
      </c>
      <c r="AA1" s="357" t="str">
        <f t="shared" si="0"/>
        <v>AA</v>
      </c>
      <c r="AB1" s="357" t="str">
        <f t="shared" si="0"/>
        <v>AB</v>
      </c>
      <c r="AC1" s="357" t="str">
        <f t="shared" si="0"/>
        <v>AC</v>
      </c>
      <c r="AD1" s="357" t="str">
        <f t="shared" si="0"/>
        <v>AD</v>
      </c>
      <c r="AE1" s="9">
        <v>1</v>
      </c>
      <c r="AF1" s="356" t="str">
        <f>SUBSTITUTE(ADDRESS(1,COLUMN(),4),"1","")</f>
        <v>AF</v>
      </c>
      <c r="AG1" s="355" t="str">
        <f>SUBSTITUTE(ADDRESS(1,COLUMN(),4),"1","")</f>
        <v>AG</v>
      </c>
    </row>
    <row r="2" spans="1:33">
      <c r="B2" s="845">
        <f t="shared" ref="B2:V2" ca="1" si="1">CELL("largeur",B2)</f>
        <v>15</v>
      </c>
      <c r="C2" s="845">
        <f t="shared" ca="1" si="1"/>
        <v>32</v>
      </c>
      <c r="D2" s="845">
        <f t="shared" ca="1" si="1"/>
        <v>32</v>
      </c>
      <c r="F2" s="845">
        <f t="shared" ca="1" si="1"/>
        <v>15</v>
      </c>
      <c r="G2" s="845">
        <f t="shared" ca="1" si="1"/>
        <v>32</v>
      </c>
      <c r="H2" s="845">
        <f t="shared" ca="1" si="1"/>
        <v>32</v>
      </c>
      <c r="J2" s="845">
        <f t="shared" ca="1" si="1"/>
        <v>15</v>
      </c>
      <c r="K2" s="845">
        <f t="shared" ca="1" si="1"/>
        <v>32</v>
      </c>
      <c r="L2" s="845">
        <f t="shared" ca="1" si="1"/>
        <v>32</v>
      </c>
      <c r="M2" s="205"/>
      <c r="N2" s="845">
        <f t="shared" ca="1" si="1"/>
        <v>11</v>
      </c>
      <c r="O2" s="845">
        <f t="shared" ca="1" si="1"/>
        <v>11</v>
      </c>
      <c r="P2" s="845">
        <f t="shared" ca="1" si="1"/>
        <v>11</v>
      </c>
      <c r="Q2" s="845">
        <f t="shared" ca="1" si="1"/>
        <v>11</v>
      </c>
      <c r="R2" s="845">
        <f t="shared" ca="1" si="1"/>
        <v>11</v>
      </c>
      <c r="S2" s="845">
        <f t="shared" ca="1" si="1"/>
        <v>11</v>
      </c>
      <c r="T2" s="845">
        <f t="shared" ca="1" si="1"/>
        <v>11</v>
      </c>
      <c r="U2" s="845">
        <f t="shared" ca="1" si="1"/>
        <v>11</v>
      </c>
      <c r="V2" s="845">
        <f t="shared" ca="1" si="1"/>
        <v>11</v>
      </c>
      <c r="W2" s="845">
        <f ca="1">CELL("largeur",W2)</f>
        <v>11</v>
      </c>
      <c r="X2" s="845">
        <f t="shared" ref="X2:AD2" ca="1" si="2">CELL("largeur",X2)</f>
        <v>11</v>
      </c>
      <c r="Y2" s="845">
        <f t="shared" ca="1" si="2"/>
        <v>11</v>
      </c>
      <c r="Z2" s="845">
        <f t="shared" ca="1" si="2"/>
        <v>11</v>
      </c>
      <c r="AA2" s="845">
        <f t="shared" ca="1" si="2"/>
        <v>11</v>
      </c>
      <c r="AB2" s="845">
        <f t="shared" ca="1" si="2"/>
        <v>11</v>
      </c>
      <c r="AC2" s="845">
        <f t="shared" ca="1" si="2"/>
        <v>11</v>
      </c>
      <c r="AD2" s="845">
        <f t="shared" ca="1" si="2"/>
        <v>11</v>
      </c>
      <c r="AE2" s="9">
        <v>1</v>
      </c>
      <c r="AF2" s="830" t="s">
        <v>2011</v>
      </c>
      <c r="AG2" s="351"/>
    </row>
    <row r="3" spans="1:33" ht="19.5" thickBot="1">
      <c r="B3" s="846">
        <v>15</v>
      </c>
      <c r="C3" s="846">
        <v>32</v>
      </c>
      <c r="D3" s="846">
        <v>32</v>
      </c>
      <c r="F3" s="846">
        <v>15</v>
      </c>
      <c r="G3" s="846">
        <v>32</v>
      </c>
      <c r="H3" s="846">
        <v>32</v>
      </c>
      <c r="J3" s="846">
        <v>15</v>
      </c>
      <c r="K3" s="846">
        <v>32</v>
      </c>
      <c r="L3" s="846">
        <v>32</v>
      </c>
      <c r="M3" s="205"/>
      <c r="N3" s="155"/>
      <c r="O3" s="155"/>
      <c r="P3" s="1522" t="str">
        <f ca="1">"Page "&amp;_xlfn.SHEET()&amp;" sur "&amp;_xlfn.SHEETS()</f>
        <v>Page 6 sur 17</v>
      </c>
      <c r="Q3" s="1522"/>
      <c r="R3" s="1522"/>
      <c r="S3" s="155"/>
      <c r="T3" s="155"/>
      <c r="U3" s="155"/>
      <c r="V3" s="155"/>
      <c r="W3" s="155"/>
      <c r="X3" s="155"/>
      <c r="Y3" s="155"/>
      <c r="Z3" s="155"/>
      <c r="AA3" s="155"/>
      <c r="AB3" s="847" t="s">
        <v>2340</v>
      </c>
      <c r="AC3" s="848" t="str">
        <f>Notice.utilisateur!AE125</f>
        <v>AE125</v>
      </c>
      <c r="AD3" s="155"/>
      <c r="AE3" s="9">
        <v>1</v>
      </c>
      <c r="AF3" s="342">
        <f ca="1">COUNTA(A1:AE125) + COUNTBLANK(A1:AE125)</f>
        <v>3875</v>
      </c>
      <c r="AG3" s="831" t="str">
        <f>"cellules entre -cells -celdas  "&amp;" " &amp;A1&amp;" et  "&amp;AE125</f>
        <v>cellules entre -cells -celdas   A1 et  AE125</v>
      </c>
    </row>
    <row r="4" spans="1:33" ht="16.5" thickBot="1">
      <c r="A4" s="155"/>
      <c r="M4" s="205"/>
      <c r="N4" s="155"/>
      <c r="O4" s="155"/>
      <c r="P4" s="155"/>
      <c r="Q4" s="155"/>
      <c r="R4" s="155"/>
      <c r="S4" s="155"/>
      <c r="T4" s="155"/>
      <c r="U4" s="155"/>
      <c r="V4" s="155"/>
      <c r="W4" s="155"/>
      <c r="X4" s="155"/>
      <c r="Y4" s="155"/>
      <c r="Z4" s="155"/>
      <c r="AA4" s="155"/>
      <c r="AB4" s="155"/>
      <c r="AC4" s="155"/>
      <c r="AD4" s="155"/>
      <c r="AE4" s="9">
        <v>1</v>
      </c>
      <c r="AF4" s="342">
        <f ca="1">COUNTA(A1:AE125)</f>
        <v>467</v>
      </c>
      <c r="AG4" s="831" t="s">
        <v>2012</v>
      </c>
    </row>
    <row r="5" spans="1:33" ht="15" customHeight="1">
      <c r="A5" s="155"/>
      <c r="B5" s="1523" t="s">
        <v>2675</v>
      </c>
      <c r="C5" s="1524"/>
      <c r="D5" s="1525"/>
      <c r="E5"/>
      <c r="F5" s="1523" t="s">
        <v>2676</v>
      </c>
      <c r="G5" s="1524"/>
      <c r="H5" s="1525"/>
      <c r="I5"/>
      <c r="J5" s="1523" t="s">
        <v>2677</v>
      </c>
      <c r="K5" s="1524"/>
      <c r="L5" s="1525"/>
      <c r="M5" s="205"/>
      <c r="N5" s="1529" t="s">
        <v>2341</v>
      </c>
      <c r="O5" s="1529"/>
      <c r="P5" s="1529"/>
      <c r="Q5" s="1529"/>
      <c r="R5" s="1529"/>
      <c r="S5" s="155"/>
      <c r="T5" s="155"/>
      <c r="U5" s="155"/>
      <c r="V5" s="155"/>
      <c r="W5" s="155"/>
      <c r="X5" s="155"/>
      <c r="Y5" s="155"/>
      <c r="Z5" s="155"/>
      <c r="AA5" s="155"/>
      <c r="AB5" s="155"/>
      <c r="AC5" s="155"/>
      <c r="AD5" s="155"/>
      <c r="AE5" s="9">
        <v>1</v>
      </c>
      <c r="AF5" s="342">
        <f ca="1">COUNTBLANK(A1:AE125)</f>
        <v>3408</v>
      </c>
      <c r="AG5" s="831" t="s">
        <v>2013</v>
      </c>
    </row>
    <row r="6" spans="1:33" ht="15" customHeight="1">
      <c r="A6" s="155"/>
      <c r="B6" s="1526"/>
      <c r="C6" s="1527"/>
      <c r="D6" s="1528"/>
      <c r="E6"/>
      <c r="F6" s="1526"/>
      <c r="G6" s="1527"/>
      <c r="H6" s="1528"/>
      <c r="I6"/>
      <c r="J6" s="1526"/>
      <c r="K6" s="1527"/>
      <c r="L6" s="1528"/>
      <c r="M6" s="205"/>
      <c r="N6" s="1529"/>
      <c r="O6" s="1529"/>
      <c r="P6" s="1529"/>
      <c r="Q6" s="1529"/>
      <c r="R6" s="1529"/>
      <c r="S6" s="155"/>
      <c r="T6" s="155"/>
      <c r="U6" s="155"/>
      <c r="V6" s="155"/>
      <c r="W6" s="155"/>
      <c r="X6" s="155"/>
      <c r="Y6" s="155"/>
      <c r="Z6" s="155"/>
      <c r="AA6" s="155"/>
      <c r="AB6" s="155"/>
      <c r="AC6" s="155"/>
      <c r="AD6" s="155"/>
      <c r="AE6" s="9">
        <v>1</v>
      </c>
      <c r="AF6" s="342">
        <f>SUM(AE1:AE123)+2</f>
        <v>125</v>
      </c>
      <c r="AG6" s="831" t="s">
        <v>2014</v>
      </c>
    </row>
    <row r="7" spans="1:33" ht="15.75">
      <c r="A7" s="155"/>
      <c r="B7"/>
      <c r="C7"/>
      <c r="D7"/>
      <c r="E7"/>
      <c r="F7"/>
      <c r="G7"/>
      <c r="H7"/>
      <c r="I7"/>
      <c r="J7"/>
      <c r="K7"/>
      <c r="L7"/>
      <c r="M7" s="205"/>
      <c r="N7" s="155"/>
      <c r="O7" s="155"/>
      <c r="P7" s="155"/>
      <c r="Q7" s="155"/>
      <c r="R7" s="155"/>
      <c r="S7" s="155"/>
      <c r="T7" s="155"/>
      <c r="U7" s="155"/>
      <c r="V7" s="155"/>
      <c r="W7" s="155"/>
      <c r="X7" s="155"/>
      <c r="Y7" s="155"/>
      <c r="Z7" s="155"/>
      <c r="AA7" s="155"/>
      <c r="AB7" s="155"/>
      <c r="AC7" s="155"/>
      <c r="AD7" s="155"/>
      <c r="AE7" s="9">
        <v>1</v>
      </c>
      <c r="AF7" s="342">
        <f>SUM(A125:AD125)+1</f>
        <v>31</v>
      </c>
      <c r="AG7" s="831" t="s">
        <v>2015</v>
      </c>
    </row>
    <row r="8" spans="1:33">
      <c r="A8" s="155"/>
      <c r="B8"/>
      <c r="C8"/>
      <c r="D8"/>
      <c r="E8"/>
      <c r="F8"/>
      <c r="G8"/>
      <c r="H8"/>
      <c r="I8"/>
      <c r="J8"/>
      <c r="K8"/>
      <c r="L8"/>
      <c r="M8" s="205"/>
      <c r="N8" s="155"/>
      <c r="O8" s="155"/>
      <c r="P8" s="155"/>
      <c r="Q8" s="155"/>
      <c r="R8" s="155"/>
      <c r="S8" s="155"/>
      <c r="T8" s="155"/>
      <c r="U8" s="155"/>
      <c r="V8" s="155"/>
      <c r="W8" s="155"/>
      <c r="X8" s="155"/>
      <c r="Y8" s="155"/>
      <c r="Z8" s="155"/>
      <c r="AA8" s="155"/>
      <c r="AB8" s="155"/>
      <c r="AC8" s="155"/>
      <c r="AD8" s="155"/>
      <c r="AE8" s="9">
        <v>1</v>
      </c>
      <c r="AF8" s="549"/>
      <c r="AG8" s="549"/>
    </row>
    <row r="9" spans="1:33" ht="60.75" customHeight="1">
      <c r="A9" s="155"/>
      <c r="B9" s="1519" t="s">
        <v>2342</v>
      </c>
      <c r="C9" s="1520"/>
      <c r="D9" s="1521"/>
      <c r="E9" s="849"/>
      <c r="F9" s="1519" t="s">
        <v>2343</v>
      </c>
      <c r="G9" s="1520"/>
      <c r="H9" s="1521"/>
      <c r="I9" s="849"/>
      <c r="J9" s="1519" t="s">
        <v>2344</v>
      </c>
      <c r="K9" s="1520"/>
      <c r="L9" s="1521"/>
      <c r="M9" s="205"/>
      <c r="N9" s="850" t="s">
        <v>2345</v>
      </c>
      <c r="O9" s="155"/>
      <c r="P9" s="155"/>
      <c r="Q9" s="155"/>
      <c r="R9" s="155"/>
      <c r="S9" s="155"/>
      <c r="T9" s="155"/>
      <c r="U9" s="155"/>
      <c r="V9" s="155"/>
      <c r="W9" s="155"/>
      <c r="X9" s="155"/>
      <c r="Y9" s="155"/>
      <c r="Z9" s="155"/>
      <c r="AA9" s="155"/>
      <c r="AB9" s="155"/>
      <c r="AC9" s="155"/>
      <c r="AD9" s="155"/>
      <c r="AE9" s="9">
        <v>1</v>
      </c>
      <c r="AF9" s="549"/>
      <c r="AG9" s="549"/>
    </row>
    <row r="10" spans="1:33" ht="15.75">
      <c r="A10" s="155"/>
      <c r="B10" s="11"/>
      <c r="C10" s="11"/>
      <c r="D10" s="11"/>
      <c r="E10" s="11"/>
      <c r="F10" s="11"/>
      <c r="G10" s="11"/>
      <c r="H10" s="11"/>
      <c r="I10" s="11"/>
      <c r="J10" s="11"/>
      <c r="K10" s="11"/>
      <c r="L10" s="11"/>
      <c r="M10" s="205"/>
      <c r="N10" s="365" t="s">
        <v>2346</v>
      </c>
      <c r="O10" s="155"/>
      <c r="P10" s="155"/>
      <c r="Q10" s="155"/>
      <c r="R10" s="155"/>
      <c r="S10" s="155"/>
      <c r="T10" s="155"/>
      <c r="U10" s="155"/>
      <c r="V10" s="155"/>
      <c r="W10" s="155"/>
      <c r="X10" s="155"/>
      <c r="Y10" s="155"/>
      <c r="Z10" s="155"/>
      <c r="AA10" s="155"/>
      <c r="AB10" s="155"/>
      <c r="AC10" s="155"/>
      <c r="AD10" s="155"/>
      <c r="AE10" s="9">
        <v>1</v>
      </c>
      <c r="AF10" s="549"/>
      <c r="AG10" s="549"/>
    </row>
    <row r="11" spans="1:33" ht="23.25">
      <c r="A11" s="155"/>
      <c r="B11" s="851" t="s">
        <v>2347</v>
      </c>
      <c r="C11" s="11"/>
      <c r="D11" s="11"/>
      <c r="E11" s="11"/>
      <c r="F11" s="851" t="s">
        <v>2348</v>
      </c>
      <c r="G11" s="11"/>
      <c r="H11" s="11"/>
      <c r="I11" s="11"/>
      <c r="J11" s="851" t="s">
        <v>2349</v>
      </c>
      <c r="K11" s="11"/>
      <c r="L11" s="11"/>
      <c r="M11" s="205"/>
      <c r="N11" s="155"/>
      <c r="O11" s="155"/>
      <c r="P11" s="155"/>
      <c r="Q11" s="155"/>
      <c r="R11" s="155"/>
      <c r="S11" s="155"/>
      <c r="T11" s="155"/>
      <c r="U11" s="155"/>
      <c r="V11" s="155"/>
      <c r="W11" s="155"/>
      <c r="X11" s="155"/>
      <c r="Y11" s="155"/>
      <c r="Z11" s="155"/>
      <c r="AA11" s="155"/>
      <c r="AB11" s="155"/>
      <c r="AC11" s="155"/>
      <c r="AD11" s="155"/>
      <c r="AE11" s="9">
        <v>1</v>
      </c>
      <c r="AF11" s="549"/>
      <c r="AG11" s="549"/>
    </row>
    <row r="12" spans="1:33">
      <c r="A12" s="155"/>
      <c r="B12" s="11"/>
      <c r="C12" s="11"/>
      <c r="D12" s="11"/>
      <c r="E12" s="11"/>
      <c r="F12" s="11"/>
      <c r="G12" s="11"/>
      <c r="H12" s="11"/>
      <c r="I12" s="11"/>
      <c r="J12" s="11"/>
      <c r="K12" s="11"/>
      <c r="L12" s="11"/>
      <c r="M12" s="205"/>
      <c r="N12" s="155"/>
      <c r="O12" s="155"/>
      <c r="P12" s="155"/>
      <c r="Q12" s="155"/>
      <c r="R12" s="155"/>
      <c r="S12" s="155"/>
      <c r="T12" s="155"/>
      <c r="U12" s="155"/>
      <c r="V12" s="155"/>
      <c r="W12" s="155"/>
      <c r="X12" s="155"/>
      <c r="Y12" s="155"/>
      <c r="Z12" s="155"/>
      <c r="AA12" s="155"/>
      <c r="AB12" s="155"/>
      <c r="AC12" s="155"/>
      <c r="AD12" s="155"/>
      <c r="AE12" s="9">
        <v>1</v>
      </c>
      <c r="AF12" s="549"/>
      <c r="AG12" s="549"/>
    </row>
    <row r="13" spans="1:33" ht="21" customHeight="1">
      <c r="A13" s="155"/>
      <c r="B13" s="897" t="s">
        <v>2735</v>
      </c>
      <c r="C13" s="155"/>
      <c r="D13" s="155"/>
      <c r="E13" s="155"/>
      <c r="F13" s="898" t="s">
        <v>2736</v>
      </c>
      <c r="G13" s="155"/>
      <c r="H13" s="155"/>
      <c r="I13" s="155"/>
      <c r="J13" s="898" t="s">
        <v>2737</v>
      </c>
      <c r="K13" s="155"/>
      <c r="L13" s="205"/>
      <c r="M13" s="205"/>
      <c r="N13" s="155"/>
      <c r="O13" s="155"/>
      <c r="P13" s="155"/>
      <c r="Q13" s="155"/>
      <c r="R13" s="155"/>
      <c r="S13" s="155"/>
      <c r="T13" s="155"/>
      <c r="U13" s="155"/>
      <c r="V13" s="155"/>
      <c r="W13" s="155"/>
      <c r="X13" s="155"/>
      <c r="Y13" s="155"/>
      <c r="Z13" s="155"/>
      <c r="AA13" s="155"/>
      <c r="AB13" s="155"/>
      <c r="AC13" s="155"/>
      <c r="AD13" s="155"/>
      <c r="AE13" s="9">
        <v>1</v>
      </c>
    </row>
    <row r="14" spans="1:33" ht="21" customHeight="1">
      <c r="A14" s="155"/>
      <c r="B14" s="898" t="s">
        <v>2738</v>
      </c>
      <c r="C14" s="155"/>
      <c r="D14" s="155"/>
      <c r="E14" s="155"/>
      <c r="F14" s="898" t="s">
        <v>2739</v>
      </c>
      <c r="G14" s="155"/>
      <c r="H14" s="155"/>
      <c r="I14" s="155"/>
      <c r="J14" s="898" t="s">
        <v>2740</v>
      </c>
      <c r="K14" s="155"/>
      <c r="L14" s="205"/>
      <c r="M14" s="205"/>
      <c r="N14" s="155"/>
      <c r="O14" s="155"/>
      <c r="P14" s="155"/>
      <c r="Q14" s="155"/>
      <c r="R14" s="155"/>
      <c r="S14" s="155"/>
      <c r="T14" s="155"/>
      <c r="U14" s="155"/>
      <c r="V14" s="155"/>
      <c r="W14" s="155"/>
      <c r="X14" s="155"/>
      <c r="Y14" s="155"/>
      <c r="Z14" s="155"/>
      <c r="AA14" s="155"/>
      <c r="AB14" s="155"/>
      <c r="AC14" s="155"/>
      <c r="AD14" s="155"/>
      <c r="AE14" s="9">
        <v>1</v>
      </c>
    </row>
    <row r="15" spans="1:33" ht="21" customHeight="1">
      <c r="A15" s="155"/>
      <c r="B15" s="898" t="s">
        <v>2741</v>
      </c>
      <c r="C15" s="155"/>
      <c r="D15" s="155"/>
      <c r="E15" s="155"/>
      <c r="F15" s="898" t="s">
        <v>2742</v>
      </c>
      <c r="G15" s="155"/>
      <c r="H15" s="155"/>
      <c r="I15" s="155"/>
      <c r="J15" s="898" t="s">
        <v>2743</v>
      </c>
      <c r="K15" s="155"/>
      <c r="L15" s="205"/>
      <c r="M15" s="205"/>
      <c r="N15" s="155"/>
      <c r="O15" s="155"/>
      <c r="P15" s="155"/>
      <c r="Q15" s="155"/>
      <c r="R15" s="155"/>
      <c r="S15" s="155"/>
      <c r="T15" s="155"/>
      <c r="U15" s="155"/>
      <c r="V15" s="155"/>
      <c r="W15" s="155"/>
      <c r="X15" s="155"/>
      <c r="Y15" s="155"/>
      <c r="Z15" s="155"/>
      <c r="AA15" s="155"/>
      <c r="AB15" s="155"/>
      <c r="AC15" s="155"/>
      <c r="AD15" s="155"/>
      <c r="AE15" s="9">
        <v>1</v>
      </c>
    </row>
    <row r="16" spans="1:33" ht="21" customHeight="1">
      <c r="A16" s="155"/>
      <c r="B16" s="898" t="s">
        <v>2744</v>
      </c>
      <c r="C16" s="155"/>
      <c r="D16" s="155"/>
      <c r="E16" s="155"/>
      <c r="F16" s="898" t="s">
        <v>2745</v>
      </c>
      <c r="G16" s="155"/>
      <c r="H16" s="155"/>
      <c r="I16" s="155"/>
      <c r="J16" s="898" t="s">
        <v>2746</v>
      </c>
      <c r="K16" s="155"/>
      <c r="L16" s="205"/>
      <c r="M16" s="205"/>
      <c r="N16" s="155"/>
      <c r="O16" s="155"/>
      <c r="P16" s="155"/>
      <c r="Q16" s="155"/>
      <c r="R16" s="155"/>
      <c r="S16" s="155"/>
      <c r="T16" s="155"/>
      <c r="U16" s="155"/>
      <c r="V16" s="155"/>
      <c r="W16" s="155"/>
      <c r="X16" s="155"/>
      <c r="Y16" s="155"/>
      <c r="Z16" s="155"/>
      <c r="AA16" s="155"/>
      <c r="AB16" s="155"/>
      <c r="AC16" s="155"/>
      <c r="AD16" s="155"/>
      <c r="AE16" s="9">
        <v>1</v>
      </c>
    </row>
    <row r="17" spans="1:33" ht="21" customHeight="1">
      <c r="A17" s="155"/>
      <c r="B17" s="898" t="s">
        <v>2747</v>
      </c>
      <c r="C17" s="155"/>
      <c r="D17" s="155"/>
      <c r="E17" s="155"/>
      <c r="F17" s="898" t="s">
        <v>2748</v>
      </c>
      <c r="G17" s="155"/>
      <c r="H17" s="155"/>
      <c r="I17" s="155"/>
      <c r="J17" s="898" t="s">
        <v>2749</v>
      </c>
      <c r="K17" s="155"/>
      <c r="L17" s="205"/>
      <c r="M17" s="205"/>
      <c r="N17" s="155"/>
      <c r="O17" s="155"/>
      <c r="P17" s="155"/>
      <c r="Q17" s="155"/>
      <c r="R17" s="155"/>
      <c r="S17" s="155"/>
      <c r="T17" s="155"/>
      <c r="U17" s="155"/>
      <c r="V17" s="155"/>
      <c r="W17" s="155"/>
      <c r="X17" s="155"/>
      <c r="Y17" s="155"/>
      <c r="Z17" s="155"/>
      <c r="AA17" s="155"/>
      <c r="AB17" s="155"/>
      <c r="AC17" s="155"/>
      <c r="AD17" s="155"/>
      <c r="AE17" s="9">
        <v>1</v>
      </c>
    </row>
    <row r="18" spans="1:33" ht="21" customHeight="1">
      <c r="A18" s="155"/>
      <c r="B18" s="898" t="s">
        <v>2750</v>
      </c>
      <c r="C18" s="155"/>
      <c r="D18" s="155"/>
      <c r="E18" s="155"/>
      <c r="F18" s="155"/>
      <c r="G18" s="155"/>
      <c r="H18" s="155"/>
      <c r="I18" s="155"/>
      <c r="J18" s="898" t="s">
        <v>2751</v>
      </c>
      <c r="K18" s="155"/>
      <c r="L18" s="205"/>
      <c r="M18" s="205"/>
      <c r="N18" s="155"/>
      <c r="O18" s="155"/>
      <c r="P18" s="155"/>
      <c r="Q18" s="155"/>
      <c r="R18" s="155"/>
      <c r="S18" s="155"/>
      <c r="T18" s="155"/>
      <c r="U18" s="155"/>
      <c r="V18" s="155"/>
      <c r="W18" s="155"/>
      <c r="X18" s="155"/>
      <c r="Y18" s="155"/>
      <c r="Z18" s="155"/>
      <c r="AA18" s="155"/>
      <c r="AB18" s="155"/>
      <c r="AC18" s="155"/>
      <c r="AD18" s="155"/>
      <c r="AE18" s="9">
        <v>1</v>
      </c>
    </row>
    <row r="19" spans="1:33">
      <c r="A19" s="155"/>
      <c r="B19" s="11"/>
      <c r="C19" s="11"/>
      <c r="D19" s="11"/>
      <c r="E19" s="11"/>
      <c r="F19" s="11"/>
      <c r="G19" s="11"/>
      <c r="H19" s="11"/>
      <c r="I19" s="11"/>
      <c r="J19" s="11"/>
      <c r="K19" s="11"/>
      <c r="L19" s="11"/>
      <c r="M19" s="205"/>
      <c r="N19" s="155"/>
      <c r="O19" s="155"/>
      <c r="P19" s="155"/>
      <c r="Q19" s="155"/>
      <c r="R19" s="155"/>
      <c r="S19" s="155"/>
      <c r="T19" s="155"/>
      <c r="U19" s="155"/>
      <c r="V19" s="155"/>
      <c r="W19" s="155"/>
      <c r="X19" s="155"/>
      <c r="Y19" s="155"/>
      <c r="Z19" s="155"/>
      <c r="AA19" s="155"/>
      <c r="AB19" s="155"/>
      <c r="AC19" s="155"/>
      <c r="AD19" s="155"/>
      <c r="AE19" s="9">
        <v>1</v>
      </c>
      <c r="AF19" s="549"/>
      <c r="AG19" s="549"/>
    </row>
    <row r="20" spans="1:33" ht="18.75">
      <c r="A20" s="155"/>
      <c r="B20" s="852" t="s">
        <v>2350</v>
      </c>
      <c r="C20" s="11"/>
      <c r="D20" s="11"/>
      <c r="E20" s="11"/>
      <c r="F20" s="852" t="s">
        <v>2351</v>
      </c>
      <c r="G20" s="11"/>
      <c r="H20" s="11"/>
      <c r="I20" s="11"/>
      <c r="J20" s="852" t="s">
        <v>2352</v>
      </c>
      <c r="K20" s="11"/>
      <c r="L20" s="11"/>
      <c r="M20" s="205"/>
      <c r="N20" s="155"/>
      <c r="O20" s="155"/>
      <c r="P20" s="155"/>
      <c r="Q20" s="155"/>
      <c r="R20" s="155"/>
      <c r="S20" s="155"/>
      <c r="T20" s="155"/>
      <c r="U20" s="155"/>
      <c r="V20" s="155"/>
      <c r="W20" s="155"/>
      <c r="X20" s="155"/>
      <c r="Y20" s="155"/>
      <c r="Z20" s="155"/>
      <c r="AA20" s="155"/>
      <c r="AB20" s="155"/>
      <c r="AC20" s="155"/>
      <c r="AD20" s="155"/>
      <c r="AE20" s="9">
        <v>1</v>
      </c>
      <c r="AF20" s="549"/>
      <c r="AG20" s="549"/>
    </row>
    <row r="21" spans="1:33">
      <c r="A21" s="155"/>
      <c r="B21" s="11"/>
      <c r="C21" s="11"/>
      <c r="D21" s="11"/>
      <c r="E21" s="11"/>
      <c r="F21" s="11"/>
      <c r="G21" s="11"/>
      <c r="H21" s="11"/>
      <c r="I21" s="11"/>
      <c r="J21" s="11"/>
      <c r="K21" s="11"/>
      <c r="L21" s="11"/>
      <c r="M21" s="205"/>
      <c r="N21" s="155"/>
      <c r="O21" s="155"/>
      <c r="P21" s="155"/>
      <c r="Q21" s="155"/>
      <c r="R21" s="155"/>
      <c r="S21" s="155"/>
      <c r="T21" s="155"/>
      <c r="U21" s="155"/>
      <c r="V21" s="155"/>
      <c r="W21" s="155"/>
      <c r="X21" s="155"/>
      <c r="Y21" s="155"/>
      <c r="Z21" s="155"/>
      <c r="AA21" s="155"/>
      <c r="AB21" s="155"/>
      <c r="AC21" s="155"/>
      <c r="AD21" s="155"/>
      <c r="AE21" s="9">
        <v>1</v>
      </c>
    </row>
    <row r="22" spans="1:33">
      <c r="A22" s="155"/>
      <c r="B22" s="11" t="s">
        <v>2353</v>
      </c>
      <c r="C22" s="11"/>
      <c r="D22" s="11"/>
      <c r="E22" s="11"/>
      <c r="F22" s="11" t="s">
        <v>2354</v>
      </c>
      <c r="G22" s="11"/>
      <c r="H22" s="11"/>
      <c r="I22" s="11"/>
      <c r="J22" s="11" t="s">
        <v>2355</v>
      </c>
      <c r="K22" s="11"/>
      <c r="L22" s="11"/>
      <c r="M22" s="205"/>
      <c r="N22" s="155"/>
      <c r="O22" s="155"/>
      <c r="P22" s="155"/>
      <c r="Q22" s="155"/>
      <c r="R22" s="155"/>
      <c r="S22" s="155"/>
      <c r="T22" s="155"/>
      <c r="U22" s="155"/>
      <c r="V22" s="155"/>
      <c r="W22" s="155"/>
      <c r="X22" s="155"/>
      <c r="Y22" s="155"/>
      <c r="Z22" s="155"/>
      <c r="AA22" s="155"/>
      <c r="AB22" s="155"/>
      <c r="AC22" s="155"/>
      <c r="AD22" s="155"/>
      <c r="AE22" s="9">
        <v>1</v>
      </c>
    </row>
    <row r="23" spans="1:33">
      <c r="A23" s="155"/>
      <c r="B23" s="23" t="s">
        <v>2356</v>
      </c>
      <c r="C23" s="11"/>
      <c r="D23" s="11"/>
      <c r="E23" s="11"/>
      <c r="F23" s="23" t="s">
        <v>2357</v>
      </c>
      <c r="G23" s="11"/>
      <c r="H23" s="11"/>
      <c r="I23" s="11"/>
      <c r="J23" s="23" t="s">
        <v>2358</v>
      </c>
      <c r="K23" s="11"/>
      <c r="L23" s="11"/>
      <c r="M23" s="205"/>
      <c r="N23" s="155"/>
      <c r="O23" s="155"/>
      <c r="P23" s="155"/>
      <c r="Q23" s="155"/>
      <c r="R23" s="155"/>
      <c r="S23" s="155"/>
      <c r="T23" s="155"/>
      <c r="U23" s="155"/>
      <c r="V23" s="155"/>
      <c r="W23" s="155"/>
      <c r="X23" s="155"/>
      <c r="Y23" s="155"/>
      <c r="Z23" s="155"/>
      <c r="AA23" s="155"/>
      <c r="AB23" s="155"/>
      <c r="AC23" s="155"/>
      <c r="AD23" s="155"/>
      <c r="AE23" s="9">
        <v>1</v>
      </c>
    </row>
    <row r="24" spans="1:33">
      <c r="A24" s="155"/>
      <c r="B24" s="23"/>
      <c r="C24" s="11"/>
      <c r="D24" s="11"/>
      <c r="E24" s="11"/>
      <c r="F24" s="23"/>
      <c r="G24" s="11"/>
      <c r="H24" s="11"/>
      <c r="I24" s="11"/>
      <c r="J24" s="23"/>
      <c r="K24" s="11"/>
      <c r="L24" s="11"/>
      <c r="M24" s="205"/>
      <c r="N24" s="155"/>
      <c r="O24" s="155"/>
      <c r="P24" s="155"/>
      <c r="Q24" s="155"/>
      <c r="R24" s="155"/>
      <c r="S24" s="155"/>
      <c r="T24" s="155"/>
      <c r="U24" s="155"/>
      <c r="V24" s="155"/>
      <c r="W24" s="155"/>
      <c r="X24" s="155"/>
      <c r="Y24" s="155"/>
      <c r="Z24" s="155"/>
      <c r="AA24" s="155"/>
      <c r="AB24" s="155"/>
      <c r="AC24" s="155"/>
      <c r="AD24" s="155"/>
      <c r="AE24" s="9">
        <v>1</v>
      </c>
    </row>
    <row r="25" spans="1:33">
      <c r="A25" s="155"/>
      <c r="B25" s="23" t="s">
        <v>2359</v>
      </c>
      <c r="C25" s="11"/>
      <c r="D25" s="11"/>
      <c r="E25" s="11"/>
      <c r="F25" s="23" t="s">
        <v>2360</v>
      </c>
      <c r="G25" s="11"/>
      <c r="H25" s="11"/>
      <c r="I25" s="11"/>
      <c r="J25" s="23" t="s">
        <v>2361</v>
      </c>
      <c r="K25" s="11"/>
      <c r="L25" s="11"/>
      <c r="M25" s="205"/>
      <c r="N25" s="155"/>
      <c r="O25" s="155"/>
      <c r="P25" s="155"/>
      <c r="Q25" s="155"/>
      <c r="R25" s="155"/>
      <c r="S25" s="155"/>
      <c r="T25" s="155"/>
      <c r="U25" s="155"/>
      <c r="V25" s="155"/>
      <c r="W25" s="155"/>
      <c r="X25" s="155"/>
      <c r="Y25" s="155"/>
      <c r="Z25" s="155"/>
      <c r="AA25" s="155"/>
      <c r="AB25" s="155"/>
      <c r="AC25" s="155"/>
      <c r="AD25" s="155"/>
      <c r="AE25" s="9">
        <v>1</v>
      </c>
    </row>
    <row r="26" spans="1:33">
      <c r="A26" s="155"/>
      <c r="B26" s="11" t="s">
        <v>2362</v>
      </c>
      <c r="C26" s="11"/>
      <c r="D26" s="11"/>
      <c r="E26" s="11"/>
      <c r="F26" s="11" t="s">
        <v>2363</v>
      </c>
      <c r="G26" s="11"/>
      <c r="H26" s="11"/>
      <c r="I26" s="11"/>
      <c r="J26" s="11" t="s">
        <v>2364</v>
      </c>
      <c r="K26" s="11"/>
      <c r="L26" s="11"/>
      <c r="M26" s="205"/>
      <c r="N26" s="155"/>
      <c r="O26" s="155"/>
      <c r="P26" s="155"/>
      <c r="Q26" s="155"/>
      <c r="R26" s="155"/>
      <c r="S26" s="155"/>
      <c r="T26" s="155"/>
      <c r="U26" s="155"/>
      <c r="V26" s="155"/>
      <c r="W26" s="155"/>
      <c r="X26" s="155"/>
      <c r="Y26" s="155"/>
      <c r="Z26" s="155"/>
      <c r="AA26" s="155"/>
      <c r="AB26" s="155"/>
      <c r="AC26" s="155"/>
      <c r="AD26" s="155"/>
      <c r="AE26" s="9">
        <v>1</v>
      </c>
    </row>
    <row r="27" spans="1:33">
      <c r="A27" s="155"/>
      <c r="B27" s="11"/>
      <c r="C27" s="11"/>
      <c r="D27" s="11"/>
      <c r="E27" s="11"/>
      <c r="F27" s="11"/>
      <c r="G27" s="11"/>
      <c r="H27" s="11"/>
      <c r="I27" s="11"/>
      <c r="J27" s="11"/>
      <c r="K27" s="11"/>
      <c r="L27" s="11"/>
      <c r="M27" s="205"/>
      <c r="N27" s="155"/>
      <c r="O27" s="155"/>
      <c r="P27" s="155"/>
      <c r="Q27" s="155"/>
      <c r="R27" s="155"/>
      <c r="S27" s="155"/>
      <c r="T27" s="155"/>
      <c r="U27" s="155"/>
      <c r="V27" s="155"/>
      <c r="W27" s="155"/>
      <c r="X27" s="155"/>
      <c r="Y27" s="155"/>
      <c r="Z27" s="155"/>
      <c r="AA27" s="155"/>
      <c r="AB27" s="155"/>
      <c r="AC27" s="155"/>
      <c r="AD27" s="155"/>
      <c r="AE27" s="9">
        <v>1</v>
      </c>
    </row>
    <row r="28" spans="1:33" ht="18.75">
      <c r="A28" s="155"/>
      <c r="B28" s="852" t="s">
        <v>2365</v>
      </c>
      <c r="C28" s="11"/>
      <c r="D28" s="11"/>
      <c r="E28" s="11"/>
      <c r="F28" s="852" t="s">
        <v>2366</v>
      </c>
      <c r="G28" s="11"/>
      <c r="H28" s="11"/>
      <c r="I28" s="11"/>
      <c r="J28" s="852" t="s">
        <v>2367</v>
      </c>
      <c r="K28" s="11"/>
      <c r="L28" s="11"/>
      <c r="M28" s="205"/>
      <c r="N28" s="155"/>
      <c r="O28" s="155"/>
      <c r="P28" s="155"/>
      <c r="Q28" s="155"/>
      <c r="R28" s="155"/>
      <c r="S28" s="155"/>
      <c r="T28" s="155"/>
      <c r="U28" s="155"/>
      <c r="V28" s="155"/>
      <c r="W28" s="155"/>
      <c r="X28" s="155"/>
      <c r="Y28" s="155"/>
      <c r="Z28" s="155"/>
      <c r="AA28" s="155"/>
      <c r="AB28" s="155"/>
      <c r="AC28" s="155"/>
      <c r="AD28" s="155"/>
      <c r="AE28" s="9">
        <v>1</v>
      </c>
    </row>
    <row r="29" spans="1:33">
      <c r="A29" s="155"/>
      <c r="B29" s="11"/>
      <c r="C29" s="11"/>
      <c r="D29" s="11"/>
      <c r="E29" s="11"/>
      <c r="F29" s="11"/>
      <c r="G29" s="11"/>
      <c r="H29" s="11"/>
      <c r="I29" s="11"/>
      <c r="J29" s="11"/>
      <c r="K29" s="11"/>
      <c r="L29" s="11"/>
      <c r="M29" s="205"/>
      <c r="N29" s="11" t="s">
        <v>2368</v>
      </c>
      <c r="O29" s="155"/>
      <c r="P29" s="155"/>
      <c r="Q29" s="155"/>
      <c r="R29" s="155"/>
      <c r="S29" s="155"/>
      <c r="T29" s="155"/>
      <c r="U29" s="155"/>
      <c r="V29" s="155"/>
      <c r="W29" s="155"/>
      <c r="X29" s="155"/>
      <c r="Y29" s="155"/>
      <c r="Z29" s="155"/>
      <c r="AA29" s="155"/>
      <c r="AB29" s="155"/>
      <c r="AC29" s="155"/>
      <c r="AD29" s="155"/>
      <c r="AE29" s="9">
        <v>1</v>
      </c>
    </row>
    <row r="30" spans="1:33" ht="18">
      <c r="A30" s="155"/>
      <c r="B30" s="25" t="s">
        <v>2369</v>
      </c>
      <c r="C30" s="11"/>
      <c r="D30" s="11"/>
      <c r="E30" s="11"/>
      <c r="F30" s="25" t="s">
        <v>2370</v>
      </c>
      <c r="G30" s="11"/>
      <c r="H30" s="11"/>
      <c r="I30" s="11"/>
      <c r="J30" s="25" t="s">
        <v>2371</v>
      </c>
      <c r="K30" s="11"/>
      <c r="L30" s="11"/>
      <c r="M30" s="205"/>
      <c r="N30" s="11" t="s">
        <v>2372</v>
      </c>
      <c r="O30" s="155"/>
      <c r="P30" s="155"/>
      <c r="Q30" s="155"/>
      <c r="R30" s="155"/>
      <c r="S30" s="155"/>
      <c r="T30" s="155"/>
      <c r="U30" s="155"/>
      <c r="V30" s="155"/>
      <c r="W30" s="155"/>
      <c r="X30" s="155"/>
      <c r="Y30" s="155"/>
      <c r="Z30" s="155"/>
      <c r="AA30" s="155"/>
      <c r="AB30" s="155"/>
      <c r="AC30" s="155"/>
      <c r="AD30" s="155"/>
      <c r="AE30" s="9">
        <v>1</v>
      </c>
    </row>
    <row r="31" spans="1:33">
      <c r="A31" s="155"/>
      <c r="B31" s="23" t="s">
        <v>2373</v>
      </c>
      <c r="C31" s="11"/>
      <c r="D31" s="11"/>
      <c r="E31" s="11"/>
      <c r="F31" s="258" t="s">
        <v>2374</v>
      </c>
      <c r="G31" s="11"/>
      <c r="H31" s="11"/>
      <c r="I31" s="11"/>
      <c r="J31" s="258" t="s">
        <v>2375</v>
      </c>
      <c r="K31" s="11"/>
      <c r="L31" s="11"/>
      <c r="M31" s="205"/>
      <c r="N31" s="155"/>
      <c r="O31" s="155"/>
      <c r="P31" s="155"/>
      <c r="Q31" s="155"/>
      <c r="R31" s="155"/>
      <c r="S31" s="155"/>
      <c r="T31" s="155"/>
      <c r="U31" s="155"/>
      <c r="V31" s="155"/>
      <c r="W31" s="155"/>
      <c r="X31" s="155"/>
      <c r="Y31" s="155"/>
      <c r="Z31" s="155"/>
      <c r="AA31" s="155"/>
      <c r="AB31" s="155"/>
      <c r="AC31" s="155"/>
      <c r="AD31" s="155"/>
      <c r="AE31" s="9">
        <v>1</v>
      </c>
    </row>
    <row r="32" spans="1:33">
      <c r="A32" s="155"/>
      <c r="B32" s="23" t="s">
        <v>2678</v>
      </c>
      <c r="C32" s="11"/>
      <c r="D32" s="11"/>
      <c r="E32" s="11"/>
      <c r="F32" s="258" t="s">
        <v>2679</v>
      </c>
      <c r="G32" s="11"/>
      <c r="H32" s="11"/>
      <c r="I32" s="11"/>
      <c r="J32" s="258" t="s">
        <v>2680</v>
      </c>
      <c r="K32" s="11"/>
      <c r="L32" s="11"/>
      <c r="M32" s="205"/>
      <c r="N32" s="155"/>
      <c r="O32" s="155"/>
      <c r="P32" s="155"/>
      <c r="Q32" s="155"/>
      <c r="R32" s="155"/>
      <c r="S32" s="155"/>
      <c r="T32" s="155"/>
      <c r="U32" s="155"/>
      <c r="V32" s="155"/>
      <c r="W32" s="155"/>
      <c r="X32" s="155"/>
      <c r="Y32" s="155"/>
      <c r="Z32" s="155"/>
      <c r="AA32" s="155"/>
      <c r="AB32" s="155"/>
      <c r="AC32" s="155"/>
      <c r="AD32" s="155"/>
      <c r="AE32" s="9">
        <v>1</v>
      </c>
    </row>
    <row r="33" spans="1:31">
      <c r="A33" s="155"/>
      <c r="B33" s="23" t="s">
        <v>2376</v>
      </c>
      <c r="C33" s="11"/>
      <c r="D33" s="11"/>
      <c r="E33" s="11"/>
      <c r="F33" s="258" t="s">
        <v>2377</v>
      </c>
      <c r="G33" s="11"/>
      <c r="H33" s="11"/>
      <c r="I33" s="11"/>
      <c r="J33" s="258" t="s">
        <v>2378</v>
      </c>
      <c r="K33" s="11"/>
      <c r="L33" s="11"/>
      <c r="M33" s="205"/>
      <c r="N33" s="155"/>
      <c r="O33" s="155"/>
      <c r="P33" s="155"/>
      <c r="Q33" s="155"/>
      <c r="R33" s="155"/>
      <c r="S33" s="155"/>
      <c r="T33" s="155"/>
      <c r="U33" s="155"/>
      <c r="V33" s="155"/>
      <c r="W33" s="155"/>
      <c r="X33" s="155"/>
      <c r="Y33" s="155"/>
      <c r="Z33" s="155"/>
      <c r="AA33" s="155"/>
      <c r="AB33" s="155"/>
      <c r="AC33" s="155"/>
      <c r="AD33" s="155"/>
      <c r="AE33" s="9">
        <v>1</v>
      </c>
    </row>
    <row r="34" spans="1:31">
      <c r="A34" s="155"/>
      <c r="B34" s="23" t="s">
        <v>2379</v>
      </c>
      <c r="C34" s="11"/>
      <c r="D34" s="11"/>
      <c r="E34" s="11"/>
      <c r="F34" s="11" t="s">
        <v>2380</v>
      </c>
      <c r="G34" s="11"/>
      <c r="H34" s="11"/>
      <c r="I34" s="11"/>
      <c r="J34" s="11" t="s">
        <v>2381</v>
      </c>
      <c r="K34" s="11"/>
      <c r="L34" s="11"/>
      <c r="M34" s="205"/>
      <c r="N34" s="155"/>
      <c r="O34" s="155"/>
      <c r="P34" s="155"/>
      <c r="Q34" s="155"/>
      <c r="R34" s="155"/>
      <c r="S34" s="155"/>
      <c r="T34" s="155"/>
      <c r="U34" s="155"/>
      <c r="V34" s="155"/>
      <c r="W34" s="155"/>
      <c r="X34" s="155"/>
      <c r="Y34" s="155"/>
      <c r="Z34" s="155"/>
      <c r="AA34" s="155"/>
      <c r="AB34" s="155"/>
      <c r="AC34" s="155"/>
      <c r="AD34" s="155"/>
      <c r="AE34" s="9">
        <v>1</v>
      </c>
    </row>
    <row r="35" spans="1:31">
      <c r="A35" s="155"/>
      <c r="B35" s="11"/>
      <c r="C35" s="11"/>
      <c r="D35" s="11"/>
      <c r="E35" s="11"/>
      <c r="F35" s="11"/>
      <c r="G35" s="11"/>
      <c r="H35" s="11"/>
      <c r="I35" s="11"/>
      <c r="J35" s="11"/>
      <c r="K35" s="11"/>
      <c r="L35" s="11"/>
      <c r="M35" s="205"/>
      <c r="N35" s="155"/>
      <c r="O35" s="155"/>
      <c r="P35" s="155"/>
      <c r="Q35" s="155"/>
      <c r="R35" s="155"/>
      <c r="S35" s="155"/>
      <c r="T35" s="155"/>
      <c r="U35" s="155"/>
      <c r="V35" s="155"/>
      <c r="W35" s="155"/>
      <c r="X35" s="155"/>
      <c r="Y35" s="155"/>
      <c r="Z35" s="155"/>
      <c r="AA35" s="155"/>
      <c r="AB35" s="155"/>
      <c r="AC35" s="155"/>
      <c r="AD35" s="155"/>
      <c r="AE35" s="9">
        <v>1</v>
      </c>
    </row>
    <row r="36" spans="1:31" ht="18">
      <c r="A36" s="155"/>
      <c r="B36" s="25" t="s">
        <v>2382</v>
      </c>
      <c r="C36" s="11"/>
      <c r="D36" s="11"/>
      <c r="E36" s="11"/>
      <c r="F36" s="25" t="s">
        <v>2383</v>
      </c>
      <c r="G36" s="11"/>
      <c r="H36" s="11"/>
      <c r="I36" s="11"/>
      <c r="J36" s="25" t="s">
        <v>2384</v>
      </c>
      <c r="K36" s="11"/>
      <c r="L36" s="11"/>
      <c r="M36" s="205"/>
      <c r="N36" s="853" t="s">
        <v>1396</v>
      </c>
      <c r="O36" s="853"/>
      <c r="P36" s="853"/>
      <c r="Q36" s="853"/>
      <c r="R36" s="853"/>
      <c r="S36" s="853"/>
      <c r="T36" s="853"/>
      <c r="U36" s="548"/>
      <c r="V36" s="155"/>
      <c r="W36" s="155"/>
      <c r="X36" s="155"/>
      <c r="Y36" s="155"/>
      <c r="Z36" s="155"/>
      <c r="AA36" s="155"/>
      <c r="AB36" s="155"/>
      <c r="AC36" s="155"/>
      <c r="AD36" s="155"/>
      <c r="AE36" s="9">
        <v>1</v>
      </c>
    </row>
    <row r="37" spans="1:31">
      <c r="A37" s="155"/>
      <c r="B37" s="23"/>
      <c r="C37" s="11"/>
      <c r="D37" s="11"/>
      <c r="E37" s="11"/>
      <c r="F37" s="11"/>
      <c r="G37" s="11"/>
      <c r="H37" s="11"/>
      <c r="I37" s="11"/>
      <c r="J37" s="11"/>
      <c r="K37" s="11"/>
      <c r="L37" s="11"/>
      <c r="M37" s="205"/>
      <c r="N37" s="854" t="s">
        <v>2385</v>
      </c>
      <c r="O37" s="854"/>
      <c r="P37" s="854"/>
      <c r="Q37" s="854"/>
      <c r="R37" s="854"/>
      <c r="S37" s="854"/>
      <c r="T37" s="854"/>
      <c r="U37" s="11" t="s">
        <v>2386</v>
      </c>
      <c r="V37" s="155"/>
      <c r="W37" s="155"/>
      <c r="X37" s="155"/>
      <c r="Y37" s="155"/>
      <c r="Z37" s="155"/>
      <c r="AA37" s="155"/>
      <c r="AB37" s="155"/>
      <c r="AC37" s="155"/>
      <c r="AD37" s="155"/>
      <c r="AE37" s="9">
        <v>1</v>
      </c>
    </row>
    <row r="38" spans="1:31">
      <c r="A38" s="155"/>
      <c r="B38" s="23" t="s">
        <v>2387</v>
      </c>
      <c r="C38" s="11"/>
      <c r="D38" s="11"/>
      <c r="E38" s="11"/>
      <c r="F38" s="258" t="s">
        <v>2388</v>
      </c>
      <c r="G38" s="11"/>
      <c r="H38" s="11"/>
      <c r="I38" s="11"/>
      <c r="J38" s="258" t="s">
        <v>2389</v>
      </c>
      <c r="K38" s="11"/>
      <c r="L38" s="11"/>
      <c r="M38" s="205"/>
      <c r="N38" s="854" t="s">
        <v>2390</v>
      </c>
      <c r="O38" s="854"/>
      <c r="P38" s="854"/>
      <c r="Q38" s="854"/>
      <c r="R38" s="854"/>
      <c r="S38" s="854"/>
      <c r="T38" s="854"/>
      <c r="U38" s="11" t="s">
        <v>2391</v>
      </c>
      <c r="V38" s="155"/>
      <c r="W38" s="155"/>
      <c r="X38" s="155"/>
      <c r="Y38" s="155"/>
      <c r="Z38" s="155"/>
      <c r="AA38" s="155"/>
      <c r="AB38" s="155"/>
      <c r="AC38" s="155"/>
      <c r="AD38" s="155"/>
      <c r="AE38" s="9">
        <v>1</v>
      </c>
    </row>
    <row r="39" spans="1:31">
      <c r="A39" s="155"/>
      <c r="B39" s="855" t="s">
        <v>2392</v>
      </c>
      <c r="C39" s="11"/>
      <c r="D39" s="11"/>
      <c r="E39" s="11"/>
      <c r="F39" s="23" t="s">
        <v>2393</v>
      </c>
      <c r="G39" s="11"/>
      <c r="H39" s="11"/>
      <c r="I39" s="11"/>
      <c r="J39" s="23" t="s">
        <v>2394</v>
      </c>
      <c r="K39" s="11"/>
      <c r="L39" s="11"/>
      <c r="M39" s="205"/>
      <c r="N39" s="856" t="s">
        <v>781</v>
      </c>
      <c r="O39" s="856"/>
      <c r="P39" s="856"/>
      <c r="Q39" s="856"/>
      <c r="R39" s="856"/>
      <c r="S39" s="856"/>
      <c r="T39" s="856"/>
      <c r="U39" s="155"/>
      <c r="V39" s="155"/>
      <c r="W39" s="155"/>
      <c r="X39" s="155"/>
      <c r="Y39" s="155"/>
      <c r="Z39" s="155"/>
      <c r="AA39" s="155"/>
      <c r="AB39" s="155"/>
      <c r="AC39" s="155"/>
      <c r="AD39" s="155"/>
      <c r="AE39" s="9">
        <v>1</v>
      </c>
    </row>
    <row r="40" spans="1:31">
      <c r="A40" s="155"/>
      <c r="B40" s="855" t="s">
        <v>2395</v>
      </c>
      <c r="C40" s="11"/>
      <c r="D40" s="11"/>
      <c r="E40" s="11"/>
      <c r="F40" s="23" t="s">
        <v>2396</v>
      </c>
      <c r="G40" s="11"/>
      <c r="H40" s="11"/>
      <c r="I40" s="11"/>
      <c r="J40" s="23" t="s">
        <v>2397</v>
      </c>
      <c r="K40" s="11"/>
      <c r="L40" s="11"/>
      <c r="M40" s="205"/>
      <c r="N40" s="857" t="s">
        <v>2398</v>
      </c>
      <c r="O40" s="857"/>
      <c r="P40" s="857"/>
      <c r="Q40" s="857"/>
      <c r="R40" s="857"/>
      <c r="S40" s="857"/>
      <c r="T40" s="857"/>
      <c r="U40" s="155"/>
      <c r="V40" s="155"/>
      <c r="W40" s="155"/>
      <c r="X40" s="155"/>
      <c r="Y40" s="155"/>
      <c r="Z40" s="155"/>
      <c r="AA40" s="155"/>
      <c r="AB40" s="155"/>
      <c r="AC40" s="155"/>
      <c r="AD40" s="155"/>
      <c r="AE40" s="9">
        <v>1</v>
      </c>
    </row>
    <row r="41" spans="1:31">
      <c r="A41" s="155"/>
      <c r="B41" s="23" t="s">
        <v>2681</v>
      </c>
      <c r="C41" s="11"/>
      <c r="D41" s="11"/>
      <c r="E41" s="11"/>
      <c r="F41" s="23" t="s">
        <v>2682</v>
      </c>
      <c r="G41" s="11"/>
      <c r="H41" s="11"/>
      <c r="I41" s="11"/>
      <c r="J41" s="23" t="s">
        <v>2683</v>
      </c>
      <c r="K41" s="11"/>
      <c r="L41" s="11"/>
      <c r="M41" s="205"/>
      <c r="N41" s="155"/>
      <c r="O41" s="155"/>
      <c r="P41" s="155"/>
      <c r="Q41" s="155"/>
      <c r="R41" s="155"/>
      <c r="S41" s="155"/>
      <c r="T41" s="155"/>
      <c r="U41" s="155"/>
      <c r="V41" s="155"/>
      <c r="W41" s="155"/>
      <c r="X41" s="155"/>
      <c r="Y41" s="155"/>
      <c r="Z41" s="155"/>
      <c r="AA41" s="155"/>
      <c r="AB41" s="155"/>
      <c r="AC41" s="155"/>
      <c r="AD41" s="155"/>
      <c r="AE41" s="9">
        <v>1</v>
      </c>
    </row>
    <row r="42" spans="1:31" ht="15.75">
      <c r="A42" s="155"/>
      <c r="B42" s="11"/>
      <c r="C42" s="11"/>
      <c r="D42" s="11"/>
      <c r="E42" s="11"/>
      <c r="F42" s="11"/>
      <c r="G42" s="11"/>
      <c r="H42" s="11"/>
      <c r="I42" s="11"/>
      <c r="J42" s="11"/>
      <c r="K42" s="11"/>
      <c r="L42" s="11"/>
      <c r="M42" s="205"/>
      <c r="N42" s="858" t="s">
        <v>2399</v>
      </c>
      <c r="O42" s="155"/>
      <c r="P42" s="155"/>
      <c r="Q42" s="155"/>
      <c r="R42" s="155"/>
      <c r="S42" s="155"/>
      <c r="T42" s="155"/>
      <c r="U42" s="155"/>
      <c r="V42" s="155"/>
      <c r="W42" s="155"/>
      <c r="X42" s="155"/>
      <c r="Y42" s="155"/>
      <c r="Z42" s="155"/>
      <c r="AA42" s="155"/>
      <c r="AB42" s="155"/>
      <c r="AC42" s="155"/>
      <c r="AD42" s="155"/>
      <c r="AE42" s="9">
        <v>1</v>
      </c>
    </row>
    <row r="43" spans="1:31" ht="18.75">
      <c r="A43" s="155"/>
      <c r="B43" s="852" t="s">
        <v>2400</v>
      </c>
      <c r="C43" s="11"/>
      <c r="D43" s="11"/>
      <c r="E43" s="11"/>
      <c r="F43" s="852" t="s">
        <v>2401</v>
      </c>
      <c r="G43" s="11"/>
      <c r="H43" s="11"/>
      <c r="I43" s="11"/>
      <c r="J43" s="852" t="s">
        <v>2402</v>
      </c>
      <c r="K43" s="11"/>
      <c r="L43" s="11"/>
      <c r="M43" s="205"/>
      <c r="N43" s="858" t="s">
        <v>2403</v>
      </c>
      <c r="O43" s="155"/>
      <c r="P43" s="155"/>
      <c r="Q43" s="155"/>
      <c r="R43" s="155"/>
      <c r="S43" s="155"/>
      <c r="T43" s="155"/>
      <c r="U43" s="155"/>
      <c r="V43" s="155"/>
      <c r="W43" s="155"/>
      <c r="X43" s="155"/>
      <c r="Y43" s="155"/>
      <c r="Z43" s="155"/>
      <c r="AA43" s="155"/>
      <c r="AB43" s="155"/>
      <c r="AC43" s="155"/>
      <c r="AD43" s="155"/>
      <c r="AE43" s="9">
        <v>1</v>
      </c>
    </row>
    <row r="44" spans="1:31" ht="15.75">
      <c r="A44" s="155"/>
      <c r="B44" s="23"/>
      <c r="C44" s="11"/>
      <c r="D44" s="11"/>
      <c r="E44" s="11"/>
      <c r="F44" s="11"/>
      <c r="G44" s="11"/>
      <c r="H44" s="11"/>
      <c r="I44" s="11"/>
      <c r="J44" s="11"/>
      <c r="K44" s="11"/>
      <c r="L44" s="11"/>
      <c r="M44" s="205"/>
      <c r="N44" s="859" t="s">
        <v>2404</v>
      </c>
      <c r="O44" s="155"/>
      <c r="P44" s="155"/>
      <c r="Q44" s="155"/>
      <c r="R44" s="155"/>
      <c r="S44" s="155"/>
      <c r="T44" s="155"/>
      <c r="U44" s="155"/>
      <c r="V44" s="155"/>
      <c r="W44" s="155"/>
      <c r="X44" s="155"/>
      <c r="Y44" s="155"/>
      <c r="Z44" s="155"/>
      <c r="AA44" s="155"/>
      <c r="AB44" s="155"/>
      <c r="AC44" s="155"/>
      <c r="AD44" s="155"/>
      <c r="AE44" s="9">
        <v>1</v>
      </c>
    </row>
    <row r="45" spans="1:31" ht="15.75">
      <c r="A45" s="155"/>
      <c r="B45" s="22" t="s">
        <v>2405</v>
      </c>
      <c r="C45" s="11"/>
      <c r="D45" s="11"/>
      <c r="E45" s="11"/>
      <c r="F45" s="258" t="s">
        <v>2406</v>
      </c>
      <c r="G45" s="11"/>
      <c r="H45" s="11"/>
      <c r="I45" s="11"/>
      <c r="J45" s="258" t="s">
        <v>2407</v>
      </c>
      <c r="K45" s="11"/>
      <c r="L45" s="11"/>
      <c r="M45" s="205"/>
      <c r="N45" s="859" t="s">
        <v>2408</v>
      </c>
      <c r="O45" s="155"/>
      <c r="P45" s="155"/>
      <c r="Q45" s="155"/>
      <c r="R45" s="155"/>
      <c r="S45" s="155"/>
      <c r="T45" s="155"/>
      <c r="U45" s="155"/>
      <c r="V45" s="155"/>
      <c r="W45" s="155"/>
      <c r="X45" s="155"/>
      <c r="Y45" s="155"/>
      <c r="Z45" s="155"/>
      <c r="AA45" s="155"/>
      <c r="AB45" s="155"/>
      <c r="AC45" s="155"/>
      <c r="AD45" s="155"/>
      <c r="AE45" s="9">
        <v>1</v>
      </c>
    </row>
    <row r="46" spans="1:31" ht="15.75">
      <c r="A46" s="155"/>
      <c r="B46" s="860" t="s">
        <v>2536</v>
      </c>
      <c r="C46" s="11"/>
      <c r="D46" s="11"/>
      <c r="E46" s="11"/>
      <c r="F46" s="11" t="s">
        <v>2409</v>
      </c>
      <c r="G46" s="11"/>
      <c r="H46" s="11"/>
      <c r="I46" s="11"/>
      <c r="J46" s="11" t="s">
        <v>2410</v>
      </c>
      <c r="K46" s="11"/>
      <c r="L46" s="11"/>
      <c r="M46" s="205"/>
      <c r="N46" s="859" t="s">
        <v>2411</v>
      </c>
      <c r="O46" s="155"/>
      <c r="P46" s="155"/>
      <c r="Q46" s="155"/>
      <c r="R46" s="155"/>
      <c r="S46" s="155"/>
      <c r="T46" s="155"/>
      <c r="U46" s="155"/>
      <c r="V46" s="155"/>
      <c r="W46" s="155"/>
      <c r="X46" s="155"/>
      <c r="Y46" s="155"/>
      <c r="Z46" s="155"/>
      <c r="AA46" s="155"/>
      <c r="AB46" s="155"/>
      <c r="AC46" s="155"/>
      <c r="AD46" s="155"/>
      <c r="AE46" s="9">
        <v>1</v>
      </c>
    </row>
    <row r="47" spans="1:31">
      <c r="A47" s="155"/>
      <c r="B47" s="860" t="s">
        <v>2537</v>
      </c>
      <c r="C47" s="11"/>
      <c r="D47" s="11"/>
      <c r="E47" s="11"/>
      <c r="F47" s="11" t="s">
        <v>2538</v>
      </c>
      <c r="G47" s="11"/>
      <c r="H47" s="11"/>
      <c r="I47" s="11"/>
      <c r="J47" s="11" t="s">
        <v>2539</v>
      </c>
      <c r="K47" s="11"/>
      <c r="L47" s="11"/>
      <c r="M47" s="205"/>
      <c r="N47" s="155"/>
      <c r="O47" s="155"/>
      <c r="P47" s="155"/>
      <c r="Q47" s="155"/>
      <c r="R47" s="155"/>
      <c r="S47" s="155"/>
      <c r="T47" s="155"/>
      <c r="U47" s="155"/>
      <c r="V47" s="155"/>
      <c r="W47" s="155"/>
      <c r="X47" s="155"/>
      <c r="Y47" s="155"/>
      <c r="Z47" s="155"/>
      <c r="AA47" s="155"/>
      <c r="AB47" s="155"/>
      <c r="AC47" s="155"/>
      <c r="AD47" s="155"/>
      <c r="AE47" s="9">
        <v>1</v>
      </c>
    </row>
    <row r="48" spans="1:31">
      <c r="A48" s="155"/>
      <c r="B48" s="860"/>
      <c r="C48" s="11"/>
      <c r="D48" s="11"/>
      <c r="E48" s="11"/>
      <c r="F48" s="11"/>
      <c r="G48" s="11"/>
      <c r="H48" s="11"/>
      <c r="I48" s="11"/>
      <c r="J48" s="11"/>
      <c r="K48" s="11"/>
      <c r="L48" s="11"/>
      <c r="M48" s="205"/>
      <c r="N48" s="258" t="s">
        <v>2412</v>
      </c>
      <c r="O48" s="155"/>
      <c r="P48" s="155"/>
      <c r="Q48" s="155"/>
      <c r="R48" s="155"/>
      <c r="S48" s="155"/>
      <c r="T48" s="155"/>
      <c r="U48" s="155"/>
      <c r="V48" s="155"/>
      <c r="W48" s="155"/>
      <c r="X48" s="155"/>
      <c r="Y48" s="155"/>
      <c r="Z48" s="155"/>
      <c r="AA48" s="155"/>
      <c r="AB48" s="155"/>
      <c r="AC48" s="155"/>
      <c r="AD48" s="155"/>
      <c r="AE48" s="9">
        <v>1</v>
      </c>
    </row>
    <row r="49" spans="1:31" ht="18.75">
      <c r="A49" s="155"/>
      <c r="B49" s="852" t="s">
        <v>2413</v>
      </c>
      <c r="C49" s="11"/>
      <c r="D49" s="11"/>
      <c r="E49" s="11"/>
      <c r="F49" s="852" t="s">
        <v>2414</v>
      </c>
      <c r="G49" s="11"/>
      <c r="H49" s="11"/>
      <c r="I49" s="11"/>
      <c r="J49" s="852" t="s">
        <v>2415</v>
      </c>
      <c r="K49" s="11"/>
      <c r="L49" s="11"/>
      <c r="M49" s="205"/>
      <c r="N49" s="155"/>
      <c r="O49" s="155"/>
      <c r="P49" s="155"/>
      <c r="Q49" s="155"/>
      <c r="R49" s="155"/>
      <c r="S49" s="155"/>
      <c r="T49" s="155"/>
      <c r="U49" s="155"/>
      <c r="V49" s="155"/>
      <c r="W49" s="155"/>
      <c r="X49" s="155"/>
      <c r="Y49" s="155"/>
      <c r="Z49" s="155"/>
      <c r="AA49" s="155"/>
      <c r="AB49" s="155"/>
      <c r="AC49" s="155"/>
      <c r="AD49" s="155"/>
      <c r="AE49" s="9">
        <v>1</v>
      </c>
    </row>
    <row r="50" spans="1:31">
      <c r="A50" s="155"/>
      <c r="B50" s="23"/>
      <c r="C50" s="11"/>
      <c r="D50" s="11"/>
      <c r="E50" s="11"/>
      <c r="F50" s="11"/>
      <c r="G50" s="11"/>
      <c r="H50" s="11"/>
      <c r="I50" s="11"/>
      <c r="J50" s="11"/>
      <c r="K50" s="11"/>
      <c r="L50" s="11"/>
      <c r="M50" s="205"/>
      <c r="N50" s="155"/>
      <c r="O50" s="155"/>
      <c r="P50" s="155"/>
      <c r="Q50" s="155"/>
      <c r="R50" s="155"/>
      <c r="S50" s="155"/>
      <c r="T50" s="155"/>
      <c r="U50" s="155"/>
      <c r="V50" s="155"/>
      <c r="W50" s="155"/>
      <c r="X50" s="155"/>
      <c r="Y50" s="155"/>
      <c r="Z50" s="155"/>
      <c r="AA50" s="155"/>
      <c r="AB50" s="155"/>
      <c r="AC50" s="155"/>
      <c r="AD50" s="155"/>
      <c r="AE50" s="9">
        <v>1</v>
      </c>
    </row>
    <row r="51" spans="1:31">
      <c r="A51" s="155"/>
      <c r="B51" s="22" t="s">
        <v>2416</v>
      </c>
      <c r="C51" s="11"/>
      <c r="D51" s="11"/>
      <c r="E51" s="11"/>
      <c r="F51" s="23" t="s">
        <v>2417</v>
      </c>
      <c r="G51" s="11"/>
      <c r="H51" s="11"/>
      <c r="I51" s="11"/>
      <c r="J51" s="23" t="s">
        <v>2418</v>
      </c>
      <c r="K51" s="11"/>
      <c r="L51" s="11"/>
      <c r="M51" s="205"/>
      <c r="N51" s="155"/>
      <c r="O51" s="155"/>
      <c r="P51" s="155"/>
      <c r="Q51" s="155"/>
      <c r="R51" s="155"/>
      <c r="S51" s="155"/>
      <c r="T51" s="155"/>
      <c r="U51" s="155"/>
      <c r="V51" s="155"/>
      <c r="W51" s="155"/>
      <c r="X51" s="155"/>
      <c r="Y51" s="155"/>
      <c r="Z51" s="155"/>
      <c r="AA51" s="155"/>
      <c r="AB51" s="155"/>
      <c r="AC51" s="155"/>
      <c r="AD51" s="155"/>
      <c r="AE51" s="9">
        <v>1</v>
      </c>
    </row>
    <row r="52" spans="1:31">
      <c r="A52" s="155"/>
      <c r="B52" s="22" t="s">
        <v>2540</v>
      </c>
      <c r="C52" s="11"/>
      <c r="D52" s="11"/>
      <c r="E52" s="11"/>
      <c r="F52" s="23" t="s">
        <v>2541</v>
      </c>
      <c r="G52" s="11"/>
      <c r="H52" s="11"/>
      <c r="I52" s="11"/>
      <c r="J52" s="23" t="s">
        <v>2542</v>
      </c>
      <c r="K52" s="11"/>
      <c r="L52" s="11"/>
      <c r="M52" s="205"/>
      <c r="N52" s="155"/>
      <c r="O52" s="155"/>
      <c r="P52" s="155"/>
      <c r="Q52" s="155"/>
      <c r="R52" s="155"/>
      <c r="S52" s="155"/>
      <c r="T52" s="155"/>
      <c r="U52" s="155"/>
      <c r="V52" s="155"/>
      <c r="W52" s="155"/>
      <c r="X52" s="155"/>
      <c r="Y52" s="155"/>
      <c r="Z52" s="155"/>
      <c r="AA52" s="155"/>
      <c r="AB52" s="155"/>
      <c r="AC52" s="155"/>
      <c r="AD52" s="155"/>
      <c r="AE52" s="9">
        <v>1</v>
      </c>
    </row>
    <row r="53" spans="1:31">
      <c r="A53" s="155"/>
      <c r="B53" s="22" t="s">
        <v>2419</v>
      </c>
      <c r="C53" s="11"/>
      <c r="D53" s="11"/>
      <c r="E53" s="11"/>
      <c r="F53" s="23" t="s">
        <v>2420</v>
      </c>
      <c r="G53" s="11"/>
      <c r="H53" s="11"/>
      <c r="I53" s="11"/>
      <c r="J53" s="23" t="s">
        <v>2421</v>
      </c>
      <c r="K53" s="11"/>
      <c r="L53" s="11"/>
      <c r="M53" s="205"/>
      <c r="N53" s="155"/>
      <c r="O53" s="155"/>
      <c r="P53" s="155"/>
      <c r="Q53" s="155"/>
      <c r="R53" s="155"/>
      <c r="S53" s="155"/>
      <c r="T53" s="155"/>
      <c r="U53" s="155"/>
      <c r="V53" s="155"/>
      <c r="W53" s="155"/>
      <c r="X53" s="155"/>
      <c r="Y53" s="155"/>
      <c r="Z53" s="155"/>
      <c r="AA53" s="155"/>
      <c r="AB53" s="155"/>
      <c r="AC53" s="155"/>
      <c r="AD53" s="155"/>
      <c r="AE53" s="9">
        <v>1</v>
      </c>
    </row>
    <row r="54" spans="1:31">
      <c r="A54" s="155"/>
      <c r="B54" s="22" t="s">
        <v>2422</v>
      </c>
      <c r="C54" s="11"/>
      <c r="D54" s="11"/>
      <c r="E54" s="11"/>
      <c r="F54" s="23" t="s">
        <v>2423</v>
      </c>
      <c r="G54" s="11"/>
      <c r="H54" s="11"/>
      <c r="I54" s="11"/>
      <c r="J54" s="23" t="s">
        <v>2424</v>
      </c>
      <c r="K54" s="11"/>
      <c r="L54" s="11"/>
      <c r="M54" s="205"/>
      <c r="N54" s="155"/>
      <c r="O54" s="155"/>
      <c r="P54" s="155"/>
      <c r="Q54" s="155"/>
      <c r="R54" s="155"/>
      <c r="S54" s="155"/>
      <c r="T54" s="155"/>
      <c r="U54" s="155"/>
      <c r="V54" s="155"/>
      <c r="W54" s="155"/>
      <c r="X54" s="155"/>
      <c r="Y54" s="155"/>
      <c r="Z54" s="155"/>
      <c r="AA54" s="155"/>
      <c r="AB54" s="155"/>
      <c r="AC54" s="155"/>
      <c r="AD54" s="155"/>
      <c r="AE54" s="9">
        <v>1</v>
      </c>
    </row>
    <row r="55" spans="1:31">
      <c r="A55" s="155"/>
      <c r="B55" s="11"/>
      <c r="C55" s="11"/>
      <c r="D55" s="11"/>
      <c r="E55" s="11"/>
      <c r="F55" s="11"/>
      <c r="G55" s="11"/>
      <c r="H55" s="11"/>
      <c r="I55" s="11"/>
      <c r="J55" s="11"/>
      <c r="K55" s="11"/>
      <c r="L55" s="11"/>
      <c r="M55" s="205"/>
      <c r="N55" s="155"/>
      <c r="O55" s="155"/>
      <c r="P55" s="155"/>
      <c r="Q55" s="155"/>
      <c r="R55" s="155"/>
      <c r="S55" s="155"/>
      <c r="T55" s="155"/>
      <c r="U55" s="155"/>
      <c r="V55" s="155"/>
      <c r="W55" s="155"/>
      <c r="X55" s="155"/>
      <c r="Y55" s="155"/>
      <c r="Z55" s="155"/>
      <c r="AA55" s="155"/>
      <c r="AB55" s="155"/>
      <c r="AC55" s="155"/>
      <c r="AD55" s="155"/>
      <c r="AE55" s="9">
        <v>1</v>
      </c>
    </row>
    <row r="56" spans="1:31" ht="18.75">
      <c r="A56" s="155"/>
      <c r="B56" s="852" t="s">
        <v>2425</v>
      </c>
      <c r="C56" s="11"/>
      <c r="D56" s="11"/>
      <c r="E56" s="11"/>
      <c r="F56" s="852" t="s">
        <v>2426</v>
      </c>
      <c r="G56" s="11"/>
      <c r="H56" s="11"/>
      <c r="I56" s="11"/>
      <c r="J56" s="852" t="s">
        <v>2427</v>
      </c>
      <c r="K56" s="11"/>
      <c r="L56" s="11"/>
      <c r="M56" s="205"/>
      <c r="N56" s="155"/>
      <c r="O56" s="155"/>
      <c r="P56" s="155"/>
      <c r="Q56" s="155"/>
      <c r="R56" s="155"/>
      <c r="S56" s="155"/>
      <c r="T56" s="155"/>
      <c r="U56" s="155"/>
      <c r="V56" s="155"/>
      <c r="W56" s="155"/>
      <c r="X56" s="155"/>
      <c r="Y56" s="155"/>
      <c r="Z56" s="155"/>
      <c r="AA56" s="155"/>
      <c r="AB56" s="155"/>
      <c r="AC56" s="155"/>
      <c r="AD56" s="155"/>
      <c r="AE56" s="9">
        <v>1</v>
      </c>
    </row>
    <row r="57" spans="1:31">
      <c r="A57" s="155"/>
      <c r="B57" s="23"/>
      <c r="C57" s="11"/>
      <c r="D57" s="11"/>
      <c r="E57" s="11"/>
      <c r="F57" s="23"/>
      <c r="G57" s="11"/>
      <c r="H57" s="11"/>
      <c r="I57" s="11"/>
      <c r="J57" s="23"/>
      <c r="K57" s="11"/>
      <c r="L57" s="11"/>
      <c r="M57" s="205"/>
      <c r="N57" s="155"/>
      <c r="O57" s="155"/>
      <c r="P57" s="155"/>
      <c r="Q57" s="155"/>
      <c r="R57" s="155"/>
      <c r="S57" s="155"/>
      <c r="T57" s="155"/>
      <c r="U57" s="155"/>
      <c r="V57" s="155"/>
      <c r="W57" s="155"/>
      <c r="X57" s="155"/>
      <c r="Y57" s="155"/>
      <c r="Z57" s="155"/>
      <c r="AA57" s="155"/>
      <c r="AB57" s="155"/>
      <c r="AC57" s="155"/>
      <c r="AD57" s="155"/>
      <c r="AE57" s="9">
        <v>1</v>
      </c>
    </row>
    <row r="58" spans="1:31">
      <c r="A58" s="155"/>
      <c r="B58" s="22" t="s">
        <v>2428</v>
      </c>
      <c r="C58" s="11"/>
      <c r="D58" s="11"/>
      <c r="E58" s="11"/>
      <c r="F58" s="22" t="s">
        <v>2429</v>
      </c>
      <c r="G58" s="11"/>
      <c r="H58" s="11"/>
      <c r="I58" s="11"/>
      <c r="J58" s="22" t="s">
        <v>2430</v>
      </c>
      <c r="K58" s="11"/>
      <c r="L58" s="11"/>
      <c r="M58" s="205"/>
      <c r="N58" s="155"/>
      <c r="O58" s="155"/>
      <c r="P58" s="155"/>
      <c r="Q58" s="155"/>
      <c r="R58" s="155"/>
      <c r="S58" s="155"/>
      <c r="T58" s="155"/>
      <c r="U58" s="155"/>
      <c r="V58" s="155"/>
      <c r="W58" s="155"/>
      <c r="X58" s="155"/>
      <c r="Y58" s="155"/>
      <c r="Z58" s="155"/>
      <c r="AA58" s="155"/>
      <c r="AB58" s="155"/>
      <c r="AC58" s="155"/>
      <c r="AD58" s="155"/>
      <c r="AE58" s="9">
        <v>1</v>
      </c>
    </row>
    <row r="59" spans="1:31">
      <c r="A59" s="155"/>
      <c r="B59" s="22" t="s">
        <v>2431</v>
      </c>
      <c r="C59" s="11"/>
      <c r="D59" s="11"/>
      <c r="E59" s="11"/>
      <c r="F59" s="22" t="s">
        <v>2432</v>
      </c>
      <c r="G59" s="11"/>
      <c r="H59" s="11"/>
      <c r="I59" s="11"/>
      <c r="J59" s="22" t="s">
        <v>2433</v>
      </c>
      <c r="K59" s="11"/>
      <c r="L59" s="11"/>
      <c r="M59" s="205"/>
      <c r="N59" s="155"/>
      <c r="O59" s="155"/>
      <c r="P59" s="155"/>
      <c r="Q59" s="155"/>
      <c r="R59" s="155"/>
      <c r="S59" s="155"/>
      <c r="T59" s="155"/>
      <c r="U59" s="155"/>
      <c r="V59" s="155"/>
      <c r="W59" s="155"/>
      <c r="X59" s="155"/>
      <c r="Y59" s="155"/>
      <c r="Z59" s="155"/>
      <c r="AA59" s="155"/>
      <c r="AB59" s="155"/>
      <c r="AC59" s="155"/>
      <c r="AD59" s="155"/>
      <c r="AE59" s="9">
        <v>1</v>
      </c>
    </row>
    <row r="60" spans="1:31">
      <c r="A60" s="155"/>
      <c r="B60" s="22" t="s">
        <v>2434</v>
      </c>
      <c r="C60" s="11"/>
      <c r="D60" s="11"/>
      <c r="E60" s="11"/>
      <c r="F60" s="22" t="s">
        <v>2435</v>
      </c>
      <c r="G60" s="11"/>
      <c r="H60" s="11"/>
      <c r="I60" s="11"/>
      <c r="J60" s="22" t="s">
        <v>2436</v>
      </c>
      <c r="K60" s="11"/>
      <c r="L60" s="11"/>
      <c r="M60" s="205"/>
      <c r="N60" s="155"/>
      <c r="O60" s="155"/>
      <c r="P60" s="155"/>
      <c r="Q60" s="155"/>
      <c r="R60" s="155"/>
      <c r="S60" s="155"/>
      <c r="T60" s="155"/>
      <c r="U60" s="155"/>
      <c r="V60" s="155"/>
      <c r="W60" s="155"/>
      <c r="X60" s="155"/>
      <c r="Y60" s="155"/>
      <c r="Z60" s="155"/>
      <c r="AA60" s="155"/>
      <c r="AB60" s="155"/>
      <c r="AC60" s="155"/>
      <c r="AD60" s="155"/>
      <c r="AE60" s="9">
        <v>1</v>
      </c>
    </row>
    <row r="61" spans="1:31">
      <c r="A61" s="155"/>
      <c r="B61" s="22" t="s">
        <v>2437</v>
      </c>
      <c r="C61" s="11"/>
      <c r="D61" s="11"/>
      <c r="E61" s="11"/>
      <c r="F61" s="22" t="s">
        <v>2438</v>
      </c>
      <c r="G61" s="11"/>
      <c r="H61" s="11"/>
      <c r="I61" s="11"/>
      <c r="J61" s="22" t="s">
        <v>2439</v>
      </c>
      <c r="K61" s="11"/>
      <c r="L61" s="11"/>
      <c r="M61" s="205"/>
      <c r="N61" s="155"/>
      <c r="O61" s="155"/>
      <c r="P61" s="155"/>
      <c r="Q61" s="155"/>
      <c r="R61" s="155"/>
      <c r="S61" s="155"/>
      <c r="T61" s="155"/>
      <c r="U61" s="155"/>
      <c r="V61" s="155"/>
      <c r="W61" s="155"/>
      <c r="X61" s="155"/>
      <c r="Y61" s="155"/>
      <c r="Z61" s="155"/>
      <c r="AA61" s="155"/>
      <c r="AB61" s="155"/>
      <c r="AC61" s="155"/>
      <c r="AD61" s="155"/>
      <c r="AE61" s="9">
        <v>1</v>
      </c>
    </row>
    <row r="62" spans="1:31">
      <c r="A62" s="155"/>
      <c r="B62" s="22" t="s">
        <v>2440</v>
      </c>
      <c r="C62" s="11"/>
      <c r="D62" s="11"/>
      <c r="E62" s="11"/>
      <c r="F62" s="22" t="s">
        <v>2441</v>
      </c>
      <c r="G62" s="11"/>
      <c r="H62" s="11"/>
      <c r="I62" s="11"/>
      <c r="J62" s="22" t="s">
        <v>2442</v>
      </c>
      <c r="K62" s="11"/>
      <c r="L62" s="11"/>
      <c r="M62" s="205"/>
      <c r="N62" s="155"/>
      <c r="O62" s="155"/>
      <c r="P62" s="155"/>
      <c r="Q62" s="155"/>
      <c r="R62" s="155"/>
      <c r="S62" s="155"/>
      <c r="T62" s="155"/>
      <c r="U62" s="155"/>
      <c r="V62" s="155"/>
      <c r="W62" s="155"/>
      <c r="X62" s="155"/>
      <c r="Y62" s="155"/>
      <c r="Z62" s="155"/>
      <c r="AA62" s="155"/>
      <c r="AB62" s="155"/>
      <c r="AC62" s="155"/>
      <c r="AD62" s="155"/>
      <c r="AE62" s="9">
        <v>1</v>
      </c>
    </row>
    <row r="63" spans="1:31">
      <c r="A63" s="155"/>
      <c r="B63" s="11"/>
      <c r="C63" s="11"/>
      <c r="D63" s="11"/>
      <c r="E63" s="11"/>
      <c r="F63" s="23"/>
      <c r="G63" s="11"/>
      <c r="H63" s="11"/>
      <c r="I63" s="11"/>
      <c r="J63" s="23"/>
      <c r="K63" s="11"/>
      <c r="L63" s="11"/>
      <c r="M63" s="205"/>
      <c r="N63" s="155"/>
      <c r="O63" s="155"/>
      <c r="P63" s="155"/>
      <c r="Q63" s="155"/>
      <c r="R63" s="155"/>
      <c r="S63" s="155"/>
      <c r="T63" s="155"/>
      <c r="U63" s="155"/>
      <c r="V63" s="155"/>
      <c r="W63" s="155"/>
      <c r="X63" s="155"/>
      <c r="Y63" s="155"/>
      <c r="Z63" s="155"/>
      <c r="AA63" s="155"/>
      <c r="AB63" s="155"/>
      <c r="AC63" s="155"/>
      <c r="AD63" s="155"/>
      <c r="AE63" s="9">
        <v>1</v>
      </c>
    </row>
    <row r="64" spans="1:31" ht="18.75">
      <c r="A64" s="155"/>
      <c r="B64" s="852" t="s">
        <v>2443</v>
      </c>
      <c r="C64" s="11"/>
      <c r="D64" s="11"/>
      <c r="E64" s="11"/>
      <c r="F64" s="852" t="s">
        <v>2444</v>
      </c>
      <c r="G64" s="11"/>
      <c r="H64" s="11"/>
      <c r="I64" s="11"/>
      <c r="J64" s="852" t="s">
        <v>2445</v>
      </c>
      <c r="K64" s="11"/>
      <c r="L64" s="11"/>
      <c r="M64" s="205"/>
      <c r="N64" s="155"/>
      <c r="O64" s="155"/>
      <c r="P64" s="155"/>
      <c r="Q64" s="155"/>
      <c r="R64" s="155"/>
      <c r="S64" s="155"/>
      <c r="T64" s="155"/>
      <c r="U64" s="155"/>
      <c r="V64" s="155"/>
      <c r="W64" s="155"/>
      <c r="X64" s="155"/>
      <c r="Y64" s="155"/>
      <c r="Z64" s="155"/>
      <c r="AA64" s="155"/>
      <c r="AB64" s="155"/>
      <c r="AC64" s="155"/>
      <c r="AD64" s="155"/>
      <c r="AE64" s="9">
        <v>1</v>
      </c>
    </row>
    <row r="65" spans="1:31">
      <c r="A65" s="155"/>
      <c r="B65" s="23"/>
      <c r="C65" s="11"/>
      <c r="D65" s="11"/>
      <c r="E65" s="11"/>
      <c r="F65" s="11"/>
      <c r="G65" s="11"/>
      <c r="H65" s="11"/>
      <c r="I65" s="11"/>
      <c r="J65" s="11"/>
      <c r="K65" s="11"/>
      <c r="L65" s="11"/>
      <c r="M65" s="205"/>
      <c r="N65" s="155"/>
      <c r="O65" s="155"/>
      <c r="P65" s="155"/>
      <c r="Q65" s="155"/>
      <c r="R65" s="155"/>
      <c r="S65" s="155"/>
      <c r="T65" s="155"/>
      <c r="U65" s="155"/>
      <c r="V65" s="155"/>
      <c r="W65" s="155"/>
      <c r="X65" s="155"/>
      <c r="Y65" s="155"/>
      <c r="Z65" s="155"/>
      <c r="AA65" s="155"/>
      <c r="AB65" s="155"/>
      <c r="AC65" s="155"/>
      <c r="AD65" s="155"/>
      <c r="AE65" s="9">
        <v>1</v>
      </c>
    </row>
    <row r="66" spans="1:31">
      <c r="A66" s="155"/>
      <c r="B66" s="22" t="s">
        <v>2446</v>
      </c>
      <c r="C66" s="11"/>
      <c r="D66" s="11"/>
      <c r="E66" s="11"/>
      <c r="F66" s="258" t="s">
        <v>2447</v>
      </c>
      <c r="G66" s="11"/>
      <c r="H66" s="11"/>
      <c r="I66" s="11"/>
      <c r="J66" s="258" t="s">
        <v>2448</v>
      </c>
      <c r="K66" s="11"/>
      <c r="L66" s="11"/>
      <c r="M66" s="205"/>
      <c r="N66" s="155"/>
      <c r="O66" s="155"/>
      <c r="P66" s="155"/>
      <c r="Q66" s="155"/>
      <c r="R66" s="155"/>
      <c r="S66" s="155"/>
      <c r="T66" s="155"/>
      <c r="U66" s="155"/>
      <c r="V66" s="155"/>
      <c r="W66" s="155"/>
      <c r="X66" s="155"/>
      <c r="Y66" s="155"/>
      <c r="Z66" s="155"/>
      <c r="AA66" s="155"/>
      <c r="AB66" s="155"/>
      <c r="AC66" s="155"/>
      <c r="AD66" s="155"/>
      <c r="AE66" s="9">
        <v>1</v>
      </c>
    </row>
    <row r="67" spans="1:31">
      <c r="A67" s="155"/>
      <c r="B67" s="22" t="s">
        <v>2543</v>
      </c>
      <c r="C67" s="11"/>
      <c r="D67" s="11"/>
      <c r="E67" s="11"/>
      <c r="F67" s="258" t="s">
        <v>2544</v>
      </c>
      <c r="G67" s="11"/>
      <c r="H67" s="11"/>
      <c r="I67" s="11"/>
      <c r="J67" s="258" t="s">
        <v>2545</v>
      </c>
      <c r="K67" s="11"/>
      <c r="L67" s="11"/>
      <c r="M67" s="205"/>
      <c r="N67" s="155"/>
      <c r="O67" s="155"/>
      <c r="P67" s="155"/>
      <c r="Q67" s="155"/>
      <c r="R67" s="155"/>
      <c r="S67" s="155"/>
      <c r="T67" s="155"/>
      <c r="U67" s="155"/>
      <c r="V67" s="155"/>
      <c r="W67" s="155"/>
      <c r="X67" s="155"/>
      <c r="Y67" s="155"/>
      <c r="Z67" s="155"/>
      <c r="AA67" s="155"/>
      <c r="AB67" s="155"/>
      <c r="AC67" s="155"/>
      <c r="AD67" s="155"/>
      <c r="AE67" s="9">
        <v>1</v>
      </c>
    </row>
    <row r="68" spans="1:31">
      <c r="A68" s="155"/>
      <c r="B68" s="23"/>
      <c r="C68" s="11"/>
      <c r="D68" s="11"/>
      <c r="E68" s="11"/>
      <c r="F68" s="11"/>
      <c r="G68" s="11"/>
      <c r="H68" s="11"/>
      <c r="I68" s="11"/>
      <c r="J68" s="11"/>
      <c r="K68" s="11"/>
      <c r="L68" s="11"/>
      <c r="M68" s="205"/>
      <c r="N68" s="155"/>
      <c r="O68" s="155"/>
      <c r="P68" s="155"/>
      <c r="Q68" s="155"/>
      <c r="R68" s="155"/>
      <c r="S68" s="155"/>
      <c r="T68" s="155"/>
      <c r="U68" s="155"/>
      <c r="V68" s="155"/>
      <c r="W68" s="155"/>
      <c r="X68" s="155"/>
      <c r="Y68" s="155"/>
      <c r="Z68" s="155"/>
      <c r="AA68" s="155"/>
      <c r="AB68" s="155"/>
      <c r="AC68" s="155"/>
      <c r="AD68" s="155"/>
      <c r="AE68" s="9">
        <v>1</v>
      </c>
    </row>
    <row r="69" spans="1:31">
      <c r="A69" s="155"/>
      <c r="B69" s="22" t="s">
        <v>2449</v>
      </c>
      <c r="C69" s="11"/>
      <c r="D69" s="11"/>
      <c r="E69" s="11"/>
      <c r="F69" s="258" t="s">
        <v>2450</v>
      </c>
      <c r="G69" s="11"/>
      <c r="H69" s="11"/>
      <c r="I69" s="11"/>
      <c r="J69" s="258" t="s">
        <v>2451</v>
      </c>
      <c r="K69" s="11"/>
      <c r="L69" s="11"/>
      <c r="M69" s="205"/>
      <c r="N69" s="155"/>
      <c r="O69" s="155"/>
      <c r="P69" s="155"/>
      <c r="Q69" s="155"/>
      <c r="R69" s="155"/>
      <c r="S69" s="155"/>
      <c r="T69" s="155"/>
      <c r="U69" s="155"/>
      <c r="V69" s="155"/>
      <c r="W69" s="155"/>
      <c r="X69" s="155"/>
      <c r="Y69" s="155"/>
      <c r="Z69" s="155"/>
      <c r="AA69" s="155"/>
      <c r="AB69" s="155"/>
      <c r="AC69" s="155"/>
      <c r="AD69" s="155"/>
      <c r="AE69" s="9">
        <v>1</v>
      </c>
    </row>
    <row r="70" spans="1:31">
      <c r="A70" s="155"/>
      <c r="B70" s="22" t="s">
        <v>2452</v>
      </c>
      <c r="C70" s="11"/>
      <c r="D70" s="11"/>
      <c r="E70" s="11"/>
      <c r="F70" s="258" t="s">
        <v>2453</v>
      </c>
      <c r="G70" s="11"/>
      <c r="H70" s="11"/>
      <c r="I70" s="11"/>
      <c r="J70" s="258" t="s">
        <v>2454</v>
      </c>
      <c r="K70" s="11"/>
      <c r="L70" s="11"/>
      <c r="M70" s="205"/>
      <c r="N70" s="155"/>
      <c r="O70" s="155"/>
      <c r="P70" s="155"/>
      <c r="Q70" s="155"/>
      <c r="R70" s="155"/>
      <c r="S70" s="155"/>
      <c r="T70" s="155"/>
      <c r="U70" s="155"/>
      <c r="V70" s="155"/>
      <c r="W70" s="155"/>
      <c r="X70" s="155"/>
      <c r="Y70" s="155"/>
      <c r="Z70" s="155"/>
      <c r="AA70" s="155"/>
      <c r="AB70" s="155"/>
      <c r="AC70" s="155"/>
      <c r="AD70" s="155"/>
      <c r="AE70" s="9">
        <v>1</v>
      </c>
    </row>
    <row r="71" spans="1:31">
      <c r="A71" s="155"/>
      <c r="B71" s="23"/>
      <c r="C71" s="11"/>
      <c r="D71" s="11"/>
      <c r="E71" s="11"/>
      <c r="F71" s="11"/>
      <c r="G71" s="11"/>
      <c r="H71" s="11"/>
      <c r="I71" s="11"/>
      <c r="J71" s="11"/>
      <c r="K71" s="11"/>
      <c r="L71" s="11"/>
      <c r="M71" s="205"/>
      <c r="N71" s="155"/>
      <c r="O71" s="155"/>
      <c r="P71" s="155"/>
      <c r="Q71" s="155"/>
      <c r="R71" s="155"/>
      <c r="S71" s="155"/>
      <c r="T71" s="155"/>
      <c r="U71" s="155"/>
      <c r="V71" s="155"/>
      <c r="W71" s="155"/>
      <c r="X71" s="155"/>
      <c r="Y71" s="155"/>
      <c r="Z71" s="155"/>
      <c r="AA71" s="155"/>
      <c r="AB71" s="155"/>
      <c r="AC71" s="155"/>
      <c r="AD71" s="155"/>
      <c r="AE71" s="9">
        <v>1</v>
      </c>
    </row>
    <row r="72" spans="1:31">
      <c r="A72" s="155"/>
      <c r="B72" s="22" t="s">
        <v>2455</v>
      </c>
      <c r="C72" s="11"/>
      <c r="D72" s="11"/>
      <c r="E72" s="11"/>
      <c r="F72" s="258" t="s">
        <v>2456</v>
      </c>
      <c r="G72" s="11"/>
      <c r="H72" s="11"/>
      <c r="I72" s="11"/>
      <c r="J72" s="258" t="s">
        <v>2457</v>
      </c>
      <c r="K72" s="11"/>
      <c r="L72" s="11"/>
      <c r="M72" s="205"/>
      <c r="N72" s="155"/>
      <c r="O72" s="155"/>
      <c r="P72" s="155"/>
      <c r="Q72" s="155"/>
      <c r="R72" s="155"/>
      <c r="S72" s="155"/>
      <c r="T72" s="155"/>
      <c r="U72" s="155"/>
      <c r="V72" s="155"/>
      <c r="W72" s="155"/>
      <c r="X72" s="155"/>
      <c r="Y72" s="155"/>
      <c r="Z72" s="155"/>
      <c r="AA72" s="155"/>
      <c r="AB72" s="155"/>
      <c r="AC72" s="155"/>
      <c r="AD72" s="155"/>
      <c r="AE72" s="9">
        <v>1</v>
      </c>
    </row>
    <row r="73" spans="1:31">
      <c r="A73" s="155"/>
      <c r="B73" s="22" t="s">
        <v>2458</v>
      </c>
      <c r="C73" s="11"/>
      <c r="D73" s="11"/>
      <c r="E73" s="11"/>
      <c r="F73" s="258" t="s">
        <v>2459</v>
      </c>
      <c r="G73" s="11"/>
      <c r="H73" s="11"/>
      <c r="I73" s="11"/>
      <c r="J73" s="258" t="s">
        <v>2460</v>
      </c>
      <c r="K73" s="11"/>
      <c r="L73" s="11"/>
      <c r="M73" s="205"/>
      <c r="N73" s="155"/>
      <c r="O73" s="155"/>
      <c r="P73" s="155"/>
      <c r="Q73" s="155"/>
      <c r="R73" s="155"/>
      <c r="S73" s="155"/>
      <c r="T73" s="155"/>
      <c r="U73" s="155"/>
      <c r="V73" s="155"/>
      <c r="W73" s="155"/>
      <c r="X73" s="155"/>
      <c r="Y73" s="155"/>
      <c r="Z73" s="155"/>
      <c r="AA73" s="155"/>
      <c r="AB73" s="155"/>
      <c r="AC73" s="155"/>
      <c r="AD73" s="155"/>
      <c r="AE73" s="9">
        <v>1</v>
      </c>
    </row>
    <row r="74" spans="1:31">
      <c r="A74" s="155"/>
      <c r="B74" s="11"/>
      <c r="C74" s="11"/>
      <c r="D74" s="11"/>
      <c r="E74" s="11"/>
      <c r="F74" s="11"/>
      <c r="G74" s="11"/>
      <c r="H74" s="11"/>
      <c r="I74" s="11"/>
      <c r="J74" s="11"/>
      <c r="K74" s="11"/>
      <c r="L74" s="11"/>
      <c r="M74" s="205"/>
      <c r="N74" s="155"/>
      <c r="O74" s="155"/>
      <c r="P74" s="155"/>
      <c r="Q74" s="155"/>
      <c r="R74" s="155"/>
      <c r="S74" s="155"/>
      <c r="T74" s="155"/>
      <c r="U74" s="155"/>
      <c r="V74" s="155"/>
      <c r="W74" s="155"/>
      <c r="X74" s="155"/>
      <c r="Y74" s="155"/>
      <c r="Z74" s="155"/>
      <c r="AA74" s="155"/>
      <c r="AB74" s="155"/>
      <c r="AC74" s="155"/>
      <c r="AD74" s="155"/>
      <c r="AE74" s="9">
        <v>1</v>
      </c>
    </row>
    <row r="75" spans="1:31" ht="18.75">
      <c r="A75" s="155"/>
      <c r="B75" s="852" t="s">
        <v>2461</v>
      </c>
      <c r="C75" s="11"/>
      <c r="D75" s="11"/>
      <c r="E75" s="11"/>
      <c r="F75" s="852" t="s">
        <v>2462</v>
      </c>
      <c r="G75" s="11"/>
      <c r="H75" s="11"/>
      <c r="I75" s="11"/>
      <c r="J75" s="852" t="s">
        <v>2463</v>
      </c>
      <c r="K75" s="11"/>
      <c r="L75" s="11"/>
      <c r="M75" s="205"/>
      <c r="N75" s="155"/>
      <c r="O75" s="155"/>
      <c r="P75" s="155"/>
      <c r="Q75" s="155"/>
      <c r="R75" s="155"/>
      <c r="S75" s="155"/>
      <c r="T75" s="155"/>
      <c r="U75" s="155"/>
      <c r="V75" s="155"/>
      <c r="W75" s="155"/>
      <c r="X75" s="155"/>
      <c r="Y75" s="155"/>
      <c r="Z75" s="155"/>
      <c r="AA75" s="155"/>
      <c r="AB75" s="155"/>
      <c r="AC75" s="155"/>
      <c r="AD75" s="155"/>
      <c r="AE75" s="9">
        <v>1</v>
      </c>
    </row>
    <row r="76" spans="1:31">
      <c r="A76" s="155"/>
      <c r="B76" s="11"/>
      <c r="C76" s="11"/>
      <c r="D76" s="11"/>
      <c r="E76" s="11"/>
      <c r="F76" s="11"/>
      <c r="G76" s="11"/>
      <c r="H76" s="11"/>
      <c r="I76" s="11"/>
      <c r="J76" s="11"/>
      <c r="K76" s="11"/>
      <c r="L76" s="11"/>
      <c r="M76" s="205"/>
      <c r="N76" s="155"/>
      <c r="O76" s="155"/>
      <c r="P76" s="155"/>
      <c r="Q76" s="155"/>
      <c r="R76" s="155"/>
      <c r="S76" s="155"/>
      <c r="T76" s="155"/>
      <c r="U76" s="155"/>
      <c r="V76" s="155"/>
      <c r="W76" s="155"/>
      <c r="X76" s="155"/>
      <c r="Y76" s="155"/>
      <c r="Z76" s="155"/>
      <c r="AA76" s="155"/>
      <c r="AB76" s="155"/>
      <c r="AC76" s="155"/>
      <c r="AD76" s="155"/>
      <c r="AE76" s="9">
        <v>1</v>
      </c>
    </row>
    <row r="77" spans="1:31">
      <c r="A77" s="155"/>
      <c r="B77" s="258" t="s">
        <v>2464</v>
      </c>
      <c r="C77" s="11"/>
      <c r="D77" s="11"/>
      <c r="E77" s="11"/>
      <c r="F77" s="11" t="s">
        <v>2465</v>
      </c>
      <c r="G77" s="11"/>
      <c r="H77" s="11"/>
      <c r="I77" s="11"/>
      <c r="J77" s="11" t="s">
        <v>2466</v>
      </c>
      <c r="K77" s="11"/>
      <c r="L77" s="11"/>
      <c r="M77" s="205"/>
      <c r="N77" s="155"/>
      <c r="O77" s="155"/>
      <c r="P77" s="155"/>
      <c r="Q77" s="155"/>
      <c r="R77" s="155"/>
      <c r="S77" s="155"/>
      <c r="T77" s="155"/>
      <c r="U77" s="155"/>
      <c r="V77" s="155"/>
      <c r="W77" s="155"/>
      <c r="X77" s="155"/>
      <c r="Y77" s="155"/>
      <c r="Z77" s="155"/>
      <c r="AA77" s="155"/>
      <c r="AB77" s="155"/>
      <c r="AC77" s="155"/>
      <c r="AD77" s="155"/>
      <c r="AE77" s="9">
        <v>1</v>
      </c>
    </row>
    <row r="78" spans="1:31">
      <c r="A78" s="155"/>
      <c r="B78" s="258" t="s">
        <v>2467</v>
      </c>
      <c r="C78" s="11"/>
      <c r="D78" s="11"/>
      <c r="E78" s="11"/>
      <c r="F78" s="11" t="s">
        <v>2468</v>
      </c>
      <c r="G78" s="11"/>
      <c r="H78" s="11"/>
      <c r="I78" s="11"/>
      <c r="J78" s="11" t="s">
        <v>2469</v>
      </c>
      <c r="K78" s="11"/>
      <c r="L78" s="11"/>
      <c r="M78" s="205"/>
      <c r="N78" s="155"/>
      <c r="O78" s="155"/>
      <c r="P78" s="155"/>
      <c r="Q78" s="155"/>
      <c r="R78" s="155"/>
      <c r="S78" s="155"/>
      <c r="T78" s="155"/>
      <c r="U78" s="155"/>
      <c r="V78" s="155"/>
      <c r="W78" s="155"/>
      <c r="X78" s="155"/>
      <c r="Y78" s="155"/>
      <c r="Z78" s="155"/>
      <c r="AA78" s="155"/>
      <c r="AB78" s="155"/>
      <c r="AC78" s="155"/>
      <c r="AD78" s="155"/>
      <c r="AE78" s="9">
        <v>1</v>
      </c>
    </row>
    <row r="79" spans="1:31">
      <c r="A79" s="155"/>
      <c r="B79" s="11"/>
      <c r="C79" s="11"/>
      <c r="D79" s="11"/>
      <c r="E79" s="11"/>
      <c r="F79" s="11"/>
      <c r="G79" s="11"/>
      <c r="H79" s="11"/>
      <c r="I79" s="11"/>
      <c r="J79" s="11"/>
      <c r="K79" s="11"/>
      <c r="L79" s="11"/>
      <c r="M79" s="205"/>
      <c r="N79" s="155"/>
      <c r="O79" s="155"/>
      <c r="P79" s="155"/>
      <c r="Q79" s="155"/>
      <c r="R79" s="155"/>
      <c r="S79" s="155"/>
      <c r="T79" s="155"/>
      <c r="U79" s="155"/>
      <c r="V79" s="155"/>
      <c r="W79" s="155"/>
      <c r="X79" s="155"/>
      <c r="Y79" s="155"/>
      <c r="Z79" s="155"/>
      <c r="AA79" s="155"/>
      <c r="AB79" s="155"/>
      <c r="AC79" s="155"/>
      <c r="AD79" s="155"/>
      <c r="AE79" s="9">
        <v>1</v>
      </c>
    </row>
    <row r="80" spans="1:31">
      <c r="A80" s="155"/>
      <c r="B80" s="861" t="s">
        <v>2470</v>
      </c>
      <c r="C80" s="11"/>
      <c r="D80" s="11"/>
      <c r="E80" s="11"/>
      <c r="F80" s="11" t="s">
        <v>2471</v>
      </c>
      <c r="G80" s="11"/>
      <c r="H80" s="11"/>
      <c r="I80" s="11"/>
      <c r="J80" s="11" t="s">
        <v>2472</v>
      </c>
      <c r="K80" s="11"/>
      <c r="L80" s="11"/>
      <c r="M80" s="205"/>
      <c r="N80" s="155"/>
      <c r="O80" s="155"/>
      <c r="P80" s="155"/>
      <c r="Q80" s="155"/>
      <c r="R80" s="155"/>
      <c r="S80" s="155"/>
      <c r="T80" s="155"/>
      <c r="U80" s="155"/>
      <c r="V80" s="155"/>
      <c r="W80" s="155"/>
      <c r="X80" s="155"/>
      <c r="Y80" s="155"/>
      <c r="Z80" s="155"/>
      <c r="AA80" s="155"/>
      <c r="AB80" s="155"/>
      <c r="AC80" s="155"/>
      <c r="AD80" s="155"/>
      <c r="AE80" s="9">
        <v>1</v>
      </c>
    </row>
    <row r="81" spans="1:31">
      <c r="A81" s="155"/>
      <c r="B81" s="11"/>
      <c r="C81" s="11"/>
      <c r="D81" s="11"/>
      <c r="E81" s="11"/>
      <c r="F81" s="11"/>
      <c r="G81" s="11"/>
      <c r="H81" s="11"/>
      <c r="I81" s="11"/>
      <c r="J81" s="11"/>
      <c r="K81" s="11"/>
      <c r="L81" s="11"/>
      <c r="M81" s="205"/>
      <c r="N81" s="155"/>
      <c r="O81" s="155"/>
      <c r="P81" s="155"/>
      <c r="Q81" s="155"/>
      <c r="R81" s="155"/>
      <c r="S81" s="155"/>
      <c r="T81" s="155"/>
      <c r="U81" s="155"/>
      <c r="V81" s="155"/>
      <c r="W81" s="155"/>
      <c r="X81" s="155"/>
      <c r="Y81" s="155"/>
      <c r="Z81" s="155"/>
      <c r="AA81" s="155"/>
      <c r="AB81" s="155"/>
      <c r="AC81" s="155"/>
      <c r="AD81" s="155"/>
      <c r="AE81" s="9">
        <v>1</v>
      </c>
    </row>
    <row r="82" spans="1:31" ht="18.75">
      <c r="A82" s="155"/>
      <c r="B82" s="852" t="s">
        <v>2473</v>
      </c>
      <c r="C82" s="11"/>
      <c r="D82" s="11"/>
      <c r="E82" s="11"/>
      <c r="F82" s="852" t="s">
        <v>2474</v>
      </c>
      <c r="G82" s="11"/>
      <c r="H82" s="11"/>
      <c r="I82" s="11"/>
      <c r="J82" s="852" t="s">
        <v>2475</v>
      </c>
      <c r="K82" s="11"/>
      <c r="L82" s="11"/>
      <c r="M82" s="205"/>
      <c r="N82" s="155"/>
      <c r="O82" s="155"/>
      <c r="P82" s="155"/>
      <c r="Q82" s="155"/>
      <c r="R82" s="155"/>
      <c r="S82" s="155"/>
      <c r="T82" s="155"/>
      <c r="U82" s="155"/>
      <c r="V82" s="155"/>
      <c r="W82" s="155"/>
      <c r="X82" s="155"/>
      <c r="Y82" s="155"/>
      <c r="Z82" s="155"/>
      <c r="AA82" s="155"/>
      <c r="AB82" s="155"/>
      <c r="AC82" s="155"/>
      <c r="AD82" s="155"/>
      <c r="AE82" s="9">
        <v>1</v>
      </c>
    </row>
    <row r="83" spans="1:31">
      <c r="A83" s="155"/>
      <c r="B83" s="11"/>
      <c r="C83" s="11"/>
      <c r="D83" s="11"/>
      <c r="E83" s="11"/>
      <c r="F83" s="11"/>
      <c r="G83" s="11"/>
      <c r="H83" s="11"/>
      <c r="I83" s="11"/>
      <c r="J83" s="11"/>
      <c r="K83" s="11"/>
      <c r="L83" s="11"/>
      <c r="M83" s="205"/>
      <c r="N83" s="155"/>
      <c r="O83" s="155"/>
      <c r="P83" s="155"/>
      <c r="Q83" s="155"/>
      <c r="R83" s="155"/>
      <c r="S83" s="155"/>
      <c r="T83" s="155"/>
      <c r="U83" s="155"/>
      <c r="V83" s="155"/>
      <c r="W83" s="155"/>
      <c r="X83" s="155"/>
      <c r="Y83" s="155"/>
      <c r="Z83" s="155"/>
      <c r="AA83" s="155"/>
      <c r="AB83" s="155"/>
      <c r="AC83" s="155"/>
      <c r="AD83" s="155"/>
      <c r="AE83" s="9">
        <v>1</v>
      </c>
    </row>
    <row r="84" spans="1:31" ht="18.75">
      <c r="A84" s="155"/>
      <c r="B84" s="852" t="s">
        <v>2476</v>
      </c>
      <c r="C84" s="11"/>
      <c r="D84" s="11"/>
      <c r="E84" s="11"/>
      <c r="F84" s="852" t="s">
        <v>2477</v>
      </c>
      <c r="G84" s="11"/>
      <c r="H84" s="11"/>
      <c r="I84" s="11"/>
      <c r="J84" s="852" t="s">
        <v>2478</v>
      </c>
      <c r="K84" s="11"/>
      <c r="L84" s="11"/>
      <c r="M84" s="205"/>
      <c r="N84" s="155"/>
      <c r="O84" s="155"/>
      <c r="P84" s="155"/>
      <c r="Q84" s="155"/>
      <c r="R84" s="155"/>
      <c r="S84" s="155"/>
      <c r="T84" s="155"/>
      <c r="U84" s="155"/>
      <c r="V84" s="155"/>
      <c r="W84" s="155"/>
      <c r="X84" s="155"/>
      <c r="Y84" s="155"/>
      <c r="Z84" s="155"/>
      <c r="AA84" s="155"/>
      <c r="AB84" s="155"/>
      <c r="AC84" s="155"/>
      <c r="AD84" s="155"/>
      <c r="AE84" s="9">
        <v>1</v>
      </c>
    </row>
    <row r="85" spans="1:31">
      <c r="A85" s="155"/>
      <c r="B85" s="23"/>
      <c r="C85" s="11"/>
      <c r="D85" s="11"/>
      <c r="E85" s="11"/>
      <c r="F85" s="11"/>
      <c r="G85" s="11"/>
      <c r="H85" s="11"/>
      <c r="I85" s="11"/>
      <c r="J85" s="11"/>
      <c r="K85" s="11"/>
      <c r="L85" s="11"/>
      <c r="M85" s="205"/>
      <c r="N85" s="155"/>
      <c r="O85" s="155"/>
      <c r="P85" s="155"/>
      <c r="Q85" s="155"/>
      <c r="R85" s="155"/>
      <c r="S85" s="155"/>
      <c r="T85" s="155"/>
      <c r="U85" s="155"/>
      <c r="V85" s="155"/>
      <c r="W85" s="155"/>
      <c r="X85" s="155"/>
      <c r="Y85" s="155"/>
      <c r="Z85" s="155"/>
      <c r="AA85" s="155"/>
      <c r="AB85" s="155"/>
      <c r="AC85" s="155"/>
      <c r="AD85" s="155"/>
      <c r="AE85" s="9">
        <v>1</v>
      </c>
    </row>
    <row r="86" spans="1:31">
      <c r="A86" s="155"/>
      <c r="B86" s="22" t="s">
        <v>2479</v>
      </c>
      <c r="C86" s="11"/>
      <c r="D86" s="11"/>
      <c r="E86" s="11"/>
      <c r="F86" s="258" t="s">
        <v>2480</v>
      </c>
      <c r="G86" s="11"/>
      <c r="H86" s="11"/>
      <c r="I86" s="11"/>
      <c r="J86" s="258" t="s">
        <v>2481</v>
      </c>
      <c r="K86" s="11"/>
      <c r="L86" s="11"/>
      <c r="M86" s="205"/>
      <c r="N86" s="155"/>
      <c r="O86" s="155"/>
      <c r="P86" s="155"/>
      <c r="Q86" s="155"/>
      <c r="R86" s="155"/>
      <c r="S86" s="155"/>
      <c r="T86" s="155"/>
      <c r="U86" s="155"/>
      <c r="V86" s="155"/>
      <c r="W86" s="155"/>
      <c r="X86" s="155"/>
      <c r="Y86" s="155"/>
      <c r="Z86" s="155"/>
      <c r="AA86" s="155"/>
      <c r="AB86" s="155"/>
      <c r="AC86" s="155"/>
      <c r="AD86" s="155"/>
      <c r="AE86" s="9">
        <v>1</v>
      </c>
    </row>
    <row r="87" spans="1:31">
      <c r="A87" s="155"/>
      <c r="B87" s="23" t="s">
        <v>2482</v>
      </c>
      <c r="C87" s="11"/>
      <c r="D87" s="11"/>
      <c r="E87" s="11"/>
      <c r="F87" s="11" t="s">
        <v>2483</v>
      </c>
      <c r="G87" s="11"/>
      <c r="H87" s="11"/>
      <c r="I87" s="11"/>
      <c r="J87" s="11" t="s">
        <v>2484</v>
      </c>
      <c r="K87" s="11"/>
      <c r="L87" s="11"/>
      <c r="M87" s="205"/>
      <c r="N87" s="155"/>
      <c r="O87" s="155"/>
      <c r="P87" s="155"/>
      <c r="Q87" s="155"/>
      <c r="R87" s="155"/>
      <c r="S87" s="155"/>
      <c r="T87" s="155"/>
      <c r="U87" s="155"/>
      <c r="V87" s="155"/>
      <c r="W87" s="155"/>
      <c r="X87" s="155"/>
      <c r="Y87" s="155"/>
      <c r="Z87" s="155"/>
      <c r="AA87" s="155"/>
      <c r="AB87" s="155"/>
      <c r="AC87" s="155"/>
      <c r="AD87" s="155"/>
      <c r="AE87" s="9">
        <v>1</v>
      </c>
    </row>
    <row r="88" spans="1:31">
      <c r="A88" s="155"/>
      <c r="B88" s="23"/>
      <c r="C88" s="11"/>
      <c r="D88" s="11"/>
      <c r="E88" s="11"/>
      <c r="F88" s="11"/>
      <c r="G88" s="11"/>
      <c r="H88" s="11"/>
      <c r="I88" s="11"/>
      <c r="J88" s="11"/>
      <c r="K88" s="11"/>
      <c r="L88" s="11"/>
      <c r="M88" s="205"/>
      <c r="N88" s="155"/>
      <c r="O88" s="155"/>
      <c r="P88" s="155"/>
      <c r="Q88" s="155"/>
      <c r="R88" s="155"/>
      <c r="S88" s="155"/>
      <c r="T88" s="155"/>
      <c r="U88" s="155"/>
      <c r="V88" s="155"/>
      <c r="W88" s="155"/>
      <c r="X88" s="155"/>
      <c r="Y88" s="155"/>
      <c r="Z88" s="155"/>
      <c r="AA88" s="155"/>
      <c r="AB88" s="155"/>
      <c r="AC88" s="155"/>
      <c r="AD88" s="155"/>
      <c r="AE88" s="9">
        <v>1</v>
      </c>
    </row>
    <row r="89" spans="1:31">
      <c r="A89" s="155"/>
      <c r="B89" s="22" t="s">
        <v>2485</v>
      </c>
      <c r="C89" s="11"/>
      <c r="D89" s="11"/>
      <c r="E89" s="11"/>
      <c r="F89" s="258" t="s">
        <v>2486</v>
      </c>
      <c r="G89" s="11"/>
      <c r="H89" s="11"/>
      <c r="I89" s="11"/>
      <c r="J89" s="258" t="s">
        <v>2487</v>
      </c>
      <c r="K89" s="11"/>
      <c r="L89" s="11"/>
      <c r="M89" s="205"/>
      <c r="N89" s="155"/>
      <c r="O89" s="155"/>
      <c r="P89" s="155"/>
      <c r="Q89" s="155"/>
      <c r="R89" s="155"/>
      <c r="S89" s="155"/>
      <c r="T89" s="155"/>
      <c r="U89" s="155"/>
      <c r="V89" s="155"/>
      <c r="W89" s="155"/>
      <c r="X89" s="155"/>
      <c r="Y89" s="155"/>
      <c r="Z89" s="155"/>
      <c r="AA89" s="155"/>
      <c r="AB89" s="155"/>
      <c r="AC89" s="155"/>
      <c r="AD89" s="155"/>
      <c r="AE89" s="9">
        <v>1</v>
      </c>
    </row>
    <row r="90" spans="1:31">
      <c r="A90" s="155"/>
      <c r="B90" s="855" t="s">
        <v>2488</v>
      </c>
      <c r="C90" s="11"/>
      <c r="D90" s="11"/>
      <c r="E90" s="11"/>
      <c r="F90" s="11" t="s">
        <v>2489</v>
      </c>
      <c r="G90" s="11"/>
      <c r="H90" s="11"/>
      <c r="I90" s="11"/>
      <c r="J90" s="11" t="s">
        <v>2490</v>
      </c>
      <c r="K90" s="11"/>
      <c r="L90" s="11"/>
      <c r="M90" s="205"/>
      <c r="N90" s="155"/>
      <c r="O90" s="155"/>
      <c r="P90" s="155"/>
      <c r="Q90" s="155"/>
      <c r="R90" s="155"/>
      <c r="S90" s="155"/>
      <c r="T90" s="155"/>
      <c r="U90" s="155"/>
      <c r="V90" s="155"/>
      <c r="W90" s="155"/>
      <c r="X90" s="155"/>
      <c r="Y90" s="155"/>
      <c r="Z90" s="155"/>
      <c r="AA90" s="155"/>
      <c r="AB90" s="155"/>
      <c r="AC90" s="155"/>
      <c r="AD90" s="155"/>
      <c r="AE90" s="9">
        <v>1</v>
      </c>
    </row>
    <row r="91" spans="1:31">
      <c r="A91" s="155"/>
      <c r="B91" s="855" t="s">
        <v>2491</v>
      </c>
      <c r="C91" s="11"/>
      <c r="D91" s="11"/>
      <c r="E91" s="11"/>
      <c r="F91" s="11" t="s">
        <v>2492</v>
      </c>
      <c r="G91" s="11"/>
      <c r="H91" s="11"/>
      <c r="I91" s="11"/>
      <c r="J91" s="11" t="s">
        <v>2493</v>
      </c>
      <c r="K91" s="11"/>
      <c r="L91" s="11"/>
      <c r="M91" s="205"/>
      <c r="N91" s="155"/>
      <c r="O91" s="155"/>
      <c r="P91" s="155"/>
      <c r="Q91" s="155"/>
      <c r="R91" s="155"/>
      <c r="S91" s="155"/>
      <c r="T91" s="155"/>
      <c r="U91" s="155"/>
      <c r="V91" s="155"/>
      <c r="W91" s="155"/>
      <c r="X91" s="155"/>
      <c r="Y91" s="155"/>
      <c r="Z91" s="155"/>
      <c r="AA91" s="155"/>
      <c r="AB91" s="155"/>
      <c r="AC91" s="155"/>
      <c r="AD91" s="155"/>
      <c r="AE91" s="9">
        <v>1</v>
      </c>
    </row>
    <row r="92" spans="1:31">
      <c r="A92" s="155"/>
      <c r="B92" s="860"/>
      <c r="C92" s="11"/>
      <c r="D92" s="11"/>
      <c r="E92" s="11"/>
      <c r="F92" s="11"/>
      <c r="G92" s="11"/>
      <c r="H92" s="11"/>
      <c r="I92" s="11"/>
      <c r="J92" s="11"/>
      <c r="K92" s="11"/>
      <c r="L92" s="11"/>
      <c r="M92" s="205"/>
      <c r="N92" s="155"/>
      <c r="O92" s="155"/>
      <c r="P92" s="155"/>
      <c r="Q92" s="155"/>
      <c r="R92" s="155"/>
      <c r="S92" s="155"/>
      <c r="T92" s="155"/>
      <c r="U92" s="155"/>
      <c r="V92" s="155"/>
      <c r="W92" s="155"/>
      <c r="X92" s="155"/>
      <c r="Y92" s="155"/>
      <c r="Z92" s="155"/>
      <c r="AA92" s="155"/>
      <c r="AB92" s="155"/>
      <c r="AC92" s="155"/>
      <c r="AD92" s="155"/>
      <c r="AE92" s="9">
        <v>1</v>
      </c>
    </row>
    <row r="93" spans="1:31">
      <c r="A93" s="155"/>
      <c r="B93" s="855" t="s">
        <v>2494</v>
      </c>
      <c r="C93" s="11"/>
      <c r="D93" s="11"/>
      <c r="E93" s="11"/>
      <c r="F93" s="258" t="s">
        <v>2495</v>
      </c>
      <c r="G93" s="11"/>
      <c r="H93" s="11"/>
      <c r="I93" s="11"/>
      <c r="J93" s="258" t="s">
        <v>2496</v>
      </c>
      <c r="K93" s="11"/>
      <c r="L93" s="11"/>
      <c r="M93" s="205"/>
      <c r="N93" s="155"/>
      <c r="O93" s="155"/>
      <c r="P93" s="155"/>
      <c r="Q93" s="155"/>
      <c r="R93" s="155"/>
      <c r="S93" s="155"/>
      <c r="T93" s="155"/>
      <c r="U93" s="155"/>
      <c r="V93" s="155"/>
      <c r="W93" s="155"/>
      <c r="X93" s="155"/>
      <c r="Y93" s="155"/>
      <c r="Z93" s="155"/>
      <c r="AA93" s="155"/>
      <c r="AB93" s="155"/>
      <c r="AC93" s="155"/>
      <c r="AD93" s="155"/>
      <c r="AE93" s="9">
        <v>1</v>
      </c>
    </row>
    <row r="94" spans="1:31">
      <c r="A94" s="155"/>
      <c r="B94" s="23"/>
      <c r="C94" s="11"/>
      <c r="D94" s="11"/>
      <c r="E94" s="11"/>
      <c r="F94" s="11"/>
      <c r="G94" s="11"/>
      <c r="H94" s="11"/>
      <c r="I94" s="11"/>
      <c r="J94" s="11"/>
      <c r="K94" s="11"/>
      <c r="L94" s="11"/>
      <c r="M94" s="205"/>
      <c r="N94" s="155"/>
      <c r="O94" s="155"/>
      <c r="P94" s="155"/>
      <c r="Q94" s="155"/>
      <c r="R94" s="155"/>
      <c r="S94" s="155"/>
      <c r="T94" s="155"/>
      <c r="U94" s="155"/>
      <c r="V94" s="155"/>
      <c r="W94" s="155"/>
      <c r="X94" s="155"/>
      <c r="Y94" s="155"/>
      <c r="Z94" s="155"/>
      <c r="AA94" s="155"/>
      <c r="AB94" s="155"/>
      <c r="AC94" s="155"/>
      <c r="AD94" s="155"/>
      <c r="AE94" s="9">
        <v>1</v>
      </c>
    </row>
    <row r="95" spans="1:31">
      <c r="A95" s="155"/>
      <c r="B95" s="22" t="s">
        <v>2497</v>
      </c>
      <c r="C95" s="11"/>
      <c r="D95" s="11"/>
      <c r="E95" s="11"/>
      <c r="F95" s="258" t="s">
        <v>2498</v>
      </c>
      <c r="G95" s="11"/>
      <c r="H95" s="11"/>
      <c r="I95" s="11"/>
      <c r="J95" s="258" t="s">
        <v>2499</v>
      </c>
      <c r="K95" s="11"/>
      <c r="L95" s="11"/>
      <c r="M95" s="205"/>
      <c r="N95" s="155"/>
      <c r="O95" s="155"/>
      <c r="P95" s="155"/>
      <c r="Q95" s="155"/>
      <c r="R95" s="155"/>
      <c r="S95" s="155"/>
      <c r="T95" s="155"/>
      <c r="U95" s="155"/>
      <c r="V95" s="155"/>
      <c r="W95" s="155"/>
      <c r="X95" s="155"/>
      <c r="Y95" s="155"/>
      <c r="Z95" s="155"/>
      <c r="AA95" s="155"/>
      <c r="AB95" s="155"/>
      <c r="AC95" s="155"/>
      <c r="AD95" s="155"/>
      <c r="AE95" s="9">
        <v>1</v>
      </c>
    </row>
    <row r="96" spans="1:31">
      <c r="A96" s="155"/>
      <c r="B96" s="23" t="s">
        <v>2500</v>
      </c>
      <c r="C96" s="11"/>
      <c r="D96" s="11"/>
      <c r="E96" s="11"/>
      <c r="F96" s="11" t="s">
        <v>2501</v>
      </c>
      <c r="G96" s="11"/>
      <c r="H96" s="11"/>
      <c r="I96" s="11"/>
      <c r="J96" s="11" t="s">
        <v>2502</v>
      </c>
      <c r="K96" s="11"/>
      <c r="L96" s="11"/>
      <c r="M96" s="205"/>
      <c r="N96" s="155"/>
      <c r="O96" s="155"/>
      <c r="P96" s="155"/>
      <c r="Q96" s="155"/>
      <c r="R96" s="155"/>
      <c r="S96" s="155"/>
      <c r="T96" s="155"/>
      <c r="U96" s="155"/>
      <c r="V96" s="155"/>
      <c r="W96" s="155"/>
      <c r="X96" s="155"/>
      <c r="Y96" s="155"/>
      <c r="Z96" s="155"/>
      <c r="AA96" s="155"/>
      <c r="AB96" s="155"/>
      <c r="AC96" s="155"/>
      <c r="AD96" s="155"/>
      <c r="AE96" s="9">
        <v>1</v>
      </c>
    </row>
    <row r="97" spans="1:31">
      <c r="A97" s="155"/>
      <c r="B97" s="23"/>
      <c r="C97" s="11"/>
      <c r="D97" s="11"/>
      <c r="E97" s="11"/>
      <c r="F97" s="11"/>
      <c r="G97" s="11"/>
      <c r="H97" s="11"/>
      <c r="I97" s="11"/>
      <c r="J97" s="11"/>
      <c r="K97" s="11"/>
      <c r="L97" s="11"/>
      <c r="M97" s="205"/>
      <c r="N97" s="155"/>
      <c r="O97" s="155"/>
      <c r="P97" s="155"/>
      <c r="Q97" s="155"/>
      <c r="R97" s="155"/>
      <c r="S97" s="155"/>
      <c r="T97" s="155"/>
      <c r="U97" s="155"/>
      <c r="V97" s="155"/>
      <c r="W97" s="155"/>
      <c r="X97" s="155"/>
      <c r="Y97" s="155"/>
      <c r="Z97" s="155"/>
      <c r="AA97" s="155"/>
      <c r="AB97" s="155"/>
      <c r="AC97" s="155"/>
      <c r="AD97" s="155"/>
      <c r="AE97" s="9">
        <v>1</v>
      </c>
    </row>
    <row r="98" spans="1:31">
      <c r="A98" s="155"/>
      <c r="B98" s="22" t="s">
        <v>2503</v>
      </c>
      <c r="C98" s="11"/>
      <c r="D98" s="11"/>
      <c r="E98" s="11"/>
      <c r="F98" s="258" t="s">
        <v>2504</v>
      </c>
      <c r="G98" s="11"/>
      <c r="H98" s="11"/>
      <c r="I98" s="11"/>
      <c r="J98" s="258" t="s">
        <v>2505</v>
      </c>
      <c r="K98" s="11"/>
      <c r="L98" s="11"/>
      <c r="M98" s="205"/>
      <c r="N98" s="155"/>
      <c r="O98" s="155"/>
      <c r="P98" s="155"/>
      <c r="Q98" s="155"/>
      <c r="R98" s="155"/>
      <c r="S98" s="155"/>
      <c r="T98" s="155"/>
      <c r="U98" s="155"/>
      <c r="V98" s="155"/>
      <c r="W98" s="155"/>
      <c r="X98" s="155"/>
      <c r="Y98" s="155"/>
      <c r="Z98" s="155"/>
      <c r="AA98" s="155"/>
      <c r="AB98" s="155"/>
      <c r="AC98" s="155"/>
      <c r="AD98" s="155"/>
      <c r="AE98" s="9">
        <v>1</v>
      </c>
    </row>
    <row r="99" spans="1:31">
      <c r="A99" s="155"/>
      <c r="B99" s="23" t="s">
        <v>2506</v>
      </c>
      <c r="C99" s="11"/>
      <c r="D99" s="11"/>
      <c r="E99" s="11"/>
      <c r="F99" s="11" t="s">
        <v>2507</v>
      </c>
      <c r="G99" s="11"/>
      <c r="H99" s="11"/>
      <c r="I99" s="11"/>
      <c r="J99" s="11" t="s">
        <v>2508</v>
      </c>
      <c r="K99" s="11"/>
      <c r="L99" s="11"/>
      <c r="M99" s="205"/>
      <c r="N99" s="155"/>
      <c r="O99" s="155"/>
      <c r="P99" s="155"/>
      <c r="Q99" s="155"/>
      <c r="R99" s="155"/>
      <c r="S99" s="155"/>
      <c r="T99" s="155"/>
      <c r="U99" s="155"/>
      <c r="V99" s="155"/>
      <c r="W99" s="155"/>
      <c r="X99" s="155"/>
      <c r="Y99" s="155"/>
      <c r="Z99" s="155"/>
      <c r="AA99" s="155"/>
      <c r="AB99" s="155"/>
      <c r="AC99" s="155"/>
      <c r="AD99" s="155"/>
      <c r="AE99" s="9">
        <v>1</v>
      </c>
    </row>
    <row r="100" spans="1:31">
      <c r="A100" s="155"/>
      <c r="B100" s="23" t="s">
        <v>2509</v>
      </c>
      <c r="C100" s="11"/>
      <c r="D100" s="11"/>
      <c r="E100" s="11"/>
      <c r="F100" s="11" t="s">
        <v>2510</v>
      </c>
      <c r="G100" s="11"/>
      <c r="H100" s="11"/>
      <c r="I100" s="11"/>
      <c r="J100" s="11" t="s">
        <v>2511</v>
      </c>
      <c r="K100" s="11"/>
      <c r="L100" s="11"/>
      <c r="M100" s="205"/>
      <c r="N100" s="155"/>
      <c r="O100" s="155"/>
      <c r="P100" s="155"/>
      <c r="Q100" s="155"/>
      <c r="R100" s="155"/>
      <c r="S100" s="155"/>
      <c r="T100" s="155"/>
      <c r="U100" s="155"/>
      <c r="V100" s="155"/>
      <c r="W100" s="155"/>
      <c r="X100" s="155"/>
      <c r="Y100" s="155"/>
      <c r="Z100" s="155"/>
      <c r="AA100" s="155"/>
      <c r="AB100" s="155"/>
      <c r="AC100" s="155"/>
      <c r="AD100" s="155"/>
      <c r="AE100" s="9">
        <v>1</v>
      </c>
    </row>
    <row r="101" spans="1:31">
      <c r="A101" s="155"/>
      <c r="B101" s="23"/>
      <c r="C101" s="11"/>
      <c r="D101" s="11"/>
      <c r="E101" s="11"/>
      <c r="F101" s="11"/>
      <c r="G101" s="11"/>
      <c r="H101" s="11"/>
      <c r="I101" s="11"/>
      <c r="J101" s="11"/>
      <c r="K101" s="11"/>
      <c r="L101" s="11"/>
      <c r="M101" s="205"/>
      <c r="N101" s="155"/>
      <c r="O101" s="155"/>
      <c r="P101" s="155"/>
      <c r="Q101" s="155"/>
      <c r="R101" s="155"/>
      <c r="S101" s="155"/>
      <c r="T101" s="155"/>
      <c r="U101" s="155"/>
      <c r="V101" s="155"/>
      <c r="W101" s="155"/>
      <c r="X101" s="155"/>
      <c r="Y101" s="155"/>
      <c r="Z101" s="155"/>
      <c r="AA101" s="155"/>
      <c r="AB101" s="155"/>
      <c r="AC101" s="155"/>
      <c r="AD101" s="155"/>
      <c r="AE101" s="9">
        <v>1</v>
      </c>
    </row>
    <row r="102" spans="1:31">
      <c r="A102" s="155"/>
      <c r="B102" s="860" t="s">
        <v>2512</v>
      </c>
      <c r="C102" s="11"/>
      <c r="D102" s="11"/>
      <c r="E102" s="11"/>
      <c r="F102" s="11" t="s">
        <v>2513</v>
      </c>
      <c r="G102" s="11"/>
      <c r="H102" s="11"/>
      <c r="I102" s="11"/>
      <c r="J102" s="11" t="s">
        <v>2514</v>
      </c>
      <c r="K102" s="11"/>
      <c r="L102" s="11"/>
      <c r="M102" s="205"/>
      <c r="N102" s="155"/>
      <c r="O102" s="155"/>
      <c r="P102" s="155"/>
      <c r="Q102" s="155"/>
      <c r="R102" s="155"/>
      <c r="S102" s="155"/>
      <c r="T102" s="155"/>
      <c r="U102" s="155"/>
      <c r="V102" s="155"/>
      <c r="W102" s="155"/>
      <c r="X102" s="155"/>
      <c r="Y102" s="155"/>
      <c r="Z102" s="155"/>
      <c r="AA102" s="155"/>
      <c r="AB102" s="155"/>
      <c r="AC102" s="155"/>
      <c r="AD102" s="155"/>
      <c r="AE102" s="9">
        <v>1</v>
      </c>
    </row>
    <row r="103" spans="1:31">
      <c r="A103" s="155"/>
      <c r="B103" s="860" t="s">
        <v>2515</v>
      </c>
      <c r="C103" s="11"/>
      <c r="D103" s="11"/>
      <c r="E103" s="11"/>
      <c r="F103" s="11" t="s">
        <v>2516</v>
      </c>
      <c r="G103" s="11"/>
      <c r="H103" s="11"/>
      <c r="I103" s="11"/>
      <c r="J103" s="11" t="s">
        <v>2517</v>
      </c>
      <c r="K103" s="11"/>
      <c r="L103" s="11"/>
      <c r="M103" s="205"/>
      <c r="N103" s="155"/>
      <c r="O103" s="155"/>
      <c r="P103" s="155"/>
      <c r="Q103" s="155"/>
      <c r="R103" s="155"/>
      <c r="S103" s="155"/>
      <c r="T103" s="155"/>
      <c r="U103" s="155"/>
      <c r="V103" s="155"/>
      <c r="W103" s="155"/>
      <c r="X103" s="155"/>
      <c r="Y103" s="155"/>
      <c r="Z103" s="155"/>
      <c r="AA103" s="155"/>
      <c r="AB103" s="155"/>
      <c r="AC103" s="155"/>
      <c r="AD103" s="155"/>
      <c r="AE103" s="9">
        <v>1</v>
      </c>
    </row>
    <row r="104" spans="1:31">
      <c r="A104" s="155"/>
      <c r="B104" s="22" t="s">
        <v>2518</v>
      </c>
      <c r="C104" s="11"/>
      <c r="D104" s="11"/>
      <c r="E104" s="11"/>
      <c r="F104" s="258" t="s">
        <v>2519</v>
      </c>
      <c r="G104" s="11"/>
      <c r="H104" s="11"/>
      <c r="I104" s="11"/>
      <c r="J104" s="258" t="s">
        <v>2520</v>
      </c>
      <c r="K104" s="11"/>
      <c r="L104" s="11"/>
      <c r="M104" s="205"/>
      <c r="N104" s="155"/>
      <c r="O104" s="155"/>
      <c r="P104" s="155"/>
      <c r="Q104" s="155"/>
      <c r="R104" s="155"/>
      <c r="S104" s="155"/>
      <c r="T104" s="155"/>
      <c r="U104" s="155"/>
      <c r="V104" s="155"/>
      <c r="W104" s="155"/>
      <c r="X104" s="155"/>
      <c r="Y104" s="155"/>
      <c r="Z104" s="155"/>
      <c r="AA104" s="155"/>
      <c r="AB104" s="155"/>
      <c r="AC104" s="155"/>
      <c r="AD104" s="155"/>
      <c r="AE104" s="9">
        <v>1</v>
      </c>
    </row>
    <row r="105" spans="1:31">
      <c r="A105" s="155"/>
      <c r="B105" s="11"/>
      <c r="C105" s="11"/>
      <c r="D105" s="11"/>
      <c r="E105" s="11"/>
      <c r="F105" s="11"/>
      <c r="G105" s="11"/>
      <c r="H105" s="11"/>
      <c r="I105" s="11"/>
      <c r="J105" s="11"/>
      <c r="K105" s="11"/>
      <c r="L105" s="11"/>
      <c r="M105" s="205"/>
      <c r="N105" s="155"/>
      <c r="O105" s="155"/>
      <c r="P105" s="155"/>
      <c r="Q105" s="155"/>
      <c r="R105" s="155"/>
      <c r="S105" s="155"/>
      <c r="T105" s="155"/>
      <c r="U105" s="155"/>
      <c r="V105" s="155"/>
      <c r="W105" s="155"/>
      <c r="X105" s="155"/>
      <c r="Y105" s="155"/>
      <c r="Z105" s="155"/>
      <c r="AA105" s="155"/>
      <c r="AB105" s="155"/>
      <c r="AC105" s="155"/>
      <c r="AD105" s="155"/>
      <c r="AE105" s="9">
        <v>1</v>
      </c>
    </row>
    <row r="106" spans="1:31" ht="18.75">
      <c r="A106" s="155"/>
      <c r="B106" s="852" t="s">
        <v>2521</v>
      </c>
      <c r="C106" s="11"/>
      <c r="D106" s="11"/>
      <c r="E106" s="11"/>
      <c r="F106" s="852" t="s">
        <v>2522</v>
      </c>
      <c r="G106" s="11"/>
      <c r="H106" s="11"/>
      <c r="I106" s="11"/>
      <c r="J106" s="852" t="s">
        <v>2523</v>
      </c>
      <c r="K106" s="11"/>
      <c r="L106" s="11"/>
      <c r="M106" s="205"/>
      <c r="N106" s="155"/>
      <c r="O106" s="155"/>
      <c r="P106" s="155"/>
      <c r="Q106" s="155"/>
      <c r="R106" s="155"/>
      <c r="S106" s="155"/>
      <c r="T106" s="155"/>
      <c r="U106" s="155"/>
      <c r="V106" s="155"/>
      <c r="W106" s="155"/>
      <c r="X106" s="155"/>
      <c r="Y106" s="155"/>
      <c r="Z106" s="155"/>
      <c r="AA106" s="155"/>
      <c r="AB106" s="155"/>
      <c r="AC106" s="155"/>
      <c r="AD106" s="155"/>
      <c r="AE106" s="9">
        <v>1</v>
      </c>
    </row>
    <row r="107" spans="1:31">
      <c r="A107" s="155"/>
      <c r="B107" s="11"/>
      <c r="C107" s="11"/>
      <c r="D107" s="11"/>
      <c r="E107" s="11"/>
      <c r="F107" s="11"/>
      <c r="G107" s="11"/>
      <c r="H107" s="11"/>
      <c r="I107" s="11"/>
      <c r="J107" s="11"/>
      <c r="K107" s="11"/>
      <c r="L107" s="11"/>
      <c r="M107" s="205"/>
      <c r="N107" s="155"/>
      <c r="O107" s="155"/>
      <c r="P107" s="155"/>
      <c r="Q107" s="155"/>
      <c r="R107" s="155"/>
      <c r="S107" s="155"/>
      <c r="T107" s="155"/>
      <c r="U107" s="155"/>
      <c r="V107" s="155"/>
      <c r="W107" s="155"/>
      <c r="X107" s="155"/>
      <c r="Y107" s="155"/>
      <c r="Z107" s="155"/>
      <c r="AA107" s="155"/>
      <c r="AB107" s="155"/>
      <c r="AC107" s="155"/>
      <c r="AD107" s="155"/>
      <c r="AE107" s="9">
        <v>1</v>
      </c>
    </row>
    <row r="108" spans="1:31">
      <c r="A108" s="155"/>
      <c r="B108" s="22" t="s">
        <v>2524</v>
      </c>
      <c r="C108" s="11"/>
      <c r="D108" s="11"/>
      <c r="E108" s="11"/>
      <c r="F108" s="258" t="s">
        <v>2525</v>
      </c>
      <c r="G108" s="11"/>
      <c r="H108" s="11"/>
      <c r="I108" s="11"/>
      <c r="J108" s="258" t="s">
        <v>2526</v>
      </c>
      <c r="K108" s="11"/>
      <c r="L108" s="11"/>
      <c r="M108" s="205"/>
      <c r="N108" s="155"/>
      <c r="O108" s="155"/>
      <c r="P108" s="155"/>
      <c r="Q108" s="155"/>
      <c r="R108" s="155"/>
      <c r="S108" s="155"/>
      <c r="T108" s="155"/>
      <c r="U108" s="155"/>
      <c r="V108" s="155"/>
      <c r="W108" s="155"/>
      <c r="X108" s="155"/>
      <c r="Y108" s="155"/>
      <c r="Z108" s="155"/>
      <c r="AA108" s="155"/>
      <c r="AB108" s="155"/>
      <c r="AC108" s="155"/>
      <c r="AD108" s="155"/>
      <c r="AE108" s="9">
        <v>1</v>
      </c>
    </row>
    <row r="109" spans="1:31">
      <c r="A109" s="155"/>
      <c r="B109" s="862" t="s">
        <v>2527</v>
      </c>
      <c r="C109" s="11"/>
      <c r="D109" s="11"/>
      <c r="E109" s="11"/>
      <c r="F109" s="258" t="s">
        <v>2528</v>
      </c>
      <c r="G109" s="11"/>
      <c r="H109" s="11"/>
      <c r="I109" s="11"/>
      <c r="J109" s="258" t="s">
        <v>2529</v>
      </c>
      <c r="K109" s="11"/>
      <c r="L109" s="11"/>
      <c r="M109" s="205"/>
      <c r="N109" s="155"/>
      <c r="O109" s="155"/>
      <c r="P109" s="155"/>
      <c r="Q109" s="155"/>
      <c r="R109" s="155"/>
      <c r="S109" s="155"/>
      <c r="T109" s="155"/>
      <c r="U109" s="155"/>
      <c r="V109" s="155"/>
      <c r="W109" s="155"/>
      <c r="X109" s="155"/>
      <c r="Y109" s="155"/>
      <c r="Z109" s="155"/>
      <c r="AA109" s="155"/>
      <c r="AB109" s="155"/>
      <c r="AC109" s="155"/>
      <c r="AD109" s="155"/>
      <c r="AE109" s="9">
        <v>1</v>
      </c>
    </row>
    <row r="110" spans="1:31">
      <c r="A110" s="155"/>
      <c r="B110" s="23"/>
      <c r="C110" s="11"/>
      <c r="D110" s="11"/>
      <c r="E110" s="11"/>
      <c r="F110" s="11"/>
      <c r="G110" s="11"/>
      <c r="H110" s="11"/>
      <c r="I110" s="11"/>
      <c r="J110" s="11"/>
      <c r="K110" s="11"/>
      <c r="L110" s="11"/>
      <c r="M110" s="205"/>
      <c r="N110" s="155"/>
      <c r="O110" s="155"/>
      <c r="P110" s="155"/>
      <c r="Q110" s="155"/>
      <c r="R110" s="155"/>
      <c r="S110" s="155"/>
      <c r="T110" s="155"/>
      <c r="U110" s="155"/>
      <c r="V110" s="155"/>
      <c r="W110" s="155"/>
      <c r="X110" s="155"/>
      <c r="Y110" s="155"/>
      <c r="Z110" s="155"/>
      <c r="AA110" s="155"/>
      <c r="AB110" s="155"/>
      <c r="AC110" s="155"/>
      <c r="AD110" s="155"/>
      <c r="AE110" s="9">
        <v>1</v>
      </c>
    </row>
    <row r="111" spans="1:31">
      <c r="A111" s="155"/>
      <c r="B111" s="22" t="s">
        <v>2546</v>
      </c>
      <c r="C111" s="11"/>
      <c r="D111" s="11"/>
      <c r="E111" s="11"/>
      <c r="F111" s="258" t="s">
        <v>2547</v>
      </c>
      <c r="G111" s="11"/>
      <c r="H111" s="11"/>
      <c r="I111" s="11"/>
      <c r="J111" s="258" t="s">
        <v>2548</v>
      </c>
      <c r="K111" s="11"/>
      <c r="L111" s="11"/>
      <c r="M111" s="205"/>
      <c r="N111" s="155"/>
      <c r="O111" s="155"/>
      <c r="P111" s="155"/>
      <c r="Q111" s="155"/>
      <c r="R111" s="155"/>
      <c r="S111" s="155"/>
      <c r="T111" s="155"/>
      <c r="U111" s="155"/>
      <c r="V111" s="155"/>
      <c r="W111" s="155"/>
      <c r="X111" s="155"/>
      <c r="Y111" s="155"/>
      <c r="Z111" s="155"/>
      <c r="AA111" s="155"/>
      <c r="AB111" s="155"/>
      <c r="AC111" s="155"/>
      <c r="AD111" s="155"/>
      <c r="AE111" s="9">
        <v>1</v>
      </c>
    </row>
    <row r="112" spans="1:31">
      <c r="A112" s="155"/>
      <c r="B112" s="23"/>
      <c r="C112" s="11"/>
      <c r="D112" s="11"/>
      <c r="E112" s="11"/>
      <c r="F112" s="11"/>
      <c r="G112" s="11"/>
      <c r="H112" s="11"/>
      <c r="I112" s="11"/>
      <c r="J112" s="11"/>
      <c r="K112" s="11"/>
      <c r="L112" s="11"/>
      <c r="M112" s="205"/>
      <c r="N112" s="155"/>
      <c r="O112" s="155"/>
      <c r="P112" s="155"/>
      <c r="Q112" s="155"/>
      <c r="R112" s="155"/>
      <c r="S112" s="155"/>
      <c r="T112" s="155"/>
      <c r="U112" s="155"/>
      <c r="V112" s="155"/>
      <c r="W112" s="155"/>
      <c r="X112" s="155"/>
      <c r="Y112" s="155"/>
      <c r="Z112" s="155"/>
      <c r="AA112" s="155"/>
      <c r="AB112" s="155"/>
      <c r="AC112" s="155"/>
      <c r="AD112" s="155"/>
      <c r="AE112" s="9">
        <v>1</v>
      </c>
    </row>
    <row r="113" spans="1:33">
      <c r="A113" s="155"/>
      <c r="B113" s="22" t="s">
        <v>2549</v>
      </c>
      <c r="C113" s="11"/>
      <c r="D113" s="11"/>
      <c r="E113" s="11"/>
      <c r="F113" s="258" t="s">
        <v>2550</v>
      </c>
      <c r="G113" s="11"/>
      <c r="H113" s="11"/>
      <c r="I113" s="11"/>
      <c r="J113" s="258" t="s">
        <v>2551</v>
      </c>
      <c r="K113" s="11"/>
      <c r="L113" s="11"/>
      <c r="M113" s="205"/>
      <c r="N113" s="155"/>
      <c r="O113" s="155"/>
      <c r="P113" s="155"/>
      <c r="Q113" s="155"/>
      <c r="R113" s="155"/>
      <c r="S113" s="155"/>
      <c r="T113" s="155"/>
      <c r="U113" s="155"/>
      <c r="V113" s="155"/>
      <c r="W113" s="155"/>
      <c r="X113" s="155"/>
      <c r="Y113" s="155"/>
      <c r="Z113" s="155"/>
      <c r="AA113" s="155"/>
      <c r="AB113" s="155"/>
      <c r="AC113" s="155"/>
      <c r="AD113" s="155"/>
      <c r="AE113" s="9">
        <v>1</v>
      </c>
    </row>
    <row r="114" spans="1:33">
      <c r="A114" s="155"/>
      <c r="B114" s="23"/>
      <c r="C114" s="11"/>
      <c r="D114" s="11"/>
      <c r="E114" s="11"/>
      <c r="F114" s="11"/>
      <c r="G114" s="11"/>
      <c r="H114" s="11"/>
      <c r="I114" s="11"/>
      <c r="J114" s="11"/>
      <c r="K114" s="11"/>
      <c r="L114" s="11"/>
      <c r="M114" s="205"/>
      <c r="N114" s="155"/>
      <c r="O114" s="155"/>
      <c r="P114" s="155"/>
      <c r="Q114" s="155"/>
      <c r="R114" s="155"/>
      <c r="S114" s="155"/>
      <c r="T114" s="155"/>
      <c r="U114" s="155"/>
      <c r="V114" s="155"/>
      <c r="W114" s="155"/>
      <c r="X114" s="155"/>
      <c r="Y114" s="155"/>
      <c r="Z114" s="155"/>
      <c r="AA114" s="155"/>
      <c r="AB114" s="155"/>
      <c r="AC114" s="155"/>
      <c r="AD114" s="155"/>
      <c r="AE114" s="9">
        <v>1</v>
      </c>
    </row>
    <row r="115" spans="1:33">
      <c r="A115" s="155"/>
      <c r="B115" s="22" t="s">
        <v>2552</v>
      </c>
      <c r="C115" s="11"/>
      <c r="D115" s="11"/>
      <c r="E115" s="11"/>
      <c r="F115" s="258" t="s">
        <v>2553</v>
      </c>
      <c r="G115" s="11"/>
      <c r="H115" s="11"/>
      <c r="I115" s="11"/>
      <c r="J115" s="258" t="s">
        <v>2554</v>
      </c>
      <c r="K115" s="11"/>
      <c r="L115" s="11"/>
      <c r="M115" s="205"/>
      <c r="N115" s="155"/>
      <c r="O115" s="155"/>
      <c r="P115" s="155"/>
      <c r="Q115" s="155"/>
      <c r="R115" s="155"/>
      <c r="S115" s="155"/>
      <c r="T115" s="155"/>
      <c r="U115" s="155"/>
      <c r="V115" s="155"/>
      <c r="W115" s="155"/>
      <c r="X115" s="155"/>
      <c r="Y115" s="155"/>
      <c r="Z115" s="155"/>
      <c r="AA115" s="155"/>
      <c r="AB115" s="155"/>
      <c r="AC115" s="155"/>
      <c r="AD115" s="155"/>
      <c r="AE115" s="9">
        <v>1</v>
      </c>
    </row>
    <row r="116" spans="1:33">
      <c r="A116" s="155"/>
      <c r="B116" s="23"/>
      <c r="C116" s="11"/>
      <c r="D116" s="11"/>
      <c r="E116" s="11"/>
      <c r="F116" s="11"/>
      <c r="G116" s="11"/>
      <c r="H116" s="11"/>
      <c r="I116" s="11"/>
      <c r="J116" s="11"/>
      <c r="K116" s="11"/>
      <c r="L116" s="11"/>
      <c r="M116" s="205"/>
      <c r="N116" s="155"/>
      <c r="O116" s="155"/>
      <c r="P116" s="155"/>
      <c r="Q116" s="155"/>
      <c r="R116" s="155"/>
      <c r="S116" s="155"/>
      <c r="T116" s="155"/>
      <c r="U116" s="155"/>
      <c r="V116" s="155"/>
      <c r="W116" s="155"/>
      <c r="X116" s="155"/>
      <c r="Y116" s="155"/>
      <c r="Z116" s="155"/>
      <c r="AA116" s="155"/>
      <c r="AB116" s="155"/>
      <c r="AC116" s="155"/>
      <c r="AD116" s="155"/>
      <c r="AE116" s="9">
        <v>1</v>
      </c>
    </row>
    <row r="117" spans="1:33">
      <c r="A117" s="155"/>
      <c r="B117" s="22" t="s">
        <v>2555</v>
      </c>
      <c r="C117" s="11"/>
      <c r="D117" s="11"/>
      <c r="E117" s="11"/>
      <c r="F117" s="258" t="s">
        <v>2556</v>
      </c>
      <c r="G117" s="11"/>
      <c r="H117" s="11"/>
      <c r="I117" s="11"/>
      <c r="J117" s="258" t="s">
        <v>2557</v>
      </c>
      <c r="K117" s="11"/>
      <c r="L117" s="11"/>
      <c r="M117" s="205"/>
      <c r="N117" s="155"/>
      <c r="O117" s="155"/>
      <c r="P117" s="155"/>
      <c r="Q117" s="155"/>
      <c r="R117" s="155"/>
      <c r="S117" s="155"/>
      <c r="T117" s="155"/>
      <c r="U117" s="155"/>
      <c r="V117" s="155"/>
      <c r="W117" s="155"/>
      <c r="X117" s="155"/>
      <c r="Y117" s="155"/>
      <c r="Z117" s="155"/>
      <c r="AA117" s="155"/>
      <c r="AB117" s="155"/>
      <c r="AC117" s="155"/>
      <c r="AD117" s="155"/>
      <c r="AE117" s="9">
        <v>1</v>
      </c>
    </row>
    <row r="118" spans="1:33">
      <c r="A118" s="155"/>
      <c r="B118" s="23"/>
      <c r="C118" s="11"/>
      <c r="D118" s="11"/>
      <c r="E118" s="11"/>
      <c r="F118" s="11"/>
      <c r="G118" s="11"/>
      <c r="H118" s="11"/>
      <c r="I118" s="11"/>
      <c r="J118" s="11"/>
      <c r="K118" s="11"/>
      <c r="L118" s="11"/>
      <c r="M118" s="205"/>
      <c r="N118" s="155"/>
      <c r="O118" s="155"/>
      <c r="P118" s="155"/>
      <c r="Q118" s="155"/>
      <c r="R118" s="155"/>
      <c r="S118" s="155"/>
      <c r="T118" s="155"/>
      <c r="U118" s="155"/>
      <c r="V118" s="155"/>
      <c r="W118" s="155"/>
      <c r="X118" s="155"/>
      <c r="Y118" s="155"/>
      <c r="Z118" s="155"/>
      <c r="AA118" s="155"/>
      <c r="AB118" s="155"/>
      <c r="AC118" s="155"/>
      <c r="AD118" s="155"/>
      <c r="AE118" s="9">
        <v>1</v>
      </c>
    </row>
    <row r="119" spans="1:33">
      <c r="A119" s="155"/>
      <c r="B119" s="22" t="s">
        <v>2558</v>
      </c>
      <c r="C119" s="11"/>
      <c r="D119" s="11"/>
      <c r="E119" s="11"/>
      <c r="F119" s="258" t="s">
        <v>2530</v>
      </c>
      <c r="G119" s="11"/>
      <c r="H119" s="11"/>
      <c r="I119" s="11"/>
      <c r="J119" s="258" t="s">
        <v>2531</v>
      </c>
      <c r="K119" s="11"/>
      <c r="L119" s="11"/>
      <c r="M119" s="205"/>
      <c r="N119" s="155"/>
      <c r="O119" s="155"/>
      <c r="P119" s="155"/>
      <c r="Q119" s="155"/>
      <c r="R119" s="155"/>
      <c r="S119" s="155"/>
      <c r="T119" s="155"/>
      <c r="U119" s="155"/>
      <c r="V119" s="155"/>
      <c r="W119" s="155"/>
      <c r="X119" s="155"/>
      <c r="Y119" s="155"/>
      <c r="Z119" s="155"/>
      <c r="AA119" s="155"/>
      <c r="AB119" s="155"/>
      <c r="AC119" s="155"/>
      <c r="AD119" s="155"/>
      <c r="AE119" s="9">
        <v>1</v>
      </c>
    </row>
    <row r="120" spans="1:33">
      <c r="A120" s="155"/>
      <c r="B120" s="862" t="s">
        <v>409</v>
      </c>
      <c r="C120" s="11"/>
      <c r="D120" s="11"/>
      <c r="E120" s="11"/>
      <c r="F120" s="258" t="s">
        <v>2532</v>
      </c>
      <c r="G120" s="11"/>
      <c r="H120" s="11"/>
      <c r="I120" s="11"/>
      <c r="J120" s="258" t="s">
        <v>2533</v>
      </c>
      <c r="K120" s="11"/>
      <c r="L120" s="11"/>
      <c r="M120" s="205"/>
      <c r="N120" s="155"/>
      <c r="O120" s="155"/>
      <c r="P120" s="155"/>
      <c r="Q120" s="155"/>
      <c r="R120" s="155"/>
      <c r="S120" s="155"/>
      <c r="T120" s="155"/>
      <c r="U120" s="155"/>
      <c r="V120" s="155"/>
      <c r="W120" s="155"/>
      <c r="X120" s="155"/>
      <c r="Y120" s="155"/>
      <c r="Z120" s="155"/>
      <c r="AA120" s="155"/>
      <c r="AB120" s="155"/>
      <c r="AC120" s="155"/>
      <c r="AD120" s="155"/>
      <c r="AE120" s="9">
        <v>1</v>
      </c>
    </row>
    <row r="121" spans="1:33">
      <c r="A121" s="155"/>
      <c r="B121" s="862"/>
      <c r="C121" s="11"/>
      <c r="D121" s="11"/>
      <c r="E121" s="11"/>
      <c r="F121" s="258" t="s">
        <v>2534</v>
      </c>
      <c r="G121" s="11"/>
      <c r="H121" s="11"/>
      <c r="I121" s="11"/>
      <c r="J121" s="258" t="s">
        <v>2535</v>
      </c>
      <c r="K121" s="11"/>
      <c r="L121" s="11"/>
      <c r="M121" s="205"/>
      <c r="N121" s="155"/>
      <c r="O121" s="155"/>
      <c r="P121" s="155"/>
      <c r="Q121" s="155"/>
      <c r="R121" s="155"/>
      <c r="S121" s="155"/>
      <c r="T121" s="155"/>
      <c r="U121" s="155"/>
      <c r="V121" s="155"/>
      <c r="W121" s="155"/>
      <c r="X121" s="155"/>
      <c r="Y121" s="155"/>
      <c r="Z121" s="155"/>
      <c r="AA121" s="155"/>
      <c r="AB121" s="155"/>
      <c r="AC121" s="155"/>
      <c r="AD121" s="155"/>
      <c r="AE121" s="9">
        <v>1</v>
      </c>
    </row>
    <row r="122" spans="1:33">
      <c r="A122" s="155"/>
      <c r="B122" s="11"/>
      <c r="C122" s="11"/>
      <c r="D122" s="11"/>
      <c r="E122" s="11"/>
      <c r="F122" s="11"/>
      <c r="G122" s="11"/>
      <c r="H122" s="11"/>
      <c r="I122" s="11"/>
      <c r="J122" s="11"/>
      <c r="K122" s="11"/>
      <c r="L122" s="11"/>
      <c r="M122" s="205"/>
      <c r="N122" s="155"/>
      <c r="O122" s="155"/>
      <c r="P122" s="155"/>
      <c r="Q122" s="155"/>
      <c r="R122" s="155"/>
      <c r="S122" s="155"/>
      <c r="T122" s="155"/>
      <c r="U122" s="155"/>
      <c r="V122" s="155"/>
      <c r="W122" s="155"/>
      <c r="X122" s="155"/>
      <c r="Y122" s="155"/>
      <c r="Z122" s="155"/>
      <c r="AA122" s="155"/>
      <c r="AB122" s="155"/>
      <c r="AC122" s="155"/>
      <c r="AD122" s="155"/>
      <c r="AE122" s="9">
        <v>1</v>
      </c>
    </row>
    <row r="123" spans="1:33">
      <c r="A123" s="155"/>
      <c r="B123" s="11"/>
      <c r="C123" s="11"/>
      <c r="D123" s="11"/>
      <c r="E123" s="11"/>
      <c r="F123" s="11"/>
      <c r="G123" s="11"/>
      <c r="H123" s="11"/>
      <c r="I123" s="11"/>
      <c r="J123" s="11"/>
      <c r="K123" s="11"/>
      <c r="L123" s="11"/>
      <c r="M123" s="205"/>
      <c r="N123" s="155"/>
      <c r="O123" s="155"/>
      <c r="P123" s="155"/>
      <c r="Q123" s="155"/>
      <c r="R123" s="155"/>
      <c r="S123" s="155"/>
      <c r="T123" s="155"/>
      <c r="U123" s="155"/>
      <c r="V123" s="155"/>
      <c r="W123" s="155"/>
      <c r="X123" s="155"/>
      <c r="Y123" s="155"/>
      <c r="Z123" s="155"/>
      <c r="AA123" s="155"/>
      <c r="AB123" s="155"/>
      <c r="AC123" s="155"/>
      <c r="AD123" s="155"/>
      <c r="AE123" s="9">
        <v>1</v>
      </c>
    </row>
    <row r="124" spans="1:33">
      <c r="A124" s="155"/>
      <c r="B124" s="155"/>
      <c r="C124" s="155"/>
      <c r="D124" s="155"/>
      <c r="E124" s="155"/>
      <c r="F124" s="155"/>
      <c r="G124" s="155"/>
      <c r="H124" s="155"/>
      <c r="I124" s="155"/>
      <c r="J124" s="155"/>
      <c r="K124" s="155"/>
      <c r="L124" s="205"/>
      <c r="M124" s="205"/>
      <c r="N124" s="155"/>
      <c r="O124" s="155"/>
      <c r="P124" s="155"/>
      <c r="Q124" s="155"/>
      <c r="R124" s="155"/>
      <c r="S124" s="155"/>
      <c r="T124" s="155"/>
      <c r="U124" s="155"/>
      <c r="V124" s="155"/>
      <c r="W124" s="155"/>
      <c r="X124" s="155"/>
      <c r="Y124" s="155"/>
      <c r="Z124" s="155"/>
      <c r="AA124" s="155"/>
      <c r="AB124" s="155"/>
      <c r="AC124" s="155"/>
      <c r="AD124" s="155"/>
      <c r="AE124" s="489" t="s">
        <v>663</v>
      </c>
      <c r="AF124"/>
      <c r="AG124"/>
    </row>
    <row r="125" spans="1:33">
      <c r="A125" s="9">
        <v>1</v>
      </c>
      <c r="B125" s="9">
        <v>1</v>
      </c>
      <c r="C125" s="9">
        <v>1</v>
      </c>
      <c r="D125" s="9">
        <v>1</v>
      </c>
      <c r="E125" s="9">
        <v>1</v>
      </c>
      <c r="F125" s="9">
        <v>1</v>
      </c>
      <c r="G125" s="9">
        <v>1</v>
      </c>
      <c r="H125" s="9">
        <v>1</v>
      </c>
      <c r="I125" s="9">
        <v>1</v>
      </c>
      <c r="J125" s="9">
        <v>1</v>
      </c>
      <c r="K125" s="9">
        <v>1</v>
      </c>
      <c r="L125" s="9">
        <v>1</v>
      </c>
      <c r="M125" s="9">
        <v>1</v>
      </c>
      <c r="N125" s="9">
        <v>1</v>
      </c>
      <c r="O125" s="9">
        <v>1</v>
      </c>
      <c r="P125" s="9">
        <v>1</v>
      </c>
      <c r="Q125" s="9">
        <v>1</v>
      </c>
      <c r="R125" s="9">
        <v>1</v>
      </c>
      <c r="S125" s="9">
        <v>1</v>
      </c>
      <c r="T125" s="9">
        <v>1</v>
      </c>
      <c r="U125" s="9">
        <v>1</v>
      </c>
      <c r="V125" s="9">
        <v>1</v>
      </c>
      <c r="W125" s="9">
        <v>1</v>
      </c>
      <c r="X125" s="9">
        <v>1</v>
      </c>
      <c r="Y125" s="9">
        <v>1</v>
      </c>
      <c r="Z125" s="9">
        <v>1</v>
      </c>
      <c r="AA125" s="9">
        <v>1</v>
      </c>
      <c r="AB125" s="9">
        <v>1</v>
      </c>
      <c r="AC125" s="9">
        <v>1</v>
      </c>
      <c r="AD125" s="9">
        <v>1</v>
      </c>
      <c r="AE125" s="8" t="str">
        <f>ADDRESS(ROW(),COLUMN(),4)</f>
        <v>AE125</v>
      </c>
      <c r="AF125" s="7"/>
      <c r="AG125" s="6" t="str">
        <f>ADDRESS(ROW(),COLUMN(),4)</f>
        <v>AG125</v>
      </c>
    </row>
  </sheetData>
  <mergeCells count="8">
    <mergeCell ref="B9:D9"/>
    <mergeCell ref="F9:H9"/>
    <mergeCell ref="J9:L9"/>
    <mergeCell ref="P3:R3"/>
    <mergeCell ref="B5:D6"/>
    <mergeCell ref="F5:H6"/>
    <mergeCell ref="J5:L6"/>
    <mergeCell ref="N5:R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8DACE-3AD2-4582-A383-149200022FE1}">
  <sheetPr>
    <pageSetUpPr fitToPage="1"/>
  </sheetPr>
  <dimension ref="A1:CY152"/>
  <sheetViews>
    <sheetView showZeros="0" zoomScaleNormal="100" workbookViewId="0">
      <selection activeCell="H7" sqref="H7"/>
    </sheetView>
  </sheetViews>
  <sheetFormatPr baseColWidth="10" defaultColWidth="11.42578125" defaultRowHeight="15"/>
  <cols>
    <col min="1" max="1" width="3.5703125" style="1" customWidth="1"/>
    <col min="2" max="2" width="3.7109375" style="1" customWidth="1"/>
    <col min="3" max="7" width="2.7109375" style="1" customWidth="1"/>
    <col min="8" max="8" width="10.7109375" style="1" customWidth="1"/>
    <col min="9" max="9" width="12.7109375" style="1" customWidth="1"/>
    <col min="10" max="10" width="10.7109375" style="1" customWidth="1"/>
    <col min="11" max="11" width="3.85546875" style="1" customWidth="1"/>
    <col min="12" max="13" width="11.7109375" style="1" customWidth="1"/>
    <col min="14" max="14" width="4.5703125" style="1" customWidth="1"/>
    <col min="15" max="15" width="12" style="1" customWidth="1"/>
    <col min="16" max="17" width="11.7109375" style="1" customWidth="1"/>
    <col min="18" max="18" width="8.140625" style="1" customWidth="1"/>
    <col min="19" max="19" width="40.7109375" style="1" customWidth="1"/>
    <col min="20" max="20" width="7.5703125" style="1" customWidth="1"/>
    <col min="21" max="21" width="12.42578125" style="3" customWidth="1"/>
    <col min="22" max="22" width="10.7109375" style="1" customWidth="1"/>
    <col min="23" max="23" width="7.5703125" style="1" customWidth="1"/>
    <col min="24" max="24" width="11.7109375" style="3" customWidth="1"/>
    <col min="25" max="25" width="10.7109375" style="1" customWidth="1"/>
    <col min="26" max="26" width="7.5703125" style="1" customWidth="1"/>
    <col min="27" max="27" width="11.7109375" style="3" customWidth="1"/>
    <col min="28" max="28" width="10.7109375" style="1" customWidth="1"/>
    <col min="29" max="29" width="5.85546875" style="1" customWidth="1"/>
    <col min="30" max="30" width="13.140625" style="1" customWidth="1"/>
    <col min="31" max="31" width="2.7109375" style="1" customWidth="1"/>
    <col min="32" max="32" width="7.7109375" style="1" customWidth="1"/>
    <col min="33" max="33" width="2.7109375" style="1" customWidth="1"/>
    <col min="34" max="34" width="40.7109375" style="1" customWidth="1"/>
    <col min="35" max="35" width="2.140625" style="1" customWidth="1"/>
    <col min="36" max="36" width="13.140625" style="1" customWidth="1"/>
    <col min="37" max="37" width="13.42578125" style="1" customWidth="1"/>
    <col min="38" max="38" width="11.42578125" style="1"/>
    <col min="39" max="39" width="10.7109375" customWidth="1"/>
    <col min="40" max="40" width="12.7109375" customWidth="1"/>
    <col min="42" max="42" width="40.7109375" customWidth="1"/>
    <col min="43" max="43" width="11.85546875" customWidth="1"/>
    <col min="44" max="44" width="40.7109375" customWidth="1"/>
    <col min="45" max="45" width="31.5703125" customWidth="1"/>
    <col min="46" max="46" width="6" style="1" customWidth="1"/>
    <col min="47" max="47" width="40.7109375" style="4" customWidth="1"/>
    <col min="48" max="48" width="6.140625" style="4" customWidth="1"/>
    <col min="49" max="49" width="12.7109375" style="4" customWidth="1"/>
    <col min="50" max="50" width="25.7109375" style="4" customWidth="1"/>
    <col min="51" max="51" width="23.7109375" style="4" customWidth="1"/>
    <col min="52" max="52" width="7.7109375" style="4" customWidth="1"/>
    <col min="53" max="53" width="13.5703125" style="4" customWidth="1"/>
    <col min="54" max="54" width="12.7109375" style="4" customWidth="1"/>
    <col min="55" max="55" width="9.85546875" style="4" customWidth="1"/>
    <col min="56" max="56" width="11.7109375" style="4" customWidth="1"/>
    <col min="57" max="57" width="13.85546875" style="4" customWidth="1"/>
    <col min="58" max="58" width="7.5703125" style="1" customWidth="1"/>
    <col min="59" max="59" width="31.140625" style="1" customWidth="1"/>
    <col min="60" max="60" width="11.42578125" style="1" customWidth="1"/>
    <col min="61" max="61" width="17.42578125" style="1" customWidth="1"/>
    <col min="62" max="63" width="18" style="1" customWidth="1"/>
    <col min="64" max="64" width="14.42578125" style="1" customWidth="1"/>
    <col min="65" max="65" width="11.42578125" style="1" customWidth="1"/>
    <col min="66" max="66" width="14.7109375" style="2" customWidth="1"/>
    <col min="67" max="67" width="21.7109375" style="2" customWidth="1"/>
    <col min="68" max="68" width="18.85546875" style="2" customWidth="1"/>
    <col min="69" max="69" width="17.42578125" style="1" customWidth="1"/>
    <col min="70" max="72" width="11.42578125" style="1"/>
    <col min="73" max="73" width="17.5703125" style="1" customWidth="1"/>
    <col min="74" max="74" width="11.42578125" style="1"/>
    <col min="75" max="75" width="25.85546875" style="3" customWidth="1"/>
    <col min="76" max="76" width="17.42578125" style="3" customWidth="1"/>
    <col min="77" max="77" width="10.7109375" style="3" customWidth="1"/>
    <col min="78" max="78" width="9.7109375" style="3" customWidth="1"/>
    <col min="79" max="79" width="11.7109375" style="3" customWidth="1"/>
    <col min="80" max="80" width="11.140625" style="3" customWidth="1"/>
    <col min="81" max="84" width="9.7109375" style="3" customWidth="1"/>
    <col min="85" max="85" width="56.7109375" style="1" customWidth="1"/>
    <col min="86" max="86" width="11.42578125" style="1"/>
    <col min="87" max="87" width="18.140625" style="2" customWidth="1"/>
    <col min="88" max="90" width="14.7109375" style="2" customWidth="1"/>
    <col min="91" max="91" width="14.7109375" style="1" customWidth="1"/>
    <col min="92" max="92" width="13" style="1" customWidth="1"/>
    <col min="93" max="93" width="12.28515625" style="1" customWidth="1"/>
    <col min="94" max="94" width="30.7109375" style="1" customWidth="1"/>
    <col min="95" max="95" width="4.85546875" style="1" customWidth="1"/>
    <col min="100" max="100" width="11.42578125" style="1" customWidth="1"/>
    <col min="101" max="101" width="8.140625" style="1" customWidth="1"/>
    <col min="102" max="102" width="11.42578125" style="1"/>
    <col min="103" max="103" width="42.28515625" style="1" customWidth="1"/>
    <col min="104" max="16384" width="11.42578125" style="1"/>
  </cols>
  <sheetData>
    <row r="1" spans="1:103" ht="17.25" thickTop="1" thickBot="1">
      <c r="A1" s="8" t="str">
        <f>ADDRESS(ROW(),COLUMN(),4)</f>
        <v>A1</v>
      </c>
      <c r="B1" s="359" t="str">
        <f t="shared" ref="B1:S1" si="0">SUBSTITUTE(ADDRESS(1,COLUMN(),4),"1","")</f>
        <v>B</v>
      </c>
      <c r="C1" s="359" t="str">
        <f t="shared" si="0"/>
        <v>C</v>
      </c>
      <c r="D1" s="359" t="str">
        <f t="shared" si="0"/>
        <v>D</v>
      </c>
      <c r="E1" s="359" t="str">
        <f t="shared" si="0"/>
        <v>E</v>
      </c>
      <c r="F1" s="359" t="str">
        <f t="shared" si="0"/>
        <v>F</v>
      </c>
      <c r="G1" s="359" t="str">
        <f t="shared" si="0"/>
        <v>G</v>
      </c>
      <c r="H1" s="359" t="str">
        <f t="shared" si="0"/>
        <v>H</v>
      </c>
      <c r="I1" s="359" t="str">
        <f t="shared" si="0"/>
        <v>I</v>
      </c>
      <c r="J1" s="359" t="str">
        <f t="shared" si="0"/>
        <v>J</v>
      </c>
      <c r="K1" s="359" t="str">
        <f t="shared" si="0"/>
        <v>K</v>
      </c>
      <c r="L1" s="359" t="str">
        <f t="shared" si="0"/>
        <v>L</v>
      </c>
      <c r="M1" s="359" t="str">
        <f t="shared" si="0"/>
        <v>M</v>
      </c>
      <c r="N1" s="359" t="str">
        <f t="shared" si="0"/>
        <v>N</v>
      </c>
      <c r="O1" s="359" t="str">
        <f t="shared" si="0"/>
        <v>O</v>
      </c>
      <c r="P1" s="359" t="str">
        <f t="shared" si="0"/>
        <v>P</v>
      </c>
      <c r="Q1" s="359" t="str">
        <f t="shared" si="0"/>
        <v>Q</v>
      </c>
      <c r="R1" s="359" t="str">
        <f t="shared" si="0"/>
        <v>R</v>
      </c>
      <c r="S1" s="359" t="str">
        <f t="shared" si="0"/>
        <v>S</v>
      </c>
      <c r="T1" s="343"/>
      <c r="U1" s="358" t="str">
        <f t="shared" ref="U1:AB1" si="1">SUBSTITUTE(ADDRESS(1,COLUMN(),4),"1","")</f>
        <v>U</v>
      </c>
      <c r="V1" s="358" t="str">
        <f t="shared" si="1"/>
        <v>V</v>
      </c>
      <c r="W1" s="343"/>
      <c r="X1" s="358" t="str">
        <f t="shared" si="1"/>
        <v>X</v>
      </c>
      <c r="Y1" s="358" t="str">
        <f t="shared" si="1"/>
        <v>Y</v>
      </c>
      <c r="Z1" s="343"/>
      <c r="AA1" s="358" t="str">
        <f t="shared" si="1"/>
        <v>AA</v>
      </c>
      <c r="AB1" s="358" t="str">
        <f t="shared" si="1"/>
        <v>AB</v>
      </c>
      <c r="AD1" s="358" t="str">
        <f t="shared" ref="AD1:AP1" si="2">SUBSTITUTE(ADDRESS(1,COLUMN(),4),"1","")</f>
        <v>AD</v>
      </c>
      <c r="AE1"/>
      <c r="AF1"/>
      <c r="AG1"/>
      <c r="AH1" s="358" t="str">
        <f t="shared" si="2"/>
        <v>AH</v>
      </c>
      <c r="AI1"/>
      <c r="AJ1" s="358" t="str">
        <f t="shared" si="2"/>
        <v>AJ</v>
      </c>
      <c r="AK1" s="358" t="str">
        <f t="shared" si="2"/>
        <v>AK</v>
      </c>
      <c r="AL1"/>
      <c r="AM1" s="358" t="str">
        <f t="shared" si="2"/>
        <v>AM</v>
      </c>
      <c r="AN1" s="358" t="str">
        <f t="shared" si="2"/>
        <v>AN</v>
      </c>
      <c r="AP1" s="358" t="str">
        <f t="shared" si="2"/>
        <v>AP</v>
      </c>
      <c r="AQ1" s="11"/>
      <c r="AR1" s="11"/>
      <c r="AS1" s="11"/>
      <c r="AT1" s="343"/>
      <c r="AU1" s="357" t="str">
        <f t="shared" ref="AU1:BE1" si="3">SUBSTITUTE(ADDRESS(1,COLUMN(),4),"1","")</f>
        <v>AU</v>
      </c>
      <c r="AV1" s="357" t="str">
        <f t="shared" si="3"/>
        <v>AV</v>
      </c>
      <c r="AW1" s="357" t="str">
        <f t="shared" si="3"/>
        <v>AW</v>
      </c>
      <c r="AX1" s="357" t="str">
        <f t="shared" si="3"/>
        <v>AX</v>
      </c>
      <c r="AY1" s="357" t="str">
        <f t="shared" si="3"/>
        <v>AY</v>
      </c>
      <c r="AZ1" s="357" t="str">
        <f t="shared" si="3"/>
        <v>AZ</v>
      </c>
      <c r="BA1" s="357" t="str">
        <f t="shared" si="3"/>
        <v>BA</v>
      </c>
      <c r="BB1" s="357" t="str">
        <f t="shared" si="3"/>
        <v>BB</v>
      </c>
      <c r="BC1" s="357" t="str">
        <f t="shared" si="3"/>
        <v>BC</v>
      </c>
      <c r="BD1" s="357" t="str">
        <f t="shared" si="3"/>
        <v>BD</v>
      </c>
      <c r="BE1" s="357" t="str">
        <f t="shared" si="3"/>
        <v>BE</v>
      </c>
      <c r="BF1" s="343"/>
      <c r="BG1" s="358" t="str">
        <f t="shared" ref="BG1:BU1" si="4">SUBSTITUTE(ADDRESS(1,COLUMN(),4),"1","")</f>
        <v>BG</v>
      </c>
      <c r="BH1" s="358" t="str">
        <f t="shared" si="4"/>
        <v>BH</v>
      </c>
      <c r="BI1" s="358" t="str">
        <f t="shared" si="4"/>
        <v>BI</v>
      </c>
      <c r="BJ1" s="358" t="str">
        <f t="shared" si="4"/>
        <v>BJ</v>
      </c>
      <c r="BK1" s="358" t="str">
        <f t="shared" si="4"/>
        <v>BK</v>
      </c>
      <c r="BL1" s="358" t="str">
        <f t="shared" si="4"/>
        <v>BL</v>
      </c>
      <c r="BM1" s="358" t="str">
        <f t="shared" si="4"/>
        <v>BM</v>
      </c>
      <c r="BN1" s="358" t="str">
        <f t="shared" si="4"/>
        <v>BN</v>
      </c>
      <c r="BO1" s="358" t="str">
        <f t="shared" si="4"/>
        <v>BO</v>
      </c>
      <c r="BP1" s="358" t="str">
        <f t="shared" si="4"/>
        <v>BP</v>
      </c>
      <c r="BQ1" s="358" t="str">
        <f t="shared" si="4"/>
        <v>BQ</v>
      </c>
      <c r="BR1" s="358" t="str">
        <f t="shared" si="4"/>
        <v>BR</v>
      </c>
      <c r="BS1" s="358" t="str">
        <f t="shared" si="4"/>
        <v>BS</v>
      </c>
      <c r="BT1" s="358" t="str">
        <f t="shared" si="4"/>
        <v>BT</v>
      </c>
      <c r="BU1" s="358" t="str">
        <f t="shared" si="4"/>
        <v>BU</v>
      </c>
      <c r="BV1" s="20"/>
      <c r="BW1" s="358" t="str">
        <f t="shared" ref="BW1:CP1" si="5">SUBSTITUTE(ADDRESS(1,COLUMN(),4),"1","")</f>
        <v>BW</v>
      </c>
      <c r="BX1" s="358" t="str">
        <f t="shared" si="5"/>
        <v>BX</v>
      </c>
      <c r="BY1" s="358" t="str">
        <f t="shared" si="5"/>
        <v>BY</v>
      </c>
      <c r="BZ1" s="358" t="str">
        <f t="shared" si="5"/>
        <v>BZ</v>
      </c>
      <c r="CA1" s="358" t="str">
        <f t="shared" si="5"/>
        <v>CA</v>
      </c>
      <c r="CB1" s="358" t="str">
        <f t="shared" si="5"/>
        <v>CB</v>
      </c>
      <c r="CC1" s="358" t="str">
        <f t="shared" si="5"/>
        <v>CC</v>
      </c>
      <c r="CD1" s="358" t="str">
        <f t="shared" si="5"/>
        <v>CD</v>
      </c>
      <c r="CE1" s="358" t="str">
        <f t="shared" si="5"/>
        <v>CE</v>
      </c>
      <c r="CF1" s="358" t="str">
        <f t="shared" si="5"/>
        <v>CF</v>
      </c>
      <c r="CG1" s="358" t="str">
        <f t="shared" si="5"/>
        <v>CG</v>
      </c>
      <c r="CH1" s="348"/>
      <c r="CI1" s="357" t="str">
        <f t="shared" si="5"/>
        <v>CI</v>
      </c>
      <c r="CJ1" s="357" t="str">
        <f t="shared" si="5"/>
        <v>CJ</v>
      </c>
      <c r="CK1" s="357" t="str">
        <f t="shared" si="5"/>
        <v>CK</v>
      </c>
      <c r="CL1" s="357" t="str">
        <f t="shared" si="5"/>
        <v>CL</v>
      </c>
      <c r="CM1" s="357" t="str">
        <f t="shared" si="5"/>
        <v>CM</v>
      </c>
      <c r="CN1" s="357" t="str">
        <f t="shared" si="5"/>
        <v>CN</v>
      </c>
      <c r="CO1" s="357" t="str">
        <f t="shared" si="5"/>
        <v>CO</v>
      </c>
      <c r="CP1" s="357" t="str">
        <f t="shared" si="5"/>
        <v>CP</v>
      </c>
      <c r="CQ1" s="11"/>
      <c r="CR1" s="349"/>
      <c r="CS1" s="349"/>
      <c r="CT1" s="349"/>
      <c r="CU1" s="349"/>
      <c r="CW1" s="9">
        <v>1</v>
      </c>
      <c r="CX1" s="356" t="str">
        <f>SUBSTITUTE(ADDRESS(1,COLUMN(),4),"1","")</f>
        <v>CX</v>
      </c>
      <c r="CY1" s="355" t="str">
        <f>SUBSTITUTE(ADDRESS(1,COLUMN(),4),"1","")</f>
        <v>CY</v>
      </c>
    </row>
    <row r="2" spans="1:103" ht="18" customHeight="1" thickBot="1">
      <c r="B2" s="354">
        <f t="shared" ref="B2:S2" ca="1" si="6">CELL("largeur",B2)</f>
        <v>3</v>
      </c>
      <c r="C2" s="354">
        <f t="shared" ca="1" si="6"/>
        <v>2</v>
      </c>
      <c r="D2" s="354">
        <f t="shared" ca="1" si="6"/>
        <v>2</v>
      </c>
      <c r="E2" s="354">
        <f t="shared" ca="1" si="6"/>
        <v>2</v>
      </c>
      <c r="F2" s="354">
        <f t="shared" ca="1" si="6"/>
        <v>2</v>
      </c>
      <c r="G2" s="354">
        <f t="shared" ca="1" si="6"/>
        <v>2</v>
      </c>
      <c r="H2" s="354">
        <f t="shared" ca="1" si="6"/>
        <v>10</v>
      </c>
      <c r="I2" s="354">
        <f t="shared" ca="1" si="6"/>
        <v>12</v>
      </c>
      <c r="J2" s="354">
        <f t="shared" ca="1" si="6"/>
        <v>10</v>
      </c>
      <c r="K2" s="354">
        <f t="shared" ca="1" si="6"/>
        <v>3</v>
      </c>
      <c r="L2" s="354">
        <f t="shared" ca="1" si="6"/>
        <v>11</v>
      </c>
      <c r="M2" s="354">
        <f t="shared" ca="1" si="6"/>
        <v>11</v>
      </c>
      <c r="N2" s="354">
        <f t="shared" ca="1" si="6"/>
        <v>4</v>
      </c>
      <c r="O2" s="354">
        <f t="shared" ca="1" si="6"/>
        <v>11</v>
      </c>
      <c r="P2" s="354">
        <f t="shared" ca="1" si="6"/>
        <v>11</v>
      </c>
      <c r="Q2" s="354">
        <f t="shared" ca="1" si="6"/>
        <v>11</v>
      </c>
      <c r="R2" s="354">
        <f t="shared" ca="1" si="6"/>
        <v>7</v>
      </c>
      <c r="S2" s="354">
        <f t="shared" ca="1" si="6"/>
        <v>40</v>
      </c>
      <c r="T2" s="343"/>
      <c r="U2" s="353">
        <f t="shared" ref="U2:AB2" ca="1" si="7">CELL("largeur",U2)</f>
        <v>12</v>
      </c>
      <c r="V2" s="353">
        <f t="shared" ca="1" si="7"/>
        <v>10</v>
      </c>
      <c r="W2" s="343"/>
      <c r="X2" s="353">
        <f t="shared" ca="1" si="7"/>
        <v>11</v>
      </c>
      <c r="Y2" s="353">
        <f t="shared" ca="1" si="7"/>
        <v>10</v>
      </c>
      <c r="Z2" s="343"/>
      <c r="AA2" s="353">
        <f t="shared" ca="1" si="7"/>
        <v>11</v>
      </c>
      <c r="AB2" s="353">
        <f t="shared" ca="1" si="7"/>
        <v>10</v>
      </c>
      <c r="AC2" s="343"/>
      <c r="AD2" s="353">
        <f ca="1">CELL("largeur",AD2)</f>
        <v>12</v>
      </c>
      <c r="AE2"/>
      <c r="AF2"/>
      <c r="AG2"/>
      <c r="AH2" s="353">
        <f ca="1">CELL("largeur",AH2)</f>
        <v>40</v>
      </c>
      <c r="AI2"/>
      <c r="AJ2" s="353">
        <f ca="1">CELL("largeur",AJ2)</f>
        <v>12</v>
      </c>
      <c r="AK2" s="353">
        <f ca="1">CELL("largeur",AK2)</f>
        <v>13</v>
      </c>
      <c r="AL2"/>
      <c r="AM2" s="353">
        <f ca="1">CELL("largeur",AM2)</f>
        <v>10</v>
      </c>
      <c r="AN2" s="353">
        <f ca="1">CELL("largeur",AN2)</f>
        <v>12</v>
      </c>
      <c r="AP2" s="353">
        <f ca="1">CELL("largeur",AP2)</f>
        <v>40</v>
      </c>
      <c r="AQ2" s="11"/>
      <c r="AR2" s="11"/>
      <c r="AS2" s="11"/>
      <c r="AT2" s="343"/>
      <c r="AU2" s="353">
        <f t="shared" ref="AU2:BE2" ca="1" si="8">CELL("largeur",AU2)</f>
        <v>40</v>
      </c>
      <c r="AV2" s="353">
        <f t="shared" ca="1" si="8"/>
        <v>5</v>
      </c>
      <c r="AW2" s="353">
        <f t="shared" ca="1" si="8"/>
        <v>12</v>
      </c>
      <c r="AX2" s="353">
        <f t="shared" ca="1" si="8"/>
        <v>25</v>
      </c>
      <c r="AY2" s="353">
        <f t="shared" ca="1" si="8"/>
        <v>23</v>
      </c>
      <c r="AZ2" s="353">
        <f t="shared" ca="1" si="8"/>
        <v>7</v>
      </c>
      <c r="BA2" s="353">
        <f t="shared" ca="1" si="8"/>
        <v>13</v>
      </c>
      <c r="BB2" s="353">
        <f t="shared" ca="1" si="8"/>
        <v>12</v>
      </c>
      <c r="BC2" s="353">
        <f t="shared" ca="1" si="8"/>
        <v>9</v>
      </c>
      <c r="BD2" s="353">
        <f t="shared" ca="1" si="8"/>
        <v>11</v>
      </c>
      <c r="BE2" s="353">
        <f t="shared" ca="1" si="8"/>
        <v>13</v>
      </c>
      <c r="BF2" s="343"/>
      <c r="BG2" s="353">
        <f t="shared" ref="BG2:BU2" ca="1" si="9">CELL("largeur",BG2)</f>
        <v>30</v>
      </c>
      <c r="BH2" s="353">
        <f t="shared" ca="1" si="9"/>
        <v>11</v>
      </c>
      <c r="BI2" s="353">
        <f t="shared" ca="1" si="9"/>
        <v>17</v>
      </c>
      <c r="BJ2" s="353">
        <f t="shared" ca="1" si="9"/>
        <v>17</v>
      </c>
      <c r="BK2" s="353">
        <f t="shared" ca="1" si="9"/>
        <v>17</v>
      </c>
      <c r="BL2" s="353">
        <f t="shared" ca="1" si="9"/>
        <v>14</v>
      </c>
      <c r="BM2" s="353">
        <f t="shared" ca="1" si="9"/>
        <v>11</v>
      </c>
      <c r="BN2" s="353">
        <f t="shared" ca="1" si="9"/>
        <v>14</v>
      </c>
      <c r="BO2" s="353">
        <f t="shared" ca="1" si="9"/>
        <v>21</v>
      </c>
      <c r="BP2" s="353">
        <f t="shared" ca="1" si="9"/>
        <v>18</v>
      </c>
      <c r="BQ2" s="353">
        <f t="shared" ca="1" si="9"/>
        <v>17</v>
      </c>
      <c r="BR2" s="353">
        <f t="shared" ca="1" si="9"/>
        <v>11</v>
      </c>
      <c r="BS2" s="353">
        <f t="shared" ca="1" si="9"/>
        <v>11</v>
      </c>
      <c r="BT2" s="353">
        <f t="shared" ca="1" si="9"/>
        <v>11</v>
      </c>
      <c r="BU2" s="353">
        <f t="shared" ca="1" si="9"/>
        <v>17</v>
      </c>
      <c r="BV2" s="20"/>
      <c r="BW2" s="353">
        <f t="shared" ref="BW2:CP2" ca="1" si="10">CELL("largeur",BW2)</f>
        <v>25</v>
      </c>
      <c r="BX2" s="353">
        <f t="shared" ca="1" si="10"/>
        <v>17</v>
      </c>
      <c r="BY2" s="353">
        <f t="shared" ca="1" si="10"/>
        <v>10</v>
      </c>
      <c r="BZ2" s="353">
        <f t="shared" ca="1" si="10"/>
        <v>9</v>
      </c>
      <c r="CA2" s="353">
        <f t="shared" ca="1" si="10"/>
        <v>11</v>
      </c>
      <c r="CB2" s="353">
        <f t="shared" ca="1" si="10"/>
        <v>10</v>
      </c>
      <c r="CC2" s="353">
        <f t="shared" ca="1" si="10"/>
        <v>9</v>
      </c>
      <c r="CD2" s="353">
        <f t="shared" ca="1" si="10"/>
        <v>9</v>
      </c>
      <c r="CE2" s="353">
        <f t="shared" ca="1" si="10"/>
        <v>9</v>
      </c>
      <c r="CF2" s="353">
        <f t="shared" ca="1" si="10"/>
        <v>9</v>
      </c>
      <c r="CG2" s="353">
        <f t="shared" ca="1" si="10"/>
        <v>56</v>
      </c>
      <c r="CH2" s="348"/>
      <c r="CI2" s="352">
        <f t="shared" ca="1" si="10"/>
        <v>17</v>
      </c>
      <c r="CJ2" s="352">
        <f t="shared" ca="1" si="10"/>
        <v>14</v>
      </c>
      <c r="CK2" s="352">
        <f t="shared" ca="1" si="10"/>
        <v>14</v>
      </c>
      <c r="CL2" s="352">
        <f t="shared" ca="1" si="10"/>
        <v>14</v>
      </c>
      <c r="CM2" s="352">
        <f t="shared" ca="1" si="10"/>
        <v>14</v>
      </c>
      <c r="CN2" s="352">
        <f t="shared" ca="1" si="10"/>
        <v>12</v>
      </c>
      <c r="CO2" s="352">
        <f t="shared" ca="1" si="10"/>
        <v>12</v>
      </c>
      <c r="CP2" s="352">
        <f t="shared" ca="1" si="10"/>
        <v>30</v>
      </c>
      <c r="CQ2" s="11"/>
      <c r="CR2" s="349"/>
      <c r="CS2" s="349"/>
      <c r="CT2" s="349"/>
      <c r="CU2" s="349"/>
      <c r="CV2" s="20"/>
      <c r="CW2" s="9">
        <v>1</v>
      </c>
      <c r="CX2" s="830" t="s">
        <v>2011</v>
      </c>
      <c r="CY2" s="351"/>
    </row>
    <row r="3" spans="1:103" s="348" customFormat="1" ht="24.95" customHeight="1">
      <c r="B3" s="1546" t="s">
        <v>585</v>
      </c>
      <c r="C3" s="538"/>
      <c r="D3" s="538"/>
      <c r="E3" s="538"/>
      <c r="F3" s="538"/>
      <c r="G3" s="538"/>
      <c r="H3" s="350"/>
      <c r="I3" s="350"/>
      <c r="J3" s="350"/>
      <c r="K3" s="350"/>
      <c r="L3" s="350"/>
      <c r="M3" s="350"/>
      <c r="N3" s="350"/>
      <c r="O3" s="726"/>
      <c r="P3" s="726"/>
      <c r="Q3" s="350"/>
      <c r="R3" s="350"/>
      <c r="S3" s="561"/>
      <c r="T3" s="343"/>
      <c r="U3" s="982" t="s">
        <v>2807</v>
      </c>
      <c r="V3" s="343"/>
      <c r="W3" s="343"/>
      <c r="X3" s="349"/>
      <c r="Y3" s="343"/>
      <c r="Z3" s="343"/>
      <c r="AA3" s="349"/>
      <c r="AB3" s="343"/>
      <c r="AC3" s="343"/>
      <c r="AD3" s="11"/>
      <c r="AE3" s="11"/>
      <c r="AF3" s="11"/>
      <c r="AG3" s="11"/>
      <c r="AH3" s="11"/>
      <c r="AI3" s="11"/>
      <c r="AJ3" s="11"/>
      <c r="AK3" s="11"/>
      <c r="AL3" s="11"/>
      <c r="AM3" s="11"/>
      <c r="AN3" s="11"/>
      <c r="AO3" s="11"/>
      <c r="AP3" s="11"/>
      <c r="AQ3" s="11"/>
      <c r="AR3" s="11"/>
      <c r="AS3" s="11"/>
      <c r="AT3" s="343"/>
      <c r="AU3" s="1004"/>
      <c r="AV3" s="917" t="s">
        <v>2806</v>
      </c>
      <c r="AW3" s="350"/>
      <c r="AX3" s="350"/>
      <c r="AY3" s="350"/>
      <c r="AZ3" s="350"/>
      <c r="BA3" s="350"/>
      <c r="BB3" s="350"/>
      <c r="BC3" s="350"/>
      <c r="BD3" s="1549" t="s">
        <v>918</v>
      </c>
      <c r="BE3" s="1550"/>
      <c r="BF3" s="343"/>
      <c r="BG3" s="927"/>
      <c r="BH3" s="925"/>
      <c r="BI3" s="927"/>
      <c r="BJ3" s="927"/>
      <c r="BK3" s="927"/>
      <c r="BL3" s="927"/>
      <c r="BM3" s="927"/>
      <c r="BN3" s="927"/>
      <c r="BO3" s="927"/>
      <c r="BP3" s="925"/>
      <c r="BQ3" s="925"/>
      <c r="BR3" s="925"/>
      <c r="BS3" s="349"/>
      <c r="BT3" s="349"/>
      <c r="BU3" s="349"/>
      <c r="BV3" s="349"/>
      <c r="BW3" s="349"/>
      <c r="BX3" s="349"/>
      <c r="BY3" s="349"/>
      <c r="BZ3" s="349"/>
      <c r="CA3" s="349"/>
      <c r="CB3" s="349"/>
      <c r="CC3" s="349"/>
      <c r="CD3" s="349"/>
      <c r="CE3" s="349"/>
      <c r="CF3" s="349"/>
      <c r="CG3" s="349"/>
      <c r="CI3" s="349"/>
      <c r="CJ3" s="349"/>
      <c r="CK3" s="349"/>
      <c r="CL3" s="349"/>
      <c r="CM3" s="349"/>
      <c r="CN3" s="349"/>
      <c r="CO3" s="11"/>
      <c r="CP3" s="11"/>
      <c r="CQ3" s="11"/>
      <c r="CR3" s="349"/>
      <c r="CS3" s="349"/>
      <c r="CT3" s="349"/>
      <c r="CU3" s="349"/>
      <c r="CW3" s="9">
        <v>1</v>
      </c>
      <c r="CX3" s="342" cm="1">
        <f t="array" aca="1" ref="CX3" ca="1">COUNTA(A1:CW152+COUNTBLANK(A1:CW152))</f>
        <v>15352</v>
      </c>
      <c r="CY3" s="831" t="str">
        <f>"cellules entre -cells -celdas  "&amp;" " &amp;A1&amp;" et  "&amp;CW152</f>
        <v>cellules entre -cells -celdas   A1 et  CW152</v>
      </c>
    </row>
    <row r="4" spans="1:103" s="3" customFormat="1" ht="24.95" customHeight="1">
      <c r="B4" s="1547"/>
      <c r="C4" s="730"/>
      <c r="D4" s="730"/>
      <c r="E4" s="730"/>
      <c r="F4" s="730"/>
      <c r="G4" s="730"/>
      <c r="H4" s="725" t="s">
        <v>2833</v>
      </c>
      <c r="I4" s="346"/>
      <c r="J4" s="346"/>
      <c r="K4" s="346"/>
      <c r="L4" s="346"/>
      <c r="M4" s="346"/>
      <c r="N4" s="346"/>
      <c r="O4" s="638"/>
      <c r="P4" s="638"/>
      <c r="Q4" s="346"/>
      <c r="R4" s="346"/>
      <c r="S4" s="562"/>
      <c r="T4" s="343"/>
      <c r="U4" s="984" t="s">
        <v>2809</v>
      </c>
      <c r="V4" s="343"/>
      <c r="W4" s="343"/>
      <c r="X4" s="13"/>
      <c r="Y4" s="343"/>
      <c r="Z4" s="343"/>
      <c r="AA4" s="932" t="s">
        <v>2808</v>
      </c>
      <c r="AB4" s="343"/>
      <c r="AC4" s="343"/>
      <c r="AD4" s="11"/>
      <c r="AE4" s="11"/>
      <c r="AF4" s="11"/>
      <c r="AG4" s="11"/>
      <c r="AH4" s="11"/>
      <c r="AI4" s="11"/>
      <c r="AJ4" s="11"/>
      <c r="AK4" s="11"/>
      <c r="AL4" s="11"/>
      <c r="AM4" s="11"/>
      <c r="AN4" s="11"/>
      <c r="AO4" s="11"/>
      <c r="AP4" s="11"/>
      <c r="AQ4" s="11"/>
      <c r="AR4" s="11"/>
      <c r="AS4" s="11"/>
      <c r="AT4" s="343"/>
      <c r="AU4" s="994"/>
      <c r="AV4" s="962" t="s">
        <v>2828</v>
      </c>
      <c r="AW4" s="346"/>
      <c r="AX4" s="346"/>
      <c r="AY4" s="346"/>
      <c r="AZ4" s="346"/>
      <c r="BA4" s="346"/>
      <c r="BB4" s="346"/>
      <c r="BC4" s="346"/>
      <c r="BD4" s="1551">
        <v>1</v>
      </c>
      <c r="BE4" s="1552"/>
      <c r="BF4" s="343"/>
      <c r="BG4" s="932"/>
      <c r="BH4" s="925"/>
      <c r="BI4" s="927"/>
      <c r="BJ4" s="13"/>
      <c r="BK4" s="927"/>
      <c r="BL4" s="927"/>
      <c r="BM4" s="927"/>
      <c r="BN4" s="927"/>
      <c r="BO4" s="927"/>
      <c r="BP4" s="926"/>
      <c r="BQ4" s="926"/>
      <c r="BR4" s="926"/>
      <c r="BS4" s="20"/>
      <c r="BT4" s="13"/>
      <c r="BU4" s="13"/>
      <c r="BV4" s="13"/>
      <c r="BW4" s="13"/>
      <c r="BX4" s="13"/>
      <c r="BY4" s="13"/>
      <c r="BZ4" s="13"/>
      <c r="CA4" s="13"/>
      <c r="CB4" s="13"/>
      <c r="CC4" s="13"/>
      <c r="CD4" s="13"/>
      <c r="CE4" s="13"/>
      <c r="CF4" s="13"/>
      <c r="CG4" s="13"/>
      <c r="CI4" s="155"/>
      <c r="CJ4" s="155"/>
      <c r="CK4" s="155"/>
      <c r="CL4" s="155"/>
      <c r="CM4" s="20"/>
      <c r="CN4" s="20"/>
      <c r="CO4" s="11"/>
      <c r="CP4" s="11"/>
      <c r="CQ4" s="11"/>
      <c r="CR4" s="11"/>
      <c r="CS4" s="11"/>
      <c r="CT4" s="11"/>
      <c r="CU4" s="11"/>
      <c r="CW4" s="9">
        <v>1</v>
      </c>
      <c r="CX4" s="342">
        <f ca="1">COUNTA(A1:CW152)</f>
        <v>3790</v>
      </c>
      <c r="CY4" s="831" t="s">
        <v>2012</v>
      </c>
    </row>
    <row r="5" spans="1:103" s="3" customFormat="1" ht="24.95" customHeight="1" thickBot="1">
      <c r="B5" s="1547"/>
      <c r="C5" s="730"/>
      <c r="D5" s="730"/>
      <c r="E5" s="730"/>
      <c r="F5" s="730"/>
      <c r="G5" s="730"/>
      <c r="H5" s="725" t="s">
        <v>1894</v>
      </c>
      <c r="I5" s="725"/>
      <c r="J5" s="346"/>
      <c r="K5" s="346"/>
      <c r="L5" s="346"/>
      <c r="M5" s="346"/>
      <c r="N5" s="346"/>
      <c r="O5" s="639"/>
      <c r="P5" s="639"/>
      <c r="Q5" s="346"/>
      <c r="R5" s="346"/>
      <c r="S5" s="562"/>
      <c r="T5" s="343"/>
      <c r="U5" s="985" t="s">
        <v>2835</v>
      </c>
      <c r="V5" s="343"/>
      <c r="W5" s="343"/>
      <c r="X5" s="13"/>
      <c r="Y5" s="343"/>
      <c r="Z5" s="343"/>
      <c r="AA5" s="397" t="s">
        <v>2815</v>
      </c>
      <c r="AB5" s="343"/>
      <c r="AC5" s="343"/>
      <c r="AD5" s="11"/>
      <c r="AE5" s="11"/>
      <c r="AF5" s="11"/>
      <c r="AG5" s="11"/>
      <c r="AH5" s="11"/>
      <c r="AI5" s="11"/>
      <c r="AJ5" s="11"/>
      <c r="AK5" s="11"/>
      <c r="AL5" s="11"/>
      <c r="AM5" s="11"/>
      <c r="AN5" s="11"/>
      <c r="AO5" s="11"/>
      <c r="AP5" s="11"/>
      <c r="AQ5" s="11"/>
      <c r="AR5" s="11"/>
      <c r="AS5" s="11"/>
      <c r="AT5" s="343"/>
      <c r="AU5" s="1005"/>
      <c r="AV5" s="978" t="s">
        <v>2805</v>
      </c>
      <c r="AW5" s="346"/>
      <c r="AX5" s="346"/>
      <c r="AY5" s="346"/>
      <c r="AZ5" s="346"/>
      <c r="BA5" s="346"/>
      <c r="BB5" s="346"/>
      <c r="BC5" s="346"/>
      <c r="BD5" s="1551"/>
      <c r="BE5" s="1552"/>
      <c r="BF5" s="343"/>
      <c r="BG5" s="397"/>
      <c r="BH5" s="925"/>
      <c r="BI5" s="927"/>
      <c r="BJ5" s="586"/>
      <c r="BK5" s="927"/>
      <c r="BL5" s="927"/>
      <c r="BM5" s="927"/>
      <c r="BN5" s="927"/>
      <c r="BO5" s="927"/>
      <c r="BP5" s="926"/>
      <c r="BQ5" s="926"/>
      <c r="BR5" s="926"/>
      <c r="BS5" s="20"/>
      <c r="BT5" s="13"/>
      <c r="BU5" s="13"/>
      <c r="BV5" s="13"/>
      <c r="BW5" s="13"/>
      <c r="BX5" s="13"/>
      <c r="BY5" s="13"/>
      <c r="BZ5" s="13"/>
      <c r="CA5" s="13"/>
      <c r="CB5" s="13"/>
      <c r="CC5" s="13"/>
      <c r="CD5" s="13"/>
      <c r="CE5" s="13"/>
      <c r="CF5" s="13"/>
      <c r="CG5" s="13"/>
      <c r="CI5" s="1026" t="str">
        <f>" colonne "&amp;SUBSTITUTE(ADDRESS(1,COLUMN(),4),"1","")</f>
        <v xml:space="preserve"> colonne CI</v>
      </c>
      <c r="CJ5" s="155"/>
      <c r="CK5" s="155"/>
      <c r="CL5" s="155"/>
      <c r="CM5" s="11"/>
      <c r="CN5" s="11"/>
      <c r="CO5" s="11"/>
      <c r="CP5" s="11"/>
      <c r="CQ5" s="11"/>
      <c r="CR5" s="11"/>
      <c r="CS5" s="11"/>
      <c r="CT5" s="11"/>
      <c r="CU5" s="11"/>
      <c r="CW5" s="9">
        <v>1</v>
      </c>
      <c r="CX5" s="342">
        <f ca="1">COUNTBLANK(A1:CW152)</f>
        <v>11622</v>
      </c>
      <c r="CY5" s="831" t="s">
        <v>2013</v>
      </c>
    </row>
    <row r="6" spans="1:103" s="3" customFormat="1" ht="24.95" customHeight="1">
      <c r="B6" s="1547"/>
      <c r="C6" s="730"/>
      <c r="D6" s="730"/>
      <c r="E6" s="730"/>
      <c r="F6" s="730"/>
      <c r="G6" s="730"/>
      <c r="H6" s="962" t="s">
        <v>2834</v>
      </c>
      <c r="I6" s="346"/>
      <c r="J6" s="346"/>
      <c r="K6" s="346"/>
      <c r="L6" s="346"/>
      <c r="M6" s="346"/>
      <c r="N6" s="346"/>
      <c r="O6" s="640"/>
      <c r="P6" s="640"/>
      <c r="Q6" s="346"/>
      <c r="R6" s="346"/>
      <c r="S6" s="562"/>
      <c r="T6" s="343"/>
      <c r="U6" s="986" t="s">
        <v>2836</v>
      </c>
      <c r="V6" s="13"/>
      <c r="W6" s="13"/>
      <c r="X6" s="13"/>
      <c r="Y6" s="343"/>
      <c r="Z6" s="343"/>
      <c r="AA6" s="915" t="s">
        <v>2814</v>
      </c>
      <c r="AB6" s="343"/>
      <c r="AC6" s="343"/>
      <c r="AD6" s="11"/>
      <c r="AE6" s="11"/>
      <c r="AF6" s="11"/>
      <c r="AG6" s="11"/>
      <c r="AH6" s="11"/>
      <c r="AI6" s="11"/>
      <c r="AJ6" s="11"/>
      <c r="AK6" s="11"/>
      <c r="AL6" s="11"/>
      <c r="AM6" s="11"/>
      <c r="AN6" s="11"/>
      <c r="AO6" s="11"/>
      <c r="AP6" s="11"/>
      <c r="AQ6" s="11"/>
      <c r="AR6" s="11"/>
      <c r="AS6" s="11"/>
      <c r="AT6" s="343"/>
      <c r="AU6" s="1006"/>
      <c r="AV6" s="639" t="s">
        <v>416</v>
      </c>
      <c r="AW6" s="346"/>
      <c r="AX6" s="346"/>
      <c r="AY6" s="346"/>
      <c r="AZ6" s="346"/>
      <c r="BA6" s="346"/>
      <c r="BB6" s="346"/>
      <c r="BC6" s="346"/>
      <c r="BD6" s="1551"/>
      <c r="BE6" s="1552"/>
      <c r="BF6" s="343"/>
      <c r="BG6" s="915"/>
      <c r="BH6" s="925"/>
      <c r="BI6" s="927"/>
      <c r="BJ6" s="927"/>
      <c r="BK6" s="927"/>
      <c r="BL6" s="927"/>
      <c r="BM6" s="927"/>
      <c r="BN6" s="927"/>
      <c r="BO6" s="927"/>
      <c r="BP6" s="586"/>
      <c r="BQ6" s="586"/>
      <c r="BR6" s="586"/>
      <c r="BS6" s="20"/>
      <c r="BT6" s="13"/>
      <c r="BU6" s="13"/>
      <c r="BV6" s="13"/>
      <c r="BW6" s="13"/>
      <c r="BX6" s="13"/>
      <c r="BY6" s="13"/>
      <c r="BZ6" s="13"/>
      <c r="CA6" s="13"/>
      <c r="CB6" s="13"/>
      <c r="CC6" s="13"/>
      <c r="CD6" s="13"/>
      <c r="CE6" s="13"/>
      <c r="CF6" s="13"/>
      <c r="CG6" s="13"/>
      <c r="CI6" s="1621" t="s">
        <v>2876</v>
      </c>
      <c r="CJ6" s="1622"/>
      <c r="CK6" s="1622"/>
      <c r="CL6" s="1622"/>
      <c r="CM6" s="1622"/>
      <c r="CN6" s="1622"/>
      <c r="CO6" s="1622"/>
      <c r="CP6" s="1623"/>
      <c r="CQ6"/>
      <c r="CR6" s="1627" t="s">
        <v>665</v>
      </c>
      <c r="CS6" s="1628"/>
      <c r="CT6" s="1628"/>
      <c r="CU6" s="1629"/>
      <c r="CW6" s="9">
        <v>1</v>
      </c>
      <c r="CX6" s="342">
        <f>SUM(CW1:CW150)+2</f>
        <v>152</v>
      </c>
      <c r="CY6" s="831" t="s">
        <v>2014</v>
      </c>
    </row>
    <row r="7" spans="1:103" s="3" customFormat="1" ht="24.95" customHeight="1">
      <c r="B7" s="1547"/>
      <c r="C7" s="730"/>
      <c r="D7" s="730"/>
      <c r="E7" s="730"/>
      <c r="F7" s="730"/>
      <c r="G7" s="730"/>
      <c r="H7" s="962" t="s">
        <v>3879</v>
      </c>
      <c r="I7" s="346"/>
      <c r="J7" s="346"/>
      <c r="K7" s="346"/>
      <c r="L7" s="346"/>
      <c r="M7" s="346"/>
      <c r="N7" s="346"/>
      <c r="O7" s="641"/>
      <c r="P7" s="641"/>
      <c r="Q7" s="346"/>
      <c r="R7" s="346"/>
      <c r="S7" s="562"/>
      <c r="T7" s="343"/>
      <c r="U7" s="987" t="s">
        <v>2812</v>
      </c>
      <c r="V7" s="13"/>
      <c r="W7" s="13"/>
      <c r="X7" s="13"/>
      <c r="Y7" s="343"/>
      <c r="Z7" s="343"/>
      <c r="AA7" s="365" t="s">
        <v>2810</v>
      </c>
      <c r="AB7" s="343"/>
      <c r="AC7" s="343"/>
      <c r="AD7" s="11"/>
      <c r="AE7" s="11"/>
      <c r="AF7" s="11"/>
      <c r="AG7" s="11"/>
      <c r="AH7" s="11"/>
      <c r="AI7" s="11"/>
      <c r="AJ7" s="11"/>
      <c r="AK7" s="11"/>
      <c r="AL7" s="11"/>
      <c r="AM7" s="11"/>
      <c r="AN7" s="11"/>
      <c r="AO7" s="11"/>
      <c r="AP7" s="11"/>
      <c r="AQ7" s="11"/>
      <c r="AR7" s="11"/>
      <c r="AS7" s="11"/>
      <c r="AT7" s="343"/>
      <c r="AU7" s="992"/>
      <c r="AV7" s="640" t="str">
        <f>AZ16</f>
        <v>⓬ Vous versez quel volume par ►Trembler(s)</v>
      </c>
      <c r="AW7" s="935"/>
      <c r="AX7" s="935"/>
      <c r="AY7" s="346"/>
      <c r="AZ7" s="346"/>
      <c r="BA7" s="346"/>
      <c r="BB7" s="346"/>
      <c r="BC7" s="346"/>
      <c r="BD7" s="1551"/>
      <c r="BE7" s="1552"/>
      <c r="BF7" s="343"/>
      <c r="BG7" s="365"/>
      <c r="BH7" s="925"/>
      <c r="BI7" s="927"/>
      <c r="BJ7" s="586"/>
      <c r="BK7" s="927"/>
      <c r="BL7" s="927"/>
      <c r="BM7" s="927"/>
      <c r="BN7" s="927"/>
      <c r="BO7" s="927"/>
      <c r="BP7" s="586"/>
      <c r="BQ7" s="586"/>
      <c r="BR7" s="586"/>
      <c r="BS7" s="20"/>
      <c r="BT7" s="13"/>
      <c r="BU7" s="13"/>
      <c r="BV7" s="13"/>
      <c r="BW7" s="13"/>
      <c r="BX7" s="13"/>
      <c r="BY7" s="13"/>
      <c r="BZ7" s="13"/>
      <c r="CA7" s="13"/>
      <c r="CB7" s="13"/>
      <c r="CC7" s="13"/>
      <c r="CD7" s="13"/>
      <c r="CE7" s="13"/>
      <c r="CF7" s="13"/>
      <c r="CG7" s="13"/>
      <c r="CI7" s="1624"/>
      <c r="CJ7" s="1625"/>
      <c r="CK7" s="1625"/>
      <c r="CL7" s="1625"/>
      <c r="CM7" s="1625"/>
      <c r="CN7" s="1625"/>
      <c r="CO7" s="1625"/>
      <c r="CP7" s="1626"/>
      <c r="CQ7"/>
      <c r="CR7" s="28" t="s">
        <v>667</v>
      </c>
      <c r="CS7" s="196"/>
      <c r="CT7" s="196"/>
      <c r="CU7" s="196"/>
      <c r="CW7" s="9">
        <v>1</v>
      </c>
      <c r="CX7" s="342">
        <f>SUM(A152:CV152)+1</f>
        <v>101</v>
      </c>
      <c r="CY7" s="831" t="s">
        <v>2015</v>
      </c>
    </row>
    <row r="8" spans="1:103" s="3" customFormat="1" ht="24.95" customHeight="1" thickBot="1">
      <c r="B8" s="1548"/>
      <c r="C8" s="729">
        <v>2</v>
      </c>
      <c r="D8" s="729">
        <v>2</v>
      </c>
      <c r="E8" s="729">
        <v>2</v>
      </c>
      <c r="F8" s="729">
        <v>2</v>
      </c>
      <c r="G8" s="729">
        <v>2</v>
      </c>
      <c r="H8" s="371"/>
      <c r="I8" s="345"/>
      <c r="J8" s="345"/>
      <c r="K8" s="345"/>
      <c r="L8" s="345"/>
      <c r="M8" s="345"/>
      <c r="N8" s="345"/>
      <c r="O8" s="345"/>
      <c r="P8" s="345"/>
      <c r="Q8" s="345"/>
      <c r="R8" s="345"/>
      <c r="S8" s="563"/>
      <c r="T8" s="343"/>
      <c r="U8" s="985" t="s">
        <v>2837</v>
      </c>
      <c r="V8" s="13"/>
      <c r="W8" s="13"/>
      <c r="X8" s="13"/>
      <c r="Y8" s="343"/>
      <c r="Z8" s="343"/>
      <c r="AA8" s="931" t="s">
        <v>2811</v>
      </c>
      <c r="AB8" s="343"/>
      <c r="AC8" s="343"/>
      <c r="AD8" s="11"/>
      <c r="AE8" s="11"/>
      <c r="AF8" s="11"/>
      <c r="AG8" s="11"/>
      <c r="AH8" s="11"/>
      <c r="AI8" s="11"/>
      <c r="AJ8" s="11"/>
      <c r="AK8" s="11"/>
      <c r="AL8" s="11"/>
      <c r="AM8" s="11"/>
      <c r="AN8" s="11"/>
      <c r="AO8" s="11"/>
      <c r="AP8" s="11"/>
      <c r="AQ8" s="11"/>
      <c r="AR8" s="11"/>
      <c r="AS8" s="11"/>
      <c r="AT8" s="343"/>
      <c r="AU8" s="1007"/>
      <c r="AV8" s="918" t="s">
        <v>384</v>
      </c>
      <c r="AW8" s="935"/>
      <c r="AX8" s="935"/>
      <c r="AY8" s="346"/>
      <c r="AZ8" s="346"/>
      <c r="BA8" s="346"/>
      <c r="BB8" s="346"/>
      <c r="BC8" s="346"/>
      <c r="BD8" s="1551"/>
      <c r="BE8" s="1552"/>
      <c r="BF8" s="343"/>
      <c r="BG8" s="931"/>
      <c r="BH8" s="925"/>
      <c r="BI8" s="927"/>
      <c r="BJ8" s="927"/>
      <c r="BK8" s="927"/>
      <c r="BL8" s="927"/>
      <c r="BM8" s="927"/>
      <c r="BN8" s="927"/>
      <c r="BO8" s="927"/>
      <c r="BP8" s="925"/>
      <c r="BQ8" s="925"/>
      <c r="BR8" s="925"/>
      <c r="BS8" s="20"/>
      <c r="BT8" s="13"/>
      <c r="BU8" s="13"/>
      <c r="BV8" s="13"/>
      <c r="BW8" s="13"/>
      <c r="BX8" s="13"/>
      <c r="BY8" s="13"/>
      <c r="BZ8" s="13"/>
      <c r="CA8" s="13"/>
      <c r="CB8" s="13"/>
      <c r="CC8" s="13"/>
      <c r="CD8" s="13"/>
      <c r="CE8" s="13"/>
      <c r="CF8" s="13"/>
      <c r="CG8" s="13"/>
      <c r="CI8" s="1624"/>
      <c r="CJ8" s="1625"/>
      <c r="CK8" s="1625"/>
      <c r="CL8" s="1625"/>
      <c r="CM8" s="1625"/>
      <c r="CN8" s="1625"/>
      <c r="CO8" s="1625"/>
      <c r="CP8" s="1626"/>
      <c r="CQ8"/>
      <c r="CR8" s="548" t="s">
        <v>668</v>
      </c>
      <c r="CS8" s="196"/>
      <c r="CT8" s="196"/>
      <c r="CU8" s="196"/>
      <c r="CW8" s="9">
        <v>1</v>
      </c>
    </row>
    <row r="9" spans="1:103" s="3" customFormat="1" ht="27" customHeight="1" thickBot="1">
      <c r="B9" s="936" t="s">
        <v>581</v>
      </c>
      <c r="C9" s="937" t="str">
        <f ca="1">CELL("nomfichier")</f>
        <v>D:\Données\1.UPRT\0-UPRT.fait\1-UPRT.FR-SITE-WEB\ff-fiches-fabrications\ff.fiches.fabrication.2023\ffr.restaurant.2023\[ff.BAR.FICHE.TRILINGUE.05.01.2026.xlsx]Notice.utilisateur</v>
      </c>
      <c r="D9" s="937"/>
      <c r="L9" s="13"/>
      <c r="M9" s="13"/>
      <c r="N9" s="13"/>
      <c r="O9" s="13"/>
      <c r="P9" s="13"/>
      <c r="Q9" s="13"/>
      <c r="R9" s="13"/>
      <c r="S9" s="13"/>
      <c r="T9" s="343"/>
      <c r="U9" s="986" t="s">
        <v>2838</v>
      </c>
      <c r="V9" s="13"/>
      <c r="W9" s="13"/>
      <c r="X9" s="13"/>
      <c r="Y9" s="343"/>
      <c r="Z9" s="343"/>
      <c r="AA9" s="13"/>
      <c r="AB9" s="343"/>
      <c r="AC9" s="343"/>
      <c r="AD9" s="11"/>
      <c r="AE9" s="11"/>
      <c r="AF9" s="11"/>
      <c r="AG9" s="11"/>
      <c r="AH9" s="11"/>
      <c r="AI9" s="11"/>
      <c r="AJ9" s="11"/>
      <c r="AK9" s="11"/>
      <c r="AL9" s="11"/>
      <c r="AM9" s="11"/>
      <c r="AN9" s="11"/>
      <c r="AO9" s="11"/>
      <c r="AP9" s="11"/>
      <c r="AQ9" s="11"/>
      <c r="AR9" s="11"/>
      <c r="AS9" s="11"/>
      <c r="AT9" s="343"/>
      <c r="AU9" s="1008"/>
      <c r="AV9" s="916" t="str">
        <f>"MODE D'EMPLOI détaillé  "&amp;CI5</f>
        <v>MODE D'EMPLOI détaillé   colonne CI</v>
      </c>
      <c r="AW9" s="345"/>
      <c r="AX9" s="345"/>
      <c r="AY9" s="345"/>
      <c r="AZ9" s="345"/>
      <c r="BA9" s="345"/>
      <c r="BB9" s="345"/>
      <c r="BC9" s="345"/>
      <c r="BD9" s="1553"/>
      <c r="BE9" s="1554"/>
      <c r="BF9" s="343"/>
      <c r="BG9" s="928"/>
      <c r="BH9" s="925"/>
      <c r="BI9" s="927"/>
      <c r="BJ9" s="927"/>
      <c r="BK9" s="927"/>
      <c r="BL9" s="927"/>
      <c r="BM9" s="927"/>
      <c r="BN9" s="927"/>
      <c r="BO9" s="927"/>
      <c r="BP9" s="925"/>
      <c r="BQ9" s="925"/>
      <c r="BR9" s="925"/>
      <c r="BS9" s="20"/>
      <c r="BT9" s="13"/>
      <c r="BU9" s="20"/>
      <c r="BV9" s="20"/>
      <c r="BW9" s="13"/>
      <c r="BX9" s="13"/>
      <c r="BY9" s="13"/>
      <c r="BZ9" s="13"/>
      <c r="CA9" s="13"/>
      <c r="CB9" s="13"/>
      <c r="CC9" s="13"/>
      <c r="CD9" s="13"/>
      <c r="CE9" s="13"/>
      <c r="CF9" s="13"/>
      <c r="CG9" s="13"/>
      <c r="CI9" s="206"/>
      <c r="CJ9" s="16" t="s">
        <v>940</v>
      </c>
      <c r="CK9" s="155"/>
      <c r="CL9" s="155"/>
      <c r="CM9" s="16" t="s">
        <v>376</v>
      </c>
      <c r="CN9" s="11"/>
      <c r="CO9" s="16" t="s">
        <v>398</v>
      </c>
      <c r="CP9" s="216"/>
      <c r="CQ9"/>
      <c r="CR9" s="28" t="s">
        <v>671</v>
      </c>
      <c r="CS9" s="196"/>
      <c r="CT9" s="196"/>
      <c r="CU9" s="196"/>
      <c r="CW9" s="9">
        <v>1</v>
      </c>
      <c r="CX9" s="1"/>
      <c r="CY9" s="1"/>
    </row>
    <row r="10" spans="1:103" s="3" customFormat="1" ht="27" customHeight="1">
      <c r="A10" s="13"/>
      <c r="B10" s="13"/>
      <c r="C10" s="13"/>
      <c r="D10" s="13"/>
      <c r="E10" s="13"/>
      <c r="F10" s="13"/>
      <c r="G10" s="13"/>
      <c r="H10" s="586"/>
      <c r="I10" s="13"/>
      <c r="J10" s="13"/>
      <c r="K10" s="13"/>
      <c r="L10" s="13"/>
      <c r="M10" s="13"/>
      <c r="N10" s="13"/>
      <c r="O10" s="13"/>
      <c r="P10" s="13"/>
      <c r="Q10" s="13"/>
      <c r="R10" s="13"/>
      <c r="S10" s="13"/>
      <c r="T10" s="343"/>
      <c r="U10" s="988" t="s">
        <v>2839</v>
      </c>
      <c r="V10" s="13"/>
      <c r="W10" s="13"/>
      <c r="X10" s="13"/>
      <c r="Y10" s="343"/>
      <c r="Z10" s="343"/>
      <c r="AA10" s="13"/>
      <c r="AB10" s="343"/>
      <c r="AC10" s="339"/>
      <c r="AD10" s="11"/>
      <c r="AE10" s="11"/>
      <c r="AF10" s="11"/>
      <c r="AG10" s="11"/>
      <c r="AH10" s="11"/>
      <c r="AI10" s="11"/>
      <c r="AJ10" s="11"/>
      <c r="AK10" s="11"/>
      <c r="AL10" s="11"/>
      <c r="AM10" s="11"/>
      <c r="AN10" s="11"/>
      <c r="AO10" s="11"/>
      <c r="AP10" s="11"/>
      <c r="AQ10" s="11"/>
      <c r="AR10" s="11"/>
      <c r="AS10" s="11"/>
      <c r="AT10" s="343"/>
      <c r="AU10" s="343"/>
      <c r="AV10" s="343"/>
      <c r="AW10" s="343"/>
      <c r="AX10" s="343"/>
      <c r="AY10" s="343"/>
      <c r="AZ10" s="343"/>
      <c r="BA10" s="343"/>
      <c r="BB10" s="343"/>
      <c r="BC10" s="343"/>
      <c r="BD10" s="343"/>
      <c r="BE10" s="343"/>
      <c r="BF10" s="343"/>
      <c r="BG10" s="928"/>
      <c r="BH10" s="13"/>
      <c r="BI10" s="928"/>
      <c r="BJ10" s="928"/>
      <c r="BK10" s="928"/>
      <c r="BL10" s="928"/>
      <c r="BM10" s="928"/>
      <c r="BN10" s="928"/>
      <c r="BO10" s="928"/>
      <c r="BP10" s="13"/>
      <c r="BQ10" s="13"/>
      <c r="BR10" s="13"/>
      <c r="BS10" s="13"/>
      <c r="BT10" s="13"/>
      <c r="BU10" s="13"/>
      <c r="BV10" s="13"/>
      <c r="BW10" s="13"/>
      <c r="BX10" s="13"/>
      <c r="BY10" s="13"/>
      <c r="BZ10" s="13"/>
      <c r="CA10" s="13"/>
      <c r="CB10" s="13"/>
      <c r="CC10" s="13"/>
      <c r="CD10" s="13"/>
      <c r="CE10" s="13"/>
      <c r="CF10" s="13"/>
      <c r="CG10" s="13"/>
      <c r="CI10" s="206"/>
      <c r="CJ10" s="16" t="s">
        <v>2559</v>
      </c>
      <c r="CK10" s="155"/>
      <c r="CL10" s="155"/>
      <c r="CM10" s="16" t="s">
        <v>2560</v>
      </c>
      <c r="CN10" s="11"/>
      <c r="CO10" s="16" t="s">
        <v>2562</v>
      </c>
      <c r="CP10" s="216"/>
      <c r="CQ10" s="1"/>
      <c r="CR10" s="548" t="s">
        <v>673</v>
      </c>
      <c r="CS10" s="196"/>
      <c r="CT10" s="196"/>
      <c r="CU10" s="196"/>
      <c r="CW10" s="9">
        <v>1</v>
      </c>
      <c r="CX10" s="1"/>
      <c r="CY10" s="1"/>
    </row>
    <row r="11" spans="1:103" ht="24" customHeight="1">
      <c r="B11" s="979" t="str">
        <f>"▼ "&amp;"colonne "&amp;SUBSTITUTE(ADDRESS(1,COLUMN(),4),"1","")</f>
        <v>▼ colonne B</v>
      </c>
      <c r="C11" s="980"/>
      <c r="D11" s="900"/>
      <c r="E11" s="900"/>
      <c r="F11" s="900"/>
      <c r="G11" s="900"/>
      <c r="H11" s="902" t="str">
        <f>SUBSTITUTE(ADDRESS(1,COLUMN(),4),"1","")</f>
        <v>H</v>
      </c>
      <c r="I11" s="902" t="str">
        <f>SUBSTITUTE(ADDRESS(1,COLUMN(),4),"1","")</f>
        <v>I</v>
      </c>
      <c r="J11" s="900"/>
      <c r="K11" s="900"/>
      <c r="L11" s="900"/>
      <c r="M11" s="900"/>
      <c r="N11" s="900"/>
      <c r="O11" s="900"/>
      <c r="P11" s="900"/>
      <c r="Q11" s="901"/>
      <c r="R11" s="900"/>
      <c r="S11" s="981" t="str">
        <f>"colonne "&amp;SUBSTITUTE(ADDRESS(1,COLUMN(),4),"1","")&amp;"  ▼ "</f>
        <v xml:space="preserve">colonne S  ▼ </v>
      </c>
      <c r="T11" s="20"/>
      <c r="U11" s="989" t="s">
        <v>2840</v>
      </c>
      <c r="V11" s="20"/>
      <c r="W11" s="20"/>
      <c r="X11" s="13"/>
      <c r="Y11" s="20"/>
      <c r="Z11" s="20"/>
      <c r="AA11" s="13"/>
      <c r="AB11" s="20"/>
      <c r="AC11" s="339"/>
      <c r="AD11" s="11"/>
      <c r="AE11" s="11"/>
      <c r="AF11" s="11"/>
      <c r="AG11" s="11"/>
      <c r="AH11" s="11"/>
      <c r="AI11" s="11"/>
      <c r="AJ11" s="11"/>
      <c r="AK11" s="11"/>
      <c r="AL11" s="11"/>
      <c r="AM11" s="627" t="s">
        <v>916</v>
      </c>
      <c r="AO11" s="11"/>
      <c r="AP11" s="11"/>
      <c r="AQ11" s="11"/>
      <c r="AR11" s="11"/>
      <c r="AS11" s="11"/>
      <c r="AT11" s="20"/>
      <c r="AU11" s="180"/>
      <c r="AV11" s="983" t="s">
        <v>2813</v>
      </c>
      <c r="AW11" s="180"/>
      <c r="AX11" s="180"/>
      <c r="AY11" s="180"/>
      <c r="AZ11" s="180"/>
      <c r="BA11" s="180"/>
      <c r="BB11" s="180"/>
      <c r="BC11" s="180"/>
      <c r="BD11" s="180"/>
      <c r="BE11" s="180"/>
      <c r="BF11" s="20"/>
      <c r="BG11" s="13"/>
      <c r="BH11" s="20"/>
      <c r="BI11" s="929"/>
      <c r="BJ11" s="929"/>
      <c r="BK11" s="929"/>
      <c r="BL11" s="929"/>
      <c r="BM11" s="929"/>
      <c r="BN11" s="930"/>
      <c r="BO11" s="155"/>
      <c r="BP11" s="155"/>
      <c r="BQ11" s="20"/>
      <c r="BR11" s="20"/>
      <c r="BS11" s="20"/>
      <c r="BT11" s="20"/>
      <c r="BU11" s="20"/>
      <c r="BV11" s="20"/>
      <c r="BW11" s="334" t="s">
        <v>578</v>
      </c>
      <c r="BX11" s="20"/>
      <c r="BY11" s="20"/>
      <c r="BZ11" s="20"/>
      <c r="CA11" s="20"/>
      <c r="CB11" s="20"/>
      <c r="CC11" s="20"/>
      <c r="CD11" s="20"/>
      <c r="CE11" s="20"/>
      <c r="CF11" s="20"/>
      <c r="CG11" s="20"/>
      <c r="CI11" s="206"/>
      <c r="CJ11" s="16" t="s">
        <v>944</v>
      </c>
      <c r="CK11" s="155"/>
      <c r="CL11" s="155"/>
      <c r="CM11" s="16" t="s">
        <v>411</v>
      </c>
      <c r="CN11" s="20"/>
      <c r="CO11" s="1630" t="s">
        <v>535</v>
      </c>
      <c r="CP11" s="1631"/>
      <c r="CR11" s="278" t="s">
        <v>674</v>
      </c>
      <c r="CS11" s="196"/>
      <c r="CT11" s="196"/>
      <c r="CU11" s="196"/>
      <c r="CW11" s="9">
        <v>1</v>
      </c>
    </row>
    <row r="12" spans="1:103" ht="24" customHeight="1" thickBot="1">
      <c r="A12" s="340"/>
      <c r="B12" s="340"/>
      <c r="C12" s="340"/>
      <c r="D12" s="340"/>
      <c r="E12" s="340"/>
      <c r="F12" s="340"/>
      <c r="G12" s="340"/>
      <c r="H12" s="340"/>
      <c r="I12" s="340"/>
      <c r="J12" s="340"/>
      <c r="K12" s="340"/>
      <c r="L12" s="340"/>
      <c r="M12" s="340"/>
      <c r="N12" s="340"/>
      <c r="O12" s="340"/>
      <c r="P12" s="340"/>
      <c r="Q12" s="340"/>
      <c r="R12" s="340"/>
      <c r="S12" s="340"/>
      <c r="T12" s="340"/>
      <c r="U12" s="983"/>
      <c r="V12" s="20"/>
      <c r="W12" s="20"/>
      <c r="X12" s="13"/>
      <c r="Y12" s="20"/>
      <c r="Z12" s="20"/>
      <c r="AA12" s="13"/>
      <c r="AB12" s="340"/>
      <c r="AC12" s="634"/>
      <c r="AD12" s="557" t="s">
        <v>222</v>
      </c>
      <c r="AE12" s="558"/>
      <c r="AF12" s="558"/>
      <c r="AG12" s="558"/>
      <c r="AH12" s="558"/>
      <c r="AI12" s="558"/>
      <c r="AJ12" s="559"/>
      <c r="AK12" s="560"/>
      <c r="AM12" s="274" t="s">
        <v>509</v>
      </c>
      <c r="AN12" s="637" t="s">
        <v>602</v>
      </c>
      <c r="AP12" s="11"/>
      <c r="AQ12" s="11"/>
      <c r="AR12" s="11"/>
      <c r="AS12" s="11"/>
      <c r="AT12" s="340"/>
      <c r="AU12" s="340"/>
      <c r="AV12" s="340"/>
      <c r="AW12" s="340"/>
      <c r="AX12" s="340"/>
      <c r="AY12" s="340"/>
      <c r="AZ12" s="340"/>
      <c r="BA12" s="340"/>
      <c r="BB12" s="340"/>
      <c r="BC12" s="340"/>
      <c r="BD12" s="340"/>
      <c r="BE12" s="340"/>
      <c r="BF12" s="340"/>
      <c r="BG12" s="340"/>
      <c r="BH12" s="340"/>
      <c r="BI12" s="929"/>
      <c r="BJ12" s="929"/>
      <c r="BK12" s="929"/>
      <c r="BL12" s="929"/>
      <c r="BM12" s="929"/>
      <c r="BN12" s="929"/>
      <c r="BO12" s="340"/>
      <c r="BP12" s="340"/>
      <c r="BQ12" s="340"/>
      <c r="BR12" s="340"/>
      <c r="BS12" s="340"/>
      <c r="BT12" s="340"/>
      <c r="BU12" s="340"/>
      <c r="BV12" s="20"/>
      <c r="BW12" s="334" t="str">
        <f>CA16&amp;" "&amp;CB16</f>
        <v>Modifiez en ml les volumes qui ne vous conviennent pas Colonne CB</v>
      </c>
      <c r="BX12" s="20"/>
      <c r="BY12" s="20"/>
      <c r="BZ12" s="20"/>
      <c r="CA12" s="20"/>
      <c r="CB12" s="20"/>
      <c r="CC12" s="20"/>
      <c r="CD12" s="20"/>
      <c r="CE12" s="20"/>
      <c r="CF12" s="20"/>
      <c r="CG12" s="20"/>
      <c r="CI12" s="206"/>
      <c r="CJ12" s="16" t="s">
        <v>945</v>
      </c>
      <c r="CK12" s="155"/>
      <c r="CL12" s="155"/>
      <c r="CM12" s="16" t="s">
        <v>2561</v>
      </c>
      <c r="CN12" s="20"/>
      <c r="CO12" s="1630"/>
      <c r="CP12" s="1631"/>
      <c r="CR12" s="28" t="s">
        <v>676</v>
      </c>
      <c r="CS12" s="196"/>
      <c r="CT12" s="196"/>
      <c r="CU12" s="196"/>
      <c r="CW12" s="9">
        <v>1</v>
      </c>
    </row>
    <row r="13" spans="1:103" ht="21" customHeight="1" thickBot="1">
      <c r="B13" s="257" t="s">
        <v>338</v>
      </c>
      <c r="C13" s="967" t="str">
        <f>C20</f>
        <v>N.Nom de la recette.Avec ou sans alcool.Quand .Verre Flute(s).Famille à coller</v>
      </c>
      <c r="D13" s="967">
        <f>D20</f>
        <v>1</v>
      </c>
      <c r="E13" s="968" t="str">
        <f>E20</f>
        <v>Flute(s)</v>
      </c>
      <c r="F13" s="969">
        <f>F20</f>
        <v>12</v>
      </c>
      <c r="G13" s="970" t="str">
        <f>G20</f>
        <v>cl</v>
      </c>
      <c r="H13" s="1555" t="s">
        <v>760</v>
      </c>
      <c r="I13" s="1556"/>
      <c r="J13" s="1557" t="s">
        <v>759</v>
      </c>
      <c r="K13" s="1557"/>
      <c r="L13" s="1557"/>
      <c r="M13" s="1557"/>
      <c r="N13" s="1557"/>
      <c r="O13" s="1557"/>
      <c r="P13" s="1557"/>
      <c r="Q13" s="1557"/>
      <c r="R13" s="1557"/>
      <c r="S13" s="1559" t="s">
        <v>763</v>
      </c>
      <c r="T13" s="340"/>
      <c r="U13" s="1699" t="s">
        <v>2799</v>
      </c>
      <c r="V13" s="1699"/>
      <c r="W13" s="1699"/>
      <c r="X13" s="1699"/>
      <c r="Y13" s="1699"/>
      <c r="Z13" s="1699"/>
      <c r="AA13" s="1699"/>
      <c r="AB13" s="1699"/>
      <c r="AC13" s="634"/>
      <c r="AD13" s="1573" t="s">
        <v>376</v>
      </c>
      <c r="AE13" s="599"/>
      <c r="AF13" s="1575" t="s">
        <v>375</v>
      </c>
      <c r="AG13" s="600"/>
      <c r="AH13" s="173" t="s">
        <v>374</v>
      </c>
      <c r="AI13" s="29"/>
      <c r="AJ13" s="278" t="s">
        <v>953</v>
      </c>
      <c r="AK13" s="552"/>
      <c r="AQ13" s="11"/>
      <c r="AR13" s="11"/>
      <c r="AS13" s="11"/>
      <c r="AT13" s="20"/>
      <c r="AU13" s="1561" t="str">
        <f>J13&amp;" "&amp;H13&amp;" "&amp;H14&amp;" "&amp;H15&amp;"  intensité"&amp;" "&amp;M19&amp;" "&amp;"coût unitaire"&amp;" "&amp;BE22&amp; "€"&amp;" "&amp;" servi en"&amp;" "&amp;BB15</f>
        <v>NOM DE LA RECETTE Avec ou sans Alcool Quand  Couleur dominante  intensité ** coût unitaire 0€  servi en Trembler(s)</v>
      </c>
      <c r="AV13" s="1562"/>
      <c r="AW13" s="1562"/>
      <c r="AX13" s="1562"/>
      <c r="AY13" s="1562"/>
      <c r="AZ13" s="1562"/>
      <c r="BA13" s="1562"/>
      <c r="BB13" s="1562"/>
      <c r="BC13" s="252" t="s">
        <v>432</v>
      </c>
      <c r="BD13" s="1565" t="str">
        <f>S13</f>
        <v>FAMILLE à coller</v>
      </c>
      <c r="BE13" s="1566"/>
      <c r="BF13" s="340"/>
      <c r="BG13" s="251" t="s">
        <v>427</v>
      </c>
      <c r="BH13" s="250" t="s">
        <v>431</v>
      </c>
      <c r="BI13" s="247" t="s">
        <v>429</v>
      </c>
      <c r="BJ13" s="249" t="s">
        <v>426</v>
      </c>
      <c r="BK13" s="248" t="s">
        <v>430</v>
      </c>
      <c r="BL13" s="247" t="s">
        <v>429</v>
      </c>
      <c r="BM13" s="246" t="s">
        <v>428</v>
      </c>
      <c r="BN13" s="245" t="s">
        <v>427</v>
      </c>
      <c r="BO13" s="938" t="str">
        <f>BG15</f>
        <v>Volume saisi 0 ml pour 1 Flute(s)</v>
      </c>
      <c r="BP13" s="244"/>
      <c r="BQ13" s="243"/>
      <c r="BR13" s="242"/>
      <c r="BS13" s="241" t="s">
        <v>426</v>
      </c>
      <c r="BT13" s="240" t="str">
        <f>BJ15</f>
        <v>1 Trembler(s) de 15 cl</v>
      </c>
      <c r="BU13" s="239"/>
      <c r="BW13" s="336" t="s">
        <v>579</v>
      </c>
      <c r="BX13" s="335"/>
      <c r="BY13" s="333"/>
      <c r="BZ13" s="333"/>
      <c r="CA13" s="333"/>
      <c r="CB13" s="333"/>
      <c r="CC13" s="333"/>
      <c r="CD13" s="333"/>
      <c r="CE13" s="333"/>
      <c r="CF13" s="333"/>
      <c r="CG13" s="333"/>
      <c r="CI13" s="206"/>
      <c r="CJ13" s="16" t="s">
        <v>379</v>
      </c>
      <c r="CK13" s="155"/>
      <c r="CL13" s="155"/>
      <c r="CM13" s="16" t="s">
        <v>403</v>
      </c>
      <c r="CN13" s="20"/>
      <c r="CO13" s="16" t="s">
        <v>513</v>
      </c>
      <c r="CP13" s="204"/>
      <c r="CR13" s="28" t="s">
        <v>677</v>
      </c>
      <c r="CS13" s="196"/>
      <c r="CT13" s="196"/>
      <c r="CU13" s="196"/>
      <c r="CW13" s="9">
        <v>1</v>
      </c>
    </row>
    <row r="14" spans="1:103" ht="21" customHeight="1">
      <c r="B14" s="337" t="s">
        <v>338</v>
      </c>
      <c r="C14" s="971" t="str">
        <f>C20</f>
        <v>N.Nom de la recette.Avec ou sans alcool.Quand .Verre Flute(s).Famille à coller</v>
      </c>
      <c r="D14" s="971">
        <f>D20</f>
        <v>1</v>
      </c>
      <c r="E14" s="972" t="str">
        <f>E20</f>
        <v>Flute(s)</v>
      </c>
      <c r="F14" s="973">
        <f>F20</f>
        <v>12</v>
      </c>
      <c r="G14" s="974" t="str">
        <f>G20</f>
        <v>cl</v>
      </c>
      <c r="H14" s="1530" t="s">
        <v>761</v>
      </c>
      <c r="I14" s="1531"/>
      <c r="J14" s="1558"/>
      <c r="K14" s="1558"/>
      <c r="L14" s="1558"/>
      <c r="M14" s="1558"/>
      <c r="N14" s="1558"/>
      <c r="O14" s="1558"/>
      <c r="P14" s="1558"/>
      <c r="Q14" s="1558"/>
      <c r="R14" s="1558"/>
      <c r="S14" s="1560"/>
      <c r="T14" s="340"/>
      <c r="U14" s="912" t="s">
        <v>2798</v>
      </c>
      <c r="V14" s="20"/>
      <c r="W14" s="20"/>
      <c r="X14" s="912" t="s">
        <v>2798</v>
      </c>
      <c r="Y14" s="20"/>
      <c r="Z14" s="20"/>
      <c r="AA14" s="912" t="s">
        <v>2798</v>
      </c>
      <c r="AC14" s="634"/>
      <c r="AD14" s="1574"/>
      <c r="AE14" s="601"/>
      <c r="AF14" s="1576"/>
      <c r="AG14" s="602"/>
      <c r="AH14" s="161" t="s">
        <v>367</v>
      </c>
      <c r="AI14" s="553"/>
      <c r="AJ14" s="1024" t="s">
        <v>758</v>
      </c>
      <c r="AK14" s="1025"/>
      <c r="AM14" s="1579" t="s">
        <v>760</v>
      </c>
      <c r="AN14" s="1580"/>
      <c r="AP14" s="1577" t="s">
        <v>2889</v>
      </c>
      <c r="AQ14" s="11"/>
      <c r="AR14" s="11"/>
      <c r="AS14" s="11"/>
      <c r="AT14" s="20"/>
      <c r="AU14" s="1563"/>
      <c r="AV14" s="1564"/>
      <c r="AW14" s="1564"/>
      <c r="AX14" s="1564"/>
      <c r="AY14" s="1564"/>
      <c r="AZ14" s="1564"/>
      <c r="BA14" s="1564"/>
      <c r="BB14" s="1564"/>
      <c r="BC14" s="503">
        <f>IFERROR(SUM(BB23:BB29)/SUM(AW23:AW29)*100,0)</f>
        <v>0</v>
      </c>
      <c r="BD14" s="1567"/>
      <c r="BE14" s="1568"/>
      <c r="BF14" s="340"/>
      <c r="BG14" s="238" t="str">
        <f t="shared" ref="BG14:BM14" si="11">SUBSTITUTE(ADDRESS(1,COLUMN(),4),"1","")</f>
        <v>BG</v>
      </c>
      <c r="BH14" s="237" t="str">
        <f t="shared" si="11"/>
        <v>BH</v>
      </c>
      <c r="BI14" s="234" t="str">
        <f t="shared" si="11"/>
        <v>BI</v>
      </c>
      <c r="BJ14" s="236" t="str">
        <f t="shared" si="11"/>
        <v>BJ</v>
      </c>
      <c r="BK14" s="235" t="str">
        <f t="shared" si="11"/>
        <v>BK</v>
      </c>
      <c r="BL14" s="234" t="str">
        <f t="shared" si="11"/>
        <v>BL</v>
      </c>
      <c r="BM14" s="233" t="str">
        <f t="shared" si="11"/>
        <v>BM</v>
      </c>
      <c r="BN14" s="232"/>
      <c r="BO14" s="232"/>
      <c r="BP14" s="232"/>
      <c r="BQ14" s="939"/>
      <c r="BR14" s="232"/>
      <c r="BS14" s="218"/>
      <c r="BT14" s="153"/>
      <c r="BU14" s="152"/>
      <c r="BW14" s="336" t="s">
        <v>576</v>
      </c>
      <c r="BX14" s="335"/>
      <c r="BY14" s="333"/>
      <c r="BZ14" s="333"/>
      <c r="CA14" s="333"/>
      <c r="CB14" s="333"/>
      <c r="CC14" s="333"/>
      <c r="CD14" s="333"/>
      <c r="CE14" s="333"/>
      <c r="CF14" s="333"/>
      <c r="CG14" s="333"/>
      <c r="CI14" s="206"/>
      <c r="CJ14" s="16"/>
      <c r="CK14" s="155"/>
      <c r="CL14" s="155"/>
      <c r="CM14" s="16"/>
      <c r="CN14" s="20"/>
      <c r="CO14" s="16"/>
      <c r="CP14" s="204"/>
      <c r="CR14" s="28" t="s">
        <v>678</v>
      </c>
      <c r="CS14" s="196"/>
      <c r="CT14" s="196"/>
      <c r="CU14" s="196"/>
      <c r="CW14" s="9">
        <v>1</v>
      </c>
    </row>
    <row r="15" spans="1:103" ht="21" customHeight="1" thickBot="1">
      <c r="B15" s="133" t="s">
        <v>338</v>
      </c>
      <c r="C15" s="971" t="str">
        <f>C20</f>
        <v>N.Nom de la recette.Avec ou sans alcool.Quand .Verre Flute(s).Famille à coller</v>
      </c>
      <c r="D15" s="971">
        <f>D20</f>
        <v>1</v>
      </c>
      <c r="E15" s="972" t="str">
        <f>E20</f>
        <v>Flute(s)</v>
      </c>
      <c r="F15" s="973">
        <f>F20</f>
        <v>12</v>
      </c>
      <c r="G15" s="974" t="str">
        <f>G20</f>
        <v>cl</v>
      </c>
      <c r="H15" s="1532" t="s">
        <v>757</v>
      </c>
      <c r="I15" s="1533"/>
      <c r="J15" s="332"/>
      <c r="K15" s="331" t="s">
        <v>418</v>
      </c>
      <c r="L15" s="231" t="s">
        <v>764</v>
      </c>
      <c r="M15" s="231"/>
      <c r="N15" s="231"/>
      <c r="O15" s="231"/>
      <c r="P15" s="231"/>
      <c r="Q15" s="231"/>
      <c r="R15" s="231"/>
      <c r="S15" s="230"/>
      <c r="U15" s="1534" t="s">
        <v>411</v>
      </c>
      <c r="V15" s="1695" t="s">
        <v>429</v>
      </c>
      <c r="W15" s="20"/>
      <c r="X15" s="1536" t="s">
        <v>2804</v>
      </c>
      <c r="Y15" s="1697" t="s">
        <v>2888</v>
      </c>
      <c r="Z15" s="20"/>
      <c r="AA15" s="1538" t="s">
        <v>2803</v>
      </c>
      <c r="AB15" s="1697" t="s">
        <v>2888</v>
      </c>
      <c r="AC15" s="634"/>
      <c r="AD15" s="547">
        <v>40</v>
      </c>
      <c r="AE15" s="556"/>
      <c r="AF15" s="598">
        <v>1.04</v>
      </c>
      <c r="AG15" s="556"/>
      <c r="AH15" s="286" t="s">
        <v>219</v>
      </c>
      <c r="AI15" s="551"/>
      <c r="AJ15" s="1572" t="s">
        <v>726</v>
      </c>
      <c r="AK15" s="1533"/>
      <c r="AP15" s="1578"/>
      <c r="AQ15" s="11"/>
      <c r="AR15" s="11"/>
      <c r="AS15" s="11"/>
      <c r="AT15" s="20"/>
      <c r="AU15" s="533" t="str">
        <f>IFERROR(IF(BP30&lt;&gt;INDEX(CB19:CB147,MATCH(E21,BW19:BW147,0)),"⚠️ Vérifiez : le total saisi = "&amp;BP30&amp;" ml (colonne "&amp;BP21&amp;")","✅ OK volume saisi = "&amp;BP30&amp;" ml (colonne "&amp;BP21&amp;")"),"⚠️ Erreur : valeur non trouvée")</f>
        <v>⚠️ Vérifiez : le total saisi = 0 ml (colonne BP)</v>
      </c>
      <c r="AV15" s="207"/>
      <c r="AW15" s="207"/>
      <c r="AX15" s="207"/>
      <c r="AY15" s="207"/>
      <c r="AZ15" s="532" t="s">
        <v>416</v>
      </c>
      <c r="BA15" s="229">
        <v>1</v>
      </c>
      <c r="BB15" s="607" t="s">
        <v>361</v>
      </c>
      <c r="BC15" s="611" t="s">
        <v>805</v>
      </c>
      <c r="BD15" s="608">
        <f>IFERROR(INDEX(CA19:CA147, MATCH(BB15, BW19:BW147, 0)), 0)*BA15</f>
        <v>25</v>
      </c>
      <c r="BE15" s="606">
        <f>BD15/100</f>
        <v>0.25</v>
      </c>
      <c r="BG15" s="228" t="str">
        <f>IF(OR(ISBLANK(H17), ISBLANK(I17), ISBLANK(H19), ISBLANK(I19)), "","Volume saisi "&amp; BP30 &amp; " ml pour "  &amp; H17 &amp; " " &amp; I17)</f>
        <v>Volume saisi 0 ml pour 1 Flute(s)</v>
      </c>
      <c r="BH15" s="226">
        <f>IFERROR(IF(ISBLANK(BA15),"",INDEX(CF19:CF147,MATCH(E15,BW19:BW147,0)))*D15,0)</f>
        <v>180</v>
      </c>
      <c r="BI15" s="225">
        <f>IFERROR(IF(ISBLANK(BA15),"",INDEX(CB19:CB147,MATCH(G15,BW19:BW147,0)))*F15*D15,0)</f>
        <v>120</v>
      </c>
      <c r="BJ15" s="227" t="str">
        <f>IF(OR(ISBLANK(BA15), ISBLANK(BB15), ISBLANK(BA16), ISBLANK(BB16)), "", BA15 &amp; " " &amp; BB15 &amp; " de " &amp; BA16 &amp; " " &amp; BB16)</f>
        <v>1 Trembler(s) de 15 cl</v>
      </c>
      <c r="BK15" s="226">
        <f>IFERROR(IF(ISBLANK(BA15),"",INDEX(CF19:CF147,MATCH(BB15,BW19:BW147,0)))*BA15,0)</f>
        <v>300</v>
      </c>
      <c r="BL15" s="225">
        <f>IF(ISBLANK(BA15),"",INDEX(CB19:CB147,MATCH(BB16,BW19:BW147,0))*BA16*BA15)</f>
        <v>150</v>
      </c>
      <c r="BM15" s="224">
        <f t="shared" ref="BM15:BM29" si="12">IFERROR(BL15/BI15,0)</f>
        <v>1.25</v>
      </c>
      <c r="BN15" s="940" t="str">
        <f>BP21&amp;"= "</f>
        <v xml:space="preserve">BP= </v>
      </c>
      <c r="BO15" s="624" t="str">
        <f>"recherche de "&amp;P20&amp;" dans la table de conversion et multilcation par  "&amp;O20</f>
        <v>recherche de Col.13 dans la table de conversion et multilcation par  Col.12</v>
      </c>
      <c r="BP15" s="939"/>
      <c r="BQ15" s="939"/>
      <c r="BR15" s="939"/>
      <c r="BS15" s="218"/>
      <c r="BT15" s="153"/>
      <c r="BU15" s="152"/>
      <c r="BW15" s="330" t="s">
        <v>575</v>
      </c>
      <c r="BX15" s="330"/>
      <c r="BY15" s="330"/>
      <c r="BZ15" s="330"/>
      <c r="CA15" s="330"/>
      <c r="CB15" s="330"/>
      <c r="CC15" s="330"/>
      <c r="CD15" s="330"/>
      <c r="CE15" s="330"/>
      <c r="CF15" s="330"/>
      <c r="CG15" s="330"/>
      <c r="CI15" s="1632" t="str">
        <f>"Avant d'utiliser ce document vérifiez et  modifiez si besoin  les volumes en ml qui ne vous conviennent pas colonne "&amp; BG10</f>
        <v xml:space="preserve">Avant d'utiliser ce document vérifiez et  modifiez si besoin  les volumes en ml qui ne vous conviennent pas colonne </v>
      </c>
      <c r="CJ15" s="1633"/>
      <c r="CK15" s="1633"/>
      <c r="CL15" s="1633"/>
      <c r="CM15" s="1633"/>
      <c r="CN15" s="1633"/>
      <c r="CO15" s="1633"/>
      <c r="CP15" s="1634"/>
      <c r="CR15" s="28" t="s">
        <v>680</v>
      </c>
      <c r="CS15" s="196"/>
      <c r="CT15" s="196"/>
      <c r="CU15" s="196"/>
      <c r="CW15" s="9">
        <v>1</v>
      </c>
    </row>
    <row r="16" spans="1:103" ht="21" customHeight="1" thickBot="1">
      <c r="B16" s="133" t="s">
        <v>338</v>
      </c>
      <c r="C16" s="971" t="str">
        <f>C20</f>
        <v>N.Nom de la recette.Avec ou sans alcool.Quand .Verre Flute(s).Famille à coller</v>
      </c>
      <c r="D16" s="971">
        <f>D20</f>
        <v>1</v>
      </c>
      <c r="E16" s="972" t="str">
        <f>E20</f>
        <v>Flute(s)</v>
      </c>
      <c r="F16" s="973">
        <f>F20</f>
        <v>12</v>
      </c>
      <c r="G16" s="974" t="str">
        <f>G20</f>
        <v>cl</v>
      </c>
      <c r="H16" s="223" t="s">
        <v>411</v>
      </c>
      <c r="I16" s="329"/>
      <c r="J16" s="318"/>
      <c r="K16" s="318"/>
      <c r="L16" s="318"/>
      <c r="M16" s="318"/>
      <c r="N16" s="210"/>
      <c r="O16" s="222" t="s">
        <v>410</v>
      </c>
      <c r="P16" s="1540" t="s">
        <v>762</v>
      </c>
      <c r="Q16" s="1540"/>
      <c r="R16" s="1540"/>
      <c r="S16" s="1541"/>
      <c r="U16" s="1535"/>
      <c r="V16" s="1696"/>
      <c r="W16" s="20"/>
      <c r="X16" s="1537"/>
      <c r="Y16" s="1698"/>
      <c r="Z16" s="20"/>
      <c r="AA16" s="1539"/>
      <c r="AB16" s="1698"/>
      <c r="AC16" s="634"/>
      <c r="AD16" s="288">
        <v>17</v>
      </c>
      <c r="AE16" s="556"/>
      <c r="AF16" s="597">
        <v>1.04</v>
      </c>
      <c r="AG16" s="556"/>
      <c r="AH16" s="286" t="s">
        <v>215</v>
      </c>
      <c r="AI16" s="551"/>
      <c r="AJ16" s="1572" t="s">
        <v>727</v>
      </c>
      <c r="AK16" s="1533"/>
      <c r="AM16" s="1569" t="s">
        <v>433</v>
      </c>
      <c r="AN16" s="1570"/>
      <c r="AP16" s="3"/>
      <c r="AQ16" s="11"/>
      <c r="AR16" s="11"/>
      <c r="AS16" s="11"/>
      <c r="AT16" s="20"/>
      <c r="AU16" s="533" t="str">
        <f>"Volume d'1 "&amp;E16&amp;" "&amp;IFERROR(IF(ISBLANK(BA15),"",INDEX(CB19:CB147,MATCH(E16,BW19:BW147,0))),0)&amp;" ml"</f>
        <v>Volume d'1 Flute(s) 120 ml</v>
      </c>
      <c r="AV16" s="207"/>
      <c r="AW16" s="207"/>
      <c r="AX16" s="207"/>
      <c r="AY16" s="207"/>
      <c r="AZ16" s="221" t="str">
        <f>"⓬ Vous versez quel volume par ►"&amp;BB15</f>
        <v>⓬ Vous versez quel volume par ►Trembler(s)</v>
      </c>
      <c r="BA16" s="199">
        <v>15</v>
      </c>
      <c r="BB16" s="103" t="s">
        <v>328</v>
      </c>
      <c r="BC16" s="612" t="s">
        <v>806</v>
      </c>
      <c r="BD16" s="608">
        <f>IFERROR(INDEX(CA19:CA147, MATCH(BB16, BW19:BW147, 0)), 0)*BA16</f>
        <v>15</v>
      </c>
      <c r="BE16" s="606">
        <f>BD16/100</f>
        <v>0.15</v>
      </c>
      <c r="BG16" s="142" t="str">
        <f t="shared" ref="BG16:BL16" si="13">BG15</f>
        <v>Volume saisi 0 ml pour 1 Flute(s)</v>
      </c>
      <c r="BH16" s="328">
        <f t="shared" si="13"/>
        <v>180</v>
      </c>
      <c r="BI16" s="328">
        <f t="shared" si="13"/>
        <v>120</v>
      </c>
      <c r="BJ16" s="140" t="str">
        <f t="shared" si="13"/>
        <v>1 Trembler(s) de 15 cl</v>
      </c>
      <c r="BK16" s="135">
        <f t="shared" si="13"/>
        <v>300</v>
      </c>
      <c r="BL16" s="327">
        <f t="shared" si="13"/>
        <v>150</v>
      </c>
      <c r="BM16" s="151">
        <f t="shared" si="12"/>
        <v>1.25</v>
      </c>
      <c r="BN16" s="940" t="str">
        <f>BQ21&amp;"= "</f>
        <v xml:space="preserve">BQ= </v>
      </c>
      <c r="BO16" s="624" t="str">
        <f>"volumes de l'Auteur pour "&amp;BQ30&amp;" ml"</f>
        <v>volumes de l'Auteur pour 0 ml</v>
      </c>
      <c r="BP16" s="20"/>
      <c r="BQ16" s="20"/>
      <c r="BR16" s="20"/>
      <c r="BS16" s="218"/>
      <c r="BT16" s="153"/>
      <c r="BU16" s="152"/>
      <c r="BW16" s="27"/>
      <c r="BX16" s="323"/>
      <c r="BY16" s="323"/>
      <c r="BZ16" s="323"/>
      <c r="CA16" s="326" t="s">
        <v>574</v>
      </c>
      <c r="CB16" s="325" t="str">
        <f>SUBSTITUTE(ADDRESS(1,COLUMN(),4),"1","")</f>
        <v>CB</v>
      </c>
      <c r="CC16" s="324" t="s">
        <v>561</v>
      </c>
      <c r="CD16" s="323"/>
      <c r="CE16" s="323"/>
      <c r="CF16" s="323"/>
      <c r="CG16" s="323"/>
      <c r="CI16" s="1632"/>
      <c r="CJ16" s="1633"/>
      <c r="CK16" s="1633"/>
      <c r="CL16" s="1633"/>
      <c r="CM16" s="1633"/>
      <c r="CN16" s="1633"/>
      <c r="CO16" s="1633"/>
      <c r="CP16" s="1634"/>
      <c r="CR16" s="548" t="s">
        <v>681</v>
      </c>
      <c r="CS16" s="196"/>
      <c r="CT16" s="196"/>
      <c r="CU16" s="196"/>
      <c r="CW16" s="9">
        <v>1</v>
      </c>
    </row>
    <row r="17" spans="2:101" ht="21" customHeight="1" thickBot="1">
      <c r="B17" s="133" t="s">
        <v>338</v>
      </c>
      <c r="C17" s="971" t="str">
        <f>C20</f>
        <v>N.Nom de la recette.Avec ou sans alcool.Quand .Verre Flute(s).Famille à coller</v>
      </c>
      <c r="D17" s="971">
        <f>D20</f>
        <v>1</v>
      </c>
      <c r="E17" s="972" t="str">
        <f>E20</f>
        <v>Flute(s)</v>
      </c>
      <c r="F17" s="973">
        <f>F20</f>
        <v>12</v>
      </c>
      <c r="G17" s="974" t="str">
        <f>G20</f>
        <v>cl</v>
      </c>
      <c r="H17" s="215">
        <v>1</v>
      </c>
      <c r="I17" s="322" t="s">
        <v>415</v>
      </c>
      <c r="J17" s="914" t="str">
        <f>(H19*H17)&amp;" "&amp;I19</f>
        <v>12 cl</v>
      </c>
      <c r="K17" s="913" t="str">
        <f>"pour "&amp;H17&amp;" "&amp;I17</f>
        <v>pour 1 Flute(s)</v>
      </c>
      <c r="L17" s="20"/>
      <c r="M17" s="20"/>
      <c r="N17" s="214"/>
      <c r="O17" s="16"/>
      <c r="P17" s="1540"/>
      <c r="Q17" s="1540"/>
      <c r="R17" s="1540"/>
      <c r="S17" s="1541"/>
      <c r="U17" s="322" t="s">
        <v>483</v>
      </c>
      <c r="V17" s="806">
        <v>250</v>
      </c>
      <c r="X17" s="103" t="s">
        <v>282</v>
      </c>
      <c r="Y17" s="806">
        <v>1000</v>
      </c>
      <c r="AA17" s="103" t="s">
        <v>282</v>
      </c>
      <c r="AB17" s="806">
        <v>1000</v>
      </c>
      <c r="AC17" s="634"/>
      <c r="AD17" s="288">
        <v>29</v>
      </c>
      <c r="AE17" s="556"/>
      <c r="AF17" s="597">
        <v>0.97</v>
      </c>
      <c r="AG17" s="556"/>
      <c r="AH17" s="286" t="s">
        <v>213</v>
      </c>
      <c r="AI17" s="551"/>
      <c r="AJ17" s="1572" t="s">
        <v>728</v>
      </c>
      <c r="AK17" s="1533"/>
      <c r="AP17" s="1571" t="s">
        <v>883</v>
      </c>
      <c r="AR17" s="1571" t="s">
        <v>812</v>
      </c>
      <c r="AS17" s="1571" t="s">
        <v>814</v>
      </c>
      <c r="AU17" s="534" t="str">
        <f>IF(ISBLANK(BA15), "", IF(BD16&lt;=AU18, "✔ OK pour de/des verre(s) " &amp; BB15 &amp; " de " &amp; AU18&amp; " cl (volume versé : "&amp;BD16&amp; " cl)", "❌ Trop plein pour " &amp; BB15 &amp; " de " &amp;AU18&amp; " cl (volume utilisé : " &amp; (BD16*BA15) &amp; " cl)"))</f>
        <v>✔ OK pour de/des verre(s) Trembler(s) de 25 cl cl (volume versé : 15 cl)</v>
      </c>
      <c r="AV17" s="213"/>
      <c r="AW17" s="207"/>
      <c r="AX17" s="20"/>
      <c r="AY17" s="20"/>
      <c r="AZ17" s="212"/>
      <c r="BA17" s="180"/>
      <c r="BB17" s="211" t="str">
        <f>IFERROR(IF(BD16&gt;BB18,AU21,IF(BB18&gt;BD16,AV21,IF(BB18=BD16,AW21))),0)</f>
        <v>Vous servez plus que l'Auteur qui avait prévu 12 cl</v>
      </c>
      <c r="BC17" s="611" t="s">
        <v>803</v>
      </c>
      <c r="BD17" s="608">
        <f>BD16*BA15</f>
        <v>15</v>
      </c>
      <c r="BE17" s="606">
        <f>BE16*BA15</f>
        <v>0.15</v>
      </c>
      <c r="BG17" s="142" t="str">
        <f t="shared" ref="BG17:BL17" si="14">BG15</f>
        <v>Volume saisi 0 ml pour 1 Flute(s)</v>
      </c>
      <c r="BH17" s="141">
        <f t="shared" si="14"/>
        <v>180</v>
      </c>
      <c r="BI17" s="141">
        <f t="shared" si="14"/>
        <v>120</v>
      </c>
      <c r="BJ17" s="140" t="str">
        <f t="shared" si="14"/>
        <v>1 Trembler(s) de 15 cl</v>
      </c>
      <c r="BK17" s="135">
        <f t="shared" si="14"/>
        <v>300</v>
      </c>
      <c r="BL17" s="139">
        <f t="shared" si="14"/>
        <v>150</v>
      </c>
      <c r="BM17" s="151">
        <f t="shared" si="12"/>
        <v>1.25</v>
      </c>
      <c r="BN17" s="943" t="str">
        <f>BS21&amp;"= "</f>
        <v xml:space="preserve">BS= </v>
      </c>
      <c r="BO17" s="624" t="str">
        <f>"volumes de l'Auteur X par le coef. " &amp; TEXT(BM17, "0.00")</f>
        <v>volumes de l'Auteur X par le coef. 1.25</v>
      </c>
      <c r="BP17" s="20"/>
      <c r="BQ17" s="20"/>
      <c r="BR17" s="20"/>
      <c r="BS17" s="153"/>
      <c r="BT17" s="153"/>
      <c r="BU17" s="152"/>
      <c r="BW17" s="903" t="s">
        <v>573</v>
      </c>
      <c r="BX17" s="1542" t="s">
        <v>572</v>
      </c>
      <c r="BY17" s="1544" t="s">
        <v>571</v>
      </c>
      <c r="BZ17" s="1544" t="s">
        <v>570</v>
      </c>
      <c r="CA17" s="1612" t="s">
        <v>569</v>
      </c>
      <c r="CB17" s="1614" t="s">
        <v>429</v>
      </c>
      <c r="CC17" s="1616" t="s">
        <v>568</v>
      </c>
      <c r="CD17" s="1618" t="s">
        <v>567</v>
      </c>
      <c r="CE17" s="1618"/>
      <c r="CF17" s="1619" t="s">
        <v>430</v>
      </c>
      <c r="CG17" s="1592" t="s">
        <v>566</v>
      </c>
      <c r="CI17" s="1635" t="s">
        <v>561</v>
      </c>
      <c r="CJ17" s="1636"/>
      <c r="CK17" s="1636"/>
      <c r="CL17" s="1636"/>
      <c r="CM17" s="1636"/>
      <c r="CN17" s="1636"/>
      <c r="CO17" s="1636"/>
      <c r="CP17" s="1637"/>
      <c r="CR17" s="28" t="s">
        <v>682</v>
      </c>
      <c r="CS17" s="196"/>
      <c r="CT17" s="196"/>
      <c r="CU17" s="196"/>
      <c r="CW17" s="9">
        <v>1</v>
      </c>
    </row>
    <row r="18" spans="2:101" ht="21" customHeight="1">
      <c r="B18" s="133" t="s">
        <v>338</v>
      </c>
      <c r="C18" s="971" t="str">
        <f>C20</f>
        <v>N.Nom de la recette.Avec ou sans alcool.Quand .Verre Flute(s).Famille à coller</v>
      </c>
      <c r="D18" s="971">
        <f>D20</f>
        <v>1</v>
      </c>
      <c r="E18" s="972" t="str">
        <f>E20</f>
        <v>Flute(s)</v>
      </c>
      <c r="F18" s="973">
        <f>F20</f>
        <v>12</v>
      </c>
      <c r="G18" s="974" t="str">
        <f>G20</f>
        <v>cl</v>
      </c>
      <c r="H18" s="320" t="str">
        <f>"❽ Volume servi par "&amp;I17</f>
        <v>❽ Volume servi par Flute(s)</v>
      </c>
      <c r="I18" s="319"/>
      <c r="J18" s="318"/>
      <c r="K18" s="315"/>
      <c r="L18" s="198" t="s">
        <v>403</v>
      </c>
      <c r="M18" s="314" t="s">
        <v>402</v>
      </c>
      <c r="N18" s="20"/>
      <c r="O18" s="20"/>
      <c r="P18" s="1594" t="str">
        <f>C20&amp;"  intensité"&amp;" "&amp;M18&amp;" "&amp;"coût"&amp;M19&amp;" "&amp;" "&amp;H15</f>
        <v>N.Nom de la recette.Avec ou sans alcool.Quand .Verre Flute(s).Famille à coller  intensité **** coût**  Couleur dominante</v>
      </c>
      <c r="Q18" s="1594"/>
      <c r="R18" s="1594"/>
      <c r="S18" s="1595"/>
      <c r="U18" s="322" t="s">
        <v>481</v>
      </c>
      <c r="V18" s="806">
        <v>180</v>
      </c>
      <c r="X18" s="103" t="s">
        <v>330</v>
      </c>
      <c r="Y18" s="806">
        <v>100</v>
      </c>
      <c r="AA18" s="103" t="s">
        <v>330</v>
      </c>
      <c r="AB18" s="806">
        <v>100</v>
      </c>
      <c r="AC18" s="634"/>
      <c r="AD18" s="288">
        <v>28</v>
      </c>
      <c r="AE18" s="556"/>
      <c r="AF18" s="597">
        <v>1.04</v>
      </c>
      <c r="AG18" s="556"/>
      <c r="AH18" s="286" t="s">
        <v>210</v>
      </c>
      <c r="AI18" s="551"/>
      <c r="AJ18" s="1572" t="s">
        <v>729</v>
      </c>
      <c r="AK18" s="1533"/>
      <c r="AM18" s="1569" t="s">
        <v>666</v>
      </c>
      <c r="AN18" s="1570"/>
      <c r="AP18" s="1571"/>
      <c r="AR18" s="1571"/>
      <c r="AS18" s="1571"/>
      <c r="AU18" s="609" t="str">
        <f>IFERROR(INDEX(CA19:CA147, MATCH(BB15, BW19:BW147, 0)), 0)&amp;" cl"</f>
        <v>25 cl</v>
      </c>
      <c r="AV18" s="209"/>
      <c r="AW18" s="207"/>
      <c r="AX18" s="208"/>
      <c r="AY18" s="208"/>
      <c r="AZ18" s="208"/>
      <c r="BA18" s="611" t="s">
        <v>804</v>
      </c>
      <c r="BB18" s="613">
        <f>IF(ISBLANK(BA15),"",INDEX(CB19:CB147,MATCH(G18,BW19:BW147,0))*F18/10)</f>
        <v>12</v>
      </c>
      <c r="BC18" s="207"/>
      <c r="BD18" s="207"/>
      <c r="BE18" s="219"/>
      <c r="BG18" s="142" t="str">
        <f t="shared" ref="BG18:BL18" si="15">BG15</f>
        <v>Volume saisi 0 ml pour 1 Flute(s)</v>
      </c>
      <c r="BH18" s="141">
        <f t="shared" si="15"/>
        <v>180</v>
      </c>
      <c r="BI18" s="141">
        <f t="shared" si="15"/>
        <v>120</v>
      </c>
      <c r="BJ18" s="140" t="str">
        <f t="shared" si="15"/>
        <v>1 Trembler(s) de 15 cl</v>
      </c>
      <c r="BK18" s="135">
        <f t="shared" si="15"/>
        <v>300</v>
      </c>
      <c r="BL18" s="139">
        <f t="shared" si="15"/>
        <v>150</v>
      </c>
      <c r="BM18" s="151">
        <f t="shared" si="12"/>
        <v>1.25</v>
      </c>
      <c r="BN18" s="20"/>
      <c r="BO18" s="20"/>
      <c r="BP18" s="20"/>
      <c r="BQ18" s="20"/>
      <c r="BR18" s="20"/>
      <c r="BS18" s="153"/>
      <c r="BT18" s="153"/>
      <c r="BU18" s="152"/>
      <c r="BW18" s="317" t="s">
        <v>1895</v>
      </c>
      <c r="BX18" s="1543"/>
      <c r="BY18" s="1545"/>
      <c r="BZ18" s="1545"/>
      <c r="CA18" s="1613"/>
      <c r="CB18" s="1615"/>
      <c r="CC18" s="1617"/>
      <c r="CD18" s="316" t="s">
        <v>326</v>
      </c>
      <c r="CE18" s="316" t="s">
        <v>328</v>
      </c>
      <c r="CF18" s="1620"/>
      <c r="CG18" s="1593"/>
      <c r="CI18" s="1635"/>
      <c r="CJ18" s="1636"/>
      <c r="CK18" s="1636"/>
      <c r="CL18" s="1636"/>
      <c r="CM18" s="1636"/>
      <c r="CN18" s="1636"/>
      <c r="CO18" s="1636"/>
      <c r="CP18" s="1637"/>
      <c r="CR18" s="548" t="s">
        <v>684</v>
      </c>
      <c r="CS18" s="196"/>
      <c r="CT18" s="196"/>
      <c r="CU18" s="196"/>
      <c r="CW18" s="9">
        <v>1</v>
      </c>
    </row>
    <row r="19" spans="2:101" ht="21" customHeight="1" thickBot="1">
      <c r="B19" s="133" t="s">
        <v>338</v>
      </c>
      <c r="C19" s="971" t="str">
        <f>C20</f>
        <v>N.Nom de la recette.Avec ou sans alcool.Quand .Verre Flute(s).Famille à coller</v>
      </c>
      <c r="D19" s="971">
        <f>D20</f>
        <v>1</v>
      </c>
      <c r="E19" s="972" t="str">
        <f>E20</f>
        <v>Flute(s)</v>
      </c>
      <c r="F19" s="973">
        <f>F20</f>
        <v>12</v>
      </c>
      <c r="G19" s="974" t="str">
        <f>G20</f>
        <v>cl</v>
      </c>
      <c r="H19" s="199">
        <v>12</v>
      </c>
      <c r="I19" s="103" t="s">
        <v>328</v>
      </c>
      <c r="J19" s="315"/>
      <c r="K19" s="315"/>
      <c r="L19" s="198" t="s">
        <v>398</v>
      </c>
      <c r="M19" s="314" t="s">
        <v>397</v>
      </c>
      <c r="N19" s="20"/>
      <c r="O19" s="20"/>
      <c r="P19" s="1594"/>
      <c r="Q19" s="1594"/>
      <c r="R19" s="1594"/>
      <c r="S19" s="1595"/>
      <c r="U19" s="322" t="s">
        <v>38</v>
      </c>
      <c r="V19" s="806">
        <v>250</v>
      </c>
      <c r="X19" s="103" t="s">
        <v>328</v>
      </c>
      <c r="Y19" s="806">
        <v>10</v>
      </c>
      <c r="AA19" s="103" t="s">
        <v>328</v>
      </c>
      <c r="AB19" s="806">
        <v>10</v>
      </c>
      <c r="AC19" s="634"/>
      <c r="AD19" s="288">
        <v>44.7</v>
      </c>
      <c r="AE19" s="556"/>
      <c r="AF19" s="597">
        <v>0.94</v>
      </c>
      <c r="AG19" s="556"/>
      <c r="AH19" s="286" t="s">
        <v>208</v>
      </c>
      <c r="AI19" s="551"/>
      <c r="AJ19" s="1572" t="s">
        <v>730</v>
      </c>
      <c r="AK19" s="1533"/>
      <c r="AO19" s="549"/>
      <c r="AP19" s="3"/>
      <c r="AU19" s="1596" t="str">
        <f>P16</f>
        <v>Type de cocktail:</v>
      </c>
      <c r="AV19" s="1597"/>
      <c r="AW19" s="1597"/>
      <c r="AX19" s="1597"/>
      <c r="AY19" s="1597"/>
      <c r="AZ19" s="1598"/>
      <c r="BA19" s="195"/>
      <c r="BB19" s="195"/>
      <c r="BC19" s="195"/>
      <c r="BD19" s="195"/>
      <c r="BE19" s="194"/>
      <c r="BG19" s="142" t="str">
        <f t="shared" ref="BG19:BL19" si="16">BG15</f>
        <v>Volume saisi 0 ml pour 1 Flute(s)</v>
      </c>
      <c r="BH19" s="141">
        <f t="shared" si="16"/>
        <v>180</v>
      </c>
      <c r="BI19" s="141">
        <f t="shared" si="16"/>
        <v>120</v>
      </c>
      <c r="BJ19" s="140" t="str">
        <f t="shared" si="16"/>
        <v>1 Trembler(s) de 15 cl</v>
      </c>
      <c r="BK19" s="135">
        <f t="shared" si="16"/>
        <v>300</v>
      </c>
      <c r="BL19" s="139">
        <f t="shared" si="16"/>
        <v>150</v>
      </c>
      <c r="BM19" s="151">
        <f t="shared" si="12"/>
        <v>1.25</v>
      </c>
      <c r="BN19" s="939"/>
      <c r="BO19" s="939"/>
      <c r="BP19" s="1602" t="str">
        <f>BP21&amp;" =  Volumes saisis colonnes "&amp;SUBSTITUTE(ADDRESS(1,COLUMN(O23),4),"1","")&amp;" et "&amp;SUBSTITUTE(ADDRESS(1,COLUMN(P23),4),"1","")</f>
        <v>BP =  Volumes saisis colonnes O et P</v>
      </c>
      <c r="BQ19" s="939"/>
      <c r="BR19" s="939"/>
      <c r="BS19" s="153"/>
      <c r="BT19" s="153"/>
      <c r="BU19" s="152"/>
      <c r="BW19" s="119" t="s">
        <v>483</v>
      </c>
      <c r="BX19" s="642">
        <f t="shared" ref="BX19:BX82" si="17">CB19 / 1000</f>
        <v>0.25</v>
      </c>
      <c r="BY19" s="313" t="s">
        <v>282</v>
      </c>
      <c r="BZ19" s="312">
        <f t="shared" ref="BZ19:BZ82" si="18">ROUND(1/BX19,0)</f>
        <v>4</v>
      </c>
      <c r="CA19" s="308">
        <f t="shared" ref="CA19:CA82" si="19">CB19/10</f>
        <v>25</v>
      </c>
      <c r="CB19" s="311">
        <v>250</v>
      </c>
      <c r="CC19" s="310">
        <v>200</v>
      </c>
      <c r="CD19" s="309">
        <v>300</v>
      </c>
      <c r="CE19" s="628">
        <f t="shared" ref="CE19:CE74" si="20">CD19/10</f>
        <v>30</v>
      </c>
      <c r="CF19" s="307">
        <v>300</v>
      </c>
      <c r="CG19" s="944" t="s">
        <v>482</v>
      </c>
      <c r="CI19" s="708" t="s">
        <v>2569</v>
      </c>
      <c r="CJ19" s="20"/>
      <c r="CK19" s="20"/>
      <c r="CL19" s="20"/>
      <c r="CM19" s="20"/>
      <c r="CN19" s="20"/>
      <c r="CO19" s="20"/>
      <c r="CP19" s="721"/>
      <c r="CR19" s="196"/>
      <c r="CS19" s="196"/>
      <c r="CT19" s="196"/>
      <c r="CU19" s="196"/>
      <c r="CW19" s="9">
        <v>1</v>
      </c>
    </row>
    <row r="20" spans="2:101" ht="21" customHeight="1">
      <c r="B20" s="133" t="s">
        <v>338</v>
      </c>
      <c r="C20" s="975" t="str">
        <f>UPPER(LEFT(J13,1)) &amp; "." &amp; UPPER(LEFT(J13,1)) &amp; LOWER(MID(J13,2,999)) &amp; "." &amp; UPPER(LEFT(H13,1)) &amp; LOWER(MID(H13,2,999)) &amp; "." &amp; UPPER(LEFT(H14,1)) &amp; LOWER(MID(H14,2,999)) &amp; "." &amp; "Verre " &amp; UPPER(LEFT(I17,1)) &amp; LOWER(MID(I17,2,999)) &amp; IF(LEFT(S13,1)=UPPER(LEFT(S13,1)),".","") &amp; UPPER(LEFT(S13,1)) &amp; LOWER(MID(S13,2,999))</f>
        <v>N.Nom de la recette.Avec ou sans alcool.Quand .Verre Flute(s).Famille à coller</v>
      </c>
      <c r="D20" s="975">
        <f>H17</f>
        <v>1</v>
      </c>
      <c r="E20" s="976" t="str">
        <f>I17</f>
        <v>Flute(s)</v>
      </c>
      <c r="F20" s="976">
        <f>H19</f>
        <v>12</v>
      </c>
      <c r="G20" s="977" t="str">
        <f>I19</f>
        <v>cl</v>
      </c>
      <c r="H20" s="182" t="s">
        <v>2800</v>
      </c>
      <c r="I20" s="182" t="s">
        <v>2801</v>
      </c>
      <c r="J20" s="182" t="s">
        <v>2802</v>
      </c>
      <c r="K20" s="182" t="s">
        <v>393</v>
      </c>
      <c r="L20" s="182" t="s">
        <v>392</v>
      </c>
      <c r="M20" s="182" t="s">
        <v>391</v>
      </c>
      <c r="N20" s="182" t="s">
        <v>390</v>
      </c>
      <c r="O20" s="182" t="s">
        <v>389</v>
      </c>
      <c r="P20" s="182" t="s">
        <v>388</v>
      </c>
      <c r="Q20" s="182" t="s">
        <v>387</v>
      </c>
      <c r="R20" s="182" t="s">
        <v>386</v>
      </c>
      <c r="S20" s="181" t="s">
        <v>385</v>
      </c>
      <c r="U20" s="322" t="s">
        <v>425</v>
      </c>
      <c r="V20" s="806">
        <v>350</v>
      </c>
      <c r="X20" s="103" t="s">
        <v>326</v>
      </c>
      <c r="Y20" s="1023">
        <v>1</v>
      </c>
      <c r="AA20" s="103" t="s">
        <v>326</v>
      </c>
      <c r="AB20" s="806">
        <v>1</v>
      </c>
      <c r="AC20" s="634"/>
      <c r="AD20" s="288">
        <v>25</v>
      </c>
      <c r="AE20" s="556"/>
      <c r="AF20" s="597">
        <v>1.05</v>
      </c>
      <c r="AG20" s="556"/>
      <c r="AH20" s="286" t="s">
        <v>204</v>
      </c>
      <c r="AI20" s="551"/>
      <c r="AJ20" s="1572" t="s">
        <v>728</v>
      </c>
      <c r="AK20" s="1533"/>
      <c r="AM20" s="1530" t="s">
        <v>761</v>
      </c>
      <c r="AN20" s="1531"/>
      <c r="AO20" s="549"/>
      <c r="AP20" s="1645" t="s">
        <v>670</v>
      </c>
      <c r="AR20" s="1647" t="s">
        <v>887</v>
      </c>
      <c r="AS20" s="1648" t="s">
        <v>884</v>
      </c>
      <c r="AU20" s="1599"/>
      <c r="AV20" s="1600"/>
      <c r="AW20" s="1600"/>
      <c r="AX20" s="1600"/>
      <c r="AY20" s="1600"/>
      <c r="AZ20" s="1601"/>
      <c r="BA20" s="180"/>
      <c r="BB20" s="180"/>
      <c r="BC20" s="180"/>
      <c r="BD20" s="180"/>
      <c r="BE20" s="535" t="s">
        <v>384</v>
      </c>
      <c r="BG20" s="142" t="str">
        <f t="shared" ref="BG20:BL20" si="21">BG15</f>
        <v>Volume saisi 0 ml pour 1 Flute(s)</v>
      </c>
      <c r="BH20" s="141">
        <f t="shared" si="21"/>
        <v>180</v>
      </c>
      <c r="BI20" s="141">
        <f t="shared" si="21"/>
        <v>120</v>
      </c>
      <c r="BJ20" s="140" t="str">
        <f t="shared" si="21"/>
        <v>1 Trembler(s) de 15 cl</v>
      </c>
      <c r="BK20" s="135">
        <f t="shared" si="21"/>
        <v>300</v>
      </c>
      <c r="BL20" s="139">
        <f t="shared" si="21"/>
        <v>150</v>
      </c>
      <c r="BM20" s="151">
        <f t="shared" si="12"/>
        <v>1.25</v>
      </c>
      <c r="BN20" s="20"/>
      <c r="BO20" s="939"/>
      <c r="BP20" s="1602"/>
      <c r="BQ20" s="939"/>
      <c r="BR20" s="939"/>
      <c r="BS20" s="153"/>
      <c r="BT20" s="153"/>
      <c r="BU20" s="152"/>
      <c r="BW20" s="119" t="s">
        <v>481</v>
      </c>
      <c r="BX20" s="93">
        <f t="shared" si="17"/>
        <v>0.18</v>
      </c>
      <c r="BY20" s="92" t="s">
        <v>282</v>
      </c>
      <c r="BZ20" s="75">
        <f t="shared" si="18"/>
        <v>6</v>
      </c>
      <c r="CA20" s="74">
        <f t="shared" si="19"/>
        <v>18</v>
      </c>
      <c r="CB20" s="91">
        <v>180</v>
      </c>
      <c r="CC20" s="72">
        <v>150</v>
      </c>
      <c r="CD20" s="71">
        <v>240</v>
      </c>
      <c r="CE20" s="79">
        <f t="shared" si="20"/>
        <v>24</v>
      </c>
      <c r="CF20" s="95">
        <v>240</v>
      </c>
      <c r="CG20" s="945" t="s">
        <v>480</v>
      </c>
      <c r="CI20" s="303" t="s">
        <v>317</v>
      </c>
      <c r="CJ20" s="302" t="s">
        <v>554</v>
      </c>
      <c r="CK20" s="301" t="s">
        <v>553</v>
      </c>
      <c r="CL20" s="119" t="s">
        <v>415</v>
      </c>
      <c r="CM20" s="301" t="s">
        <v>552</v>
      </c>
      <c r="CN20" s="301" t="s">
        <v>551</v>
      </c>
      <c r="CO20" s="876" t="s">
        <v>1896</v>
      </c>
      <c r="CP20" s="295"/>
      <c r="CR20" s="1627" t="s">
        <v>685</v>
      </c>
      <c r="CS20" s="1628"/>
      <c r="CT20" s="1628"/>
      <c r="CU20" s="1629"/>
      <c r="CW20" s="9">
        <v>1</v>
      </c>
    </row>
    <row r="21" spans="2:101" ht="21" customHeight="1">
      <c r="B21" s="133" t="s">
        <v>338</v>
      </c>
      <c r="C21" s="971" t="str">
        <f>C20</f>
        <v>N.Nom de la recette.Avec ou sans alcool.Quand .Verre Flute(s).Famille à coller</v>
      </c>
      <c r="D21" s="971">
        <f>D20</f>
        <v>1</v>
      </c>
      <c r="E21" s="972" t="str">
        <f>E20</f>
        <v>Flute(s)</v>
      </c>
      <c r="F21" s="973">
        <f>F20</f>
        <v>12</v>
      </c>
      <c r="G21" s="974" t="str">
        <f>G20</f>
        <v>cl</v>
      </c>
      <c r="H21" s="1603" t="s">
        <v>381</v>
      </c>
      <c r="I21" s="1604"/>
      <c r="J21" s="1605"/>
      <c r="K21" s="176"/>
      <c r="L21" s="175" t="s">
        <v>380</v>
      </c>
      <c r="M21" s="1606" t="s">
        <v>379</v>
      </c>
      <c r="N21" s="174"/>
      <c r="O21" s="1608" t="s">
        <v>378</v>
      </c>
      <c r="P21" s="1610" t="s">
        <v>377</v>
      </c>
      <c r="Q21" s="1573" t="s">
        <v>376</v>
      </c>
      <c r="R21" s="1582" t="s">
        <v>375</v>
      </c>
      <c r="S21" s="173" t="s">
        <v>374</v>
      </c>
      <c r="U21" s="322" t="s">
        <v>344</v>
      </c>
      <c r="V21" s="806">
        <v>180</v>
      </c>
      <c r="AA21" s="816" t="s">
        <v>324</v>
      </c>
      <c r="AB21" s="806">
        <v>500</v>
      </c>
      <c r="AC21" s="634"/>
      <c r="AD21" s="288">
        <v>40</v>
      </c>
      <c r="AE21" s="556"/>
      <c r="AF21" s="597">
        <v>0.95</v>
      </c>
      <c r="AG21" s="556"/>
      <c r="AH21" s="286" t="s">
        <v>200</v>
      </c>
      <c r="AI21" s="551"/>
      <c r="AJ21" s="1572" t="s">
        <v>731</v>
      </c>
      <c r="AK21" s="1533"/>
      <c r="AO21" s="549"/>
      <c r="AP21" s="1646"/>
      <c r="AR21" s="1646"/>
      <c r="AS21" s="1648"/>
      <c r="AU21" s="172" t="str">
        <f>"Vous servez plus que l'Auteur qui avait prévu "&amp;BB18&amp;" cl"</f>
        <v>Vous servez plus que l'Auteur qui avait prévu 12 cl</v>
      </c>
      <c r="AV21" s="171" t="str">
        <f>"Vous servez moins que l'Auteur qui avait prévu "&amp;BB18&amp;" cl"</f>
        <v>Vous servez moins que l'Auteur qui avait prévu 12 cl</v>
      </c>
      <c r="AW21" s="171" t="s">
        <v>373</v>
      </c>
      <c r="AX21" s="170"/>
      <c r="AY21" s="170"/>
      <c r="AZ21" s="170"/>
      <c r="BA21" s="170"/>
      <c r="BB21" s="946"/>
      <c r="BC21" s="946"/>
      <c r="BD21" s="536" t="s">
        <v>372</v>
      </c>
      <c r="BE21" s="168" t="s">
        <v>371</v>
      </c>
      <c r="BG21" s="142" t="str">
        <f t="shared" ref="BG21:BL21" si="22">BG15</f>
        <v>Volume saisi 0 ml pour 1 Flute(s)</v>
      </c>
      <c r="BH21" s="141">
        <f t="shared" si="22"/>
        <v>180</v>
      </c>
      <c r="BI21" s="141">
        <f t="shared" si="22"/>
        <v>120</v>
      </c>
      <c r="BJ21" s="140" t="str">
        <f t="shared" si="22"/>
        <v>1 Trembler(s) de 15 cl</v>
      </c>
      <c r="BK21" s="135">
        <f t="shared" si="22"/>
        <v>300</v>
      </c>
      <c r="BL21" s="139">
        <f t="shared" si="22"/>
        <v>150</v>
      </c>
      <c r="BM21" s="151">
        <f t="shared" si="12"/>
        <v>1.25</v>
      </c>
      <c r="BN21" s="166" t="str">
        <f t="shared" ref="BN21:BT21" si="23">SUBSTITUTE(ADDRESS(1,COLUMN(),4),"1","")</f>
        <v>BN</v>
      </c>
      <c r="BO21" s="166" t="str">
        <f t="shared" si="23"/>
        <v>BO</v>
      </c>
      <c r="BP21" s="167" t="str">
        <f t="shared" si="23"/>
        <v>BP</v>
      </c>
      <c r="BQ21" s="167" t="str">
        <f t="shared" si="23"/>
        <v>BQ</v>
      </c>
      <c r="BR21" s="166" t="str">
        <f t="shared" si="23"/>
        <v>BR</v>
      </c>
      <c r="BS21" s="165" t="str">
        <f t="shared" si="23"/>
        <v>BS</v>
      </c>
      <c r="BT21" s="625" t="str">
        <f t="shared" si="23"/>
        <v>BT</v>
      </c>
      <c r="BU21" s="732" t="str">
        <f>"1"&amp;" "&amp;BB15</f>
        <v>1 Trembler(s)</v>
      </c>
      <c r="BW21" s="119" t="s">
        <v>38</v>
      </c>
      <c r="BX21" s="93">
        <f t="shared" si="17"/>
        <v>0.25</v>
      </c>
      <c r="BY21" s="92" t="s">
        <v>282</v>
      </c>
      <c r="BZ21" s="75">
        <f t="shared" si="18"/>
        <v>4</v>
      </c>
      <c r="CA21" s="74">
        <f t="shared" si="19"/>
        <v>25</v>
      </c>
      <c r="CB21" s="91">
        <v>250</v>
      </c>
      <c r="CC21" s="72">
        <v>200</v>
      </c>
      <c r="CD21" s="71">
        <v>300</v>
      </c>
      <c r="CE21" s="79">
        <f t="shared" si="20"/>
        <v>30</v>
      </c>
      <c r="CF21" s="95">
        <v>300</v>
      </c>
      <c r="CG21" s="945" t="s">
        <v>465</v>
      </c>
      <c r="CI21" s="299">
        <v>0.1</v>
      </c>
      <c r="CJ21" s="298">
        <f>CJ22 / 1000</f>
        <v>0.24</v>
      </c>
      <c r="CK21" s="298">
        <f>CK22 / 1000</f>
        <v>0.02</v>
      </c>
      <c r="CL21" s="298">
        <f>CL22 / 1000</f>
        <v>0.12</v>
      </c>
      <c r="CM21" s="298">
        <f>CM22 / 1000</f>
        <v>0.15</v>
      </c>
      <c r="CN21" s="298">
        <f>CN22 / 1000</f>
        <v>0.25</v>
      </c>
      <c r="CO21" s="278" t="s">
        <v>548</v>
      </c>
      <c r="CP21" s="721"/>
      <c r="CR21" s="28" t="s">
        <v>687</v>
      </c>
      <c r="CS21" s="196"/>
      <c r="CT21" s="196"/>
      <c r="CU21" s="196"/>
      <c r="CW21" s="9">
        <v>1</v>
      </c>
    </row>
    <row r="22" spans="2:101" ht="21" customHeight="1">
      <c r="B22" s="133" t="s">
        <v>338</v>
      </c>
      <c r="C22" s="971" t="str">
        <f>C20</f>
        <v>N.Nom de la recette.Avec ou sans alcool.Quand .Verre Flute(s).Famille à coller</v>
      </c>
      <c r="D22" s="971">
        <f>D20</f>
        <v>1</v>
      </c>
      <c r="E22" s="972" t="str">
        <f>E20</f>
        <v>Flute(s)</v>
      </c>
      <c r="F22" s="973">
        <f>F20</f>
        <v>12</v>
      </c>
      <c r="G22" s="974" t="str">
        <f>G20</f>
        <v>cl</v>
      </c>
      <c r="H22" s="1584"/>
      <c r="I22" s="1585"/>
      <c r="J22" s="1586"/>
      <c r="K22" s="164"/>
      <c r="L22" s="163" t="s">
        <v>368</v>
      </c>
      <c r="M22" s="1607"/>
      <c r="N22" s="162"/>
      <c r="O22" s="1609"/>
      <c r="P22" s="1611"/>
      <c r="Q22" s="1574"/>
      <c r="R22" s="1583"/>
      <c r="S22" s="161" t="s">
        <v>367</v>
      </c>
      <c r="U22" s="322" t="s">
        <v>560</v>
      </c>
      <c r="V22" s="806">
        <v>120</v>
      </c>
      <c r="AA22" s="816" t="s">
        <v>322</v>
      </c>
      <c r="AB22" s="806">
        <v>333</v>
      </c>
      <c r="AC22" s="634"/>
      <c r="AD22" s="288">
        <v>40</v>
      </c>
      <c r="AE22" s="556"/>
      <c r="AF22" s="597">
        <v>0.95</v>
      </c>
      <c r="AG22" s="556"/>
      <c r="AH22" s="286" t="s">
        <v>196</v>
      </c>
      <c r="AI22" s="551"/>
      <c r="AJ22" s="1572" t="s">
        <v>726</v>
      </c>
      <c r="AK22" s="1533"/>
      <c r="AM22" s="1649" t="s">
        <v>422</v>
      </c>
      <c r="AN22" s="1591"/>
      <c r="AO22" s="549"/>
      <c r="AP22" s="3"/>
      <c r="AU22" s="160"/>
      <c r="AV22" s="765"/>
      <c r="AW22" s="766"/>
      <c r="AX22" s="766"/>
      <c r="AY22" s="767" t="str">
        <f>BB18&amp;" "&amp;BB16&amp;" arrondi à ▼"</f>
        <v>12 cl arrondi à ▼</v>
      </c>
      <c r="AZ22" s="766"/>
      <c r="BA22" s="766"/>
      <c r="BB22" s="768" t="s">
        <v>366</v>
      </c>
      <c r="BC22" s="769" t="s">
        <v>365</v>
      </c>
      <c r="BD22" s="770"/>
      <c r="BE22" s="499">
        <f>ROUND(BE30/BA15,2)</f>
        <v>0</v>
      </c>
      <c r="BG22" s="142" t="str">
        <f t="shared" ref="BG22:BL22" si="24">BG15</f>
        <v>Volume saisi 0 ml pour 1 Flute(s)</v>
      </c>
      <c r="BH22" s="141">
        <f t="shared" si="24"/>
        <v>180</v>
      </c>
      <c r="BI22" s="141">
        <f t="shared" si="24"/>
        <v>120</v>
      </c>
      <c r="BJ22" s="140" t="str">
        <f t="shared" si="24"/>
        <v>1 Trembler(s) de 15 cl</v>
      </c>
      <c r="BK22" s="135">
        <f t="shared" si="24"/>
        <v>300</v>
      </c>
      <c r="BL22" s="139">
        <f t="shared" si="24"/>
        <v>150</v>
      </c>
      <c r="BM22" s="151">
        <f t="shared" si="12"/>
        <v>1.25</v>
      </c>
      <c r="BN22" s="156"/>
      <c r="BO22" s="156"/>
      <c r="BP22" s="155"/>
      <c r="BQ22" s="20"/>
      <c r="BR22" s="20"/>
      <c r="BS22" s="154" t="s">
        <v>364</v>
      </c>
      <c r="BT22" s="153"/>
      <c r="BU22" s="732" t="str">
        <f>"de "&amp;BA16&amp;" "&amp;BB16</f>
        <v>de 15 cl</v>
      </c>
      <c r="BW22" s="119" t="s">
        <v>425</v>
      </c>
      <c r="BX22" s="93">
        <f t="shared" si="17"/>
        <v>0.35</v>
      </c>
      <c r="BY22" s="92" t="s">
        <v>282</v>
      </c>
      <c r="BZ22" s="75">
        <f t="shared" si="18"/>
        <v>3</v>
      </c>
      <c r="CA22" s="74">
        <f t="shared" si="19"/>
        <v>35</v>
      </c>
      <c r="CB22" s="91">
        <v>350</v>
      </c>
      <c r="CC22" s="72">
        <v>300</v>
      </c>
      <c r="CD22" s="71">
        <v>400</v>
      </c>
      <c r="CE22" s="79">
        <f t="shared" si="20"/>
        <v>40</v>
      </c>
      <c r="CF22" s="95">
        <v>400</v>
      </c>
      <c r="CG22" s="945" t="s">
        <v>424</v>
      </c>
      <c r="CI22" s="296"/>
      <c r="CJ22" s="91">
        <v>240</v>
      </c>
      <c r="CK22" s="91">
        <v>20</v>
      </c>
      <c r="CL22" s="91">
        <v>120</v>
      </c>
      <c r="CM22" s="91">
        <v>150</v>
      </c>
      <c r="CN22" s="91">
        <v>250</v>
      </c>
      <c r="CO22" s="876" t="s">
        <v>1897</v>
      </c>
      <c r="CP22" s="295"/>
      <c r="CR22" s="548" t="s">
        <v>688</v>
      </c>
      <c r="CS22" s="196"/>
      <c r="CT22" s="196"/>
      <c r="CU22" s="196"/>
      <c r="CW22" s="9">
        <v>1</v>
      </c>
    </row>
    <row r="23" spans="2:101" ht="21" customHeight="1">
      <c r="B23" s="133" t="s">
        <v>338</v>
      </c>
      <c r="C23" s="971" t="str">
        <f>C20</f>
        <v>N.Nom de la recette.Avec ou sans alcool.Quand .Verre Flute(s).Famille à coller</v>
      </c>
      <c r="D23" s="971">
        <f>D20</f>
        <v>1</v>
      </c>
      <c r="E23" s="972" t="str">
        <f>E20</f>
        <v>Flute(s)</v>
      </c>
      <c r="F23" s="973">
        <f>F20</f>
        <v>12</v>
      </c>
      <c r="G23" s="974" t="str">
        <f>G20</f>
        <v>cl</v>
      </c>
      <c r="H23" s="1584"/>
      <c r="I23" s="1585"/>
      <c r="J23" s="1586"/>
      <c r="K23" s="947">
        <v>1</v>
      </c>
      <c r="L23" s="292"/>
      <c r="M23" s="291"/>
      <c r="N23" s="143"/>
      <c r="O23" s="290"/>
      <c r="P23" s="289"/>
      <c r="Q23" s="288"/>
      <c r="R23" s="886">
        <v>1</v>
      </c>
      <c r="S23" s="286"/>
      <c r="U23" s="322" t="s">
        <v>550</v>
      </c>
      <c r="V23" s="806">
        <v>300</v>
      </c>
      <c r="AA23" s="816" t="s">
        <v>321</v>
      </c>
      <c r="AB23" s="806">
        <v>250</v>
      </c>
      <c r="AC23" s="634"/>
      <c r="AD23" s="288">
        <v>40</v>
      </c>
      <c r="AE23" s="556"/>
      <c r="AF23" s="597">
        <v>0.96</v>
      </c>
      <c r="AG23" s="556"/>
      <c r="AH23" s="286" t="s">
        <v>194</v>
      </c>
      <c r="AI23" s="551"/>
      <c r="AJ23" s="1572" t="s">
        <v>728</v>
      </c>
      <c r="AK23" s="1533"/>
      <c r="AO23" s="549"/>
      <c r="AP23" s="1571" t="s">
        <v>813</v>
      </c>
      <c r="AR23" s="1571" t="s">
        <v>812</v>
      </c>
      <c r="AS23" s="1571" t="s">
        <v>814</v>
      </c>
      <c r="AU23" s="507" t="str">
        <f>IF(ISBLANK(S23),"",IF(BA15&gt;0,S23,""))</f>
        <v/>
      </c>
      <c r="AV23" s="508">
        <f>IF(ISBLANK(BA15),"",INDEX(CB19:CB147,MATCH(BB16,BW19:BW147,0)))</f>
        <v>10</v>
      </c>
      <c r="AW23" s="509" t="str">
        <f t="shared" ref="AW23:AW29" si="25">IF(BS23=0,"",BS23)</f>
        <v/>
      </c>
      <c r="AX23" s="510" t="str">
        <f>IF(BS23=0,"",IF(ISBLANK(BA15),"",TEXT(AW23/10,"0.0")&amp;" cl ► "&amp;TEXT(AW23/1000,"0.000")&amp;" L"))</f>
        <v/>
      </c>
      <c r="AY23" s="948" t="str">
        <f>IF(OR(BS23=0, ISBLANK(P23)), "", IF(ROUND(BS23/BS30*10*2, 0)/2=0, O23 &amp; " " &amp; P23, "► ≈ " &amp; MIN(ROUND(BS23/BS30*10*2, 0)/2, 10) &amp; "/10"))</f>
        <v/>
      </c>
      <c r="AZ23" s="512" t="str">
        <f t="shared" ref="AZ23:AZ29" si="26">IF(ISBLANK(L23),"",L23*BM23)</f>
        <v/>
      </c>
      <c r="BA23" s="513">
        <f>IF(ISBLANK(BA15),"",M23)</f>
        <v>0</v>
      </c>
      <c r="BB23" s="528" t="str">
        <f t="shared" ref="BB23:BB29" si="27">IF(ISBLANK(Q23),"",AW23*Q23/100)</f>
        <v/>
      </c>
      <c r="BC23" s="514">
        <f t="shared" ref="BC23:BC29" si="28">Q23</f>
        <v>0</v>
      </c>
      <c r="BD23" s="515">
        <v>1</v>
      </c>
      <c r="BE23" s="516">
        <f t="shared" ref="BE23:BE29" si="29">IFERROR(IF(ISBLANK(L23),(AW23/1000)*BD23,AZ23*BD23),0)</f>
        <v>0</v>
      </c>
      <c r="BG23" s="142" t="str">
        <f t="shared" ref="BG23:BL23" si="30">BG15</f>
        <v>Volume saisi 0 ml pour 1 Flute(s)</v>
      </c>
      <c r="BH23" s="141">
        <f t="shared" si="30"/>
        <v>180</v>
      </c>
      <c r="BI23" s="141">
        <f t="shared" si="30"/>
        <v>120</v>
      </c>
      <c r="BJ23" s="140" t="str">
        <f t="shared" si="30"/>
        <v>1 Trembler(s) de 15 cl</v>
      </c>
      <c r="BK23" s="135">
        <f t="shared" si="30"/>
        <v>300</v>
      </c>
      <c r="BL23" s="139">
        <f t="shared" si="30"/>
        <v>150</v>
      </c>
      <c r="BM23" s="151">
        <f t="shared" si="12"/>
        <v>1.25</v>
      </c>
      <c r="BN23" s="949">
        <v>1</v>
      </c>
      <c r="BO23" s="950">
        <f t="shared" ref="BO23:BO29" si="31">S23</f>
        <v>0</v>
      </c>
      <c r="BP23" s="614">
        <f>IF(ISBLANK(O23),0,IFERROR(INDEX(CB19:CB147,MATCH(P23,BW19:BW147,0))*O23,""))</f>
        <v>0</v>
      </c>
      <c r="BQ23" s="618">
        <f>IFERROR((BP23/BP30)*BI23,0)</f>
        <v>0</v>
      </c>
      <c r="BR23" s="619">
        <f t="shared" ref="BR23:BR29" si="32">BQ23/1000</f>
        <v>0</v>
      </c>
      <c r="BS23" s="134">
        <f t="shared" ref="BS23:BS29" si="33">BQ23*BM23</f>
        <v>0</v>
      </c>
      <c r="BT23" s="617">
        <f t="shared" ref="BT23:BT29" si="34">BS23/1000</f>
        <v>0</v>
      </c>
      <c r="BU23" s="733">
        <f>BS23/BA15</f>
        <v>0</v>
      </c>
      <c r="BW23" s="119" t="s">
        <v>344</v>
      </c>
      <c r="BX23" s="93">
        <f t="shared" si="17"/>
        <v>0.18</v>
      </c>
      <c r="BY23" s="92" t="s">
        <v>282</v>
      </c>
      <c r="BZ23" s="75">
        <f t="shared" si="18"/>
        <v>6</v>
      </c>
      <c r="CA23" s="74">
        <f t="shared" si="19"/>
        <v>18</v>
      </c>
      <c r="CB23" s="91">
        <v>180</v>
      </c>
      <c r="CC23" s="72">
        <v>150</v>
      </c>
      <c r="CD23" s="71">
        <v>220</v>
      </c>
      <c r="CE23" s="79">
        <f t="shared" si="20"/>
        <v>22</v>
      </c>
      <c r="CF23" s="95">
        <v>220</v>
      </c>
      <c r="CG23" s="945" t="s">
        <v>343</v>
      </c>
      <c r="CI23" s="261"/>
      <c r="CJ23" s="260"/>
      <c r="CK23" s="260"/>
      <c r="CL23" s="260"/>
      <c r="CM23" s="260"/>
      <c r="CN23" s="260"/>
      <c r="CO23" s="260"/>
      <c r="CP23" s="259"/>
      <c r="CR23" s="28" t="s">
        <v>689</v>
      </c>
      <c r="CS23" s="196"/>
      <c r="CT23" s="196"/>
      <c r="CU23" s="196"/>
      <c r="CW23" s="9">
        <v>1</v>
      </c>
    </row>
    <row r="24" spans="2:101" ht="21" customHeight="1">
      <c r="B24" s="145" t="str">
        <f t="shared" ref="B24:B29" si="35">IF(S24&lt;&gt;"","A","►")</f>
        <v>►</v>
      </c>
      <c r="C24" s="971" t="str">
        <f>C20</f>
        <v>N.Nom de la recette.Avec ou sans alcool.Quand .Verre Flute(s).Famille à coller</v>
      </c>
      <c r="D24" s="971">
        <f>D20</f>
        <v>1</v>
      </c>
      <c r="E24" s="972" t="str">
        <f>E20</f>
        <v>Flute(s)</v>
      </c>
      <c r="F24" s="973">
        <f>F20</f>
        <v>12</v>
      </c>
      <c r="G24" s="974" t="str">
        <f>G20</f>
        <v>cl</v>
      </c>
      <c r="H24" s="1584"/>
      <c r="I24" s="1585"/>
      <c r="J24" s="1586"/>
      <c r="K24" s="951">
        <v>2</v>
      </c>
      <c r="L24" s="292"/>
      <c r="M24" s="291"/>
      <c r="N24" s="143"/>
      <c r="O24" s="290"/>
      <c r="P24" s="289"/>
      <c r="Q24" s="288"/>
      <c r="R24" s="886">
        <v>1</v>
      </c>
      <c r="S24" s="286"/>
      <c r="U24" s="322" t="s">
        <v>529</v>
      </c>
      <c r="V24" s="806">
        <v>1</v>
      </c>
      <c r="AA24" s="816" t="s">
        <v>319</v>
      </c>
      <c r="AB24" s="806">
        <v>200</v>
      </c>
      <c r="AC24" s="634"/>
      <c r="AD24" s="288">
        <v>40</v>
      </c>
      <c r="AE24" s="556"/>
      <c r="AF24" s="597">
        <v>0.94</v>
      </c>
      <c r="AG24" s="556"/>
      <c r="AH24" s="286" t="s">
        <v>192</v>
      </c>
      <c r="AI24" s="551"/>
      <c r="AJ24" s="1572" t="s">
        <v>731</v>
      </c>
      <c r="AK24" s="1533"/>
      <c r="AM24" s="1649" t="s">
        <v>669</v>
      </c>
      <c r="AN24" s="1591"/>
      <c r="AO24" s="549"/>
      <c r="AP24" s="1571"/>
      <c r="AR24" s="1571"/>
      <c r="AS24" s="1571"/>
      <c r="AU24" s="517" t="str">
        <f>IF(ISBLANK(S24),"",IF(BA15&gt;0,S24,""))</f>
        <v/>
      </c>
      <c r="AV24" s="518">
        <f>IF(ISBLANK(BA15),"",INDEX(CB19:CB147,MATCH(BB16,BW19:BW147,0)))</f>
        <v>10</v>
      </c>
      <c r="AW24" s="519" t="str">
        <f t="shared" si="25"/>
        <v/>
      </c>
      <c r="AX24" s="520" t="str">
        <f>IF(BS24=0,"",IF(ISBLANK(BA15),"",TEXT(AW24/10,"0.0")&amp;" cl ► "&amp;TEXT(AW24/1000,"0.000")&amp;" L"))</f>
        <v/>
      </c>
      <c r="AY24" s="952" t="str">
        <f>IF(OR(BS24=0, ISBLANK(P24)), "", IF(ROUND(BS24/BS30*10*2, 0)/2=0, O24 &amp; " " &amp; P24, "► ≈ " &amp; MIN(ROUND(BS24/BS30*10*2, 0)/2, 10) &amp; "/10"))</f>
        <v/>
      </c>
      <c r="AZ24" s="522" t="str">
        <f t="shared" si="26"/>
        <v/>
      </c>
      <c r="BA24" s="523">
        <f>IF(ISBLANK(BA15),"",M24)</f>
        <v>0</v>
      </c>
      <c r="BB24" s="529" t="str">
        <f t="shared" si="27"/>
        <v/>
      </c>
      <c r="BC24" s="524">
        <f t="shared" si="28"/>
        <v>0</v>
      </c>
      <c r="BD24" s="515">
        <v>1</v>
      </c>
      <c r="BE24" s="516">
        <f t="shared" si="29"/>
        <v>0</v>
      </c>
      <c r="BG24" s="142" t="str">
        <f t="shared" ref="BG24:BL24" si="36">BG15</f>
        <v>Volume saisi 0 ml pour 1 Flute(s)</v>
      </c>
      <c r="BH24" s="141">
        <f t="shared" si="36"/>
        <v>180</v>
      </c>
      <c r="BI24" s="141">
        <f t="shared" si="36"/>
        <v>120</v>
      </c>
      <c r="BJ24" s="140" t="str">
        <f t="shared" si="36"/>
        <v>1 Trembler(s) de 15 cl</v>
      </c>
      <c r="BK24" s="135">
        <f t="shared" si="36"/>
        <v>300</v>
      </c>
      <c r="BL24" s="139">
        <f t="shared" si="36"/>
        <v>150</v>
      </c>
      <c r="BM24" s="138">
        <f t="shared" si="12"/>
        <v>1.25</v>
      </c>
      <c r="BN24" s="953">
        <v>2</v>
      </c>
      <c r="BO24" s="954">
        <f t="shared" si="31"/>
        <v>0</v>
      </c>
      <c r="BP24" s="614">
        <f>IF(ISBLANK(O24),0,IFERROR(INDEX(CB19:CB147,MATCH(P24,BW19:BW147,0))*O24,""))</f>
        <v>0</v>
      </c>
      <c r="BQ24" s="618">
        <f>IFERROR((BP24/BP30)*BI24,0)</f>
        <v>0</v>
      </c>
      <c r="BR24" s="619">
        <f t="shared" si="32"/>
        <v>0</v>
      </c>
      <c r="BS24" s="134">
        <f t="shared" si="33"/>
        <v>0</v>
      </c>
      <c r="BT24" s="617">
        <f t="shared" si="34"/>
        <v>0</v>
      </c>
      <c r="BU24" s="733">
        <f>BS24/BA15</f>
        <v>0</v>
      </c>
      <c r="BW24" s="119" t="s">
        <v>560</v>
      </c>
      <c r="BX24" s="93">
        <f t="shared" si="17"/>
        <v>0.12</v>
      </c>
      <c r="BY24" s="92" t="s">
        <v>282</v>
      </c>
      <c r="BZ24" s="75">
        <f t="shared" si="18"/>
        <v>8</v>
      </c>
      <c r="CA24" s="74">
        <f t="shared" si="19"/>
        <v>12</v>
      </c>
      <c r="CB24" s="91">
        <v>120</v>
      </c>
      <c r="CC24" s="72">
        <v>100</v>
      </c>
      <c r="CD24" s="71">
        <v>150</v>
      </c>
      <c r="CE24" s="79">
        <f t="shared" si="20"/>
        <v>15</v>
      </c>
      <c r="CF24" s="95">
        <v>150</v>
      </c>
      <c r="CG24" s="945" t="s">
        <v>559</v>
      </c>
      <c r="CI24" s="217"/>
      <c r="CJ24" s="11"/>
      <c r="CK24" s="11"/>
      <c r="CL24" s="11"/>
      <c r="CM24" s="11"/>
      <c r="CN24" s="11"/>
      <c r="CO24" s="11"/>
      <c r="CP24" s="216"/>
      <c r="CR24" s="548" t="s">
        <v>691</v>
      </c>
      <c r="CS24" s="196"/>
      <c r="CT24" s="196"/>
      <c r="CU24" s="196"/>
      <c r="CW24" s="9">
        <v>1</v>
      </c>
    </row>
    <row r="25" spans="2:101" ht="21" customHeight="1" thickBot="1">
      <c r="B25" s="145" t="str">
        <f t="shared" si="35"/>
        <v>►</v>
      </c>
      <c r="C25" s="971" t="str">
        <f>C20</f>
        <v>N.Nom de la recette.Avec ou sans alcool.Quand .Verre Flute(s).Famille à coller</v>
      </c>
      <c r="D25" s="971">
        <f>D20</f>
        <v>1</v>
      </c>
      <c r="E25" s="972" t="str">
        <f>E20</f>
        <v>Flute(s)</v>
      </c>
      <c r="F25" s="973">
        <f>F20</f>
        <v>12</v>
      </c>
      <c r="G25" s="974" t="str">
        <f>G20</f>
        <v>cl</v>
      </c>
      <c r="H25" s="1584"/>
      <c r="I25" s="1585"/>
      <c r="J25" s="1586"/>
      <c r="K25" s="947">
        <v>3</v>
      </c>
      <c r="L25" s="292"/>
      <c r="M25" s="291"/>
      <c r="N25" s="714"/>
      <c r="O25" s="290"/>
      <c r="P25" s="289"/>
      <c r="Q25" s="288"/>
      <c r="R25" s="886">
        <v>1</v>
      </c>
      <c r="S25" s="294"/>
      <c r="U25" s="322" t="s">
        <v>500</v>
      </c>
      <c r="V25" s="806">
        <v>250</v>
      </c>
      <c r="AA25" s="816" t="s">
        <v>317</v>
      </c>
      <c r="AB25" s="806">
        <v>100</v>
      </c>
      <c r="AC25" s="634"/>
      <c r="AD25" s="288">
        <v>40</v>
      </c>
      <c r="AE25" s="556"/>
      <c r="AF25" s="597">
        <v>1.04</v>
      </c>
      <c r="AG25" s="556"/>
      <c r="AH25" s="286" t="s">
        <v>188</v>
      </c>
      <c r="AI25" s="551"/>
      <c r="AJ25" s="1572" t="s">
        <v>732</v>
      </c>
      <c r="AK25" s="1533"/>
      <c r="AM25" s="1"/>
      <c r="AN25" s="1"/>
      <c r="AO25" s="549"/>
      <c r="AP25" s="3"/>
      <c r="AU25" s="507" t="str">
        <f>IF(ISBLANK(S25),"",IF(BA15&gt;0,S25,""))</f>
        <v/>
      </c>
      <c r="AV25" s="508">
        <f>IF(ISBLANK(BA15),"",INDEX(CB19:CB147,MATCH(BB16,BW19:BW147,0)))</f>
        <v>10</v>
      </c>
      <c r="AW25" s="525" t="str">
        <f t="shared" si="25"/>
        <v/>
      </c>
      <c r="AX25" s="526" t="str">
        <f>IF(BS25=0,"",IF(ISBLANK(BA15),"",TEXT(AW25/10,"0.0")&amp;" cl ► "&amp;TEXT(AW25/1000,"0.000")&amp;" L"))</f>
        <v/>
      </c>
      <c r="AY25" s="948" t="str">
        <f>IF(OR(BS25=0, ISBLANK(P25)), "", IF(ROUND(BS25/BS30*10*2, 0)/2=0, O25 &amp; " " &amp; P25, "► ≈ " &amp; MIN(ROUND(BS25/BS30*10*2, 0)/2, 10) &amp; "/10"))</f>
        <v/>
      </c>
      <c r="AZ25" s="527" t="str">
        <f t="shared" si="26"/>
        <v/>
      </c>
      <c r="BA25" s="513">
        <f>IF(ISBLANK(BA15),"",M25)</f>
        <v>0</v>
      </c>
      <c r="BB25" s="528" t="str">
        <f t="shared" si="27"/>
        <v/>
      </c>
      <c r="BC25" s="514">
        <f t="shared" si="28"/>
        <v>0</v>
      </c>
      <c r="BD25" s="515">
        <v>1</v>
      </c>
      <c r="BE25" s="516">
        <f t="shared" si="29"/>
        <v>0</v>
      </c>
      <c r="BG25" s="142" t="str">
        <f t="shared" ref="BG25:BL25" si="37">BG15</f>
        <v>Volume saisi 0 ml pour 1 Flute(s)</v>
      </c>
      <c r="BH25" s="141">
        <f t="shared" si="37"/>
        <v>180</v>
      </c>
      <c r="BI25" s="141">
        <f t="shared" si="37"/>
        <v>120</v>
      </c>
      <c r="BJ25" s="140" t="str">
        <f t="shared" si="37"/>
        <v>1 Trembler(s) de 15 cl</v>
      </c>
      <c r="BK25" s="135">
        <f t="shared" si="37"/>
        <v>300</v>
      </c>
      <c r="BL25" s="139">
        <f t="shared" si="37"/>
        <v>150</v>
      </c>
      <c r="BM25" s="138">
        <f t="shared" si="12"/>
        <v>1.25</v>
      </c>
      <c r="BN25" s="955">
        <v>3</v>
      </c>
      <c r="BO25" s="950">
        <f t="shared" si="31"/>
        <v>0</v>
      </c>
      <c r="BP25" s="614">
        <f>IF(ISBLANK(O25),0,IFERROR(INDEX(CB19:CB147,MATCH(P25,BW19:BW147,0))*O25,""))</f>
        <v>0</v>
      </c>
      <c r="BQ25" s="618">
        <f>IFERROR((BP25/BP30)*BI25,0)</f>
        <v>0</v>
      </c>
      <c r="BR25" s="619">
        <f t="shared" si="32"/>
        <v>0</v>
      </c>
      <c r="BS25" s="134">
        <f t="shared" si="33"/>
        <v>0</v>
      </c>
      <c r="BT25" s="617">
        <f t="shared" si="34"/>
        <v>0</v>
      </c>
      <c r="BU25" s="733">
        <f>BS25/BA15</f>
        <v>0</v>
      </c>
      <c r="BW25" s="119" t="s">
        <v>550</v>
      </c>
      <c r="BX25" s="93">
        <f t="shared" si="17"/>
        <v>0.3</v>
      </c>
      <c r="BY25" s="92" t="s">
        <v>282</v>
      </c>
      <c r="BZ25" s="75">
        <f t="shared" si="18"/>
        <v>3</v>
      </c>
      <c r="CA25" s="74">
        <f t="shared" si="19"/>
        <v>30</v>
      </c>
      <c r="CB25" s="91">
        <v>300</v>
      </c>
      <c r="CC25" s="72">
        <v>250</v>
      </c>
      <c r="CD25" s="71">
        <v>350</v>
      </c>
      <c r="CE25" s="79">
        <f t="shared" si="20"/>
        <v>35</v>
      </c>
      <c r="CF25" s="95">
        <v>350</v>
      </c>
      <c r="CG25" s="945" t="s">
        <v>549</v>
      </c>
      <c r="CI25" s="266"/>
      <c r="CJ25" s="265" t="s">
        <v>1898</v>
      </c>
      <c r="CK25" s="11"/>
      <c r="CL25" s="11"/>
      <c r="CM25" s="11"/>
      <c r="CN25" s="11"/>
      <c r="CO25" s="11"/>
      <c r="CP25" s="216"/>
      <c r="CR25" s="278" t="s">
        <v>692</v>
      </c>
      <c r="CS25" s="196"/>
      <c r="CT25" s="196"/>
      <c r="CU25" s="196"/>
      <c r="CW25" s="9">
        <v>1</v>
      </c>
    </row>
    <row r="26" spans="2:101" ht="21" customHeight="1">
      <c r="B26" s="145" t="str">
        <f t="shared" si="35"/>
        <v>►</v>
      </c>
      <c r="C26" s="971" t="str">
        <f>C20</f>
        <v>N.Nom de la recette.Avec ou sans alcool.Quand .Verre Flute(s).Famille à coller</v>
      </c>
      <c r="D26" s="971">
        <f>D20</f>
        <v>1</v>
      </c>
      <c r="E26" s="972" t="str">
        <f>E20</f>
        <v>Flute(s)</v>
      </c>
      <c r="F26" s="973">
        <f>F20</f>
        <v>12</v>
      </c>
      <c r="G26" s="974" t="str">
        <f>G20</f>
        <v>cl</v>
      </c>
      <c r="H26" s="1584"/>
      <c r="I26" s="1585"/>
      <c r="J26" s="1586"/>
      <c r="K26" s="951">
        <v>4</v>
      </c>
      <c r="L26" s="292"/>
      <c r="M26" s="291"/>
      <c r="N26" s="143"/>
      <c r="O26" s="290"/>
      <c r="P26" s="289"/>
      <c r="Q26" s="288"/>
      <c r="R26" s="886">
        <v>1</v>
      </c>
      <c r="S26" s="294"/>
      <c r="U26" s="322" t="s">
        <v>475</v>
      </c>
      <c r="V26" s="806">
        <v>400</v>
      </c>
      <c r="AA26" s="911" t="s">
        <v>315</v>
      </c>
      <c r="AB26" s="806">
        <v>250</v>
      </c>
      <c r="AC26" s="634"/>
      <c r="AD26" s="288">
        <v>40</v>
      </c>
      <c r="AE26" s="556"/>
      <c r="AF26" s="597">
        <v>1.04</v>
      </c>
      <c r="AG26" s="556"/>
      <c r="AH26" s="286" t="s">
        <v>185</v>
      </c>
      <c r="AI26" s="551"/>
      <c r="AJ26" s="1572" t="s">
        <v>733</v>
      </c>
      <c r="AK26" s="1533"/>
      <c r="AM26" s="1649" t="s">
        <v>672</v>
      </c>
      <c r="AN26" s="1591"/>
      <c r="AO26" s="549"/>
      <c r="AP26" s="1650" t="s">
        <v>503</v>
      </c>
      <c r="AR26" s="1652" t="s">
        <v>816</v>
      </c>
      <c r="AS26" s="1648" t="s">
        <v>817</v>
      </c>
      <c r="AU26" s="517" t="str">
        <f>IF(ISBLANK(S26),"",IF(BA15&gt;0,S26,""))</f>
        <v/>
      </c>
      <c r="AV26" s="518">
        <f>IF(ISBLANK(BA15),"",INDEX(CB19:CB147,MATCH(BB16,BW19:BW147,0)))</f>
        <v>10</v>
      </c>
      <c r="AW26" s="519" t="str">
        <f t="shared" si="25"/>
        <v/>
      </c>
      <c r="AX26" s="520" t="str">
        <f>IF(BS26=0,"",IF(ISBLANK(BA15),"",TEXT(AW26/10,"0.0")&amp;" cl ► "&amp;TEXT(AW26/1000,"0.000")&amp;" L"))</f>
        <v/>
      </c>
      <c r="AY26" s="952" t="str">
        <f>IF(OR(BS26=0, ISBLANK(P26)), "", IF(ROUND(BS26/BS30*10*2, 0)/2=0, O26 &amp; " " &amp; P26, "► ≈ " &amp; MIN(ROUND(BS26/BS30*10*2, 0)/2, 10) &amp; "/10"))</f>
        <v/>
      </c>
      <c r="AZ26" s="522" t="str">
        <f t="shared" si="26"/>
        <v/>
      </c>
      <c r="BA26" s="523">
        <f>IF(ISBLANK(BA15),"",M26)</f>
        <v>0</v>
      </c>
      <c r="BB26" s="529" t="str">
        <f t="shared" si="27"/>
        <v/>
      </c>
      <c r="BC26" s="524">
        <f t="shared" si="28"/>
        <v>0</v>
      </c>
      <c r="BD26" s="515">
        <v>1</v>
      </c>
      <c r="BE26" s="516">
        <f t="shared" si="29"/>
        <v>0</v>
      </c>
      <c r="BG26" s="142" t="str">
        <f t="shared" ref="BG26:BL26" si="38">BG15</f>
        <v>Volume saisi 0 ml pour 1 Flute(s)</v>
      </c>
      <c r="BH26" s="141">
        <f t="shared" si="38"/>
        <v>180</v>
      </c>
      <c r="BI26" s="141">
        <f t="shared" si="38"/>
        <v>120</v>
      </c>
      <c r="BJ26" s="140" t="str">
        <f t="shared" si="38"/>
        <v>1 Trembler(s) de 15 cl</v>
      </c>
      <c r="BK26" s="135">
        <f t="shared" si="38"/>
        <v>300</v>
      </c>
      <c r="BL26" s="139">
        <f t="shared" si="38"/>
        <v>150</v>
      </c>
      <c r="BM26" s="138">
        <f t="shared" si="12"/>
        <v>1.25</v>
      </c>
      <c r="BN26" s="953">
        <v>4</v>
      </c>
      <c r="BO26" s="954">
        <f t="shared" si="31"/>
        <v>0</v>
      </c>
      <c r="BP26" s="614">
        <f>IF(ISBLANK(O26),0,IFERROR(INDEX(CB19:CB147,MATCH(P26,BW19:BW147,0))*O26,""))</f>
        <v>0</v>
      </c>
      <c r="BQ26" s="618">
        <f>IFERROR((BP26/BP30)*BI26,0)</f>
        <v>0</v>
      </c>
      <c r="BR26" s="619">
        <f t="shared" si="32"/>
        <v>0</v>
      </c>
      <c r="BS26" s="134">
        <f t="shared" si="33"/>
        <v>0</v>
      </c>
      <c r="BT26" s="617">
        <f t="shared" si="34"/>
        <v>0</v>
      </c>
      <c r="BU26" s="733">
        <f>BS26/BA15</f>
        <v>0</v>
      </c>
      <c r="BW26" s="119" t="s">
        <v>529</v>
      </c>
      <c r="BX26" s="93">
        <f t="shared" si="17"/>
        <v>1E-3</v>
      </c>
      <c r="BY26" s="92" t="s">
        <v>282</v>
      </c>
      <c r="BZ26" s="75">
        <f t="shared" si="18"/>
        <v>1000</v>
      </c>
      <c r="CA26" s="74">
        <f t="shared" si="19"/>
        <v>0.1</v>
      </c>
      <c r="CB26" s="91">
        <v>1</v>
      </c>
      <c r="CC26" s="72">
        <v>1</v>
      </c>
      <c r="CD26" s="71">
        <v>1</v>
      </c>
      <c r="CE26" s="74">
        <f t="shared" si="20"/>
        <v>0.1</v>
      </c>
      <c r="CF26" s="95">
        <v>1</v>
      </c>
      <c r="CG26" s="945" t="s">
        <v>528</v>
      </c>
      <c r="CI26" s="217"/>
      <c r="CJ26" s="383" t="s">
        <v>2571</v>
      </c>
      <c r="CK26" s="11"/>
      <c r="CL26" s="11"/>
      <c r="CM26" s="11"/>
      <c r="CN26" s="11"/>
      <c r="CO26" s="11"/>
      <c r="CP26" s="216"/>
      <c r="CR26" s="28" t="s">
        <v>693</v>
      </c>
      <c r="CS26" s="196"/>
      <c r="CT26" s="196"/>
      <c r="CU26" s="196"/>
      <c r="CW26" s="9">
        <v>1</v>
      </c>
    </row>
    <row r="27" spans="2:101" ht="21" customHeight="1">
      <c r="B27" s="145" t="str">
        <f t="shared" si="35"/>
        <v>►</v>
      </c>
      <c r="C27" s="971" t="str">
        <f>C20</f>
        <v>N.Nom de la recette.Avec ou sans alcool.Quand .Verre Flute(s).Famille à coller</v>
      </c>
      <c r="D27" s="971">
        <f>D20</f>
        <v>1</v>
      </c>
      <c r="E27" s="972" t="str">
        <f>E20</f>
        <v>Flute(s)</v>
      </c>
      <c r="F27" s="973">
        <f>F20</f>
        <v>12</v>
      </c>
      <c r="G27" s="974" t="str">
        <f>G20</f>
        <v>cl</v>
      </c>
      <c r="H27" s="1584"/>
      <c r="I27" s="1585"/>
      <c r="J27" s="1586"/>
      <c r="K27" s="947">
        <v>5</v>
      </c>
      <c r="L27" s="292"/>
      <c r="M27" s="291"/>
      <c r="N27" s="143"/>
      <c r="O27" s="290"/>
      <c r="P27" s="289"/>
      <c r="Q27" s="288"/>
      <c r="R27" s="886">
        <v>1</v>
      </c>
      <c r="S27" s="286"/>
      <c r="U27" s="322" t="s">
        <v>472</v>
      </c>
      <c r="V27" s="806">
        <v>30</v>
      </c>
      <c r="AA27" s="911" t="s">
        <v>312</v>
      </c>
      <c r="AB27" s="806">
        <v>500</v>
      </c>
      <c r="AC27" s="634"/>
      <c r="AD27" s="288">
        <v>40</v>
      </c>
      <c r="AE27" s="556"/>
      <c r="AF27" s="597">
        <v>1.05</v>
      </c>
      <c r="AG27" s="556"/>
      <c r="AH27" s="286" t="s">
        <v>183</v>
      </c>
      <c r="AI27" s="551"/>
      <c r="AJ27" s="1572" t="s">
        <v>734</v>
      </c>
      <c r="AK27" s="1533"/>
      <c r="AO27" s="549"/>
      <c r="AP27" s="1651"/>
      <c r="AR27" s="1651"/>
      <c r="AS27" s="1648"/>
      <c r="AU27" s="507" t="str">
        <f>IF(ISBLANK(S27),"",IF(BA15&gt;0,S27,""))</f>
        <v/>
      </c>
      <c r="AV27" s="508">
        <f>IF(ISBLANK(BA15),"",INDEX(CB19:CB147,MATCH(BB16,BW19:BW147,0)))</f>
        <v>10</v>
      </c>
      <c r="AW27" s="509" t="str">
        <f t="shared" si="25"/>
        <v/>
      </c>
      <c r="AX27" s="510" t="str">
        <f>IF(BS27=0,"",IF(ISBLANK(BA15),"",TEXT(AW27/10,"0.0")&amp;" cl ► "&amp;TEXT(AW27/1000,"0.000")&amp;" L"))</f>
        <v/>
      </c>
      <c r="AY27" s="948" t="str">
        <f>IF(OR(BS27=0, ISBLANK(P27)), "", IF(ROUND(BS27/BS30*10*2, 0)/2=0, O27 &amp; " " &amp; P27, "► ≈ " &amp; MIN(ROUND(BS27/BS30*10*2, 0)/2, 10) &amp; "/10"))</f>
        <v/>
      </c>
      <c r="AZ27" s="527" t="str">
        <f t="shared" si="26"/>
        <v/>
      </c>
      <c r="BA27" s="513">
        <f>IF(ISBLANK(BA15),"",M27)</f>
        <v>0</v>
      </c>
      <c r="BB27" s="528" t="str">
        <f t="shared" si="27"/>
        <v/>
      </c>
      <c r="BC27" s="514">
        <f t="shared" si="28"/>
        <v>0</v>
      </c>
      <c r="BD27" s="515">
        <v>1</v>
      </c>
      <c r="BE27" s="516">
        <f t="shared" si="29"/>
        <v>0</v>
      </c>
      <c r="BG27" s="142" t="str">
        <f t="shared" ref="BG27:BL27" si="39">BG15</f>
        <v>Volume saisi 0 ml pour 1 Flute(s)</v>
      </c>
      <c r="BH27" s="141">
        <f t="shared" si="39"/>
        <v>180</v>
      </c>
      <c r="BI27" s="141">
        <f t="shared" si="39"/>
        <v>120</v>
      </c>
      <c r="BJ27" s="140" t="str">
        <f t="shared" si="39"/>
        <v>1 Trembler(s) de 15 cl</v>
      </c>
      <c r="BK27" s="135">
        <f t="shared" si="39"/>
        <v>300</v>
      </c>
      <c r="BL27" s="139">
        <f t="shared" si="39"/>
        <v>150</v>
      </c>
      <c r="BM27" s="138">
        <f t="shared" si="12"/>
        <v>1.25</v>
      </c>
      <c r="BN27" s="955">
        <v>5</v>
      </c>
      <c r="BO27" s="950">
        <f t="shared" si="31"/>
        <v>0</v>
      </c>
      <c r="BP27" s="614">
        <f>IF(ISBLANK(O27),0,IFERROR(INDEX(CB19:CB147,MATCH(P27,BW19:BW147,0))*O27,""))</f>
        <v>0</v>
      </c>
      <c r="BQ27" s="618">
        <f>IFERROR((BP27/BP30)*BI27,0)</f>
        <v>0</v>
      </c>
      <c r="BR27" s="619">
        <f t="shared" si="32"/>
        <v>0</v>
      </c>
      <c r="BS27" s="134">
        <f t="shared" si="33"/>
        <v>0</v>
      </c>
      <c r="BT27" s="617">
        <f t="shared" si="34"/>
        <v>0</v>
      </c>
      <c r="BU27" s="733">
        <f>BS27/BA15</f>
        <v>0</v>
      </c>
      <c r="BW27" s="119" t="s">
        <v>500</v>
      </c>
      <c r="BX27" s="93">
        <f t="shared" si="17"/>
        <v>0.25</v>
      </c>
      <c r="BY27" s="92" t="s">
        <v>282</v>
      </c>
      <c r="BZ27" s="75">
        <f t="shared" si="18"/>
        <v>4</v>
      </c>
      <c r="CA27" s="74">
        <f t="shared" si="19"/>
        <v>25</v>
      </c>
      <c r="CB27" s="91">
        <v>250</v>
      </c>
      <c r="CC27" s="72">
        <v>200</v>
      </c>
      <c r="CD27" s="71">
        <v>300</v>
      </c>
      <c r="CE27" s="79">
        <f t="shared" si="20"/>
        <v>30</v>
      </c>
      <c r="CF27" s="95">
        <v>300</v>
      </c>
      <c r="CG27" s="945" t="s">
        <v>499</v>
      </c>
      <c r="CI27" s="217"/>
      <c r="CJ27" s="383" t="s">
        <v>2572</v>
      </c>
      <c r="CK27" s="11"/>
      <c r="CL27" s="11"/>
      <c r="CM27" s="11"/>
      <c r="CN27" s="11"/>
      <c r="CO27" s="11"/>
      <c r="CP27" s="216"/>
      <c r="CR27" s="28" t="s">
        <v>695</v>
      </c>
      <c r="CS27" s="196"/>
      <c r="CT27" s="196"/>
      <c r="CU27" s="196"/>
      <c r="CW27" s="9">
        <v>1</v>
      </c>
    </row>
    <row r="28" spans="2:101" ht="21" customHeight="1" thickBot="1">
      <c r="B28" s="145" t="str">
        <f t="shared" si="35"/>
        <v>►</v>
      </c>
      <c r="C28" s="971" t="str">
        <f>C20</f>
        <v>N.Nom de la recette.Avec ou sans alcool.Quand .Verre Flute(s).Famille à coller</v>
      </c>
      <c r="D28" s="971">
        <f>D20</f>
        <v>1</v>
      </c>
      <c r="E28" s="972" t="str">
        <f>E20</f>
        <v>Flute(s)</v>
      </c>
      <c r="F28" s="973">
        <f>F20</f>
        <v>12</v>
      </c>
      <c r="G28" s="974" t="str">
        <f>G20</f>
        <v>cl</v>
      </c>
      <c r="H28" s="1584"/>
      <c r="I28" s="1585"/>
      <c r="J28" s="1586"/>
      <c r="K28" s="951">
        <v>6</v>
      </c>
      <c r="L28" s="292"/>
      <c r="M28" s="291"/>
      <c r="N28" s="143"/>
      <c r="O28" s="290"/>
      <c r="P28" s="289"/>
      <c r="Q28" s="288"/>
      <c r="R28" s="886">
        <v>1</v>
      </c>
      <c r="S28" s="286"/>
      <c r="U28" s="322" t="s">
        <v>444</v>
      </c>
      <c r="V28" s="806">
        <v>150</v>
      </c>
      <c r="AA28" s="540" t="s">
        <v>340</v>
      </c>
      <c r="AB28" s="806">
        <v>30</v>
      </c>
      <c r="AC28" s="634"/>
      <c r="AD28" s="288">
        <v>17</v>
      </c>
      <c r="AE28" s="556"/>
      <c r="AF28" s="597">
        <v>1.03</v>
      </c>
      <c r="AG28" s="556"/>
      <c r="AH28" s="286" t="s">
        <v>180</v>
      </c>
      <c r="AI28" s="551"/>
      <c r="AJ28" s="1572" t="s">
        <v>735</v>
      </c>
      <c r="AK28" s="1533"/>
      <c r="AM28" s="1643" t="s">
        <v>675</v>
      </c>
      <c r="AN28" s="1643"/>
      <c r="AO28" s="549"/>
      <c r="AP28" s="3"/>
      <c r="AU28" s="517" t="str">
        <f>IF(ISBLANK(S28),"",IF(BA15&gt;0,S28,""))</f>
        <v/>
      </c>
      <c r="AV28" s="518">
        <f>IF(ISBLANK(BA15),"",INDEX(CB19:CB147,MATCH(BB16,BW19:BW147,0)))</f>
        <v>10</v>
      </c>
      <c r="AW28" s="519" t="str">
        <f t="shared" si="25"/>
        <v/>
      </c>
      <c r="AX28" s="520" t="str">
        <f>IF(BS28=0,"",IF(ISBLANK(BA15),"",TEXT(AW28/10,"0.0")&amp;" cl ► "&amp;TEXT(AW28/1000,"0.000")&amp;" L"))</f>
        <v/>
      </c>
      <c r="AY28" s="952" t="str">
        <f>IF(OR(BS28=0, ISBLANK(P28)), "", IF(ROUND(BS28/BS30*10*2, 0)/2=0, O28 &amp; " " &amp; P28, "► ≈ " &amp; MIN(ROUND(BS28/BS30*10*2, 0)/2, 10) &amp; "/10"))</f>
        <v/>
      </c>
      <c r="AZ28" s="522" t="str">
        <f t="shared" si="26"/>
        <v/>
      </c>
      <c r="BA28" s="523">
        <f>IF(ISBLANK(BA15),"",M28)</f>
        <v>0</v>
      </c>
      <c r="BB28" s="529" t="str">
        <f t="shared" si="27"/>
        <v/>
      </c>
      <c r="BC28" s="524">
        <f t="shared" si="28"/>
        <v>0</v>
      </c>
      <c r="BD28" s="515">
        <v>1</v>
      </c>
      <c r="BE28" s="516">
        <f t="shared" si="29"/>
        <v>0</v>
      </c>
      <c r="BG28" s="142" t="str">
        <f t="shared" ref="BG28:BL28" si="40">BG15</f>
        <v>Volume saisi 0 ml pour 1 Flute(s)</v>
      </c>
      <c r="BH28" s="141">
        <f t="shared" si="40"/>
        <v>180</v>
      </c>
      <c r="BI28" s="141">
        <f t="shared" si="40"/>
        <v>120</v>
      </c>
      <c r="BJ28" s="140" t="str">
        <f t="shared" si="40"/>
        <v>1 Trembler(s) de 15 cl</v>
      </c>
      <c r="BK28" s="135">
        <f t="shared" si="40"/>
        <v>300</v>
      </c>
      <c r="BL28" s="139">
        <f t="shared" si="40"/>
        <v>150</v>
      </c>
      <c r="BM28" s="138">
        <f t="shared" si="12"/>
        <v>1.25</v>
      </c>
      <c r="BN28" s="953">
        <v>6</v>
      </c>
      <c r="BO28" s="954">
        <f t="shared" si="31"/>
        <v>0</v>
      </c>
      <c r="BP28" s="614">
        <f>IF(ISBLANK(O28),0,IFERROR(INDEX(CB19:CB147,MATCH(P28,BW19:BW147,0))*O28,""))</f>
        <v>0</v>
      </c>
      <c r="BQ28" s="618">
        <f>IFERROR((BP28/BP30)*BI28,0)</f>
        <v>0</v>
      </c>
      <c r="BR28" s="619">
        <f t="shared" si="32"/>
        <v>0</v>
      </c>
      <c r="BS28" s="134">
        <f t="shared" si="33"/>
        <v>0</v>
      </c>
      <c r="BT28" s="617">
        <f t="shared" si="34"/>
        <v>0</v>
      </c>
      <c r="BU28" s="733">
        <f>BS28/BA15</f>
        <v>0</v>
      </c>
      <c r="BW28" s="119" t="s">
        <v>475</v>
      </c>
      <c r="BX28" s="93">
        <f t="shared" si="17"/>
        <v>0.4</v>
      </c>
      <c r="BY28" s="92" t="s">
        <v>282</v>
      </c>
      <c r="BZ28" s="75">
        <f t="shared" si="18"/>
        <v>3</v>
      </c>
      <c r="CA28" s="74">
        <f t="shared" si="19"/>
        <v>40</v>
      </c>
      <c r="CB28" s="91">
        <v>400</v>
      </c>
      <c r="CC28" s="72">
        <v>350</v>
      </c>
      <c r="CD28" s="71">
        <v>470</v>
      </c>
      <c r="CE28" s="79">
        <f t="shared" si="20"/>
        <v>47</v>
      </c>
      <c r="CF28" s="95">
        <v>470</v>
      </c>
      <c r="CG28" s="945" t="s">
        <v>474</v>
      </c>
      <c r="CI28" s="878" t="s">
        <v>983</v>
      </c>
      <c r="CJ28" s="285"/>
      <c r="CK28" s="11"/>
      <c r="CL28" s="11"/>
      <c r="CM28" s="11"/>
      <c r="CP28" s="273" t="s">
        <v>984</v>
      </c>
      <c r="CR28" s="28" t="s">
        <v>696</v>
      </c>
      <c r="CS28" s="196"/>
      <c r="CT28" s="196"/>
      <c r="CU28" s="196"/>
      <c r="CW28" s="9">
        <v>1</v>
      </c>
    </row>
    <row r="29" spans="2:101" ht="21" customHeight="1">
      <c r="B29" s="145" t="str">
        <f t="shared" si="35"/>
        <v>►</v>
      </c>
      <c r="C29" s="971" t="str">
        <f>C20</f>
        <v>N.Nom de la recette.Avec ou sans alcool.Quand .Verre Flute(s).Famille à coller</v>
      </c>
      <c r="D29" s="971">
        <f>D20</f>
        <v>1</v>
      </c>
      <c r="E29" s="972" t="str">
        <f>E20</f>
        <v>Flute(s)</v>
      </c>
      <c r="F29" s="973">
        <f>F20</f>
        <v>12</v>
      </c>
      <c r="G29" s="974" t="str">
        <f>G20</f>
        <v>cl</v>
      </c>
      <c r="H29" s="1584"/>
      <c r="I29" s="1585"/>
      <c r="J29" s="1586"/>
      <c r="K29" s="947">
        <v>7</v>
      </c>
      <c r="L29" s="292"/>
      <c r="M29" s="291"/>
      <c r="N29" s="143"/>
      <c r="O29" s="290"/>
      <c r="P29" s="289"/>
      <c r="Q29" s="288"/>
      <c r="R29" s="886">
        <v>1</v>
      </c>
      <c r="S29" s="286"/>
      <c r="U29" s="322" t="s">
        <v>440</v>
      </c>
      <c r="V29" s="806">
        <v>150</v>
      </c>
      <c r="AA29" s="541" t="s">
        <v>337</v>
      </c>
      <c r="AB29" s="806">
        <v>90</v>
      </c>
      <c r="AC29" s="634"/>
      <c r="AD29" s="288">
        <v>40</v>
      </c>
      <c r="AE29" s="556"/>
      <c r="AF29" s="597">
        <v>1.05</v>
      </c>
      <c r="AG29" s="556"/>
      <c r="AH29" s="286" t="s">
        <v>177</v>
      </c>
      <c r="AI29" s="551"/>
      <c r="AJ29" s="1572" t="s">
        <v>736</v>
      </c>
      <c r="AK29" s="1533"/>
      <c r="AM29" s="1643" t="s">
        <v>419</v>
      </c>
      <c r="AN29" s="1643"/>
      <c r="AO29" s="549"/>
      <c r="AP29" s="1653" t="s">
        <v>679</v>
      </c>
      <c r="AR29" s="1655" t="s">
        <v>818</v>
      </c>
      <c r="AS29" s="1648" t="s">
        <v>819</v>
      </c>
      <c r="AU29" s="507" t="str">
        <f>IF(ISBLANK(S29),"",IF(BA15&gt;0,S29,""))</f>
        <v/>
      </c>
      <c r="AV29" s="508">
        <f>IF(ISBLANK(BA15),"",INDEX(CB19:CB147,MATCH(BB16,BW19:BW147,0)))</f>
        <v>10</v>
      </c>
      <c r="AW29" s="509" t="str">
        <f t="shared" si="25"/>
        <v/>
      </c>
      <c r="AX29" s="510" t="str">
        <f>IF(BS29=0,"",IF(ISBLANK(BA15),"",TEXT(AW29/10,"0.0")&amp;" cl ► "&amp;TEXT(AW29/1000,"0.000")&amp;" L"))</f>
        <v/>
      </c>
      <c r="AY29" s="948" t="str">
        <f>IF(OR(BS29=0, ISBLANK(P29)), "", IF(ROUND(BS29/BS30*10*2, 0)/2=0, O29 &amp; " " &amp; P29, "► ≈ " &amp; MIN(ROUND(BS29/BS30*10*2, 0)/2, 10) &amp; "/10"))</f>
        <v/>
      </c>
      <c r="AZ29" s="527" t="str">
        <f t="shared" si="26"/>
        <v/>
      </c>
      <c r="BA29" s="513">
        <f>IF(ISBLANK(BA15),"",M29)</f>
        <v>0</v>
      </c>
      <c r="BB29" s="528" t="str">
        <f t="shared" si="27"/>
        <v/>
      </c>
      <c r="BC29" s="514">
        <f t="shared" si="28"/>
        <v>0</v>
      </c>
      <c r="BD29" s="515">
        <v>1</v>
      </c>
      <c r="BE29" s="516">
        <f t="shared" si="29"/>
        <v>0</v>
      </c>
      <c r="BG29" s="142" t="str">
        <f t="shared" ref="BG29:BL29" si="41">BG15</f>
        <v>Volume saisi 0 ml pour 1 Flute(s)</v>
      </c>
      <c r="BH29" s="141">
        <f t="shared" si="41"/>
        <v>180</v>
      </c>
      <c r="BI29" s="141">
        <f t="shared" si="41"/>
        <v>120</v>
      </c>
      <c r="BJ29" s="140" t="str">
        <f t="shared" si="41"/>
        <v>1 Trembler(s) de 15 cl</v>
      </c>
      <c r="BK29" s="135">
        <f t="shared" si="41"/>
        <v>300</v>
      </c>
      <c r="BL29" s="139">
        <f t="shared" si="41"/>
        <v>150</v>
      </c>
      <c r="BM29" s="138">
        <f t="shared" si="12"/>
        <v>1.25</v>
      </c>
      <c r="BN29" s="955">
        <v>7</v>
      </c>
      <c r="BO29" s="950">
        <f t="shared" si="31"/>
        <v>0</v>
      </c>
      <c r="BP29" s="614">
        <f>IF(ISBLANK(O29),0,IFERROR(INDEX(CB19:CB147,MATCH(P29,BW19:BW147,0))*O29,""))</f>
        <v>0</v>
      </c>
      <c r="BQ29" s="618">
        <f>IFERROR((BP29/BP30)*BI29,0)</f>
        <v>0</v>
      </c>
      <c r="BR29" s="619">
        <f t="shared" si="32"/>
        <v>0</v>
      </c>
      <c r="BS29" s="134">
        <f t="shared" si="33"/>
        <v>0</v>
      </c>
      <c r="BT29" s="617">
        <f t="shared" si="34"/>
        <v>0</v>
      </c>
      <c r="BU29" s="733">
        <f>BS29/BA15</f>
        <v>0</v>
      </c>
      <c r="BW29" s="119" t="s">
        <v>472</v>
      </c>
      <c r="BX29" s="93">
        <f t="shared" si="17"/>
        <v>0.03</v>
      </c>
      <c r="BY29" s="92" t="s">
        <v>282</v>
      </c>
      <c r="BZ29" s="75">
        <f t="shared" si="18"/>
        <v>33</v>
      </c>
      <c r="CA29" s="74">
        <f t="shared" si="19"/>
        <v>3</v>
      </c>
      <c r="CB29" s="91">
        <v>30</v>
      </c>
      <c r="CC29" s="72">
        <v>25</v>
      </c>
      <c r="CD29" s="71">
        <v>40</v>
      </c>
      <c r="CE29" s="79">
        <f t="shared" si="20"/>
        <v>4</v>
      </c>
      <c r="CF29" s="95">
        <v>40</v>
      </c>
      <c r="CG29" s="945" t="s">
        <v>471</v>
      </c>
      <c r="CI29" s="1638" t="s">
        <v>1164</v>
      </c>
      <c r="CJ29" s="1556"/>
      <c r="CK29" s="1557" t="s">
        <v>2573</v>
      </c>
      <c r="CL29" s="1557"/>
      <c r="CM29" s="1557"/>
      <c r="CN29" s="1557"/>
      <c r="CO29" s="1557"/>
      <c r="CP29" s="1639" t="s">
        <v>2574</v>
      </c>
      <c r="CR29" s="28" t="s">
        <v>697</v>
      </c>
      <c r="CS29" s="196"/>
      <c r="CT29" s="196"/>
      <c r="CU29" s="196"/>
      <c r="CW29" s="9">
        <v>1</v>
      </c>
    </row>
    <row r="30" spans="2:101" ht="21" customHeight="1">
      <c r="B30" s="133" t="s">
        <v>338</v>
      </c>
      <c r="C30" s="971" t="str">
        <f>C20</f>
        <v>N.Nom de la recette.Avec ou sans alcool.Quand .Verre Flute(s).Famille à coller</v>
      </c>
      <c r="D30" s="971">
        <f>D20</f>
        <v>1</v>
      </c>
      <c r="E30" s="972" t="str">
        <f>E20</f>
        <v>Flute(s)</v>
      </c>
      <c r="F30" s="973">
        <f>F20</f>
        <v>12</v>
      </c>
      <c r="G30" s="974" t="str">
        <f>G20</f>
        <v>cl</v>
      </c>
      <c r="H30" s="131"/>
      <c r="I30" s="131" t="str">
        <f>"▼ colonne "&amp;SUBSTITUTE(ADDRESS(1,COLUMN(),4),"1","")</f>
        <v>▼ colonne I</v>
      </c>
      <c r="J30" s="131"/>
      <c r="K30" s="131"/>
      <c r="L30" s="131"/>
      <c r="M30" s="131"/>
      <c r="N30" s="131"/>
      <c r="O30" s="131"/>
      <c r="P30" s="131"/>
      <c r="Q30" s="132"/>
      <c r="R30" s="131"/>
      <c r="S30" s="130" t="str">
        <f>"colonne "&amp;SUBSTITUTE(ADDRESS(1,COLUMN(),4),"1","")&amp;" ▼"</f>
        <v>colonne S ▼</v>
      </c>
      <c r="U30" s="322" t="s">
        <v>414</v>
      </c>
      <c r="V30" s="806">
        <v>150</v>
      </c>
      <c r="AA30" s="542" t="s">
        <v>335</v>
      </c>
      <c r="AB30" s="806">
        <v>50</v>
      </c>
      <c r="AC30" s="634"/>
      <c r="AD30" s="288">
        <v>25</v>
      </c>
      <c r="AE30" s="556"/>
      <c r="AF30" s="597">
        <v>1.05</v>
      </c>
      <c r="AG30" s="556"/>
      <c r="AH30" s="286" t="s">
        <v>174</v>
      </c>
      <c r="AI30" s="551"/>
      <c r="AJ30" s="1572" t="s">
        <v>737</v>
      </c>
      <c r="AK30" s="1533"/>
      <c r="AO30" s="549"/>
      <c r="AP30" s="1654"/>
      <c r="AR30" s="1654"/>
      <c r="AS30" s="1648"/>
      <c r="AU30" s="504"/>
      <c r="AV30" s="128"/>
      <c r="AW30" s="530">
        <f>SUM(AW23:AW29)</f>
        <v>0</v>
      </c>
      <c r="AX30" s="128"/>
      <c r="AY30" s="128"/>
      <c r="AZ30" s="129"/>
      <c r="BA30" s="505"/>
      <c r="BB30" s="531">
        <f>IFERROR(SUM(BB23:BB29)/SUM(AW23:AW29)*100,0)</f>
        <v>0</v>
      </c>
      <c r="BC30" s="506"/>
      <c r="BD30" s="128" t="s">
        <v>345</v>
      </c>
      <c r="BE30" s="500">
        <f>SUM(BE23:BE29)</f>
        <v>0</v>
      </c>
      <c r="BG30" s="127"/>
      <c r="BH30" s="125"/>
      <c r="BI30" s="125"/>
      <c r="BJ30" s="126"/>
      <c r="BK30" s="126"/>
      <c r="BL30" s="125"/>
      <c r="BM30" s="124"/>
      <c r="BN30" s="123"/>
      <c r="BO30" s="123"/>
      <c r="BP30" s="615">
        <f t="shared" ref="BP30:BU30" si="42">SUM(BP23:BP29)</f>
        <v>0</v>
      </c>
      <c r="BQ30" s="122">
        <f t="shared" si="42"/>
        <v>0</v>
      </c>
      <c r="BR30" s="621">
        <f t="shared" si="42"/>
        <v>0</v>
      </c>
      <c r="BS30" s="122">
        <f t="shared" si="42"/>
        <v>0</v>
      </c>
      <c r="BT30" s="616">
        <f t="shared" si="42"/>
        <v>0</v>
      </c>
      <c r="BU30" s="620">
        <f t="shared" si="42"/>
        <v>0</v>
      </c>
      <c r="BW30" s="119" t="s">
        <v>444</v>
      </c>
      <c r="BX30" s="93">
        <f t="shared" si="17"/>
        <v>0.15</v>
      </c>
      <c r="BY30" s="92" t="s">
        <v>282</v>
      </c>
      <c r="BZ30" s="75">
        <f t="shared" si="18"/>
        <v>7</v>
      </c>
      <c r="CA30" s="74">
        <f t="shared" si="19"/>
        <v>15</v>
      </c>
      <c r="CB30" s="91">
        <v>150</v>
      </c>
      <c r="CC30" s="72">
        <v>120</v>
      </c>
      <c r="CD30" s="71">
        <v>180</v>
      </c>
      <c r="CE30" s="79">
        <f t="shared" si="20"/>
        <v>18</v>
      </c>
      <c r="CF30" s="95">
        <v>180</v>
      </c>
      <c r="CG30" s="945" t="s">
        <v>443</v>
      </c>
      <c r="CI30" s="1587" t="s">
        <v>1165</v>
      </c>
      <c r="CJ30" s="1588"/>
      <c r="CK30" s="1558"/>
      <c r="CL30" s="1558"/>
      <c r="CM30" s="1558"/>
      <c r="CN30" s="1558"/>
      <c r="CO30" s="1558"/>
      <c r="CP30" s="1640"/>
      <c r="CR30" s="548" t="s">
        <v>699</v>
      </c>
      <c r="CS30" s="196"/>
      <c r="CT30" s="196"/>
      <c r="CU30" s="196"/>
      <c r="CW30" s="9">
        <v>1</v>
      </c>
    </row>
    <row r="31" spans="2:101" ht="21" customHeight="1" thickBot="1">
      <c r="B31" s="145" t="str">
        <f t="shared" ref="B31:B42" si="43">IF(OR(I31&lt;&gt; "",J31&lt;&gt;"",K31&lt;&gt; "",L31&lt;&gt; "",M31&lt;&gt; "",N31&lt;&gt; "",O31&lt;&gt;""),"A", "►")</f>
        <v>A</v>
      </c>
      <c r="C31" s="971" t="str">
        <f>C20</f>
        <v>N.Nom de la recette.Avec ou sans alcool.Quand .Verre Flute(s).Famille à coller</v>
      </c>
      <c r="D31" s="971">
        <f>D20</f>
        <v>1</v>
      </c>
      <c r="E31" s="972" t="str">
        <f>E20</f>
        <v>Flute(s)</v>
      </c>
      <c r="F31" s="973">
        <f>F20</f>
        <v>12</v>
      </c>
      <c r="G31" s="974" t="str">
        <f>G20</f>
        <v>cl</v>
      </c>
      <c r="H31" s="284">
        <v>0</v>
      </c>
      <c r="I31" s="265" t="s">
        <v>535</v>
      </c>
      <c r="J31" s="268"/>
      <c r="K31" s="268"/>
      <c r="L31" s="268"/>
      <c r="M31" s="268"/>
      <c r="N31" s="268"/>
      <c r="O31" s="268"/>
      <c r="P31" s="268"/>
      <c r="Q31" s="268"/>
      <c r="R31" s="268"/>
      <c r="S31" s="283" t="s">
        <v>532</v>
      </c>
      <c r="T31" s="546"/>
      <c r="U31" s="322" t="s">
        <v>408</v>
      </c>
      <c r="V31" s="806">
        <v>4</v>
      </c>
      <c r="AA31" s="542" t="s">
        <v>333</v>
      </c>
      <c r="AB31" s="806">
        <v>3</v>
      </c>
      <c r="AC31" s="634"/>
      <c r="AD31" s="288">
        <v>25</v>
      </c>
      <c r="AE31" s="556"/>
      <c r="AF31" s="597">
        <v>1.05</v>
      </c>
      <c r="AG31" s="556"/>
      <c r="AH31" s="286" t="s">
        <v>171</v>
      </c>
      <c r="AI31" s="551"/>
      <c r="AJ31" s="1572" t="s">
        <v>738</v>
      </c>
      <c r="AK31" s="1533"/>
      <c r="AO31" s="549"/>
      <c r="AP31" s="3"/>
      <c r="AU31" s="919" t="s">
        <v>535</v>
      </c>
      <c r="AV31" s="268"/>
      <c r="AW31" s="268"/>
      <c r="AX31" s="268"/>
      <c r="AY31" s="268"/>
      <c r="AZ31" s="537" t="s">
        <v>1899</v>
      </c>
      <c r="BA31" s="268"/>
      <c r="BB31" s="268"/>
      <c r="BC31" s="268"/>
      <c r="BD31" s="268"/>
      <c r="BE31" s="283" t="s">
        <v>532</v>
      </c>
      <c r="BF31" s="546"/>
      <c r="BG31" s="491"/>
      <c r="BH31" s="492"/>
      <c r="BI31" s="492"/>
      <c r="BJ31" s="492"/>
      <c r="BK31" s="492"/>
      <c r="BL31" s="492"/>
      <c r="BM31" s="492"/>
      <c r="BN31" s="492"/>
      <c r="BO31" s="492"/>
      <c r="BP31" s="492"/>
      <c r="BQ31" s="492"/>
      <c r="BR31" s="492"/>
      <c r="BS31" s="492"/>
      <c r="BT31" s="492"/>
      <c r="BU31" s="496"/>
      <c r="BW31" s="119" t="s">
        <v>440</v>
      </c>
      <c r="BX31" s="93">
        <f t="shared" si="17"/>
        <v>0.15</v>
      </c>
      <c r="BY31" s="92" t="s">
        <v>282</v>
      </c>
      <c r="BZ31" s="75">
        <f t="shared" si="18"/>
        <v>7</v>
      </c>
      <c r="CA31" s="74">
        <f t="shared" si="19"/>
        <v>15</v>
      </c>
      <c r="CB31" s="91">
        <v>150</v>
      </c>
      <c r="CC31" s="72">
        <v>120</v>
      </c>
      <c r="CD31" s="71">
        <v>180</v>
      </c>
      <c r="CE31" s="79">
        <f t="shared" si="20"/>
        <v>18</v>
      </c>
      <c r="CF31" s="95">
        <v>180</v>
      </c>
      <c r="CG31" s="945" t="s">
        <v>439</v>
      </c>
      <c r="CI31" s="1589" t="s">
        <v>422</v>
      </c>
      <c r="CJ31" s="1531"/>
      <c r="CK31" s="223" t="s">
        <v>2575</v>
      </c>
      <c r="CL31" s="329"/>
      <c r="CM31" s="11"/>
      <c r="CN31" s="331" t="s">
        <v>418</v>
      </c>
      <c r="CO31" s="231" t="s">
        <v>764</v>
      </c>
      <c r="CP31" s="216"/>
      <c r="CR31" s="28" t="s">
        <v>700</v>
      </c>
      <c r="CS31" s="196"/>
      <c r="CT31" s="196"/>
      <c r="CU31" s="196"/>
      <c r="CW31" s="9">
        <v>1</v>
      </c>
    </row>
    <row r="32" spans="2:101" ht="21" customHeight="1">
      <c r="B32" s="145" t="str">
        <f t="shared" si="43"/>
        <v>►</v>
      </c>
      <c r="C32" s="971" t="str">
        <f>C20</f>
        <v>N.Nom de la recette.Avec ou sans alcool.Quand .Verre Flute(s).Famille à coller</v>
      </c>
      <c r="D32" s="971">
        <f>D20</f>
        <v>1</v>
      </c>
      <c r="E32" s="972" t="str">
        <f>E20</f>
        <v>Flute(s)</v>
      </c>
      <c r="F32" s="973">
        <f>F20</f>
        <v>12</v>
      </c>
      <c r="G32" s="974" t="str">
        <f>G20</f>
        <v>cl</v>
      </c>
      <c r="H32" s="281" t="str">
        <f>IF(ISBLANK(I32),"",MAX(H31:H31)+1)</f>
        <v/>
      </c>
      <c r="I32" s="280"/>
      <c r="J32" s="280"/>
      <c r="K32" s="280"/>
      <c r="L32" s="280"/>
      <c r="M32" s="280"/>
      <c r="N32" s="280"/>
      <c r="O32" s="280"/>
      <c r="P32" s="280"/>
      <c r="Q32" s="280"/>
      <c r="R32" s="280"/>
      <c r="S32" s="279"/>
      <c r="T32" s="546"/>
      <c r="U32" s="322" t="s">
        <v>401</v>
      </c>
      <c r="V32" s="806">
        <v>45</v>
      </c>
      <c r="AA32" s="542" t="s">
        <v>310</v>
      </c>
      <c r="AB32" s="806">
        <v>60</v>
      </c>
      <c r="AC32" s="634"/>
      <c r="AD32" s="288">
        <v>15</v>
      </c>
      <c r="AE32" s="556"/>
      <c r="AF32" s="597">
        <v>1.02</v>
      </c>
      <c r="AG32" s="556"/>
      <c r="AH32" s="286" t="s">
        <v>169</v>
      </c>
      <c r="AI32" s="551"/>
      <c r="AJ32" s="1572" t="s">
        <v>738</v>
      </c>
      <c r="AK32" s="1533"/>
      <c r="AO32" s="549"/>
      <c r="AP32" s="1659" t="s">
        <v>690</v>
      </c>
      <c r="AR32" s="1661" t="s">
        <v>820</v>
      </c>
      <c r="AS32" s="1648" t="s">
        <v>821</v>
      </c>
      <c r="AU32" s="920"/>
      <c r="AV32" s="280"/>
      <c r="AW32" s="280"/>
      <c r="AX32" s="280"/>
      <c r="AY32" s="280"/>
      <c r="AZ32" s="280"/>
      <c r="BA32" s="280"/>
      <c r="BB32" s="280"/>
      <c r="BC32" s="280"/>
      <c r="BD32" s="280"/>
      <c r="BE32" s="279"/>
      <c r="BF32" s="546"/>
      <c r="BG32" s="493"/>
      <c r="BH32" s="494"/>
      <c r="BI32" s="494"/>
      <c r="BJ32" s="494"/>
      <c r="BK32" s="494"/>
      <c r="BL32" s="494"/>
      <c r="BM32" s="494"/>
      <c r="BN32" s="494"/>
      <c r="BO32" s="494"/>
      <c r="BP32" s="494"/>
      <c r="BQ32" s="494"/>
      <c r="BR32" s="494"/>
      <c r="BS32" s="494"/>
      <c r="BT32" s="494"/>
      <c r="BU32" s="497"/>
      <c r="BW32" s="119" t="s">
        <v>414</v>
      </c>
      <c r="BX32" s="93">
        <f t="shared" si="17"/>
        <v>0.15</v>
      </c>
      <c r="BY32" s="92" t="s">
        <v>282</v>
      </c>
      <c r="BZ32" s="75">
        <f t="shared" si="18"/>
        <v>7</v>
      </c>
      <c r="CA32" s="74">
        <f t="shared" si="19"/>
        <v>15</v>
      </c>
      <c r="CB32" s="91">
        <v>150</v>
      </c>
      <c r="CC32" s="72">
        <v>120</v>
      </c>
      <c r="CD32" s="71">
        <v>180</v>
      </c>
      <c r="CE32" s="79">
        <f t="shared" si="20"/>
        <v>18</v>
      </c>
      <c r="CF32" s="95">
        <v>180</v>
      </c>
      <c r="CG32" s="945" t="s">
        <v>413</v>
      </c>
      <c r="CI32" s="1590" t="s">
        <v>422</v>
      </c>
      <c r="CJ32" s="1591"/>
      <c r="CK32" s="215">
        <v>2</v>
      </c>
      <c r="CL32" s="322" t="s">
        <v>415</v>
      </c>
      <c r="CM32" s="11"/>
      <c r="CN32" s="20"/>
      <c r="CO32" s="20"/>
      <c r="CP32" s="204"/>
      <c r="CR32" s="548" t="s">
        <v>701</v>
      </c>
      <c r="CS32" s="196"/>
      <c r="CT32" s="196"/>
      <c r="CU32" s="196"/>
      <c r="CW32" s="9">
        <v>1</v>
      </c>
    </row>
    <row r="33" spans="2:101" ht="21" customHeight="1">
      <c r="B33" s="145" t="str">
        <f t="shared" si="43"/>
        <v>►</v>
      </c>
      <c r="C33" s="971" t="str">
        <f>C20</f>
        <v>N.Nom de la recette.Avec ou sans alcool.Quand .Verre Flute(s).Famille à coller</v>
      </c>
      <c r="D33" s="971">
        <f>D20</f>
        <v>1</v>
      </c>
      <c r="E33" s="972" t="str">
        <f>E20</f>
        <v>Flute(s)</v>
      </c>
      <c r="F33" s="973">
        <f>F20</f>
        <v>12</v>
      </c>
      <c r="G33" s="974" t="str">
        <f>G20</f>
        <v>cl</v>
      </c>
      <c r="H33" s="281" t="str">
        <f>IF(ISBLANK(I33),"",MAX(H31:H32)+1)</f>
        <v/>
      </c>
      <c r="I33" s="280"/>
      <c r="J33" s="280"/>
      <c r="K33" s="280"/>
      <c r="L33" s="280"/>
      <c r="M33" s="280"/>
      <c r="N33" s="280"/>
      <c r="O33" s="280"/>
      <c r="P33" s="280"/>
      <c r="Q33" s="280"/>
      <c r="R33" s="280"/>
      <c r="S33" s="279"/>
      <c r="T33" s="546"/>
      <c r="U33" s="322" t="s">
        <v>363</v>
      </c>
      <c r="V33" s="806">
        <v>1.5</v>
      </c>
      <c r="AA33" s="542" t="s">
        <v>307</v>
      </c>
      <c r="AB33" s="806">
        <v>120</v>
      </c>
      <c r="AC33" s="634"/>
      <c r="AD33" s="288">
        <v>35</v>
      </c>
      <c r="AE33" s="556"/>
      <c r="AF33" s="597">
        <v>1.04</v>
      </c>
      <c r="AG33" s="556"/>
      <c r="AH33" s="286" t="s">
        <v>166</v>
      </c>
      <c r="AI33" s="551"/>
      <c r="AJ33" s="1572" t="s">
        <v>739</v>
      </c>
      <c r="AK33" s="1533"/>
      <c r="AM33" t="s">
        <v>2923</v>
      </c>
      <c r="AO33" s="549"/>
      <c r="AP33" s="1660"/>
      <c r="AR33" s="1660"/>
      <c r="AS33" s="1648"/>
      <c r="AU33" s="920"/>
      <c r="AV33" s="280"/>
      <c r="AW33" s="280"/>
      <c r="AX33" s="280"/>
      <c r="AY33" s="280"/>
      <c r="AZ33" s="280"/>
      <c r="BA33" s="280"/>
      <c r="BB33" s="280"/>
      <c r="BC33" s="280"/>
      <c r="BD33" s="280"/>
      <c r="BE33" s="279"/>
      <c r="BF33" s="546"/>
      <c r="BG33" s="493"/>
      <c r="BH33" s="494"/>
      <c r="BI33" s="494"/>
      <c r="BJ33" s="494"/>
      <c r="BK33" s="494"/>
      <c r="BL33" s="494"/>
      <c r="BM33" s="494"/>
      <c r="BN33" s="494"/>
      <c r="BO33" s="494"/>
      <c r="BP33" s="494"/>
      <c r="BQ33" s="494"/>
      <c r="BR33" s="494"/>
      <c r="BS33" s="494"/>
      <c r="BT33" s="494"/>
      <c r="BU33" s="497"/>
      <c r="BW33" s="119" t="s">
        <v>408</v>
      </c>
      <c r="BX33" s="93">
        <f t="shared" si="17"/>
        <v>4.0000000000000001E-3</v>
      </c>
      <c r="BY33" s="92" t="s">
        <v>282</v>
      </c>
      <c r="BZ33" s="75">
        <f t="shared" si="18"/>
        <v>250</v>
      </c>
      <c r="CA33" s="74">
        <f t="shared" si="19"/>
        <v>0.4</v>
      </c>
      <c r="CB33" s="91">
        <v>4</v>
      </c>
      <c r="CC33" s="72">
        <v>3</v>
      </c>
      <c r="CD33" s="71">
        <v>5</v>
      </c>
      <c r="CE33" s="74">
        <f t="shared" si="20"/>
        <v>0.5</v>
      </c>
      <c r="CF33" s="95">
        <v>6</v>
      </c>
      <c r="CG33" s="945" t="s">
        <v>407</v>
      </c>
      <c r="CI33" s="1590" t="s">
        <v>672</v>
      </c>
      <c r="CJ33" s="1591"/>
      <c r="CK33" s="20"/>
      <c r="CL33" s="119" t="s">
        <v>943</v>
      </c>
      <c r="CM33" s="11"/>
      <c r="CN33" s="198" t="s">
        <v>403</v>
      </c>
      <c r="CO33" s="314" t="s">
        <v>402</v>
      </c>
      <c r="CP33" s="1641" t="s">
        <v>2580</v>
      </c>
      <c r="CR33" s="196"/>
      <c r="CS33" s="196"/>
      <c r="CT33" s="196"/>
      <c r="CU33" s="196"/>
      <c r="CW33" s="9">
        <v>1</v>
      </c>
    </row>
    <row r="34" spans="2:101" ht="21" customHeight="1" thickBot="1">
      <c r="B34" s="145" t="str">
        <f t="shared" si="43"/>
        <v>►</v>
      </c>
      <c r="C34" s="971" t="str">
        <f>C20</f>
        <v>N.Nom de la recette.Avec ou sans alcool.Quand .Verre Flute(s).Famille à coller</v>
      </c>
      <c r="D34" s="971">
        <f>D20</f>
        <v>1</v>
      </c>
      <c r="E34" s="972" t="str">
        <f>E20</f>
        <v>Flute(s)</v>
      </c>
      <c r="F34" s="973">
        <f>F20</f>
        <v>12</v>
      </c>
      <c r="G34" s="974" t="str">
        <f>G20</f>
        <v>cl</v>
      </c>
      <c r="H34" s="281" t="str">
        <f>IF(ISBLANK(I34),"",MAX(H31:H33)+1)</f>
        <v/>
      </c>
      <c r="I34" s="280"/>
      <c r="J34" s="280"/>
      <c r="K34" s="280"/>
      <c r="L34" s="280"/>
      <c r="M34" s="280"/>
      <c r="N34" s="280"/>
      <c r="O34" s="280"/>
      <c r="P34" s="280"/>
      <c r="Q34" s="280"/>
      <c r="R34" s="280"/>
      <c r="S34" s="279"/>
      <c r="T34" s="546"/>
      <c r="U34" s="322" t="s">
        <v>361</v>
      </c>
      <c r="V34" s="806">
        <v>250</v>
      </c>
      <c r="AA34" s="542" t="s">
        <v>304</v>
      </c>
      <c r="AB34" s="806">
        <v>30</v>
      </c>
      <c r="AC34" s="634"/>
      <c r="AD34" s="288">
        <v>40</v>
      </c>
      <c r="AE34" s="556"/>
      <c r="AF34" s="597">
        <v>0.94</v>
      </c>
      <c r="AG34" s="556"/>
      <c r="AH34" s="286" t="s">
        <v>164</v>
      </c>
      <c r="AI34" s="551"/>
      <c r="AJ34" s="1572" t="s">
        <v>731</v>
      </c>
      <c r="AK34" s="1533"/>
      <c r="AM34" t="s">
        <v>760</v>
      </c>
      <c r="AO34" s="549"/>
      <c r="AP34" s="3"/>
      <c r="AU34" s="920"/>
      <c r="AV34" s="280"/>
      <c r="AW34" s="280"/>
      <c r="AX34" s="280"/>
      <c r="AY34" s="280"/>
      <c r="AZ34" s="280"/>
      <c r="BA34" s="280"/>
      <c r="BB34" s="280"/>
      <c r="BC34" s="280"/>
      <c r="BD34" s="280"/>
      <c r="BE34" s="279"/>
      <c r="BF34" s="546"/>
      <c r="BG34" s="495"/>
      <c r="BH34" s="494"/>
      <c r="BI34" s="494"/>
      <c r="BJ34" s="494"/>
      <c r="BK34" s="494"/>
      <c r="BL34" s="494"/>
      <c r="BM34" s="494"/>
      <c r="BN34" s="494"/>
      <c r="BO34" s="494"/>
      <c r="BP34" s="494"/>
      <c r="BQ34" s="494"/>
      <c r="BR34" s="494"/>
      <c r="BS34" s="494"/>
      <c r="BT34" s="494"/>
      <c r="BU34" s="497"/>
      <c r="BW34" s="119" t="s">
        <v>401</v>
      </c>
      <c r="BX34" s="93">
        <f t="shared" si="17"/>
        <v>4.4999999999999998E-2</v>
      </c>
      <c r="BY34" s="92" t="s">
        <v>282</v>
      </c>
      <c r="BZ34" s="75">
        <f t="shared" si="18"/>
        <v>22</v>
      </c>
      <c r="CA34" s="74">
        <f t="shared" si="19"/>
        <v>4.5</v>
      </c>
      <c r="CB34" s="91">
        <v>45</v>
      </c>
      <c r="CC34" s="72">
        <v>40</v>
      </c>
      <c r="CD34" s="71">
        <v>60</v>
      </c>
      <c r="CE34" s="79">
        <f t="shared" si="20"/>
        <v>6</v>
      </c>
      <c r="CF34" s="95">
        <v>60</v>
      </c>
      <c r="CG34" s="945" t="s">
        <v>400</v>
      </c>
      <c r="CI34" s="1642" t="s">
        <v>419</v>
      </c>
      <c r="CJ34" s="1643"/>
      <c r="CK34" s="20"/>
      <c r="CL34" s="119" t="s">
        <v>553</v>
      </c>
      <c r="CN34" s="198" t="s">
        <v>398</v>
      </c>
      <c r="CO34" s="314" t="s">
        <v>397</v>
      </c>
      <c r="CP34" s="1641"/>
      <c r="CR34" s="1627" t="s">
        <v>703</v>
      </c>
      <c r="CS34" s="1628"/>
      <c r="CT34" s="1628"/>
      <c r="CU34" s="1629"/>
      <c r="CW34" s="9">
        <v>1</v>
      </c>
    </row>
    <row r="35" spans="2:101" ht="21" customHeight="1">
      <c r="B35" s="145" t="str">
        <f t="shared" si="43"/>
        <v>►</v>
      </c>
      <c r="C35" s="971" t="str">
        <f>C20</f>
        <v>N.Nom de la recette.Avec ou sans alcool.Quand .Verre Flute(s).Famille à coller</v>
      </c>
      <c r="D35" s="971">
        <f>D20</f>
        <v>1</v>
      </c>
      <c r="E35" s="972" t="str">
        <f>E20</f>
        <v>Flute(s)</v>
      </c>
      <c r="F35" s="973">
        <f>F20</f>
        <v>12</v>
      </c>
      <c r="G35" s="974" t="str">
        <f>G20</f>
        <v>cl</v>
      </c>
      <c r="H35" s="281" t="str">
        <f>IF(ISBLANK(I35),"",MAX(H31:H34)+1)</f>
        <v/>
      </c>
      <c r="I35" s="280"/>
      <c r="J35" s="280"/>
      <c r="K35" s="280"/>
      <c r="L35" s="280"/>
      <c r="M35" s="280"/>
      <c r="N35" s="280"/>
      <c r="O35" s="280"/>
      <c r="P35" s="280"/>
      <c r="Q35" s="280"/>
      <c r="R35" s="280"/>
      <c r="S35" s="279"/>
      <c r="T35" s="546"/>
      <c r="U35" s="322" t="s">
        <v>556</v>
      </c>
      <c r="V35" s="806">
        <v>240</v>
      </c>
      <c r="AA35" s="86" t="s">
        <v>301</v>
      </c>
      <c r="AB35" s="806">
        <v>15</v>
      </c>
      <c r="AC35" s="634"/>
      <c r="AD35" s="288">
        <v>40</v>
      </c>
      <c r="AE35" s="556"/>
      <c r="AF35" s="597">
        <v>0.96</v>
      </c>
      <c r="AG35" s="556"/>
      <c r="AH35" s="286" t="s">
        <v>160</v>
      </c>
      <c r="AI35" s="551"/>
      <c r="AJ35" s="1572" t="s">
        <v>731</v>
      </c>
      <c r="AK35" s="1533"/>
      <c r="AM35" t="s">
        <v>433</v>
      </c>
      <c r="AO35" s="549"/>
      <c r="AP35" s="1656" t="s">
        <v>702</v>
      </c>
      <c r="AR35" s="1658" t="s">
        <v>822</v>
      </c>
      <c r="AS35" s="1648" t="s">
        <v>823</v>
      </c>
      <c r="AU35" s="920"/>
      <c r="AV35" s="280"/>
      <c r="AW35" s="280"/>
      <c r="AX35" s="280"/>
      <c r="AY35" s="280"/>
      <c r="AZ35" s="280"/>
      <c r="BA35" s="280"/>
      <c r="BB35" s="280"/>
      <c r="BC35" s="280"/>
      <c r="BD35" s="280"/>
      <c r="BE35" s="279"/>
      <c r="BF35" s="546"/>
      <c r="BG35" s="493"/>
      <c r="BH35" s="494"/>
      <c r="BI35" s="494"/>
      <c r="BJ35" s="494"/>
      <c r="BK35" s="494"/>
      <c r="BL35" s="494"/>
      <c r="BM35" s="494"/>
      <c r="BN35" s="494"/>
      <c r="BO35" s="494"/>
      <c r="BP35" s="494"/>
      <c r="BQ35" s="494"/>
      <c r="BR35" s="494"/>
      <c r="BS35" s="494"/>
      <c r="BT35" s="494"/>
      <c r="BU35" s="497"/>
      <c r="BW35" s="119" t="s">
        <v>363</v>
      </c>
      <c r="BX35" s="93">
        <f t="shared" si="17"/>
        <v>1.5E-3</v>
      </c>
      <c r="BY35" s="92" t="s">
        <v>282</v>
      </c>
      <c r="BZ35" s="75">
        <f t="shared" si="18"/>
        <v>667</v>
      </c>
      <c r="CA35" s="74">
        <f t="shared" si="19"/>
        <v>0.15</v>
      </c>
      <c r="CB35" s="91">
        <v>1.5</v>
      </c>
      <c r="CC35" s="72">
        <v>1</v>
      </c>
      <c r="CD35" s="71">
        <v>2</v>
      </c>
      <c r="CE35" s="74">
        <f t="shared" si="20"/>
        <v>0.2</v>
      </c>
      <c r="CF35" s="95">
        <v>2</v>
      </c>
      <c r="CG35" s="945" t="s">
        <v>362</v>
      </c>
      <c r="CI35" s="871" t="str">
        <f>"❽ Volume servi par "&amp;CL32</f>
        <v>❽ Volume servi par Flute(s)</v>
      </c>
      <c r="CJ35" s="319"/>
      <c r="CK35" s="20"/>
      <c r="CL35" s="1"/>
      <c r="CM35" s="20"/>
      <c r="CN35" s="20"/>
      <c r="CO35" s="706" t="s">
        <v>941</v>
      </c>
      <c r="CP35" s="1644" t="s">
        <v>942</v>
      </c>
      <c r="CR35" s="28" t="s">
        <v>704</v>
      </c>
      <c r="CS35" s="196"/>
      <c r="CT35" s="196"/>
      <c r="CU35" s="196"/>
      <c r="CW35" s="9">
        <v>1</v>
      </c>
    </row>
    <row r="36" spans="2:101" ht="21" customHeight="1">
      <c r="B36" s="145" t="str">
        <f t="shared" si="43"/>
        <v>►</v>
      </c>
      <c r="C36" s="971" t="str">
        <f>C20</f>
        <v>N.Nom de la recette.Avec ou sans alcool.Quand .Verre Flute(s).Famille à coller</v>
      </c>
      <c r="D36" s="971">
        <f>D20</f>
        <v>1</v>
      </c>
      <c r="E36" s="972" t="str">
        <f>E20</f>
        <v>Flute(s)</v>
      </c>
      <c r="F36" s="973">
        <f>F20</f>
        <v>12</v>
      </c>
      <c r="G36" s="974" t="str">
        <f>G20</f>
        <v>cl</v>
      </c>
      <c r="H36" s="281" t="str">
        <f>IF(ISBLANK(I36),"",MAX(H31:H35)+1)</f>
        <v/>
      </c>
      <c r="I36" s="280"/>
      <c r="J36" s="280"/>
      <c r="K36" s="280"/>
      <c r="L36" s="280"/>
      <c r="M36" s="280"/>
      <c r="N36" s="280"/>
      <c r="O36" s="280"/>
      <c r="P36" s="280"/>
      <c r="Q36" s="280"/>
      <c r="R36" s="280"/>
      <c r="S36" s="279"/>
      <c r="T36" s="546"/>
      <c r="U36" s="322" t="s">
        <v>547</v>
      </c>
      <c r="V36" s="806">
        <v>350</v>
      </c>
      <c r="AA36" s="86" t="s">
        <v>298</v>
      </c>
      <c r="AB36" s="806">
        <v>5</v>
      </c>
      <c r="AC36" s="634"/>
      <c r="AD36" s="288">
        <v>30</v>
      </c>
      <c r="AE36" s="556"/>
      <c r="AF36" s="597">
        <v>1.04</v>
      </c>
      <c r="AG36" s="556"/>
      <c r="AH36" s="286" t="s">
        <v>157</v>
      </c>
      <c r="AI36" s="551"/>
      <c r="AJ36" s="1572" t="s">
        <v>740</v>
      </c>
      <c r="AK36" s="1533"/>
      <c r="AM36" t="s">
        <v>666</v>
      </c>
      <c r="AO36" s="549"/>
      <c r="AP36" s="1657"/>
      <c r="AR36" s="1657"/>
      <c r="AS36" s="1648"/>
      <c r="AU36" s="920"/>
      <c r="AV36" s="280"/>
      <c r="AW36" s="280"/>
      <c r="AX36" s="280"/>
      <c r="AY36" s="280"/>
      <c r="AZ36" s="280"/>
      <c r="BA36" s="280"/>
      <c r="BB36" s="280"/>
      <c r="BC36" s="280"/>
      <c r="BD36" s="280"/>
      <c r="BE36" s="279"/>
      <c r="BF36" s="546"/>
      <c r="BG36" s="493"/>
      <c r="BH36" s="494"/>
      <c r="BI36" s="494"/>
      <c r="BJ36" s="494"/>
      <c r="BK36" s="494"/>
      <c r="BL36" s="494"/>
      <c r="BM36" s="494"/>
      <c r="BN36" s="494"/>
      <c r="BO36" s="494"/>
      <c r="BP36" s="494"/>
      <c r="BQ36" s="494"/>
      <c r="BR36" s="494"/>
      <c r="BS36" s="494"/>
      <c r="BT36" s="494"/>
      <c r="BU36" s="497"/>
      <c r="BW36" s="119" t="s">
        <v>361</v>
      </c>
      <c r="BX36" s="93">
        <f t="shared" si="17"/>
        <v>0.25</v>
      </c>
      <c r="BY36" s="92" t="s">
        <v>282</v>
      </c>
      <c r="BZ36" s="75">
        <f t="shared" si="18"/>
        <v>4</v>
      </c>
      <c r="CA36" s="74">
        <f t="shared" si="19"/>
        <v>25</v>
      </c>
      <c r="CB36" s="91">
        <v>250</v>
      </c>
      <c r="CC36" s="72">
        <v>200</v>
      </c>
      <c r="CD36" s="71">
        <v>300</v>
      </c>
      <c r="CE36" s="79">
        <f t="shared" si="20"/>
        <v>30</v>
      </c>
      <c r="CF36" s="95">
        <v>300</v>
      </c>
      <c r="CG36" s="945" t="s">
        <v>360</v>
      </c>
      <c r="CI36" s="872">
        <v>12</v>
      </c>
      <c r="CJ36" s="103" t="s">
        <v>328</v>
      </c>
      <c r="CK36" s="707" t="s">
        <v>326</v>
      </c>
      <c r="CL36" s="873" t="s">
        <v>2581</v>
      </c>
      <c r="CM36" s="20"/>
      <c r="CN36" s="20"/>
      <c r="CO36" s="20"/>
      <c r="CP36" s="1644"/>
      <c r="CR36" s="548" t="s">
        <v>706</v>
      </c>
      <c r="CS36" s="196"/>
      <c r="CT36" s="196"/>
      <c r="CU36" s="196"/>
      <c r="CW36" s="9">
        <v>1</v>
      </c>
    </row>
    <row r="37" spans="2:101" ht="21" customHeight="1" thickBot="1">
      <c r="B37" s="145" t="str">
        <f t="shared" si="43"/>
        <v>►</v>
      </c>
      <c r="C37" s="971" t="str">
        <f>C20</f>
        <v>N.Nom de la recette.Avec ou sans alcool.Quand .Verre Flute(s).Famille à coller</v>
      </c>
      <c r="D37" s="971">
        <f>D20</f>
        <v>1</v>
      </c>
      <c r="E37" s="972" t="str">
        <f>E20</f>
        <v>Flute(s)</v>
      </c>
      <c r="F37" s="973">
        <f>F20</f>
        <v>12</v>
      </c>
      <c r="G37" s="974" t="str">
        <f>G20</f>
        <v>cl</v>
      </c>
      <c r="H37" s="281" t="str">
        <f>IF(ISBLANK(I37),"",MAX(H31:H36)+1)</f>
        <v/>
      </c>
      <c r="I37" s="280"/>
      <c r="J37" s="280"/>
      <c r="K37" s="280"/>
      <c r="L37" s="280"/>
      <c r="M37" s="280"/>
      <c r="N37" s="280"/>
      <c r="O37" s="280"/>
      <c r="P37" s="280"/>
      <c r="Q37" s="280"/>
      <c r="R37" s="280"/>
      <c r="S37" s="279"/>
      <c r="T37" s="546"/>
      <c r="U37" s="322" t="s">
        <v>545</v>
      </c>
      <c r="V37" s="806">
        <v>350</v>
      </c>
      <c r="AA37" s="86" t="s">
        <v>296</v>
      </c>
      <c r="AB37" s="806">
        <v>15</v>
      </c>
      <c r="AC37" s="634"/>
      <c r="AD37" s="288">
        <v>30</v>
      </c>
      <c r="AE37" s="556"/>
      <c r="AF37" s="597">
        <v>1.04</v>
      </c>
      <c r="AG37" s="556"/>
      <c r="AH37" s="286" t="s">
        <v>155</v>
      </c>
      <c r="AI37" s="551"/>
      <c r="AJ37" s="1572" t="s">
        <v>736</v>
      </c>
      <c r="AK37" s="1533"/>
      <c r="AM37" t="s">
        <v>761</v>
      </c>
      <c r="AO37" s="549"/>
      <c r="AP37" s="3"/>
      <c r="AU37" s="920"/>
      <c r="AV37" s="280"/>
      <c r="AW37" s="280"/>
      <c r="AX37" s="280"/>
      <c r="AY37" s="280"/>
      <c r="AZ37" s="280"/>
      <c r="BA37" s="280"/>
      <c r="BB37" s="280"/>
      <c r="BC37" s="280"/>
      <c r="BD37" s="280"/>
      <c r="BE37" s="279"/>
      <c r="BF37" s="546"/>
      <c r="BG37" s="493"/>
      <c r="BH37" s="494"/>
      <c r="BI37" s="494"/>
      <c r="BJ37" s="494"/>
      <c r="BK37" s="494"/>
      <c r="BL37" s="494"/>
      <c r="BM37" s="494"/>
      <c r="BN37" s="494"/>
      <c r="BO37" s="494"/>
      <c r="BP37" s="494"/>
      <c r="BQ37" s="494"/>
      <c r="BR37" s="494"/>
      <c r="BS37" s="494"/>
      <c r="BT37" s="494"/>
      <c r="BU37" s="497"/>
      <c r="BW37" s="119" t="s">
        <v>556</v>
      </c>
      <c r="BX37" s="93">
        <f t="shared" si="17"/>
        <v>0.24</v>
      </c>
      <c r="BY37" s="92" t="s">
        <v>282</v>
      </c>
      <c r="BZ37" s="75">
        <f t="shared" si="18"/>
        <v>4</v>
      </c>
      <c r="CA37" s="74">
        <f t="shared" si="19"/>
        <v>24</v>
      </c>
      <c r="CB37" s="91">
        <v>240</v>
      </c>
      <c r="CC37" s="72">
        <v>200</v>
      </c>
      <c r="CD37" s="71">
        <v>280</v>
      </c>
      <c r="CE37" s="79">
        <f t="shared" si="20"/>
        <v>28</v>
      </c>
      <c r="CF37" s="95">
        <v>280</v>
      </c>
      <c r="CG37" s="945" t="s">
        <v>555</v>
      </c>
      <c r="CH37" s="3"/>
      <c r="CI37" s="874" t="str">
        <f>(CI36*CK32)&amp;" "&amp;CJ36</f>
        <v>24 cl</v>
      </c>
      <c r="CJ37" s="183" t="str">
        <f>"pour "&amp;CK32&amp;" "&amp;CL32</f>
        <v>pour 2 Flute(s)</v>
      </c>
      <c r="CK37" s="709" t="s">
        <v>317</v>
      </c>
      <c r="CL37" s="873"/>
      <c r="CM37" s="20"/>
      <c r="CN37" s="20"/>
      <c r="CO37" s="20"/>
      <c r="CP37" s="204"/>
      <c r="CR37" s="28" t="s">
        <v>707</v>
      </c>
      <c r="CS37" s="196"/>
      <c r="CT37" s="196"/>
      <c r="CU37" s="196"/>
      <c r="CW37" s="9">
        <v>1</v>
      </c>
    </row>
    <row r="38" spans="2:101" ht="21" customHeight="1">
      <c r="B38" s="145" t="str">
        <f t="shared" si="43"/>
        <v>►</v>
      </c>
      <c r="C38" s="971" t="str">
        <f>C20</f>
        <v>N.Nom de la recette.Avec ou sans alcool.Quand .Verre Flute(s).Famille à coller</v>
      </c>
      <c r="D38" s="971">
        <f>D20</f>
        <v>1</v>
      </c>
      <c r="E38" s="972" t="str">
        <f>E20</f>
        <v>Flute(s)</v>
      </c>
      <c r="F38" s="973">
        <f>F20</f>
        <v>12</v>
      </c>
      <c r="G38" s="974" t="str">
        <f>G20</f>
        <v>cl</v>
      </c>
      <c r="H38" s="281" t="str">
        <f>IF(ISBLANK(I38),"",MAX(H31:H37)+1)</f>
        <v/>
      </c>
      <c r="I38" s="280"/>
      <c r="J38" s="280"/>
      <c r="K38" s="280"/>
      <c r="L38" s="280"/>
      <c r="M38" s="280"/>
      <c r="N38" s="280"/>
      <c r="O38" s="280"/>
      <c r="P38" s="280"/>
      <c r="Q38" s="280"/>
      <c r="R38" s="280"/>
      <c r="S38" s="279"/>
      <c r="T38" s="546"/>
      <c r="U38" s="322" t="s">
        <v>543</v>
      </c>
      <c r="V38" s="806">
        <v>300</v>
      </c>
      <c r="AA38" s="542" t="s">
        <v>293</v>
      </c>
      <c r="AB38" s="806">
        <v>5</v>
      </c>
      <c r="AC38" s="634"/>
      <c r="AD38" s="288">
        <v>40</v>
      </c>
      <c r="AE38" s="556"/>
      <c r="AF38" s="597">
        <v>0.94</v>
      </c>
      <c r="AG38" s="556"/>
      <c r="AH38" s="286" t="s">
        <v>152</v>
      </c>
      <c r="AI38" s="551"/>
      <c r="AJ38" s="1572" t="s">
        <v>741</v>
      </c>
      <c r="AK38" s="1533"/>
      <c r="AM38" t="s">
        <v>422</v>
      </c>
      <c r="AO38" s="549"/>
      <c r="AP38" s="1645" t="s">
        <v>878</v>
      </c>
      <c r="AR38" s="1647" t="s">
        <v>810</v>
      </c>
      <c r="AS38" s="1648" t="s">
        <v>815</v>
      </c>
      <c r="AU38" s="920"/>
      <c r="AV38" s="280"/>
      <c r="AW38" s="280"/>
      <c r="AX38" s="280"/>
      <c r="AY38" s="280"/>
      <c r="AZ38" s="280"/>
      <c r="BA38" s="280"/>
      <c r="BB38" s="280"/>
      <c r="BC38" s="280"/>
      <c r="BD38" s="280"/>
      <c r="BE38" s="279"/>
      <c r="BF38" s="546"/>
      <c r="BG38" s="493"/>
      <c r="BH38" s="494"/>
      <c r="BI38" s="494"/>
      <c r="BJ38" s="494"/>
      <c r="BK38" s="494"/>
      <c r="BL38" s="494"/>
      <c r="BM38" s="494"/>
      <c r="BN38" s="494"/>
      <c r="BO38" s="494"/>
      <c r="BP38" s="494"/>
      <c r="BQ38" s="494"/>
      <c r="BR38" s="494"/>
      <c r="BS38" s="494"/>
      <c r="BT38" s="494"/>
      <c r="BU38" s="497"/>
      <c r="BW38" s="119" t="s">
        <v>547</v>
      </c>
      <c r="BX38" s="93">
        <f t="shared" si="17"/>
        <v>0.35</v>
      </c>
      <c r="BY38" s="92" t="s">
        <v>282</v>
      </c>
      <c r="BZ38" s="75">
        <f t="shared" si="18"/>
        <v>3</v>
      </c>
      <c r="CA38" s="74">
        <f t="shared" si="19"/>
        <v>35</v>
      </c>
      <c r="CB38" s="91">
        <v>350</v>
      </c>
      <c r="CC38" s="72">
        <v>300</v>
      </c>
      <c r="CD38" s="71">
        <v>410</v>
      </c>
      <c r="CE38" s="79">
        <f t="shared" si="20"/>
        <v>41</v>
      </c>
      <c r="CF38" s="95">
        <v>410</v>
      </c>
      <c r="CG38" s="945" t="s">
        <v>546</v>
      </c>
      <c r="CI38" s="708"/>
      <c r="CJ38" s="20"/>
      <c r="CK38" s="20"/>
      <c r="CL38" s="20"/>
      <c r="CM38" s="20"/>
      <c r="CN38" s="20"/>
      <c r="CO38" s="20"/>
      <c r="CP38" s="204"/>
      <c r="CR38" s="548" t="s">
        <v>708</v>
      </c>
      <c r="CS38" s="196"/>
      <c r="CT38" s="196"/>
      <c r="CU38" s="196"/>
      <c r="CW38" s="9">
        <v>1</v>
      </c>
    </row>
    <row r="39" spans="2:101" ht="21" customHeight="1">
      <c r="B39" s="145" t="str">
        <f t="shared" si="43"/>
        <v>►</v>
      </c>
      <c r="C39" s="971" t="str">
        <f>C20</f>
        <v>N.Nom de la recette.Avec ou sans alcool.Quand .Verre Flute(s).Famille à coller</v>
      </c>
      <c r="D39" s="971">
        <f>D20</f>
        <v>1</v>
      </c>
      <c r="E39" s="972" t="str">
        <f>E20</f>
        <v>Flute(s)</v>
      </c>
      <c r="F39" s="973">
        <f>F20</f>
        <v>12</v>
      </c>
      <c r="G39" s="974" t="str">
        <f>G20</f>
        <v>cl</v>
      </c>
      <c r="H39" s="281" t="str">
        <f>IF(ISBLANK(I39),"",MAX(H31:H38)+1)</f>
        <v/>
      </c>
      <c r="I39" s="280"/>
      <c r="J39" s="280"/>
      <c r="K39" s="280"/>
      <c r="L39" s="280"/>
      <c r="M39" s="280"/>
      <c r="N39" s="280"/>
      <c r="O39" s="280"/>
      <c r="P39" s="280"/>
      <c r="Q39" s="280"/>
      <c r="R39" s="280"/>
      <c r="S39" s="279"/>
      <c r="T39" s="546"/>
      <c r="U39" s="322" t="s">
        <v>531</v>
      </c>
      <c r="V39" s="806">
        <v>240</v>
      </c>
      <c r="AA39" s="626" t="s">
        <v>290</v>
      </c>
      <c r="AB39" s="806">
        <v>120</v>
      </c>
      <c r="AC39" s="634"/>
      <c r="AD39" s="288">
        <v>25</v>
      </c>
      <c r="AE39" s="556"/>
      <c r="AF39" s="597">
        <v>1.05</v>
      </c>
      <c r="AG39" s="556"/>
      <c r="AH39" s="286" t="s">
        <v>150</v>
      </c>
      <c r="AI39" s="551"/>
      <c r="AJ39" s="1572" t="s">
        <v>737</v>
      </c>
      <c r="AK39" s="1533"/>
      <c r="AM39" t="s">
        <v>669</v>
      </c>
      <c r="AO39" s="549"/>
      <c r="AP39" s="1646"/>
      <c r="AR39" s="1646"/>
      <c r="AS39" s="1648"/>
      <c r="AU39" s="920"/>
      <c r="AV39" s="280"/>
      <c r="AW39" s="280"/>
      <c r="AX39" s="280"/>
      <c r="AY39" s="280"/>
      <c r="AZ39" s="280"/>
      <c r="BA39" s="280"/>
      <c r="BB39" s="280"/>
      <c r="BC39" s="280"/>
      <c r="BD39" s="280"/>
      <c r="BE39" s="279"/>
      <c r="BF39" s="546"/>
      <c r="BG39" s="493"/>
      <c r="BH39" s="494"/>
      <c r="BI39" s="494"/>
      <c r="BJ39" s="494"/>
      <c r="BK39" s="494"/>
      <c r="BL39" s="494"/>
      <c r="BM39" s="494"/>
      <c r="BN39" s="494"/>
      <c r="BO39" s="494"/>
      <c r="BP39" s="494"/>
      <c r="BQ39" s="494"/>
      <c r="BR39" s="494"/>
      <c r="BS39" s="494"/>
      <c r="BT39" s="494"/>
      <c r="BU39" s="497"/>
      <c r="BW39" s="119" t="s">
        <v>545</v>
      </c>
      <c r="BX39" s="93">
        <f t="shared" si="17"/>
        <v>0.35</v>
      </c>
      <c r="BY39" s="92" t="s">
        <v>282</v>
      </c>
      <c r="BZ39" s="75">
        <f t="shared" si="18"/>
        <v>3</v>
      </c>
      <c r="CA39" s="74">
        <f t="shared" si="19"/>
        <v>35</v>
      </c>
      <c r="CB39" s="91">
        <v>350</v>
      </c>
      <c r="CC39" s="72">
        <v>300</v>
      </c>
      <c r="CD39" s="71">
        <v>410</v>
      </c>
      <c r="CE39" s="79">
        <f t="shared" si="20"/>
        <v>41</v>
      </c>
      <c r="CF39" s="95">
        <v>410</v>
      </c>
      <c r="CG39" s="945" t="s">
        <v>544</v>
      </c>
      <c r="CI39" s="875" t="s">
        <v>946</v>
      </c>
      <c r="CJ39" s="20"/>
      <c r="CK39" s="20"/>
      <c r="CL39" s="20"/>
      <c r="CM39" s="20"/>
      <c r="CN39" s="20"/>
      <c r="CO39" s="20"/>
      <c r="CP39" s="204"/>
      <c r="CR39" s="278" t="s">
        <v>710</v>
      </c>
      <c r="CS39" s="196"/>
      <c r="CT39" s="196"/>
      <c r="CU39" s="196"/>
      <c r="CW39" s="9">
        <v>1</v>
      </c>
    </row>
    <row r="40" spans="2:101" ht="21" customHeight="1" thickBot="1">
      <c r="B40" s="145" t="str">
        <f t="shared" si="43"/>
        <v>►</v>
      </c>
      <c r="C40" s="971" t="str">
        <f>C20</f>
        <v>N.Nom de la recette.Avec ou sans alcool.Quand .Verre Flute(s).Famille à coller</v>
      </c>
      <c r="D40" s="971">
        <f>D20</f>
        <v>1</v>
      </c>
      <c r="E40" s="972" t="str">
        <f>E20</f>
        <v>Flute(s)</v>
      </c>
      <c r="F40" s="973">
        <f>F20</f>
        <v>12</v>
      </c>
      <c r="G40" s="974" t="str">
        <f>G20</f>
        <v>cl</v>
      </c>
      <c r="H40" s="281" t="str">
        <f>IF(ISBLANK(I40),"",MAX(H31:H39)+1)</f>
        <v/>
      </c>
      <c r="I40" s="280"/>
      <c r="J40" s="280"/>
      <c r="K40" s="280"/>
      <c r="L40" s="280"/>
      <c r="M40" s="280"/>
      <c r="N40" s="280"/>
      <c r="O40" s="280"/>
      <c r="P40" s="280"/>
      <c r="Q40" s="280"/>
      <c r="R40" s="280"/>
      <c r="S40" s="279"/>
      <c r="T40" s="546"/>
      <c r="U40" s="322" t="s">
        <v>473</v>
      </c>
      <c r="V40" s="806">
        <v>200</v>
      </c>
      <c r="AA40" s="86" t="s">
        <v>269</v>
      </c>
      <c r="AB40" s="807">
        <v>4</v>
      </c>
      <c r="AC40" s="634"/>
      <c r="AD40" s="288">
        <v>20</v>
      </c>
      <c r="AE40" s="556"/>
      <c r="AF40" s="597">
        <v>1.25</v>
      </c>
      <c r="AG40" s="556"/>
      <c r="AH40" s="286" t="s">
        <v>147</v>
      </c>
      <c r="AI40" s="551"/>
      <c r="AJ40" s="1572" t="s">
        <v>739</v>
      </c>
      <c r="AK40" s="1533"/>
      <c r="AM40" t="s">
        <v>672</v>
      </c>
      <c r="AO40" s="549"/>
      <c r="AP40" s="3"/>
      <c r="AU40" s="920"/>
      <c r="AV40" s="280"/>
      <c r="AW40" s="280"/>
      <c r="AX40" s="280"/>
      <c r="AY40" s="280"/>
      <c r="AZ40" s="280"/>
      <c r="BA40" s="280"/>
      <c r="BB40" s="280"/>
      <c r="BC40" s="280"/>
      <c r="BD40" s="280"/>
      <c r="BE40" s="279"/>
      <c r="BF40" s="546"/>
      <c r="BG40" s="493"/>
      <c r="BH40" s="494"/>
      <c r="BI40" s="494"/>
      <c r="BJ40" s="494"/>
      <c r="BK40" s="494"/>
      <c r="BL40" s="494"/>
      <c r="BM40" s="494"/>
      <c r="BN40" s="494"/>
      <c r="BO40" s="494"/>
      <c r="BP40" s="494"/>
      <c r="BQ40" s="494"/>
      <c r="BR40" s="494"/>
      <c r="BS40" s="494"/>
      <c r="BT40" s="494"/>
      <c r="BU40" s="497"/>
      <c r="BW40" s="119" t="s">
        <v>543</v>
      </c>
      <c r="BX40" s="93">
        <f t="shared" si="17"/>
        <v>0.3</v>
      </c>
      <c r="BY40" s="92" t="s">
        <v>282</v>
      </c>
      <c r="BZ40" s="75">
        <f t="shared" si="18"/>
        <v>3</v>
      </c>
      <c r="CA40" s="74">
        <f t="shared" si="19"/>
        <v>30</v>
      </c>
      <c r="CB40" s="91">
        <v>300</v>
      </c>
      <c r="CC40" s="72">
        <v>250</v>
      </c>
      <c r="CD40" s="71">
        <v>360</v>
      </c>
      <c r="CE40" s="79">
        <f t="shared" si="20"/>
        <v>36</v>
      </c>
      <c r="CF40" s="95">
        <v>360</v>
      </c>
      <c r="CG40" s="945" t="s">
        <v>542</v>
      </c>
      <c r="CI40" s="875" t="s">
        <v>947</v>
      </c>
      <c r="CJ40" s="20"/>
      <c r="CK40" s="20"/>
      <c r="CL40" s="20"/>
      <c r="CM40" s="20"/>
      <c r="CN40" s="20"/>
      <c r="CO40" s="20"/>
      <c r="CP40" s="204"/>
      <c r="CR40" s="28" t="s">
        <v>711</v>
      </c>
      <c r="CS40" s="196"/>
      <c r="CT40" s="196"/>
      <c r="CU40" s="196"/>
      <c r="CW40" s="9">
        <v>1</v>
      </c>
    </row>
    <row r="41" spans="2:101" ht="21" customHeight="1">
      <c r="B41" s="145" t="str">
        <f t="shared" si="43"/>
        <v>►</v>
      </c>
      <c r="C41" s="971" t="str">
        <f>C20</f>
        <v>N.Nom de la recette.Avec ou sans alcool.Quand .Verre Flute(s).Famille à coller</v>
      </c>
      <c r="D41" s="971">
        <f>D20</f>
        <v>1</v>
      </c>
      <c r="E41" s="972" t="str">
        <f>E20</f>
        <v>Flute(s)</v>
      </c>
      <c r="F41" s="973">
        <f>F20</f>
        <v>12</v>
      </c>
      <c r="G41" s="974" t="str">
        <f>G20</f>
        <v>cl</v>
      </c>
      <c r="H41" s="1581" t="s">
        <v>513</v>
      </c>
      <c r="I41" s="277"/>
      <c r="J41" s="277"/>
      <c r="K41" s="277"/>
      <c r="L41" s="277"/>
      <c r="M41" s="277"/>
      <c r="N41" s="277"/>
      <c r="O41" s="277"/>
      <c r="P41" s="277"/>
      <c r="Q41" s="277"/>
      <c r="R41" s="277"/>
      <c r="S41" s="276"/>
      <c r="T41" s="546"/>
      <c r="U41" s="322" t="s">
        <v>517</v>
      </c>
      <c r="V41" s="806">
        <v>150</v>
      </c>
      <c r="AA41" s="86" t="s">
        <v>267</v>
      </c>
      <c r="AB41" s="807">
        <v>200</v>
      </c>
      <c r="AC41" s="634"/>
      <c r="AD41" s="288">
        <v>55</v>
      </c>
      <c r="AE41" s="556"/>
      <c r="AF41" s="597">
        <v>1.05</v>
      </c>
      <c r="AG41" s="556"/>
      <c r="AH41" s="286" t="s">
        <v>144</v>
      </c>
      <c r="AI41" s="551"/>
      <c r="AJ41" s="1572" t="s">
        <v>742</v>
      </c>
      <c r="AK41" s="1533"/>
      <c r="AO41" s="549"/>
      <c r="AP41" s="1662" t="s">
        <v>879</v>
      </c>
      <c r="AR41" s="1664" t="s">
        <v>824</v>
      </c>
      <c r="AS41" s="1648" t="s">
        <v>825</v>
      </c>
      <c r="AU41" s="921"/>
      <c r="AV41" s="277"/>
      <c r="AW41" s="277"/>
      <c r="AX41" s="277"/>
      <c r="AY41" s="277"/>
      <c r="AZ41" s="277"/>
      <c r="BA41" s="277"/>
      <c r="BB41" s="277"/>
      <c r="BC41" s="277"/>
      <c r="BD41" s="277"/>
      <c r="BE41" s="276"/>
      <c r="BF41" s="546"/>
      <c r="BG41" s="493"/>
      <c r="BH41" s="494"/>
      <c r="BI41" s="494"/>
      <c r="BJ41" s="494"/>
      <c r="BK41" s="494"/>
      <c r="BL41" s="494"/>
      <c r="BM41" s="494"/>
      <c r="BN41" s="494"/>
      <c r="BO41" s="494"/>
      <c r="BP41" s="494"/>
      <c r="BQ41" s="494"/>
      <c r="BR41" s="494"/>
      <c r="BS41" s="494"/>
      <c r="BT41" s="494"/>
      <c r="BU41" s="497"/>
      <c r="BW41" s="119" t="s">
        <v>531</v>
      </c>
      <c r="BX41" s="93">
        <f t="shared" si="17"/>
        <v>0.24</v>
      </c>
      <c r="BY41" s="92" t="s">
        <v>282</v>
      </c>
      <c r="BZ41" s="75">
        <f t="shared" si="18"/>
        <v>4</v>
      </c>
      <c r="CA41" s="74">
        <f t="shared" si="19"/>
        <v>24</v>
      </c>
      <c r="CB41" s="91">
        <v>240</v>
      </c>
      <c r="CC41" s="72">
        <v>200</v>
      </c>
      <c r="CD41" s="71">
        <v>280</v>
      </c>
      <c r="CE41" s="79">
        <f t="shared" si="20"/>
        <v>28</v>
      </c>
      <c r="CF41" s="95">
        <v>280</v>
      </c>
      <c r="CG41" s="945" t="s">
        <v>530</v>
      </c>
      <c r="CI41" s="863" t="s">
        <v>392</v>
      </c>
      <c r="CJ41" s="182" t="s">
        <v>391</v>
      </c>
      <c r="CK41" s="182" t="s">
        <v>390</v>
      </c>
      <c r="CL41" s="182" t="s">
        <v>389</v>
      </c>
      <c r="CM41" s="182" t="s">
        <v>388</v>
      </c>
      <c r="CN41" s="182" t="s">
        <v>387</v>
      </c>
      <c r="CO41" s="182" t="s">
        <v>386</v>
      </c>
      <c r="CP41" s="864" t="s">
        <v>385</v>
      </c>
      <c r="CR41" s="28" t="s">
        <v>712</v>
      </c>
      <c r="CS41" s="196"/>
      <c r="CT41" s="196"/>
      <c r="CU41" s="196"/>
      <c r="CW41" s="9">
        <v>1</v>
      </c>
    </row>
    <row r="42" spans="2:101" ht="21" customHeight="1">
      <c r="B42" s="145" t="str">
        <f t="shared" si="43"/>
        <v>►</v>
      </c>
      <c r="C42" s="971" t="str">
        <f>C20</f>
        <v>N.Nom de la recette.Avec ou sans alcool.Quand .Verre Flute(s).Famille à coller</v>
      </c>
      <c r="D42" s="971">
        <f>D20</f>
        <v>1</v>
      </c>
      <c r="E42" s="972" t="str">
        <f>E20</f>
        <v>Flute(s)</v>
      </c>
      <c r="F42" s="973">
        <f>F20</f>
        <v>12</v>
      </c>
      <c r="G42" s="974" t="str">
        <f>G20</f>
        <v>cl</v>
      </c>
      <c r="H42" s="1581"/>
      <c r="I42" s="277"/>
      <c r="J42" s="277"/>
      <c r="K42" s="277"/>
      <c r="L42" s="277"/>
      <c r="M42" s="277"/>
      <c r="N42" s="277"/>
      <c r="O42" s="277"/>
      <c r="P42" s="277"/>
      <c r="Q42" s="277"/>
      <c r="R42" s="277"/>
      <c r="S42" s="276"/>
      <c r="T42" s="546"/>
      <c r="U42" s="322" t="s">
        <v>515</v>
      </c>
      <c r="V42" s="806">
        <v>180</v>
      </c>
      <c r="AA42" s="86" t="s">
        <v>265</v>
      </c>
      <c r="AB42" s="807">
        <v>2</v>
      </c>
      <c r="AC42" s="634"/>
      <c r="AD42" s="288">
        <v>25</v>
      </c>
      <c r="AE42" s="556"/>
      <c r="AF42" s="597">
        <v>1.03</v>
      </c>
      <c r="AG42" s="556"/>
      <c r="AH42" s="286" t="s">
        <v>140</v>
      </c>
      <c r="AI42" s="551"/>
      <c r="AJ42" s="1572" t="s">
        <v>743</v>
      </c>
      <c r="AK42" s="1533"/>
      <c r="AO42" s="549"/>
      <c r="AP42" s="1663"/>
      <c r="AR42" s="1663"/>
      <c r="AS42" s="1648"/>
      <c r="AU42" s="921"/>
      <c r="AV42" s="277"/>
      <c r="AW42" s="277"/>
      <c r="AX42" s="277"/>
      <c r="AY42" s="277"/>
      <c r="AZ42" s="277"/>
      <c r="BA42" s="277"/>
      <c r="BB42" s="277"/>
      <c r="BC42" s="277"/>
      <c r="BD42" s="277"/>
      <c r="BE42" s="276"/>
      <c r="BF42" s="546"/>
      <c r="BG42" s="493"/>
      <c r="BH42" s="494"/>
      <c r="BI42" s="494"/>
      <c r="BJ42" s="494"/>
      <c r="BK42" s="494"/>
      <c r="BL42" s="494"/>
      <c r="BM42" s="494"/>
      <c r="BN42" s="494"/>
      <c r="BO42" s="494"/>
      <c r="BP42" s="494"/>
      <c r="BQ42" s="494"/>
      <c r="BR42" s="494"/>
      <c r="BS42" s="494"/>
      <c r="BT42" s="494"/>
      <c r="BU42" s="497"/>
      <c r="BW42" s="119" t="s">
        <v>473</v>
      </c>
      <c r="BX42" s="93">
        <f t="shared" si="17"/>
        <v>0.2</v>
      </c>
      <c r="BY42" s="92" t="s">
        <v>282</v>
      </c>
      <c r="BZ42" s="75">
        <f t="shared" si="18"/>
        <v>5</v>
      </c>
      <c r="CA42" s="74">
        <f t="shared" si="19"/>
        <v>20</v>
      </c>
      <c r="CB42" s="91">
        <v>200</v>
      </c>
      <c r="CC42" s="72">
        <v>180</v>
      </c>
      <c r="CD42" s="71">
        <v>250</v>
      </c>
      <c r="CE42" s="79">
        <f t="shared" si="20"/>
        <v>25</v>
      </c>
      <c r="CF42" s="95">
        <v>250</v>
      </c>
      <c r="CG42" s="945" t="s">
        <v>520</v>
      </c>
      <c r="CI42" s="865" t="s">
        <v>380</v>
      </c>
      <c r="CJ42" s="1606" t="s">
        <v>1170</v>
      </c>
      <c r="CK42" s="174"/>
      <c r="CL42" s="1608" t="s">
        <v>378</v>
      </c>
      <c r="CM42" s="1610" t="s">
        <v>377</v>
      </c>
      <c r="CN42" s="1573" t="s">
        <v>999</v>
      </c>
      <c r="CO42" s="1582" t="s">
        <v>1171</v>
      </c>
      <c r="CP42" s="710" t="s">
        <v>374</v>
      </c>
      <c r="CR42" s="28" t="s">
        <v>713</v>
      </c>
      <c r="CS42" s="196"/>
      <c r="CT42" s="196"/>
      <c r="CU42" s="196"/>
      <c r="CW42" s="9">
        <v>1</v>
      </c>
    </row>
    <row r="43" spans="2:101" ht="21" customHeight="1" thickBot="1">
      <c r="B43" s="272" t="s">
        <v>338</v>
      </c>
      <c r="C43" s="971" t="str">
        <f>C20</f>
        <v>N.Nom de la recette.Avec ou sans alcool.Quand .Verre Flute(s).Famille à coller</v>
      </c>
      <c r="D43" s="971">
        <f>D20</f>
        <v>1</v>
      </c>
      <c r="E43" s="972" t="str">
        <f>E20</f>
        <v>Flute(s)</v>
      </c>
      <c r="F43" s="973">
        <f>F20</f>
        <v>12</v>
      </c>
      <c r="G43" s="974" t="str">
        <f>G20</f>
        <v>cl</v>
      </c>
      <c r="H43" s="274" t="s">
        <v>509</v>
      </c>
      <c r="I43" s="121"/>
      <c r="J43" s="121"/>
      <c r="K43" s="121"/>
      <c r="L43" s="121"/>
      <c r="M43" s="121"/>
      <c r="N43" s="121"/>
      <c r="O43" s="121"/>
      <c r="P43" s="121"/>
      <c r="Q43" s="121"/>
      <c r="R43" s="121"/>
      <c r="S43" s="120"/>
      <c r="T43" s="546"/>
      <c r="U43" s="322" t="s">
        <v>512</v>
      </c>
      <c r="V43" s="806">
        <v>150</v>
      </c>
      <c r="AA43" s="86" t="s">
        <v>263</v>
      </c>
      <c r="AB43" s="807">
        <v>7</v>
      </c>
      <c r="AC43" s="634"/>
      <c r="AD43" s="288">
        <v>25</v>
      </c>
      <c r="AE43" s="556"/>
      <c r="AF43" s="597">
        <v>1.04</v>
      </c>
      <c r="AG43" s="556"/>
      <c r="AH43" s="286" t="s">
        <v>140</v>
      </c>
      <c r="AI43" s="551"/>
      <c r="AJ43" s="1572" t="s">
        <v>738</v>
      </c>
      <c r="AK43" s="1533"/>
      <c r="AO43" s="549"/>
      <c r="AP43" s="3"/>
      <c r="AU43" s="922"/>
      <c r="AV43" s="121"/>
      <c r="AW43" s="121"/>
      <c r="AX43" s="121"/>
      <c r="AY43" s="121"/>
      <c r="AZ43" s="121"/>
      <c r="BA43" s="121"/>
      <c r="BB43" s="121"/>
      <c r="BC43" s="121"/>
      <c r="BD43" s="121"/>
      <c r="BE43" s="120"/>
      <c r="BF43" s="546"/>
      <c r="BG43" s="493"/>
      <c r="BH43" s="494"/>
      <c r="BI43" s="494"/>
      <c r="BJ43" s="494"/>
      <c r="BK43" s="494"/>
      <c r="BL43" s="494"/>
      <c r="BM43" s="494"/>
      <c r="BN43" s="494"/>
      <c r="BO43" s="494"/>
      <c r="BP43" s="494"/>
      <c r="BQ43" s="494"/>
      <c r="BR43" s="494"/>
      <c r="BS43" s="494"/>
      <c r="BT43" s="494"/>
      <c r="BU43" s="497"/>
      <c r="BW43" s="119" t="s">
        <v>517</v>
      </c>
      <c r="BX43" s="93">
        <f t="shared" si="17"/>
        <v>0.15</v>
      </c>
      <c r="BY43" s="92" t="s">
        <v>282</v>
      </c>
      <c r="BZ43" s="75">
        <f t="shared" si="18"/>
        <v>7</v>
      </c>
      <c r="CA43" s="74">
        <f t="shared" si="19"/>
        <v>15</v>
      </c>
      <c r="CB43" s="91">
        <v>150</v>
      </c>
      <c r="CC43" s="72">
        <v>120</v>
      </c>
      <c r="CD43" s="71">
        <v>180</v>
      </c>
      <c r="CE43" s="79">
        <f t="shared" si="20"/>
        <v>18</v>
      </c>
      <c r="CF43" s="95">
        <v>180</v>
      </c>
      <c r="CG43" s="945" t="s">
        <v>516</v>
      </c>
      <c r="CI43" s="866" t="s">
        <v>368</v>
      </c>
      <c r="CJ43" s="1607"/>
      <c r="CK43" s="162"/>
      <c r="CL43" s="1609"/>
      <c r="CM43" s="1611"/>
      <c r="CN43" s="1574"/>
      <c r="CO43" s="1583"/>
      <c r="CP43" s="711" t="s">
        <v>367</v>
      </c>
      <c r="CR43" s="28" t="s">
        <v>714</v>
      </c>
      <c r="CS43" s="196"/>
      <c r="CT43" s="196"/>
      <c r="CU43" s="196"/>
      <c r="CW43" s="9">
        <v>1</v>
      </c>
    </row>
    <row r="44" spans="2:101" ht="21" customHeight="1">
      <c r="B44" s="272" t="s">
        <v>338</v>
      </c>
      <c r="C44" s="971">
        <v>2</v>
      </c>
      <c r="D44" s="971">
        <v>2</v>
      </c>
      <c r="E44" s="972">
        <v>2</v>
      </c>
      <c r="F44" s="973">
        <v>2</v>
      </c>
      <c r="G44" s="974">
        <v>2</v>
      </c>
      <c r="H44" s="112">
        <v>10</v>
      </c>
      <c r="I44" s="112">
        <v>12</v>
      </c>
      <c r="J44" s="112">
        <v>10</v>
      </c>
      <c r="K44" s="112">
        <v>3</v>
      </c>
      <c r="L44" s="112">
        <v>11</v>
      </c>
      <c r="M44" s="112">
        <v>11</v>
      </c>
      <c r="N44" s="112">
        <v>4</v>
      </c>
      <c r="O44" s="112">
        <v>11</v>
      </c>
      <c r="P44" s="112">
        <v>11</v>
      </c>
      <c r="Q44" s="112">
        <v>11</v>
      </c>
      <c r="R44" s="112">
        <v>12</v>
      </c>
      <c r="S44" s="114">
        <v>40</v>
      </c>
      <c r="T44" s="546"/>
      <c r="U44" s="322" t="s">
        <v>450</v>
      </c>
      <c r="V44" s="806">
        <v>25</v>
      </c>
      <c r="AA44" s="86" t="s">
        <v>260</v>
      </c>
      <c r="AB44" s="808">
        <v>120</v>
      </c>
      <c r="AC44" s="634"/>
      <c r="AD44" s="288">
        <v>15</v>
      </c>
      <c r="AE44" s="556"/>
      <c r="AF44" s="597">
        <v>1.02</v>
      </c>
      <c r="AG44" s="556"/>
      <c r="AH44" s="286" t="s">
        <v>137</v>
      </c>
      <c r="AI44" s="551"/>
      <c r="AJ44" s="1572" t="s">
        <v>731</v>
      </c>
      <c r="AK44" s="1533"/>
      <c r="AO44" s="549"/>
      <c r="AP44" s="1662" t="s">
        <v>880</v>
      </c>
      <c r="AR44" s="1664" t="s">
        <v>826</v>
      </c>
      <c r="AS44" s="1648" t="s">
        <v>827</v>
      </c>
      <c r="AU44" s="923">
        <v>40</v>
      </c>
      <c r="AV44" s="112">
        <v>5</v>
      </c>
      <c r="AW44" s="112">
        <v>12</v>
      </c>
      <c r="AX44" s="112">
        <v>25</v>
      </c>
      <c r="AY44" s="112">
        <v>23</v>
      </c>
      <c r="AZ44" s="112">
        <v>7</v>
      </c>
      <c r="BA44" s="112">
        <v>13</v>
      </c>
      <c r="BB44" s="112">
        <v>12</v>
      </c>
      <c r="BC44" s="112">
        <v>9</v>
      </c>
      <c r="BD44" s="112">
        <v>12</v>
      </c>
      <c r="BE44" s="114">
        <v>13</v>
      </c>
      <c r="BF44" s="546"/>
      <c r="BG44" s="113">
        <v>14</v>
      </c>
      <c r="BH44" s="112">
        <v>11</v>
      </c>
      <c r="BI44" s="112">
        <v>17</v>
      </c>
      <c r="BJ44" s="112">
        <v>17</v>
      </c>
      <c r="BK44" s="112">
        <v>17</v>
      </c>
      <c r="BL44" s="112">
        <v>14</v>
      </c>
      <c r="BM44" s="112">
        <v>11</v>
      </c>
      <c r="BN44" s="112">
        <v>14</v>
      </c>
      <c r="BO44" s="112">
        <v>21</v>
      </c>
      <c r="BP44" s="112">
        <v>18</v>
      </c>
      <c r="BQ44" s="112">
        <v>17</v>
      </c>
      <c r="BR44" s="112">
        <v>11</v>
      </c>
      <c r="BS44" s="112">
        <v>11</v>
      </c>
      <c r="BT44" s="112">
        <v>11</v>
      </c>
      <c r="BU44" s="111">
        <v>17</v>
      </c>
      <c r="BW44" s="119" t="s">
        <v>515</v>
      </c>
      <c r="BX44" s="93">
        <f t="shared" si="17"/>
        <v>0.18</v>
      </c>
      <c r="BY44" s="92" t="s">
        <v>282</v>
      </c>
      <c r="BZ44" s="75">
        <f t="shared" si="18"/>
        <v>6</v>
      </c>
      <c r="CA44" s="74">
        <f t="shared" si="19"/>
        <v>18</v>
      </c>
      <c r="CB44" s="91">
        <v>180</v>
      </c>
      <c r="CC44" s="72">
        <v>150</v>
      </c>
      <c r="CD44" s="71">
        <v>210</v>
      </c>
      <c r="CE44" s="79">
        <f t="shared" si="20"/>
        <v>21</v>
      </c>
      <c r="CF44" s="95">
        <v>210</v>
      </c>
      <c r="CG44" s="945" t="s">
        <v>514</v>
      </c>
      <c r="CI44" s="867"/>
      <c r="CJ44" s="291"/>
      <c r="CK44" s="143"/>
      <c r="CL44" s="883">
        <v>1</v>
      </c>
      <c r="CM44" s="816" t="s">
        <v>322</v>
      </c>
      <c r="CN44" s="884">
        <v>18</v>
      </c>
      <c r="CO44" s="885">
        <v>1.02</v>
      </c>
      <c r="CP44" s="880" t="s">
        <v>460</v>
      </c>
      <c r="CR44" s="548" t="s">
        <v>715</v>
      </c>
      <c r="CS44" s="196"/>
      <c r="CT44" s="196"/>
      <c r="CU44" s="196"/>
      <c r="CW44" s="9">
        <v>1</v>
      </c>
    </row>
    <row r="45" spans="2:101" ht="21" customHeight="1" thickBot="1">
      <c r="B45" s="271" t="s">
        <v>338</v>
      </c>
      <c r="C45" s="270">
        <f t="shared" ref="C45:Q45" ca="1" si="44">CELL("largeur",C45)</f>
        <v>2</v>
      </c>
      <c r="D45" s="270">
        <f t="shared" ca="1" si="44"/>
        <v>2</v>
      </c>
      <c r="E45" s="270">
        <f t="shared" ca="1" si="44"/>
        <v>2</v>
      </c>
      <c r="F45" s="270">
        <f t="shared" ca="1" si="44"/>
        <v>2</v>
      </c>
      <c r="G45" s="270">
        <f t="shared" ca="1" si="44"/>
        <v>2</v>
      </c>
      <c r="H45" s="990">
        <f t="shared" ca="1" si="44"/>
        <v>10</v>
      </c>
      <c r="I45" s="990">
        <f t="shared" ca="1" si="44"/>
        <v>12</v>
      </c>
      <c r="J45" s="990">
        <f t="shared" ca="1" si="44"/>
        <v>10</v>
      </c>
      <c r="K45" s="990">
        <f t="shared" ca="1" si="44"/>
        <v>3</v>
      </c>
      <c r="L45" s="990">
        <f t="shared" ca="1" si="44"/>
        <v>11</v>
      </c>
      <c r="M45" s="990">
        <f t="shared" ca="1" si="44"/>
        <v>11</v>
      </c>
      <c r="N45" s="990">
        <f t="shared" ca="1" si="44"/>
        <v>4</v>
      </c>
      <c r="O45" s="990">
        <f t="shared" ca="1" si="44"/>
        <v>11</v>
      </c>
      <c r="P45" s="990">
        <f t="shared" ca="1" si="44"/>
        <v>11</v>
      </c>
      <c r="Q45" s="990">
        <f t="shared" ca="1" si="44"/>
        <v>11</v>
      </c>
      <c r="R45" s="990">
        <v>12</v>
      </c>
      <c r="S45" s="991">
        <f ca="1">CELL("largeur",S45)</f>
        <v>40</v>
      </c>
      <c r="T45" s="546"/>
      <c r="U45" s="322" t="s">
        <v>448</v>
      </c>
      <c r="V45" s="806">
        <v>350</v>
      </c>
      <c r="AC45" s="634"/>
      <c r="AD45" s="288">
        <v>40</v>
      </c>
      <c r="AE45" s="556"/>
      <c r="AF45" s="597">
        <v>0.94</v>
      </c>
      <c r="AG45" s="556"/>
      <c r="AH45" s="286" t="s">
        <v>135</v>
      </c>
      <c r="AI45" s="551"/>
      <c r="AJ45" s="1572" t="s">
        <v>728</v>
      </c>
      <c r="AK45" s="1533"/>
      <c r="AO45" s="549"/>
      <c r="AP45" s="1663"/>
      <c r="AR45" s="1663"/>
      <c r="AS45" s="1648"/>
      <c r="AU45" s="924">
        <f t="shared" ref="AU45:BC45" ca="1" si="45">CELL("largeur",AU45)</f>
        <v>40</v>
      </c>
      <c r="AV45" s="270">
        <f t="shared" ca="1" si="45"/>
        <v>5</v>
      </c>
      <c r="AW45" s="270">
        <f t="shared" ca="1" si="45"/>
        <v>12</v>
      </c>
      <c r="AX45" s="270">
        <f t="shared" ca="1" si="45"/>
        <v>25</v>
      </c>
      <c r="AY45" s="270">
        <f t="shared" ca="1" si="45"/>
        <v>23</v>
      </c>
      <c r="AZ45" s="270">
        <f t="shared" ca="1" si="45"/>
        <v>7</v>
      </c>
      <c r="BA45" s="270">
        <f t="shared" ca="1" si="45"/>
        <v>13</v>
      </c>
      <c r="BB45" s="270">
        <f t="shared" ca="1" si="45"/>
        <v>12</v>
      </c>
      <c r="BC45" s="270">
        <f t="shared" ca="1" si="45"/>
        <v>9</v>
      </c>
      <c r="BD45" s="270">
        <v>12</v>
      </c>
      <c r="BE45" s="269">
        <f ca="1">CELL("largeur",BE45)</f>
        <v>13</v>
      </c>
      <c r="BF45" s="546"/>
      <c r="BG45" s="110">
        <f t="shared" ref="BG45:BU45" ca="1" si="46">CELL("largeur",BG45)</f>
        <v>30</v>
      </c>
      <c r="BH45" s="109">
        <f t="shared" ca="1" si="46"/>
        <v>11</v>
      </c>
      <c r="BI45" s="109">
        <f t="shared" ca="1" si="46"/>
        <v>17</v>
      </c>
      <c r="BJ45" s="109">
        <f t="shared" ca="1" si="46"/>
        <v>17</v>
      </c>
      <c r="BK45" s="109">
        <f t="shared" ca="1" si="46"/>
        <v>17</v>
      </c>
      <c r="BL45" s="109">
        <f t="shared" ca="1" si="46"/>
        <v>14</v>
      </c>
      <c r="BM45" s="109">
        <f t="shared" ca="1" si="46"/>
        <v>11</v>
      </c>
      <c r="BN45" s="109">
        <f t="shared" ca="1" si="46"/>
        <v>14</v>
      </c>
      <c r="BO45" s="109">
        <f t="shared" ca="1" si="46"/>
        <v>21</v>
      </c>
      <c r="BP45" s="109">
        <f t="shared" ca="1" si="46"/>
        <v>18</v>
      </c>
      <c r="BQ45" s="109">
        <f t="shared" ca="1" si="46"/>
        <v>17</v>
      </c>
      <c r="BR45" s="109">
        <f t="shared" ca="1" si="46"/>
        <v>11</v>
      </c>
      <c r="BS45" s="109">
        <f t="shared" ca="1" si="46"/>
        <v>11</v>
      </c>
      <c r="BT45" s="109">
        <f t="shared" ca="1" si="46"/>
        <v>11</v>
      </c>
      <c r="BU45" s="108">
        <f t="shared" ca="1" si="46"/>
        <v>17</v>
      </c>
      <c r="BW45" s="119" t="s">
        <v>512</v>
      </c>
      <c r="BX45" s="93">
        <f t="shared" si="17"/>
        <v>0.15</v>
      </c>
      <c r="BY45" s="92" t="s">
        <v>282</v>
      </c>
      <c r="BZ45" s="75">
        <f t="shared" si="18"/>
        <v>7</v>
      </c>
      <c r="CA45" s="74">
        <f t="shared" si="19"/>
        <v>15</v>
      </c>
      <c r="CB45" s="91">
        <v>150</v>
      </c>
      <c r="CC45" s="72">
        <v>120</v>
      </c>
      <c r="CD45" s="71">
        <v>180</v>
      </c>
      <c r="CE45" s="79">
        <f t="shared" si="20"/>
        <v>18</v>
      </c>
      <c r="CF45" s="95">
        <v>180</v>
      </c>
      <c r="CG45" s="945" t="s">
        <v>511</v>
      </c>
      <c r="CI45" s="867"/>
      <c r="CJ45" s="291"/>
      <c r="CK45" s="143"/>
      <c r="CL45" s="883">
        <v>1</v>
      </c>
      <c r="CM45" s="816" t="s">
        <v>322</v>
      </c>
      <c r="CN45" s="884">
        <v>40</v>
      </c>
      <c r="CO45" s="886">
        <v>0.95</v>
      </c>
      <c r="CP45" s="880" t="s">
        <v>457</v>
      </c>
      <c r="CR45" s="28" t="s">
        <v>717</v>
      </c>
      <c r="CS45" s="196"/>
      <c r="CT45" s="196"/>
      <c r="CU45" s="196"/>
      <c r="CW45" s="9">
        <v>1</v>
      </c>
    </row>
    <row r="46" spans="2:101" ht="21" customHeight="1" thickBot="1">
      <c r="B46" s="832" t="s">
        <v>338</v>
      </c>
      <c r="C46" s="833" t="s">
        <v>338</v>
      </c>
      <c r="D46" s="833" t="s">
        <v>338</v>
      </c>
      <c r="E46" s="833" t="s">
        <v>338</v>
      </c>
      <c r="F46" s="833" t="s">
        <v>338</v>
      </c>
      <c r="G46" s="834" t="s">
        <v>2028</v>
      </c>
      <c r="H46" s="835"/>
      <c r="I46" s="835"/>
      <c r="J46" s="835"/>
      <c r="K46" s="835"/>
      <c r="L46" s="835"/>
      <c r="M46" s="835"/>
      <c r="N46" s="835"/>
      <c r="O46" s="835"/>
      <c r="P46" s="835"/>
      <c r="Q46" s="835"/>
      <c r="R46" s="835"/>
      <c r="S46" s="835"/>
      <c r="U46" s="322" t="s">
        <v>446</v>
      </c>
      <c r="V46" s="806">
        <v>240</v>
      </c>
      <c r="AC46" s="634"/>
      <c r="AD46" s="288">
        <v>40</v>
      </c>
      <c r="AE46" s="556"/>
      <c r="AF46" s="597">
        <v>1.04</v>
      </c>
      <c r="AG46" s="556"/>
      <c r="AH46" s="286" t="s">
        <v>132</v>
      </c>
      <c r="AI46" s="551"/>
      <c r="AJ46" s="1572" t="s">
        <v>744</v>
      </c>
      <c r="AK46" s="1533"/>
      <c r="AO46" s="549"/>
      <c r="AP46" s="3"/>
      <c r="AU46" s="1"/>
      <c r="AV46" s="1"/>
      <c r="AW46" s="1"/>
      <c r="AX46" s="1"/>
      <c r="AY46" s="1"/>
      <c r="AZ46" s="1"/>
      <c r="BA46" s="1"/>
      <c r="BB46" s="1"/>
      <c r="BC46" s="1"/>
      <c r="BD46" s="1"/>
      <c r="BE46" s="1"/>
      <c r="BN46" s="1"/>
      <c r="BO46" s="1"/>
      <c r="BP46" s="1"/>
      <c r="BW46" s="119" t="s">
        <v>450</v>
      </c>
      <c r="BX46" s="93">
        <f t="shared" si="17"/>
        <v>2.5000000000000001E-2</v>
      </c>
      <c r="BY46" s="92" t="s">
        <v>282</v>
      </c>
      <c r="BZ46" s="75">
        <f t="shared" si="18"/>
        <v>40</v>
      </c>
      <c r="CA46" s="74">
        <f t="shared" si="19"/>
        <v>2.5</v>
      </c>
      <c r="CB46" s="91">
        <v>25</v>
      </c>
      <c r="CC46" s="72">
        <v>20</v>
      </c>
      <c r="CD46" s="71">
        <v>30</v>
      </c>
      <c r="CE46" s="79">
        <f t="shared" si="20"/>
        <v>3</v>
      </c>
      <c r="CF46" s="95">
        <v>30</v>
      </c>
      <c r="CG46" s="945" t="s">
        <v>449</v>
      </c>
      <c r="CI46" s="867"/>
      <c r="CJ46" s="291"/>
      <c r="CK46" s="143"/>
      <c r="CL46" s="883">
        <v>1</v>
      </c>
      <c r="CM46" s="542" t="s">
        <v>333</v>
      </c>
      <c r="CN46" s="884">
        <v>40</v>
      </c>
      <c r="CO46" s="886">
        <v>1.05</v>
      </c>
      <c r="CP46" s="881" t="s">
        <v>92</v>
      </c>
      <c r="CR46" s="548" t="s">
        <v>718</v>
      </c>
      <c r="CS46" s="196"/>
      <c r="CT46" s="196"/>
      <c r="CU46" s="196"/>
      <c r="CW46" s="9">
        <v>1</v>
      </c>
    </row>
    <row r="47" spans="2:101" ht="21" customHeight="1" thickBot="1">
      <c r="B47" s="257" t="s">
        <v>338</v>
      </c>
      <c r="C47" s="967" t="str">
        <f>C54</f>
        <v>N.Nom de la recette.Avec ou sans alcool.Quand .Verre Flute(s).Famille à coller</v>
      </c>
      <c r="D47" s="967">
        <f>D54</f>
        <v>2</v>
      </c>
      <c r="E47" s="968" t="str">
        <f>E54</f>
        <v>Flute(s)</v>
      </c>
      <c r="F47" s="969">
        <f>F54</f>
        <v>12</v>
      </c>
      <c r="G47" s="970" t="str">
        <f>G54</f>
        <v>cl</v>
      </c>
      <c r="H47" s="1579" t="s">
        <v>760</v>
      </c>
      <c r="I47" s="1580"/>
      <c r="J47" s="1700" t="s">
        <v>759</v>
      </c>
      <c r="K47" s="1700"/>
      <c r="L47" s="1700"/>
      <c r="M47" s="1700"/>
      <c r="N47" s="1700"/>
      <c r="O47" s="1700"/>
      <c r="P47" s="1700"/>
      <c r="Q47" s="1700"/>
      <c r="R47" s="1700"/>
      <c r="S47" s="1701" t="s">
        <v>763</v>
      </c>
      <c r="U47" s="322" t="s">
        <v>436</v>
      </c>
      <c r="V47" s="806">
        <v>250</v>
      </c>
      <c r="AC47" s="634"/>
      <c r="AD47" s="288">
        <v>30</v>
      </c>
      <c r="AE47" s="556"/>
      <c r="AF47" s="597">
        <v>1.04</v>
      </c>
      <c r="AG47" s="556"/>
      <c r="AH47" s="286" t="s">
        <v>130</v>
      </c>
      <c r="AI47" s="551"/>
      <c r="AJ47" s="1572" t="s">
        <v>745</v>
      </c>
      <c r="AK47" s="1533"/>
      <c r="AO47" s="549"/>
      <c r="AP47" s="1662" t="s">
        <v>881</v>
      </c>
      <c r="AR47" s="1664" t="s">
        <v>828</v>
      </c>
      <c r="AS47" s="1648" t="s">
        <v>829</v>
      </c>
      <c r="AU47" s="1"/>
      <c r="AV47" s="1"/>
      <c r="AW47" s="1"/>
      <c r="AX47" s="1"/>
      <c r="AY47" s="1"/>
      <c r="AZ47" s="1"/>
      <c r="BA47" s="1"/>
      <c r="BB47" s="1"/>
      <c r="BC47" s="1"/>
      <c r="BD47" s="1"/>
      <c r="BE47" s="1"/>
      <c r="BN47" s="1"/>
      <c r="BO47" s="1"/>
      <c r="BP47" s="1"/>
      <c r="BW47" s="119" t="s">
        <v>448</v>
      </c>
      <c r="BX47" s="93">
        <f t="shared" si="17"/>
        <v>0.35</v>
      </c>
      <c r="BY47" s="92" t="s">
        <v>282</v>
      </c>
      <c r="BZ47" s="75">
        <f t="shared" si="18"/>
        <v>3</v>
      </c>
      <c r="CA47" s="74">
        <f t="shared" si="19"/>
        <v>35</v>
      </c>
      <c r="CB47" s="91">
        <v>350</v>
      </c>
      <c r="CC47" s="72">
        <v>300</v>
      </c>
      <c r="CD47" s="71">
        <v>400</v>
      </c>
      <c r="CE47" s="79">
        <f t="shared" si="20"/>
        <v>40</v>
      </c>
      <c r="CF47" s="95">
        <v>400</v>
      </c>
      <c r="CG47" s="945" t="s">
        <v>447</v>
      </c>
      <c r="CI47" s="868">
        <v>2</v>
      </c>
      <c r="CJ47" s="869" t="s">
        <v>353</v>
      </c>
      <c r="CK47" s="870"/>
      <c r="CL47" s="887"/>
      <c r="CM47" s="888" t="s">
        <v>317</v>
      </c>
      <c r="CN47" s="889"/>
      <c r="CO47" s="890">
        <v>1</v>
      </c>
      <c r="CP47" s="882" t="s">
        <v>352</v>
      </c>
      <c r="CW47" s="9">
        <v>1</v>
      </c>
    </row>
    <row r="48" spans="2:101" ht="21" customHeight="1">
      <c r="B48" s="337" t="s">
        <v>338</v>
      </c>
      <c r="C48" s="971" t="str">
        <f>C54</f>
        <v>N.Nom de la recette.Avec ou sans alcool.Quand .Verre Flute(s).Famille à coller</v>
      </c>
      <c r="D48" s="971">
        <f>D54</f>
        <v>2</v>
      </c>
      <c r="E48" s="972" t="str">
        <f>E54</f>
        <v>Flute(s)</v>
      </c>
      <c r="F48" s="973">
        <f>F54</f>
        <v>12</v>
      </c>
      <c r="G48" s="974" t="str">
        <f>G54</f>
        <v>cl</v>
      </c>
      <c r="H48" s="1530" t="s">
        <v>761</v>
      </c>
      <c r="I48" s="1531"/>
      <c r="J48" s="1558"/>
      <c r="K48" s="1558"/>
      <c r="L48" s="1558"/>
      <c r="M48" s="1558"/>
      <c r="N48" s="1558"/>
      <c r="O48" s="1558"/>
      <c r="P48" s="1558"/>
      <c r="Q48" s="1558"/>
      <c r="R48" s="1558"/>
      <c r="S48" s="1560"/>
      <c r="U48" s="322" t="s">
        <v>421</v>
      </c>
      <c r="V48" s="806">
        <v>150</v>
      </c>
      <c r="AC48" s="634"/>
      <c r="AD48" s="288">
        <v>25</v>
      </c>
      <c r="AE48" s="556"/>
      <c r="AF48" s="597">
        <v>1.05</v>
      </c>
      <c r="AG48" s="556"/>
      <c r="AH48" s="286" t="s">
        <v>128</v>
      </c>
      <c r="AI48" s="551"/>
      <c r="AJ48" s="1572" t="s">
        <v>728</v>
      </c>
      <c r="AK48" s="1533"/>
      <c r="AO48" s="549"/>
      <c r="AP48" s="1663"/>
      <c r="AR48" s="1663"/>
      <c r="AS48" s="1648"/>
      <c r="AU48" s="1"/>
      <c r="AV48" s="1"/>
      <c r="AW48" s="1"/>
      <c r="AX48" s="1"/>
      <c r="AY48" s="1"/>
      <c r="AZ48" s="1"/>
      <c r="BA48" s="1"/>
      <c r="BB48" s="1"/>
      <c r="BC48" s="1"/>
      <c r="BD48" s="1"/>
      <c r="BE48" s="1"/>
      <c r="BN48" s="1"/>
      <c r="BO48" s="1"/>
      <c r="BP48" s="1"/>
      <c r="BW48" s="119" t="s">
        <v>446</v>
      </c>
      <c r="BX48" s="93">
        <f t="shared" si="17"/>
        <v>0.24</v>
      </c>
      <c r="BY48" s="92" t="s">
        <v>282</v>
      </c>
      <c r="BZ48" s="75">
        <f t="shared" si="18"/>
        <v>4</v>
      </c>
      <c r="CA48" s="74">
        <f t="shared" si="19"/>
        <v>24</v>
      </c>
      <c r="CB48" s="91">
        <v>240</v>
      </c>
      <c r="CC48" s="72">
        <v>200</v>
      </c>
      <c r="CD48" s="71">
        <v>300</v>
      </c>
      <c r="CE48" s="79">
        <f t="shared" si="20"/>
        <v>30</v>
      </c>
      <c r="CF48" s="95">
        <v>300</v>
      </c>
      <c r="CG48" s="945" t="s">
        <v>445</v>
      </c>
      <c r="CI48" s="261"/>
      <c r="CJ48" s="260"/>
      <c r="CK48" s="282"/>
      <c r="CL48" s="282"/>
      <c r="CM48" s="282"/>
      <c r="CN48" s="877"/>
      <c r="CO48" s="877"/>
      <c r="CP48" s="879"/>
      <c r="CW48" s="9">
        <v>1</v>
      </c>
    </row>
    <row r="49" spans="2:101" ht="21" customHeight="1" thickBot="1">
      <c r="B49" s="133" t="s">
        <v>338</v>
      </c>
      <c r="C49" s="971" t="str">
        <f>C54</f>
        <v>N.Nom de la recette.Avec ou sans alcool.Quand .Verre Flute(s).Famille à coller</v>
      </c>
      <c r="D49" s="971">
        <f>D54</f>
        <v>2</v>
      </c>
      <c r="E49" s="972" t="str">
        <f>E54</f>
        <v>Flute(s)</v>
      </c>
      <c r="F49" s="973">
        <f>F54</f>
        <v>12</v>
      </c>
      <c r="G49" s="974" t="str">
        <f>G54</f>
        <v>cl</v>
      </c>
      <c r="H49" s="1533" t="s">
        <v>757</v>
      </c>
      <c r="I49" s="1533"/>
      <c r="J49" s="332"/>
      <c r="K49" s="331" t="s">
        <v>418</v>
      </c>
      <c r="L49" s="231" t="s">
        <v>417</v>
      </c>
      <c r="M49" s="231"/>
      <c r="N49" s="231"/>
      <c r="O49" s="231"/>
      <c r="P49" s="231"/>
      <c r="Q49" s="231"/>
      <c r="R49" s="231"/>
      <c r="S49" s="230"/>
      <c r="U49" s="322" t="s">
        <v>383</v>
      </c>
      <c r="V49" s="806">
        <v>400</v>
      </c>
      <c r="AC49" s="634"/>
      <c r="AD49" s="288">
        <v>25</v>
      </c>
      <c r="AE49" s="556"/>
      <c r="AF49" s="597">
        <v>1.05</v>
      </c>
      <c r="AG49" s="556"/>
      <c r="AH49" s="286" t="s">
        <v>125</v>
      </c>
      <c r="AI49" s="551"/>
      <c r="AJ49" s="1572" t="s">
        <v>740</v>
      </c>
      <c r="AK49" s="1533"/>
      <c r="AO49" s="549"/>
      <c r="AP49" s="3"/>
      <c r="AU49" s="1"/>
      <c r="AV49" s="1"/>
      <c r="AW49" s="1"/>
      <c r="AX49" s="1"/>
      <c r="AY49" s="1"/>
      <c r="AZ49" s="1"/>
      <c r="BA49" s="1"/>
      <c r="BB49" s="1"/>
      <c r="BC49" s="1"/>
      <c r="BD49" s="1"/>
      <c r="BE49" s="1"/>
      <c r="BN49" s="1"/>
      <c r="BO49" s="1"/>
      <c r="BP49" s="1"/>
      <c r="BW49" s="119" t="s">
        <v>436</v>
      </c>
      <c r="BX49" s="93">
        <f t="shared" si="17"/>
        <v>0.25</v>
      </c>
      <c r="BY49" s="92" t="s">
        <v>282</v>
      </c>
      <c r="BZ49" s="75">
        <f t="shared" si="18"/>
        <v>4</v>
      </c>
      <c r="CA49" s="74">
        <f t="shared" si="19"/>
        <v>25</v>
      </c>
      <c r="CB49" s="91">
        <v>250</v>
      </c>
      <c r="CC49" s="72">
        <v>200</v>
      </c>
      <c r="CD49" s="71">
        <v>300</v>
      </c>
      <c r="CE49" s="79">
        <f t="shared" si="20"/>
        <v>30</v>
      </c>
      <c r="CF49" s="95">
        <v>300</v>
      </c>
      <c r="CG49" s="945" t="s">
        <v>435</v>
      </c>
      <c r="CI49" s="217"/>
      <c r="CJ49" s="11"/>
      <c r="CK49" s="11"/>
      <c r="CL49" s="11"/>
      <c r="CM49" s="11"/>
      <c r="CN49" s="11"/>
      <c r="CO49" s="11"/>
      <c r="CP49" s="216"/>
      <c r="CW49" s="9">
        <v>1</v>
      </c>
    </row>
    <row r="50" spans="2:101" ht="21" customHeight="1">
      <c r="B50" s="133" t="s">
        <v>338</v>
      </c>
      <c r="C50" s="971" t="str">
        <f>C54</f>
        <v>N.Nom de la recette.Avec ou sans alcool.Quand .Verre Flute(s).Famille à coller</v>
      </c>
      <c r="D50" s="971">
        <f>D54</f>
        <v>2</v>
      </c>
      <c r="E50" s="972" t="str">
        <f>E54</f>
        <v>Flute(s)</v>
      </c>
      <c r="F50" s="973">
        <f>F54</f>
        <v>12</v>
      </c>
      <c r="G50" s="974" t="str">
        <f>G54</f>
        <v>cl</v>
      </c>
      <c r="H50" s="223" t="s">
        <v>411</v>
      </c>
      <c r="I50" s="329"/>
      <c r="J50" s="318"/>
      <c r="K50" s="318"/>
      <c r="L50" s="318"/>
      <c r="M50" s="318"/>
      <c r="N50" s="210"/>
      <c r="O50" s="222" t="s">
        <v>410</v>
      </c>
      <c r="P50" s="1540" t="s">
        <v>762</v>
      </c>
      <c r="Q50" s="1540"/>
      <c r="R50" s="1540"/>
      <c r="S50" s="1541"/>
      <c r="U50" s="322" t="s">
        <v>370</v>
      </c>
      <c r="V50" s="806">
        <v>250</v>
      </c>
      <c r="AC50" s="634"/>
      <c r="AD50" s="288">
        <v>30</v>
      </c>
      <c r="AE50" s="556"/>
      <c r="AF50" s="597">
        <v>1.03</v>
      </c>
      <c r="AG50" s="556"/>
      <c r="AH50" s="286" t="s">
        <v>122</v>
      </c>
      <c r="AI50" s="551"/>
      <c r="AJ50" s="1572" t="s">
        <v>746</v>
      </c>
      <c r="AK50" s="1533"/>
      <c r="AM50" s="549"/>
      <c r="AN50" s="1"/>
      <c r="AO50" s="549"/>
      <c r="AP50" s="1662" t="s">
        <v>882</v>
      </c>
      <c r="AR50" s="1664" t="s">
        <v>830</v>
      </c>
      <c r="AS50" s="1648" t="s">
        <v>831</v>
      </c>
      <c r="AU50" s="1"/>
      <c r="AV50" s="1"/>
      <c r="AW50" s="1"/>
      <c r="AX50" s="1"/>
      <c r="AY50" s="1"/>
      <c r="AZ50" s="1"/>
      <c r="BA50" s="1"/>
      <c r="BB50" s="1"/>
      <c r="BC50" s="1"/>
      <c r="BD50" s="1"/>
      <c r="BE50" s="1"/>
      <c r="BN50" s="1"/>
      <c r="BO50" s="1"/>
      <c r="BP50" s="1"/>
      <c r="BW50" s="119" t="s">
        <v>421</v>
      </c>
      <c r="BX50" s="93">
        <f t="shared" si="17"/>
        <v>0.15</v>
      </c>
      <c r="BY50" s="92" t="s">
        <v>282</v>
      </c>
      <c r="BZ50" s="75">
        <f t="shared" si="18"/>
        <v>7</v>
      </c>
      <c r="CA50" s="74">
        <f t="shared" si="19"/>
        <v>15</v>
      </c>
      <c r="CB50" s="91">
        <v>150</v>
      </c>
      <c r="CC50" s="72">
        <v>120</v>
      </c>
      <c r="CD50" s="71">
        <v>180</v>
      </c>
      <c r="CE50" s="79">
        <f t="shared" si="20"/>
        <v>18</v>
      </c>
      <c r="CF50" s="95">
        <v>180</v>
      </c>
      <c r="CG50" s="945" t="s">
        <v>420</v>
      </c>
      <c r="CI50" s="217"/>
      <c r="CJ50" s="722" t="s">
        <v>1000</v>
      </c>
      <c r="CK50" s="723"/>
      <c r="CL50" s="11"/>
      <c r="CM50" s="11"/>
      <c r="CN50" s="11"/>
      <c r="CO50" s="11"/>
      <c r="CP50" s="216"/>
      <c r="CW50" s="9">
        <v>1</v>
      </c>
    </row>
    <row r="51" spans="2:101" ht="21" customHeight="1">
      <c r="B51" s="133" t="s">
        <v>338</v>
      </c>
      <c r="C51" s="971" t="str">
        <f>C54</f>
        <v>N.Nom de la recette.Avec ou sans alcool.Quand .Verre Flute(s).Famille à coller</v>
      </c>
      <c r="D51" s="971">
        <f>D54</f>
        <v>2</v>
      </c>
      <c r="E51" s="972" t="str">
        <f>E54</f>
        <v>Flute(s)</v>
      </c>
      <c r="F51" s="973">
        <f>F54</f>
        <v>12</v>
      </c>
      <c r="G51" s="974" t="str">
        <f>G54</f>
        <v>cl</v>
      </c>
      <c r="H51" s="215">
        <v>2</v>
      </c>
      <c r="I51" s="322" t="s">
        <v>415</v>
      </c>
      <c r="J51" s="914" t="str">
        <f>(H53*H51)&amp;" "&amp;I53</f>
        <v>24 cl</v>
      </c>
      <c r="K51" s="913" t="str">
        <f>"pour "&amp;H51&amp;" "&amp;I51</f>
        <v>pour 2 Flute(s)</v>
      </c>
      <c r="L51" s="20"/>
      <c r="M51" s="319"/>
      <c r="N51" s="214"/>
      <c r="O51" s="28"/>
      <c r="P51" s="1540"/>
      <c r="Q51" s="1540"/>
      <c r="R51" s="1540"/>
      <c r="S51" s="1541"/>
      <c r="U51" s="322" t="s">
        <v>564</v>
      </c>
      <c r="V51" s="806">
        <v>5</v>
      </c>
      <c r="AC51" s="634"/>
      <c r="AD51" s="288">
        <v>25</v>
      </c>
      <c r="AE51" s="556"/>
      <c r="AF51" s="597">
        <v>1.03</v>
      </c>
      <c r="AG51" s="556"/>
      <c r="AH51" s="286" t="s">
        <v>119</v>
      </c>
      <c r="AI51" s="551"/>
      <c r="AJ51" s="1572" t="s">
        <v>740</v>
      </c>
      <c r="AK51" s="1533"/>
      <c r="AM51" s="549"/>
      <c r="AN51" s="1"/>
      <c r="AO51" s="549"/>
      <c r="AP51" s="1663"/>
      <c r="AR51" s="1663"/>
      <c r="AS51" s="1648"/>
      <c r="AU51" s="1"/>
      <c r="AV51" s="1"/>
      <c r="AW51" s="1"/>
      <c r="AX51" s="1"/>
      <c r="AY51" s="1"/>
      <c r="AZ51" s="1"/>
      <c r="BA51" s="1"/>
      <c r="BB51" s="1"/>
      <c r="BC51" s="1"/>
      <c r="BD51" s="1"/>
      <c r="BE51" s="1"/>
      <c r="BN51" s="1"/>
      <c r="BO51" s="1"/>
      <c r="BP51" s="1"/>
      <c r="BW51" s="119" t="s">
        <v>383</v>
      </c>
      <c r="BX51" s="93">
        <f t="shared" si="17"/>
        <v>0.4</v>
      </c>
      <c r="BY51" s="92" t="s">
        <v>282</v>
      </c>
      <c r="BZ51" s="75">
        <f t="shared" si="18"/>
        <v>3</v>
      </c>
      <c r="CA51" s="74">
        <f t="shared" si="19"/>
        <v>40</v>
      </c>
      <c r="CB51" s="91">
        <v>400</v>
      </c>
      <c r="CC51" s="72">
        <v>350</v>
      </c>
      <c r="CD51" s="71">
        <v>470</v>
      </c>
      <c r="CE51" s="79">
        <f t="shared" si="20"/>
        <v>47</v>
      </c>
      <c r="CF51" s="95">
        <v>470</v>
      </c>
      <c r="CG51" s="945" t="s">
        <v>382</v>
      </c>
      <c r="CI51" s="720"/>
      <c r="CJ51" s="715" t="s">
        <v>1708</v>
      </c>
      <c r="CP51" s="721"/>
      <c r="CW51" s="9">
        <v>1</v>
      </c>
    </row>
    <row r="52" spans="2:101" ht="21" customHeight="1" thickBot="1">
      <c r="B52" s="133" t="s">
        <v>338</v>
      </c>
      <c r="C52" s="971" t="str">
        <f>C54</f>
        <v>N.Nom de la recette.Avec ou sans alcool.Quand .Verre Flute(s).Famille à coller</v>
      </c>
      <c r="D52" s="971">
        <f>D54</f>
        <v>2</v>
      </c>
      <c r="E52" s="972" t="str">
        <f>E54</f>
        <v>Flute(s)</v>
      </c>
      <c r="F52" s="973">
        <f>F54</f>
        <v>12</v>
      </c>
      <c r="G52" s="974" t="str">
        <f>G54</f>
        <v>cl</v>
      </c>
      <c r="H52" s="320" t="str">
        <f>"❽ Volume servi par "&amp;I51</f>
        <v>❽ Volume servi par Flute(s)</v>
      </c>
      <c r="I52" s="319"/>
      <c r="J52" s="318"/>
      <c r="K52" s="315"/>
      <c r="L52" s="198" t="s">
        <v>403</v>
      </c>
      <c r="M52" s="314" t="s">
        <v>402</v>
      </c>
      <c r="N52" s="197"/>
      <c r="O52" s="196"/>
      <c r="P52" s="1594" t="str">
        <f>C54&amp;"  intensité"&amp;" "&amp;M52&amp;" "&amp;"coût"&amp;M53&amp;" "&amp;" "&amp;H49</f>
        <v>N.Nom de la recette.Avec ou sans alcool.Quand .Verre Flute(s).Famille à coller  intensité **** coût**  Couleur dominante</v>
      </c>
      <c r="Q52" s="1594"/>
      <c r="R52" s="1594"/>
      <c r="S52" s="1595"/>
      <c r="U52" s="322" t="s">
        <v>563</v>
      </c>
      <c r="V52" s="806">
        <v>250</v>
      </c>
      <c r="AC52" s="634"/>
      <c r="AD52" s="288">
        <v>35</v>
      </c>
      <c r="AE52" s="556"/>
      <c r="AF52" s="597">
        <v>1.03</v>
      </c>
      <c r="AG52" s="556"/>
      <c r="AH52" s="286" t="s">
        <v>116</v>
      </c>
      <c r="AI52" s="551"/>
      <c r="AJ52" s="1572" t="s">
        <v>731</v>
      </c>
      <c r="AK52" s="1533"/>
      <c r="AM52" s="549"/>
      <c r="AN52" s="1"/>
      <c r="AO52" s="549"/>
      <c r="AP52" s="3"/>
      <c r="AU52" s="1"/>
      <c r="AV52" s="1"/>
      <c r="AW52" s="1"/>
      <c r="AX52" s="1"/>
      <c r="AY52" s="1"/>
      <c r="AZ52" s="1"/>
      <c r="BA52" s="1"/>
      <c r="BB52" s="1"/>
      <c r="BC52" s="1"/>
      <c r="BD52" s="1"/>
      <c r="BE52" s="1"/>
      <c r="BN52" s="1"/>
      <c r="BO52" s="1"/>
      <c r="BP52" s="1"/>
      <c r="BW52" s="119" t="s">
        <v>370</v>
      </c>
      <c r="BX52" s="93">
        <f t="shared" si="17"/>
        <v>0.25</v>
      </c>
      <c r="BY52" s="92" t="s">
        <v>282</v>
      </c>
      <c r="BZ52" s="75">
        <f t="shared" si="18"/>
        <v>4</v>
      </c>
      <c r="CA52" s="74">
        <f t="shared" si="19"/>
        <v>25</v>
      </c>
      <c r="CB52" s="91">
        <v>250</v>
      </c>
      <c r="CC52" s="72">
        <v>200</v>
      </c>
      <c r="CD52" s="71">
        <v>300</v>
      </c>
      <c r="CE52" s="79">
        <f t="shared" si="20"/>
        <v>30</v>
      </c>
      <c r="CF52" s="95">
        <v>300</v>
      </c>
      <c r="CG52" s="945" t="s">
        <v>369</v>
      </c>
      <c r="CI52" s="217"/>
      <c r="CJ52" s="11" t="s">
        <v>948</v>
      </c>
      <c r="CK52" s="11"/>
      <c r="CL52" s="11"/>
      <c r="CM52" s="11"/>
      <c r="CN52" s="11"/>
      <c r="CO52" s="11"/>
      <c r="CP52" s="216"/>
      <c r="CW52" s="9">
        <v>1</v>
      </c>
    </row>
    <row r="53" spans="2:101" ht="21" customHeight="1">
      <c r="B53" s="133" t="s">
        <v>394</v>
      </c>
      <c r="C53" s="971" t="str">
        <f>C54</f>
        <v>N.Nom de la recette.Avec ou sans alcool.Quand .Verre Flute(s).Famille à coller</v>
      </c>
      <c r="D53" s="971">
        <f>D54</f>
        <v>2</v>
      </c>
      <c r="E53" s="972" t="str">
        <f>E54</f>
        <v>Flute(s)</v>
      </c>
      <c r="F53" s="973">
        <f>F54</f>
        <v>12</v>
      </c>
      <c r="G53" s="974" t="str">
        <f>G54</f>
        <v>cl</v>
      </c>
      <c r="H53" s="199">
        <v>12</v>
      </c>
      <c r="I53" s="103" t="s">
        <v>328</v>
      </c>
      <c r="J53" s="315"/>
      <c r="K53" s="315"/>
      <c r="L53" s="198" t="s">
        <v>398</v>
      </c>
      <c r="M53" s="314" t="s">
        <v>397</v>
      </c>
      <c r="N53" s="197"/>
      <c r="O53" s="196"/>
      <c r="P53" s="1594"/>
      <c r="Q53" s="1594"/>
      <c r="R53" s="1594"/>
      <c r="S53" s="1595"/>
      <c r="U53" s="322" t="s">
        <v>558</v>
      </c>
      <c r="V53" s="806">
        <v>350</v>
      </c>
      <c r="AC53" s="634"/>
      <c r="AD53" s="288">
        <v>40</v>
      </c>
      <c r="AE53" s="556"/>
      <c r="AF53" s="597">
        <v>1.03</v>
      </c>
      <c r="AG53" s="556"/>
      <c r="AH53" s="286" t="s">
        <v>114</v>
      </c>
      <c r="AI53" s="551"/>
      <c r="AJ53" s="1572" t="s">
        <v>738</v>
      </c>
      <c r="AK53" s="1533"/>
      <c r="AM53" s="549"/>
      <c r="AN53" s="1"/>
      <c r="AO53" s="549"/>
      <c r="AP53" s="1665" t="s">
        <v>686</v>
      </c>
      <c r="AR53" s="1667" t="s">
        <v>886</v>
      </c>
      <c r="AS53" s="1648" t="s">
        <v>885</v>
      </c>
      <c r="AU53" s="1"/>
      <c r="AV53" s="1"/>
      <c r="AW53" s="1"/>
      <c r="AX53" s="1"/>
      <c r="AY53" s="1"/>
      <c r="AZ53" s="1"/>
      <c r="BA53" s="1"/>
      <c r="BB53" s="1"/>
      <c r="BC53" s="1"/>
      <c r="BD53" s="1"/>
      <c r="BE53" s="1"/>
      <c r="BN53" s="1"/>
      <c r="BO53" s="1"/>
      <c r="BP53" s="1"/>
      <c r="BW53" s="119" t="s">
        <v>564</v>
      </c>
      <c r="BX53" s="93">
        <f t="shared" si="17"/>
        <v>5.0000000000000001E-3</v>
      </c>
      <c r="BY53" s="92" t="s">
        <v>282</v>
      </c>
      <c r="BZ53" s="75">
        <f t="shared" si="18"/>
        <v>200</v>
      </c>
      <c r="CA53" s="74">
        <f t="shared" si="19"/>
        <v>0.5</v>
      </c>
      <c r="CB53" s="91">
        <v>5</v>
      </c>
      <c r="CC53" s="72">
        <v>4</v>
      </c>
      <c r="CD53" s="71">
        <v>6</v>
      </c>
      <c r="CE53" s="74">
        <f t="shared" si="20"/>
        <v>0.6</v>
      </c>
      <c r="CF53" s="95">
        <v>8</v>
      </c>
      <c r="CG53" s="945" t="s">
        <v>501</v>
      </c>
      <c r="CI53" s="217"/>
      <c r="CJ53" s="11" t="s">
        <v>949</v>
      </c>
      <c r="CK53" s="11"/>
      <c r="CL53" s="11"/>
      <c r="CM53" s="11"/>
      <c r="CN53" s="11"/>
      <c r="CO53" s="11"/>
      <c r="CP53" s="216"/>
      <c r="CW53" s="9">
        <v>1</v>
      </c>
    </row>
    <row r="54" spans="2:101" ht="21" customHeight="1">
      <c r="B54" s="133" t="s">
        <v>394</v>
      </c>
      <c r="C54" s="975" t="str">
        <f>UPPER(LEFT(J47,1)) &amp; "." &amp; UPPER(LEFT(J47,1)) &amp; LOWER(MID(J47,2,999)) &amp; "." &amp; UPPER(LEFT(H47,1)) &amp; LOWER(MID(H47,2,999)) &amp; "." &amp; UPPER(LEFT(H48,1)) &amp; LOWER(MID(H48,2,999)) &amp; "." &amp; "Verre " &amp; UPPER(LEFT(I51,1)) &amp; LOWER(MID(I51,2,999)) &amp; IF(LEFT(S47,1)=UPPER(LEFT(S47,1)),".","") &amp; UPPER(LEFT(S47,1)) &amp; LOWER(MID(S47,2,999))</f>
        <v>N.Nom de la recette.Avec ou sans alcool.Quand .Verre Flute(s).Famille à coller</v>
      </c>
      <c r="D54" s="975">
        <f>H51</f>
        <v>2</v>
      </c>
      <c r="E54" s="976" t="str">
        <f>I51</f>
        <v>Flute(s)</v>
      </c>
      <c r="F54" s="976">
        <f>H53</f>
        <v>12</v>
      </c>
      <c r="G54" s="977" t="str">
        <f>I53</f>
        <v>cl</v>
      </c>
      <c r="J54" s="183"/>
      <c r="K54" s="182" t="s">
        <v>393</v>
      </c>
      <c r="L54" s="182" t="s">
        <v>392</v>
      </c>
      <c r="M54" s="182" t="s">
        <v>391</v>
      </c>
      <c r="N54" s="182" t="s">
        <v>390</v>
      </c>
      <c r="O54" s="182" t="s">
        <v>389</v>
      </c>
      <c r="P54" s="182" t="s">
        <v>388</v>
      </c>
      <c r="Q54" s="182" t="s">
        <v>387</v>
      </c>
      <c r="R54" s="182" t="s">
        <v>386</v>
      </c>
      <c r="S54" s="181" t="s">
        <v>385</v>
      </c>
      <c r="U54" s="322" t="s">
        <v>541</v>
      </c>
      <c r="V54" s="806">
        <v>400</v>
      </c>
      <c r="AC54" s="634"/>
      <c r="AD54" s="288">
        <v>15</v>
      </c>
      <c r="AE54" s="556"/>
      <c r="AF54" s="597">
        <v>1.02</v>
      </c>
      <c r="AG54" s="556"/>
      <c r="AH54" s="286" t="s">
        <v>112</v>
      </c>
      <c r="AI54" s="551"/>
      <c r="AJ54" s="1572" t="s">
        <v>728</v>
      </c>
      <c r="AK54" s="1533"/>
      <c r="AM54" s="549"/>
      <c r="AN54" s="1"/>
      <c r="AO54" s="549"/>
      <c r="AP54" s="1666"/>
      <c r="AR54" s="1666"/>
      <c r="AS54" s="1648"/>
      <c r="AU54" s="1"/>
      <c r="AV54" s="1"/>
      <c r="AW54" s="1"/>
      <c r="AX54" s="1"/>
      <c r="AY54" s="1"/>
      <c r="AZ54" s="1"/>
      <c r="BA54" s="1"/>
      <c r="BB54" s="1"/>
      <c r="BC54" s="1"/>
      <c r="BD54" s="1"/>
      <c r="BE54" s="1"/>
      <c r="BN54" s="1"/>
      <c r="BO54" s="1"/>
      <c r="BP54" s="1"/>
      <c r="BW54" s="119" t="s">
        <v>563</v>
      </c>
      <c r="BX54" s="93">
        <f t="shared" si="17"/>
        <v>0.25</v>
      </c>
      <c r="BY54" s="92" t="s">
        <v>282</v>
      </c>
      <c r="BZ54" s="75">
        <f t="shared" si="18"/>
        <v>4</v>
      </c>
      <c r="CA54" s="74">
        <f t="shared" si="19"/>
        <v>25</v>
      </c>
      <c r="CB54" s="91">
        <v>250</v>
      </c>
      <c r="CC54" s="72">
        <v>200</v>
      </c>
      <c r="CD54" s="71">
        <v>300</v>
      </c>
      <c r="CE54" s="79">
        <f t="shared" si="20"/>
        <v>30</v>
      </c>
      <c r="CF54" s="95">
        <v>300</v>
      </c>
      <c r="CG54" s="945" t="s">
        <v>562</v>
      </c>
      <c r="CI54" s="217"/>
      <c r="CJ54" s="11" t="s">
        <v>950</v>
      </c>
      <c r="CK54" s="11"/>
      <c r="CL54" s="11"/>
      <c r="CM54" s="11"/>
      <c r="CN54" s="11"/>
      <c r="CO54" s="11"/>
      <c r="CP54" s="216"/>
      <c r="CW54" s="9">
        <v>1</v>
      </c>
    </row>
    <row r="55" spans="2:101" ht="21" customHeight="1">
      <c r="B55" s="133" t="s">
        <v>338</v>
      </c>
      <c r="C55" s="971" t="str">
        <f>C54</f>
        <v>N.Nom de la recette.Avec ou sans alcool.Quand .Verre Flute(s).Famille à coller</v>
      </c>
      <c r="D55" s="971">
        <f>D54</f>
        <v>2</v>
      </c>
      <c r="E55" s="972" t="str">
        <f>E54</f>
        <v>Flute(s)</v>
      </c>
      <c r="F55" s="973">
        <f>F54</f>
        <v>12</v>
      </c>
      <c r="G55" s="974" t="str">
        <f>G54</f>
        <v>cl</v>
      </c>
      <c r="H55" s="1703" t="s">
        <v>381</v>
      </c>
      <c r="I55" s="1703"/>
      <c r="J55" s="1704"/>
      <c r="K55" s="176"/>
      <c r="L55" s="175" t="s">
        <v>380</v>
      </c>
      <c r="M55" s="1606" t="s">
        <v>379</v>
      </c>
      <c r="N55" s="174"/>
      <c r="O55" s="1608" t="s">
        <v>378</v>
      </c>
      <c r="P55" s="1610" t="s">
        <v>377</v>
      </c>
      <c r="Q55" s="1573" t="s">
        <v>376</v>
      </c>
      <c r="R55" s="1582" t="s">
        <v>375</v>
      </c>
      <c r="S55" s="173" t="s">
        <v>374</v>
      </c>
      <c r="U55" s="322" t="s">
        <v>540</v>
      </c>
      <c r="V55" s="806">
        <v>180</v>
      </c>
      <c r="AC55" s="634"/>
      <c r="AD55" s="288">
        <v>40</v>
      </c>
      <c r="AE55" s="556"/>
      <c r="AF55" s="597">
        <v>0.96</v>
      </c>
      <c r="AG55" s="556"/>
      <c r="AH55" s="286" t="s">
        <v>110</v>
      </c>
      <c r="AI55" s="551"/>
      <c r="AJ55" s="1572" t="s">
        <v>728</v>
      </c>
      <c r="AK55" s="1533"/>
      <c r="AM55" s="549"/>
      <c r="AN55" s="1"/>
      <c r="AO55" s="549"/>
      <c r="AP55" s="3"/>
      <c r="AU55" s="1"/>
      <c r="AV55" s="1"/>
      <c r="AW55" s="1"/>
      <c r="AX55" s="1"/>
      <c r="AY55" s="1"/>
      <c r="AZ55" s="1"/>
      <c r="BA55" s="1"/>
      <c r="BB55" s="1"/>
      <c r="BC55" s="1"/>
      <c r="BD55" s="1"/>
      <c r="BE55" s="1"/>
      <c r="BN55" s="1"/>
      <c r="BO55" s="1"/>
      <c r="BP55" s="1"/>
      <c r="BW55" s="119" t="s">
        <v>558</v>
      </c>
      <c r="BX55" s="93">
        <f t="shared" si="17"/>
        <v>0.35</v>
      </c>
      <c r="BY55" s="92" t="s">
        <v>282</v>
      </c>
      <c r="BZ55" s="75">
        <f t="shared" si="18"/>
        <v>3</v>
      </c>
      <c r="CA55" s="74">
        <f t="shared" si="19"/>
        <v>35</v>
      </c>
      <c r="CB55" s="91">
        <v>350</v>
      </c>
      <c r="CC55" s="72">
        <v>300</v>
      </c>
      <c r="CD55" s="71">
        <v>400</v>
      </c>
      <c r="CE55" s="79">
        <f t="shared" si="20"/>
        <v>40</v>
      </c>
      <c r="CF55" s="95">
        <v>400</v>
      </c>
      <c r="CG55" s="945" t="s">
        <v>557</v>
      </c>
      <c r="CI55" s="217"/>
      <c r="CJ55" s="11" t="s">
        <v>951</v>
      </c>
      <c r="CK55" s="11"/>
      <c r="CL55" s="11"/>
      <c r="CM55" s="11"/>
      <c r="CN55" s="11"/>
      <c r="CO55" s="11"/>
      <c r="CP55" s="216"/>
      <c r="CR55" s="550"/>
      <c r="CS55" s="550"/>
      <c r="CT55" s="550"/>
      <c r="CU55" s="550"/>
      <c r="CW55" s="9">
        <v>1</v>
      </c>
    </row>
    <row r="56" spans="2:101" ht="21" customHeight="1">
      <c r="B56" s="133" t="s">
        <v>338</v>
      </c>
      <c r="C56" s="971" t="str">
        <f>C54</f>
        <v>N.Nom de la recette.Avec ou sans alcool.Quand .Verre Flute(s).Famille à coller</v>
      </c>
      <c r="D56" s="971">
        <f>D54</f>
        <v>2</v>
      </c>
      <c r="E56" s="972" t="str">
        <f>E54</f>
        <v>Flute(s)</v>
      </c>
      <c r="F56" s="973">
        <f>F54</f>
        <v>12</v>
      </c>
      <c r="G56" s="974" t="str">
        <f>G54</f>
        <v>cl</v>
      </c>
      <c r="H56" s="1705"/>
      <c r="I56" s="1705"/>
      <c r="J56" s="1706"/>
      <c r="K56" s="164"/>
      <c r="L56" s="163" t="s">
        <v>368</v>
      </c>
      <c r="M56" s="1607"/>
      <c r="N56" s="162"/>
      <c r="O56" s="1609"/>
      <c r="P56" s="1611"/>
      <c r="Q56" s="1574"/>
      <c r="R56" s="1583"/>
      <c r="S56" s="161" t="s">
        <v>367</v>
      </c>
      <c r="U56" s="322" t="s">
        <v>537</v>
      </c>
      <c r="V56" s="806">
        <v>240</v>
      </c>
      <c r="AC56" s="634"/>
      <c r="AD56" s="288">
        <v>40</v>
      </c>
      <c r="AE56" s="556"/>
      <c r="AF56" s="597">
        <v>0.94</v>
      </c>
      <c r="AG56" s="556"/>
      <c r="AH56" s="286" t="s">
        <v>109</v>
      </c>
      <c r="AI56" s="551"/>
      <c r="AJ56" s="1572" t="s">
        <v>728</v>
      </c>
      <c r="AK56" s="1533"/>
      <c r="AM56" s="549"/>
      <c r="AN56" s="1"/>
      <c r="AO56" s="549"/>
      <c r="AP56" s="1571" t="s">
        <v>832</v>
      </c>
      <c r="AR56" s="1571" t="s">
        <v>812</v>
      </c>
      <c r="AS56" s="1571" t="s">
        <v>814</v>
      </c>
      <c r="AU56" s="1"/>
      <c r="AV56" s="1"/>
      <c r="AW56" s="1"/>
      <c r="AX56" s="1"/>
      <c r="AY56" s="1"/>
      <c r="AZ56" s="1"/>
      <c r="BA56" s="1"/>
      <c r="BB56" s="1"/>
      <c r="BC56" s="1"/>
      <c r="BD56" s="1"/>
      <c r="BE56" s="1"/>
      <c r="BN56" s="1"/>
      <c r="BO56" s="1"/>
      <c r="BP56" s="1"/>
      <c r="BW56" s="119" t="s">
        <v>541</v>
      </c>
      <c r="BX56" s="93">
        <f t="shared" si="17"/>
        <v>0.4</v>
      </c>
      <c r="BY56" s="92" t="s">
        <v>282</v>
      </c>
      <c r="BZ56" s="75">
        <f t="shared" si="18"/>
        <v>3</v>
      </c>
      <c r="CA56" s="74">
        <f t="shared" si="19"/>
        <v>40</v>
      </c>
      <c r="CB56" s="91">
        <v>400</v>
      </c>
      <c r="CC56" s="72">
        <v>350</v>
      </c>
      <c r="CD56" s="71">
        <v>470</v>
      </c>
      <c r="CE56" s="79">
        <f t="shared" si="20"/>
        <v>47</v>
      </c>
      <c r="CF56" s="95">
        <v>470</v>
      </c>
      <c r="CG56" s="945" t="s">
        <v>341</v>
      </c>
      <c r="CI56" s="217"/>
      <c r="CJ56" s="719" t="s">
        <v>952</v>
      </c>
      <c r="CK56" s="11"/>
      <c r="CL56" s="11"/>
      <c r="CM56" s="11"/>
      <c r="CN56" s="11"/>
      <c r="CO56" s="11"/>
      <c r="CP56" s="216"/>
      <c r="CR56" s="549"/>
      <c r="CS56" s="549"/>
      <c r="CT56" s="549"/>
      <c r="CU56" s="549"/>
      <c r="CW56" s="9">
        <v>1</v>
      </c>
    </row>
    <row r="57" spans="2:101" ht="21" customHeight="1">
      <c r="B57" s="133" t="s">
        <v>338</v>
      </c>
      <c r="C57" s="971" t="str">
        <f>C54</f>
        <v>N.Nom de la recette.Avec ou sans alcool.Quand .Verre Flute(s).Famille à coller</v>
      </c>
      <c r="D57" s="971">
        <f>D54</f>
        <v>2</v>
      </c>
      <c r="E57" s="972" t="str">
        <f>E54</f>
        <v>Flute(s)</v>
      </c>
      <c r="F57" s="973">
        <f>F54</f>
        <v>12</v>
      </c>
      <c r="G57" s="974" t="str">
        <f>G54</f>
        <v>cl</v>
      </c>
      <c r="H57" s="1705"/>
      <c r="I57" s="1705"/>
      <c r="J57" s="1706"/>
      <c r="K57" s="144">
        <v>1</v>
      </c>
      <c r="L57" s="292"/>
      <c r="M57" s="291"/>
      <c r="N57" s="143"/>
      <c r="O57" s="290"/>
      <c r="P57" s="289"/>
      <c r="Q57" s="288"/>
      <c r="R57" s="287">
        <v>1</v>
      </c>
      <c r="S57" s="286"/>
      <c r="U57" s="322" t="s">
        <v>534</v>
      </c>
      <c r="V57" s="806">
        <v>240</v>
      </c>
      <c r="AC57" s="634"/>
      <c r="AD57" s="288">
        <v>40</v>
      </c>
      <c r="AE57" s="556"/>
      <c r="AF57" s="597">
        <v>0.94</v>
      </c>
      <c r="AG57" s="556"/>
      <c r="AH57" s="286" t="s">
        <v>107</v>
      </c>
      <c r="AI57" s="551"/>
      <c r="AJ57" s="1572" t="s">
        <v>747</v>
      </c>
      <c r="AK57" s="1533"/>
      <c r="AM57" s="549"/>
      <c r="AN57" s="5"/>
      <c r="AO57" s="549"/>
      <c r="AP57" s="1571"/>
      <c r="AR57" s="1571"/>
      <c r="AS57" s="1571"/>
      <c r="AU57" s="1"/>
      <c r="AV57" s="1"/>
      <c r="AW57" s="1"/>
      <c r="AX57" s="1"/>
      <c r="AY57" s="1"/>
      <c r="AZ57" s="1"/>
      <c r="BA57" s="1"/>
      <c r="BB57" s="1"/>
      <c r="BC57" s="1"/>
      <c r="BD57" s="1"/>
      <c r="BE57" s="1"/>
      <c r="BN57" s="1"/>
      <c r="BO57" s="1"/>
      <c r="BP57" s="1"/>
      <c r="BW57" s="119" t="s">
        <v>540</v>
      </c>
      <c r="BX57" s="93">
        <f t="shared" si="17"/>
        <v>0.18</v>
      </c>
      <c r="BY57" s="92" t="s">
        <v>282</v>
      </c>
      <c r="BZ57" s="75">
        <f t="shared" si="18"/>
        <v>6</v>
      </c>
      <c r="CA57" s="74">
        <f t="shared" si="19"/>
        <v>18</v>
      </c>
      <c r="CB57" s="91">
        <v>180</v>
      </c>
      <c r="CC57" s="72">
        <v>150</v>
      </c>
      <c r="CD57" s="71">
        <v>210</v>
      </c>
      <c r="CE57" s="79">
        <f t="shared" si="20"/>
        <v>21</v>
      </c>
      <c r="CF57" s="95">
        <v>210</v>
      </c>
      <c r="CG57" s="956" t="s">
        <v>539</v>
      </c>
      <c r="CI57" s="217"/>
      <c r="CJ57" s="11"/>
      <c r="CK57" s="11"/>
      <c r="CL57" s="11"/>
      <c r="CM57" s="11"/>
      <c r="CN57" s="11"/>
      <c r="CO57" s="11"/>
      <c r="CP57" s="216"/>
      <c r="CR57" s="549"/>
      <c r="CS57" s="549"/>
      <c r="CT57" s="549"/>
      <c r="CU57" s="549"/>
      <c r="CW57" s="9">
        <v>1</v>
      </c>
    </row>
    <row r="58" spans="2:101" ht="21" customHeight="1" thickBot="1">
      <c r="B58" s="145" t="str">
        <f t="shared" ref="B58:B63" si="47">IF(S58&lt;&gt;"","A","►")</f>
        <v>►</v>
      </c>
      <c r="C58" s="971" t="str">
        <f>C54</f>
        <v>N.Nom de la recette.Avec ou sans alcool.Quand .Verre Flute(s).Famille à coller</v>
      </c>
      <c r="D58" s="971">
        <f>D54</f>
        <v>2</v>
      </c>
      <c r="E58" s="972" t="str">
        <f>E54</f>
        <v>Flute(s)</v>
      </c>
      <c r="F58" s="973">
        <f>F54</f>
        <v>12</v>
      </c>
      <c r="G58" s="974" t="str">
        <f>G54</f>
        <v>cl</v>
      </c>
      <c r="H58" s="1705"/>
      <c r="I58" s="1705"/>
      <c r="J58" s="1706"/>
      <c r="K58" s="149">
        <v>2</v>
      </c>
      <c r="L58" s="292"/>
      <c r="M58" s="291"/>
      <c r="N58" s="143"/>
      <c r="O58" s="290"/>
      <c r="P58" s="289"/>
      <c r="Q58" s="288"/>
      <c r="R58" s="287">
        <v>1</v>
      </c>
      <c r="S58" s="286"/>
      <c r="U58" s="322" t="s">
        <v>527</v>
      </c>
      <c r="V58" s="806">
        <v>45</v>
      </c>
      <c r="AC58" s="634"/>
      <c r="AD58" s="288">
        <v>30</v>
      </c>
      <c r="AE58" s="556"/>
      <c r="AF58" s="597">
        <v>1.04</v>
      </c>
      <c r="AG58" s="556"/>
      <c r="AH58" s="286" t="s">
        <v>105</v>
      </c>
      <c r="AI58" s="551"/>
      <c r="AJ58" s="1572" t="s">
        <v>748</v>
      </c>
      <c r="AK58" s="1533"/>
      <c r="AM58" s="549"/>
      <c r="AN58" s="1"/>
      <c r="AO58" s="549"/>
      <c r="AP58" s="3"/>
      <c r="AU58" s="1"/>
      <c r="AV58" s="1"/>
      <c r="AW58" s="1"/>
      <c r="AX58" s="1"/>
      <c r="AY58" s="1"/>
      <c r="AZ58" s="1"/>
      <c r="BA58" s="1"/>
      <c r="BB58" s="1"/>
      <c r="BC58" s="1"/>
      <c r="BD58" s="1"/>
      <c r="BE58" s="1"/>
      <c r="BN58" s="1"/>
      <c r="BO58" s="1"/>
      <c r="BP58" s="1"/>
      <c r="BW58" s="119" t="s">
        <v>537</v>
      </c>
      <c r="BX58" s="93">
        <f t="shared" si="17"/>
        <v>0.24</v>
      </c>
      <c r="BY58" s="92" t="s">
        <v>282</v>
      </c>
      <c r="BZ58" s="75">
        <f t="shared" si="18"/>
        <v>4</v>
      </c>
      <c r="CA58" s="74">
        <f t="shared" si="19"/>
        <v>24</v>
      </c>
      <c r="CB58" s="91">
        <v>240</v>
      </c>
      <c r="CC58" s="72">
        <v>230</v>
      </c>
      <c r="CD58" s="71">
        <v>250</v>
      </c>
      <c r="CE58" s="79">
        <f t="shared" si="20"/>
        <v>25</v>
      </c>
      <c r="CF58" s="95">
        <v>250</v>
      </c>
      <c r="CG58" s="945" t="s">
        <v>536</v>
      </c>
      <c r="CI58" s="217"/>
      <c r="CJ58" s="11"/>
      <c r="CK58" s="11"/>
      <c r="CL58" s="11"/>
      <c r="CM58" s="11"/>
      <c r="CN58" s="11"/>
      <c r="CO58" s="11"/>
      <c r="CP58" s="216"/>
      <c r="CR58" s="549"/>
      <c r="CS58" s="549"/>
      <c r="CT58" s="549"/>
      <c r="CU58" s="549"/>
      <c r="CW58" s="9">
        <v>1</v>
      </c>
    </row>
    <row r="59" spans="2:101" ht="21" customHeight="1">
      <c r="B59" s="145" t="str">
        <f t="shared" si="47"/>
        <v>►</v>
      </c>
      <c r="C59" s="971" t="str">
        <f>C54</f>
        <v>N.Nom de la recette.Avec ou sans alcool.Quand .Verre Flute(s).Famille à coller</v>
      </c>
      <c r="D59" s="971">
        <f>D54</f>
        <v>2</v>
      </c>
      <c r="E59" s="972" t="str">
        <f>E54</f>
        <v>Flute(s)</v>
      </c>
      <c r="F59" s="973">
        <f>F54</f>
        <v>12</v>
      </c>
      <c r="G59" s="974" t="str">
        <f>G54</f>
        <v>cl</v>
      </c>
      <c r="H59" s="1705"/>
      <c r="I59" s="1705"/>
      <c r="J59" s="1706"/>
      <c r="K59" s="144">
        <v>3</v>
      </c>
      <c r="L59" s="292"/>
      <c r="M59" s="291"/>
      <c r="N59" s="143"/>
      <c r="O59" s="290"/>
      <c r="P59" s="289"/>
      <c r="Q59" s="288"/>
      <c r="R59" s="287">
        <v>1</v>
      </c>
      <c r="S59" s="294"/>
      <c r="U59" s="322" t="s">
        <v>525</v>
      </c>
      <c r="V59" s="806">
        <v>45</v>
      </c>
      <c r="AC59" s="634"/>
      <c r="AD59" s="288">
        <v>40</v>
      </c>
      <c r="AE59" s="556"/>
      <c r="AF59" s="597">
        <v>0.99</v>
      </c>
      <c r="AG59" s="556"/>
      <c r="AH59" s="286" t="s">
        <v>102</v>
      </c>
      <c r="AI59" s="551"/>
      <c r="AJ59" s="1572" t="s">
        <v>727</v>
      </c>
      <c r="AK59" s="1533"/>
      <c r="AM59" s="549"/>
      <c r="AN59" s="1"/>
      <c r="AO59" s="549"/>
      <c r="AP59" s="1668" t="s">
        <v>683</v>
      </c>
      <c r="AR59" s="1670" t="s">
        <v>833</v>
      </c>
      <c r="AS59" s="1648" t="s">
        <v>834</v>
      </c>
      <c r="AU59" s="1"/>
      <c r="AV59" s="1"/>
      <c r="AW59" s="1"/>
      <c r="AX59" s="1"/>
      <c r="AY59" s="1"/>
      <c r="AZ59" s="1"/>
      <c r="BA59" s="1"/>
      <c r="BB59" s="1"/>
      <c r="BC59" s="1"/>
      <c r="BD59" s="1"/>
      <c r="BE59" s="1"/>
      <c r="BN59" s="1"/>
      <c r="BO59" s="1"/>
      <c r="BP59" s="1"/>
      <c r="BW59" s="119" t="s">
        <v>534</v>
      </c>
      <c r="BX59" s="93">
        <f t="shared" si="17"/>
        <v>0.24</v>
      </c>
      <c r="BY59" s="92" t="s">
        <v>282</v>
      </c>
      <c r="BZ59" s="75">
        <f t="shared" si="18"/>
        <v>4</v>
      </c>
      <c r="CA59" s="74">
        <f t="shared" si="19"/>
        <v>24</v>
      </c>
      <c r="CB59" s="91">
        <v>240</v>
      </c>
      <c r="CC59" s="72">
        <v>180</v>
      </c>
      <c r="CD59" s="71">
        <v>300</v>
      </c>
      <c r="CE59" s="79">
        <f t="shared" si="20"/>
        <v>30</v>
      </c>
      <c r="CF59" s="95">
        <v>360</v>
      </c>
      <c r="CG59" s="945" t="s">
        <v>533</v>
      </c>
      <c r="CI59" s="585" t="s">
        <v>1900</v>
      </c>
      <c r="CJ59" s="11"/>
      <c r="CK59" s="11"/>
      <c r="CL59" s="11"/>
      <c r="CM59" s="11"/>
      <c r="CN59" s="11"/>
      <c r="CO59" s="11"/>
      <c r="CP59" s="216"/>
      <c r="CR59" s="549"/>
      <c r="CS59" s="549"/>
      <c r="CT59" s="549"/>
      <c r="CU59" s="549"/>
      <c r="CW59" s="9">
        <v>1</v>
      </c>
    </row>
    <row r="60" spans="2:101" ht="21" customHeight="1">
      <c r="B60" s="145" t="str">
        <f t="shared" si="47"/>
        <v>►</v>
      </c>
      <c r="C60" s="971" t="str">
        <f>C54</f>
        <v>N.Nom de la recette.Avec ou sans alcool.Quand .Verre Flute(s).Famille à coller</v>
      </c>
      <c r="D60" s="971">
        <f>D54</f>
        <v>2</v>
      </c>
      <c r="E60" s="972" t="str">
        <f>E54</f>
        <v>Flute(s)</v>
      </c>
      <c r="F60" s="973">
        <f>F54</f>
        <v>12</v>
      </c>
      <c r="G60" s="974" t="str">
        <f>G54</f>
        <v>cl</v>
      </c>
      <c r="H60" s="1705"/>
      <c r="I60" s="1705"/>
      <c r="J60" s="1706"/>
      <c r="K60" s="149">
        <v>4</v>
      </c>
      <c r="L60" s="292"/>
      <c r="M60" s="291"/>
      <c r="N60" s="143"/>
      <c r="O60" s="290"/>
      <c r="P60" s="289"/>
      <c r="Q60" s="288"/>
      <c r="R60" s="287">
        <v>1</v>
      </c>
      <c r="S60" s="294"/>
      <c r="U60" s="322" t="s">
        <v>523</v>
      </c>
      <c r="V60" s="806">
        <v>60</v>
      </c>
      <c r="AC60" s="634"/>
      <c r="AD60" s="288">
        <v>30</v>
      </c>
      <c r="AE60" s="556"/>
      <c r="AF60" s="597">
        <v>1.02</v>
      </c>
      <c r="AG60" s="556"/>
      <c r="AH60" s="286" t="s">
        <v>99</v>
      </c>
      <c r="AI60" s="551"/>
      <c r="AJ60" s="1572" t="s">
        <v>728</v>
      </c>
      <c r="AK60" s="1533"/>
      <c r="AM60" s="549"/>
      <c r="AN60" s="1"/>
      <c r="AO60" s="549"/>
      <c r="AP60" s="1669"/>
      <c r="AR60" s="1669"/>
      <c r="AS60" s="1648"/>
      <c r="AU60" s="1"/>
      <c r="AV60" s="1"/>
      <c r="AW60" s="1"/>
      <c r="AX60" s="1"/>
      <c r="AY60" s="1"/>
      <c r="AZ60" s="1"/>
      <c r="BA60" s="1"/>
      <c r="BB60" s="1"/>
      <c r="BC60" s="1"/>
      <c r="BD60" s="1"/>
      <c r="BE60" s="1"/>
      <c r="BN60" s="1"/>
      <c r="BO60" s="1"/>
      <c r="BP60" s="1"/>
      <c r="BW60" s="119" t="s">
        <v>527</v>
      </c>
      <c r="BX60" s="93">
        <f t="shared" si="17"/>
        <v>4.4999999999999998E-2</v>
      </c>
      <c r="BY60" s="92" t="s">
        <v>282</v>
      </c>
      <c r="BZ60" s="75">
        <f t="shared" si="18"/>
        <v>22</v>
      </c>
      <c r="CA60" s="74">
        <f t="shared" si="19"/>
        <v>4.5</v>
      </c>
      <c r="CB60" s="91">
        <v>45</v>
      </c>
      <c r="CC60" s="72">
        <v>34</v>
      </c>
      <c r="CD60" s="71">
        <v>56</v>
      </c>
      <c r="CE60" s="74">
        <f t="shared" si="20"/>
        <v>5.6</v>
      </c>
      <c r="CF60" s="95">
        <v>68</v>
      </c>
      <c r="CG60" s="945" t="s">
        <v>526</v>
      </c>
      <c r="CI60" s="217"/>
      <c r="CJ60" s="11"/>
      <c r="CK60" s="11"/>
      <c r="CL60" s="11"/>
      <c r="CM60" s="11"/>
      <c r="CN60" s="11"/>
      <c r="CO60" s="11"/>
      <c r="CP60" s="216"/>
      <c r="CR60" s="549"/>
      <c r="CS60" s="549"/>
      <c r="CT60" s="549"/>
      <c r="CU60" s="549"/>
      <c r="CW60" s="9">
        <v>1</v>
      </c>
    </row>
    <row r="61" spans="2:101" ht="21" customHeight="1" thickBot="1">
      <c r="B61" s="145" t="str">
        <f t="shared" si="47"/>
        <v>►</v>
      </c>
      <c r="C61" s="971" t="str">
        <f>C54</f>
        <v>N.Nom de la recette.Avec ou sans alcool.Quand .Verre Flute(s).Famille à coller</v>
      </c>
      <c r="D61" s="971">
        <f>D54</f>
        <v>2</v>
      </c>
      <c r="E61" s="972" t="str">
        <f>E54</f>
        <v>Flute(s)</v>
      </c>
      <c r="F61" s="973">
        <f>F54</f>
        <v>12</v>
      </c>
      <c r="G61" s="974" t="str">
        <f>G54</f>
        <v>cl</v>
      </c>
      <c r="H61" s="1705"/>
      <c r="I61" s="1705"/>
      <c r="J61" s="1706"/>
      <c r="K61" s="144">
        <v>5</v>
      </c>
      <c r="L61" s="292"/>
      <c r="M61" s="291"/>
      <c r="N61" s="143"/>
      <c r="O61" s="290"/>
      <c r="P61" s="289"/>
      <c r="Q61" s="288"/>
      <c r="R61" s="287">
        <v>1</v>
      </c>
      <c r="S61" s="286"/>
      <c r="U61" s="322" t="s">
        <v>519</v>
      </c>
      <c r="V61" s="806">
        <v>180</v>
      </c>
      <c r="AC61" s="634"/>
      <c r="AD61" s="288">
        <v>40</v>
      </c>
      <c r="AE61" s="556"/>
      <c r="AF61" s="597">
        <v>0.95</v>
      </c>
      <c r="AG61" s="556"/>
      <c r="AH61" s="286" t="s">
        <v>96</v>
      </c>
      <c r="AI61" s="551"/>
      <c r="AJ61" s="1572" t="s">
        <v>736</v>
      </c>
      <c r="AK61" s="1533"/>
      <c r="AM61" s="549"/>
      <c r="AN61" s="1"/>
      <c r="AO61" s="549"/>
      <c r="AP61" s="3"/>
      <c r="AU61" s="1"/>
      <c r="AV61" s="1"/>
      <c r="AW61" s="1"/>
      <c r="AX61" s="1"/>
      <c r="AY61" s="1"/>
      <c r="AZ61" s="1"/>
      <c r="BA61" s="1"/>
      <c r="BB61" s="1"/>
      <c r="BC61" s="1"/>
      <c r="BD61" s="1"/>
      <c r="BE61" s="1"/>
      <c r="BN61" s="1"/>
      <c r="BO61" s="1"/>
      <c r="BP61" s="1"/>
      <c r="BW61" s="119" t="s">
        <v>525</v>
      </c>
      <c r="BX61" s="93">
        <f t="shared" si="17"/>
        <v>4.4999999999999998E-2</v>
      </c>
      <c r="BY61" s="92" t="s">
        <v>282</v>
      </c>
      <c r="BZ61" s="75">
        <f t="shared" si="18"/>
        <v>22</v>
      </c>
      <c r="CA61" s="74">
        <f t="shared" si="19"/>
        <v>4.5</v>
      </c>
      <c r="CB61" s="91">
        <v>45</v>
      </c>
      <c r="CC61" s="72">
        <v>30</v>
      </c>
      <c r="CD61" s="71">
        <v>60</v>
      </c>
      <c r="CE61" s="74">
        <f t="shared" si="20"/>
        <v>6</v>
      </c>
      <c r="CF61" s="95">
        <v>60</v>
      </c>
      <c r="CG61" s="945" t="s">
        <v>524</v>
      </c>
      <c r="CI61" s="206"/>
      <c r="CJ61" s="155"/>
      <c r="CK61" s="588" t="s">
        <v>1901</v>
      </c>
      <c r="CL61" s="155"/>
      <c r="CM61" s="20"/>
      <c r="CN61" s="20"/>
      <c r="CO61" s="20"/>
      <c r="CP61" s="204"/>
      <c r="CR61" s="549"/>
      <c r="CS61" s="549"/>
      <c r="CT61" s="549"/>
      <c r="CU61" s="549"/>
      <c r="CW61" s="9">
        <v>1</v>
      </c>
    </row>
    <row r="62" spans="2:101" ht="21" customHeight="1">
      <c r="B62" s="145" t="str">
        <f t="shared" si="47"/>
        <v>►</v>
      </c>
      <c r="C62" s="971" t="str">
        <f>C54</f>
        <v>N.Nom de la recette.Avec ou sans alcool.Quand .Verre Flute(s).Famille à coller</v>
      </c>
      <c r="D62" s="971">
        <f>D54</f>
        <v>2</v>
      </c>
      <c r="E62" s="972" t="str">
        <f>E54</f>
        <v>Flute(s)</v>
      </c>
      <c r="F62" s="973">
        <f>F54</f>
        <v>12</v>
      </c>
      <c r="G62" s="974" t="str">
        <f>G54</f>
        <v>cl</v>
      </c>
      <c r="H62" s="1705"/>
      <c r="I62" s="1705"/>
      <c r="J62" s="1706"/>
      <c r="K62" s="149">
        <v>6</v>
      </c>
      <c r="L62" s="292"/>
      <c r="M62" s="291"/>
      <c r="N62" s="143"/>
      <c r="O62" s="290"/>
      <c r="P62" s="289"/>
      <c r="Q62" s="288"/>
      <c r="R62" s="287">
        <v>1</v>
      </c>
      <c r="S62" s="286"/>
      <c r="U62" s="322" t="s">
        <v>415</v>
      </c>
      <c r="V62" s="806">
        <v>120</v>
      </c>
      <c r="AC62" s="634"/>
      <c r="AD62" s="288">
        <v>35</v>
      </c>
      <c r="AE62" s="556"/>
      <c r="AF62" s="597">
        <v>1.05</v>
      </c>
      <c r="AG62" s="556"/>
      <c r="AH62" s="286" t="s">
        <v>94</v>
      </c>
      <c r="AI62" s="551"/>
      <c r="AJ62" s="1572" t="s">
        <v>731</v>
      </c>
      <c r="AK62" s="1533"/>
      <c r="AM62" s="549"/>
      <c r="AN62" s="1"/>
      <c r="AO62" s="549"/>
      <c r="AP62" s="1674" t="s">
        <v>872</v>
      </c>
      <c r="AR62" s="1676" t="s">
        <v>835</v>
      </c>
      <c r="AS62" s="1648" t="s">
        <v>836</v>
      </c>
      <c r="AU62" s="1"/>
      <c r="AV62" s="1"/>
      <c r="AW62" s="1"/>
      <c r="AX62" s="1"/>
      <c r="AY62" s="1"/>
      <c r="AZ62" s="1"/>
      <c r="BA62" s="1"/>
      <c r="BB62" s="1"/>
      <c r="BC62" s="1"/>
      <c r="BD62" s="1"/>
      <c r="BE62" s="1"/>
      <c r="BN62" s="1"/>
      <c r="BO62" s="1"/>
      <c r="BP62" s="1"/>
      <c r="BW62" s="119" t="s">
        <v>523</v>
      </c>
      <c r="BX62" s="93">
        <f t="shared" si="17"/>
        <v>0.06</v>
      </c>
      <c r="BY62" s="92" t="s">
        <v>282</v>
      </c>
      <c r="BZ62" s="75">
        <f t="shared" si="18"/>
        <v>17</v>
      </c>
      <c r="CA62" s="74">
        <f t="shared" si="19"/>
        <v>6</v>
      </c>
      <c r="CB62" s="91">
        <v>60</v>
      </c>
      <c r="CC62" s="72">
        <v>45</v>
      </c>
      <c r="CD62" s="71">
        <v>75</v>
      </c>
      <c r="CE62" s="79">
        <f t="shared" si="20"/>
        <v>7.5</v>
      </c>
      <c r="CF62" s="95">
        <v>90</v>
      </c>
      <c r="CG62" s="945" t="s">
        <v>522</v>
      </c>
      <c r="CI62" s="716"/>
      <c r="CJ62" s="717"/>
      <c r="CK62" s="717"/>
      <c r="CL62" s="717"/>
      <c r="CM62" s="717"/>
      <c r="CN62" s="717"/>
      <c r="CO62" s="717"/>
      <c r="CP62" s="718"/>
      <c r="CR62" s="549"/>
      <c r="CS62" s="549"/>
      <c r="CT62" s="549"/>
      <c r="CU62" s="549"/>
      <c r="CW62" s="9">
        <v>1</v>
      </c>
    </row>
    <row r="63" spans="2:101" ht="21" customHeight="1">
      <c r="B63" s="145" t="str">
        <f t="shared" si="47"/>
        <v>►</v>
      </c>
      <c r="C63" s="971" t="str">
        <f>C54</f>
        <v>N.Nom de la recette.Avec ou sans alcool.Quand .Verre Flute(s).Famille à coller</v>
      </c>
      <c r="D63" s="971">
        <f>D54</f>
        <v>2</v>
      </c>
      <c r="E63" s="972" t="str">
        <f>E54</f>
        <v>Flute(s)</v>
      </c>
      <c r="F63" s="973">
        <f>F54</f>
        <v>12</v>
      </c>
      <c r="G63" s="974" t="str">
        <f>G54</f>
        <v>cl</v>
      </c>
      <c r="H63" s="1705"/>
      <c r="I63" s="1705"/>
      <c r="J63" s="1706"/>
      <c r="K63" s="144">
        <v>7</v>
      </c>
      <c r="L63" s="292"/>
      <c r="M63" s="291"/>
      <c r="N63" s="143"/>
      <c r="O63" s="290"/>
      <c r="P63" s="289"/>
      <c r="Q63" s="288"/>
      <c r="R63" s="287">
        <v>1</v>
      </c>
      <c r="S63" s="286"/>
      <c r="U63" s="322" t="s">
        <v>508</v>
      </c>
      <c r="V63" s="806">
        <v>200</v>
      </c>
      <c r="AC63" s="634"/>
      <c r="AD63" s="288">
        <v>40</v>
      </c>
      <c r="AE63" s="556"/>
      <c r="AF63" s="597">
        <v>1.04</v>
      </c>
      <c r="AG63" s="556"/>
      <c r="AH63" s="286" t="s">
        <v>92</v>
      </c>
      <c r="AI63" s="551"/>
      <c r="AJ63" s="1572" t="s">
        <v>728</v>
      </c>
      <c r="AK63" s="1533"/>
      <c r="AM63" s="549"/>
      <c r="AN63" s="1"/>
      <c r="AO63" s="549"/>
      <c r="AP63" s="1675"/>
      <c r="AR63" s="1675"/>
      <c r="AS63" s="1648"/>
      <c r="AU63" s="1"/>
      <c r="AV63" s="1"/>
      <c r="AW63" s="1"/>
      <c r="AX63" s="1"/>
      <c r="AY63" s="1"/>
      <c r="AZ63" s="1"/>
      <c r="BA63" s="1"/>
      <c r="BB63" s="1"/>
      <c r="BC63" s="1"/>
      <c r="BD63" s="1"/>
      <c r="BE63" s="1"/>
      <c r="BN63" s="1"/>
      <c r="BO63" s="1"/>
      <c r="BP63" s="1"/>
      <c r="BW63" s="119" t="s">
        <v>519</v>
      </c>
      <c r="BX63" s="93">
        <f t="shared" si="17"/>
        <v>0.18</v>
      </c>
      <c r="BY63" s="92" t="s">
        <v>282</v>
      </c>
      <c r="BZ63" s="75">
        <f t="shared" si="18"/>
        <v>6</v>
      </c>
      <c r="CA63" s="74">
        <f t="shared" si="19"/>
        <v>18</v>
      </c>
      <c r="CB63" s="91">
        <v>180</v>
      </c>
      <c r="CC63" s="72">
        <v>150</v>
      </c>
      <c r="CD63" s="71">
        <v>210</v>
      </c>
      <c r="CE63" s="79">
        <f t="shared" si="20"/>
        <v>21</v>
      </c>
      <c r="CF63" s="95">
        <v>210</v>
      </c>
      <c r="CG63" s="945" t="s">
        <v>518</v>
      </c>
      <c r="CI63" s="217"/>
      <c r="CJ63" s="11"/>
      <c r="CK63" s="11"/>
      <c r="CL63" s="11"/>
      <c r="CM63" s="11"/>
      <c r="CN63" s="11"/>
      <c r="CO63" s="11"/>
      <c r="CP63" s="216"/>
      <c r="CR63" s="549"/>
      <c r="CS63" s="549"/>
      <c r="CT63" s="549"/>
      <c r="CU63" s="549"/>
      <c r="CW63" s="9">
        <v>1</v>
      </c>
    </row>
    <row r="64" spans="2:101" ht="21" customHeight="1" thickBot="1">
      <c r="B64" s="133" t="s">
        <v>338</v>
      </c>
      <c r="C64" s="971" t="str">
        <f>C54</f>
        <v>N.Nom de la recette.Avec ou sans alcool.Quand .Verre Flute(s).Famille à coller</v>
      </c>
      <c r="D64" s="971">
        <f>D54</f>
        <v>2</v>
      </c>
      <c r="E64" s="972" t="str">
        <f>E54</f>
        <v>Flute(s)</v>
      </c>
      <c r="F64" s="973">
        <f>F54</f>
        <v>12</v>
      </c>
      <c r="G64" s="974" t="str">
        <f>G54</f>
        <v>cl</v>
      </c>
      <c r="H64" s="131"/>
      <c r="I64" s="131" t="str">
        <f>"▼ colonne "&amp;SUBSTITUTE(ADDRESS(1,COLUMN(),4),"1","")</f>
        <v>▼ colonne I</v>
      </c>
      <c r="J64" s="131"/>
      <c r="K64" s="131"/>
      <c r="L64" s="131"/>
      <c r="M64" s="131"/>
      <c r="N64" s="131"/>
      <c r="O64" s="131"/>
      <c r="P64" s="131"/>
      <c r="Q64" s="132"/>
      <c r="R64" s="131"/>
      <c r="S64" s="130" t="str">
        <f>"colonne "&amp;SUBSTITUTE(ADDRESS(1,COLUMN(),4),"1","")&amp;" ▼"</f>
        <v>colonne S ▼</v>
      </c>
      <c r="U64" s="322" t="s">
        <v>506</v>
      </c>
      <c r="V64" s="806">
        <v>400</v>
      </c>
      <c r="AC64" s="634"/>
      <c r="AD64" s="288">
        <v>40</v>
      </c>
      <c r="AE64" s="556"/>
      <c r="AF64" s="597">
        <v>0.94</v>
      </c>
      <c r="AG64" s="556"/>
      <c r="AH64" s="286" t="s">
        <v>90</v>
      </c>
      <c r="AI64" s="551"/>
      <c r="AJ64" s="1572" t="s">
        <v>731</v>
      </c>
      <c r="AK64" s="1533"/>
      <c r="AM64" s="549"/>
      <c r="AN64" s="1"/>
      <c r="AO64" s="549"/>
      <c r="AP64" s="3"/>
      <c r="AU64" s="1"/>
      <c r="AV64" s="1"/>
      <c r="AW64" s="1"/>
      <c r="AX64" s="1"/>
      <c r="AY64" s="1"/>
      <c r="AZ64" s="1"/>
      <c r="BA64" s="1"/>
      <c r="BB64" s="1"/>
      <c r="BC64" s="1"/>
      <c r="BD64" s="1"/>
      <c r="BE64" s="1"/>
      <c r="BN64" s="1"/>
      <c r="BO64" s="1"/>
      <c r="BP64" s="1"/>
      <c r="BW64" s="119" t="s">
        <v>415</v>
      </c>
      <c r="BX64" s="93">
        <f t="shared" si="17"/>
        <v>0.12</v>
      </c>
      <c r="BY64" s="92" t="s">
        <v>282</v>
      </c>
      <c r="BZ64" s="75">
        <f t="shared" si="18"/>
        <v>8</v>
      </c>
      <c r="CA64" s="74">
        <f t="shared" si="19"/>
        <v>12</v>
      </c>
      <c r="CB64" s="91">
        <v>120</v>
      </c>
      <c r="CC64" s="72">
        <v>90</v>
      </c>
      <c r="CD64" s="71">
        <v>150</v>
      </c>
      <c r="CE64" s="79">
        <f t="shared" si="20"/>
        <v>15</v>
      </c>
      <c r="CF64" s="95">
        <v>180</v>
      </c>
      <c r="CG64" s="945" t="s">
        <v>510</v>
      </c>
      <c r="CI64" s="217"/>
      <c r="CJ64" s="25" t="s">
        <v>960</v>
      </c>
      <c r="CK64" s="263"/>
      <c r="CL64" s="263"/>
      <c r="CM64" s="263"/>
      <c r="CN64" s="263"/>
      <c r="CO64" s="263"/>
      <c r="CP64" s="262"/>
      <c r="CR64" s="549"/>
      <c r="CS64" s="549"/>
      <c r="CT64" s="549"/>
      <c r="CU64" s="549"/>
      <c r="CW64" s="9">
        <v>1</v>
      </c>
    </row>
    <row r="65" spans="2:101" ht="21" customHeight="1">
      <c r="B65" s="145" t="str">
        <f t="shared" ref="B65:B76" si="48">IF(OR(I65&lt;&gt; "",J65&lt;&gt;"",K65&lt;&gt; "",L65&lt;&gt; "",M65&lt;&gt; "",N65&lt;&gt; "",O65&lt;&gt;""),"A", "►")</f>
        <v>A</v>
      </c>
      <c r="C65" s="971" t="str">
        <f>C54</f>
        <v>N.Nom de la recette.Avec ou sans alcool.Quand .Verre Flute(s).Famille à coller</v>
      </c>
      <c r="D65" s="971">
        <f>D54</f>
        <v>2</v>
      </c>
      <c r="E65" s="972" t="str">
        <f>E54</f>
        <v>Flute(s)</v>
      </c>
      <c r="F65" s="973">
        <f>F54</f>
        <v>12</v>
      </c>
      <c r="G65" s="974" t="str">
        <f>G54</f>
        <v>cl</v>
      </c>
      <c r="H65" s="284">
        <v>0</v>
      </c>
      <c r="I65" s="265" t="s">
        <v>535</v>
      </c>
      <c r="J65" s="268"/>
      <c r="K65" s="268"/>
      <c r="L65" s="268"/>
      <c r="M65" s="268"/>
      <c r="N65" s="268"/>
      <c r="O65" s="268"/>
      <c r="P65" s="268"/>
      <c r="Q65" s="268"/>
      <c r="R65" s="268"/>
      <c r="S65" s="283" t="s">
        <v>532</v>
      </c>
      <c r="U65" s="322" t="s">
        <v>502</v>
      </c>
      <c r="V65" s="806">
        <v>240</v>
      </c>
      <c r="AC65" s="634"/>
      <c r="AD65" s="288">
        <v>35</v>
      </c>
      <c r="AE65" s="556"/>
      <c r="AF65" s="597">
        <v>1.03</v>
      </c>
      <c r="AG65" s="556"/>
      <c r="AH65" s="286" t="s">
        <v>88</v>
      </c>
      <c r="AI65" s="551"/>
      <c r="AJ65" s="1572" t="s">
        <v>732</v>
      </c>
      <c r="AK65" s="1533"/>
      <c r="AM65" s="549"/>
      <c r="AN65" s="1"/>
      <c r="AO65" s="549"/>
      <c r="AP65" s="1671" t="s">
        <v>720</v>
      </c>
      <c r="AR65" s="1673" t="s">
        <v>837</v>
      </c>
      <c r="AS65" s="1648" t="s">
        <v>838</v>
      </c>
      <c r="AU65" s="1"/>
      <c r="AV65" s="1"/>
      <c r="AW65" s="1"/>
      <c r="AX65" s="1"/>
      <c r="AY65" s="1"/>
      <c r="AZ65" s="1"/>
      <c r="BA65" s="1"/>
      <c r="BB65" s="1"/>
      <c r="BC65" s="1"/>
      <c r="BD65" s="1"/>
      <c r="BE65" s="1"/>
      <c r="BN65" s="1"/>
      <c r="BO65" s="1"/>
      <c r="BP65" s="1"/>
      <c r="BW65" s="119" t="s">
        <v>508</v>
      </c>
      <c r="BX65" s="93">
        <f t="shared" si="17"/>
        <v>0.2</v>
      </c>
      <c r="BY65" s="92" t="s">
        <v>282</v>
      </c>
      <c r="BZ65" s="75">
        <f t="shared" si="18"/>
        <v>5</v>
      </c>
      <c r="CA65" s="74">
        <f t="shared" si="19"/>
        <v>20</v>
      </c>
      <c r="CB65" s="91">
        <v>200</v>
      </c>
      <c r="CC65" s="72">
        <v>150</v>
      </c>
      <c r="CD65" s="71">
        <v>250</v>
      </c>
      <c r="CE65" s="79">
        <f t="shared" si="20"/>
        <v>25</v>
      </c>
      <c r="CF65" s="95">
        <v>300</v>
      </c>
      <c r="CG65" s="945" t="s">
        <v>507</v>
      </c>
      <c r="CI65" s="217"/>
      <c r="CJ65" s="263" t="s">
        <v>966</v>
      </c>
      <c r="CK65" s="263"/>
      <c r="CL65" s="263"/>
      <c r="CM65" s="263"/>
      <c r="CN65" s="263"/>
      <c r="CO65" s="263"/>
      <c r="CP65" s="262"/>
      <c r="CR65" s="549"/>
      <c r="CS65" s="549"/>
      <c r="CT65" s="549"/>
      <c r="CU65" s="549"/>
      <c r="CW65" s="9">
        <v>1</v>
      </c>
    </row>
    <row r="66" spans="2:101" ht="21" customHeight="1">
      <c r="B66" s="145" t="str">
        <f t="shared" si="48"/>
        <v>►</v>
      </c>
      <c r="C66" s="971" t="str">
        <f>C54</f>
        <v>N.Nom de la recette.Avec ou sans alcool.Quand .Verre Flute(s).Famille à coller</v>
      </c>
      <c r="D66" s="971">
        <f>D54</f>
        <v>2</v>
      </c>
      <c r="E66" s="972" t="str">
        <f>E54</f>
        <v>Flute(s)</v>
      </c>
      <c r="F66" s="973">
        <f>F54</f>
        <v>12</v>
      </c>
      <c r="G66" s="974" t="str">
        <f>G54</f>
        <v>cl</v>
      </c>
      <c r="H66" s="281" t="str">
        <f>IF(ISBLANK(I66),"",MAX(H65:H65)+1)</f>
        <v/>
      </c>
      <c r="I66" s="280"/>
      <c r="J66" s="280"/>
      <c r="K66" s="280"/>
      <c r="L66" s="280"/>
      <c r="M66" s="280"/>
      <c r="N66" s="280"/>
      <c r="O66" s="280"/>
      <c r="P66" s="280"/>
      <c r="Q66" s="280"/>
      <c r="R66" s="280"/>
      <c r="S66" s="279"/>
      <c r="U66" s="322" t="s">
        <v>498</v>
      </c>
      <c r="V66" s="806">
        <v>500</v>
      </c>
      <c r="AC66" s="634"/>
      <c r="AD66" s="288">
        <v>35</v>
      </c>
      <c r="AE66" s="556"/>
      <c r="AF66" s="597">
        <v>1.03</v>
      </c>
      <c r="AG66" s="556"/>
      <c r="AH66" s="286" t="s">
        <v>86</v>
      </c>
      <c r="AI66" s="551"/>
      <c r="AJ66" s="1572" t="s">
        <v>731</v>
      </c>
      <c r="AK66" s="1533"/>
      <c r="AM66" s="549"/>
      <c r="AN66" s="1"/>
      <c r="AO66" s="549"/>
      <c r="AP66" s="1672"/>
      <c r="AR66" s="1672"/>
      <c r="AS66" s="1648"/>
      <c r="AU66" s="1"/>
      <c r="AV66" s="1"/>
      <c r="AW66" s="1"/>
      <c r="AX66" s="1"/>
      <c r="AY66" s="1"/>
      <c r="AZ66" s="1"/>
      <c r="BA66" s="1"/>
      <c r="BB66" s="1"/>
      <c r="BC66" s="1"/>
      <c r="BD66" s="1"/>
      <c r="BE66" s="1"/>
      <c r="BN66" s="1"/>
      <c r="BO66" s="1"/>
      <c r="BP66" s="1"/>
      <c r="BW66" s="119" t="s">
        <v>506</v>
      </c>
      <c r="BX66" s="93">
        <f t="shared" si="17"/>
        <v>0.4</v>
      </c>
      <c r="BY66" s="92" t="s">
        <v>282</v>
      </c>
      <c r="BZ66" s="75">
        <f t="shared" si="18"/>
        <v>3</v>
      </c>
      <c r="CA66" s="74">
        <f t="shared" si="19"/>
        <v>40</v>
      </c>
      <c r="CB66" s="91">
        <v>400</v>
      </c>
      <c r="CC66" s="72">
        <v>350</v>
      </c>
      <c r="CD66" s="71">
        <v>470</v>
      </c>
      <c r="CE66" s="79">
        <f t="shared" si="20"/>
        <v>47</v>
      </c>
      <c r="CF66" s="95">
        <v>470</v>
      </c>
      <c r="CG66" s="945" t="s">
        <v>341</v>
      </c>
      <c r="CI66" s="217"/>
      <c r="CJ66" s="205" t="s">
        <v>967</v>
      </c>
      <c r="CK66" s="263"/>
      <c r="CL66" s="263"/>
      <c r="CM66" s="263"/>
      <c r="CN66" s="263"/>
      <c r="CO66" s="263"/>
      <c r="CP66" s="262"/>
      <c r="CR66" s="549"/>
      <c r="CS66" s="549"/>
      <c r="CT66" s="549"/>
      <c r="CU66" s="549"/>
      <c r="CW66" s="9">
        <v>1</v>
      </c>
    </row>
    <row r="67" spans="2:101" ht="21" customHeight="1" thickBot="1">
      <c r="B67" s="145" t="str">
        <f t="shared" si="48"/>
        <v>►</v>
      </c>
      <c r="C67" s="971" t="str">
        <f>C54</f>
        <v>N.Nom de la recette.Avec ou sans alcool.Quand .Verre Flute(s).Famille à coller</v>
      </c>
      <c r="D67" s="971">
        <f>D54</f>
        <v>2</v>
      </c>
      <c r="E67" s="972" t="str">
        <f>E54</f>
        <v>Flute(s)</v>
      </c>
      <c r="F67" s="973">
        <f>F54</f>
        <v>12</v>
      </c>
      <c r="G67" s="974" t="str">
        <f>G54</f>
        <v>cl</v>
      </c>
      <c r="H67" s="281" t="str">
        <f>IF(ISBLANK(I67),"",MAX(H65:H66)+1)</f>
        <v/>
      </c>
      <c r="I67" s="280"/>
      <c r="J67" s="280"/>
      <c r="K67" s="280"/>
      <c r="L67" s="280"/>
      <c r="M67" s="280"/>
      <c r="N67" s="280"/>
      <c r="O67" s="280"/>
      <c r="P67" s="280"/>
      <c r="Q67" s="280"/>
      <c r="R67" s="280"/>
      <c r="S67" s="279"/>
      <c r="U67" s="322" t="s">
        <v>495</v>
      </c>
      <c r="V67" s="806">
        <v>215</v>
      </c>
      <c r="AC67" s="634"/>
      <c r="AD67" s="288">
        <v>15</v>
      </c>
      <c r="AE67" s="556"/>
      <c r="AF67" s="597">
        <v>1.02</v>
      </c>
      <c r="AG67" s="556"/>
      <c r="AH67" s="286" t="s">
        <v>84</v>
      </c>
      <c r="AI67" s="551"/>
      <c r="AJ67" s="1572" t="s">
        <v>728</v>
      </c>
      <c r="AK67" s="1533"/>
      <c r="AM67" s="549"/>
      <c r="AN67" s="1"/>
      <c r="AO67" s="549"/>
      <c r="AP67" s="3"/>
      <c r="AU67" s="1"/>
      <c r="AV67" s="1"/>
      <c r="AW67" s="1"/>
      <c r="AX67" s="1"/>
      <c r="AY67" s="1"/>
      <c r="AZ67" s="1"/>
      <c r="BA67" s="1"/>
      <c r="BB67" s="1"/>
      <c r="BC67" s="1"/>
      <c r="BD67" s="1"/>
      <c r="BE67" s="1"/>
      <c r="BN67" s="1"/>
      <c r="BO67" s="1"/>
      <c r="BP67" s="1"/>
      <c r="BW67" s="119" t="s">
        <v>502</v>
      </c>
      <c r="BX67" s="93">
        <f t="shared" si="17"/>
        <v>0.24</v>
      </c>
      <c r="BY67" s="92" t="s">
        <v>282</v>
      </c>
      <c r="BZ67" s="75">
        <f t="shared" si="18"/>
        <v>4</v>
      </c>
      <c r="CA67" s="74">
        <f t="shared" si="19"/>
        <v>24</v>
      </c>
      <c r="CB67" s="91">
        <v>240</v>
      </c>
      <c r="CC67" s="72">
        <v>180</v>
      </c>
      <c r="CD67" s="71">
        <v>300</v>
      </c>
      <c r="CE67" s="79">
        <f t="shared" si="20"/>
        <v>30</v>
      </c>
      <c r="CF67" s="95">
        <v>360</v>
      </c>
      <c r="CG67" s="945" t="s">
        <v>501</v>
      </c>
      <c r="CI67" s="217"/>
      <c r="CJ67" s="587" t="s">
        <v>961</v>
      </c>
      <c r="CK67" s="263"/>
      <c r="CL67" s="263"/>
      <c r="CM67" s="263"/>
      <c r="CN67" s="263"/>
      <c r="CO67" s="263"/>
      <c r="CP67" s="262"/>
      <c r="CR67" s="549"/>
      <c r="CS67" s="549"/>
      <c r="CT67" s="549"/>
      <c r="CU67" s="549"/>
      <c r="CW67" s="9">
        <v>1</v>
      </c>
    </row>
    <row r="68" spans="2:101" ht="21" customHeight="1">
      <c r="B68" s="145" t="str">
        <f t="shared" si="48"/>
        <v>►</v>
      </c>
      <c r="C68" s="971" t="str">
        <f>C54</f>
        <v>N.Nom de la recette.Avec ou sans alcool.Quand .Verre Flute(s).Famille à coller</v>
      </c>
      <c r="D68" s="971">
        <f>D54</f>
        <v>2</v>
      </c>
      <c r="E68" s="972" t="str">
        <f>E54</f>
        <v>Flute(s)</v>
      </c>
      <c r="F68" s="973">
        <f>F54</f>
        <v>12</v>
      </c>
      <c r="G68" s="974" t="str">
        <f>G54</f>
        <v>cl</v>
      </c>
      <c r="H68" s="281" t="str">
        <f>IF(ISBLANK(I68),"",MAX(H65:H67)+1)</f>
        <v/>
      </c>
      <c r="I68" s="280"/>
      <c r="J68" s="280"/>
      <c r="K68" s="280"/>
      <c r="L68" s="280"/>
      <c r="M68" s="280"/>
      <c r="N68" s="280"/>
      <c r="O68" s="280"/>
      <c r="P68" s="280"/>
      <c r="Q68" s="280"/>
      <c r="R68" s="280"/>
      <c r="S68" s="279"/>
      <c r="U68" s="322" t="s">
        <v>492</v>
      </c>
      <c r="V68" s="806">
        <v>200</v>
      </c>
      <c r="AC68" s="634"/>
      <c r="AD68" s="288">
        <v>40</v>
      </c>
      <c r="AE68" s="556"/>
      <c r="AF68" s="597">
        <v>0.94</v>
      </c>
      <c r="AG68" s="556"/>
      <c r="AH68" s="286" t="s">
        <v>82</v>
      </c>
      <c r="AI68" s="551"/>
      <c r="AJ68" s="1572" t="s">
        <v>728</v>
      </c>
      <c r="AK68" s="1533"/>
      <c r="AM68" s="549"/>
      <c r="AN68" s="1"/>
      <c r="AO68" s="549"/>
      <c r="AP68" s="1680" t="s">
        <v>709</v>
      </c>
      <c r="AR68" s="1682" t="s">
        <v>839</v>
      </c>
      <c r="AS68" s="1648" t="s">
        <v>840</v>
      </c>
      <c r="AU68" s="1"/>
      <c r="AV68" s="1"/>
      <c r="AW68" s="1"/>
      <c r="AX68" s="1"/>
      <c r="AY68" s="1"/>
      <c r="AZ68" s="1"/>
      <c r="BA68" s="1"/>
      <c r="BB68" s="1"/>
      <c r="BC68" s="1"/>
      <c r="BD68" s="1"/>
      <c r="BE68" s="1"/>
      <c r="BN68" s="1"/>
      <c r="BO68" s="1"/>
      <c r="BP68" s="1"/>
      <c r="BW68" s="119" t="s">
        <v>498</v>
      </c>
      <c r="BX68" s="93">
        <f t="shared" si="17"/>
        <v>0.5</v>
      </c>
      <c r="BY68" s="92" t="s">
        <v>282</v>
      </c>
      <c r="BZ68" s="75">
        <f t="shared" si="18"/>
        <v>2</v>
      </c>
      <c r="CA68" s="74">
        <f t="shared" si="19"/>
        <v>50</v>
      </c>
      <c r="CB68" s="91">
        <v>500</v>
      </c>
      <c r="CC68" s="72">
        <v>450</v>
      </c>
      <c r="CD68" s="71">
        <v>600</v>
      </c>
      <c r="CE68" s="79">
        <f t="shared" si="20"/>
        <v>60</v>
      </c>
      <c r="CF68" s="95">
        <v>600</v>
      </c>
      <c r="CG68" s="945" t="s">
        <v>497</v>
      </c>
      <c r="CI68" s="217"/>
      <c r="CJ68" s="28" t="s">
        <v>962</v>
      </c>
      <c r="CK68" s="263"/>
      <c r="CL68" s="263"/>
      <c r="CM68" s="263"/>
      <c r="CN68" s="263"/>
      <c r="CO68" s="263"/>
      <c r="CP68" s="262"/>
      <c r="CR68" s="549"/>
      <c r="CS68" s="549"/>
      <c r="CT68" s="549"/>
      <c r="CU68" s="549"/>
      <c r="CW68" s="9">
        <v>1</v>
      </c>
    </row>
    <row r="69" spans="2:101" ht="21" customHeight="1">
      <c r="B69" s="145" t="str">
        <f t="shared" si="48"/>
        <v>►</v>
      </c>
      <c r="C69" s="971" t="str">
        <f>C54</f>
        <v>N.Nom de la recette.Avec ou sans alcool.Quand .Verre Flute(s).Famille à coller</v>
      </c>
      <c r="D69" s="971">
        <f>D54</f>
        <v>2</v>
      </c>
      <c r="E69" s="972" t="str">
        <f>E54</f>
        <v>Flute(s)</v>
      </c>
      <c r="F69" s="973">
        <f>F54</f>
        <v>12</v>
      </c>
      <c r="G69" s="974" t="str">
        <f>G54</f>
        <v>cl</v>
      </c>
      <c r="H69" s="281" t="str">
        <f>IF(ISBLANK(I69),"",MAX(H65:H68)+1)</f>
        <v/>
      </c>
      <c r="I69" s="280"/>
      <c r="J69" s="280"/>
      <c r="K69" s="280"/>
      <c r="L69" s="280"/>
      <c r="M69" s="280"/>
      <c r="N69" s="280"/>
      <c r="O69" s="280"/>
      <c r="P69" s="280"/>
      <c r="Q69" s="280"/>
      <c r="R69" s="280"/>
      <c r="S69" s="279"/>
      <c r="U69" s="322" t="s">
        <v>491</v>
      </c>
      <c r="V69" s="806">
        <v>2</v>
      </c>
      <c r="AC69" s="634"/>
      <c r="AD69" s="288">
        <v>40</v>
      </c>
      <c r="AE69" s="556"/>
      <c r="AF69" s="597">
        <v>1.05</v>
      </c>
      <c r="AG69" s="556"/>
      <c r="AH69" s="286" t="s">
        <v>81</v>
      </c>
      <c r="AI69" s="551"/>
      <c r="AJ69" s="1572" t="s">
        <v>738</v>
      </c>
      <c r="AK69" s="1533"/>
      <c r="AM69" s="549"/>
      <c r="AN69" s="1"/>
      <c r="AO69" s="549"/>
      <c r="AP69" s="1681"/>
      <c r="AR69" s="1681"/>
      <c r="AS69" s="1648"/>
      <c r="AU69" s="1"/>
      <c r="AV69" s="1"/>
      <c r="AW69" s="1"/>
      <c r="AX69" s="1"/>
      <c r="AY69" s="1"/>
      <c r="AZ69" s="1"/>
      <c r="BA69" s="1"/>
      <c r="BB69" s="1"/>
      <c r="BC69" s="1"/>
      <c r="BD69" s="1"/>
      <c r="BE69" s="1"/>
      <c r="BN69" s="1"/>
      <c r="BO69" s="1"/>
      <c r="BP69" s="1"/>
      <c r="BW69" s="119" t="s">
        <v>495</v>
      </c>
      <c r="BX69" s="93">
        <f t="shared" si="17"/>
        <v>0.215</v>
      </c>
      <c r="BY69" s="92" t="s">
        <v>282</v>
      </c>
      <c r="BZ69" s="75">
        <f t="shared" si="18"/>
        <v>5</v>
      </c>
      <c r="CA69" s="74">
        <f t="shared" si="19"/>
        <v>21.5</v>
      </c>
      <c r="CB69" s="91">
        <v>215</v>
      </c>
      <c r="CC69" s="72">
        <v>161</v>
      </c>
      <c r="CD69" s="71">
        <v>269</v>
      </c>
      <c r="CE69" s="79">
        <f t="shared" si="20"/>
        <v>26.9</v>
      </c>
      <c r="CF69" s="95">
        <v>322</v>
      </c>
      <c r="CG69" s="945" t="s">
        <v>494</v>
      </c>
      <c r="CI69" s="217"/>
      <c r="CJ69" s="28" t="s">
        <v>963</v>
      </c>
      <c r="CK69" s="263"/>
      <c r="CL69" s="263"/>
      <c r="CM69" s="263"/>
      <c r="CN69" s="263"/>
      <c r="CO69" s="263"/>
      <c r="CP69" s="262"/>
      <c r="CR69" s="549"/>
      <c r="CS69" s="549"/>
      <c r="CT69" s="549"/>
      <c r="CU69" s="549"/>
      <c r="CW69" s="9">
        <v>1</v>
      </c>
    </row>
    <row r="70" spans="2:101" ht="21" customHeight="1" thickBot="1">
      <c r="B70" s="145" t="str">
        <f t="shared" si="48"/>
        <v>►</v>
      </c>
      <c r="C70" s="971" t="str">
        <f>C54</f>
        <v>N.Nom de la recette.Avec ou sans alcool.Quand .Verre Flute(s).Famille à coller</v>
      </c>
      <c r="D70" s="971">
        <f>D54</f>
        <v>2</v>
      </c>
      <c r="E70" s="972" t="str">
        <f>E54</f>
        <v>Flute(s)</v>
      </c>
      <c r="F70" s="973">
        <f>F54</f>
        <v>12</v>
      </c>
      <c r="G70" s="974" t="str">
        <f>G54</f>
        <v>cl</v>
      </c>
      <c r="H70" s="281" t="str">
        <f>IF(ISBLANK(I70),"",MAX(H65:H69)+1)</f>
        <v/>
      </c>
      <c r="I70" s="280"/>
      <c r="J70" s="280"/>
      <c r="K70" s="280"/>
      <c r="L70" s="280"/>
      <c r="M70" s="280"/>
      <c r="N70" s="280"/>
      <c r="O70" s="280"/>
      <c r="P70" s="280"/>
      <c r="Q70" s="280"/>
      <c r="R70" s="280"/>
      <c r="S70" s="279"/>
      <c r="U70" s="322" t="s">
        <v>489</v>
      </c>
      <c r="V70" s="806">
        <v>44</v>
      </c>
      <c r="AC70" s="634"/>
      <c r="AD70" s="288">
        <v>17</v>
      </c>
      <c r="AE70" s="556"/>
      <c r="AF70" s="597">
        <v>1.02</v>
      </c>
      <c r="AG70" s="556"/>
      <c r="AH70" s="286" t="s">
        <v>79</v>
      </c>
      <c r="AI70" s="551"/>
      <c r="AJ70" s="1572" t="s">
        <v>729</v>
      </c>
      <c r="AK70" s="1533"/>
      <c r="AM70" s="549"/>
      <c r="AN70" s="1"/>
      <c r="AO70" s="549"/>
      <c r="AP70" s="3"/>
      <c r="AU70" s="1"/>
      <c r="AV70" s="1"/>
      <c r="AW70" s="1"/>
      <c r="AX70" s="1"/>
      <c r="AY70" s="1"/>
      <c r="AZ70" s="1"/>
      <c r="BA70" s="1"/>
      <c r="BB70" s="1"/>
      <c r="BC70" s="1"/>
      <c r="BD70" s="1"/>
      <c r="BE70" s="1"/>
      <c r="BN70" s="1"/>
      <c r="BO70" s="1"/>
      <c r="BP70" s="1"/>
      <c r="BW70" s="119" t="s">
        <v>492</v>
      </c>
      <c r="BX70" s="93">
        <f t="shared" si="17"/>
        <v>0.2</v>
      </c>
      <c r="BY70" s="92" t="s">
        <v>282</v>
      </c>
      <c r="BZ70" s="75">
        <f t="shared" si="18"/>
        <v>5</v>
      </c>
      <c r="CA70" s="74">
        <f t="shared" si="19"/>
        <v>20</v>
      </c>
      <c r="CB70" s="91">
        <v>200</v>
      </c>
      <c r="CC70" s="72">
        <v>180</v>
      </c>
      <c r="CD70" s="71">
        <v>240</v>
      </c>
      <c r="CE70" s="79">
        <f t="shared" si="20"/>
        <v>24</v>
      </c>
      <c r="CF70" s="95">
        <v>240</v>
      </c>
      <c r="CG70" s="945" t="s">
        <v>341</v>
      </c>
      <c r="CI70" s="217"/>
      <c r="CJ70" s="263" t="s">
        <v>1709</v>
      </c>
      <c r="CK70" s="263"/>
      <c r="CL70" s="263"/>
      <c r="CM70" s="263"/>
      <c r="CN70" s="263"/>
      <c r="CO70" s="263"/>
      <c r="CP70" s="262"/>
      <c r="CR70" s="549"/>
      <c r="CS70" s="549"/>
      <c r="CT70" s="549"/>
      <c r="CU70" s="549"/>
      <c r="CW70" s="9">
        <v>1</v>
      </c>
    </row>
    <row r="71" spans="2:101" ht="21" customHeight="1">
      <c r="B71" s="145" t="str">
        <f t="shared" si="48"/>
        <v>►</v>
      </c>
      <c r="C71" s="971" t="str">
        <f>C54</f>
        <v>N.Nom de la recette.Avec ou sans alcool.Quand .Verre Flute(s).Famille à coller</v>
      </c>
      <c r="D71" s="971">
        <f>D54</f>
        <v>2</v>
      </c>
      <c r="E71" s="972" t="str">
        <f>E54</f>
        <v>Flute(s)</v>
      </c>
      <c r="F71" s="973">
        <f>F54</f>
        <v>12</v>
      </c>
      <c r="G71" s="974" t="str">
        <f>G54</f>
        <v>cl</v>
      </c>
      <c r="H71" s="281" t="str">
        <f>IF(ISBLANK(I71),"",MAX(H65:H70)+1)</f>
        <v/>
      </c>
      <c r="I71" s="280"/>
      <c r="J71" s="280"/>
      <c r="K71" s="280"/>
      <c r="L71" s="280"/>
      <c r="M71" s="280"/>
      <c r="N71" s="280"/>
      <c r="O71" s="280"/>
      <c r="P71" s="280"/>
      <c r="Q71" s="280"/>
      <c r="R71" s="280"/>
      <c r="S71" s="279"/>
      <c r="U71" s="322" t="s">
        <v>487</v>
      </c>
      <c r="V71" s="806">
        <v>44</v>
      </c>
      <c r="AC71" s="634"/>
      <c r="AD71" s="288">
        <v>25</v>
      </c>
      <c r="AE71" s="556"/>
      <c r="AF71" s="597">
        <v>1.05</v>
      </c>
      <c r="AG71" s="556"/>
      <c r="AH71" s="286" t="s">
        <v>77</v>
      </c>
      <c r="AI71" s="551"/>
      <c r="AJ71" s="1572" t="s">
        <v>730</v>
      </c>
      <c r="AK71" s="1533"/>
      <c r="AM71" s="549"/>
      <c r="AN71" s="1"/>
      <c r="AO71" s="549"/>
      <c r="AP71" s="1677" t="s">
        <v>694</v>
      </c>
      <c r="AR71" s="1679" t="s">
        <v>556</v>
      </c>
      <c r="AS71" s="1648" t="s">
        <v>841</v>
      </c>
      <c r="AU71" s="1"/>
      <c r="AV71" s="1"/>
      <c r="AW71" s="1"/>
      <c r="AX71" s="1"/>
      <c r="AY71" s="1"/>
      <c r="AZ71" s="1"/>
      <c r="BA71" s="1"/>
      <c r="BB71" s="1"/>
      <c r="BC71" s="1"/>
      <c r="BD71" s="1"/>
      <c r="BE71" s="1"/>
      <c r="BN71" s="1"/>
      <c r="BO71" s="1"/>
      <c r="BP71" s="1"/>
      <c r="BW71" s="119" t="s">
        <v>491</v>
      </c>
      <c r="BX71" s="93">
        <f t="shared" si="17"/>
        <v>2E-3</v>
      </c>
      <c r="BY71" s="92" t="s">
        <v>282</v>
      </c>
      <c r="BZ71" s="75">
        <f t="shared" si="18"/>
        <v>500</v>
      </c>
      <c r="CA71" s="74">
        <f t="shared" si="19"/>
        <v>0.2</v>
      </c>
      <c r="CB71" s="91">
        <v>2</v>
      </c>
      <c r="CC71" s="72">
        <v>33</v>
      </c>
      <c r="CD71" s="71">
        <v>55</v>
      </c>
      <c r="CE71" s="79">
        <f t="shared" si="20"/>
        <v>5.5</v>
      </c>
      <c r="CF71" s="95">
        <v>66</v>
      </c>
      <c r="CG71" s="945" t="s">
        <v>490</v>
      </c>
      <c r="CI71" s="206"/>
      <c r="CJ71" s="278" t="s">
        <v>964</v>
      </c>
      <c r="CK71" s="205"/>
      <c r="CL71" s="205"/>
      <c r="CM71" s="20"/>
      <c r="CN71" s="20"/>
      <c r="CO71" s="20"/>
      <c r="CP71" s="204"/>
      <c r="CR71" s="549"/>
      <c r="CS71" s="549"/>
      <c r="CT71" s="549"/>
      <c r="CU71" s="549"/>
      <c r="CW71" s="9">
        <v>1</v>
      </c>
    </row>
    <row r="72" spans="2:101" ht="21" customHeight="1">
      <c r="B72" s="145" t="str">
        <f t="shared" si="48"/>
        <v>►</v>
      </c>
      <c r="C72" s="971" t="str">
        <f>C54</f>
        <v>N.Nom de la recette.Avec ou sans alcool.Quand .Verre Flute(s).Famille à coller</v>
      </c>
      <c r="D72" s="971">
        <f>D54</f>
        <v>2</v>
      </c>
      <c r="E72" s="972" t="str">
        <f>E54</f>
        <v>Flute(s)</v>
      </c>
      <c r="F72" s="973">
        <f>F54</f>
        <v>12</v>
      </c>
      <c r="G72" s="974" t="str">
        <f>G54</f>
        <v>cl</v>
      </c>
      <c r="H72" s="281" t="str">
        <f>IF(ISBLANK(I72),"",MAX(H65:H71)+1)</f>
        <v/>
      </c>
      <c r="I72" s="280"/>
      <c r="J72" s="280"/>
      <c r="K72" s="280"/>
      <c r="L72" s="280"/>
      <c r="M72" s="280"/>
      <c r="N72" s="280"/>
      <c r="O72" s="280"/>
      <c r="P72" s="280"/>
      <c r="Q72" s="280"/>
      <c r="R72" s="280"/>
      <c r="S72" s="279"/>
      <c r="U72" s="322" t="s">
        <v>485</v>
      </c>
      <c r="V72" s="806">
        <v>270</v>
      </c>
      <c r="AC72" s="634"/>
      <c r="AD72" s="288">
        <v>25</v>
      </c>
      <c r="AE72" s="556"/>
      <c r="AF72" s="597">
        <v>1.05</v>
      </c>
      <c r="AG72" s="556"/>
      <c r="AH72" s="286" t="s">
        <v>75</v>
      </c>
      <c r="AI72" s="551"/>
      <c r="AJ72" s="1572" t="s">
        <v>732</v>
      </c>
      <c r="AK72" s="1533"/>
      <c r="AM72" s="549"/>
      <c r="AN72" s="1"/>
      <c r="AO72" s="549"/>
      <c r="AP72" s="1678"/>
      <c r="AR72" s="1678"/>
      <c r="AS72" s="1648"/>
      <c r="AU72" s="1"/>
      <c r="AV72" s="1"/>
      <c r="AW72" s="1"/>
      <c r="AX72" s="1"/>
      <c r="AY72" s="1"/>
      <c r="AZ72" s="1"/>
      <c r="BA72" s="1"/>
      <c r="BB72" s="1"/>
      <c r="BC72" s="1"/>
      <c r="BD72" s="1"/>
      <c r="BE72" s="1"/>
      <c r="BN72" s="1"/>
      <c r="BO72" s="1"/>
      <c r="BP72" s="1"/>
      <c r="BW72" s="119" t="s">
        <v>489</v>
      </c>
      <c r="BX72" s="93">
        <f t="shared" si="17"/>
        <v>4.3999999999999997E-2</v>
      </c>
      <c r="BY72" s="92" t="s">
        <v>282</v>
      </c>
      <c r="BZ72" s="75">
        <f t="shared" si="18"/>
        <v>23</v>
      </c>
      <c r="CA72" s="74">
        <f t="shared" si="19"/>
        <v>4.4000000000000004</v>
      </c>
      <c r="CB72" s="91">
        <v>44</v>
      </c>
      <c r="CC72" s="72">
        <v>40</v>
      </c>
      <c r="CD72" s="71">
        <v>50</v>
      </c>
      <c r="CE72" s="79">
        <f t="shared" si="20"/>
        <v>5</v>
      </c>
      <c r="CF72" s="95">
        <v>60</v>
      </c>
      <c r="CG72" s="945" t="s">
        <v>488</v>
      </c>
      <c r="CI72" s="206"/>
      <c r="CJ72" s="278" t="s">
        <v>965</v>
      </c>
      <c r="CK72" s="205"/>
      <c r="CL72" s="205"/>
      <c r="CM72" s="20"/>
      <c r="CN72" s="20"/>
      <c r="CO72" s="20"/>
      <c r="CP72" s="204"/>
      <c r="CR72" s="549"/>
      <c r="CS72" s="549"/>
      <c r="CT72" s="549"/>
      <c r="CU72" s="549"/>
      <c r="CW72" s="9">
        <v>1</v>
      </c>
    </row>
    <row r="73" spans="2:101" ht="21" customHeight="1" thickBot="1">
      <c r="B73" s="145" t="str">
        <f t="shared" si="48"/>
        <v>►</v>
      </c>
      <c r="C73" s="971" t="str">
        <f>C54</f>
        <v>N.Nom de la recette.Avec ou sans alcool.Quand .Verre Flute(s).Famille à coller</v>
      </c>
      <c r="D73" s="971">
        <f>D54</f>
        <v>2</v>
      </c>
      <c r="E73" s="972" t="str">
        <f>E54</f>
        <v>Flute(s)</v>
      </c>
      <c r="F73" s="973">
        <f>F54</f>
        <v>12</v>
      </c>
      <c r="G73" s="974" t="str">
        <f>G54</f>
        <v>cl</v>
      </c>
      <c r="H73" s="281" t="str">
        <f>IF(ISBLANK(I73),"",MAX(H65:H72)+1)</f>
        <v/>
      </c>
      <c r="I73" s="280"/>
      <c r="J73" s="280"/>
      <c r="K73" s="280"/>
      <c r="L73" s="280"/>
      <c r="M73" s="280"/>
      <c r="N73" s="280"/>
      <c r="O73" s="280"/>
      <c r="P73" s="280"/>
      <c r="Q73" s="280"/>
      <c r="R73" s="280"/>
      <c r="S73" s="279"/>
      <c r="U73" s="322" t="s">
        <v>479</v>
      </c>
      <c r="V73" s="806">
        <v>50</v>
      </c>
      <c r="AC73" s="634"/>
      <c r="AD73" s="288">
        <v>24</v>
      </c>
      <c r="AE73" s="556"/>
      <c r="AF73" s="597">
        <v>1.03</v>
      </c>
      <c r="AG73" s="556"/>
      <c r="AH73" s="286" t="s">
        <v>73</v>
      </c>
      <c r="AI73" s="551"/>
      <c r="AJ73" s="1572" t="s">
        <v>72</v>
      </c>
      <c r="AK73" s="1533"/>
      <c r="AM73" s="549"/>
      <c r="AN73" s="1"/>
      <c r="AO73" s="549"/>
      <c r="AP73" s="3"/>
      <c r="AU73" s="1"/>
      <c r="AV73" s="1"/>
      <c r="AW73" s="1"/>
      <c r="AX73" s="1"/>
      <c r="AY73" s="1"/>
      <c r="AZ73" s="1"/>
      <c r="BA73" s="1"/>
      <c r="BB73" s="1"/>
      <c r="BC73" s="1"/>
      <c r="BD73" s="1"/>
      <c r="BE73" s="1"/>
      <c r="BN73" s="1"/>
      <c r="BO73" s="1"/>
      <c r="BP73" s="1"/>
      <c r="BW73" s="119" t="s">
        <v>487</v>
      </c>
      <c r="BX73" s="93">
        <f t="shared" si="17"/>
        <v>4.3999999999999997E-2</v>
      </c>
      <c r="BY73" s="92" t="s">
        <v>282</v>
      </c>
      <c r="BZ73" s="75">
        <f t="shared" si="18"/>
        <v>23</v>
      </c>
      <c r="CA73" s="74">
        <f t="shared" si="19"/>
        <v>4.4000000000000004</v>
      </c>
      <c r="CB73" s="91">
        <v>44</v>
      </c>
      <c r="CC73" s="72">
        <v>33</v>
      </c>
      <c r="CD73" s="71">
        <v>55</v>
      </c>
      <c r="CE73" s="79">
        <f t="shared" si="20"/>
        <v>5.5</v>
      </c>
      <c r="CF73" s="95">
        <v>66</v>
      </c>
      <c r="CG73" s="945" t="s">
        <v>486</v>
      </c>
      <c r="CI73" s="206"/>
      <c r="CJ73" s="28" t="s">
        <v>968</v>
      </c>
      <c r="CK73" s="205"/>
      <c r="CL73" s="205"/>
      <c r="CM73" s="20"/>
      <c r="CN73" s="20"/>
      <c r="CO73" s="20"/>
      <c r="CP73" s="204"/>
      <c r="CR73" s="549"/>
      <c r="CS73" s="549"/>
      <c r="CT73" s="549"/>
      <c r="CU73" s="549"/>
      <c r="CW73" s="9">
        <v>1</v>
      </c>
    </row>
    <row r="74" spans="2:101" ht="21" customHeight="1">
      <c r="B74" s="145" t="str">
        <f t="shared" si="48"/>
        <v>►</v>
      </c>
      <c r="C74" s="971" t="str">
        <f>C54</f>
        <v>N.Nom de la recette.Avec ou sans alcool.Quand .Verre Flute(s).Famille à coller</v>
      </c>
      <c r="D74" s="971">
        <f>D54</f>
        <v>2</v>
      </c>
      <c r="E74" s="972" t="str">
        <f>E54</f>
        <v>Flute(s)</v>
      </c>
      <c r="F74" s="973">
        <f>F54</f>
        <v>12</v>
      </c>
      <c r="G74" s="974" t="str">
        <f>G54</f>
        <v>cl</v>
      </c>
      <c r="H74" s="281" t="str">
        <f>IF(ISBLANK(I74),"",MAX(H65:H73)+1)</f>
        <v/>
      </c>
      <c r="I74" s="280"/>
      <c r="J74" s="280"/>
      <c r="K74" s="280"/>
      <c r="L74" s="280"/>
      <c r="M74" s="280"/>
      <c r="N74" s="280"/>
      <c r="O74" s="280"/>
      <c r="P74" s="280"/>
      <c r="Q74" s="280"/>
      <c r="R74" s="280"/>
      <c r="S74" s="279"/>
      <c r="U74" s="322" t="s">
        <v>477</v>
      </c>
      <c r="V74" s="806">
        <v>350</v>
      </c>
      <c r="AC74" s="634"/>
      <c r="AD74" s="288">
        <v>30</v>
      </c>
      <c r="AE74" s="556"/>
      <c r="AF74" s="597">
        <v>1.05</v>
      </c>
      <c r="AG74" s="556"/>
      <c r="AH74" s="286" t="s">
        <v>70</v>
      </c>
      <c r="AI74" s="551"/>
      <c r="AJ74" s="1572" t="s">
        <v>731</v>
      </c>
      <c r="AK74" s="1533"/>
      <c r="AM74" s="549"/>
      <c r="AN74" s="1"/>
      <c r="AO74" s="549"/>
      <c r="AP74" s="1683" t="s">
        <v>716</v>
      </c>
      <c r="AR74" s="1685" t="s">
        <v>842</v>
      </c>
      <c r="AS74" s="1648" t="s">
        <v>843</v>
      </c>
      <c r="AU74" s="1"/>
      <c r="AV74" s="1"/>
      <c r="AW74" s="1"/>
      <c r="AX74" s="1"/>
      <c r="AY74" s="1"/>
      <c r="AZ74" s="1"/>
      <c r="BA74" s="1"/>
      <c r="BB74" s="1"/>
      <c r="BC74" s="1"/>
      <c r="BD74" s="1"/>
      <c r="BE74" s="1"/>
      <c r="BN74" s="1"/>
      <c r="BO74" s="1"/>
      <c r="BP74" s="1"/>
      <c r="BW74" s="119" t="s">
        <v>485</v>
      </c>
      <c r="BX74" s="93">
        <f t="shared" si="17"/>
        <v>0.27</v>
      </c>
      <c r="BY74" s="92" t="s">
        <v>282</v>
      </c>
      <c r="BZ74" s="75">
        <f t="shared" si="18"/>
        <v>4</v>
      </c>
      <c r="CA74" s="74">
        <f t="shared" si="19"/>
        <v>27</v>
      </c>
      <c r="CB74" s="91">
        <v>270</v>
      </c>
      <c r="CC74" s="72">
        <v>250</v>
      </c>
      <c r="CD74" s="71">
        <v>300</v>
      </c>
      <c r="CE74" s="79">
        <f t="shared" si="20"/>
        <v>30</v>
      </c>
      <c r="CF74" s="95">
        <v>300</v>
      </c>
      <c r="CG74" s="945" t="s">
        <v>484</v>
      </c>
      <c r="CI74" s="206"/>
      <c r="CJ74" s="205" t="s">
        <v>969</v>
      </c>
      <c r="CK74" s="205"/>
      <c r="CL74" s="205"/>
      <c r="CM74" s="20"/>
      <c r="CN74" s="20"/>
      <c r="CO74" s="20"/>
      <c r="CP74" s="204"/>
      <c r="CR74" s="549"/>
      <c r="CS74" s="549"/>
      <c r="CT74" s="549"/>
      <c r="CU74" s="549"/>
      <c r="CW74" s="9">
        <v>1</v>
      </c>
    </row>
    <row r="75" spans="2:101" ht="21" customHeight="1">
      <c r="B75" s="145" t="str">
        <f t="shared" si="48"/>
        <v>►</v>
      </c>
      <c r="C75" s="971" t="str">
        <f>C54</f>
        <v>N.Nom de la recette.Avec ou sans alcool.Quand .Verre Flute(s).Famille à coller</v>
      </c>
      <c r="D75" s="971">
        <f>D54</f>
        <v>2</v>
      </c>
      <c r="E75" s="972" t="str">
        <f>E54</f>
        <v>Flute(s)</v>
      </c>
      <c r="F75" s="973">
        <f>F54</f>
        <v>12</v>
      </c>
      <c r="G75" s="974" t="str">
        <f>G54</f>
        <v>cl</v>
      </c>
      <c r="H75" s="1702" t="s">
        <v>513</v>
      </c>
      <c r="I75" s="277"/>
      <c r="J75" s="277"/>
      <c r="K75" s="277"/>
      <c r="L75" s="277"/>
      <c r="M75" s="277"/>
      <c r="N75" s="277"/>
      <c r="O75" s="277"/>
      <c r="P75" s="277"/>
      <c r="Q75" s="277"/>
      <c r="R75" s="277"/>
      <c r="S75" s="276"/>
      <c r="U75" s="322" t="s">
        <v>470</v>
      </c>
      <c r="V75" s="806">
        <v>150</v>
      </c>
      <c r="AC75" s="634"/>
      <c r="AD75" s="288">
        <v>35</v>
      </c>
      <c r="AE75" s="556"/>
      <c r="AF75" s="597">
        <v>1.03</v>
      </c>
      <c r="AG75" s="556"/>
      <c r="AH75" s="286" t="s">
        <v>68</v>
      </c>
      <c r="AI75" s="551"/>
      <c r="AJ75" s="1572" t="s">
        <v>740</v>
      </c>
      <c r="AK75" s="1533"/>
      <c r="AM75" s="549"/>
      <c r="AN75" s="1"/>
      <c r="AO75" s="549"/>
      <c r="AP75" s="1684"/>
      <c r="AR75" s="1684"/>
      <c r="AS75" s="1648"/>
      <c r="AU75" s="1"/>
      <c r="AV75" s="1"/>
      <c r="AW75" s="1"/>
      <c r="AX75" s="1"/>
      <c r="AY75" s="1"/>
      <c r="AZ75" s="1"/>
      <c r="BA75" s="1"/>
      <c r="BB75" s="1"/>
      <c r="BC75" s="1"/>
      <c r="BD75" s="1"/>
      <c r="BE75" s="1"/>
      <c r="BN75" s="1"/>
      <c r="BO75" s="1"/>
      <c r="BP75" s="1"/>
      <c r="BW75" s="119" t="s">
        <v>479</v>
      </c>
      <c r="BX75" s="93">
        <f t="shared" si="17"/>
        <v>0.05</v>
      </c>
      <c r="BY75" s="92" t="s">
        <v>282</v>
      </c>
      <c r="BZ75" s="75">
        <f t="shared" si="18"/>
        <v>20</v>
      </c>
      <c r="CA75" s="74">
        <f t="shared" si="19"/>
        <v>5</v>
      </c>
      <c r="CB75" s="91">
        <v>50</v>
      </c>
      <c r="CC75" s="72"/>
      <c r="CD75" s="71"/>
      <c r="CE75" s="79"/>
      <c r="CF75" s="95"/>
      <c r="CG75" s="904" t="s">
        <v>478</v>
      </c>
      <c r="CI75" s="206"/>
      <c r="CJ75" s="263" t="s">
        <v>970</v>
      </c>
      <c r="CK75" s="205"/>
      <c r="CL75" s="205"/>
      <c r="CM75" s="20"/>
      <c r="CN75" s="20"/>
      <c r="CO75" s="20"/>
      <c r="CP75" s="204"/>
      <c r="CR75" s="549"/>
      <c r="CS75" s="549"/>
      <c r="CT75" s="549"/>
      <c r="CU75" s="549"/>
      <c r="CW75" s="9">
        <v>1</v>
      </c>
    </row>
    <row r="76" spans="2:101" ht="21" customHeight="1" thickBot="1">
      <c r="B76" s="145" t="str">
        <f t="shared" si="48"/>
        <v>►</v>
      </c>
      <c r="C76" s="971" t="str">
        <f>C54</f>
        <v>N.Nom de la recette.Avec ou sans alcool.Quand .Verre Flute(s).Famille à coller</v>
      </c>
      <c r="D76" s="971">
        <f>D54</f>
        <v>2</v>
      </c>
      <c r="E76" s="972" t="str">
        <f>E54</f>
        <v>Flute(s)</v>
      </c>
      <c r="F76" s="973">
        <f>F54</f>
        <v>12</v>
      </c>
      <c r="G76" s="974" t="str">
        <f>G54</f>
        <v>cl</v>
      </c>
      <c r="H76" s="1702"/>
      <c r="I76" s="277"/>
      <c r="J76" s="277"/>
      <c r="K76" s="277"/>
      <c r="L76" s="277"/>
      <c r="M76" s="277"/>
      <c r="N76" s="277"/>
      <c r="O76" s="277"/>
      <c r="P76" s="277"/>
      <c r="Q76" s="277"/>
      <c r="R76" s="277"/>
      <c r="S76" s="276"/>
      <c r="U76" s="322" t="s">
        <v>469</v>
      </c>
      <c r="V76" s="806">
        <v>240</v>
      </c>
      <c r="AC76" s="634"/>
      <c r="AD76" s="288">
        <v>20</v>
      </c>
      <c r="AE76" s="556"/>
      <c r="AF76" s="597">
        <v>1.03</v>
      </c>
      <c r="AG76" s="556"/>
      <c r="AH76" s="286" t="s">
        <v>66</v>
      </c>
      <c r="AI76" s="551"/>
      <c r="AJ76" s="1572" t="s">
        <v>755</v>
      </c>
      <c r="AK76" s="1533"/>
      <c r="AM76" s="549"/>
      <c r="AN76" s="1"/>
      <c r="AO76" s="549"/>
      <c r="AP76" s="3"/>
      <c r="AU76" s="1"/>
      <c r="AV76" s="1"/>
      <c r="AW76" s="1"/>
      <c r="AX76" s="1"/>
      <c r="AY76" s="1"/>
      <c r="AZ76" s="1"/>
      <c r="BA76" s="1"/>
      <c r="BB76" s="1"/>
      <c r="BC76" s="1"/>
      <c r="BD76" s="1"/>
      <c r="BE76" s="1"/>
      <c r="BN76" s="1"/>
      <c r="BO76" s="1"/>
      <c r="BP76" s="1"/>
      <c r="BW76" s="119" t="s">
        <v>477</v>
      </c>
      <c r="BX76" s="93">
        <f t="shared" si="17"/>
        <v>0.35</v>
      </c>
      <c r="BY76" s="92" t="s">
        <v>282</v>
      </c>
      <c r="BZ76" s="75">
        <f t="shared" si="18"/>
        <v>3</v>
      </c>
      <c r="CA76" s="74">
        <f t="shared" si="19"/>
        <v>35</v>
      </c>
      <c r="CB76" s="91">
        <v>350</v>
      </c>
      <c r="CC76" s="72">
        <v>300</v>
      </c>
      <c r="CD76" s="71">
        <v>400</v>
      </c>
      <c r="CE76" s="79">
        <f t="shared" ref="CE76:CE97" si="49">CD76/10</f>
        <v>40</v>
      </c>
      <c r="CF76" s="95">
        <v>400</v>
      </c>
      <c r="CG76" s="945" t="s">
        <v>476</v>
      </c>
      <c r="CI76" s="206"/>
      <c r="CJ76" s="205" t="s">
        <v>971</v>
      </c>
      <c r="CK76" s="205"/>
      <c r="CL76" s="205"/>
      <c r="CM76" s="20"/>
      <c r="CN76" s="20"/>
      <c r="CO76" s="20"/>
      <c r="CP76" s="204"/>
      <c r="CR76" s="549"/>
      <c r="CS76" s="549"/>
      <c r="CT76" s="549"/>
      <c r="CU76" s="549"/>
      <c r="CW76" s="9">
        <v>1</v>
      </c>
    </row>
    <row r="77" spans="2:101" ht="21" customHeight="1">
      <c r="B77" s="272" t="s">
        <v>338</v>
      </c>
      <c r="C77" s="971" t="str">
        <f>C54</f>
        <v>N.Nom de la recette.Avec ou sans alcool.Quand .Verre Flute(s).Famille à coller</v>
      </c>
      <c r="D77" s="971">
        <f>D54</f>
        <v>2</v>
      </c>
      <c r="E77" s="972" t="str">
        <f>E54</f>
        <v>Flute(s)</v>
      </c>
      <c r="F77" s="973">
        <f>F54</f>
        <v>12</v>
      </c>
      <c r="G77" s="974" t="str">
        <f>G54</f>
        <v>cl</v>
      </c>
      <c r="H77" s="274" t="s">
        <v>509</v>
      </c>
      <c r="I77" s="121"/>
      <c r="J77" s="121"/>
      <c r="K77" s="121"/>
      <c r="L77" s="121"/>
      <c r="M77" s="121"/>
      <c r="N77" s="121"/>
      <c r="O77" s="121"/>
      <c r="P77" s="121"/>
      <c r="Q77" s="121"/>
      <c r="R77" s="121"/>
      <c r="S77" s="120"/>
      <c r="U77" s="322" t="s">
        <v>467</v>
      </c>
      <c r="V77" s="806">
        <v>30</v>
      </c>
      <c r="AC77" s="634"/>
      <c r="AD77" s="288">
        <v>25</v>
      </c>
      <c r="AE77" s="556"/>
      <c r="AF77" s="597">
        <v>1.05</v>
      </c>
      <c r="AG77" s="556"/>
      <c r="AH77" s="286" t="s">
        <v>63</v>
      </c>
      <c r="AI77" s="551"/>
      <c r="AJ77" s="1572" t="s">
        <v>756</v>
      </c>
      <c r="AK77" s="1533"/>
      <c r="AM77" s="549"/>
      <c r="AN77" s="1"/>
      <c r="AO77" s="549"/>
      <c r="AP77" s="1662" t="s">
        <v>705</v>
      </c>
      <c r="AR77" s="1664" t="s">
        <v>844</v>
      </c>
      <c r="AS77" s="1648" t="s">
        <v>845</v>
      </c>
      <c r="AU77" s="1"/>
      <c r="AV77" s="1"/>
      <c r="AW77" s="1"/>
      <c r="AX77" s="1"/>
      <c r="AY77" s="1"/>
      <c r="AZ77" s="1"/>
      <c r="BA77" s="1"/>
      <c r="BB77" s="1"/>
      <c r="BC77" s="1"/>
      <c r="BD77" s="1"/>
      <c r="BE77" s="1"/>
      <c r="BN77" s="1"/>
      <c r="BO77" s="1"/>
      <c r="BP77" s="1"/>
      <c r="BW77" s="119" t="s">
        <v>470</v>
      </c>
      <c r="BX77" s="93">
        <f t="shared" si="17"/>
        <v>0.15</v>
      </c>
      <c r="BY77" s="92" t="s">
        <v>282</v>
      </c>
      <c r="BZ77" s="75">
        <f t="shared" si="18"/>
        <v>7</v>
      </c>
      <c r="CA77" s="74">
        <f t="shared" si="19"/>
        <v>15</v>
      </c>
      <c r="CB77" s="91">
        <v>150</v>
      </c>
      <c r="CC77" s="72">
        <v>135</v>
      </c>
      <c r="CD77" s="71">
        <v>180</v>
      </c>
      <c r="CE77" s="79">
        <f t="shared" si="49"/>
        <v>18</v>
      </c>
      <c r="CF77" s="95">
        <v>180</v>
      </c>
      <c r="CG77" s="945" t="s">
        <v>356</v>
      </c>
      <c r="CI77" s="206"/>
      <c r="CJ77" s="205"/>
      <c r="CK77" s="205"/>
      <c r="CL77" s="205"/>
      <c r="CM77" s="20"/>
      <c r="CN77" s="20"/>
      <c r="CO77" s="20"/>
      <c r="CP77" s="204"/>
      <c r="CR77" s="549"/>
      <c r="CS77" s="549"/>
      <c r="CT77" s="549"/>
      <c r="CU77" s="549"/>
      <c r="CW77" s="9">
        <v>1</v>
      </c>
    </row>
    <row r="78" spans="2:101" ht="21" customHeight="1">
      <c r="B78" s="272" t="s">
        <v>338</v>
      </c>
      <c r="C78" s="971" t="str">
        <f>C54</f>
        <v>N.Nom de la recette.Avec ou sans alcool.Quand .Verre Flute(s).Famille à coller</v>
      </c>
      <c r="D78" s="971">
        <f>D54</f>
        <v>2</v>
      </c>
      <c r="E78" s="972" t="str">
        <f>E54</f>
        <v>Flute(s)</v>
      </c>
      <c r="F78" s="973">
        <f>F54</f>
        <v>12</v>
      </c>
      <c r="G78" s="974" t="str">
        <f>G54</f>
        <v>cl</v>
      </c>
      <c r="H78" s="112">
        <v>10</v>
      </c>
      <c r="I78" s="112">
        <v>12</v>
      </c>
      <c r="J78" s="112">
        <v>10</v>
      </c>
      <c r="K78" s="112">
        <v>3</v>
      </c>
      <c r="L78" s="112">
        <v>11</v>
      </c>
      <c r="M78" s="112">
        <v>11</v>
      </c>
      <c r="N78" s="112">
        <v>4</v>
      </c>
      <c r="O78" s="112">
        <v>11</v>
      </c>
      <c r="P78" s="112">
        <v>11</v>
      </c>
      <c r="Q78" s="112">
        <v>11</v>
      </c>
      <c r="R78" s="112">
        <v>12</v>
      </c>
      <c r="S78" s="114">
        <v>40</v>
      </c>
      <c r="U78" s="322" t="s">
        <v>464</v>
      </c>
      <c r="V78" s="806">
        <v>570</v>
      </c>
      <c r="AC78" s="634"/>
      <c r="AD78" s="288">
        <v>20</v>
      </c>
      <c r="AE78" s="556"/>
      <c r="AF78" s="597">
        <v>1.04</v>
      </c>
      <c r="AG78" s="556"/>
      <c r="AH78" s="286" t="s">
        <v>61</v>
      </c>
      <c r="AI78" s="551"/>
      <c r="AJ78" s="1572" t="s">
        <v>731</v>
      </c>
      <c r="AK78" s="1533"/>
      <c r="AM78" s="549"/>
      <c r="AN78" s="1"/>
      <c r="AO78" s="549"/>
      <c r="AP78" s="1663"/>
      <c r="AR78" s="1663"/>
      <c r="AS78" s="1648"/>
      <c r="AU78" s="1"/>
      <c r="AV78" s="1"/>
      <c r="AW78" s="1"/>
      <c r="AX78" s="1"/>
      <c r="AY78" s="1"/>
      <c r="AZ78" s="1"/>
      <c r="BA78" s="1"/>
      <c r="BB78" s="1"/>
      <c r="BC78" s="1"/>
      <c r="BD78" s="1"/>
      <c r="BE78" s="1"/>
      <c r="BN78" s="1"/>
      <c r="BO78" s="1"/>
      <c r="BP78" s="1"/>
      <c r="BW78" s="119" t="s">
        <v>469</v>
      </c>
      <c r="BX78" s="93">
        <f t="shared" si="17"/>
        <v>0.24</v>
      </c>
      <c r="BY78" s="92" t="s">
        <v>282</v>
      </c>
      <c r="BZ78" s="75">
        <f t="shared" si="18"/>
        <v>4</v>
      </c>
      <c r="CA78" s="74">
        <f t="shared" si="19"/>
        <v>24</v>
      </c>
      <c r="CB78" s="91">
        <v>240</v>
      </c>
      <c r="CC78" s="72">
        <v>200</v>
      </c>
      <c r="CD78" s="71">
        <v>300</v>
      </c>
      <c r="CE78" s="79">
        <f t="shared" si="49"/>
        <v>30</v>
      </c>
      <c r="CF78" s="95">
        <v>300</v>
      </c>
      <c r="CG78" s="945" t="s">
        <v>468</v>
      </c>
      <c r="CI78" s="206"/>
      <c r="CJ78" s="25" t="s">
        <v>1710</v>
      </c>
      <c r="CK78" s="205"/>
      <c r="CL78" s="205"/>
      <c r="CM78" s="20"/>
      <c r="CN78" s="20"/>
      <c r="CO78" s="20"/>
      <c r="CP78" s="204"/>
      <c r="CR78" s="549"/>
      <c r="CS78" s="549"/>
      <c r="CT78" s="549"/>
      <c r="CU78" s="549"/>
      <c r="CW78" s="9">
        <v>1</v>
      </c>
    </row>
    <row r="79" spans="2:101" ht="21" customHeight="1" thickBot="1">
      <c r="B79" s="271" t="s">
        <v>338</v>
      </c>
      <c r="C79" s="270">
        <f t="shared" ref="C79:Q79" ca="1" si="50">CELL("largeur",C79)</f>
        <v>2</v>
      </c>
      <c r="D79" s="270">
        <f t="shared" ca="1" si="50"/>
        <v>2</v>
      </c>
      <c r="E79" s="270">
        <f t="shared" ca="1" si="50"/>
        <v>2</v>
      </c>
      <c r="F79" s="270">
        <f t="shared" ca="1" si="50"/>
        <v>2</v>
      </c>
      <c r="G79" s="270">
        <f t="shared" ca="1" si="50"/>
        <v>2</v>
      </c>
      <c r="H79" s="270">
        <f t="shared" ca="1" si="50"/>
        <v>10</v>
      </c>
      <c r="I79" s="270">
        <f t="shared" ca="1" si="50"/>
        <v>12</v>
      </c>
      <c r="J79" s="270">
        <f t="shared" ca="1" si="50"/>
        <v>10</v>
      </c>
      <c r="K79" s="270">
        <f t="shared" ca="1" si="50"/>
        <v>3</v>
      </c>
      <c r="L79" s="270">
        <f t="shared" ca="1" si="50"/>
        <v>11</v>
      </c>
      <c r="M79" s="270">
        <f t="shared" ca="1" si="50"/>
        <v>11</v>
      </c>
      <c r="N79" s="270">
        <f t="shared" ca="1" si="50"/>
        <v>4</v>
      </c>
      <c r="O79" s="270">
        <f t="shared" ca="1" si="50"/>
        <v>11</v>
      </c>
      <c r="P79" s="270">
        <f t="shared" ca="1" si="50"/>
        <v>11</v>
      </c>
      <c r="Q79" s="270">
        <f t="shared" ca="1" si="50"/>
        <v>11</v>
      </c>
      <c r="R79" s="270">
        <v>12</v>
      </c>
      <c r="S79" s="269">
        <f ca="1">CELL("largeur",S79)</f>
        <v>40</v>
      </c>
      <c r="U79" s="322" t="s">
        <v>463</v>
      </c>
      <c r="V79" s="806">
        <v>470</v>
      </c>
      <c r="AC79" s="634"/>
      <c r="AD79" s="288">
        <v>35</v>
      </c>
      <c r="AE79" s="556"/>
      <c r="AF79" s="597">
        <v>1.03</v>
      </c>
      <c r="AG79" s="556"/>
      <c r="AH79" s="286" t="s">
        <v>59</v>
      </c>
      <c r="AI79" s="551"/>
      <c r="AJ79" s="1572" t="s">
        <v>731</v>
      </c>
      <c r="AK79" s="1533"/>
      <c r="AM79" s="549"/>
      <c r="AN79" s="5"/>
      <c r="AO79" s="549"/>
      <c r="AP79" s="3"/>
      <c r="AU79" s="1"/>
      <c r="AV79" s="1"/>
      <c r="AW79" s="1"/>
      <c r="AX79" s="1"/>
      <c r="AY79" s="1"/>
      <c r="AZ79" s="1"/>
      <c r="BA79" s="1"/>
      <c r="BB79" s="1"/>
      <c r="BC79" s="1"/>
      <c r="BD79" s="1"/>
      <c r="BE79" s="1"/>
      <c r="BN79" s="1"/>
      <c r="BO79" s="1"/>
      <c r="BP79" s="1"/>
      <c r="BW79" s="119" t="s">
        <v>467</v>
      </c>
      <c r="BX79" s="93">
        <f t="shared" si="17"/>
        <v>0.03</v>
      </c>
      <c r="BY79" s="92" t="s">
        <v>282</v>
      </c>
      <c r="BZ79" s="75">
        <f t="shared" si="18"/>
        <v>33</v>
      </c>
      <c r="CA79" s="74">
        <f t="shared" si="19"/>
        <v>3</v>
      </c>
      <c r="CB79" s="91">
        <v>30</v>
      </c>
      <c r="CC79" s="72">
        <v>22</v>
      </c>
      <c r="CD79" s="71">
        <v>38</v>
      </c>
      <c r="CE79" s="79">
        <f t="shared" si="49"/>
        <v>3.8</v>
      </c>
      <c r="CF79" s="95">
        <v>45</v>
      </c>
      <c r="CG79" s="945" t="s">
        <v>466</v>
      </c>
      <c r="CI79" s="206"/>
      <c r="CJ79" s="278" t="s">
        <v>954</v>
      </c>
      <c r="CK79" s="205"/>
      <c r="CL79" s="205"/>
      <c r="CM79" s="20"/>
      <c r="CN79" s="20"/>
      <c r="CO79" s="20"/>
      <c r="CP79" s="204"/>
      <c r="CR79" s="549"/>
      <c r="CS79" s="549"/>
      <c r="CT79" s="549"/>
      <c r="CU79" s="549"/>
      <c r="CW79" s="9">
        <v>1</v>
      </c>
    </row>
    <row r="80" spans="2:101" ht="21" customHeight="1" thickBot="1">
      <c r="B80" s="832" t="s">
        <v>338</v>
      </c>
      <c r="C80" s="833" t="s">
        <v>338</v>
      </c>
      <c r="D80" s="833" t="s">
        <v>338</v>
      </c>
      <c r="E80" s="833" t="s">
        <v>338</v>
      </c>
      <c r="F80" s="833" t="s">
        <v>338</v>
      </c>
      <c r="G80" s="834" t="s">
        <v>2028</v>
      </c>
      <c r="H80" s="835"/>
      <c r="I80" s="835"/>
      <c r="J80" s="835"/>
      <c r="K80" s="835"/>
      <c r="L80" s="835"/>
      <c r="M80" s="835"/>
      <c r="N80" s="835"/>
      <c r="O80" s="835"/>
      <c r="P80" s="835"/>
      <c r="Q80" s="835"/>
      <c r="R80" s="835"/>
      <c r="S80" s="835"/>
      <c r="U80" s="322" t="s">
        <v>462</v>
      </c>
      <c r="V80" s="806">
        <v>568</v>
      </c>
      <c r="AC80" s="634"/>
      <c r="AD80" s="288">
        <v>35</v>
      </c>
      <c r="AE80" s="556"/>
      <c r="AF80" s="597">
        <v>1.03</v>
      </c>
      <c r="AG80" s="556"/>
      <c r="AH80" s="286" t="s">
        <v>57</v>
      </c>
      <c r="AI80" s="551"/>
      <c r="AJ80" s="1572" t="s">
        <v>754</v>
      </c>
      <c r="AK80" s="1533"/>
      <c r="AM80" s="549"/>
      <c r="AN80" s="1"/>
      <c r="AO80" s="549"/>
      <c r="AP80" s="1689" t="s">
        <v>698</v>
      </c>
      <c r="AR80" s="1691" t="s">
        <v>547</v>
      </c>
      <c r="AS80" s="1648" t="s">
        <v>846</v>
      </c>
      <c r="AU80" s="1"/>
      <c r="AV80" s="1"/>
      <c r="AW80" s="1"/>
      <c r="AX80" s="1"/>
      <c r="AY80" s="1"/>
      <c r="AZ80" s="1"/>
      <c r="BA80" s="1"/>
      <c r="BB80" s="1"/>
      <c r="BC80" s="1"/>
      <c r="BD80" s="1"/>
      <c r="BE80" s="1"/>
      <c r="BN80" s="1"/>
      <c r="BO80" s="1"/>
      <c r="BP80" s="1"/>
      <c r="BW80" s="119" t="s">
        <v>464</v>
      </c>
      <c r="BX80" s="93">
        <f t="shared" si="17"/>
        <v>0.56999999999999995</v>
      </c>
      <c r="BY80" s="92" t="s">
        <v>282</v>
      </c>
      <c r="BZ80" s="75">
        <f t="shared" si="18"/>
        <v>2</v>
      </c>
      <c r="CA80" s="74">
        <f t="shared" si="19"/>
        <v>57</v>
      </c>
      <c r="CB80" s="91">
        <v>570</v>
      </c>
      <c r="CC80" s="72">
        <v>550</v>
      </c>
      <c r="CD80" s="71">
        <v>600</v>
      </c>
      <c r="CE80" s="79">
        <f t="shared" si="49"/>
        <v>60</v>
      </c>
      <c r="CF80" s="95">
        <v>600</v>
      </c>
      <c r="CG80" s="945" t="s">
        <v>356</v>
      </c>
      <c r="CI80" s="206"/>
      <c r="CJ80" s="28" t="s">
        <v>955</v>
      </c>
      <c r="CK80" s="205"/>
      <c r="CL80" s="205"/>
      <c r="CM80" s="20"/>
      <c r="CN80" s="20"/>
      <c r="CO80" s="20"/>
      <c r="CP80" s="204"/>
      <c r="CR80" s="549"/>
      <c r="CS80" s="549"/>
      <c r="CT80" s="549"/>
      <c r="CU80" s="549"/>
      <c r="CW80" s="9">
        <v>1</v>
      </c>
    </row>
    <row r="81" spans="21:101" ht="21" customHeight="1">
      <c r="U81" s="322" t="s">
        <v>459</v>
      </c>
      <c r="V81" s="806">
        <v>473</v>
      </c>
      <c r="AC81" s="634"/>
      <c r="AD81" s="288">
        <v>18</v>
      </c>
      <c r="AE81" s="556"/>
      <c r="AF81" s="597">
        <v>1.03</v>
      </c>
      <c r="AG81" s="556"/>
      <c r="AH81" s="286" t="s">
        <v>55</v>
      </c>
      <c r="AI81" s="551"/>
      <c r="AJ81" s="1572" t="s">
        <v>740</v>
      </c>
      <c r="AK81" s="1533"/>
      <c r="AM81" s="549"/>
      <c r="AN81" s="1"/>
      <c r="AO81" s="549"/>
      <c r="AP81" s="1690"/>
      <c r="AR81" s="1690"/>
      <c r="AS81" s="1648"/>
      <c r="AU81" s="1"/>
      <c r="AV81" s="1"/>
      <c r="AW81" s="1"/>
      <c r="AX81" s="1"/>
      <c r="AY81" s="1"/>
      <c r="AZ81" s="1"/>
      <c r="BA81" s="1"/>
      <c r="BB81" s="1"/>
      <c r="BC81" s="1"/>
      <c r="BD81" s="1"/>
      <c r="BE81" s="1"/>
      <c r="BN81" s="1"/>
      <c r="BO81" s="1"/>
      <c r="BP81" s="1"/>
      <c r="BW81" s="119" t="s">
        <v>463</v>
      </c>
      <c r="BX81" s="93">
        <f t="shared" si="17"/>
        <v>0.47</v>
      </c>
      <c r="BY81" s="92" t="s">
        <v>282</v>
      </c>
      <c r="BZ81" s="75">
        <f t="shared" si="18"/>
        <v>2</v>
      </c>
      <c r="CA81" s="74">
        <f t="shared" si="19"/>
        <v>47</v>
      </c>
      <c r="CB81" s="91">
        <v>470</v>
      </c>
      <c r="CC81" s="72">
        <v>450</v>
      </c>
      <c r="CD81" s="71">
        <v>500</v>
      </c>
      <c r="CE81" s="79">
        <f t="shared" si="49"/>
        <v>50</v>
      </c>
      <c r="CF81" s="95">
        <v>500</v>
      </c>
      <c r="CG81" s="945" t="s">
        <v>356</v>
      </c>
      <c r="CI81" s="206"/>
      <c r="CJ81" s="278" t="s">
        <v>956</v>
      </c>
      <c r="CK81" s="205"/>
      <c r="CL81" s="205"/>
      <c r="CM81" s="20"/>
      <c r="CN81" s="20"/>
      <c r="CO81" s="20"/>
      <c r="CP81" s="204"/>
      <c r="CR81" s="549"/>
      <c r="CS81" s="549"/>
      <c r="CT81" s="549"/>
      <c r="CU81" s="549"/>
      <c r="CW81" s="9">
        <v>1</v>
      </c>
    </row>
    <row r="82" spans="21:101" ht="21" customHeight="1" thickBot="1">
      <c r="U82" s="322" t="s">
        <v>456</v>
      </c>
      <c r="V82" s="806">
        <v>400</v>
      </c>
      <c r="AC82" s="634"/>
      <c r="AD82" s="288">
        <v>35</v>
      </c>
      <c r="AE82" s="556"/>
      <c r="AF82" s="597">
        <v>1.03</v>
      </c>
      <c r="AG82" s="556"/>
      <c r="AH82" s="286" t="s">
        <v>53</v>
      </c>
      <c r="AI82" s="551"/>
      <c r="AJ82" s="1572" t="s">
        <v>740</v>
      </c>
      <c r="AK82" s="1533"/>
      <c r="AM82" s="549"/>
      <c r="AN82" s="1"/>
      <c r="AO82" s="549"/>
      <c r="AP82" s="3"/>
      <c r="AU82" s="1"/>
      <c r="AV82" s="1"/>
      <c r="AW82" s="1"/>
      <c r="AX82" s="1"/>
      <c r="AY82" s="1"/>
      <c r="AZ82" s="1"/>
      <c r="BA82" s="1"/>
      <c r="BB82" s="1"/>
      <c r="BC82" s="1"/>
      <c r="BD82" s="1"/>
      <c r="BE82" s="1"/>
      <c r="BN82" s="1"/>
      <c r="BO82" s="1"/>
      <c r="BP82" s="1"/>
      <c r="BW82" s="119" t="s">
        <v>462</v>
      </c>
      <c r="BX82" s="93">
        <f t="shared" si="17"/>
        <v>0.56799999999999995</v>
      </c>
      <c r="BY82" s="92" t="s">
        <v>282</v>
      </c>
      <c r="BZ82" s="75">
        <f t="shared" si="18"/>
        <v>2</v>
      </c>
      <c r="CA82" s="74">
        <f t="shared" si="19"/>
        <v>56.8</v>
      </c>
      <c r="CB82" s="91">
        <v>568</v>
      </c>
      <c r="CC82" s="72">
        <v>550</v>
      </c>
      <c r="CD82" s="71">
        <v>600</v>
      </c>
      <c r="CE82" s="79">
        <f t="shared" si="49"/>
        <v>60</v>
      </c>
      <c r="CF82" s="95">
        <v>600</v>
      </c>
      <c r="CG82" s="945" t="s">
        <v>461</v>
      </c>
      <c r="CI82" s="206"/>
      <c r="CJ82" s="28" t="s">
        <v>957</v>
      </c>
      <c r="CK82" s="205"/>
      <c r="CL82" s="205"/>
      <c r="CM82" s="20"/>
      <c r="CN82" s="20"/>
      <c r="CO82" s="20"/>
      <c r="CP82" s="204"/>
      <c r="CR82" s="549"/>
      <c r="CS82" s="549"/>
      <c r="CT82" s="549"/>
      <c r="CU82" s="549"/>
      <c r="CW82" s="9">
        <v>1</v>
      </c>
    </row>
    <row r="83" spans="21:101" ht="21" customHeight="1">
      <c r="U83" s="322" t="s">
        <v>454</v>
      </c>
      <c r="V83" s="806">
        <v>30</v>
      </c>
      <c r="AC83" s="634"/>
      <c r="AD83" s="288">
        <v>38</v>
      </c>
      <c r="AE83" s="556"/>
      <c r="AF83" s="597">
        <v>1.04</v>
      </c>
      <c r="AG83" s="556"/>
      <c r="AH83" s="286" t="s">
        <v>52</v>
      </c>
      <c r="AI83" s="551"/>
      <c r="AJ83" s="1572" t="s">
        <v>728</v>
      </c>
      <c r="AK83" s="1533"/>
      <c r="AM83" s="549"/>
      <c r="AN83" s="1"/>
      <c r="AO83" s="549"/>
      <c r="AP83" s="1686" t="s">
        <v>719</v>
      </c>
      <c r="AR83" s="1688" t="s">
        <v>123</v>
      </c>
      <c r="AS83" s="1648" t="s">
        <v>847</v>
      </c>
      <c r="AU83" s="1"/>
      <c r="AV83" s="1"/>
      <c r="AW83" s="1"/>
      <c r="AX83" s="1"/>
      <c r="AY83" s="1"/>
      <c r="AZ83" s="1"/>
      <c r="BA83" s="1"/>
      <c r="BB83" s="1"/>
      <c r="BC83" s="1"/>
      <c r="BD83" s="1"/>
      <c r="BE83" s="1"/>
      <c r="BN83" s="1"/>
      <c r="BO83" s="1"/>
      <c r="BP83" s="1"/>
      <c r="BW83" s="119" t="s">
        <v>459</v>
      </c>
      <c r="BX83" s="93">
        <f t="shared" ref="BX83:BX141" si="51">CB83 / 1000</f>
        <v>0.47299999999999998</v>
      </c>
      <c r="BY83" s="92" t="s">
        <v>282</v>
      </c>
      <c r="BZ83" s="75">
        <f t="shared" ref="BZ83:BZ101" si="52">ROUND(1/BX83,0)</f>
        <v>2</v>
      </c>
      <c r="CA83" s="74">
        <f t="shared" ref="CA83:CA123" si="53">CB83/10</f>
        <v>47.3</v>
      </c>
      <c r="CB83" s="91">
        <v>473</v>
      </c>
      <c r="CC83" s="72">
        <v>450</v>
      </c>
      <c r="CD83" s="71">
        <v>500</v>
      </c>
      <c r="CE83" s="79">
        <f t="shared" si="49"/>
        <v>50</v>
      </c>
      <c r="CF83" s="95">
        <v>500</v>
      </c>
      <c r="CG83" s="945" t="s">
        <v>458</v>
      </c>
      <c r="CI83" s="206"/>
      <c r="CJ83" s="28" t="s">
        <v>1711</v>
      </c>
      <c r="CK83" s="205"/>
      <c r="CL83" s="205"/>
      <c r="CM83" s="20"/>
      <c r="CN83" s="20"/>
      <c r="CO83" s="20"/>
      <c r="CP83" s="204"/>
      <c r="CR83" s="549"/>
      <c r="CS83" s="549"/>
      <c r="CT83" s="549"/>
      <c r="CU83" s="549"/>
      <c r="CW83" s="9">
        <v>1</v>
      </c>
    </row>
    <row r="84" spans="21:101" ht="21" customHeight="1">
      <c r="U84" s="322" t="s">
        <v>452</v>
      </c>
      <c r="V84" s="806">
        <v>30</v>
      </c>
      <c r="AC84" s="634"/>
      <c r="AD84" s="288">
        <v>32</v>
      </c>
      <c r="AE84" s="556"/>
      <c r="AF84" s="597">
        <v>1.02</v>
      </c>
      <c r="AG84" s="556"/>
      <c r="AH84" s="286" t="s">
        <v>51</v>
      </c>
      <c r="AI84" s="551"/>
      <c r="AJ84" s="1572" t="s">
        <v>728</v>
      </c>
      <c r="AK84" s="1533"/>
      <c r="AM84" s="549"/>
      <c r="AN84" s="1"/>
      <c r="AO84" s="549"/>
      <c r="AP84" s="1687"/>
      <c r="AR84" s="1687"/>
      <c r="AS84" s="1648"/>
      <c r="AU84" s="1"/>
      <c r="AV84" s="1"/>
      <c r="AW84" s="1"/>
      <c r="AX84" s="1"/>
      <c r="AY84" s="1"/>
      <c r="AZ84" s="1"/>
      <c r="BA84" s="1"/>
      <c r="BB84" s="1"/>
      <c r="BC84" s="1"/>
      <c r="BD84" s="1"/>
      <c r="BE84" s="1"/>
      <c r="BN84" s="1"/>
      <c r="BO84" s="1"/>
      <c r="BP84" s="1"/>
      <c r="BW84" s="119" t="s">
        <v>456</v>
      </c>
      <c r="BX84" s="93">
        <f t="shared" si="51"/>
        <v>0.4</v>
      </c>
      <c r="BY84" s="92" t="s">
        <v>282</v>
      </c>
      <c r="BZ84" s="75">
        <f t="shared" si="52"/>
        <v>3</v>
      </c>
      <c r="CA84" s="74">
        <f t="shared" si="53"/>
        <v>40</v>
      </c>
      <c r="CB84" s="91">
        <v>400</v>
      </c>
      <c r="CC84" s="72">
        <v>350</v>
      </c>
      <c r="CD84" s="71">
        <v>470</v>
      </c>
      <c r="CE84" s="79">
        <f t="shared" si="49"/>
        <v>47</v>
      </c>
      <c r="CF84" s="95">
        <v>470</v>
      </c>
      <c r="CG84" s="945" t="s">
        <v>455</v>
      </c>
      <c r="CI84" s="206"/>
      <c r="CJ84" s="28" t="s">
        <v>958</v>
      </c>
      <c r="CK84" s="205"/>
      <c r="CL84" s="205"/>
      <c r="CM84" s="20"/>
      <c r="CN84" s="20"/>
      <c r="CO84" s="20"/>
      <c r="CP84" s="204"/>
      <c r="CR84" s="549"/>
      <c r="CS84" s="549"/>
      <c r="CT84" s="549"/>
      <c r="CU84" s="549"/>
      <c r="CW84" s="9">
        <v>1</v>
      </c>
    </row>
    <row r="85" spans="21:101" ht="21" customHeight="1" thickBot="1">
      <c r="U85" s="322" t="s">
        <v>442</v>
      </c>
      <c r="V85" s="806">
        <v>40</v>
      </c>
      <c r="AC85" s="634"/>
      <c r="AD85" s="288">
        <v>32</v>
      </c>
      <c r="AE85" s="556"/>
      <c r="AF85" s="597">
        <v>1.05</v>
      </c>
      <c r="AG85" s="556"/>
      <c r="AH85" s="286" t="s">
        <v>50</v>
      </c>
      <c r="AI85" s="551"/>
      <c r="AJ85" s="1572" t="s">
        <v>728</v>
      </c>
      <c r="AK85" s="1533"/>
      <c r="AM85" s="549"/>
      <c r="AN85" s="1"/>
      <c r="AO85" s="549"/>
      <c r="AP85" s="3"/>
      <c r="AU85" s="1"/>
      <c r="AV85" s="1"/>
      <c r="AW85" s="1"/>
      <c r="AX85" s="1"/>
      <c r="AY85" s="1"/>
      <c r="AZ85" s="1"/>
      <c r="BA85" s="1"/>
      <c r="BB85" s="1"/>
      <c r="BC85" s="1"/>
      <c r="BD85" s="1"/>
      <c r="BE85" s="1"/>
      <c r="BN85" s="1"/>
      <c r="BO85" s="1"/>
      <c r="BP85" s="1"/>
      <c r="BW85" s="119" t="s">
        <v>454</v>
      </c>
      <c r="BX85" s="93">
        <f t="shared" si="51"/>
        <v>0.03</v>
      </c>
      <c r="BY85" s="92" t="s">
        <v>282</v>
      </c>
      <c r="BZ85" s="75">
        <f t="shared" si="52"/>
        <v>33</v>
      </c>
      <c r="CA85" s="74">
        <f t="shared" si="53"/>
        <v>3</v>
      </c>
      <c r="CB85" s="91">
        <v>30</v>
      </c>
      <c r="CC85" s="72">
        <v>22</v>
      </c>
      <c r="CD85" s="71">
        <v>38</v>
      </c>
      <c r="CE85" s="79">
        <f t="shared" si="49"/>
        <v>3.8</v>
      </c>
      <c r="CF85" s="95">
        <v>45</v>
      </c>
      <c r="CG85" s="945" t="s">
        <v>453</v>
      </c>
      <c r="CI85" s="206"/>
      <c r="CJ85" s="28" t="s">
        <v>959</v>
      </c>
      <c r="CK85" s="205"/>
      <c r="CL85" s="205"/>
      <c r="CM85" s="20"/>
      <c r="CN85" s="20"/>
      <c r="CO85" s="20"/>
      <c r="CP85" s="204"/>
      <c r="CR85" s="549"/>
      <c r="CS85" s="549"/>
      <c r="CT85" s="549"/>
      <c r="CU85" s="549"/>
      <c r="CW85" s="9">
        <v>1</v>
      </c>
    </row>
    <row r="86" spans="21:101" ht="21" customHeight="1">
      <c r="U86" s="322" t="s">
        <v>358</v>
      </c>
      <c r="V86" s="806">
        <v>44</v>
      </c>
      <c r="AC86" s="634"/>
      <c r="AD86" s="288">
        <v>32</v>
      </c>
      <c r="AE86" s="556"/>
      <c r="AF86" s="597">
        <v>1.04</v>
      </c>
      <c r="AG86" s="556"/>
      <c r="AH86" s="286" t="s">
        <v>49</v>
      </c>
      <c r="AI86" s="551"/>
      <c r="AJ86" s="1572" t="s">
        <v>728</v>
      </c>
      <c r="AK86" s="1533"/>
      <c r="AM86" s="549"/>
      <c r="AN86" s="1"/>
      <c r="AO86" s="549"/>
      <c r="AP86" s="1668" t="s">
        <v>294</v>
      </c>
      <c r="AR86" s="1670" t="s">
        <v>848</v>
      </c>
      <c r="AS86" s="1648" t="s">
        <v>849</v>
      </c>
      <c r="AU86" s="1"/>
      <c r="AV86" s="1"/>
      <c r="AW86" s="1"/>
      <c r="AX86" s="1"/>
      <c r="AY86" s="1"/>
      <c r="AZ86" s="1"/>
      <c r="BA86" s="1"/>
      <c r="BB86" s="1"/>
      <c r="BC86" s="1"/>
      <c r="BD86" s="1"/>
      <c r="BE86" s="1"/>
      <c r="BN86" s="1"/>
      <c r="BO86" s="1"/>
      <c r="BP86" s="1"/>
      <c r="BW86" s="119" t="s">
        <v>452</v>
      </c>
      <c r="BX86" s="93">
        <f t="shared" si="51"/>
        <v>0.03</v>
      </c>
      <c r="BY86" s="92" t="s">
        <v>282</v>
      </c>
      <c r="BZ86" s="75">
        <f t="shared" si="52"/>
        <v>33</v>
      </c>
      <c r="CA86" s="74">
        <f t="shared" si="53"/>
        <v>3</v>
      </c>
      <c r="CB86" s="91">
        <v>30</v>
      </c>
      <c r="CC86" s="72">
        <v>22</v>
      </c>
      <c r="CD86" s="71">
        <v>38</v>
      </c>
      <c r="CE86" s="79">
        <f t="shared" si="49"/>
        <v>3.8</v>
      </c>
      <c r="CF86" s="95">
        <v>45</v>
      </c>
      <c r="CG86" s="945" t="s">
        <v>451</v>
      </c>
      <c r="CI86" s="206"/>
      <c r="CJ86" s="28" t="s">
        <v>1712</v>
      </c>
      <c r="CK86" s="205"/>
      <c r="CL86" s="205"/>
      <c r="CM86" s="20"/>
      <c r="CN86" s="20"/>
      <c r="CO86" s="20"/>
      <c r="CP86" s="204"/>
      <c r="CR86" s="549"/>
      <c r="CS86" s="549"/>
      <c r="CT86" s="549"/>
      <c r="CU86" s="549"/>
      <c r="CW86" s="9">
        <v>1</v>
      </c>
    </row>
    <row r="87" spans="21:101" ht="21" customHeight="1">
      <c r="U87" s="322" t="s">
        <v>406</v>
      </c>
      <c r="V87" s="806">
        <v>300</v>
      </c>
      <c r="AC87" s="634"/>
      <c r="AD87" s="288">
        <v>30</v>
      </c>
      <c r="AE87" s="556"/>
      <c r="AF87" s="597">
        <v>1.03</v>
      </c>
      <c r="AG87" s="556"/>
      <c r="AH87" s="286" t="s">
        <v>48</v>
      </c>
      <c r="AI87" s="551"/>
      <c r="AJ87" s="1572" t="s">
        <v>750</v>
      </c>
      <c r="AK87" s="1533"/>
      <c r="AM87" s="549"/>
      <c r="AN87" s="549"/>
      <c r="AO87" s="549"/>
      <c r="AP87" s="1669"/>
      <c r="AR87" s="1669"/>
      <c r="AS87" s="1648"/>
      <c r="AU87" s="1"/>
      <c r="AV87" s="1"/>
      <c r="AW87" s="1"/>
      <c r="AX87" s="1"/>
      <c r="AY87" s="1"/>
      <c r="AZ87" s="1"/>
      <c r="BA87" s="1"/>
      <c r="BB87" s="1"/>
      <c r="BC87" s="1"/>
      <c r="BD87" s="1"/>
      <c r="BE87" s="1"/>
      <c r="BN87" s="1"/>
      <c r="BO87" s="1"/>
      <c r="BP87" s="1"/>
      <c r="BW87" s="119" t="s">
        <v>442</v>
      </c>
      <c r="BX87" s="93">
        <f t="shared" si="51"/>
        <v>0.04</v>
      </c>
      <c r="BY87" s="92" t="s">
        <v>282</v>
      </c>
      <c r="BZ87" s="75">
        <f t="shared" si="52"/>
        <v>25</v>
      </c>
      <c r="CA87" s="74">
        <f t="shared" si="53"/>
        <v>4</v>
      </c>
      <c r="CB87" s="91">
        <v>40</v>
      </c>
      <c r="CC87" s="72">
        <v>30</v>
      </c>
      <c r="CD87" s="71">
        <v>50</v>
      </c>
      <c r="CE87" s="79">
        <f t="shared" si="49"/>
        <v>5</v>
      </c>
      <c r="CF87" s="95">
        <v>60</v>
      </c>
      <c r="CG87" s="945" t="s">
        <v>441</v>
      </c>
      <c r="CI87" s="217"/>
      <c r="CJ87" s="11"/>
      <c r="CK87" s="11"/>
      <c r="CL87" s="11"/>
      <c r="CM87" s="11"/>
      <c r="CN87" s="11"/>
      <c r="CO87" s="11"/>
      <c r="CP87" s="216"/>
      <c r="CR87" s="549"/>
      <c r="CS87" s="549"/>
      <c r="CT87" s="549"/>
      <c r="CU87" s="549"/>
      <c r="CW87" s="9">
        <v>1</v>
      </c>
    </row>
    <row r="88" spans="21:101" ht="21" customHeight="1" thickBot="1">
      <c r="U88" s="322" t="s">
        <v>396</v>
      </c>
      <c r="V88" s="806">
        <v>200</v>
      </c>
      <c r="AC88" s="634"/>
      <c r="AD88" s="288">
        <v>16</v>
      </c>
      <c r="AE88" s="556"/>
      <c r="AF88" s="597">
        <v>1.03</v>
      </c>
      <c r="AG88" s="556"/>
      <c r="AH88" s="286" t="s">
        <v>47</v>
      </c>
      <c r="AI88" s="551"/>
      <c r="AJ88" s="1572" t="s">
        <v>728</v>
      </c>
      <c r="AK88" s="1533"/>
      <c r="AM88" s="549"/>
      <c r="AN88" s="549"/>
      <c r="AO88" s="549"/>
      <c r="AP88" s="3"/>
      <c r="AU88" s="1"/>
      <c r="AV88" s="1"/>
      <c r="AW88" s="1"/>
      <c r="AX88" s="1"/>
      <c r="AY88" s="1"/>
      <c r="AZ88" s="1"/>
      <c r="BA88" s="1"/>
      <c r="BB88" s="1"/>
      <c r="BC88" s="1"/>
      <c r="BD88" s="1"/>
      <c r="BE88" s="1"/>
      <c r="BN88" s="1"/>
      <c r="BO88" s="1"/>
      <c r="BP88" s="1"/>
      <c r="BW88" s="119" t="s">
        <v>358</v>
      </c>
      <c r="BX88" s="93">
        <f t="shared" si="51"/>
        <v>4.3999999999999997E-2</v>
      </c>
      <c r="BY88" s="92" t="s">
        <v>282</v>
      </c>
      <c r="BZ88" s="75">
        <f t="shared" si="52"/>
        <v>23</v>
      </c>
      <c r="CA88" s="74">
        <f t="shared" si="53"/>
        <v>4.4000000000000004</v>
      </c>
      <c r="CB88" s="91">
        <v>44</v>
      </c>
      <c r="CC88" s="72">
        <v>33</v>
      </c>
      <c r="CD88" s="71">
        <v>55</v>
      </c>
      <c r="CE88" s="79">
        <f t="shared" si="49"/>
        <v>5.5</v>
      </c>
      <c r="CF88" s="95">
        <v>66</v>
      </c>
      <c r="CG88" s="945" t="s">
        <v>437</v>
      </c>
      <c r="CI88" s="261"/>
      <c r="CJ88" s="260"/>
      <c r="CK88" s="282"/>
      <c r="CL88" s="282"/>
      <c r="CM88" s="282"/>
      <c r="CN88" s="260"/>
      <c r="CO88" s="260"/>
      <c r="CP88" s="259"/>
      <c r="CR88" s="549"/>
      <c r="CS88" s="549"/>
      <c r="CT88" s="549"/>
      <c r="CU88" s="549"/>
      <c r="CW88" s="9">
        <v>1</v>
      </c>
    </row>
    <row r="89" spans="21:101" ht="21" customHeight="1">
      <c r="U89" s="322" t="s">
        <v>359</v>
      </c>
      <c r="V89" s="806">
        <v>300</v>
      </c>
      <c r="AC89" s="634"/>
      <c r="AD89" s="288">
        <v>25</v>
      </c>
      <c r="AE89" s="556"/>
      <c r="AF89" s="597">
        <v>1.04</v>
      </c>
      <c r="AG89" s="556"/>
      <c r="AH89" s="286" t="s">
        <v>46</v>
      </c>
      <c r="AI89" s="551"/>
      <c r="AJ89" s="1572" t="s">
        <v>731</v>
      </c>
      <c r="AK89" s="1533"/>
      <c r="AM89" s="549"/>
      <c r="AN89" s="549"/>
      <c r="AO89" s="549"/>
      <c r="AP89" s="1645" t="s">
        <v>721</v>
      </c>
      <c r="AR89" s="1647" t="s">
        <v>850</v>
      </c>
      <c r="AS89" s="1648" t="s">
        <v>851</v>
      </c>
      <c r="AU89" s="1"/>
      <c r="AV89" s="1"/>
      <c r="AW89" s="1"/>
      <c r="AX89" s="1"/>
      <c r="AY89" s="1"/>
      <c r="AZ89" s="1"/>
      <c r="BA89" s="1"/>
      <c r="BB89" s="1"/>
      <c r="BC89" s="1"/>
      <c r="BD89" s="1"/>
      <c r="BE89" s="1"/>
      <c r="BN89" s="1"/>
      <c r="BO89" s="1"/>
      <c r="BP89" s="1"/>
      <c r="BW89" s="119" t="s">
        <v>406</v>
      </c>
      <c r="BX89" s="93">
        <f t="shared" si="51"/>
        <v>0.3</v>
      </c>
      <c r="BY89" s="92" t="s">
        <v>282</v>
      </c>
      <c r="BZ89" s="75">
        <f t="shared" si="52"/>
        <v>3</v>
      </c>
      <c r="CA89" s="74">
        <f t="shared" si="53"/>
        <v>30</v>
      </c>
      <c r="CB89" s="91">
        <v>300</v>
      </c>
      <c r="CC89" s="72">
        <v>250</v>
      </c>
      <c r="CD89" s="71">
        <v>350</v>
      </c>
      <c r="CE89" s="79">
        <f t="shared" si="49"/>
        <v>35</v>
      </c>
      <c r="CF89" s="95">
        <v>350</v>
      </c>
      <c r="CG89" s="945" t="s">
        <v>405</v>
      </c>
      <c r="CI89" s="217"/>
      <c r="CJ89" s="11"/>
      <c r="CK89" s="11"/>
      <c r="CL89" s="11"/>
      <c r="CM89" s="11"/>
      <c r="CN89" s="11"/>
      <c r="CO89" s="11"/>
      <c r="CP89" s="216"/>
      <c r="CR89" s="549"/>
      <c r="CS89" s="549"/>
      <c r="CT89" s="549"/>
      <c r="CU89" s="549"/>
      <c r="CW89" s="9">
        <v>1</v>
      </c>
    </row>
    <row r="90" spans="21:101" ht="21" customHeight="1" thickBot="1">
      <c r="U90" s="322" t="s">
        <v>357</v>
      </c>
      <c r="V90" s="806">
        <v>240</v>
      </c>
      <c r="AC90" s="634"/>
      <c r="AD90" s="288">
        <v>38</v>
      </c>
      <c r="AE90" s="556"/>
      <c r="AF90" s="597">
        <v>0.96</v>
      </c>
      <c r="AG90" s="556"/>
      <c r="AH90" s="286" t="s">
        <v>45</v>
      </c>
      <c r="AI90" s="551"/>
      <c r="AJ90" s="1572" t="s">
        <v>726</v>
      </c>
      <c r="AK90" s="1533"/>
      <c r="AM90" s="549"/>
      <c r="AN90" s="549"/>
      <c r="AO90" s="549"/>
      <c r="AP90" s="1646"/>
      <c r="AR90" s="1646"/>
      <c r="AS90" s="1648"/>
      <c r="AU90" s="1"/>
      <c r="AV90" s="1"/>
      <c r="AW90" s="1"/>
      <c r="AX90" s="1"/>
      <c r="AY90" s="1"/>
      <c r="AZ90" s="1"/>
      <c r="BA90" s="1"/>
      <c r="BB90" s="1"/>
      <c r="BC90" s="1"/>
      <c r="BD90" s="1"/>
      <c r="BE90" s="1"/>
      <c r="BN90" s="1"/>
      <c r="BO90" s="1"/>
      <c r="BP90" s="1"/>
      <c r="BW90" s="119" t="s">
        <v>396</v>
      </c>
      <c r="BX90" s="93">
        <f t="shared" si="51"/>
        <v>0.2</v>
      </c>
      <c r="BY90" s="92" t="s">
        <v>282</v>
      </c>
      <c r="BZ90" s="75">
        <f t="shared" si="52"/>
        <v>5</v>
      </c>
      <c r="CA90" s="74">
        <f t="shared" si="53"/>
        <v>20</v>
      </c>
      <c r="CB90" s="91">
        <v>200</v>
      </c>
      <c r="CC90" s="72">
        <v>180</v>
      </c>
      <c r="CD90" s="71">
        <v>240</v>
      </c>
      <c r="CE90" s="79">
        <f t="shared" si="49"/>
        <v>24</v>
      </c>
      <c r="CF90" s="95">
        <v>240</v>
      </c>
      <c r="CG90" s="945" t="s">
        <v>395</v>
      </c>
      <c r="CI90" s="217"/>
      <c r="CJ90" s="461" t="s">
        <v>972</v>
      </c>
      <c r="CK90" s="11"/>
      <c r="CL90" s="11"/>
      <c r="CM90" s="11"/>
      <c r="CN90" s="11"/>
      <c r="CO90" s="11"/>
      <c r="CP90" s="216"/>
      <c r="CR90" s="549"/>
      <c r="CS90" s="549"/>
      <c r="CT90" s="549"/>
      <c r="CU90" s="549"/>
      <c r="CW90" s="9">
        <v>1</v>
      </c>
    </row>
    <row r="91" spans="21:101" ht="21" customHeight="1" thickBot="1">
      <c r="U91" s="322" t="s">
        <v>355</v>
      </c>
      <c r="V91" s="806">
        <v>237</v>
      </c>
      <c r="AC91" s="634"/>
      <c r="AD91" s="288">
        <v>18</v>
      </c>
      <c r="AE91" s="556"/>
      <c r="AF91" s="597">
        <v>1.02</v>
      </c>
      <c r="AG91" s="556"/>
      <c r="AH91" s="286" t="s">
        <v>44</v>
      </c>
      <c r="AI91" s="551"/>
      <c r="AJ91" s="1572" t="s">
        <v>749</v>
      </c>
      <c r="AK91" s="1533"/>
      <c r="AM91" s="549"/>
      <c r="AN91" s="549"/>
      <c r="AO91" s="549"/>
      <c r="AP91" s="3"/>
      <c r="AU91" s="1"/>
      <c r="AV91" s="1"/>
      <c r="AW91" s="1"/>
      <c r="AX91" s="1"/>
      <c r="AY91" s="1"/>
      <c r="AZ91" s="1"/>
      <c r="BA91" s="1"/>
      <c r="BB91" s="1"/>
      <c r="BC91" s="1"/>
      <c r="BD91" s="1"/>
      <c r="BE91" s="1"/>
      <c r="BN91" s="1"/>
      <c r="BO91" s="1"/>
      <c r="BP91" s="1"/>
      <c r="BW91" s="119" t="s">
        <v>359</v>
      </c>
      <c r="BX91" s="93">
        <f t="shared" si="51"/>
        <v>0.3</v>
      </c>
      <c r="BY91" s="92" t="s">
        <v>282</v>
      </c>
      <c r="BZ91" s="75">
        <f t="shared" si="52"/>
        <v>3</v>
      </c>
      <c r="CA91" s="74">
        <f t="shared" si="53"/>
        <v>30</v>
      </c>
      <c r="CB91" s="91">
        <v>300</v>
      </c>
      <c r="CC91" s="72">
        <v>240</v>
      </c>
      <c r="CD91" s="71">
        <v>350</v>
      </c>
      <c r="CE91" s="79">
        <f t="shared" si="49"/>
        <v>35</v>
      </c>
      <c r="CF91" s="95">
        <v>350</v>
      </c>
      <c r="CG91" s="945" t="s">
        <v>356</v>
      </c>
      <c r="CI91" s="217"/>
      <c r="CK91" s="11"/>
      <c r="CL91" s="724" t="s">
        <v>973</v>
      </c>
      <c r="CM91" s="257" t="s">
        <v>338</v>
      </c>
      <c r="CN91" s="263" t="s">
        <v>974</v>
      </c>
      <c r="CO91" s="263"/>
      <c r="CP91" s="262"/>
      <c r="CR91" s="549"/>
      <c r="CS91" s="549"/>
      <c r="CT91" s="549"/>
      <c r="CU91" s="549"/>
      <c r="CW91" s="9">
        <v>1</v>
      </c>
    </row>
    <row r="92" spans="21:101" ht="21" customHeight="1" thickBot="1">
      <c r="U92" s="322" t="s">
        <v>351</v>
      </c>
      <c r="V92" s="806">
        <v>60</v>
      </c>
      <c r="AC92" s="634"/>
      <c r="AD92" s="288">
        <v>25</v>
      </c>
      <c r="AE92" s="556"/>
      <c r="AF92" s="597">
        <v>1.03</v>
      </c>
      <c r="AG92" s="556"/>
      <c r="AH92" s="286" t="s">
        <v>43</v>
      </c>
      <c r="AI92" s="551"/>
      <c r="AJ92" s="1572" t="s">
        <v>740</v>
      </c>
      <c r="AK92" s="1533"/>
      <c r="AM92" s="549"/>
      <c r="AN92" s="549"/>
      <c r="AO92" s="549"/>
      <c r="AP92" s="1645" t="s">
        <v>873</v>
      </c>
      <c r="AR92" s="1647" t="s">
        <v>852</v>
      </c>
      <c r="AS92" s="1648" t="s">
        <v>853</v>
      </c>
      <c r="AU92" s="1"/>
      <c r="AV92" s="1"/>
      <c r="AW92" s="1"/>
      <c r="AX92" s="1"/>
      <c r="AY92" s="1"/>
      <c r="AZ92" s="1"/>
      <c r="BA92" s="1"/>
      <c r="BB92" s="1"/>
      <c r="BC92" s="1"/>
      <c r="BD92" s="1"/>
      <c r="BE92" s="1"/>
      <c r="BN92" s="1"/>
      <c r="BO92" s="1"/>
      <c r="BP92" s="1"/>
      <c r="BW92" s="119" t="s">
        <v>357</v>
      </c>
      <c r="BX92" s="93">
        <f t="shared" si="51"/>
        <v>0.24</v>
      </c>
      <c r="BY92" s="92" t="s">
        <v>282</v>
      </c>
      <c r="BZ92" s="75">
        <f t="shared" si="52"/>
        <v>4</v>
      </c>
      <c r="CA92" s="74">
        <f t="shared" si="53"/>
        <v>24</v>
      </c>
      <c r="CB92" s="91">
        <v>240</v>
      </c>
      <c r="CC92" s="72">
        <v>180</v>
      </c>
      <c r="CD92" s="71">
        <v>300</v>
      </c>
      <c r="CE92" s="79">
        <f t="shared" si="49"/>
        <v>30</v>
      </c>
      <c r="CF92" s="95">
        <v>300</v>
      </c>
      <c r="CG92" s="945" t="s">
        <v>356</v>
      </c>
      <c r="CI92" s="217"/>
      <c r="CJ92" s="11"/>
      <c r="CK92" s="11"/>
      <c r="CL92" s="11" t="s">
        <v>975</v>
      </c>
      <c r="CM92" s="269">
        <v>40</v>
      </c>
      <c r="CN92" s="11" t="s">
        <v>976</v>
      </c>
      <c r="CO92" s="11"/>
      <c r="CP92" s="216"/>
      <c r="CR92" s="549"/>
      <c r="CS92" s="549"/>
      <c r="CT92" s="549"/>
      <c r="CU92" s="549"/>
      <c r="CW92" s="9">
        <v>1</v>
      </c>
    </row>
    <row r="93" spans="21:101" ht="21" customHeight="1">
      <c r="U93" s="322" t="s">
        <v>349</v>
      </c>
      <c r="V93" s="806">
        <v>75</v>
      </c>
      <c r="AC93" s="634"/>
      <c r="AD93" s="288">
        <v>30</v>
      </c>
      <c r="AE93" s="556"/>
      <c r="AF93" s="597">
        <v>1.03</v>
      </c>
      <c r="AG93" s="556"/>
      <c r="AH93" s="286" t="s">
        <v>41</v>
      </c>
      <c r="AI93" s="551"/>
      <c r="AJ93" s="1572" t="s">
        <v>732</v>
      </c>
      <c r="AK93" s="1533"/>
      <c r="AM93" s="549"/>
      <c r="AN93" s="549"/>
      <c r="AO93" s="549"/>
      <c r="AP93" s="1646"/>
      <c r="AR93" s="1646"/>
      <c r="AS93" s="1648"/>
      <c r="AU93" s="1"/>
      <c r="AV93" s="1"/>
      <c r="AW93" s="1"/>
      <c r="AX93" s="1"/>
      <c r="AY93" s="1"/>
      <c r="AZ93" s="1"/>
      <c r="BA93" s="1"/>
      <c r="BB93" s="1"/>
      <c r="BC93" s="1"/>
      <c r="BD93" s="1"/>
      <c r="BE93" s="1"/>
      <c r="BN93" s="1"/>
      <c r="BO93" s="1"/>
      <c r="BP93" s="1"/>
      <c r="BW93" s="119" t="s">
        <v>355</v>
      </c>
      <c r="BX93" s="93">
        <f t="shared" si="51"/>
        <v>0.23699999999999999</v>
      </c>
      <c r="BY93" s="92" t="s">
        <v>282</v>
      </c>
      <c r="BZ93" s="75">
        <f t="shared" si="52"/>
        <v>4</v>
      </c>
      <c r="CA93" s="74">
        <f t="shared" si="53"/>
        <v>23.7</v>
      </c>
      <c r="CB93" s="91">
        <v>237</v>
      </c>
      <c r="CC93" s="72">
        <v>177</v>
      </c>
      <c r="CD93" s="71">
        <v>296</v>
      </c>
      <c r="CE93" s="79">
        <f t="shared" si="49"/>
        <v>29.6</v>
      </c>
      <c r="CF93" s="95">
        <v>355</v>
      </c>
      <c r="CG93" s="945" t="s">
        <v>354</v>
      </c>
      <c r="CI93" s="217"/>
      <c r="CJ93" s="11"/>
      <c r="CK93" s="11" t="s">
        <v>977</v>
      </c>
      <c r="CL93" s="11"/>
      <c r="CM93" s="11"/>
      <c r="CN93" s="11"/>
      <c r="CO93" s="11"/>
      <c r="CP93" s="216"/>
      <c r="CR93" s="549"/>
      <c r="CS93" s="549"/>
      <c r="CT93" s="549"/>
      <c r="CU93" s="549"/>
      <c r="CW93" s="9">
        <v>1</v>
      </c>
    </row>
    <row r="94" spans="21:101" ht="21" customHeight="1">
      <c r="U94" s="322" t="s">
        <v>347</v>
      </c>
      <c r="V94" s="806">
        <v>200</v>
      </c>
      <c r="AC94" s="634"/>
      <c r="AD94" s="288">
        <v>30</v>
      </c>
      <c r="AE94" s="556"/>
      <c r="AF94" s="597">
        <v>1.03</v>
      </c>
      <c r="AG94" s="556"/>
      <c r="AH94" s="286" t="s">
        <v>40</v>
      </c>
      <c r="AI94" s="551"/>
      <c r="AJ94" s="1572" t="s">
        <v>726</v>
      </c>
      <c r="AK94" s="1533"/>
      <c r="AM94" s="549"/>
      <c r="AN94" s="549"/>
      <c r="AO94" s="549"/>
      <c r="AP94" s="3"/>
      <c r="AU94" s="1"/>
      <c r="AV94" s="1"/>
      <c r="AW94" s="1"/>
      <c r="AX94" s="1"/>
      <c r="AY94" s="1"/>
      <c r="AZ94" s="1"/>
      <c r="BA94" s="1"/>
      <c r="BB94" s="1"/>
      <c r="BC94" s="1"/>
      <c r="BD94" s="1"/>
      <c r="BE94" s="1"/>
      <c r="BN94" s="1"/>
      <c r="BO94" s="1"/>
      <c r="BP94" s="1"/>
      <c r="BW94" s="119" t="s">
        <v>351</v>
      </c>
      <c r="BX94" s="93">
        <f t="shared" si="51"/>
        <v>0.06</v>
      </c>
      <c r="BY94" s="92" t="s">
        <v>282</v>
      </c>
      <c r="BZ94" s="75">
        <f t="shared" si="52"/>
        <v>17</v>
      </c>
      <c r="CA94" s="74">
        <f t="shared" si="53"/>
        <v>6</v>
      </c>
      <c r="CB94" s="91">
        <v>60</v>
      </c>
      <c r="CC94" s="72">
        <v>50</v>
      </c>
      <c r="CD94" s="71">
        <v>75</v>
      </c>
      <c r="CE94" s="79">
        <f t="shared" si="49"/>
        <v>7.5</v>
      </c>
      <c r="CF94" s="95">
        <v>75</v>
      </c>
      <c r="CG94" s="945" t="s">
        <v>350</v>
      </c>
      <c r="CI94" s="217"/>
      <c r="CJ94" s="11"/>
      <c r="CK94" s="11"/>
      <c r="CL94" s="11"/>
      <c r="CM94" s="11"/>
      <c r="CN94" s="11"/>
      <c r="CO94" s="11"/>
      <c r="CP94" s="216"/>
      <c r="CR94" s="549"/>
      <c r="CS94" s="549"/>
      <c r="CT94" s="549"/>
      <c r="CU94" s="549"/>
      <c r="CW94" s="9">
        <v>1</v>
      </c>
    </row>
    <row r="95" spans="21:101" ht="21" customHeight="1">
      <c r="U95" s="322" t="s">
        <v>342</v>
      </c>
      <c r="V95" s="1023">
        <v>360</v>
      </c>
      <c r="AC95" s="634"/>
      <c r="AD95" s="288">
        <v>40</v>
      </c>
      <c r="AE95" s="556"/>
      <c r="AF95" s="597">
        <v>0.96</v>
      </c>
      <c r="AG95" s="556"/>
      <c r="AH95" s="286" t="s">
        <v>39</v>
      </c>
      <c r="AI95" s="551"/>
      <c r="AJ95" s="1572" t="s">
        <v>752</v>
      </c>
      <c r="AK95" s="1533"/>
      <c r="AM95" s="549"/>
      <c r="AN95" s="549"/>
      <c r="AO95" s="549"/>
      <c r="AP95" s="1571" t="s">
        <v>854</v>
      </c>
      <c r="AR95" s="1571" t="s">
        <v>812</v>
      </c>
      <c r="AS95" s="1571" t="s">
        <v>814</v>
      </c>
      <c r="AU95" s="1"/>
      <c r="AV95" s="1"/>
      <c r="AW95" s="1"/>
      <c r="AX95" s="1"/>
      <c r="AY95" s="1"/>
      <c r="AZ95" s="1"/>
      <c r="BA95" s="1"/>
      <c r="BB95" s="1"/>
      <c r="BC95" s="1"/>
      <c r="BD95" s="1"/>
      <c r="BE95" s="1"/>
      <c r="BN95" s="1"/>
      <c r="BO95" s="1"/>
      <c r="BP95" s="1"/>
      <c r="BW95" s="119" t="s">
        <v>349</v>
      </c>
      <c r="BX95" s="93">
        <f t="shared" si="51"/>
        <v>7.4999999999999997E-2</v>
      </c>
      <c r="BY95" s="92" t="s">
        <v>282</v>
      </c>
      <c r="BZ95" s="75">
        <f t="shared" si="52"/>
        <v>13</v>
      </c>
      <c r="CA95" s="74">
        <f t="shared" si="53"/>
        <v>7.5</v>
      </c>
      <c r="CB95" s="91">
        <v>75</v>
      </c>
      <c r="CC95" s="72">
        <v>60</v>
      </c>
      <c r="CD95" s="71">
        <v>90</v>
      </c>
      <c r="CE95" s="79">
        <f t="shared" si="49"/>
        <v>9</v>
      </c>
      <c r="CF95" s="95">
        <v>90</v>
      </c>
      <c r="CG95" s="945" t="s">
        <v>348</v>
      </c>
      <c r="CI95" s="217"/>
      <c r="CJ95" s="461" t="s">
        <v>979</v>
      </c>
      <c r="CK95" s="11"/>
      <c r="CL95" s="11"/>
      <c r="CM95" s="11"/>
      <c r="CN95" s="11"/>
      <c r="CO95" s="11"/>
      <c r="CP95" s="216"/>
      <c r="CR95" s="549"/>
      <c r="CS95" s="549"/>
      <c r="CT95" s="549"/>
      <c r="CU95" s="549"/>
      <c r="CW95" s="9">
        <v>1</v>
      </c>
    </row>
    <row r="96" spans="21:101" ht="21" customHeight="1">
      <c r="AC96" s="634"/>
      <c r="AD96" s="288">
        <v>25</v>
      </c>
      <c r="AE96" s="556"/>
      <c r="AF96" s="597">
        <v>1.01</v>
      </c>
      <c r="AG96" s="556"/>
      <c r="AH96" s="286" t="s">
        <v>38</v>
      </c>
      <c r="AI96" s="551"/>
      <c r="AJ96" s="1572" t="s">
        <v>736</v>
      </c>
      <c r="AK96" s="1533"/>
      <c r="AM96" s="549"/>
      <c r="AN96" s="549"/>
      <c r="AO96" s="549"/>
      <c r="AP96" s="1571"/>
      <c r="AR96" s="1571"/>
      <c r="AS96" s="1571"/>
      <c r="AU96" s="1"/>
      <c r="AV96" s="1"/>
      <c r="AW96" s="1"/>
      <c r="AX96" s="1"/>
      <c r="AY96" s="1"/>
      <c r="AZ96" s="1"/>
      <c r="BA96" s="1"/>
      <c r="BB96" s="1"/>
      <c r="BC96" s="1"/>
      <c r="BD96" s="1"/>
      <c r="BE96" s="1"/>
      <c r="BN96" s="1"/>
      <c r="BO96" s="1"/>
      <c r="BP96" s="1"/>
      <c r="BW96" s="119" t="s">
        <v>347</v>
      </c>
      <c r="BX96" s="93">
        <f t="shared" si="51"/>
        <v>0.2</v>
      </c>
      <c r="BY96" s="92" t="s">
        <v>282</v>
      </c>
      <c r="BZ96" s="75">
        <f t="shared" si="52"/>
        <v>5</v>
      </c>
      <c r="CA96" s="74">
        <f t="shared" si="53"/>
        <v>20</v>
      </c>
      <c r="CB96" s="91">
        <v>200</v>
      </c>
      <c r="CC96" s="72">
        <v>150</v>
      </c>
      <c r="CD96" s="71">
        <v>250</v>
      </c>
      <c r="CE96" s="79">
        <f t="shared" si="49"/>
        <v>25</v>
      </c>
      <c r="CF96" s="95">
        <v>250</v>
      </c>
      <c r="CG96" s="945" t="s">
        <v>346</v>
      </c>
      <c r="CI96" s="217"/>
      <c r="CJ96" s="461" t="s">
        <v>978</v>
      </c>
      <c r="CK96" s="11"/>
      <c r="CL96" s="11"/>
      <c r="CM96" s="11"/>
      <c r="CN96" s="11"/>
      <c r="CO96" s="11"/>
      <c r="CP96" s="216"/>
      <c r="CR96" s="549"/>
      <c r="CS96" s="549"/>
      <c r="CT96" s="549"/>
      <c r="CU96" s="549"/>
      <c r="CW96" s="9">
        <v>1</v>
      </c>
    </row>
    <row r="97" spans="29:101" ht="21" customHeight="1" thickBot="1">
      <c r="AC97" s="634"/>
      <c r="AD97" s="288">
        <v>17</v>
      </c>
      <c r="AE97" s="556"/>
      <c r="AF97" s="597">
        <v>1.03</v>
      </c>
      <c r="AG97" s="556"/>
      <c r="AH97" s="286" t="s">
        <v>37</v>
      </c>
      <c r="AI97" s="551"/>
      <c r="AJ97" s="1572" t="s">
        <v>728</v>
      </c>
      <c r="AK97" s="1533"/>
      <c r="AM97" s="549"/>
      <c r="AN97" s="549"/>
      <c r="AO97" s="549"/>
      <c r="AP97" s="3"/>
      <c r="AU97" s="1"/>
      <c r="AV97" s="1"/>
      <c r="AW97" s="1"/>
      <c r="AX97" s="1"/>
      <c r="AY97" s="1"/>
      <c r="AZ97" s="1"/>
      <c r="BA97" s="1"/>
      <c r="BB97" s="1"/>
      <c r="BC97" s="1"/>
      <c r="BD97" s="1"/>
      <c r="BE97" s="1"/>
      <c r="BN97" s="1"/>
      <c r="BO97" s="1"/>
      <c r="BP97" s="1"/>
      <c r="BW97" s="119" t="s">
        <v>342</v>
      </c>
      <c r="BX97" s="93">
        <f t="shared" si="51"/>
        <v>0.36</v>
      </c>
      <c r="BY97" s="92" t="s">
        <v>282</v>
      </c>
      <c r="BZ97" s="75">
        <f t="shared" si="52"/>
        <v>3</v>
      </c>
      <c r="CA97" s="74">
        <f t="shared" si="53"/>
        <v>36</v>
      </c>
      <c r="CB97" s="91">
        <v>360</v>
      </c>
      <c r="CC97" s="72">
        <v>300</v>
      </c>
      <c r="CD97" s="71">
        <v>470</v>
      </c>
      <c r="CE97" s="79">
        <f t="shared" si="49"/>
        <v>47</v>
      </c>
      <c r="CF97" s="95">
        <v>470</v>
      </c>
      <c r="CG97" s="945" t="s">
        <v>341</v>
      </c>
      <c r="CI97" s="217"/>
      <c r="CJ97" s="11"/>
      <c r="CK97" s="11"/>
      <c r="CL97" s="11"/>
      <c r="CM97" s="11"/>
      <c r="CN97" s="11"/>
      <c r="CO97" s="11"/>
      <c r="CP97" s="216"/>
      <c r="CR97" s="549"/>
      <c r="CS97" s="549"/>
      <c r="CT97" s="549"/>
      <c r="CU97" s="549"/>
      <c r="CW97" s="9">
        <v>1</v>
      </c>
    </row>
    <row r="98" spans="29:101" ht="21" customHeight="1">
      <c r="AC98" s="634"/>
      <c r="AD98" s="288">
        <v>25</v>
      </c>
      <c r="AE98" s="556"/>
      <c r="AF98" s="597">
        <v>1.04</v>
      </c>
      <c r="AG98" s="556"/>
      <c r="AH98" s="286" t="s">
        <v>36</v>
      </c>
      <c r="AI98" s="551"/>
      <c r="AJ98" s="1572" t="s">
        <v>732</v>
      </c>
      <c r="AK98" s="1533"/>
      <c r="AM98" s="549"/>
      <c r="AN98" s="549"/>
      <c r="AO98" s="549"/>
      <c r="AP98" s="1692" t="s">
        <v>722</v>
      </c>
      <c r="AR98" s="1694" t="s">
        <v>855</v>
      </c>
      <c r="AS98" s="1648" t="s">
        <v>856</v>
      </c>
      <c r="AU98" s="1"/>
      <c r="AV98" s="1"/>
      <c r="AW98" s="1"/>
      <c r="AX98" s="1"/>
      <c r="AY98" s="1"/>
      <c r="AZ98" s="1"/>
      <c r="BA98" s="1"/>
      <c r="BB98" s="1"/>
      <c r="BC98" s="1"/>
      <c r="BD98" s="1"/>
      <c r="BE98" s="1"/>
      <c r="BN98" s="1"/>
      <c r="BO98" s="1"/>
      <c r="BP98" s="1"/>
      <c r="BW98" s="540" t="s">
        <v>340</v>
      </c>
      <c r="BX98" s="77">
        <f t="shared" si="51"/>
        <v>0.03</v>
      </c>
      <c r="BY98" s="82" t="s">
        <v>243</v>
      </c>
      <c r="BZ98" s="75">
        <f t="shared" si="52"/>
        <v>33</v>
      </c>
      <c r="CA98" s="74">
        <f t="shared" si="53"/>
        <v>3</v>
      </c>
      <c r="CB98" s="91">
        <v>30</v>
      </c>
      <c r="CC98" s="72"/>
      <c r="CD98" s="71"/>
      <c r="CE98" s="84"/>
      <c r="CF98" s="88"/>
      <c r="CG98" s="905" t="s">
        <v>339</v>
      </c>
      <c r="CI98" s="261"/>
      <c r="CJ98" s="260"/>
      <c r="CK98" s="260"/>
      <c r="CL98" s="260"/>
      <c r="CM98" s="260"/>
      <c r="CN98" s="260"/>
      <c r="CO98" s="260"/>
      <c r="CP98" s="259"/>
      <c r="CR98" s="549"/>
      <c r="CS98" s="549"/>
      <c r="CT98" s="549"/>
      <c r="CU98" s="549"/>
      <c r="CW98" s="9">
        <v>1</v>
      </c>
    </row>
    <row r="99" spans="29:101" ht="21" customHeight="1">
      <c r="AC99" s="634"/>
      <c r="AD99" s="288">
        <v>21</v>
      </c>
      <c r="AE99" s="556"/>
      <c r="AF99" s="597">
        <v>1.04</v>
      </c>
      <c r="AG99" s="556"/>
      <c r="AH99" s="286" t="s">
        <v>35</v>
      </c>
      <c r="AI99" s="551"/>
      <c r="AJ99" s="1572" t="s">
        <v>743</v>
      </c>
      <c r="AK99" s="1533"/>
      <c r="AM99" s="549"/>
      <c r="AN99" s="549"/>
      <c r="AO99" s="549"/>
      <c r="AP99" s="1693"/>
      <c r="AR99" s="1693"/>
      <c r="AS99" s="1648"/>
      <c r="AU99" s="1"/>
      <c r="AV99" s="1"/>
      <c r="AW99" s="1"/>
      <c r="AX99" s="1"/>
      <c r="AY99" s="1"/>
      <c r="AZ99" s="1"/>
      <c r="BA99" s="1"/>
      <c r="BB99" s="1"/>
      <c r="BC99" s="1"/>
      <c r="BD99" s="1"/>
      <c r="BE99" s="1"/>
      <c r="BN99" s="1"/>
      <c r="BO99" s="1"/>
      <c r="BP99" s="1"/>
      <c r="BW99" s="541" t="s">
        <v>337</v>
      </c>
      <c r="BX99" s="77">
        <f t="shared" si="51"/>
        <v>0.09</v>
      </c>
      <c r="BY99" s="82" t="s">
        <v>243</v>
      </c>
      <c r="BZ99" s="75">
        <f t="shared" si="52"/>
        <v>11</v>
      </c>
      <c r="CA99" s="74">
        <f t="shared" si="53"/>
        <v>9</v>
      </c>
      <c r="CB99" s="91">
        <v>90</v>
      </c>
      <c r="CC99" s="72"/>
      <c r="CD99" s="71"/>
      <c r="CE99" s="84"/>
      <c r="CF99" s="88"/>
      <c r="CG99" s="905" t="s">
        <v>336</v>
      </c>
      <c r="CI99" s="217"/>
      <c r="CJ99" s="11"/>
      <c r="CK99" s="11"/>
      <c r="CL99" s="11"/>
      <c r="CM99" s="11"/>
      <c r="CN99" s="11"/>
      <c r="CO99" s="11"/>
      <c r="CP99" s="216"/>
      <c r="CR99" s="549"/>
      <c r="CS99" s="549"/>
      <c r="CT99" s="549"/>
      <c r="CU99" s="549"/>
      <c r="CW99" s="9">
        <v>1</v>
      </c>
    </row>
    <row r="100" spans="29:101" ht="21" customHeight="1" thickBot="1">
      <c r="AC100" s="634"/>
      <c r="AD100" s="288">
        <v>19</v>
      </c>
      <c r="AE100" s="556"/>
      <c r="AF100" s="597">
        <v>1.03</v>
      </c>
      <c r="AG100" s="556"/>
      <c r="AH100" s="286" t="s">
        <v>34</v>
      </c>
      <c r="AI100" s="551"/>
      <c r="AJ100" s="1572" t="s">
        <v>753</v>
      </c>
      <c r="AK100" s="1533"/>
      <c r="AM100" s="549"/>
      <c r="AN100" s="549"/>
      <c r="AO100" s="549"/>
      <c r="AP100" s="3"/>
      <c r="AU100" s="1"/>
      <c r="AV100" s="1"/>
      <c r="AW100" s="1"/>
      <c r="AX100" s="1"/>
      <c r="AY100" s="1"/>
      <c r="AZ100" s="1"/>
      <c r="BA100" s="1"/>
      <c r="BB100" s="1"/>
      <c r="BC100" s="1"/>
      <c r="BD100" s="1"/>
      <c r="BE100" s="1"/>
      <c r="BN100" s="1"/>
      <c r="BO100" s="1"/>
      <c r="BP100" s="1"/>
      <c r="BW100" s="543" t="s">
        <v>335</v>
      </c>
      <c r="BX100" s="93">
        <f t="shared" si="51"/>
        <v>0.05</v>
      </c>
      <c r="BY100" s="92" t="s">
        <v>282</v>
      </c>
      <c r="BZ100" s="75">
        <f t="shared" si="52"/>
        <v>20</v>
      </c>
      <c r="CA100" s="74">
        <f t="shared" si="53"/>
        <v>5</v>
      </c>
      <c r="CB100" s="91">
        <v>50</v>
      </c>
      <c r="CC100" s="72"/>
      <c r="CD100" s="71"/>
      <c r="CE100" s="70"/>
      <c r="CF100" s="95"/>
      <c r="CG100" s="945"/>
      <c r="CI100" s="217"/>
      <c r="CJ100" s="258" t="s">
        <v>438</v>
      </c>
      <c r="CK100" s="11"/>
      <c r="CL100" s="11"/>
      <c r="CM100" s="11"/>
      <c r="CN100" s="11"/>
      <c r="CO100" s="11"/>
      <c r="CP100" s="216"/>
      <c r="CR100" s="549"/>
      <c r="CS100" s="549"/>
      <c r="CT100" s="549"/>
      <c r="CU100" s="549"/>
      <c r="CW100" s="9">
        <v>1</v>
      </c>
    </row>
    <row r="101" spans="29:101" ht="21" customHeight="1">
      <c r="AC101" s="634"/>
      <c r="AD101" s="288">
        <v>24</v>
      </c>
      <c r="AE101" s="556"/>
      <c r="AF101" s="597">
        <v>1.02</v>
      </c>
      <c r="AG101" s="556"/>
      <c r="AH101" s="286" t="s">
        <v>33</v>
      </c>
      <c r="AI101" s="551"/>
      <c r="AJ101" s="1572" t="s">
        <v>729</v>
      </c>
      <c r="AK101" s="1533"/>
      <c r="AM101" s="549"/>
      <c r="AN101" s="549"/>
      <c r="AO101" s="549"/>
      <c r="AP101" s="1692" t="s">
        <v>725</v>
      </c>
      <c r="AR101" s="1694" t="s">
        <v>857</v>
      </c>
      <c r="AS101" s="1648" t="s">
        <v>858</v>
      </c>
      <c r="AU101" s="1"/>
      <c r="AV101" s="1"/>
      <c r="AW101" s="1"/>
      <c r="AX101" s="1"/>
      <c r="AY101" s="1"/>
      <c r="AZ101" s="1"/>
      <c r="BA101" s="1"/>
      <c r="BB101" s="1"/>
      <c r="BC101" s="1"/>
      <c r="BD101" s="1"/>
      <c r="BE101" s="1"/>
      <c r="BN101" s="1"/>
      <c r="BO101" s="1"/>
      <c r="BP101" s="1"/>
      <c r="BW101" s="543" t="s">
        <v>333</v>
      </c>
      <c r="BX101" s="93">
        <f t="shared" si="51"/>
        <v>3.0000000000000001E-3</v>
      </c>
      <c r="BY101" s="92" t="s">
        <v>282</v>
      </c>
      <c r="BZ101" s="75">
        <f t="shared" si="52"/>
        <v>333</v>
      </c>
      <c r="CA101" s="74">
        <f t="shared" si="53"/>
        <v>0.3</v>
      </c>
      <c r="CB101" s="91">
        <v>3</v>
      </c>
      <c r="CC101" s="72"/>
      <c r="CD101" s="71"/>
      <c r="CE101" s="70"/>
      <c r="CF101" s="95"/>
      <c r="CG101" s="945"/>
      <c r="CI101" s="217"/>
      <c r="CJ101" s="11"/>
      <c r="CK101" s="11"/>
      <c r="CL101" s="11"/>
      <c r="CM101" s="11"/>
      <c r="CN101" s="11"/>
      <c r="CO101" s="11"/>
      <c r="CP101" s="216"/>
      <c r="CR101" s="549"/>
      <c r="CS101" s="549"/>
      <c r="CT101" s="549"/>
      <c r="CU101" s="549"/>
      <c r="CW101" s="9">
        <v>1</v>
      </c>
    </row>
    <row r="102" spans="29:101" ht="21" customHeight="1">
      <c r="AC102" s="634"/>
      <c r="AD102" s="288">
        <v>30</v>
      </c>
      <c r="AE102" s="556"/>
      <c r="AF102" s="597">
        <v>1.03</v>
      </c>
      <c r="AG102" s="556"/>
      <c r="AH102" s="286" t="s">
        <v>31</v>
      </c>
      <c r="AI102" s="551"/>
      <c r="AJ102" s="1572" t="s">
        <v>749</v>
      </c>
      <c r="AK102" s="1533"/>
      <c r="AM102" s="549"/>
      <c r="AN102" s="549"/>
      <c r="AO102" s="549"/>
      <c r="AP102" s="1693"/>
      <c r="AR102" s="1693"/>
      <c r="AS102" s="1648"/>
      <c r="AU102" s="1"/>
      <c r="AV102" s="1"/>
      <c r="AW102" s="1"/>
      <c r="AX102" s="1"/>
      <c r="AY102" s="1"/>
      <c r="AZ102" s="1"/>
      <c r="BA102" s="1"/>
      <c r="BB102" s="1"/>
      <c r="BC102" s="1"/>
      <c r="BD102" s="1"/>
      <c r="BE102" s="1"/>
      <c r="BN102" s="1"/>
      <c r="BO102" s="1"/>
      <c r="BP102" s="1"/>
      <c r="BW102" s="603" t="s">
        <v>282</v>
      </c>
      <c r="BX102" s="102">
        <f t="shared" si="51"/>
        <v>1</v>
      </c>
      <c r="BY102" s="101" t="s">
        <v>282</v>
      </c>
      <c r="BZ102" s="104">
        <v>0</v>
      </c>
      <c r="CA102" s="74">
        <f t="shared" si="53"/>
        <v>100</v>
      </c>
      <c r="CB102" s="91">
        <v>1000</v>
      </c>
      <c r="CC102" s="72">
        <v>0</v>
      </c>
      <c r="CD102" s="71">
        <v>0</v>
      </c>
      <c r="CE102" s="79">
        <f t="shared" ref="CE102:CE112" si="54">CB102/10</f>
        <v>100</v>
      </c>
      <c r="CF102" s="95">
        <v>1000</v>
      </c>
      <c r="CG102" s="945"/>
      <c r="CI102" s="217"/>
      <c r="CJ102" s="11" t="s">
        <v>434</v>
      </c>
      <c r="CK102" s="11"/>
      <c r="CL102" s="11"/>
      <c r="CM102" s="11"/>
      <c r="CN102" s="11"/>
      <c r="CO102" s="11"/>
      <c r="CP102" s="216"/>
      <c r="CR102" s="549"/>
      <c r="CS102" s="549"/>
      <c r="CT102" s="549"/>
      <c r="CU102" s="549"/>
      <c r="CW102" s="9">
        <v>1</v>
      </c>
    </row>
    <row r="103" spans="29:101" ht="21" customHeight="1" thickBot="1">
      <c r="AC103" s="67"/>
      <c r="AD103" s="288">
        <v>25</v>
      </c>
      <c r="AE103" s="556"/>
      <c r="AF103" s="597">
        <v>1.03</v>
      </c>
      <c r="AG103" s="556"/>
      <c r="AH103" s="286" t="s">
        <v>29</v>
      </c>
      <c r="AI103" s="551"/>
      <c r="AJ103" s="1572" t="s">
        <v>751</v>
      </c>
      <c r="AK103" s="1533"/>
      <c r="AM103" s="549"/>
      <c r="AN103" s="549"/>
      <c r="AO103" s="549"/>
      <c r="AP103" s="3"/>
      <c r="AU103" s="1"/>
      <c r="AV103" s="1"/>
      <c r="AW103" s="1"/>
      <c r="AX103" s="1"/>
      <c r="AY103" s="1"/>
      <c r="AZ103" s="1"/>
      <c r="BA103" s="1"/>
      <c r="BB103" s="1"/>
      <c r="BC103" s="1"/>
      <c r="BD103" s="1"/>
      <c r="BE103" s="1"/>
      <c r="BN103" s="1"/>
      <c r="BO103" s="1"/>
      <c r="BP103" s="1"/>
      <c r="BW103" s="603" t="s">
        <v>330</v>
      </c>
      <c r="BX103" s="102">
        <f t="shared" si="51"/>
        <v>0.1</v>
      </c>
      <c r="BY103" s="101" t="s">
        <v>282</v>
      </c>
      <c r="BZ103" s="75">
        <f>ROUND(1/BX103,0)</f>
        <v>10</v>
      </c>
      <c r="CA103" s="74">
        <f t="shared" si="53"/>
        <v>10</v>
      </c>
      <c r="CB103" s="91">
        <v>100</v>
      </c>
      <c r="CC103" s="72">
        <v>0</v>
      </c>
      <c r="CD103" s="71">
        <v>0</v>
      </c>
      <c r="CE103" s="79">
        <f t="shared" si="54"/>
        <v>10</v>
      </c>
      <c r="CF103" s="95">
        <v>100</v>
      </c>
      <c r="CG103" s="945"/>
      <c r="CI103" s="217"/>
      <c r="CJ103" s="11" t="s">
        <v>423</v>
      </c>
      <c r="CK103" s="11"/>
      <c r="CL103" s="11"/>
      <c r="CM103" s="11"/>
      <c r="CN103" s="11"/>
      <c r="CO103" s="11"/>
      <c r="CP103" s="216"/>
      <c r="CR103" s="549"/>
      <c r="CS103" s="549"/>
      <c r="CT103" s="549"/>
      <c r="CU103" s="549"/>
      <c r="CW103" s="9">
        <v>1</v>
      </c>
    </row>
    <row r="104" spans="29:101" ht="21" customHeight="1">
      <c r="AC104" s="634"/>
      <c r="AD104" s="288">
        <v>18</v>
      </c>
      <c r="AE104" s="556"/>
      <c r="AF104" s="597">
        <v>1.03</v>
      </c>
      <c r="AG104" s="556"/>
      <c r="AH104" s="286" t="s">
        <v>28</v>
      </c>
      <c r="AI104" s="551"/>
      <c r="AJ104" s="1572" t="s">
        <v>747</v>
      </c>
      <c r="AK104" s="1533"/>
      <c r="AM104" s="549"/>
      <c r="AN104" s="549"/>
      <c r="AO104" s="549"/>
      <c r="AP104" s="1692" t="s">
        <v>723</v>
      </c>
      <c r="AR104" s="1694" t="s">
        <v>859</v>
      </c>
      <c r="AS104" s="1648" t="s">
        <v>860</v>
      </c>
      <c r="AU104" s="1"/>
      <c r="AV104" s="1"/>
      <c r="AW104" s="1"/>
      <c r="AX104" s="1"/>
      <c r="AY104" s="1"/>
      <c r="AZ104" s="1"/>
      <c r="BA104" s="1"/>
      <c r="BB104" s="1"/>
      <c r="BC104" s="1"/>
      <c r="BD104" s="1"/>
      <c r="BE104" s="1"/>
      <c r="BN104" s="1"/>
      <c r="BO104" s="1"/>
      <c r="BP104" s="1"/>
      <c r="BW104" s="603" t="s">
        <v>328</v>
      </c>
      <c r="BX104" s="102">
        <f t="shared" si="51"/>
        <v>0.01</v>
      </c>
      <c r="BY104" s="101" t="s">
        <v>282</v>
      </c>
      <c r="BZ104" s="104">
        <v>100</v>
      </c>
      <c r="CA104" s="74">
        <f t="shared" si="53"/>
        <v>1</v>
      </c>
      <c r="CB104" s="91">
        <v>10</v>
      </c>
      <c r="CC104" s="72">
        <v>0</v>
      </c>
      <c r="CD104" s="71">
        <v>0</v>
      </c>
      <c r="CE104" s="79">
        <f t="shared" si="54"/>
        <v>1</v>
      </c>
      <c r="CF104" s="95">
        <v>10</v>
      </c>
      <c r="CG104" s="945"/>
      <c r="CI104" s="217"/>
      <c r="CJ104" s="11"/>
      <c r="CK104" s="11"/>
      <c r="CL104" s="11"/>
      <c r="CM104" s="11"/>
      <c r="CN104" s="11"/>
      <c r="CO104" s="11"/>
      <c r="CP104" s="216"/>
      <c r="CR104" s="549"/>
      <c r="CS104" s="549"/>
      <c r="CT104" s="549"/>
      <c r="CU104" s="549"/>
      <c r="CW104" s="9">
        <v>1</v>
      </c>
    </row>
    <row r="105" spans="29:101" ht="21" customHeight="1">
      <c r="AC105" s="634"/>
      <c r="AD105" s="288">
        <v>25</v>
      </c>
      <c r="AE105" s="556"/>
      <c r="AF105" s="597">
        <v>1.03</v>
      </c>
      <c r="AG105" s="556"/>
      <c r="AH105" s="286" t="s">
        <v>27</v>
      </c>
      <c r="AI105" s="551"/>
      <c r="AJ105" s="1572" t="s">
        <v>731</v>
      </c>
      <c r="AK105" s="1533"/>
      <c r="AM105" s="549"/>
      <c r="AN105" s="549"/>
      <c r="AO105" s="549"/>
      <c r="AP105" s="1693"/>
      <c r="AR105" s="1693"/>
      <c r="AS105" s="1648"/>
      <c r="AU105" s="1"/>
      <c r="AV105" s="1"/>
      <c r="AW105" s="1"/>
      <c r="AX105" s="1"/>
      <c r="AY105" s="1"/>
      <c r="AZ105" s="1"/>
      <c r="BA105" s="1"/>
      <c r="BB105" s="1"/>
      <c r="BC105" s="1"/>
      <c r="BD105" s="1"/>
      <c r="BE105" s="1"/>
      <c r="BN105" s="1"/>
      <c r="BO105" s="1"/>
      <c r="BP105" s="1"/>
      <c r="BW105" s="603" t="s">
        <v>326</v>
      </c>
      <c r="BX105" s="102">
        <f t="shared" si="51"/>
        <v>1E-3</v>
      </c>
      <c r="BY105" s="101" t="s">
        <v>282</v>
      </c>
      <c r="BZ105" s="75">
        <f t="shared" ref="BZ105:BZ147" si="55">ROUND(1/BX105,0)</f>
        <v>1000</v>
      </c>
      <c r="CA105" s="74">
        <f t="shared" si="53"/>
        <v>0.1</v>
      </c>
      <c r="CB105" s="91">
        <v>1</v>
      </c>
      <c r="CC105" s="72">
        <v>0</v>
      </c>
      <c r="CD105" s="71">
        <v>0</v>
      </c>
      <c r="CE105" s="74">
        <f t="shared" si="54"/>
        <v>0.1</v>
      </c>
      <c r="CF105" s="95">
        <v>1</v>
      </c>
      <c r="CG105" s="945"/>
      <c r="CI105" s="217"/>
      <c r="CJ105" s="11" t="s">
        <v>1693</v>
      </c>
      <c r="CK105" s="11"/>
      <c r="CL105" s="11"/>
      <c r="CM105" s="11"/>
      <c r="CN105" s="11"/>
      <c r="CO105" s="11"/>
      <c r="CP105" s="216"/>
      <c r="CR105" s="549"/>
      <c r="CS105" s="549"/>
      <c r="CT105" s="549"/>
      <c r="CU105" s="549"/>
      <c r="CW105" s="9">
        <v>1</v>
      </c>
    </row>
    <row r="106" spans="29:101" ht="21" customHeight="1" thickBot="1">
      <c r="AC106" s="634"/>
      <c r="AD106" s="288">
        <v>40</v>
      </c>
      <c r="AE106" s="556"/>
      <c r="AF106" s="597">
        <v>0.97</v>
      </c>
      <c r="AG106" s="556"/>
      <c r="AH106" s="286" t="s">
        <v>26</v>
      </c>
      <c r="AI106" s="551"/>
      <c r="AJ106" s="1572" t="s">
        <v>728</v>
      </c>
      <c r="AK106" s="1533"/>
      <c r="AM106" s="549"/>
      <c r="AN106" s="549"/>
      <c r="AO106" s="549"/>
      <c r="AP106" s="3"/>
      <c r="AU106" s="1"/>
      <c r="AV106" s="1"/>
      <c r="AW106" s="1"/>
      <c r="AX106" s="1"/>
      <c r="AY106" s="1"/>
      <c r="AZ106" s="1"/>
      <c r="BA106" s="1"/>
      <c r="BB106" s="1"/>
      <c r="BC106" s="1"/>
      <c r="BD106" s="1"/>
      <c r="BE106" s="1"/>
      <c r="BN106" s="1"/>
      <c r="BO106" s="1"/>
      <c r="BP106" s="1"/>
      <c r="BW106" s="300" t="s">
        <v>324</v>
      </c>
      <c r="BX106" s="102">
        <f t="shared" si="51"/>
        <v>0.5</v>
      </c>
      <c r="BY106" s="101" t="s">
        <v>282</v>
      </c>
      <c r="BZ106" s="75">
        <f t="shared" si="55"/>
        <v>2</v>
      </c>
      <c r="CA106" s="74">
        <f t="shared" si="53"/>
        <v>50</v>
      </c>
      <c r="CB106" s="91">
        <v>500</v>
      </c>
      <c r="CC106" s="72">
        <v>0</v>
      </c>
      <c r="CD106" s="71">
        <v>0</v>
      </c>
      <c r="CE106" s="79">
        <f t="shared" si="54"/>
        <v>50</v>
      </c>
      <c r="CF106" s="95">
        <v>500</v>
      </c>
      <c r="CG106" s="945"/>
      <c r="CI106" s="217"/>
      <c r="CJ106" s="11"/>
      <c r="CK106" s="11"/>
      <c r="CL106" s="11"/>
      <c r="CM106" s="11"/>
      <c r="CN106" s="11"/>
      <c r="CO106" s="11"/>
      <c r="CP106" s="216"/>
      <c r="CR106" s="549"/>
      <c r="CS106" s="549"/>
      <c r="CT106" s="549"/>
      <c r="CU106" s="549"/>
      <c r="CW106" s="9">
        <v>1</v>
      </c>
    </row>
    <row r="107" spans="29:101" ht="21" customHeight="1">
      <c r="AC107" s="634"/>
      <c r="AD107" s="288">
        <v>40</v>
      </c>
      <c r="AE107" s="556"/>
      <c r="AF107" s="597">
        <v>0.96</v>
      </c>
      <c r="AG107" s="556"/>
      <c r="AH107" s="286" t="s">
        <v>25</v>
      </c>
      <c r="AI107" s="551"/>
      <c r="AJ107" s="1572" t="s">
        <v>743</v>
      </c>
      <c r="AK107" s="1533"/>
      <c r="AM107" s="549"/>
      <c r="AN107" s="549"/>
      <c r="AO107" s="549"/>
      <c r="AP107" s="1692" t="s">
        <v>724</v>
      </c>
      <c r="AR107" s="1694" t="s">
        <v>861</v>
      </c>
      <c r="AS107" s="1648" t="s">
        <v>862</v>
      </c>
      <c r="AU107" s="1"/>
      <c r="AV107" s="1"/>
      <c r="AW107" s="1"/>
      <c r="AX107" s="1"/>
      <c r="AY107" s="1"/>
      <c r="AZ107" s="1"/>
      <c r="BA107" s="1"/>
      <c r="BB107" s="1"/>
      <c r="BC107" s="1"/>
      <c r="BD107" s="1"/>
      <c r="BE107" s="1"/>
      <c r="BN107" s="1"/>
      <c r="BO107" s="1"/>
      <c r="BP107" s="1"/>
      <c r="BW107" s="300" t="s">
        <v>322</v>
      </c>
      <c r="BX107" s="102">
        <f t="shared" si="51"/>
        <v>0.33300000000000002</v>
      </c>
      <c r="BY107" s="101" t="s">
        <v>282</v>
      </c>
      <c r="BZ107" s="75">
        <f t="shared" si="55"/>
        <v>3</v>
      </c>
      <c r="CA107" s="74">
        <f t="shared" si="53"/>
        <v>33.299999999999997</v>
      </c>
      <c r="CB107" s="91">
        <v>333</v>
      </c>
      <c r="CC107" s="72">
        <v>0</v>
      </c>
      <c r="CD107" s="71">
        <v>0</v>
      </c>
      <c r="CE107" s="79">
        <f t="shared" si="54"/>
        <v>33.299999999999997</v>
      </c>
      <c r="CF107" s="95">
        <v>333</v>
      </c>
      <c r="CG107" s="945"/>
      <c r="CI107" s="206"/>
      <c r="CJ107" s="205" t="s">
        <v>404</v>
      </c>
      <c r="CK107" s="155"/>
      <c r="CL107" s="155"/>
      <c r="CM107" s="20"/>
      <c r="CN107" s="20"/>
      <c r="CO107" s="20"/>
      <c r="CP107" s="204"/>
      <c r="CR107" s="549"/>
      <c r="CS107" s="549"/>
      <c r="CT107" s="549"/>
      <c r="CU107" s="549"/>
      <c r="CW107" s="9">
        <v>1</v>
      </c>
    </row>
    <row r="108" spans="29:101" ht="21" customHeight="1">
      <c r="AC108" s="634"/>
      <c r="AD108" s="288">
        <v>17</v>
      </c>
      <c r="AE108" s="556"/>
      <c r="AF108" s="597">
        <v>1.02</v>
      </c>
      <c r="AG108" s="556"/>
      <c r="AH108" s="286" t="s">
        <v>24</v>
      </c>
      <c r="AI108" s="551"/>
      <c r="AJ108" s="1572" t="s">
        <v>731</v>
      </c>
      <c r="AK108" s="1533"/>
      <c r="AM108" s="549"/>
      <c r="AN108" s="549"/>
      <c r="AO108" s="549"/>
      <c r="AP108" s="1693"/>
      <c r="AR108" s="1693"/>
      <c r="AS108" s="1648"/>
      <c r="AU108" s="1"/>
      <c r="AV108" s="1"/>
      <c r="AW108" s="1"/>
      <c r="AX108" s="1"/>
      <c r="AY108" s="1"/>
      <c r="AZ108" s="1"/>
      <c r="BA108" s="1"/>
      <c r="BB108" s="1"/>
      <c r="BC108" s="1"/>
      <c r="BD108" s="1"/>
      <c r="BE108" s="1"/>
      <c r="BN108" s="1"/>
      <c r="BO108" s="1"/>
      <c r="BP108" s="1"/>
      <c r="BW108" s="300" t="s">
        <v>321</v>
      </c>
      <c r="BX108" s="102">
        <f t="shared" si="51"/>
        <v>0.25</v>
      </c>
      <c r="BY108" s="101" t="s">
        <v>282</v>
      </c>
      <c r="BZ108" s="75">
        <f t="shared" si="55"/>
        <v>4</v>
      </c>
      <c r="CA108" s="74">
        <f t="shared" si="53"/>
        <v>25</v>
      </c>
      <c r="CB108" s="91">
        <v>250</v>
      </c>
      <c r="CC108" s="72">
        <v>0</v>
      </c>
      <c r="CD108" s="71">
        <v>0</v>
      </c>
      <c r="CE108" s="79">
        <f t="shared" si="54"/>
        <v>25</v>
      </c>
      <c r="CF108" s="95">
        <v>250</v>
      </c>
      <c r="CG108" s="945"/>
      <c r="CI108" s="206"/>
      <c r="CJ108" s="205" t="s">
        <v>399</v>
      </c>
      <c r="CK108" s="155"/>
      <c r="CL108" s="155"/>
      <c r="CM108" s="20"/>
      <c r="CN108" s="20"/>
      <c r="CO108" s="20"/>
      <c r="CP108" s="204"/>
      <c r="CR108" s="549"/>
      <c r="CS108" s="549"/>
      <c r="CT108" s="549"/>
      <c r="CU108" s="549"/>
      <c r="CW108" s="9">
        <v>1</v>
      </c>
    </row>
    <row r="109" spans="29:101" ht="21" customHeight="1" thickBot="1">
      <c r="AC109" s="634"/>
      <c r="AD109" s="288">
        <v>40</v>
      </c>
      <c r="AE109" s="556"/>
      <c r="AF109" s="597">
        <v>0.94</v>
      </c>
      <c r="AG109" s="556"/>
      <c r="AH109" s="286" t="s">
        <v>23</v>
      </c>
      <c r="AI109" s="551"/>
      <c r="AJ109" s="1572" t="s">
        <v>730</v>
      </c>
      <c r="AK109" s="1533"/>
      <c r="AM109" s="549"/>
      <c r="AN109" s="549"/>
      <c r="AO109" s="549"/>
      <c r="AP109" s="3"/>
      <c r="AU109" s="1"/>
      <c r="AV109" s="1"/>
      <c r="AW109" s="1"/>
      <c r="AX109" s="1"/>
      <c r="AY109" s="1"/>
      <c r="AZ109" s="1"/>
      <c r="BA109" s="1"/>
      <c r="BB109" s="1"/>
      <c r="BC109" s="1"/>
      <c r="BD109" s="1"/>
      <c r="BE109" s="1"/>
      <c r="BN109" s="1"/>
      <c r="BO109" s="1"/>
      <c r="BP109" s="1"/>
      <c r="BW109" s="300" t="s">
        <v>319</v>
      </c>
      <c r="BX109" s="102">
        <f t="shared" si="51"/>
        <v>0.2</v>
      </c>
      <c r="BY109" s="101" t="s">
        <v>282</v>
      </c>
      <c r="BZ109" s="75">
        <f t="shared" si="55"/>
        <v>5</v>
      </c>
      <c r="CA109" s="74">
        <f t="shared" si="53"/>
        <v>20</v>
      </c>
      <c r="CB109" s="91">
        <v>200</v>
      </c>
      <c r="CC109" s="72">
        <v>0</v>
      </c>
      <c r="CD109" s="71">
        <v>0</v>
      </c>
      <c r="CE109" s="79">
        <f t="shared" si="54"/>
        <v>20</v>
      </c>
      <c r="CF109" s="95">
        <v>200</v>
      </c>
      <c r="CG109" s="945"/>
      <c r="CI109" s="206" t="s">
        <v>1696</v>
      </c>
      <c r="CJ109" s="155"/>
      <c r="CK109" s="155"/>
      <c r="CL109" s="155"/>
      <c r="CM109" s="20"/>
      <c r="CN109" s="20"/>
      <c r="CO109" s="20"/>
      <c r="CP109" s="204"/>
      <c r="CR109" s="549"/>
      <c r="CS109" s="549"/>
      <c r="CT109" s="549"/>
      <c r="CU109" s="549"/>
      <c r="CW109" s="9">
        <v>1</v>
      </c>
    </row>
    <row r="110" spans="29:101" ht="21" customHeight="1">
      <c r="AC110" s="634"/>
      <c r="AD110" s="288">
        <v>35</v>
      </c>
      <c r="AE110" s="556"/>
      <c r="AF110" s="597">
        <v>1.04</v>
      </c>
      <c r="AG110" s="556"/>
      <c r="AH110" s="286" t="s">
        <v>22</v>
      </c>
      <c r="AI110" s="551"/>
      <c r="AJ110" s="1572" t="s">
        <v>4</v>
      </c>
      <c r="AK110" s="1533"/>
      <c r="AM110" s="549"/>
      <c r="AN110" s="549"/>
      <c r="AO110" s="549"/>
      <c r="AP110" s="1692" t="s">
        <v>874</v>
      </c>
      <c r="AR110" s="1694" t="s">
        <v>863</v>
      </c>
      <c r="AS110" s="1648" t="s">
        <v>864</v>
      </c>
      <c r="AU110" s="1"/>
      <c r="AV110" s="1"/>
      <c r="AW110" s="1"/>
      <c r="AX110" s="1"/>
      <c r="AY110" s="1"/>
      <c r="AZ110" s="1"/>
      <c r="BA110" s="1"/>
      <c r="BB110" s="1"/>
      <c r="BC110" s="1"/>
      <c r="BD110" s="1"/>
      <c r="BE110" s="1"/>
      <c r="BN110" s="1"/>
      <c r="BO110" s="1"/>
      <c r="BP110" s="1"/>
      <c r="BW110" s="300" t="s">
        <v>317</v>
      </c>
      <c r="BX110" s="102">
        <f t="shared" si="51"/>
        <v>0.1</v>
      </c>
      <c r="BY110" s="101" t="s">
        <v>282</v>
      </c>
      <c r="BZ110" s="75">
        <f t="shared" si="55"/>
        <v>10</v>
      </c>
      <c r="CA110" s="74">
        <f t="shared" si="53"/>
        <v>10</v>
      </c>
      <c r="CB110" s="91">
        <v>100</v>
      </c>
      <c r="CC110" s="96">
        <v>0</v>
      </c>
      <c r="CD110" s="71">
        <v>0</v>
      </c>
      <c r="CE110" s="79">
        <f t="shared" si="54"/>
        <v>10</v>
      </c>
      <c r="CF110" s="95">
        <v>100</v>
      </c>
      <c r="CG110" s="945"/>
      <c r="CI110" s="589" t="s">
        <v>1695</v>
      </c>
      <c r="CJ110" s="590"/>
      <c r="CK110" s="590"/>
      <c r="CL110" s="590"/>
      <c r="CM110" s="590"/>
      <c r="CN110" s="590"/>
      <c r="CO110" s="590"/>
      <c r="CP110" s="591"/>
      <c r="CR110" s="549"/>
      <c r="CS110" s="549"/>
      <c r="CT110" s="549"/>
      <c r="CU110" s="549"/>
      <c r="CW110" s="9">
        <v>1</v>
      </c>
    </row>
    <row r="111" spans="29:101" ht="21" customHeight="1">
      <c r="AC111" s="634"/>
      <c r="AD111" s="288">
        <v>16</v>
      </c>
      <c r="AE111" s="556"/>
      <c r="AF111" s="597">
        <v>1.03</v>
      </c>
      <c r="AG111" s="556"/>
      <c r="AH111" s="286" t="s">
        <v>21</v>
      </c>
      <c r="AI111" s="551"/>
      <c r="AJ111" s="1572" t="s">
        <v>728</v>
      </c>
      <c r="AK111" s="1533"/>
      <c r="AM111" s="549"/>
      <c r="AN111" s="549"/>
      <c r="AO111" s="549"/>
      <c r="AP111" s="1693"/>
      <c r="AR111" s="1693"/>
      <c r="AS111" s="1648"/>
      <c r="AU111" s="1"/>
      <c r="AV111" s="1"/>
      <c r="AW111" s="1"/>
      <c r="AX111" s="1"/>
      <c r="AY111" s="1"/>
      <c r="AZ111" s="1"/>
      <c r="BA111" s="1"/>
      <c r="BB111" s="1"/>
      <c r="BC111" s="1"/>
      <c r="BD111" s="1"/>
      <c r="BE111" s="1"/>
      <c r="BN111" s="1"/>
      <c r="BO111" s="1"/>
      <c r="BP111" s="1"/>
      <c r="BW111" s="539" t="s">
        <v>315</v>
      </c>
      <c r="BX111" s="102">
        <f t="shared" si="51"/>
        <v>0.25</v>
      </c>
      <c r="BY111" s="101" t="s">
        <v>282</v>
      </c>
      <c r="BZ111" s="75">
        <f t="shared" si="55"/>
        <v>4</v>
      </c>
      <c r="CA111" s="74">
        <f t="shared" si="53"/>
        <v>25</v>
      </c>
      <c r="CB111" s="91">
        <v>250</v>
      </c>
      <c r="CC111" s="96">
        <v>0</v>
      </c>
      <c r="CD111" s="71">
        <v>0</v>
      </c>
      <c r="CE111" s="79">
        <f t="shared" si="54"/>
        <v>25</v>
      </c>
      <c r="CF111" s="95">
        <v>250</v>
      </c>
      <c r="CG111" s="945" t="s">
        <v>314</v>
      </c>
      <c r="CI111" s="592" t="s">
        <v>782</v>
      </c>
      <c r="CJ111" s="593"/>
      <c r="CK111" s="593"/>
      <c r="CL111" s="593"/>
      <c r="CM111" s="593"/>
      <c r="CN111" s="593"/>
      <c r="CO111" s="593"/>
      <c r="CP111" s="594"/>
      <c r="CR111" s="549"/>
      <c r="CS111" s="549"/>
      <c r="CT111" s="549"/>
      <c r="CU111" s="549"/>
      <c r="CW111" s="9">
        <v>1</v>
      </c>
    </row>
    <row r="112" spans="29:101" ht="21" customHeight="1" thickBot="1">
      <c r="AC112" s="634"/>
      <c r="AD112" s="288">
        <v>14</v>
      </c>
      <c r="AE112" s="556"/>
      <c r="AF112" s="597">
        <v>1.01</v>
      </c>
      <c r="AG112" s="556"/>
      <c r="AH112" s="286" t="s">
        <v>20</v>
      </c>
      <c r="AI112" s="551"/>
      <c r="AJ112" s="1572" t="s">
        <v>728</v>
      </c>
      <c r="AK112" s="1533"/>
      <c r="AM112" s="549"/>
      <c r="AN112" s="549"/>
      <c r="AO112" s="549"/>
      <c r="AP112" s="3"/>
      <c r="AU112" s="1"/>
      <c r="AV112" s="1"/>
      <c r="AW112" s="1"/>
      <c r="AX112" s="1"/>
      <c r="AY112" s="1"/>
      <c r="AZ112" s="1"/>
      <c r="BA112" s="1"/>
      <c r="BB112" s="1"/>
      <c r="BC112" s="1"/>
      <c r="BD112" s="1"/>
      <c r="BE112" s="1"/>
      <c r="BN112" s="1"/>
      <c r="BO112" s="1"/>
      <c r="BP112" s="1"/>
      <c r="BW112" s="539" t="s">
        <v>312</v>
      </c>
      <c r="BX112" s="102">
        <f t="shared" si="51"/>
        <v>0.5</v>
      </c>
      <c r="BY112" s="101" t="s">
        <v>282</v>
      </c>
      <c r="BZ112" s="75">
        <f t="shared" si="55"/>
        <v>2</v>
      </c>
      <c r="CA112" s="74">
        <f t="shared" si="53"/>
        <v>50</v>
      </c>
      <c r="CB112" s="91">
        <v>500</v>
      </c>
      <c r="CC112" s="96">
        <v>0</v>
      </c>
      <c r="CD112" s="71">
        <v>0</v>
      </c>
      <c r="CE112" s="79">
        <f t="shared" si="54"/>
        <v>50</v>
      </c>
      <c r="CF112" s="69">
        <v>500</v>
      </c>
      <c r="CG112" s="945" t="s">
        <v>311</v>
      </c>
      <c r="CI112" s="595" t="s">
        <v>783</v>
      </c>
      <c r="CJ112" s="593"/>
      <c r="CK112" s="593"/>
      <c r="CL112" s="593"/>
      <c r="CM112" s="593"/>
      <c r="CN112" s="593"/>
      <c r="CO112" s="593"/>
      <c r="CP112" s="594"/>
      <c r="CR112" s="549"/>
      <c r="CS112" s="549"/>
      <c r="CT112" s="549"/>
      <c r="CU112" s="549"/>
      <c r="CW112" s="9">
        <v>1</v>
      </c>
    </row>
    <row r="113" spans="29:101" ht="21" customHeight="1">
      <c r="AC113" s="634"/>
      <c r="AD113" s="288">
        <v>38</v>
      </c>
      <c r="AE113" s="556"/>
      <c r="AF113" s="597">
        <v>1.05</v>
      </c>
      <c r="AG113" s="556"/>
      <c r="AH113" s="286" t="s">
        <v>19</v>
      </c>
      <c r="AI113" s="551"/>
      <c r="AJ113" s="1572" t="s">
        <v>731</v>
      </c>
      <c r="AK113" s="1533"/>
      <c r="AM113" s="549"/>
      <c r="AN113" s="549"/>
      <c r="AO113" s="549"/>
      <c r="AP113" s="1692" t="s">
        <v>875</v>
      </c>
      <c r="AR113" s="1694" t="s">
        <v>865</v>
      </c>
      <c r="AS113" s="1648" t="s">
        <v>866</v>
      </c>
      <c r="AU113" s="1"/>
      <c r="AV113" s="1"/>
      <c r="AW113" s="1"/>
      <c r="AX113" s="1"/>
      <c r="AY113" s="1"/>
      <c r="AZ113" s="1"/>
      <c r="BA113" s="1"/>
      <c r="BB113" s="1"/>
      <c r="BC113" s="1"/>
      <c r="BD113" s="1"/>
      <c r="BE113" s="1"/>
      <c r="BN113" s="1"/>
      <c r="BO113" s="1"/>
      <c r="BP113" s="1"/>
      <c r="BW113" s="542" t="s">
        <v>310</v>
      </c>
      <c r="BX113" s="93">
        <f t="shared" si="51"/>
        <v>0.06</v>
      </c>
      <c r="BY113" s="92" t="s">
        <v>282</v>
      </c>
      <c r="BZ113" s="75">
        <f t="shared" si="55"/>
        <v>17</v>
      </c>
      <c r="CA113" s="74">
        <f t="shared" si="53"/>
        <v>6</v>
      </c>
      <c r="CB113" s="91">
        <v>60</v>
      </c>
      <c r="CC113" s="96">
        <v>45</v>
      </c>
      <c r="CD113" s="71">
        <v>75</v>
      </c>
      <c r="CE113" s="79">
        <f t="shared" ref="CE113:CE120" si="56">CD113/10</f>
        <v>7.5</v>
      </c>
      <c r="CF113" s="95">
        <v>90</v>
      </c>
      <c r="CG113" s="945" t="s">
        <v>309</v>
      </c>
      <c r="CI113" s="596" t="s">
        <v>784</v>
      </c>
      <c r="CJ113" s="590"/>
      <c r="CK113" s="590"/>
      <c r="CL113" s="590"/>
      <c r="CM113" s="590"/>
      <c r="CN113" s="590"/>
      <c r="CO113" s="590"/>
      <c r="CP113" s="591"/>
      <c r="CR113" s="549"/>
      <c r="CS113" s="549"/>
      <c r="CT113" s="549"/>
      <c r="CU113" s="549"/>
      <c r="CW113" s="9">
        <v>1</v>
      </c>
    </row>
    <row r="114" spans="29:101" ht="21" customHeight="1">
      <c r="AC114" s="634"/>
      <c r="AD114" s="288">
        <v>15</v>
      </c>
      <c r="AE114" s="556"/>
      <c r="AF114" s="597">
        <v>1.02</v>
      </c>
      <c r="AG114" s="556"/>
      <c r="AH114" s="286" t="s">
        <v>18</v>
      </c>
      <c r="AI114" s="551"/>
      <c r="AJ114" s="1572" t="s">
        <v>743</v>
      </c>
      <c r="AK114" s="1533"/>
      <c r="AM114" s="549"/>
      <c r="AN114" s="549"/>
      <c r="AO114" s="549"/>
      <c r="AP114" s="1693"/>
      <c r="AR114" s="1693"/>
      <c r="AS114" s="1648"/>
      <c r="AU114" s="1"/>
      <c r="AV114" s="1"/>
      <c r="AW114" s="1"/>
      <c r="AX114" s="1"/>
      <c r="AY114" s="1"/>
      <c r="AZ114" s="1"/>
      <c r="BA114" s="1"/>
      <c r="BB114" s="1"/>
      <c r="BC114" s="1"/>
      <c r="BD114" s="1"/>
      <c r="BE114" s="1"/>
      <c r="BN114" s="1"/>
      <c r="BO114" s="1"/>
      <c r="BP114" s="1"/>
      <c r="BW114" s="542" t="s">
        <v>307</v>
      </c>
      <c r="BX114" s="93">
        <f t="shared" si="51"/>
        <v>0.12</v>
      </c>
      <c r="BY114" s="100" t="s">
        <v>282</v>
      </c>
      <c r="BZ114" s="99">
        <f t="shared" si="55"/>
        <v>8</v>
      </c>
      <c r="CA114" s="74">
        <f t="shared" si="53"/>
        <v>12</v>
      </c>
      <c r="CB114" s="91">
        <v>120</v>
      </c>
      <c r="CC114" s="98">
        <v>90</v>
      </c>
      <c r="CD114" s="98">
        <v>150</v>
      </c>
      <c r="CE114" s="79">
        <f t="shared" si="56"/>
        <v>15</v>
      </c>
      <c r="CF114" s="97">
        <v>180</v>
      </c>
      <c r="CG114" s="945" t="s">
        <v>306</v>
      </c>
      <c r="CI114" s="192">
        <f t="shared" ref="CI114:CP114" ca="1" si="57">CELL("largeur",CI114)</f>
        <v>17</v>
      </c>
      <c r="CJ114" s="191">
        <f t="shared" ca="1" si="57"/>
        <v>14</v>
      </c>
      <c r="CK114" s="191">
        <f t="shared" ca="1" si="57"/>
        <v>14</v>
      </c>
      <c r="CL114" s="191">
        <f t="shared" ca="1" si="57"/>
        <v>14</v>
      </c>
      <c r="CM114" s="191">
        <f t="shared" ca="1" si="57"/>
        <v>14</v>
      </c>
      <c r="CN114" s="191">
        <f t="shared" ca="1" si="57"/>
        <v>12</v>
      </c>
      <c r="CO114" s="191">
        <f t="shared" ca="1" si="57"/>
        <v>12</v>
      </c>
      <c r="CP114" s="190">
        <f t="shared" ca="1" si="57"/>
        <v>30</v>
      </c>
      <c r="CR114" s="549"/>
      <c r="CS114" s="549"/>
      <c r="CT114" s="549"/>
      <c r="CU114" s="549"/>
      <c r="CW114" s="9">
        <v>1</v>
      </c>
    </row>
    <row r="115" spans="29:101" ht="21" customHeight="1" thickBot="1">
      <c r="AC115" s="634"/>
      <c r="AD115" s="288">
        <v>26</v>
      </c>
      <c r="AE115" s="556"/>
      <c r="AF115" s="597">
        <v>1.04</v>
      </c>
      <c r="AG115" s="556"/>
      <c r="AH115" s="286" t="s">
        <v>17</v>
      </c>
      <c r="AI115" s="551"/>
      <c r="AJ115" s="1572" t="s">
        <v>731</v>
      </c>
      <c r="AK115" s="1533"/>
      <c r="AM115" s="549"/>
      <c r="AN115" s="549"/>
      <c r="AO115" s="549"/>
      <c r="AP115" s="3"/>
      <c r="AU115" s="1"/>
      <c r="AV115" s="1"/>
      <c r="AW115" s="1"/>
      <c r="AX115" s="1"/>
      <c r="AY115" s="1"/>
      <c r="AZ115" s="1"/>
      <c r="BA115" s="1"/>
      <c r="BB115" s="1"/>
      <c r="BC115" s="1"/>
      <c r="BD115" s="1"/>
      <c r="BE115" s="1"/>
      <c r="BN115" s="1"/>
      <c r="BO115" s="1"/>
      <c r="BP115" s="1"/>
      <c r="BW115" s="542" t="s">
        <v>304</v>
      </c>
      <c r="BX115" s="93">
        <f t="shared" si="51"/>
        <v>0.03</v>
      </c>
      <c r="BY115" s="92" t="s">
        <v>282</v>
      </c>
      <c r="BZ115" s="75">
        <f t="shared" si="55"/>
        <v>33</v>
      </c>
      <c r="CA115" s="74">
        <f t="shared" si="53"/>
        <v>3</v>
      </c>
      <c r="CB115" s="91">
        <v>30</v>
      </c>
      <c r="CC115" s="96">
        <v>22</v>
      </c>
      <c r="CD115" s="71">
        <v>38</v>
      </c>
      <c r="CE115" s="79">
        <f t="shared" si="56"/>
        <v>3.8</v>
      </c>
      <c r="CF115" s="95">
        <v>45</v>
      </c>
      <c r="CG115" s="945" t="s">
        <v>303</v>
      </c>
      <c r="CI115" s="179">
        <v>11</v>
      </c>
      <c r="CJ115" s="178">
        <v>14</v>
      </c>
      <c r="CK115" s="178">
        <v>11</v>
      </c>
      <c r="CL115" s="178">
        <v>11</v>
      </c>
      <c r="CM115" s="178">
        <v>11</v>
      </c>
      <c r="CN115" s="178">
        <v>12</v>
      </c>
      <c r="CO115" s="178">
        <v>40</v>
      </c>
      <c r="CP115" s="177">
        <v>41</v>
      </c>
      <c r="CR115" s="549"/>
      <c r="CS115" s="549"/>
      <c r="CT115" s="549"/>
      <c r="CU115" s="549"/>
      <c r="CW115" s="9">
        <v>1</v>
      </c>
    </row>
    <row r="116" spans="29:101" ht="21" customHeight="1">
      <c r="AC116" s="634"/>
      <c r="AD116" s="288">
        <v>35</v>
      </c>
      <c r="AE116" s="556"/>
      <c r="AF116" s="597">
        <v>1.03</v>
      </c>
      <c r="AG116" s="556"/>
      <c r="AH116" s="286" t="s">
        <v>16</v>
      </c>
      <c r="AI116" s="551"/>
      <c r="AJ116" s="1572" t="s">
        <v>726</v>
      </c>
      <c r="AK116" s="1533"/>
      <c r="AM116" s="549"/>
      <c r="AN116" s="549"/>
      <c r="AO116" s="549"/>
      <c r="AP116" s="1692" t="s">
        <v>876</v>
      </c>
      <c r="AR116" s="1694" t="s">
        <v>867</v>
      </c>
      <c r="AS116" s="1648" t="s">
        <v>868</v>
      </c>
      <c r="AU116" s="1"/>
      <c r="AV116" s="1"/>
      <c r="AW116" s="1"/>
      <c r="AX116" s="1"/>
      <c r="AY116" s="1"/>
      <c r="AZ116" s="1"/>
      <c r="BA116" s="1"/>
      <c r="BB116" s="1"/>
      <c r="BC116" s="1"/>
      <c r="BD116" s="1"/>
      <c r="BE116" s="1"/>
      <c r="BN116" s="1"/>
      <c r="BO116" s="1"/>
      <c r="BP116" s="1"/>
      <c r="BW116" s="86" t="s">
        <v>301</v>
      </c>
      <c r="BX116" s="93">
        <f t="shared" si="51"/>
        <v>1.4999999999999999E-2</v>
      </c>
      <c r="BY116" s="92" t="s">
        <v>282</v>
      </c>
      <c r="BZ116" s="75">
        <f t="shared" si="55"/>
        <v>67</v>
      </c>
      <c r="CA116" s="74">
        <f t="shared" si="53"/>
        <v>1.5</v>
      </c>
      <c r="CB116" s="91">
        <v>15</v>
      </c>
      <c r="CC116" s="96">
        <v>11</v>
      </c>
      <c r="CD116" s="71">
        <v>19</v>
      </c>
      <c r="CE116" s="79">
        <f t="shared" si="56"/>
        <v>1.9</v>
      </c>
      <c r="CF116" s="95">
        <v>22</v>
      </c>
      <c r="CG116" s="945" t="s">
        <v>300</v>
      </c>
      <c r="CR116" s="549"/>
      <c r="CS116" s="549"/>
      <c r="CT116" s="549"/>
      <c r="CU116" s="549"/>
      <c r="CW116" s="9">
        <v>1</v>
      </c>
    </row>
    <row r="117" spans="29:101" ht="21" customHeight="1">
      <c r="AC117" s="634"/>
      <c r="AD117" s="288">
        <v>11</v>
      </c>
      <c r="AE117" s="556"/>
      <c r="AF117" s="597">
        <v>1.01</v>
      </c>
      <c r="AG117" s="556"/>
      <c r="AH117" s="286" t="s">
        <v>14</v>
      </c>
      <c r="AI117" s="551"/>
      <c r="AJ117" s="1572" t="s">
        <v>727</v>
      </c>
      <c r="AK117" s="1533"/>
      <c r="AM117" s="549"/>
      <c r="AN117" s="549"/>
      <c r="AO117" s="549"/>
      <c r="AP117" s="1693"/>
      <c r="AR117" s="1693"/>
      <c r="AS117" s="1648"/>
      <c r="AU117" s="1"/>
      <c r="AV117" s="1"/>
      <c r="AW117" s="1"/>
      <c r="AX117" s="1"/>
      <c r="AY117" s="1"/>
      <c r="AZ117" s="1"/>
      <c r="BA117" s="1"/>
      <c r="BB117" s="1"/>
      <c r="BC117" s="1"/>
      <c r="BD117" s="1"/>
      <c r="BE117" s="1"/>
      <c r="BN117" s="1"/>
      <c r="BO117" s="1"/>
      <c r="BP117" s="1"/>
      <c r="BW117" s="86" t="s">
        <v>298</v>
      </c>
      <c r="BX117" s="93">
        <f t="shared" si="51"/>
        <v>5.0000000000000001E-3</v>
      </c>
      <c r="BY117" s="92" t="s">
        <v>282</v>
      </c>
      <c r="BZ117" s="75">
        <f t="shared" si="55"/>
        <v>200</v>
      </c>
      <c r="CA117" s="74">
        <f t="shared" si="53"/>
        <v>0.5</v>
      </c>
      <c r="CB117" s="91">
        <v>5</v>
      </c>
      <c r="CC117" s="96">
        <v>4</v>
      </c>
      <c r="CD117" s="71">
        <v>6</v>
      </c>
      <c r="CE117" s="79">
        <f t="shared" si="56"/>
        <v>0.6</v>
      </c>
      <c r="CF117" s="95">
        <v>8</v>
      </c>
      <c r="CG117" s="945" t="s">
        <v>297</v>
      </c>
      <c r="CR117" s="549"/>
      <c r="CS117" s="549"/>
      <c r="CT117" s="549"/>
      <c r="CU117" s="549"/>
      <c r="CW117" s="9">
        <v>1</v>
      </c>
    </row>
    <row r="118" spans="29:101" ht="21" customHeight="1" thickBot="1">
      <c r="AC118" s="634"/>
      <c r="AD118" s="288">
        <v>15</v>
      </c>
      <c r="AE118" s="556"/>
      <c r="AF118" s="597">
        <v>1.04</v>
      </c>
      <c r="AG118" s="556"/>
      <c r="AH118" s="286" t="s">
        <v>12</v>
      </c>
      <c r="AI118" s="551"/>
      <c r="AJ118" s="1572" t="s">
        <v>728</v>
      </c>
      <c r="AK118" s="1533"/>
      <c r="AM118" s="549"/>
      <c r="AN118" s="549"/>
      <c r="AO118" s="549"/>
      <c r="AP118" s="3"/>
      <c r="AU118" s="1"/>
      <c r="AV118" s="1"/>
      <c r="AW118" s="1"/>
      <c r="AX118" s="1"/>
      <c r="AY118" s="1"/>
      <c r="AZ118" s="1"/>
      <c r="BA118" s="1"/>
      <c r="BB118" s="1"/>
      <c r="BC118" s="1"/>
      <c r="BD118" s="1"/>
      <c r="BE118" s="1"/>
      <c r="BN118" s="1"/>
      <c r="BO118" s="1"/>
      <c r="BP118" s="1"/>
      <c r="BW118" s="86" t="s">
        <v>296</v>
      </c>
      <c r="BX118" s="93">
        <f t="shared" si="51"/>
        <v>1.4999999999999999E-2</v>
      </c>
      <c r="BY118" s="92" t="s">
        <v>282</v>
      </c>
      <c r="BZ118" s="75">
        <f t="shared" si="55"/>
        <v>67</v>
      </c>
      <c r="CA118" s="74">
        <f t="shared" si="53"/>
        <v>1.5</v>
      </c>
      <c r="CB118" s="91">
        <v>15</v>
      </c>
      <c r="CC118" s="96">
        <v>11</v>
      </c>
      <c r="CD118" s="71">
        <v>19</v>
      </c>
      <c r="CE118" s="79">
        <f t="shared" si="56"/>
        <v>1.9</v>
      </c>
      <c r="CF118" s="95">
        <v>22</v>
      </c>
      <c r="CG118" s="945" t="s">
        <v>295</v>
      </c>
      <c r="CR118" s="549"/>
      <c r="CS118" s="549"/>
      <c r="CT118" s="549"/>
      <c r="CU118" s="549"/>
      <c r="CW118" s="9">
        <v>1</v>
      </c>
    </row>
    <row r="119" spans="29:101" ht="21" customHeight="1">
      <c r="AC119" s="634"/>
      <c r="AD119" s="288">
        <v>38</v>
      </c>
      <c r="AE119" s="556"/>
      <c r="AF119" s="597">
        <v>0.96</v>
      </c>
      <c r="AG119" s="556"/>
      <c r="AH119" s="286" t="s">
        <v>11</v>
      </c>
      <c r="AI119" s="551"/>
      <c r="AJ119" s="1572" t="s">
        <v>728</v>
      </c>
      <c r="AK119" s="1533"/>
      <c r="AM119" s="549"/>
      <c r="AN119" s="549"/>
      <c r="AO119" s="549"/>
      <c r="AP119" s="1692" t="s">
        <v>877</v>
      </c>
      <c r="AR119" s="1694" t="s">
        <v>869</v>
      </c>
      <c r="AS119" s="1648" t="s">
        <v>870</v>
      </c>
      <c r="AU119" s="1"/>
      <c r="AV119" s="1"/>
      <c r="AW119" s="1"/>
      <c r="AX119" s="1"/>
      <c r="AY119" s="1"/>
      <c r="AZ119" s="1"/>
      <c r="BA119" s="1"/>
      <c r="BB119" s="1"/>
      <c r="BC119" s="1"/>
      <c r="BD119" s="1"/>
      <c r="BE119" s="1"/>
      <c r="BN119" s="1"/>
      <c r="BO119" s="1"/>
      <c r="BP119" s="1"/>
      <c r="BW119" s="542" t="s">
        <v>293</v>
      </c>
      <c r="BX119" s="93">
        <f t="shared" si="51"/>
        <v>5.0000000000000001E-3</v>
      </c>
      <c r="BY119" s="92" t="s">
        <v>282</v>
      </c>
      <c r="BZ119" s="75">
        <f t="shared" si="55"/>
        <v>200</v>
      </c>
      <c r="CA119" s="74">
        <f t="shared" si="53"/>
        <v>0.5</v>
      </c>
      <c r="CB119" s="91">
        <v>5</v>
      </c>
      <c r="CC119" s="96">
        <v>4</v>
      </c>
      <c r="CD119" s="71">
        <v>6</v>
      </c>
      <c r="CE119" s="74">
        <f t="shared" si="56"/>
        <v>0.6</v>
      </c>
      <c r="CF119" s="95">
        <v>8</v>
      </c>
      <c r="CG119" s="945" t="s">
        <v>292</v>
      </c>
      <c r="CR119" s="549"/>
      <c r="CS119" s="549"/>
      <c r="CT119" s="549"/>
      <c r="CU119" s="549"/>
      <c r="CW119" s="9">
        <v>1</v>
      </c>
    </row>
    <row r="120" spans="29:101" ht="21" customHeight="1">
      <c r="AC120" s="634"/>
      <c r="AD120" s="288">
        <v>40</v>
      </c>
      <c r="AE120" s="556"/>
      <c r="AF120" s="597">
        <v>0.98</v>
      </c>
      <c r="AG120" s="556"/>
      <c r="AH120" s="286" t="s">
        <v>10</v>
      </c>
      <c r="AI120" s="551"/>
      <c r="AJ120" s="1572" t="s">
        <v>750</v>
      </c>
      <c r="AK120" s="1533"/>
      <c r="AM120" s="549"/>
      <c r="AN120" s="549"/>
      <c r="AO120" s="549"/>
      <c r="AP120" s="1693"/>
      <c r="AR120" s="1693"/>
      <c r="AS120" s="1648"/>
      <c r="AU120" s="1"/>
      <c r="AV120" s="1"/>
      <c r="AW120" s="1"/>
      <c r="AX120" s="1"/>
      <c r="AY120" s="1"/>
      <c r="AZ120" s="1"/>
      <c r="BA120" s="1"/>
      <c r="BB120" s="1"/>
      <c r="BC120" s="1"/>
      <c r="BD120" s="1"/>
      <c r="BE120" s="1"/>
      <c r="BN120" s="1"/>
      <c r="BO120" s="1"/>
      <c r="BP120" s="1"/>
      <c r="BW120" s="626" t="s">
        <v>290</v>
      </c>
      <c r="BX120" s="93">
        <f t="shared" si="51"/>
        <v>0.12</v>
      </c>
      <c r="BY120" s="92" t="s">
        <v>282</v>
      </c>
      <c r="BZ120" s="75">
        <f t="shared" si="55"/>
        <v>8</v>
      </c>
      <c r="CA120" s="74">
        <f t="shared" si="53"/>
        <v>12</v>
      </c>
      <c r="CB120" s="91">
        <v>120</v>
      </c>
      <c r="CC120" s="96">
        <v>90</v>
      </c>
      <c r="CD120" s="71">
        <v>150</v>
      </c>
      <c r="CE120" s="79">
        <f t="shared" si="56"/>
        <v>15</v>
      </c>
      <c r="CF120" s="95">
        <v>180</v>
      </c>
      <c r="CG120" s="945" t="s">
        <v>289</v>
      </c>
      <c r="CR120" s="549"/>
      <c r="CS120" s="549"/>
      <c r="CT120" s="549"/>
      <c r="CU120" s="549"/>
      <c r="CW120" s="9">
        <v>1</v>
      </c>
    </row>
    <row r="121" spans="29:101" ht="21" customHeight="1">
      <c r="AC121" s="634"/>
      <c r="AD121" s="288">
        <v>15</v>
      </c>
      <c r="AE121" s="556"/>
      <c r="AF121" s="597">
        <v>1.02</v>
      </c>
      <c r="AG121" s="556"/>
      <c r="AH121" s="286" t="s">
        <v>9</v>
      </c>
      <c r="AI121" s="551"/>
      <c r="AJ121" s="1572" t="s">
        <v>738</v>
      </c>
      <c r="AK121" s="1533"/>
      <c r="AM121" s="549"/>
      <c r="AN121" s="549"/>
      <c r="AO121" s="549"/>
      <c r="AP121" s="549"/>
      <c r="AQ121" s="549"/>
      <c r="AR121" s="549"/>
      <c r="AS121" s="549"/>
      <c r="AU121" s="1"/>
      <c r="AV121" s="1"/>
      <c r="AW121" s="1"/>
      <c r="AX121" s="1"/>
      <c r="AY121" s="1"/>
      <c r="AZ121" s="1"/>
      <c r="BA121" s="1"/>
      <c r="BB121" s="1"/>
      <c r="BC121" s="1"/>
      <c r="BD121" s="1"/>
      <c r="BE121" s="1"/>
      <c r="BN121" s="1"/>
      <c r="BO121" s="1"/>
      <c r="BP121" s="1"/>
      <c r="BW121" s="94" t="s">
        <v>287</v>
      </c>
      <c r="BX121" s="93">
        <f t="shared" si="51"/>
        <v>5.0000000000000001E-3</v>
      </c>
      <c r="BY121" s="92" t="s">
        <v>282</v>
      </c>
      <c r="BZ121" s="75">
        <f t="shared" si="55"/>
        <v>200</v>
      </c>
      <c r="CA121" s="74">
        <f t="shared" si="53"/>
        <v>0.5</v>
      </c>
      <c r="CB121" s="91">
        <v>5</v>
      </c>
      <c r="CC121" s="90">
        <v>0</v>
      </c>
      <c r="CD121" s="89">
        <v>0</v>
      </c>
      <c r="CE121" s="79"/>
      <c r="CF121" s="88"/>
      <c r="CG121" s="945" t="s">
        <v>281</v>
      </c>
      <c r="CR121" s="549"/>
      <c r="CS121" s="549"/>
      <c r="CT121" s="549"/>
      <c r="CU121" s="549"/>
      <c r="CW121" s="9">
        <v>1</v>
      </c>
    </row>
    <row r="122" spans="29:101" ht="21" customHeight="1">
      <c r="AC122" s="634"/>
      <c r="AD122" s="288">
        <v>15</v>
      </c>
      <c r="AE122" s="556"/>
      <c r="AF122" s="597">
        <v>1.02</v>
      </c>
      <c r="AG122" s="556"/>
      <c r="AH122" s="286" t="s">
        <v>7</v>
      </c>
      <c r="AI122" s="551"/>
      <c r="AJ122" s="1572" t="s">
        <v>732</v>
      </c>
      <c r="AK122" s="1533"/>
      <c r="AM122" s="549"/>
      <c r="AN122" s="549"/>
      <c r="AO122" s="549"/>
      <c r="AP122" s="549"/>
      <c r="AQ122" s="549"/>
      <c r="AR122" s="549"/>
      <c r="AS122" s="549"/>
      <c r="AU122" s="1"/>
      <c r="AV122" s="1"/>
      <c r="AW122" s="1"/>
      <c r="AX122" s="1"/>
      <c r="AY122" s="1"/>
      <c r="AZ122" s="1"/>
      <c r="BA122" s="1"/>
      <c r="BB122" s="1"/>
      <c r="BC122" s="1"/>
      <c r="BD122" s="1"/>
      <c r="BE122" s="1"/>
      <c r="BN122" s="1"/>
      <c r="BO122" s="1"/>
      <c r="BP122" s="1"/>
      <c r="BW122" s="94" t="s">
        <v>285</v>
      </c>
      <c r="BX122" s="93">
        <f t="shared" si="51"/>
        <v>1.4999999999999999E-2</v>
      </c>
      <c r="BY122" s="92" t="s">
        <v>282</v>
      </c>
      <c r="BZ122" s="75">
        <f t="shared" si="55"/>
        <v>67</v>
      </c>
      <c r="CA122" s="74">
        <f t="shared" si="53"/>
        <v>1.5</v>
      </c>
      <c r="CB122" s="91">
        <v>15</v>
      </c>
      <c r="CC122" s="90">
        <v>0</v>
      </c>
      <c r="CD122" s="89">
        <v>0</v>
      </c>
      <c r="CE122" s="79"/>
      <c r="CF122" s="88">
        <v>1000</v>
      </c>
      <c r="CG122" s="945" t="s">
        <v>281</v>
      </c>
      <c r="CR122" s="549"/>
      <c r="CS122" s="549"/>
      <c r="CT122" s="549"/>
      <c r="CU122" s="549"/>
      <c r="CW122" s="9">
        <v>1</v>
      </c>
    </row>
    <row r="123" spans="29:101" ht="21" customHeight="1">
      <c r="AC123" s="634"/>
      <c r="AD123" s="288">
        <v>40</v>
      </c>
      <c r="AE123" s="556"/>
      <c r="AF123" s="597">
        <v>1.03</v>
      </c>
      <c r="AG123" s="556"/>
      <c r="AH123" s="286" t="s">
        <v>5</v>
      </c>
      <c r="AI123" s="551"/>
      <c r="AJ123" s="1572" t="s">
        <v>747</v>
      </c>
      <c r="AK123" s="1533"/>
      <c r="AM123" s="549"/>
      <c r="AN123" s="549"/>
      <c r="AO123" s="549"/>
      <c r="AP123" s="549"/>
      <c r="AQ123" s="549"/>
      <c r="AR123" s="549"/>
      <c r="AS123" s="549"/>
      <c r="AU123" s="1"/>
      <c r="AV123" s="1"/>
      <c r="AW123" s="1"/>
      <c r="AX123" s="1"/>
      <c r="AY123" s="1"/>
      <c r="AZ123" s="1"/>
      <c r="BA123" s="1"/>
      <c r="BB123" s="1"/>
      <c r="BC123" s="1"/>
      <c r="BD123" s="1"/>
      <c r="BE123" s="1"/>
      <c r="BN123" s="1"/>
      <c r="BO123" s="1"/>
      <c r="BP123" s="1"/>
      <c r="BW123" s="94" t="s">
        <v>283</v>
      </c>
      <c r="BX123" s="93">
        <f t="shared" si="51"/>
        <v>0.25</v>
      </c>
      <c r="BY123" s="92" t="s">
        <v>282</v>
      </c>
      <c r="BZ123" s="75">
        <f t="shared" si="55"/>
        <v>4</v>
      </c>
      <c r="CA123" s="74">
        <f t="shared" si="53"/>
        <v>25</v>
      </c>
      <c r="CB123" s="91">
        <v>250</v>
      </c>
      <c r="CC123" s="90">
        <v>0</v>
      </c>
      <c r="CD123" s="89">
        <v>0</v>
      </c>
      <c r="CE123" s="74"/>
      <c r="CF123" s="88">
        <v>1</v>
      </c>
      <c r="CG123" s="945" t="s">
        <v>281</v>
      </c>
      <c r="CR123" s="549"/>
      <c r="CS123" s="549"/>
      <c r="CT123" s="549"/>
      <c r="CU123" s="549"/>
      <c r="CW123" s="9">
        <v>1</v>
      </c>
    </row>
    <row r="124" spans="29:101" ht="21" customHeight="1">
      <c r="AC124" s="634"/>
      <c r="AD124" s="288">
        <v>40</v>
      </c>
      <c r="AE124" s="556"/>
      <c r="AF124" s="597">
        <v>1.03</v>
      </c>
      <c r="AG124" s="556"/>
      <c r="AH124" s="286" t="s">
        <v>3</v>
      </c>
      <c r="AI124" s="551"/>
      <c r="AJ124" s="1572" t="s">
        <v>728</v>
      </c>
      <c r="AK124" s="1533"/>
      <c r="AM124" s="549"/>
      <c r="AN124" s="549"/>
      <c r="AO124" s="549"/>
      <c r="AP124" s="549"/>
      <c r="AQ124" s="549"/>
      <c r="AR124" s="549"/>
      <c r="AS124" s="549"/>
      <c r="AU124" s="1"/>
      <c r="AV124" s="1"/>
      <c r="AW124" s="1"/>
      <c r="AX124" s="1"/>
      <c r="AY124" s="1"/>
      <c r="AZ124" s="1"/>
      <c r="BA124" s="1"/>
      <c r="BB124" s="1"/>
      <c r="BC124" s="1"/>
      <c r="BD124" s="1"/>
      <c r="BE124" s="1"/>
      <c r="BN124" s="1"/>
      <c r="BO124" s="1"/>
      <c r="BP124" s="1"/>
      <c r="BW124" s="86" t="s">
        <v>280</v>
      </c>
      <c r="BX124" s="77">
        <f t="shared" si="51"/>
        <v>6.4999999999999997E-3</v>
      </c>
      <c r="BY124" s="82" t="s">
        <v>243</v>
      </c>
      <c r="BZ124" s="75">
        <f t="shared" si="55"/>
        <v>154</v>
      </c>
      <c r="CA124" s="74"/>
      <c r="CB124" s="73">
        <v>6.5</v>
      </c>
      <c r="CC124" s="72">
        <v>0</v>
      </c>
      <c r="CD124" s="71">
        <v>0</v>
      </c>
      <c r="CE124" s="79"/>
      <c r="CF124" s="69"/>
      <c r="CG124" s="904" t="s">
        <v>277</v>
      </c>
      <c r="CR124" s="549"/>
      <c r="CS124" s="549"/>
      <c r="CT124" s="549"/>
      <c r="CU124" s="549"/>
      <c r="CW124" s="9">
        <v>1</v>
      </c>
    </row>
    <row r="125" spans="29:101" ht="21" customHeight="1">
      <c r="AC125" s="634"/>
      <c r="AD125" s="288">
        <v>40</v>
      </c>
      <c r="AE125" s="556"/>
      <c r="AF125" s="597">
        <v>0.95</v>
      </c>
      <c r="AG125" s="556"/>
      <c r="AH125" s="286" t="s">
        <v>2</v>
      </c>
      <c r="AI125" s="551"/>
      <c r="AJ125" s="1572" t="s">
        <v>731</v>
      </c>
      <c r="AK125" s="1533"/>
      <c r="AM125" s="549"/>
      <c r="AN125" s="549"/>
      <c r="AO125" s="549"/>
      <c r="AP125" s="549"/>
      <c r="AQ125" s="549"/>
      <c r="AR125" s="549"/>
      <c r="AS125" s="549"/>
      <c r="AU125" s="1"/>
      <c r="AV125" s="1"/>
      <c r="AW125" s="1"/>
      <c r="AX125" s="1"/>
      <c r="AY125" s="1"/>
      <c r="AZ125" s="1"/>
      <c r="BA125" s="1"/>
      <c r="BB125" s="1"/>
      <c r="BC125" s="1"/>
      <c r="BD125" s="1"/>
      <c r="BE125" s="1"/>
      <c r="BN125" s="1"/>
      <c r="BO125" s="1"/>
      <c r="BP125" s="1"/>
      <c r="BW125" s="86" t="s">
        <v>278</v>
      </c>
      <c r="BX125" s="77">
        <f t="shared" si="51"/>
        <v>0.1</v>
      </c>
      <c r="BY125" s="82" t="s">
        <v>243</v>
      </c>
      <c r="BZ125" s="75">
        <f t="shared" si="55"/>
        <v>10</v>
      </c>
      <c r="CA125" s="79"/>
      <c r="CB125" s="73">
        <v>100</v>
      </c>
      <c r="CC125" s="72">
        <v>0</v>
      </c>
      <c r="CD125" s="71">
        <v>0</v>
      </c>
      <c r="CE125" s="84"/>
      <c r="CF125" s="69"/>
      <c r="CG125" s="904" t="s">
        <v>277</v>
      </c>
      <c r="CR125" s="549"/>
      <c r="CS125" s="549"/>
      <c r="CT125" s="549"/>
      <c r="CU125" s="549"/>
      <c r="CW125" s="9">
        <v>1</v>
      </c>
    </row>
    <row r="126" spans="29:101" ht="21" customHeight="1">
      <c r="AC126" s="634"/>
      <c r="AD126" s="288">
        <v>40</v>
      </c>
      <c r="AE126" s="556"/>
      <c r="AF126" s="597">
        <v>0.94</v>
      </c>
      <c r="AG126" s="556"/>
      <c r="AH126" s="286" t="s">
        <v>1</v>
      </c>
      <c r="AI126" s="551"/>
      <c r="AJ126" s="1572" t="s">
        <v>731</v>
      </c>
      <c r="AK126" s="1533"/>
      <c r="AM126" s="549"/>
      <c r="AN126" s="549"/>
      <c r="AO126" s="549"/>
      <c r="AP126" s="549"/>
      <c r="AQ126" s="549"/>
      <c r="AR126" s="549"/>
      <c r="AS126" s="549"/>
      <c r="AU126" s="1"/>
      <c r="AV126" s="1"/>
      <c r="AW126" s="1"/>
      <c r="AX126" s="1"/>
      <c r="AY126" s="1"/>
      <c r="AZ126" s="1"/>
      <c r="BA126" s="1"/>
      <c r="BB126" s="1"/>
      <c r="BC126" s="1"/>
      <c r="BD126" s="1"/>
      <c r="BE126" s="1"/>
      <c r="BN126" s="1"/>
      <c r="BO126" s="1"/>
      <c r="BP126" s="1"/>
      <c r="BW126" s="86" t="s">
        <v>275</v>
      </c>
      <c r="BX126" s="77">
        <f t="shared" si="51"/>
        <v>3.0000000000000001E-3</v>
      </c>
      <c r="BY126" s="82" t="s">
        <v>243</v>
      </c>
      <c r="BZ126" s="75">
        <f t="shared" si="55"/>
        <v>333</v>
      </c>
      <c r="CA126" s="79"/>
      <c r="CB126" s="73">
        <v>3</v>
      </c>
      <c r="CC126" s="72">
        <v>0</v>
      </c>
      <c r="CD126" s="71">
        <v>0</v>
      </c>
      <c r="CE126" s="79"/>
      <c r="CF126" s="69"/>
      <c r="CG126" s="904" t="s">
        <v>270</v>
      </c>
      <c r="CR126" s="549"/>
      <c r="CS126" s="549"/>
      <c r="CT126" s="549"/>
      <c r="CU126" s="549"/>
      <c r="CW126" s="9">
        <v>1</v>
      </c>
    </row>
    <row r="127" spans="29:101" ht="21" customHeight="1">
      <c r="AC127" s="634"/>
      <c r="AD127" s="288">
        <v>15</v>
      </c>
      <c r="AE127" s="556"/>
      <c r="AF127" s="597">
        <v>1.02</v>
      </c>
      <c r="AG127" s="556"/>
      <c r="AH127" s="286" t="s">
        <v>0</v>
      </c>
      <c r="AI127" s="551"/>
      <c r="AJ127" s="1572" t="s">
        <v>731</v>
      </c>
      <c r="AK127" s="1533"/>
      <c r="AM127" s="549"/>
      <c r="AN127" s="549"/>
      <c r="AO127" s="549"/>
      <c r="AP127" s="549"/>
      <c r="AQ127" s="549"/>
      <c r="AR127" s="549"/>
      <c r="AS127" s="549"/>
      <c r="AU127" s="1"/>
      <c r="AV127" s="1"/>
      <c r="AW127" s="1"/>
      <c r="AX127" s="1"/>
      <c r="AY127" s="1"/>
      <c r="AZ127" s="1"/>
      <c r="BA127" s="1"/>
      <c r="BB127" s="1"/>
      <c r="BC127" s="1"/>
      <c r="BD127" s="1"/>
      <c r="BE127" s="1"/>
      <c r="BN127" s="1"/>
      <c r="BO127" s="1"/>
      <c r="BP127" s="1"/>
      <c r="BW127" s="86" t="s">
        <v>273</v>
      </c>
      <c r="BX127" s="77">
        <f t="shared" si="51"/>
        <v>8.0000000000000002E-3</v>
      </c>
      <c r="BY127" s="82" t="s">
        <v>243</v>
      </c>
      <c r="BZ127" s="75">
        <f t="shared" si="55"/>
        <v>125</v>
      </c>
      <c r="CA127" s="79"/>
      <c r="CB127" s="73">
        <v>8</v>
      </c>
      <c r="CC127" s="72">
        <v>0</v>
      </c>
      <c r="CD127" s="71">
        <v>0</v>
      </c>
      <c r="CE127" s="79"/>
      <c r="CF127" s="69"/>
      <c r="CG127" s="904" t="s">
        <v>270</v>
      </c>
      <c r="CQ127" s="2"/>
      <c r="CR127" s="549"/>
      <c r="CS127" s="549"/>
      <c r="CT127" s="549"/>
      <c r="CU127" s="549"/>
      <c r="CW127" s="9">
        <v>1</v>
      </c>
    </row>
    <row r="128" spans="29:101" ht="21" customHeight="1">
      <c r="AC128" s="634"/>
      <c r="AM128" s="549"/>
      <c r="AN128" s="549"/>
      <c r="AO128" s="549"/>
      <c r="AP128" s="549"/>
      <c r="AQ128" s="549"/>
      <c r="AR128" s="549"/>
      <c r="AS128" s="549"/>
      <c r="AU128" s="1"/>
      <c r="AV128" s="1"/>
      <c r="AW128" s="1"/>
      <c r="AX128" s="1"/>
      <c r="AY128" s="1"/>
      <c r="AZ128" s="1"/>
      <c r="BA128" s="1"/>
      <c r="BB128" s="1"/>
      <c r="BC128" s="1"/>
      <c r="BD128" s="1"/>
      <c r="BE128" s="1"/>
      <c r="BN128" s="1"/>
      <c r="BO128" s="1"/>
      <c r="BP128" s="1"/>
      <c r="BW128" s="86" t="s">
        <v>271</v>
      </c>
      <c r="BX128" s="85">
        <f t="shared" si="51"/>
        <v>0.12</v>
      </c>
      <c r="BY128" s="82" t="s">
        <v>243</v>
      </c>
      <c r="BZ128" s="75">
        <f t="shared" si="55"/>
        <v>8</v>
      </c>
      <c r="CA128" s="79"/>
      <c r="CB128" s="73">
        <v>120</v>
      </c>
      <c r="CC128" s="72">
        <v>0</v>
      </c>
      <c r="CD128" s="71">
        <v>0</v>
      </c>
      <c r="CE128" s="84"/>
      <c r="CF128" s="69"/>
      <c r="CG128" s="904" t="s">
        <v>270</v>
      </c>
      <c r="CO128" s="2"/>
      <c r="CP128" s="2"/>
      <c r="CQ128" s="2"/>
      <c r="CR128" s="549"/>
      <c r="CS128" s="549"/>
      <c r="CT128" s="549"/>
      <c r="CU128" s="549"/>
      <c r="CW128" s="9">
        <v>1</v>
      </c>
    </row>
    <row r="129" spans="29:101" ht="21" customHeight="1">
      <c r="AC129" s="634"/>
      <c r="AM129" s="549"/>
      <c r="AN129" s="549"/>
      <c r="AO129" s="549"/>
      <c r="AP129" s="549"/>
      <c r="AQ129" s="549"/>
      <c r="AR129" s="549"/>
      <c r="AS129" s="549"/>
      <c r="AU129" s="1"/>
      <c r="AV129" s="1"/>
      <c r="AW129" s="1"/>
      <c r="AX129" s="1"/>
      <c r="AY129" s="1"/>
      <c r="AZ129" s="1"/>
      <c r="BA129" s="1"/>
      <c r="BB129" s="1"/>
      <c r="BC129" s="1"/>
      <c r="BD129" s="1"/>
      <c r="BE129" s="1"/>
      <c r="BN129" s="1"/>
      <c r="BO129" s="1"/>
      <c r="BP129" s="1"/>
      <c r="BW129" s="86" t="s">
        <v>269</v>
      </c>
      <c r="BX129" s="77">
        <f t="shared" si="51"/>
        <v>4.0000000000000001E-3</v>
      </c>
      <c r="BY129" s="82" t="s">
        <v>243</v>
      </c>
      <c r="BZ129" s="75">
        <f t="shared" si="55"/>
        <v>250</v>
      </c>
      <c r="CA129" s="79"/>
      <c r="CB129" s="73">
        <v>4</v>
      </c>
      <c r="CC129" s="72">
        <v>0</v>
      </c>
      <c r="CD129" s="71">
        <v>0</v>
      </c>
      <c r="CE129" s="79"/>
      <c r="CF129" s="69"/>
      <c r="CG129" s="904" t="s">
        <v>266</v>
      </c>
      <c r="CQ129" s="2"/>
      <c r="CR129" s="549"/>
      <c r="CS129" s="549"/>
      <c r="CT129" s="549"/>
      <c r="CU129" s="549"/>
      <c r="CW129" s="9">
        <v>1</v>
      </c>
    </row>
    <row r="130" spans="29:101" ht="21" customHeight="1">
      <c r="AC130" s="634"/>
      <c r="AM130" s="549"/>
      <c r="AN130" s="549"/>
      <c r="AO130" s="549"/>
      <c r="AP130" s="549"/>
      <c r="AQ130" s="549"/>
      <c r="AR130" s="549"/>
      <c r="AS130" s="549"/>
      <c r="AU130" s="1"/>
      <c r="AV130" s="1"/>
      <c r="AW130" s="1"/>
      <c r="AX130" s="1"/>
      <c r="AY130" s="1"/>
      <c r="AZ130" s="1"/>
      <c r="BA130" s="1"/>
      <c r="BB130" s="1"/>
      <c r="BC130" s="1"/>
      <c r="BD130" s="1"/>
      <c r="BE130" s="1"/>
      <c r="BN130" s="1"/>
      <c r="BO130" s="1"/>
      <c r="BP130" s="1"/>
      <c r="BW130" s="86" t="s">
        <v>267</v>
      </c>
      <c r="BX130" s="77">
        <f t="shared" si="51"/>
        <v>0.2</v>
      </c>
      <c r="BY130" s="82" t="s">
        <v>243</v>
      </c>
      <c r="BZ130" s="75">
        <f t="shared" si="55"/>
        <v>5</v>
      </c>
      <c r="CA130" s="79"/>
      <c r="CB130" s="73">
        <v>200</v>
      </c>
      <c r="CC130" s="72">
        <v>0</v>
      </c>
      <c r="CD130" s="71">
        <v>0</v>
      </c>
      <c r="CE130" s="79"/>
      <c r="CF130" s="69"/>
      <c r="CG130" s="904" t="s">
        <v>266</v>
      </c>
      <c r="CQ130" s="2"/>
      <c r="CR130" s="549"/>
      <c r="CS130" s="549"/>
      <c r="CT130" s="549"/>
      <c r="CU130" s="549"/>
      <c r="CW130" s="9">
        <v>1</v>
      </c>
    </row>
    <row r="131" spans="29:101" ht="21" customHeight="1">
      <c r="AC131" s="634"/>
      <c r="AM131" s="549"/>
      <c r="AN131" s="549"/>
      <c r="AO131" s="549"/>
      <c r="AP131" s="549"/>
      <c r="AQ131" s="549"/>
      <c r="AR131" s="549"/>
      <c r="AS131" s="549"/>
      <c r="AU131" s="1"/>
      <c r="AV131" s="1"/>
      <c r="AW131" s="1"/>
      <c r="AX131" s="1"/>
      <c r="AY131" s="1"/>
      <c r="AZ131" s="1"/>
      <c r="BA131" s="1"/>
      <c r="BB131" s="1"/>
      <c r="BC131" s="1"/>
      <c r="BD131" s="1"/>
      <c r="BE131" s="1"/>
      <c r="BN131" s="1"/>
      <c r="BO131" s="1"/>
      <c r="BP131" s="1"/>
      <c r="BW131" s="86" t="s">
        <v>265</v>
      </c>
      <c r="BX131" s="77">
        <f t="shared" si="51"/>
        <v>2E-3</v>
      </c>
      <c r="BY131" s="82" t="s">
        <v>243</v>
      </c>
      <c r="BZ131" s="75">
        <f t="shared" si="55"/>
        <v>500</v>
      </c>
      <c r="CA131" s="74"/>
      <c r="CB131" s="73">
        <v>2</v>
      </c>
      <c r="CC131" s="72">
        <v>0</v>
      </c>
      <c r="CD131" s="71">
        <v>0</v>
      </c>
      <c r="CE131" s="79"/>
      <c r="CF131" s="69"/>
      <c r="CG131" s="904" t="s">
        <v>262</v>
      </c>
      <c r="CQ131" s="2"/>
      <c r="CR131" s="549"/>
      <c r="CS131" s="549"/>
      <c r="CT131" s="549"/>
      <c r="CU131" s="549"/>
      <c r="CW131" s="9">
        <v>1</v>
      </c>
    </row>
    <row r="132" spans="29:101" ht="21" customHeight="1">
      <c r="AC132" s="634"/>
      <c r="AM132" s="549"/>
      <c r="AN132" s="549"/>
      <c r="AO132" s="549"/>
      <c r="AP132" s="549"/>
      <c r="AQ132" s="549"/>
      <c r="AR132" s="549"/>
      <c r="AS132" s="549"/>
      <c r="AU132" s="1"/>
      <c r="AV132" s="1"/>
      <c r="AW132" s="1"/>
      <c r="AX132" s="1"/>
      <c r="AY132" s="1"/>
      <c r="AZ132" s="1"/>
      <c r="BA132" s="1"/>
      <c r="BB132" s="1"/>
      <c r="BC132" s="1"/>
      <c r="BD132" s="1"/>
      <c r="BE132" s="1"/>
      <c r="BN132" s="1"/>
      <c r="BO132" s="1"/>
      <c r="BP132" s="1"/>
      <c r="BW132" s="86" t="s">
        <v>263</v>
      </c>
      <c r="BX132" s="77">
        <f t="shared" si="51"/>
        <v>7.0000000000000001E-3</v>
      </c>
      <c r="BY132" s="82" t="s">
        <v>243</v>
      </c>
      <c r="BZ132" s="75">
        <f t="shared" si="55"/>
        <v>143</v>
      </c>
      <c r="CA132" s="83"/>
      <c r="CB132" s="73">
        <v>7</v>
      </c>
      <c r="CC132" s="72">
        <v>0</v>
      </c>
      <c r="CD132" s="71">
        <v>0</v>
      </c>
      <c r="CE132" s="79"/>
      <c r="CF132" s="69"/>
      <c r="CG132" s="904" t="s">
        <v>262</v>
      </c>
      <c r="CR132" s="549"/>
      <c r="CS132" s="549"/>
      <c r="CT132" s="549"/>
      <c r="CU132" s="549"/>
      <c r="CW132" s="9">
        <v>1</v>
      </c>
    </row>
    <row r="133" spans="29:101" ht="21" customHeight="1">
      <c r="AC133" s="634"/>
      <c r="AM133" s="549"/>
      <c r="AN133" s="549"/>
      <c r="AO133" s="549"/>
      <c r="AP133" s="549"/>
      <c r="AQ133" s="549"/>
      <c r="AR133" s="549"/>
      <c r="AS133" s="549"/>
      <c r="AU133" s="1"/>
      <c r="AV133" s="1"/>
      <c r="AW133" s="1"/>
      <c r="AX133" s="1"/>
      <c r="AY133" s="1"/>
      <c r="AZ133" s="1"/>
      <c r="BA133" s="1"/>
      <c r="BB133" s="1"/>
      <c r="BC133" s="1"/>
      <c r="BD133" s="1"/>
      <c r="BE133" s="1"/>
      <c r="BN133" s="1"/>
      <c r="BO133" s="1"/>
      <c r="BP133" s="1"/>
      <c r="BW133" s="86" t="s">
        <v>260</v>
      </c>
      <c r="BX133" s="85">
        <f t="shared" si="51"/>
        <v>0.12</v>
      </c>
      <c r="BY133" s="82" t="s">
        <v>243</v>
      </c>
      <c r="BZ133" s="75">
        <f t="shared" si="55"/>
        <v>8</v>
      </c>
      <c r="CA133" s="79"/>
      <c r="CB133" s="73">
        <v>120</v>
      </c>
      <c r="CC133" s="72">
        <v>0</v>
      </c>
      <c r="CD133" s="71">
        <v>0</v>
      </c>
      <c r="CE133" s="84"/>
      <c r="CF133" s="69"/>
      <c r="CG133" s="904" t="s">
        <v>254</v>
      </c>
      <c r="CR133" s="549"/>
      <c r="CS133" s="549"/>
      <c r="CT133" s="549"/>
      <c r="CU133" s="549"/>
      <c r="CW133" s="9">
        <v>1</v>
      </c>
    </row>
    <row r="134" spans="29:101" ht="21" customHeight="1">
      <c r="AC134" s="634"/>
      <c r="AM134" s="549"/>
      <c r="AN134" s="549"/>
      <c r="AO134" s="549"/>
      <c r="AP134" s="549"/>
      <c r="AQ134" s="549"/>
      <c r="AR134" s="549"/>
      <c r="AS134" s="549"/>
      <c r="AU134" s="1"/>
      <c r="AV134" s="1"/>
      <c r="AW134" s="1"/>
      <c r="AX134" s="1"/>
      <c r="AY134" s="1"/>
      <c r="AZ134" s="1"/>
      <c r="BA134" s="1"/>
      <c r="BB134" s="1"/>
      <c r="BC134" s="1"/>
      <c r="BD134" s="1"/>
      <c r="BE134" s="1"/>
      <c r="BN134" s="1"/>
      <c r="BO134" s="1"/>
      <c r="BP134" s="1"/>
      <c r="BW134" s="86" t="s">
        <v>258</v>
      </c>
      <c r="BX134" s="77">
        <f t="shared" si="51"/>
        <v>2.5000000000000001E-3</v>
      </c>
      <c r="BY134" s="82" t="s">
        <v>243</v>
      </c>
      <c r="BZ134" s="75">
        <f t="shared" si="55"/>
        <v>400</v>
      </c>
      <c r="CA134" s="83"/>
      <c r="CB134" s="73">
        <v>2.5</v>
      </c>
      <c r="CC134" s="72">
        <v>0</v>
      </c>
      <c r="CD134" s="71">
        <v>0</v>
      </c>
      <c r="CE134" s="79"/>
      <c r="CF134" s="69"/>
      <c r="CG134" s="904" t="s">
        <v>254</v>
      </c>
      <c r="CR134" s="549"/>
      <c r="CS134" s="549"/>
      <c r="CT134" s="549"/>
      <c r="CU134" s="549"/>
      <c r="CW134" s="9">
        <v>1</v>
      </c>
    </row>
    <row r="135" spans="29:101" ht="21" customHeight="1">
      <c r="AC135" s="634"/>
      <c r="AM135" s="549"/>
      <c r="AN135" s="549"/>
      <c r="AO135" s="549"/>
      <c r="AP135" s="549"/>
      <c r="AQ135" s="549"/>
      <c r="AR135" s="549"/>
      <c r="AS135" s="549"/>
      <c r="AU135" s="1"/>
      <c r="AV135" s="1"/>
      <c r="AW135" s="1"/>
      <c r="AX135" s="1"/>
      <c r="AY135" s="1"/>
      <c r="AZ135" s="1"/>
      <c r="BA135" s="1"/>
      <c r="BB135" s="1"/>
      <c r="BC135" s="1"/>
      <c r="BD135" s="1"/>
      <c r="BE135" s="1"/>
      <c r="BN135" s="1"/>
      <c r="BO135" s="1"/>
      <c r="BP135" s="1"/>
      <c r="BW135" s="86" t="s">
        <v>256</v>
      </c>
      <c r="BX135" s="77">
        <f t="shared" si="51"/>
        <v>7.4999999999999997E-3</v>
      </c>
      <c r="BY135" s="82" t="s">
        <v>243</v>
      </c>
      <c r="BZ135" s="75">
        <f t="shared" si="55"/>
        <v>133</v>
      </c>
      <c r="CA135" s="79"/>
      <c r="CB135" s="73">
        <v>7.5</v>
      </c>
      <c r="CC135" s="72">
        <v>0</v>
      </c>
      <c r="CD135" s="71">
        <v>0</v>
      </c>
      <c r="CE135" s="84"/>
      <c r="CF135" s="69"/>
      <c r="CG135" s="904" t="s">
        <v>254</v>
      </c>
      <c r="CR135" s="549"/>
      <c r="CS135" s="549"/>
      <c r="CT135" s="549"/>
      <c r="CU135" s="549"/>
      <c r="CW135" s="9">
        <v>1</v>
      </c>
    </row>
    <row r="136" spans="29:101" ht="21" customHeight="1">
      <c r="AC136" s="634"/>
      <c r="AM136" s="549"/>
      <c r="AN136" s="549"/>
      <c r="AO136" s="549"/>
      <c r="AP136" s="549"/>
      <c r="AQ136" s="549"/>
      <c r="AR136" s="549"/>
      <c r="AS136" s="549"/>
      <c r="AU136" s="1"/>
      <c r="AV136" s="1"/>
      <c r="AW136" s="1"/>
      <c r="AX136" s="1"/>
      <c r="AY136" s="1"/>
      <c r="AZ136" s="1"/>
      <c r="BA136" s="1"/>
      <c r="BB136" s="1"/>
      <c r="BC136" s="1"/>
      <c r="BD136" s="1"/>
      <c r="BE136" s="1"/>
      <c r="BN136" s="1"/>
      <c r="BO136" s="1"/>
      <c r="BP136" s="1"/>
      <c r="BW136" s="86" t="s">
        <v>255</v>
      </c>
      <c r="BX136" s="77">
        <f t="shared" si="51"/>
        <v>0.1</v>
      </c>
      <c r="BY136" s="82" t="s">
        <v>243</v>
      </c>
      <c r="BZ136" s="75">
        <f t="shared" si="55"/>
        <v>10</v>
      </c>
      <c r="CA136" s="79"/>
      <c r="CB136" s="73">
        <v>100</v>
      </c>
      <c r="CC136" s="72">
        <v>0</v>
      </c>
      <c r="CD136" s="71">
        <v>0</v>
      </c>
      <c r="CE136" s="84"/>
      <c r="CF136" s="69"/>
      <c r="CG136" s="904" t="s">
        <v>254</v>
      </c>
      <c r="CR136" s="549"/>
      <c r="CS136" s="549"/>
      <c r="CT136" s="549"/>
      <c r="CU136" s="549"/>
      <c r="CW136" s="9">
        <v>1</v>
      </c>
    </row>
    <row r="137" spans="29:101" ht="21" customHeight="1">
      <c r="AC137" s="67"/>
      <c r="AM137" s="549"/>
      <c r="AN137" s="549"/>
      <c r="AO137" s="549"/>
      <c r="AP137" s="549"/>
      <c r="AQ137" s="549"/>
      <c r="AR137" s="549"/>
      <c r="AS137" s="549"/>
      <c r="AU137" s="1"/>
      <c r="AV137" s="1"/>
      <c r="AW137" s="1"/>
      <c r="AX137" s="1"/>
      <c r="AY137" s="1"/>
      <c r="AZ137" s="1"/>
      <c r="BA137" s="1"/>
      <c r="BB137" s="1"/>
      <c r="BC137" s="1"/>
      <c r="BD137" s="1"/>
      <c r="BE137" s="1"/>
      <c r="BN137" s="1"/>
      <c r="BO137" s="1"/>
      <c r="BP137" s="1"/>
      <c r="BW137" s="86" t="s">
        <v>252</v>
      </c>
      <c r="BX137" s="77">
        <f t="shared" si="51"/>
        <v>5.0000000000000001E-3</v>
      </c>
      <c r="BY137" s="82" t="s">
        <v>243</v>
      </c>
      <c r="BZ137" s="75">
        <f t="shared" si="55"/>
        <v>200</v>
      </c>
      <c r="CA137" s="79"/>
      <c r="CB137" s="73">
        <v>5</v>
      </c>
      <c r="CC137" s="72">
        <v>0</v>
      </c>
      <c r="CD137" s="71">
        <v>0</v>
      </c>
      <c r="CE137" s="79"/>
      <c r="CF137" s="69"/>
      <c r="CG137" s="904" t="s">
        <v>248</v>
      </c>
      <c r="CR137" s="549"/>
      <c r="CS137" s="549"/>
      <c r="CT137" s="549"/>
      <c r="CU137" s="549"/>
      <c r="CW137" s="9">
        <v>1</v>
      </c>
    </row>
    <row r="138" spans="29:101" ht="21" customHeight="1">
      <c r="AM138" s="549"/>
      <c r="AN138" s="549"/>
      <c r="AO138" s="549"/>
      <c r="AP138" s="549"/>
      <c r="AQ138" s="549"/>
      <c r="AR138" s="549"/>
      <c r="AS138" s="549"/>
      <c r="AU138" s="1"/>
      <c r="AV138" s="1"/>
      <c r="AW138" s="1"/>
      <c r="AX138" s="1"/>
      <c r="AY138" s="1"/>
      <c r="AZ138" s="1"/>
      <c r="BA138" s="1"/>
      <c r="BB138" s="1"/>
      <c r="BC138" s="1"/>
      <c r="BD138" s="1"/>
      <c r="BE138" s="1"/>
      <c r="BN138" s="1"/>
      <c r="BO138" s="1"/>
      <c r="BP138" s="1"/>
      <c r="BW138" s="86" t="s">
        <v>250</v>
      </c>
      <c r="BX138" s="77">
        <f t="shared" si="51"/>
        <v>1.4999999999999999E-2</v>
      </c>
      <c r="BY138" s="82" t="s">
        <v>243</v>
      </c>
      <c r="BZ138" s="75">
        <f t="shared" si="55"/>
        <v>67</v>
      </c>
      <c r="CA138" s="79"/>
      <c r="CB138" s="73">
        <v>15</v>
      </c>
      <c r="CC138" s="72">
        <v>0</v>
      </c>
      <c r="CD138" s="71">
        <v>0</v>
      </c>
      <c r="CE138" s="79"/>
      <c r="CF138" s="69"/>
      <c r="CG138" s="904" t="s">
        <v>248</v>
      </c>
      <c r="CR138" s="549"/>
      <c r="CS138" s="549"/>
      <c r="CT138" s="549"/>
      <c r="CU138" s="549"/>
      <c r="CW138" s="9">
        <v>1</v>
      </c>
    </row>
    <row r="139" spans="29:101" ht="21" customHeight="1">
      <c r="AM139" s="549"/>
      <c r="AN139" s="549"/>
      <c r="AO139" s="549"/>
      <c r="AP139" s="549"/>
      <c r="AQ139" s="549"/>
      <c r="AR139" s="549"/>
      <c r="AS139" s="549"/>
      <c r="AU139" s="1"/>
      <c r="AV139" s="1"/>
      <c r="AW139" s="1"/>
      <c r="AX139" s="1"/>
      <c r="AY139" s="1"/>
      <c r="AZ139" s="1"/>
      <c r="BA139" s="1"/>
      <c r="BB139" s="1"/>
      <c r="BC139" s="1"/>
      <c r="BD139" s="1"/>
      <c r="BE139" s="1"/>
      <c r="BN139" s="1"/>
      <c r="BO139" s="1"/>
      <c r="BP139" s="1"/>
      <c r="BW139" s="86" t="s">
        <v>249</v>
      </c>
      <c r="BX139" s="85">
        <f t="shared" si="51"/>
        <v>0.24</v>
      </c>
      <c r="BY139" s="82" t="s">
        <v>243</v>
      </c>
      <c r="BZ139" s="75">
        <f t="shared" si="55"/>
        <v>4</v>
      </c>
      <c r="CA139" s="79"/>
      <c r="CB139" s="73">
        <v>240</v>
      </c>
      <c r="CC139" s="72">
        <v>0</v>
      </c>
      <c r="CD139" s="71">
        <v>0</v>
      </c>
      <c r="CE139" s="84"/>
      <c r="CF139" s="69"/>
      <c r="CG139" s="904" t="s">
        <v>248</v>
      </c>
      <c r="CR139" s="549"/>
      <c r="CS139" s="549"/>
      <c r="CT139" s="549"/>
      <c r="CU139" s="549"/>
      <c r="CW139" s="9">
        <v>1</v>
      </c>
    </row>
    <row r="140" spans="29:101" ht="21" customHeight="1">
      <c r="AM140" s="549"/>
      <c r="AN140" s="549"/>
      <c r="AO140" s="549"/>
      <c r="AP140" s="549"/>
      <c r="AQ140" s="549"/>
      <c r="AR140" s="549"/>
      <c r="AS140" s="549"/>
      <c r="AU140" s="1"/>
      <c r="AV140" s="1"/>
      <c r="AW140" s="1"/>
      <c r="AX140" s="1"/>
      <c r="AY140" s="1"/>
      <c r="AZ140" s="1"/>
      <c r="BA140" s="1"/>
      <c r="BB140" s="1"/>
      <c r="BC140" s="1"/>
      <c r="BD140" s="1"/>
      <c r="BE140" s="1"/>
      <c r="BN140" s="1"/>
      <c r="BO140" s="1"/>
      <c r="BP140" s="1"/>
      <c r="BW140" s="544" t="s">
        <v>246</v>
      </c>
      <c r="BX140" s="77">
        <f t="shared" si="51"/>
        <v>1E-3</v>
      </c>
      <c r="BY140" s="82" t="s">
        <v>243</v>
      </c>
      <c r="BZ140" s="75">
        <f t="shared" si="55"/>
        <v>1000</v>
      </c>
      <c r="CA140" s="83"/>
      <c r="CB140" s="73">
        <v>1</v>
      </c>
      <c r="CC140" s="72">
        <v>0</v>
      </c>
      <c r="CD140" s="71">
        <v>0</v>
      </c>
      <c r="CE140" s="79"/>
      <c r="CF140" s="69"/>
      <c r="CG140" s="906"/>
      <c r="CR140" s="549"/>
      <c r="CS140" s="549"/>
      <c r="CT140" s="549"/>
      <c r="CU140" s="549"/>
      <c r="CW140" s="9">
        <v>1</v>
      </c>
    </row>
    <row r="141" spans="29:101" ht="21" customHeight="1">
      <c r="AM141" s="549"/>
      <c r="AN141" s="549"/>
      <c r="AO141" s="549"/>
      <c r="AP141" s="549"/>
      <c r="AQ141" s="549"/>
      <c r="AR141" s="549"/>
      <c r="AS141" s="549"/>
      <c r="AU141" s="1"/>
      <c r="AV141" s="1"/>
      <c r="AW141" s="1"/>
      <c r="AX141" s="1"/>
      <c r="AY141" s="1"/>
      <c r="AZ141" s="1"/>
      <c r="BA141" s="1"/>
      <c r="BB141" s="1"/>
      <c r="BC141" s="1"/>
      <c r="BD141" s="1"/>
      <c r="BE141" s="1"/>
      <c r="BN141" s="1"/>
      <c r="BO141" s="1"/>
      <c r="BP141" s="1"/>
      <c r="BW141" s="545" t="s">
        <v>244</v>
      </c>
      <c r="BX141" s="77">
        <f t="shared" si="51"/>
        <v>1</v>
      </c>
      <c r="BY141" s="82" t="s">
        <v>243</v>
      </c>
      <c r="BZ141" s="75">
        <f t="shared" si="55"/>
        <v>1</v>
      </c>
      <c r="CA141" s="79"/>
      <c r="CB141" s="73">
        <v>1000</v>
      </c>
      <c r="CC141" s="72">
        <v>0</v>
      </c>
      <c r="CD141" s="71">
        <v>0</v>
      </c>
      <c r="CE141" s="79"/>
      <c r="CF141" s="69"/>
      <c r="CG141" s="906"/>
      <c r="CR141" s="549"/>
      <c r="CS141" s="549"/>
      <c r="CT141" s="549"/>
      <c r="CU141" s="549"/>
      <c r="CW141" s="9">
        <v>1</v>
      </c>
    </row>
    <row r="142" spans="29:101" ht="21" customHeight="1">
      <c r="AM142" s="549"/>
      <c r="AN142" s="549"/>
      <c r="AO142" s="549"/>
      <c r="AP142" s="549"/>
      <c r="AQ142" s="549"/>
      <c r="AR142" s="549"/>
      <c r="AS142" s="549"/>
      <c r="AU142" s="1"/>
      <c r="AV142" s="1"/>
      <c r="AW142" s="1"/>
      <c r="AX142" s="1"/>
      <c r="AY142" s="1"/>
      <c r="AZ142" s="1"/>
      <c r="BA142" s="1"/>
      <c r="BB142" s="1"/>
      <c r="BC142" s="1"/>
      <c r="BD142" s="1"/>
      <c r="BE142" s="1"/>
      <c r="BN142" s="1"/>
      <c r="BO142" s="1"/>
      <c r="BP142" s="1"/>
      <c r="BW142" s="735" t="s">
        <v>241</v>
      </c>
      <c r="BX142" s="80">
        <v>0.5</v>
      </c>
      <c r="BY142" s="76" t="s">
        <v>226</v>
      </c>
      <c r="BZ142" s="75">
        <f t="shared" si="55"/>
        <v>2</v>
      </c>
      <c r="CA142" s="79"/>
      <c r="CB142" s="73"/>
      <c r="CC142" s="72">
        <v>0</v>
      </c>
      <c r="CD142" s="71">
        <v>0</v>
      </c>
      <c r="CE142" s="70"/>
      <c r="CF142" s="69"/>
      <c r="CG142" s="904" t="s">
        <v>240</v>
      </c>
      <c r="CR142" s="549"/>
      <c r="CS142" s="549"/>
      <c r="CT142" s="549"/>
      <c r="CU142" s="549"/>
      <c r="CW142" s="9">
        <v>1</v>
      </c>
    </row>
    <row r="143" spans="29:101" ht="21" customHeight="1">
      <c r="AM143" s="549"/>
      <c r="AN143" s="549"/>
      <c r="AO143" s="549"/>
      <c r="AP143" s="549"/>
      <c r="AQ143" s="549"/>
      <c r="AR143" s="549"/>
      <c r="AS143" s="549"/>
      <c r="AU143" s="1"/>
      <c r="AV143" s="1"/>
      <c r="AW143" s="1"/>
      <c r="AX143" s="1"/>
      <c r="AY143" s="1"/>
      <c r="AZ143" s="1"/>
      <c r="BA143" s="1"/>
      <c r="BB143" s="1"/>
      <c r="BC143" s="1"/>
      <c r="BD143" s="1"/>
      <c r="BE143" s="1"/>
      <c r="BN143" s="1"/>
      <c r="BO143" s="1"/>
      <c r="BP143" s="1"/>
      <c r="BW143" s="735" t="s">
        <v>238</v>
      </c>
      <c r="BX143" s="80">
        <v>0.25</v>
      </c>
      <c r="BY143" s="76" t="s">
        <v>226</v>
      </c>
      <c r="BZ143" s="75">
        <f t="shared" si="55"/>
        <v>4</v>
      </c>
      <c r="CA143" s="79"/>
      <c r="CB143" s="73"/>
      <c r="CC143" s="72">
        <v>0</v>
      </c>
      <c r="CD143" s="71">
        <v>0</v>
      </c>
      <c r="CE143" s="70"/>
      <c r="CF143" s="69"/>
      <c r="CG143" s="904" t="s">
        <v>237</v>
      </c>
      <c r="CR143" s="1"/>
      <c r="CS143" s="1"/>
      <c r="CT143" s="1"/>
      <c r="CU143" s="549"/>
      <c r="CW143" s="9">
        <v>1</v>
      </c>
    </row>
    <row r="144" spans="29:101" ht="21" customHeight="1">
      <c r="AM144" s="549"/>
      <c r="AN144" s="549"/>
      <c r="AO144" s="549"/>
      <c r="AP144" s="549"/>
      <c r="AQ144" s="549"/>
      <c r="AR144" s="549"/>
      <c r="AS144" s="549"/>
      <c r="AU144" s="1"/>
      <c r="AV144" s="1"/>
      <c r="AW144" s="1"/>
      <c r="AX144" s="1"/>
      <c r="AY144" s="1"/>
      <c r="AZ144" s="1"/>
      <c r="BA144" s="1"/>
      <c r="BB144" s="1"/>
      <c r="BC144" s="1"/>
      <c r="BD144" s="1"/>
      <c r="BE144" s="1"/>
      <c r="BN144" s="1"/>
      <c r="BO144" s="1"/>
      <c r="BP144" s="1"/>
      <c r="BW144" s="735" t="s">
        <v>236</v>
      </c>
      <c r="BX144" s="80">
        <v>0.33</v>
      </c>
      <c r="BY144" s="76" t="s">
        <v>226</v>
      </c>
      <c r="BZ144" s="75">
        <f t="shared" si="55"/>
        <v>3</v>
      </c>
      <c r="CA144" s="79"/>
      <c r="CB144" s="73"/>
      <c r="CC144" s="72">
        <v>0</v>
      </c>
      <c r="CD144" s="71">
        <v>0</v>
      </c>
      <c r="CE144" s="70"/>
      <c r="CF144" s="69"/>
      <c r="CG144" s="904" t="s">
        <v>235</v>
      </c>
      <c r="CR144" s="1"/>
      <c r="CS144" s="1"/>
      <c r="CT144" s="1"/>
      <c r="CU144" s="549"/>
      <c r="CW144" s="9">
        <v>1</v>
      </c>
    </row>
    <row r="145" spans="1:103" ht="21" customHeight="1">
      <c r="AM145" s="549"/>
      <c r="AN145" s="549"/>
      <c r="AO145" s="549"/>
      <c r="AP145" s="549"/>
      <c r="AQ145" s="549"/>
      <c r="AR145" s="549"/>
      <c r="AS145" s="549"/>
      <c r="AU145" s="1"/>
      <c r="AV145" s="1"/>
      <c r="AW145" s="1"/>
      <c r="AX145" s="1"/>
      <c r="AY145" s="1"/>
      <c r="AZ145" s="1"/>
      <c r="BA145" s="1"/>
      <c r="BB145" s="1"/>
      <c r="BC145" s="1"/>
      <c r="BD145" s="1"/>
      <c r="BE145" s="1"/>
      <c r="BN145" s="1"/>
      <c r="BO145" s="1"/>
      <c r="BP145" s="1"/>
      <c r="BW145" s="78" t="s">
        <v>233</v>
      </c>
      <c r="BX145" s="77">
        <v>0.25</v>
      </c>
      <c r="BY145" s="76" t="s">
        <v>226</v>
      </c>
      <c r="BZ145" s="75">
        <f t="shared" si="55"/>
        <v>4</v>
      </c>
      <c r="CA145" s="74">
        <f>CB145/10</f>
        <v>25</v>
      </c>
      <c r="CB145" s="73">
        <v>250</v>
      </c>
      <c r="CC145" s="72">
        <v>0</v>
      </c>
      <c r="CD145" s="71">
        <v>0</v>
      </c>
      <c r="CE145" s="70"/>
      <c r="CF145" s="69"/>
      <c r="CG145" s="904" t="s">
        <v>232</v>
      </c>
      <c r="CR145" s="1"/>
      <c r="CS145" s="1"/>
      <c r="CT145" s="1"/>
      <c r="CU145" s="549"/>
      <c r="CW145" s="9">
        <v>1</v>
      </c>
    </row>
    <row r="146" spans="1:103" ht="21" customHeight="1">
      <c r="AM146" s="549"/>
      <c r="AN146" s="549"/>
      <c r="AO146" s="549"/>
      <c r="AP146" s="549"/>
      <c r="AQ146" s="549"/>
      <c r="AR146" s="549"/>
      <c r="AS146" s="549"/>
      <c r="AU146" s="1"/>
      <c r="AV146" s="1"/>
      <c r="AW146" s="1"/>
      <c r="AX146" s="1"/>
      <c r="AY146" s="1"/>
      <c r="AZ146" s="1"/>
      <c r="BA146" s="1"/>
      <c r="BB146" s="1"/>
      <c r="BC146" s="1"/>
      <c r="BD146" s="1"/>
      <c r="BE146" s="1"/>
      <c r="BN146" s="1"/>
      <c r="BO146" s="1"/>
      <c r="BP146" s="1"/>
      <c r="BW146" s="78" t="s">
        <v>230</v>
      </c>
      <c r="BX146" s="77">
        <v>0.5</v>
      </c>
      <c r="BY146" s="76" t="s">
        <v>226</v>
      </c>
      <c r="BZ146" s="75">
        <f t="shared" si="55"/>
        <v>2</v>
      </c>
      <c r="CA146" s="74">
        <f>CB146/10</f>
        <v>50</v>
      </c>
      <c r="CB146" s="73">
        <v>500</v>
      </c>
      <c r="CC146" s="72">
        <v>0</v>
      </c>
      <c r="CD146" s="71">
        <v>0</v>
      </c>
      <c r="CE146" s="70"/>
      <c r="CF146" s="69"/>
      <c r="CG146" s="904" t="s">
        <v>229</v>
      </c>
      <c r="CR146" s="1"/>
      <c r="CS146" s="1"/>
      <c r="CT146" s="1"/>
      <c r="CU146" s="549"/>
      <c r="CW146" s="9">
        <v>1</v>
      </c>
    </row>
    <row r="147" spans="1:103" ht="21" customHeight="1">
      <c r="AM147" s="549"/>
      <c r="AN147" s="549"/>
      <c r="AO147" s="549"/>
      <c r="AP147" s="549"/>
      <c r="AQ147" s="549"/>
      <c r="AR147" s="549"/>
      <c r="AS147" s="549"/>
      <c r="AU147" s="1"/>
      <c r="AV147" s="1"/>
      <c r="AW147" s="1"/>
      <c r="AX147" s="1"/>
      <c r="AY147" s="1"/>
      <c r="AZ147" s="1"/>
      <c r="BA147" s="1"/>
      <c r="BB147" s="1"/>
      <c r="BC147" s="1"/>
      <c r="BD147" s="1"/>
      <c r="BE147" s="1"/>
      <c r="BN147" s="1"/>
      <c r="BO147" s="1"/>
      <c r="BP147" s="1"/>
      <c r="BW147" s="66" t="s">
        <v>227</v>
      </c>
      <c r="BX147" s="65">
        <v>0.33</v>
      </c>
      <c r="BY147" s="64" t="s">
        <v>226</v>
      </c>
      <c r="BZ147" s="63">
        <f t="shared" si="55"/>
        <v>3</v>
      </c>
      <c r="CA147" s="62">
        <f>CB147/10</f>
        <v>33.299999999999997</v>
      </c>
      <c r="CB147" s="61">
        <v>333</v>
      </c>
      <c r="CC147" s="60">
        <v>0</v>
      </c>
      <c r="CD147" s="59">
        <v>0</v>
      </c>
      <c r="CE147" s="58">
        <f>CD147/10</f>
        <v>0</v>
      </c>
      <c r="CF147" s="57"/>
      <c r="CG147" s="907" t="s">
        <v>225</v>
      </c>
      <c r="CR147" s="1"/>
      <c r="CS147" s="1"/>
      <c r="CT147" s="1"/>
      <c r="CU147" s="549"/>
      <c r="CW147" s="9">
        <v>1</v>
      </c>
    </row>
    <row r="148" spans="1:103" ht="21" customHeight="1" thickBot="1">
      <c r="AM148" s="549"/>
      <c r="AN148" s="549"/>
      <c r="AO148" s="549"/>
      <c r="AP148" s="549"/>
      <c r="AQ148" s="549"/>
      <c r="AR148" s="549"/>
      <c r="AS148" s="549"/>
      <c r="AU148" s="1"/>
      <c r="AV148" s="1"/>
      <c r="AW148" s="1"/>
      <c r="AX148" s="1"/>
      <c r="AY148" s="1"/>
      <c r="AZ148" s="1"/>
      <c r="BA148" s="1"/>
      <c r="BB148" s="1"/>
      <c r="BC148" s="1"/>
      <c r="BD148" s="1"/>
      <c r="BE148" s="1"/>
      <c r="BN148" s="1"/>
      <c r="BO148" s="1"/>
      <c r="BP148" s="1"/>
      <c r="BW148" s="908"/>
      <c r="BX148" s="908"/>
      <c r="BY148" s="908"/>
      <c r="BZ148" s="908"/>
      <c r="CA148" s="908"/>
      <c r="CB148" s="909"/>
      <c r="CC148" s="909"/>
      <c r="CD148" s="909"/>
      <c r="CE148" s="909"/>
      <c r="CF148" s="909"/>
      <c r="CG148" s="910"/>
      <c r="CR148" s="1"/>
      <c r="CS148" s="1"/>
      <c r="CT148" s="1"/>
      <c r="CU148" s="549"/>
      <c r="CW148" s="9">
        <v>1</v>
      </c>
    </row>
    <row r="149" spans="1:103" ht="21" customHeight="1">
      <c r="AM149" s="549"/>
      <c r="AN149" s="549"/>
      <c r="AO149" s="549"/>
      <c r="AP149" s="549"/>
      <c r="AQ149" s="549"/>
      <c r="AR149" s="549"/>
      <c r="AS149" s="549"/>
      <c r="AU149" s="1"/>
      <c r="AV149" s="1"/>
      <c r="AW149" s="1"/>
      <c r="AX149" s="1"/>
      <c r="AY149" s="1"/>
      <c r="AZ149" s="1"/>
      <c r="BA149" s="1"/>
      <c r="BB149" s="1"/>
      <c r="BC149" s="1"/>
      <c r="BD149" s="1"/>
      <c r="BE149" s="1"/>
      <c r="BN149" s="1"/>
      <c r="BO149" s="1"/>
      <c r="BP149" s="1"/>
      <c r="BW149" s="1"/>
      <c r="BX149" s="1"/>
      <c r="BY149" s="1"/>
      <c r="BZ149" s="1"/>
      <c r="CA149" s="1"/>
      <c r="CB149" s="1"/>
      <c r="CC149" s="1"/>
      <c r="CD149" s="1"/>
      <c r="CE149" s="1"/>
      <c r="CF149" s="1"/>
      <c r="CR149" s="1"/>
      <c r="CS149" s="1"/>
      <c r="CT149" s="1"/>
      <c r="CU149" s="549"/>
      <c r="CW149" s="9">
        <v>1</v>
      </c>
    </row>
    <row r="150" spans="1:103" ht="21" customHeight="1">
      <c r="AM150" s="549"/>
      <c r="AN150" s="549"/>
      <c r="AO150" s="549"/>
      <c r="AP150" s="549"/>
      <c r="AQ150" s="549"/>
      <c r="AR150" s="549"/>
      <c r="AS150" s="549"/>
      <c r="AU150" s="1"/>
      <c r="AV150" s="1"/>
      <c r="AW150" s="1"/>
      <c r="AX150" s="1"/>
      <c r="AY150" s="1"/>
      <c r="AZ150" s="1"/>
      <c r="BA150" s="1"/>
      <c r="BB150" s="1"/>
      <c r="BC150" s="1"/>
      <c r="BD150" s="1"/>
      <c r="BE150" s="1"/>
      <c r="BN150" s="1"/>
      <c r="BO150" s="1"/>
      <c r="BP150" s="1"/>
      <c r="BW150" s="1"/>
      <c r="BX150" s="1"/>
      <c r="BY150" s="1"/>
      <c r="BZ150" s="1"/>
      <c r="CA150" s="1"/>
      <c r="CB150" s="1"/>
      <c r="CC150" s="1"/>
      <c r="CD150" s="1"/>
      <c r="CE150" s="1"/>
      <c r="CF150" s="1"/>
      <c r="CR150" s="1"/>
      <c r="CS150" s="1"/>
      <c r="CT150" s="1"/>
      <c r="CU150" s="549"/>
      <c r="CW150" s="9">
        <v>1</v>
      </c>
    </row>
    <row r="151" spans="1:103" ht="21" customHeight="1">
      <c r="AM151" s="549"/>
      <c r="AN151" s="549"/>
      <c r="AO151" s="549"/>
      <c r="AP151" s="549"/>
      <c r="AQ151" s="549"/>
      <c r="AR151" s="549"/>
      <c r="AS151" s="549"/>
      <c r="AU151" s="1"/>
      <c r="AV151" s="1"/>
      <c r="AW151" s="1"/>
      <c r="AX151" s="1"/>
      <c r="AY151" s="1"/>
      <c r="AZ151" s="1"/>
      <c r="BA151" s="1"/>
      <c r="BB151" s="1"/>
      <c r="BC151" s="1"/>
      <c r="BD151" s="1"/>
      <c r="BE151" s="1"/>
      <c r="BN151" s="1"/>
      <c r="BO151" s="1"/>
      <c r="BP151" s="1"/>
      <c r="BW151" s="1"/>
      <c r="BX151" s="1"/>
      <c r="BY151" s="1"/>
      <c r="BZ151" s="1"/>
      <c r="CA151" s="1"/>
      <c r="CB151" s="1"/>
      <c r="CC151" s="1"/>
      <c r="CD151" s="1"/>
      <c r="CE151" s="1"/>
      <c r="CF151" s="1"/>
      <c r="CR151" s="1"/>
      <c r="CS151" s="1"/>
      <c r="CT151" s="1"/>
      <c r="CU151" s="549"/>
      <c r="CW151" s="489" t="s">
        <v>663</v>
      </c>
    </row>
    <row r="152" spans="1:103" ht="21" customHeight="1">
      <c r="A152" s="9">
        <v>1</v>
      </c>
      <c r="B152" s="9">
        <v>1</v>
      </c>
      <c r="C152" s="9">
        <v>1</v>
      </c>
      <c r="D152" s="9">
        <v>1</v>
      </c>
      <c r="E152" s="9">
        <v>1</v>
      </c>
      <c r="F152" s="9">
        <v>1</v>
      </c>
      <c r="G152" s="9">
        <v>1</v>
      </c>
      <c r="H152" s="9">
        <v>1</v>
      </c>
      <c r="I152" s="9">
        <v>1</v>
      </c>
      <c r="J152" s="9">
        <v>1</v>
      </c>
      <c r="K152" s="9">
        <v>1</v>
      </c>
      <c r="L152" s="9">
        <v>1</v>
      </c>
      <c r="M152" s="9">
        <v>1</v>
      </c>
      <c r="N152" s="9">
        <v>1</v>
      </c>
      <c r="O152" s="9">
        <v>1</v>
      </c>
      <c r="P152" s="9">
        <v>1</v>
      </c>
      <c r="Q152" s="9">
        <v>1</v>
      </c>
      <c r="R152" s="9">
        <v>1</v>
      </c>
      <c r="S152" s="9">
        <v>1</v>
      </c>
      <c r="T152" s="9">
        <v>1</v>
      </c>
      <c r="U152" s="9">
        <v>1</v>
      </c>
      <c r="V152" s="9">
        <v>1</v>
      </c>
      <c r="W152" s="9">
        <v>1</v>
      </c>
      <c r="X152" s="9">
        <v>1</v>
      </c>
      <c r="Y152" s="9">
        <v>1</v>
      </c>
      <c r="Z152" s="9">
        <v>1</v>
      </c>
      <c r="AA152" s="9">
        <v>1</v>
      </c>
      <c r="AB152" s="9">
        <v>1</v>
      </c>
      <c r="AC152" s="9">
        <v>1</v>
      </c>
      <c r="AD152" s="9">
        <v>1</v>
      </c>
      <c r="AE152" s="9">
        <v>1</v>
      </c>
      <c r="AF152" s="9">
        <v>1</v>
      </c>
      <c r="AG152" s="9">
        <v>1</v>
      </c>
      <c r="AH152" s="9">
        <v>1</v>
      </c>
      <c r="AI152" s="9">
        <v>1</v>
      </c>
      <c r="AJ152" s="9">
        <v>1</v>
      </c>
      <c r="AK152" s="9">
        <v>1</v>
      </c>
      <c r="AL152" s="9">
        <v>1</v>
      </c>
      <c r="AM152" s="9">
        <v>1</v>
      </c>
      <c r="AN152" s="9">
        <v>1</v>
      </c>
      <c r="AO152" s="9">
        <v>1</v>
      </c>
      <c r="AP152" s="9">
        <v>1</v>
      </c>
      <c r="AQ152" s="9">
        <v>1</v>
      </c>
      <c r="AR152" s="9">
        <v>1</v>
      </c>
      <c r="AS152" s="9">
        <v>1</v>
      </c>
      <c r="AT152" s="9">
        <v>1</v>
      </c>
      <c r="AU152" s="9">
        <v>1</v>
      </c>
      <c r="AV152" s="9">
        <v>1</v>
      </c>
      <c r="AW152" s="9">
        <v>1</v>
      </c>
      <c r="AX152" s="9">
        <v>1</v>
      </c>
      <c r="AY152" s="9">
        <v>1</v>
      </c>
      <c r="AZ152" s="9">
        <v>1</v>
      </c>
      <c r="BA152" s="9">
        <v>1</v>
      </c>
      <c r="BB152" s="9">
        <v>1</v>
      </c>
      <c r="BC152" s="9">
        <v>1</v>
      </c>
      <c r="BD152" s="9">
        <v>1</v>
      </c>
      <c r="BE152" s="9">
        <v>1</v>
      </c>
      <c r="BF152" s="9">
        <v>1</v>
      </c>
      <c r="BG152" s="9">
        <v>1</v>
      </c>
      <c r="BH152" s="9">
        <v>1</v>
      </c>
      <c r="BI152" s="9">
        <v>1</v>
      </c>
      <c r="BJ152" s="9">
        <v>1</v>
      </c>
      <c r="BK152" s="9">
        <v>1</v>
      </c>
      <c r="BL152" s="9">
        <v>1</v>
      </c>
      <c r="BM152" s="9">
        <v>1</v>
      </c>
      <c r="BN152" s="9">
        <v>1</v>
      </c>
      <c r="BO152" s="9">
        <v>1</v>
      </c>
      <c r="BP152" s="9">
        <v>1</v>
      </c>
      <c r="BQ152" s="9">
        <v>1</v>
      </c>
      <c r="BR152" s="9">
        <v>1</v>
      </c>
      <c r="BS152" s="9">
        <v>1</v>
      </c>
      <c r="BT152" s="9">
        <v>1</v>
      </c>
      <c r="BU152" s="9">
        <v>1</v>
      </c>
      <c r="BV152" s="9">
        <v>1</v>
      </c>
      <c r="BW152" s="9">
        <v>1</v>
      </c>
      <c r="BX152" s="9">
        <v>1</v>
      </c>
      <c r="BY152" s="9">
        <v>1</v>
      </c>
      <c r="BZ152" s="9">
        <v>1</v>
      </c>
      <c r="CA152" s="9">
        <v>1</v>
      </c>
      <c r="CB152" s="9">
        <v>1</v>
      </c>
      <c r="CC152" s="9">
        <v>1</v>
      </c>
      <c r="CD152" s="9">
        <v>1</v>
      </c>
      <c r="CE152" s="9">
        <v>1</v>
      </c>
      <c r="CF152" s="9">
        <v>1</v>
      </c>
      <c r="CG152" s="9">
        <v>1</v>
      </c>
      <c r="CH152" s="9">
        <v>1</v>
      </c>
      <c r="CI152" s="9">
        <v>1</v>
      </c>
      <c r="CJ152" s="9">
        <v>1</v>
      </c>
      <c r="CK152" s="9">
        <v>1</v>
      </c>
      <c r="CL152" s="9">
        <v>1</v>
      </c>
      <c r="CM152" s="9">
        <v>1</v>
      </c>
      <c r="CN152" s="9">
        <v>1</v>
      </c>
      <c r="CO152" s="9">
        <v>1</v>
      </c>
      <c r="CP152" s="9">
        <v>1</v>
      </c>
      <c r="CQ152" s="9">
        <v>1</v>
      </c>
      <c r="CR152" s="9">
        <v>1</v>
      </c>
      <c r="CS152" s="9">
        <v>1</v>
      </c>
      <c r="CT152" s="9">
        <v>1</v>
      </c>
      <c r="CU152" s="9">
        <v>1</v>
      </c>
      <c r="CV152" s="9">
        <v>1</v>
      </c>
      <c r="CW152" s="8" t="str">
        <f>ADDRESS(ROW(),COLUMN(),4)</f>
        <v>CW152</v>
      </c>
      <c r="CX152" s="957"/>
      <c r="CY152" s="6" t="str">
        <f>ADDRESS(ROW(),COLUMN(),4)</f>
        <v>CY152</v>
      </c>
    </row>
  </sheetData>
  <mergeCells count="305">
    <mergeCell ref="H75:H76"/>
    <mergeCell ref="P50:S51"/>
    <mergeCell ref="P52:S53"/>
    <mergeCell ref="H55:J55"/>
    <mergeCell ref="M55:M56"/>
    <mergeCell ref="O55:O56"/>
    <mergeCell ref="P55:P56"/>
    <mergeCell ref="Q55:Q56"/>
    <mergeCell ref="R55:R56"/>
    <mergeCell ref="H56:J63"/>
    <mergeCell ref="AJ127:AK127"/>
    <mergeCell ref="V15:V16"/>
    <mergeCell ref="Y15:Y16"/>
    <mergeCell ref="AB15:AB16"/>
    <mergeCell ref="U13:AB13"/>
    <mergeCell ref="H47:I47"/>
    <mergeCell ref="J47:R48"/>
    <mergeCell ref="S47:S48"/>
    <mergeCell ref="H48:I48"/>
    <mergeCell ref="H49:I49"/>
    <mergeCell ref="AJ121:AK121"/>
    <mergeCell ref="AJ122:AK122"/>
    <mergeCell ref="AJ123:AK123"/>
    <mergeCell ref="AJ124:AK124"/>
    <mergeCell ref="AJ125:AK125"/>
    <mergeCell ref="AJ126:AK126"/>
    <mergeCell ref="AJ118:AK118"/>
    <mergeCell ref="AJ119:AK119"/>
    <mergeCell ref="AJ112:AK112"/>
    <mergeCell ref="AJ113:AK113"/>
    <mergeCell ref="AJ106:AK106"/>
    <mergeCell ref="AJ107:AK107"/>
    <mergeCell ref="AJ100:AK100"/>
    <mergeCell ref="AJ101:AK101"/>
    <mergeCell ref="AP119:AP120"/>
    <mergeCell ref="AR119:AR120"/>
    <mergeCell ref="AS119:AS120"/>
    <mergeCell ref="AJ120:AK120"/>
    <mergeCell ref="AJ115:AK115"/>
    <mergeCell ref="AJ116:AK116"/>
    <mergeCell ref="AP116:AP117"/>
    <mergeCell ref="AR116:AR117"/>
    <mergeCell ref="AS116:AS117"/>
    <mergeCell ref="AJ117:AK117"/>
    <mergeCell ref="AP113:AP114"/>
    <mergeCell ref="AR113:AR114"/>
    <mergeCell ref="AS113:AS114"/>
    <mergeCell ref="AJ114:AK114"/>
    <mergeCell ref="AJ109:AK109"/>
    <mergeCell ref="AJ110:AK110"/>
    <mergeCell ref="AP110:AP111"/>
    <mergeCell ref="AR110:AR111"/>
    <mergeCell ref="AS110:AS111"/>
    <mergeCell ref="AJ111:AK111"/>
    <mergeCell ref="AP107:AP108"/>
    <mergeCell ref="AR107:AR108"/>
    <mergeCell ref="AS107:AS108"/>
    <mergeCell ref="AJ108:AK108"/>
    <mergeCell ref="AJ103:AK103"/>
    <mergeCell ref="AJ104:AK104"/>
    <mergeCell ref="AP104:AP105"/>
    <mergeCell ref="AR104:AR105"/>
    <mergeCell ref="AS104:AS105"/>
    <mergeCell ref="AJ105:AK105"/>
    <mergeCell ref="AP101:AP102"/>
    <mergeCell ref="AR101:AR102"/>
    <mergeCell ref="AS101:AS102"/>
    <mergeCell ref="AJ102:AK102"/>
    <mergeCell ref="AJ97:AK97"/>
    <mergeCell ref="AJ98:AK98"/>
    <mergeCell ref="AP98:AP99"/>
    <mergeCell ref="AR98:AR99"/>
    <mergeCell ref="AS98:AS99"/>
    <mergeCell ref="AJ99:AK99"/>
    <mergeCell ref="AJ94:AK94"/>
    <mergeCell ref="AJ95:AK95"/>
    <mergeCell ref="AP95:AP96"/>
    <mergeCell ref="AR95:AR96"/>
    <mergeCell ref="AS95:AS96"/>
    <mergeCell ref="AJ96:AK96"/>
    <mergeCell ref="AJ91:AK91"/>
    <mergeCell ref="AJ92:AK92"/>
    <mergeCell ref="AP92:AP93"/>
    <mergeCell ref="AR92:AR93"/>
    <mergeCell ref="AS92:AS93"/>
    <mergeCell ref="AJ93:AK93"/>
    <mergeCell ref="AJ88:AK88"/>
    <mergeCell ref="AJ89:AK89"/>
    <mergeCell ref="AP89:AP90"/>
    <mergeCell ref="AR89:AR90"/>
    <mergeCell ref="AS89:AS90"/>
    <mergeCell ref="AJ90:AK90"/>
    <mergeCell ref="AJ85:AK85"/>
    <mergeCell ref="AJ86:AK86"/>
    <mergeCell ref="AP86:AP87"/>
    <mergeCell ref="AR86:AR87"/>
    <mergeCell ref="AS86:AS87"/>
    <mergeCell ref="AJ87:AK87"/>
    <mergeCell ref="AJ82:AK82"/>
    <mergeCell ref="AJ83:AK83"/>
    <mergeCell ref="AP83:AP84"/>
    <mergeCell ref="AR83:AR84"/>
    <mergeCell ref="AS83:AS84"/>
    <mergeCell ref="AJ84:AK84"/>
    <mergeCell ref="AJ79:AK79"/>
    <mergeCell ref="AJ80:AK80"/>
    <mergeCell ref="AP80:AP81"/>
    <mergeCell ref="AR80:AR81"/>
    <mergeCell ref="AS80:AS81"/>
    <mergeCell ref="AJ81:AK81"/>
    <mergeCell ref="AJ76:AK76"/>
    <mergeCell ref="AJ77:AK77"/>
    <mergeCell ref="AP77:AP78"/>
    <mergeCell ref="AR77:AR78"/>
    <mergeCell ref="AS77:AS78"/>
    <mergeCell ref="AJ78:AK78"/>
    <mergeCell ref="AJ73:AK73"/>
    <mergeCell ref="AJ74:AK74"/>
    <mergeCell ref="AP74:AP75"/>
    <mergeCell ref="AR74:AR75"/>
    <mergeCell ref="AS74:AS75"/>
    <mergeCell ref="AJ75:AK75"/>
    <mergeCell ref="AJ70:AK70"/>
    <mergeCell ref="AJ71:AK71"/>
    <mergeCell ref="AP71:AP72"/>
    <mergeCell ref="AR71:AR72"/>
    <mergeCell ref="AS71:AS72"/>
    <mergeCell ref="AJ72:AK72"/>
    <mergeCell ref="AJ67:AK67"/>
    <mergeCell ref="AJ68:AK68"/>
    <mergeCell ref="AP68:AP69"/>
    <mergeCell ref="AR68:AR69"/>
    <mergeCell ref="AS68:AS69"/>
    <mergeCell ref="AJ69:AK69"/>
    <mergeCell ref="AJ64:AK64"/>
    <mergeCell ref="AJ65:AK65"/>
    <mergeCell ref="AP65:AP66"/>
    <mergeCell ref="AR65:AR66"/>
    <mergeCell ref="AS65:AS66"/>
    <mergeCell ref="AJ66:AK66"/>
    <mergeCell ref="AJ61:AK61"/>
    <mergeCell ref="AJ62:AK62"/>
    <mergeCell ref="AP62:AP63"/>
    <mergeCell ref="AR62:AR63"/>
    <mergeCell ref="AS62:AS63"/>
    <mergeCell ref="AJ63:AK63"/>
    <mergeCell ref="AJ58:AK58"/>
    <mergeCell ref="AJ59:AK59"/>
    <mergeCell ref="AP59:AP60"/>
    <mergeCell ref="AR59:AR60"/>
    <mergeCell ref="AS59:AS60"/>
    <mergeCell ref="AJ60:AK60"/>
    <mergeCell ref="AJ55:AK55"/>
    <mergeCell ref="AJ56:AK56"/>
    <mergeCell ref="AP56:AP57"/>
    <mergeCell ref="AR56:AR57"/>
    <mergeCell ref="AS56:AS57"/>
    <mergeCell ref="AJ57:AK57"/>
    <mergeCell ref="AJ52:AK52"/>
    <mergeCell ref="AJ53:AK53"/>
    <mergeCell ref="AP53:AP54"/>
    <mergeCell ref="AR53:AR54"/>
    <mergeCell ref="AS53:AS54"/>
    <mergeCell ref="AJ54:AK54"/>
    <mergeCell ref="AJ49:AK49"/>
    <mergeCell ref="AJ50:AK50"/>
    <mergeCell ref="AP50:AP51"/>
    <mergeCell ref="AR50:AR51"/>
    <mergeCell ref="AS50:AS51"/>
    <mergeCell ref="AJ51:AK51"/>
    <mergeCell ref="AJ46:AK46"/>
    <mergeCell ref="AJ47:AK47"/>
    <mergeCell ref="AP47:AP48"/>
    <mergeCell ref="AR47:AR48"/>
    <mergeCell ref="AS47:AS48"/>
    <mergeCell ref="AJ48:AK48"/>
    <mergeCell ref="AJ43:AK43"/>
    <mergeCell ref="AJ44:AK44"/>
    <mergeCell ref="AP44:AP45"/>
    <mergeCell ref="AR44:AR45"/>
    <mergeCell ref="AS44:AS45"/>
    <mergeCell ref="AJ45:AK45"/>
    <mergeCell ref="AJ40:AK40"/>
    <mergeCell ref="AJ41:AK41"/>
    <mergeCell ref="AP41:AP42"/>
    <mergeCell ref="AR41:AR42"/>
    <mergeCell ref="AS41:AS42"/>
    <mergeCell ref="AJ42:AK42"/>
    <mergeCell ref="AJ37:AK37"/>
    <mergeCell ref="AJ38:AK38"/>
    <mergeCell ref="AP38:AP39"/>
    <mergeCell ref="AR38:AR39"/>
    <mergeCell ref="AS38:AS39"/>
    <mergeCell ref="AJ39:AK39"/>
    <mergeCell ref="AJ34:AK34"/>
    <mergeCell ref="AJ35:AK35"/>
    <mergeCell ref="AP35:AP36"/>
    <mergeCell ref="AR35:AR36"/>
    <mergeCell ref="AS35:AS36"/>
    <mergeCell ref="AJ36:AK36"/>
    <mergeCell ref="AJ31:AK31"/>
    <mergeCell ref="AJ32:AK32"/>
    <mergeCell ref="AP32:AP33"/>
    <mergeCell ref="AR32:AR33"/>
    <mergeCell ref="AS32:AS33"/>
    <mergeCell ref="AJ33:AK33"/>
    <mergeCell ref="AJ28:AK28"/>
    <mergeCell ref="AJ29:AK29"/>
    <mergeCell ref="AM28:AN28"/>
    <mergeCell ref="AP29:AP30"/>
    <mergeCell ref="AR29:AR30"/>
    <mergeCell ref="AS29:AS30"/>
    <mergeCell ref="AJ30:AK30"/>
    <mergeCell ref="AM29:AN29"/>
    <mergeCell ref="AJ25:AK25"/>
    <mergeCell ref="AM24:AN24"/>
    <mergeCell ref="AJ26:AK26"/>
    <mergeCell ref="AP26:AP27"/>
    <mergeCell ref="AR26:AR27"/>
    <mergeCell ref="AS26:AS27"/>
    <mergeCell ref="AJ27:AK27"/>
    <mergeCell ref="AM26:AN26"/>
    <mergeCell ref="AJ22:AK22"/>
    <mergeCell ref="AJ23:AK23"/>
    <mergeCell ref="AM22:AN22"/>
    <mergeCell ref="AP23:AP24"/>
    <mergeCell ref="AR23:AR24"/>
    <mergeCell ref="AS23:AS24"/>
    <mergeCell ref="AJ24:AK24"/>
    <mergeCell ref="AJ16:AK16"/>
    <mergeCell ref="AJ19:AK19"/>
    <mergeCell ref="AM18:AN18"/>
    <mergeCell ref="AJ20:AK20"/>
    <mergeCell ref="AP20:AP21"/>
    <mergeCell ref="AR20:AR21"/>
    <mergeCell ref="AS20:AS21"/>
    <mergeCell ref="AJ21:AK21"/>
    <mergeCell ref="AM20:AN20"/>
    <mergeCell ref="AJ17:AK17"/>
    <mergeCell ref="CP33:CP34"/>
    <mergeCell ref="CI34:CJ34"/>
    <mergeCell ref="CR34:CU34"/>
    <mergeCell ref="CP35:CP36"/>
    <mergeCell ref="CJ42:CJ43"/>
    <mergeCell ref="CL42:CL43"/>
    <mergeCell ref="CM42:CM43"/>
    <mergeCell ref="CN42:CN43"/>
    <mergeCell ref="CO42:CO43"/>
    <mergeCell ref="CI6:CP8"/>
    <mergeCell ref="CR6:CU6"/>
    <mergeCell ref="CO11:CP12"/>
    <mergeCell ref="CI15:CP16"/>
    <mergeCell ref="CI17:CP18"/>
    <mergeCell ref="CR20:CU20"/>
    <mergeCell ref="CI29:CJ29"/>
    <mergeCell ref="CK29:CO30"/>
    <mergeCell ref="CP29:CP30"/>
    <mergeCell ref="H41:H42"/>
    <mergeCell ref="R21:R22"/>
    <mergeCell ref="H22:J29"/>
    <mergeCell ref="CI30:CJ30"/>
    <mergeCell ref="CI31:CJ31"/>
    <mergeCell ref="CI32:CJ32"/>
    <mergeCell ref="CI33:CJ33"/>
    <mergeCell ref="CG17:CG18"/>
    <mergeCell ref="P18:S19"/>
    <mergeCell ref="AU19:AZ20"/>
    <mergeCell ref="BP19:BP20"/>
    <mergeCell ref="H21:J21"/>
    <mergeCell ref="M21:M22"/>
    <mergeCell ref="O21:O22"/>
    <mergeCell ref="P21:P22"/>
    <mergeCell ref="Q21:Q22"/>
    <mergeCell ref="BZ17:BZ18"/>
    <mergeCell ref="CA17:CA18"/>
    <mergeCell ref="CB17:CB18"/>
    <mergeCell ref="CC17:CC18"/>
    <mergeCell ref="CD17:CE17"/>
    <mergeCell ref="CF17:CF18"/>
    <mergeCell ref="AP17:AP18"/>
    <mergeCell ref="AR17:AR18"/>
    <mergeCell ref="H14:I14"/>
    <mergeCell ref="H15:I15"/>
    <mergeCell ref="U15:U16"/>
    <mergeCell ref="X15:X16"/>
    <mergeCell ref="AA15:AA16"/>
    <mergeCell ref="P16:S17"/>
    <mergeCell ref="BX17:BX18"/>
    <mergeCell ref="BY17:BY18"/>
    <mergeCell ref="B3:B8"/>
    <mergeCell ref="BD3:BE3"/>
    <mergeCell ref="BD4:BE9"/>
    <mergeCell ref="H13:I13"/>
    <mergeCell ref="J13:R14"/>
    <mergeCell ref="S13:S14"/>
    <mergeCell ref="AU13:BB14"/>
    <mergeCell ref="BD13:BE14"/>
    <mergeCell ref="AM16:AN16"/>
    <mergeCell ref="AS17:AS18"/>
    <mergeCell ref="AJ18:AK18"/>
    <mergeCell ref="AD13:AD14"/>
    <mergeCell ref="AF13:AF14"/>
    <mergeCell ref="AP14:AP15"/>
    <mergeCell ref="AJ15:AK15"/>
    <mergeCell ref="AM14:AN14"/>
  </mergeCells>
  <hyperlinks>
    <hyperlink ref="CJ56" r:id="rId1" xr:uid="{C121C384-0186-4BCC-A80F-E97F7F148FD3}"/>
    <hyperlink ref="AN12" r:id="rId2" xr:uid="{D404D93E-71E2-47FA-9B84-2C0A8BE052AB}"/>
  </hyperlinks>
  <printOptions horizontalCentered="1"/>
  <pageMargins left="0.31496062992125984" right="0.11811023622047245" top="0.15748031496062992" bottom="0.15748031496062992" header="0.11811023622047245" footer="0.11811023622047245"/>
  <pageSetup paperSize="9" scale="55"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7305-7D40-4F2D-9F24-5210C9629832}">
  <sheetPr>
    <pageSetUpPr fitToPage="1"/>
  </sheetPr>
  <dimension ref="A1:DB150"/>
  <sheetViews>
    <sheetView showZeros="0" zoomScaleNormal="100" workbookViewId="0">
      <selection activeCell="CN146" sqref="CN146"/>
    </sheetView>
  </sheetViews>
  <sheetFormatPr baseColWidth="10" defaultColWidth="11.42578125" defaultRowHeight="15"/>
  <cols>
    <col min="1" max="1" width="3.5703125" style="1" customWidth="1"/>
    <col min="2" max="2" width="3.7109375" style="1" customWidth="1"/>
    <col min="3" max="7" width="2.7109375" style="1" customWidth="1"/>
    <col min="8" max="8" width="12.7109375" style="1" customWidth="1"/>
    <col min="9" max="9" width="17.7109375" style="1" customWidth="1"/>
    <col min="10" max="10" width="10.7109375" style="1" customWidth="1"/>
    <col min="11" max="11" width="3.85546875" style="1" customWidth="1"/>
    <col min="12" max="13" width="11.7109375" style="1" customWidth="1"/>
    <col min="14" max="14" width="4.5703125" style="1" customWidth="1"/>
    <col min="15" max="15" width="12" style="1" customWidth="1"/>
    <col min="16" max="17" width="11.7109375" style="1" customWidth="1"/>
    <col min="18" max="18" width="8.140625" style="1" customWidth="1"/>
    <col min="19" max="19" width="40.7109375" style="1" customWidth="1"/>
    <col min="20" max="20" width="7.5703125" style="1" customWidth="1"/>
    <col min="21" max="21" width="11.7109375" style="3" customWidth="1"/>
    <col min="22" max="22" width="10.7109375" style="1" customWidth="1"/>
    <col min="23" max="23" width="7.5703125" style="1" customWidth="1"/>
    <col min="24" max="24" width="11.7109375" style="3" customWidth="1"/>
    <col min="25" max="25" width="10.7109375" style="1" customWidth="1"/>
    <col min="26" max="26" width="7.5703125" style="1" customWidth="1"/>
    <col min="27" max="27" width="11.7109375" style="3" customWidth="1"/>
    <col min="28" max="28" width="10.7109375" style="1" customWidth="1"/>
    <col min="29" max="29" width="6" style="1" customWidth="1"/>
    <col min="30" max="30" width="5.85546875" style="1" customWidth="1"/>
    <col min="31" max="31" width="13.140625" style="1" customWidth="1"/>
    <col min="32" max="32" width="2.7109375" style="1" customWidth="1"/>
    <col min="33" max="33" width="7.7109375" style="1" customWidth="1"/>
    <col min="34" max="34" width="2.7109375" style="1" customWidth="1"/>
    <col min="35" max="35" width="40.7109375" style="1" customWidth="1"/>
    <col min="36" max="36" width="2.140625" style="1" customWidth="1"/>
    <col min="37" max="37" width="13.140625" style="1" customWidth="1"/>
    <col min="38" max="38" width="13.42578125" style="1" customWidth="1"/>
    <col min="39" max="39" width="11.42578125" style="1"/>
    <col min="40" max="40" width="10.7109375" customWidth="1"/>
    <col min="41" max="41" width="12.7109375" customWidth="1"/>
    <col min="43" max="43" width="40.7109375" customWidth="1"/>
    <col min="44" max="44" width="11.85546875" customWidth="1"/>
    <col min="45" max="45" width="40.7109375" customWidth="1"/>
    <col min="46" max="46" width="31.5703125" customWidth="1"/>
    <col min="47" max="48" width="6" style="1" customWidth="1"/>
    <col min="49" max="49" width="40.7109375" style="4" customWidth="1"/>
    <col min="50" max="50" width="6.140625" style="4" customWidth="1"/>
    <col min="51" max="51" width="12.7109375" style="4" customWidth="1"/>
    <col min="52" max="52" width="25.7109375" style="4" customWidth="1"/>
    <col min="53" max="53" width="23.7109375" style="4" customWidth="1"/>
    <col min="54" max="54" width="7.7109375" style="4" customWidth="1"/>
    <col min="55" max="55" width="13.5703125" style="4" customWidth="1"/>
    <col min="56" max="56" width="12.7109375" style="4" customWidth="1"/>
    <col min="57" max="57" width="9.85546875" style="4" customWidth="1"/>
    <col min="58" max="58" width="11.7109375" style="4" customWidth="1"/>
    <col min="59" max="59" width="13.85546875" style="4" customWidth="1"/>
    <col min="60" max="60" width="7.5703125" style="1" customWidth="1"/>
    <col min="61" max="61" width="14.85546875" style="1" customWidth="1"/>
    <col min="62" max="62" width="11.42578125" style="1" customWidth="1"/>
    <col min="63" max="63" width="17.42578125" style="1" customWidth="1"/>
    <col min="64" max="65" width="18" style="1" customWidth="1"/>
    <col min="66" max="66" width="14.42578125" style="1" customWidth="1"/>
    <col min="67" max="67" width="11.42578125" style="1" customWidth="1"/>
    <col min="68" max="68" width="14.7109375" style="2" customWidth="1"/>
    <col min="69" max="69" width="21.7109375" style="2" customWidth="1"/>
    <col min="70" max="70" width="18.85546875" style="2" customWidth="1"/>
    <col min="71" max="71" width="17.42578125" style="1" customWidth="1"/>
    <col min="72" max="74" width="11.42578125" style="1"/>
    <col min="75" max="75" width="17.5703125" style="1" customWidth="1"/>
    <col min="76" max="76" width="11.42578125" style="1"/>
    <col min="77" max="77" width="28.85546875" style="1" customWidth="1"/>
    <col min="78" max="78" width="25.85546875" style="3" customWidth="1"/>
    <col min="79" max="79" width="17.42578125" style="3" customWidth="1"/>
    <col min="80" max="80" width="27" style="3" customWidth="1"/>
    <col min="81" max="81" width="9.7109375" style="3" customWidth="1"/>
    <col min="82" max="82" width="11.7109375" style="3" customWidth="1"/>
    <col min="83" max="83" width="16.42578125" style="3" customWidth="1"/>
    <col min="84" max="87" width="9.7109375" style="3" customWidth="1"/>
    <col min="88" max="88" width="56.7109375" style="1" customWidth="1"/>
    <col min="89" max="89" width="11.42578125" style="1" customWidth="1"/>
    <col min="90" max="90" width="18.140625" style="2" customWidth="1"/>
    <col min="91" max="93" width="14.7109375" style="2" customWidth="1"/>
    <col min="94" max="94" width="14.7109375" style="1" customWidth="1"/>
    <col min="95" max="95" width="13" style="1" customWidth="1"/>
    <col min="96" max="96" width="12.28515625" style="1" customWidth="1"/>
    <col min="97" max="97" width="30.7109375" style="1" customWidth="1"/>
    <col min="98" max="98" width="4.85546875" customWidth="1"/>
    <col min="103" max="103" width="11.42578125" style="1" customWidth="1"/>
    <col min="104" max="104" width="8.140625" style="1" customWidth="1"/>
    <col min="105" max="105" width="11.42578125" style="1"/>
    <col min="106" max="106" width="42.28515625" style="1" customWidth="1"/>
    <col min="107" max="16384" width="11.42578125" style="1"/>
  </cols>
  <sheetData>
    <row r="1" spans="1:106" ht="17.25" thickTop="1" thickBot="1">
      <c r="A1" s="8" t="str">
        <f>ADDRESS(ROW(),COLUMN(),4)</f>
        <v>A1</v>
      </c>
      <c r="B1" s="359" t="str">
        <f>SUBSTITUTE(ADDRESS(1,COLUMN(),4),"1","")</f>
        <v>B</v>
      </c>
      <c r="C1" s="359" t="str">
        <f>SUBSTITUTE(ADDRESS(1,COLUMN(),4),"1","")</f>
        <v>C</v>
      </c>
      <c r="D1" s="359" t="str">
        <f>SUBSTITUTE(ADDRESS(1,COLUMN(),4),"1","")</f>
        <v>D</v>
      </c>
      <c r="E1" s="359" t="str">
        <f>SUBSTITUTE(ADDRESS(1,COLUMN(),4),"1","")</f>
        <v>E</v>
      </c>
      <c r="F1" s="359" t="str">
        <f t="shared" ref="F1:S1" si="0">SUBSTITUTE(ADDRESS(1,COLUMN(),4),"1","")</f>
        <v>F</v>
      </c>
      <c r="G1" s="359" t="str">
        <f t="shared" si="0"/>
        <v>G</v>
      </c>
      <c r="H1" s="359" t="str">
        <f t="shared" si="0"/>
        <v>H</v>
      </c>
      <c r="I1" s="359" t="str">
        <f t="shared" si="0"/>
        <v>I</v>
      </c>
      <c r="J1" s="359" t="str">
        <f t="shared" si="0"/>
        <v>J</v>
      </c>
      <c r="K1" s="359" t="str">
        <f t="shared" si="0"/>
        <v>K</v>
      </c>
      <c r="L1" s="359" t="str">
        <f t="shared" si="0"/>
        <v>L</v>
      </c>
      <c r="M1" s="359" t="str">
        <f t="shared" si="0"/>
        <v>M</v>
      </c>
      <c r="N1" s="359" t="str">
        <f t="shared" si="0"/>
        <v>N</v>
      </c>
      <c r="O1" s="359" t="str">
        <f t="shared" si="0"/>
        <v>O</v>
      </c>
      <c r="P1" s="359" t="str">
        <f t="shared" si="0"/>
        <v>P</v>
      </c>
      <c r="Q1" s="359" t="str">
        <f t="shared" si="0"/>
        <v>Q</v>
      </c>
      <c r="R1" s="359" t="str">
        <f t="shared" si="0"/>
        <v>R</v>
      </c>
      <c r="S1" s="359" t="str">
        <f t="shared" si="0"/>
        <v>S</v>
      </c>
      <c r="T1" s="343"/>
      <c r="U1" s="358" t="str">
        <f t="shared" ref="U1:AB1" si="1">SUBSTITUTE(ADDRESS(1,COLUMN(),4),"1","")</f>
        <v>U</v>
      </c>
      <c r="V1" s="358" t="str">
        <f t="shared" si="1"/>
        <v>V</v>
      </c>
      <c r="W1" s="343"/>
      <c r="X1" s="358" t="str">
        <f t="shared" si="1"/>
        <v>X</v>
      </c>
      <c r="Y1" s="358" t="str">
        <f t="shared" si="1"/>
        <v>Y</v>
      </c>
      <c r="Z1" s="343"/>
      <c r="AA1" s="358" t="str">
        <f t="shared" si="1"/>
        <v>AA</v>
      </c>
      <c r="AB1" s="358" t="str">
        <f t="shared" si="1"/>
        <v>AB</v>
      </c>
      <c r="AC1" s="343"/>
      <c r="AE1" s="358" t="str">
        <f t="shared" ref="AE1:AQ1" si="2">SUBSTITUTE(ADDRESS(1,COLUMN(),4),"1","")</f>
        <v>AE</v>
      </c>
      <c r="AF1"/>
      <c r="AG1"/>
      <c r="AH1"/>
      <c r="AI1" s="358" t="str">
        <f t="shared" si="2"/>
        <v>AI</v>
      </c>
      <c r="AJ1"/>
      <c r="AK1" s="358" t="str">
        <f t="shared" si="2"/>
        <v>AK</v>
      </c>
      <c r="AL1" s="358" t="str">
        <f t="shared" si="2"/>
        <v>AL</v>
      </c>
      <c r="AM1"/>
      <c r="AN1" s="358" t="str">
        <f t="shared" si="2"/>
        <v>AN</v>
      </c>
      <c r="AO1" s="358" t="str">
        <f t="shared" si="2"/>
        <v>AO</v>
      </c>
      <c r="AQ1" s="358" t="str">
        <f t="shared" si="2"/>
        <v>AQ</v>
      </c>
      <c r="AR1" s="11"/>
      <c r="AS1" s="11"/>
      <c r="AT1" s="11"/>
      <c r="AU1" s="343"/>
      <c r="AV1" s="343"/>
      <c r="AW1" s="357" t="str">
        <f t="shared" ref="AW1:BG1" si="3">SUBSTITUTE(ADDRESS(1,COLUMN(),4),"1","")</f>
        <v>AW</v>
      </c>
      <c r="AX1" s="357" t="str">
        <f t="shared" si="3"/>
        <v>AX</v>
      </c>
      <c r="AY1" s="357" t="str">
        <f t="shared" si="3"/>
        <v>AY</v>
      </c>
      <c r="AZ1" s="357" t="str">
        <f t="shared" si="3"/>
        <v>AZ</v>
      </c>
      <c r="BA1" s="357" t="str">
        <f t="shared" si="3"/>
        <v>BA</v>
      </c>
      <c r="BB1" s="357" t="str">
        <f t="shared" si="3"/>
        <v>BB</v>
      </c>
      <c r="BC1" s="357" t="str">
        <f t="shared" si="3"/>
        <v>BC</v>
      </c>
      <c r="BD1" s="357" t="str">
        <f t="shared" si="3"/>
        <v>BD</v>
      </c>
      <c r="BE1" s="357" t="str">
        <f t="shared" si="3"/>
        <v>BE</v>
      </c>
      <c r="BF1" s="357" t="str">
        <f t="shared" si="3"/>
        <v>BF</v>
      </c>
      <c r="BG1" s="357" t="str">
        <f t="shared" si="3"/>
        <v>BG</v>
      </c>
      <c r="BH1" s="343"/>
      <c r="BI1" s="358" t="str">
        <f t="shared" ref="BI1:BW1" si="4">SUBSTITUTE(ADDRESS(1,COLUMN(),4),"1","")</f>
        <v>BI</v>
      </c>
      <c r="BJ1" s="358" t="str">
        <f t="shared" si="4"/>
        <v>BJ</v>
      </c>
      <c r="BK1" s="358" t="str">
        <f t="shared" si="4"/>
        <v>BK</v>
      </c>
      <c r="BL1" s="358" t="str">
        <f t="shared" si="4"/>
        <v>BL</v>
      </c>
      <c r="BM1" s="358" t="str">
        <f t="shared" si="4"/>
        <v>BM</v>
      </c>
      <c r="BN1" s="358" t="str">
        <f t="shared" si="4"/>
        <v>BN</v>
      </c>
      <c r="BO1" s="358" t="str">
        <f t="shared" si="4"/>
        <v>BO</v>
      </c>
      <c r="BP1" s="358" t="str">
        <f t="shared" si="4"/>
        <v>BP</v>
      </c>
      <c r="BQ1" s="358" t="str">
        <f t="shared" si="4"/>
        <v>BQ</v>
      </c>
      <c r="BR1" s="358" t="str">
        <f t="shared" si="4"/>
        <v>BR</v>
      </c>
      <c r="BS1" s="358" t="str">
        <f t="shared" si="4"/>
        <v>BS</v>
      </c>
      <c r="BT1" s="358" t="str">
        <f t="shared" si="4"/>
        <v>BT</v>
      </c>
      <c r="BU1" s="358" t="str">
        <f t="shared" si="4"/>
        <v>BU</v>
      </c>
      <c r="BV1" s="358" t="str">
        <f t="shared" si="4"/>
        <v>BV</v>
      </c>
      <c r="BW1" s="358" t="str">
        <f t="shared" si="4"/>
        <v>BW</v>
      </c>
      <c r="BX1" s="20"/>
      <c r="BY1" s="20"/>
      <c r="BZ1" s="358" t="str">
        <f t="shared" ref="BZ1:CJ1" si="5">SUBSTITUTE(ADDRESS(1,COLUMN(),4),"1","")</f>
        <v>BZ</v>
      </c>
      <c r="CA1" s="358" t="str">
        <f t="shared" si="5"/>
        <v>CA</v>
      </c>
      <c r="CB1" s="358" t="str">
        <f t="shared" si="5"/>
        <v>CB</v>
      </c>
      <c r="CC1" s="358" t="str">
        <f t="shared" si="5"/>
        <v>CC</v>
      </c>
      <c r="CD1" s="358" t="str">
        <f t="shared" si="5"/>
        <v>CD</v>
      </c>
      <c r="CE1" s="358" t="str">
        <f t="shared" si="5"/>
        <v>CE</v>
      </c>
      <c r="CF1" s="358" t="str">
        <f t="shared" si="5"/>
        <v>CF</v>
      </c>
      <c r="CG1" s="358" t="str">
        <f t="shared" si="5"/>
        <v>CG</v>
      </c>
      <c r="CH1" s="358" t="str">
        <f t="shared" si="5"/>
        <v>CH</v>
      </c>
      <c r="CI1" s="358" t="str">
        <f t="shared" si="5"/>
        <v>CI</v>
      </c>
      <c r="CJ1" s="358" t="str">
        <f t="shared" si="5"/>
        <v>CJ</v>
      </c>
      <c r="CL1" s="357" t="str">
        <f t="shared" ref="CL1:CS1" si="6">SUBSTITUTE(ADDRESS(1,COLUMN(),4),"1","")</f>
        <v>CL</v>
      </c>
      <c r="CM1" s="357" t="str">
        <f t="shared" si="6"/>
        <v>CM</v>
      </c>
      <c r="CN1" s="357" t="str">
        <f t="shared" si="6"/>
        <v>CN</v>
      </c>
      <c r="CO1" s="357" t="str">
        <f t="shared" si="6"/>
        <v>CO</v>
      </c>
      <c r="CP1" s="357" t="str">
        <f t="shared" si="6"/>
        <v>CP</v>
      </c>
      <c r="CQ1" s="357" t="str">
        <f t="shared" si="6"/>
        <v>CQ</v>
      </c>
      <c r="CR1" s="357" t="str">
        <f t="shared" si="6"/>
        <v>CR</v>
      </c>
      <c r="CS1" s="357" t="str">
        <f t="shared" si="6"/>
        <v>CS</v>
      </c>
      <c r="CT1" s="349"/>
      <c r="CU1" s="349"/>
      <c r="CV1" s="349"/>
      <c r="CW1" s="349"/>
      <c r="CX1" s="349"/>
      <c r="CZ1" s="9">
        <v>1</v>
      </c>
      <c r="DA1" s="356" t="str">
        <f>SUBSTITUTE(ADDRESS(1,COLUMN(),4),"1","")</f>
        <v>DA</v>
      </c>
      <c r="DB1" s="355" t="str">
        <f>SUBSTITUTE(ADDRESS(1,COLUMN(),4),"1","")</f>
        <v>DB</v>
      </c>
    </row>
    <row r="2" spans="1:106" ht="18" customHeight="1" thickBot="1">
      <c r="B2" s="354">
        <f ca="1">CELL("largeur",B2)</f>
        <v>3</v>
      </c>
      <c r="C2" s="354">
        <f ca="1">CELL("largeur",C2)</f>
        <v>2</v>
      </c>
      <c r="D2" s="354">
        <f ca="1">CELL("largeur",D2)</f>
        <v>2</v>
      </c>
      <c r="E2" s="354">
        <f ca="1">CELL("largeur",E2)</f>
        <v>2</v>
      </c>
      <c r="F2" s="354">
        <f t="shared" ref="F2:S2" ca="1" si="7">CELL("largeur",F2)</f>
        <v>2</v>
      </c>
      <c r="G2" s="354">
        <f t="shared" ca="1" si="7"/>
        <v>2</v>
      </c>
      <c r="H2" s="354">
        <f t="shared" ca="1" si="7"/>
        <v>12</v>
      </c>
      <c r="I2" s="354">
        <f t="shared" ca="1" si="7"/>
        <v>17</v>
      </c>
      <c r="J2" s="354">
        <f t="shared" ca="1" si="7"/>
        <v>10</v>
      </c>
      <c r="K2" s="354">
        <f t="shared" ca="1" si="7"/>
        <v>3</v>
      </c>
      <c r="L2" s="354">
        <f t="shared" ca="1" si="7"/>
        <v>11</v>
      </c>
      <c r="M2" s="354">
        <f t="shared" ca="1" si="7"/>
        <v>11</v>
      </c>
      <c r="N2" s="354">
        <f t="shared" ca="1" si="7"/>
        <v>4</v>
      </c>
      <c r="O2" s="354">
        <f t="shared" ca="1" si="7"/>
        <v>11</v>
      </c>
      <c r="P2" s="354">
        <f t="shared" ca="1" si="7"/>
        <v>11</v>
      </c>
      <c r="Q2" s="354">
        <f t="shared" ca="1" si="7"/>
        <v>11</v>
      </c>
      <c r="R2" s="354">
        <f t="shared" ca="1" si="7"/>
        <v>7</v>
      </c>
      <c r="S2" s="354">
        <f t="shared" ca="1" si="7"/>
        <v>40</v>
      </c>
      <c r="T2" s="343"/>
      <c r="U2" s="353">
        <f t="shared" ref="U2:AB2" ca="1" si="8">CELL("largeur",U2)</f>
        <v>11</v>
      </c>
      <c r="V2" s="353">
        <f t="shared" ca="1" si="8"/>
        <v>10</v>
      </c>
      <c r="W2" s="343"/>
      <c r="X2" s="353">
        <f t="shared" ca="1" si="8"/>
        <v>11</v>
      </c>
      <c r="Y2" s="353">
        <f t="shared" ca="1" si="8"/>
        <v>10</v>
      </c>
      <c r="Z2" s="343"/>
      <c r="AA2" s="353">
        <f t="shared" ca="1" si="8"/>
        <v>11</v>
      </c>
      <c r="AB2" s="353">
        <f t="shared" ca="1" si="8"/>
        <v>10</v>
      </c>
      <c r="AC2" s="343"/>
      <c r="AD2" s="343"/>
      <c r="AE2" s="353">
        <f ca="1">CELL("largeur",AE2)</f>
        <v>12</v>
      </c>
      <c r="AF2"/>
      <c r="AG2"/>
      <c r="AH2"/>
      <c r="AI2" s="353">
        <f ca="1">CELL("largeur",AI2)</f>
        <v>40</v>
      </c>
      <c r="AJ2"/>
      <c r="AK2" s="353">
        <f ca="1">CELL("largeur",AK2)</f>
        <v>12</v>
      </c>
      <c r="AL2" s="353">
        <f ca="1">CELL("largeur",AL2)</f>
        <v>13</v>
      </c>
      <c r="AM2"/>
      <c r="AN2" s="353">
        <f ca="1">CELL("largeur",AN2)</f>
        <v>10</v>
      </c>
      <c r="AO2" s="353">
        <f ca="1">CELL("largeur",AO2)</f>
        <v>12</v>
      </c>
      <c r="AQ2" s="353">
        <f ca="1">CELL("largeur",AQ2)</f>
        <v>40</v>
      </c>
      <c r="AR2" s="11"/>
      <c r="AS2" s="11"/>
      <c r="AT2" s="11"/>
      <c r="AU2" s="343"/>
      <c r="AV2" s="343"/>
      <c r="AW2" s="353">
        <f t="shared" ref="AW2:BG2" ca="1" si="9">CELL("largeur",AW2)</f>
        <v>40</v>
      </c>
      <c r="AX2" s="353">
        <f t="shared" ca="1" si="9"/>
        <v>5</v>
      </c>
      <c r="AY2" s="353">
        <f t="shared" ca="1" si="9"/>
        <v>12</v>
      </c>
      <c r="AZ2" s="353">
        <f t="shared" ca="1" si="9"/>
        <v>25</v>
      </c>
      <c r="BA2" s="353">
        <f t="shared" ca="1" si="9"/>
        <v>23</v>
      </c>
      <c r="BB2" s="353">
        <f t="shared" ca="1" si="9"/>
        <v>7</v>
      </c>
      <c r="BC2" s="353">
        <f t="shared" ca="1" si="9"/>
        <v>13</v>
      </c>
      <c r="BD2" s="353">
        <f t="shared" ca="1" si="9"/>
        <v>12</v>
      </c>
      <c r="BE2" s="353">
        <f t="shared" ca="1" si="9"/>
        <v>9</v>
      </c>
      <c r="BF2" s="353">
        <f t="shared" ca="1" si="9"/>
        <v>11</v>
      </c>
      <c r="BG2" s="353">
        <f t="shared" ca="1" si="9"/>
        <v>13</v>
      </c>
      <c r="BH2" s="343"/>
      <c r="BI2" s="353">
        <f t="shared" ref="BI2:BW2" ca="1" si="10">CELL("largeur",BI2)</f>
        <v>14</v>
      </c>
      <c r="BJ2" s="353">
        <f t="shared" ca="1" si="10"/>
        <v>11</v>
      </c>
      <c r="BK2" s="353">
        <f t="shared" ca="1" si="10"/>
        <v>17</v>
      </c>
      <c r="BL2" s="353">
        <f t="shared" ca="1" si="10"/>
        <v>17</v>
      </c>
      <c r="BM2" s="353">
        <f t="shared" ca="1" si="10"/>
        <v>17</v>
      </c>
      <c r="BN2" s="353">
        <f t="shared" ca="1" si="10"/>
        <v>14</v>
      </c>
      <c r="BO2" s="353">
        <f t="shared" ca="1" si="10"/>
        <v>11</v>
      </c>
      <c r="BP2" s="353">
        <f t="shared" ca="1" si="10"/>
        <v>14</v>
      </c>
      <c r="BQ2" s="353">
        <f t="shared" ca="1" si="10"/>
        <v>21</v>
      </c>
      <c r="BR2" s="353">
        <f t="shared" ca="1" si="10"/>
        <v>18</v>
      </c>
      <c r="BS2" s="353">
        <f t="shared" ca="1" si="10"/>
        <v>17</v>
      </c>
      <c r="BT2" s="353">
        <f t="shared" ca="1" si="10"/>
        <v>11</v>
      </c>
      <c r="BU2" s="353">
        <f t="shared" ca="1" si="10"/>
        <v>11</v>
      </c>
      <c r="BV2" s="353">
        <f t="shared" ca="1" si="10"/>
        <v>11</v>
      </c>
      <c r="BW2" s="353">
        <f t="shared" ca="1" si="10"/>
        <v>17</v>
      </c>
      <c r="BX2" s="20"/>
      <c r="BY2" s="13"/>
      <c r="BZ2" s="353">
        <f t="shared" ref="BZ2:CJ2" ca="1" si="11">CELL("largeur",BZ2)</f>
        <v>25</v>
      </c>
      <c r="CA2" s="353">
        <f t="shared" ca="1" si="11"/>
        <v>17</v>
      </c>
      <c r="CB2" s="353">
        <f t="shared" ca="1" si="11"/>
        <v>26</v>
      </c>
      <c r="CC2" s="353">
        <f t="shared" ca="1" si="11"/>
        <v>9</v>
      </c>
      <c r="CD2" s="353">
        <f t="shared" ca="1" si="11"/>
        <v>11</v>
      </c>
      <c r="CE2" s="353">
        <f t="shared" ca="1" si="11"/>
        <v>16</v>
      </c>
      <c r="CF2" s="353">
        <f t="shared" ca="1" si="11"/>
        <v>9</v>
      </c>
      <c r="CG2" s="353">
        <f t="shared" ca="1" si="11"/>
        <v>9</v>
      </c>
      <c r="CH2" s="353">
        <f t="shared" ca="1" si="11"/>
        <v>9</v>
      </c>
      <c r="CI2" s="353">
        <f t="shared" ca="1" si="11"/>
        <v>9</v>
      </c>
      <c r="CJ2" s="353">
        <f t="shared" ca="1" si="11"/>
        <v>56</v>
      </c>
      <c r="CK2" s="20"/>
      <c r="CL2" s="352">
        <f t="shared" ref="CL2:CS2" ca="1" si="12">CELL("largeur",CL2)</f>
        <v>17</v>
      </c>
      <c r="CM2" s="352">
        <f t="shared" ca="1" si="12"/>
        <v>14</v>
      </c>
      <c r="CN2" s="352">
        <f t="shared" ca="1" si="12"/>
        <v>14</v>
      </c>
      <c r="CO2" s="352">
        <f t="shared" ca="1" si="12"/>
        <v>14</v>
      </c>
      <c r="CP2" s="352">
        <f t="shared" ca="1" si="12"/>
        <v>14</v>
      </c>
      <c r="CQ2" s="352">
        <f t="shared" ca="1" si="12"/>
        <v>12</v>
      </c>
      <c r="CR2" s="352">
        <f t="shared" ca="1" si="12"/>
        <v>12</v>
      </c>
      <c r="CS2" s="352">
        <f t="shared" ca="1" si="12"/>
        <v>30</v>
      </c>
      <c r="CT2" s="349"/>
      <c r="CU2" s="349"/>
      <c r="CV2" s="349"/>
      <c r="CW2" s="349"/>
      <c r="CX2" s="349"/>
      <c r="CY2" s="20"/>
      <c r="CZ2" s="9">
        <v>1</v>
      </c>
      <c r="DA2" s="830" t="s">
        <v>2011</v>
      </c>
      <c r="DB2" s="351"/>
    </row>
    <row r="3" spans="1:106" s="348" customFormat="1" ht="24.95" customHeight="1">
      <c r="B3" s="1546" t="s">
        <v>585</v>
      </c>
      <c r="C3" s="538"/>
      <c r="D3" s="538"/>
      <c r="E3" s="538"/>
      <c r="F3" s="538"/>
      <c r="G3" s="538"/>
      <c r="H3" s="350"/>
      <c r="I3" s="350"/>
      <c r="J3" s="350"/>
      <c r="K3" s="350"/>
      <c r="L3" s="350"/>
      <c r="M3" s="350"/>
      <c r="N3" s="350"/>
      <c r="O3" s="726"/>
      <c r="P3" s="726"/>
      <c r="Q3" s="350"/>
      <c r="R3" s="350"/>
      <c r="S3" s="561"/>
      <c r="T3" s="343"/>
      <c r="U3" s="982" t="s">
        <v>2855</v>
      </c>
      <c r="V3" s="343"/>
      <c r="W3" s="343"/>
      <c r="X3" s="349"/>
      <c r="Y3" s="343"/>
      <c r="Z3" s="343"/>
      <c r="AA3" s="349"/>
      <c r="AB3" s="343"/>
      <c r="AC3" s="343"/>
      <c r="AD3" s="343"/>
      <c r="AE3" s="11"/>
      <c r="AF3" s="11"/>
      <c r="AG3" s="11"/>
      <c r="AH3" s="11"/>
      <c r="AI3" s="11"/>
      <c r="AJ3" s="11"/>
      <c r="AK3" s="11"/>
      <c r="AL3" s="11"/>
      <c r="AM3" s="11"/>
      <c r="AN3" s="11"/>
      <c r="AO3" s="11"/>
      <c r="AP3" s="11"/>
      <c r="AQ3" s="11"/>
      <c r="AR3" s="11"/>
      <c r="AS3" s="11"/>
      <c r="AT3" s="11"/>
      <c r="AU3" s="343"/>
      <c r="AV3" s="343"/>
      <c r="AW3" s="993"/>
      <c r="AX3" s="917" t="s">
        <v>2847</v>
      </c>
      <c r="AY3" s="350"/>
      <c r="AZ3" s="350"/>
      <c r="BA3" s="350"/>
      <c r="BB3" s="350"/>
      <c r="BC3" s="350"/>
      <c r="BD3" s="350"/>
      <c r="BE3" s="350"/>
      <c r="BF3" s="1549" t="s">
        <v>918</v>
      </c>
      <c r="BG3" s="1550"/>
      <c r="BH3" s="343"/>
      <c r="BI3" s="927"/>
      <c r="BJ3" s="933"/>
      <c r="BK3" s="933"/>
      <c r="BL3" s="933"/>
      <c r="BM3" s="933"/>
      <c r="BN3" s="933"/>
      <c r="BO3" s="933"/>
      <c r="BP3" s="933"/>
      <c r="BQ3" s="933"/>
      <c r="BR3" s="933"/>
      <c r="BS3" s="933"/>
      <c r="BT3" s="933"/>
      <c r="BU3" s="933"/>
      <c r="BV3" s="933"/>
      <c r="BW3" s="349"/>
      <c r="BX3" s="349"/>
      <c r="BY3" s="20"/>
      <c r="BZ3" s="349"/>
      <c r="CA3" s="349"/>
      <c r="CB3" s="349"/>
      <c r="CC3" s="349"/>
      <c r="CD3" s="349"/>
      <c r="CE3" s="349"/>
      <c r="CF3" s="349"/>
      <c r="CG3" s="349"/>
      <c r="CH3" s="349"/>
      <c r="CI3" s="349"/>
      <c r="CJ3" s="349"/>
      <c r="CL3" s="349"/>
      <c r="CM3" s="349"/>
      <c r="CN3" s="349"/>
      <c r="CO3" s="349"/>
      <c r="CP3" s="349"/>
      <c r="CQ3" s="349"/>
      <c r="CR3" s="11"/>
      <c r="CS3" s="11"/>
      <c r="CT3" s="349"/>
      <c r="CU3" s="349"/>
      <c r="CV3" s="349"/>
      <c r="CW3" s="349"/>
      <c r="CX3" s="349"/>
      <c r="CZ3" s="9">
        <v>1</v>
      </c>
      <c r="DA3" s="342" cm="1">
        <f t="array" aca="1" ref="DA3" ca="1">COUNTA(A1:CZ150+COUNTBLANK(A1:CZ150))</f>
        <v>15600</v>
      </c>
      <c r="DB3" s="831" t="str">
        <f>"cellules entre -cells -celdas  "&amp;" " &amp;A1&amp;" et  "&amp;CZ150</f>
        <v>cellules entre -cells -celdas   A1 et  CZ150</v>
      </c>
    </row>
    <row r="4" spans="1:106" s="3" customFormat="1" ht="24.95" customHeight="1">
      <c r="B4" s="1547"/>
      <c r="C4" s="730"/>
      <c r="D4" s="730"/>
      <c r="E4" s="730"/>
      <c r="F4" s="730"/>
      <c r="G4" s="730"/>
      <c r="H4" s="725" t="s">
        <v>2841</v>
      </c>
      <c r="I4" s="346"/>
      <c r="J4" s="346"/>
      <c r="K4" s="346"/>
      <c r="L4" s="346"/>
      <c r="M4" s="346"/>
      <c r="N4" s="346"/>
      <c r="O4" s="638"/>
      <c r="P4" s="638"/>
      <c r="Q4" s="346"/>
      <c r="R4" s="346"/>
      <c r="S4" s="562"/>
      <c r="T4" s="343"/>
      <c r="U4" s="984" t="s">
        <v>2816</v>
      </c>
      <c r="V4" s="343"/>
      <c r="W4" s="343"/>
      <c r="X4" s="13"/>
      <c r="Y4" s="343"/>
      <c r="Z4" s="343"/>
      <c r="AA4" s="932" t="s">
        <v>2823</v>
      </c>
      <c r="AB4" s="343"/>
      <c r="AC4" s="343"/>
      <c r="AD4" s="343"/>
      <c r="AE4" s="11"/>
      <c r="AF4" s="11"/>
      <c r="AG4" s="11"/>
      <c r="AH4" s="11"/>
      <c r="AI4" s="11"/>
      <c r="AJ4" s="11"/>
      <c r="AK4" s="11"/>
      <c r="AL4" s="11"/>
      <c r="AM4" s="11"/>
      <c r="AN4" s="11"/>
      <c r="AO4" s="11"/>
      <c r="AP4" s="11"/>
      <c r="AQ4" s="11"/>
      <c r="AR4" s="11"/>
      <c r="AS4" s="11"/>
      <c r="AT4" s="11"/>
      <c r="AU4" s="343"/>
      <c r="AV4" s="343"/>
      <c r="AW4" s="994"/>
      <c r="AX4" s="962" t="s">
        <v>2848</v>
      </c>
      <c r="AY4" s="346"/>
      <c r="AZ4" s="346"/>
      <c r="BA4" s="346"/>
      <c r="BB4" s="346"/>
      <c r="BC4" s="346"/>
      <c r="BD4" s="346"/>
      <c r="BE4" s="346"/>
      <c r="BF4" s="1551">
        <v>1</v>
      </c>
      <c r="BG4" s="1552"/>
      <c r="BH4" s="343"/>
      <c r="BI4" s="932"/>
      <c r="BJ4" s="14"/>
      <c r="BK4" s="14"/>
      <c r="BL4" s="14"/>
      <c r="BM4" s="14"/>
      <c r="BN4" s="14"/>
      <c r="BO4" s="14"/>
      <c r="BP4" s="14"/>
      <c r="BQ4" s="14"/>
      <c r="BR4" s="14"/>
      <c r="BS4" s="14"/>
      <c r="BT4" s="14"/>
      <c r="BU4" s="14"/>
      <c r="BV4" s="14"/>
      <c r="BW4" s="13"/>
      <c r="BX4" s="13"/>
      <c r="BY4" s="20"/>
      <c r="BZ4" s="13"/>
      <c r="CA4" s="13"/>
      <c r="CB4" s="13"/>
      <c r="CC4" s="13"/>
      <c r="CD4" s="13"/>
      <c r="CE4" s="13"/>
      <c r="CF4" s="13"/>
      <c r="CG4" s="13"/>
      <c r="CH4" s="13"/>
      <c r="CI4" s="13"/>
      <c r="CJ4" s="13"/>
      <c r="CL4" s="155"/>
      <c r="CM4" s="155"/>
      <c r="CN4" s="155"/>
      <c r="CO4" s="155"/>
      <c r="CP4" s="20"/>
      <c r="CQ4" s="20"/>
      <c r="CR4" s="11"/>
      <c r="CS4" s="11"/>
      <c r="CT4" s="11"/>
      <c r="CU4" s="11"/>
      <c r="CV4" s="11"/>
      <c r="CW4" s="11"/>
      <c r="CX4" s="11"/>
      <c r="CZ4" s="9">
        <v>1</v>
      </c>
      <c r="DA4" s="342">
        <f ca="1">COUNTA(A1:CZ150)</f>
        <v>3860</v>
      </c>
      <c r="DB4" s="831" t="s">
        <v>2012</v>
      </c>
    </row>
    <row r="5" spans="1:106" s="3" customFormat="1" ht="24.95" customHeight="1" thickBot="1">
      <c r="B5" s="1547"/>
      <c r="C5" s="730"/>
      <c r="D5" s="730"/>
      <c r="E5" s="730"/>
      <c r="F5" s="730"/>
      <c r="G5" s="730"/>
      <c r="H5" s="725" t="s">
        <v>2842</v>
      </c>
      <c r="I5" s="725"/>
      <c r="J5" s="346"/>
      <c r="K5" s="346"/>
      <c r="L5" s="346"/>
      <c r="M5" s="346"/>
      <c r="N5" s="346"/>
      <c r="O5" s="639"/>
      <c r="P5" s="639"/>
      <c r="Q5" s="346"/>
      <c r="R5" s="346"/>
      <c r="S5" s="562"/>
      <c r="T5" s="343"/>
      <c r="U5" s="985" t="s">
        <v>2856</v>
      </c>
      <c r="V5" s="343"/>
      <c r="W5" s="343"/>
      <c r="X5" s="13"/>
      <c r="Y5" s="343"/>
      <c r="Z5" s="343"/>
      <c r="AA5" s="915" t="s">
        <v>2824</v>
      </c>
      <c r="AB5" s="343"/>
      <c r="AC5" s="343"/>
      <c r="AD5" s="343"/>
      <c r="AE5" s="11"/>
      <c r="AF5" s="11"/>
      <c r="AG5" s="11"/>
      <c r="AH5" s="11"/>
      <c r="AI5" s="11"/>
      <c r="AJ5" s="11"/>
      <c r="AK5" s="11"/>
      <c r="AL5" s="11"/>
      <c r="AM5" s="11"/>
      <c r="AN5" s="11"/>
      <c r="AO5" s="11"/>
      <c r="AP5" s="11"/>
      <c r="AQ5" s="11"/>
      <c r="AR5" s="11"/>
      <c r="AS5" s="11"/>
      <c r="AT5" s="11"/>
      <c r="AU5" s="343"/>
      <c r="AV5" s="343"/>
      <c r="AW5" s="995"/>
      <c r="AX5" s="978" t="s">
        <v>2849</v>
      </c>
      <c r="AY5" s="346"/>
      <c r="AZ5" s="346"/>
      <c r="BA5" s="346"/>
      <c r="BB5" s="346"/>
      <c r="BC5" s="346"/>
      <c r="BD5" s="346"/>
      <c r="BE5" s="346"/>
      <c r="BF5" s="1551"/>
      <c r="BG5" s="1552"/>
      <c r="BH5" s="343"/>
      <c r="BI5" s="915"/>
      <c r="BJ5" s="14"/>
      <c r="BK5" s="14"/>
      <c r="BL5" s="14"/>
      <c r="BM5" s="14"/>
      <c r="BN5" s="14"/>
      <c r="BO5" s="14"/>
      <c r="BP5" s="14"/>
      <c r="BQ5" s="14"/>
      <c r="BR5" s="14"/>
      <c r="BS5" s="14"/>
      <c r="BT5" s="14"/>
      <c r="BU5" s="14"/>
      <c r="BV5" s="14"/>
      <c r="BW5" s="13"/>
      <c r="BX5" s="13"/>
      <c r="BY5" s="20"/>
      <c r="BZ5" s="13"/>
      <c r="CA5" s="13"/>
      <c r="CB5" s="13"/>
      <c r="CC5" s="13"/>
      <c r="CD5" s="13"/>
      <c r="CE5" s="13"/>
      <c r="CF5" s="13"/>
      <c r="CG5" s="13"/>
      <c r="CH5" s="13"/>
      <c r="CI5" s="13"/>
      <c r="CJ5" s="13"/>
      <c r="CL5" s="605" t="str">
        <f>" colonne "&amp;SUBSTITUTE(ADDRESS(1,COLUMN(),4),"1","")</f>
        <v xml:space="preserve"> colonne CL</v>
      </c>
      <c r="CM5" s="605"/>
      <c r="CN5" s="155"/>
      <c r="CO5" s="155"/>
      <c r="CP5" s="11"/>
      <c r="CQ5" s="11"/>
      <c r="CR5" s="11"/>
      <c r="CS5" s="11"/>
      <c r="CT5" s="11"/>
      <c r="CU5" s="11"/>
      <c r="CV5" s="11"/>
      <c r="CW5" s="11"/>
      <c r="CX5" s="11"/>
      <c r="CZ5" s="9">
        <v>1</v>
      </c>
      <c r="DA5" s="342">
        <f ca="1">COUNTBLANK(A1:CZ150)</f>
        <v>11800</v>
      </c>
      <c r="DB5" s="831" t="s">
        <v>2013</v>
      </c>
    </row>
    <row r="6" spans="1:106" s="3" customFormat="1" ht="24.95" customHeight="1">
      <c r="B6" s="1547"/>
      <c r="C6" s="730"/>
      <c r="D6" s="730"/>
      <c r="E6" s="730"/>
      <c r="F6" s="730"/>
      <c r="G6" s="730"/>
      <c r="H6" s="962" t="s">
        <v>2843</v>
      </c>
      <c r="I6" s="346"/>
      <c r="J6" s="346"/>
      <c r="K6" s="346"/>
      <c r="L6" s="346"/>
      <c r="M6" s="346"/>
      <c r="N6" s="346"/>
      <c r="O6" s="640"/>
      <c r="P6" s="640"/>
      <c r="Q6" s="346"/>
      <c r="R6" s="346"/>
      <c r="S6" s="562"/>
      <c r="T6" s="343"/>
      <c r="U6" s="986" t="s">
        <v>2857</v>
      </c>
      <c r="V6" s="13"/>
      <c r="W6" s="13"/>
      <c r="X6" s="13"/>
      <c r="Y6" s="343"/>
      <c r="Z6" s="343"/>
      <c r="AA6" s="365" t="s">
        <v>2825</v>
      </c>
      <c r="AB6" s="343"/>
      <c r="AC6" s="343"/>
      <c r="AD6" s="343"/>
      <c r="AE6" s="11"/>
      <c r="AF6" s="11"/>
      <c r="AG6" s="11"/>
      <c r="AH6" s="11"/>
      <c r="AI6" s="11"/>
      <c r="AJ6" s="11"/>
      <c r="AK6" s="11"/>
      <c r="AL6" s="11"/>
      <c r="AM6" s="11"/>
      <c r="AN6" s="11"/>
      <c r="AO6" s="11"/>
      <c r="AP6" s="11"/>
      <c r="AQ6" s="11"/>
      <c r="AR6" s="11"/>
      <c r="AS6" s="11"/>
      <c r="AT6" s="11"/>
      <c r="AU6" s="343"/>
      <c r="AV6" s="343"/>
      <c r="AW6" s="996"/>
      <c r="AX6" s="639" t="s">
        <v>1084</v>
      </c>
      <c r="AY6" s="346"/>
      <c r="AZ6" s="346"/>
      <c r="BA6" s="346"/>
      <c r="BB6" s="346"/>
      <c r="BC6" s="346"/>
      <c r="BD6" s="346"/>
      <c r="BE6" s="346"/>
      <c r="BF6" s="1551"/>
      <c r="BG6" s="1552"/>
      <c r="BH6" s="343"/>
      <c r="BI6" s="365"/>
      <c r="BJ6" s="14"/>
      <c r="BK6" s="14"/>
      <c r="BL6" s="14"/>
      <c r="BM6" s="14"/>
      <c r="BN6" s="14"/>
      <c r="BO6" s="14"/>
      <c r="BP6" s="14"/>
      <c r="BQ6" s="14"/>
      <c r="BR6" s="14"/>
      <c r="BS6" s="14"/>
      <c r="BT6" s="14"/>
      <c r="BU6" s="14"/>
      <c r="BV6" s="14"/>
      <c r="BW6" s="13"/>
      <c r="BX6" s="13"/>
      <c r="BY6" s="20"/>
      <c r="BZ6" s="13"/>
      <c r="CA6" s="13"/>
      <c r="CB6" s="13"/>
      <c r="CC6" s="13"/>
      <c r="CD6" s="13"/>
      <c r="CE6" s="13"/>
      <c r="CF6" s="13"/>
      <c r="CG6" s="13"/>
      <c r="CH6" s="13"/>
      <c r="CI6" s="13"/>
      <c r="CJ6" s="13"/>
      <c r="CL6" s="1621" t="s">
        <v>2876</v>
      </c>
      <c r="CM6" s="1622"/>
      <c r="CN6" s="1622"/>
      <c r="CO6" s="1622"/>
      <c r="CP6" s="1622"/>
      <c r="CQ6" s="1622"/>
      <c r="CR6" s="1622"/>
      <c r="CS6" s="1623"/>
      <c r="CT6" s="11"/>
      <c r="CU6" s="1627" t="s">
        <v>665</v>
      </c>
      <c r="CV6" s="1628"/>
      <c r="CW6" s="1628"/>
      <c r="CX6" s="1629"/>
      <c r="CZ6" s="9">
        <v>1</v>
      </c>
      <c r="DA6" s="342">
        <f>SUM(CZ1:CZ148)+2</f>
        <v>150</v>
      </c>
      <c r="DB6" s="831" t="s">
        <v>2014</v>
      </c>
    </row>
    <row r="7" spans="1:106" s="3" customFormat="1" ht="24.95" customHeight="1">
      <c r="B7" s="1547"/>
      <c r="C7" s="730"/>
      <c r="D7" s="730"/>
      <c r="E7" s="730"/>
      <c r="F7" s="730"/>
      <c r="G7" s="730"/>
      <c r="H7" s="347"/>
      <c r="I7" s="346"/>
      <c r="J7" s="346"/>
      <c r="K7" s="346"/>
      <c r="L7" s="346"/>
      <c r="M7" s="346"/>
      <c r="N7" s="346"/>
      <c r="O7" s="641"/>
      <c r="P7" s="641"/>
      <c r="Q7" s="346"/>
      <c r="R7" s="346"/>
      <c r="S7" s="562"/>
      <c r="T7" s="343"/>
      <c r="U7" s="987" t="s">
        <v>2858</v>
      </c>
      <c r="V7" s="13"/>
      <c r="W7" s="13"/>
      <c r="X7" s="13"/>
      <c r="Y7" s="343"/>
      <c r="Z7" s="343"/>
      <c r="AA7" s="931" t="s">
        <v>2826</v>
      </c>
      <c r="AB7" s="343"/>
      <c r="AC7" s="343"/>
      <c r="AD7" s="343"/>
      <c r="AE7" s="11"/>
      <c r="AF7" s="11"/>
      <c r="AG7" s="11"/>
      <c r="AH7" s="11"/>
      <c r="AI7" s="11"/>
      <c r="AJ7" s="11"/>
      <c r="AK7" s="11"/>
      <c r="AL7" s="11"/>
      <c r="AM7" s="11"/>
      <c r="AN7" s="11"/>
      <c r="AO7" s="11"/>
      <c r="AP7" s="11"/>
      <c r="AQ7" s="11"/>
      <c r="AR7" s="11"/>
      <c r="AS7" s="11"/>
      <c r="AT7" s="11"/>
      <c r="AU7" s="343"/>
      <c r="AV7" s="343"/>
      <c r="AW7" s="992"/>
      <c r="AX7" s="640" t="str">
        <f>BB16</f>
        <v>⓬ How much are you pouring inr ►Trembler(s)</v>
      </c>
      <c r="AY7" s="935"/>
      <c r="AZ7" s="935"/>
      <c r="BA7" s="346"/>
      <c r="BB7" s="346"/>
      <c r="BC7" s="346"/>
      <c r="BD7" s="346"/>
      <c r="BE7" s="346"/>
      <c r="BF7" s="1551"/>
      <c r="BG7" s="1552"/>
      <c r="BH7" s="343"/>
      <c r="BI7" s="931"/>
      <c r="BJ7" s="14"/>
      <c r="BK7" s="14"/>
      <c r="BL7" s="14"/>
      <c r="BM7" s="14"/>
      <c r="BN7" s="14"/>
      <c r="BO7" s="14"/>
      <c r="BP7" s="14"/>
      <c r="BQ7" s="14"/>
      <c r="BR7" s="14"/>
      <c r="BS7" s="14"/>
      <c r="BT7" s="14"/>
      <c r="BU7" s="14"/>
      <c r="BV7" s="14"/>
      <c r="BW7" s="13"/>
      <c r="BX7" s="13"/>
      <c r="BY7" s="20"/>
      <c r="BZ7" s="13"/>
      <c r="CA7" s="13"/>
      <c r="CB7" s="13"/>
      <c r="CC7" s="13"/>
      <c r="CD7" s="13"/>
      <c r="CE7" s="13"/>
      <c r="CF7" s="13"/>
      <c r="CG7" s="13"/>
      <c r="CH7" s="13"/>
      <c r="CI7" s="13"/>
      <c r="CJ7" s="13"/>
      <c r="CL7" s="1624"/>
      <c r="CM7" s="1625"/>
      <c r="CN7" s="1625"/>
      <c r="CO7" s="1625"/>
      <c r="CP7" s="1625"/>
      <c r="CQ7" s="1625"/>
      <c r="CR7" s="1625"/>
      <c r="CS7" s="1626"/>
      <c r="CT7" s="11"/>
      <c r="CU7" s="28" t="s">
        <v>667</v>
      </c>
      <c r="CV7" s="196"/>
      <c r="CW7" s="196"/>
      <c r="CX7" s="196"/>
      <c r="CZ7" s="9">
        <v>1</v>
      </c>
      <c r="DA7" s="342">
        <f>SUM(A150:CY150)+1</f>
        <v>104</v>
      </c>
      <c r="DB7" s="831" t="s">
        <v>2015</v>
      </c>
    </row>
    <row r="8" spans="1:106" s="3" customFormat="1" ht="24.95" customHeight="1" thickBot="1">
      <c r="B8" s="1548"/>
      <c r="C8" s="729">
        <v>2</v>
      </c>
      <c r="D8" s="729">
        <v>2</v>
      </c>
      <c r="E8" s="729">
        <v>2</v>
      </c>
      <c r="F8" s="729">
        <v>2</v>
      </c>
      <c r="G8" s="729">
        <v>2</v>
      </c>
      <c r="H8" s="371"/>
      <c r="I8" s="345"/>
      <c r="J8" s="345"/>
      <c r="K8" s="345"/>
      <c r="L8" s="345"/>
      <c r="M8" s="345"/>
      <c r="N8" s="345"/>
      <c r="O8" s="345"/>
      <c r="P8" s="345"/>
      <c r="Q8" s="345"/>
      <c r="R8" s="345"/>
      <c r="S8" s="563"/>
      <c r="T8" s="343"/>
      <c r="U8" s="985" t="s">
        <v>2859</v>
      </c>
      <c r="V8" s="13"/>
      <c r="W8" s="13"/>
      <c r="X8" s="13"/>
      <c r="Y8" s="343"/>
      <c r="Z8" s="343"/>
      <c r="AA8" s="929" t="s">
        <v>2827</v>
      </c>
      <c r="AB8" s="343"/>
      <c r="AC8" s="343"/>
      <c r="AD8" s="343"/>
      <c r="AE8" s="11"/>
      <c r="AF8" s="11"/>
      <c r="AG8" s="11"/>
      <c r="AH8" s="11"/>
      <c r="AI8" s="11"/>
      <c r="AJ8" s="11"/>
      <c r="AK8" s="11"/>
      <c r="AL8" s="11"/>
      <c r="AM8" s="11"/>
      <c r="AN8" s="11"/>
      <c r="AO8" s="11"/>
      <c r="AP8" s="11"/>
      <c r="AQ8" s="11"/>
      <c r="AR8" s="11"/>
      <c r="AS8" s="11"/>
      <c r="AT8" s="11"/>
      <c r="AU8" s="343"/>
      <c r="AV8" s="343"/>
      <c r="AW8" s="995"/>
      <c r="AX8" s="918" t="s">
        <v>2850</v>
      </c>
      <c r="AY8" s="935"/>
      <c r="AZ8" s="935"/>
      <c r="BA8" s="346"/>
      <c r="BB8" s="346"/>
      <c r="BC8" s="346"/>
      <c r="BD8" s="346"/>
      <c r="BE8" s="346"/>
      <c r="BF8" s="1551"/>
      <c r="BG8" s="1552"/>
      <c r="BH8" s="343"/>
      <c r="BI8" s="929"/>
      <c r="BJ8" s="14"/>
      <c r="BK8" s="14"/>
      <c r="BL8" s="14"/>
      <c r="BM8" s="14"/>
      <c r="BN8" s="14"/>
      <c r="BO8" s="14"/>
      <c r="BP8" s="14"/>
      <c r="BQ8" s="14"/>
      <c r="BR8" s="14"/>
      <c r="BS8" s="14"/>
      <c r="BT8" s="14"/>
      <c r="BU8" s="14"/>
      <c r="BV8" s="14"/>
      <c r="BW8" s="13"/>
      <c r="BX8" s="13"/>
      <c r="BY8" s="20"/>
      <c r="BZ8" s="13"/>
      <c r="CA8" s="13"/>
      <c r="CB8" s="13"/>
      <c r="CC8" s="13"/>
      <c r="CD8" s="13"/>
      <c r="CE8" s="13"/>
      <c r="CF8" s="13"/>
      <c r="CG8" s="13"/>
      <c r="CH8" s="13"/>
      <c r="CI8" s="13"/>
      <c r="CJ8" s="13"/>
      <c r="CL8" s="1624"/>
      <c r="CM8" s="1625"/>
      <c r="CN8" s="1625"/>
      <c r="CO8" s="1625"/>
      <c r="CP8" s="1625"/>
      <c r="CQ8" s="1625"/>
      <c r="CR8" s="1625"/>
      <c r="CS8" s="1626"/>
      <c r="CT8" s="20"/>
      <c r="CU8" s="548" t="s">
        <v>668</v>
      </c>
      <c r="CV8" s="196"/>
      <c r="CW8" s="196"/>
      <c r="CX8" s="196"/>
      <c r="CZ8" s="9">
        <v>1</v>
      </c>
    </row>
    <row r="9" spans="1:106" s="3" customFormat="1" ht="27" customHeight="1" thickBot="1">
      <c r="B9" s="936" t="s">
        <v>581</v>
      </c>
      <c r="C9" s="937" t="str">
        <f ca="1">CELL("nomfichier")</f>
        <v>D:\Données\1.UPRT\0-UPRT.fait\1-UPRT.FR-SITE-WEB\ff-fiches-fabrications\ff.fiches.fabrication.2023\ffr.restaurant.2023\[ff.BAR.FICHE.TRILINGUE.05.01.2026.xlsx]Notice.utilisateur</v>
      </c>
      <c r="D9" s="937"/>
      <c r="L9" s="13"/>
      <c r="M9" s="13"/>
      <c r="N9" s="13"/>
      <c r="O9" s="13"/>
      <c r="P9" s="13"/>
      <c r="Q9" s="13"/>
      <c r="R9" s="13"/>
      <c r="S9" s="13"/>
      <c r="T9" s="343"/>
      <c r="U9" s="986" t="s">
        <v>2860</v>
      </c>
      <c r="V9" s="13"/>
      <c r="W9" s="13"/>
      <c r="X9" s="13"/>
      <c r="Y9" s="343"/>
      <c r="Z9" s="343"/>
      <c r="AA9" s="13"/>
      <c r="AB9" s="343"/>
      <c r="AC9" s="343"/>
      <c r="AD9" s="343"/>
      <c r="AE9" s="11"/>
      <c r="AF9" s="11"/>
      <c r="AG9" s="11"/>
      <c r="AH9" s="11"/>
      <c r="AI9" s="11"/>
      <c r="AJ9" s="11"/>
      <c r="AK9" s="11"/>
      <c r="AL9" s="11"/>
      <c r="AM9" s="11"/>
      <c r="AN9" s="11"/>
      <c r="AO9" s="11"/>
      <c r="AP9" s="11"/>
      <c r="AQ9" s="11"/>
      <c r="AR9" s="11"/>
      <c r="AS9" s="11"/>
      <c r="AT9" s="11"/>
      <c r="AU9" s="343"/>
      <c r="AV9" s="343"/>
      <c r="AW9" s="997"/>
      <c r="AX9" s="916" t="str">
        <f>"MODE D'EMPLOI détaillé "&amp;CL5</f>
        <v>MODE D'EMPLOI détaillé  colonne CL</v>
      </c>
      <c r="AY9" s="345"/>
      <c r="AZ9" s="345"/>
      <c r="BA9" s="345"/>
      <c r="BB9" s="345"/>
      <c r="BC9" s="345"/>
      <c r="BD9" s="345"/>
      <c r="BE9" s="345"/>
      <c r="BF9" s="1553"/>
      <c r="BG9" s="1554"/>
      <c r="BH9" s="343"/>
      <c r="BI9" s="549"/>
      <c r="BJ9" s="14"/>
      <c r="BK9" s="14"/>
      <c r="BL9" s="14"/>
      <c r="BM9" s="14"/>
      <c r="BN9" s="14"/>
      <c r="BO9" s="14"/>
      <c r="BP9" s="14"/>
      <c r="BQ9" s="14"/>
      <c r="BR9" s="14"/>
      <c r="BS9" s="14"/>
      <c r="BT9" s="14"/>
      <c r="BU9" s="14"/>
      <c r="BV9" s="14"/>
      <c r="BW9" s="13"/>
      <c r="BX9" s="13"/>
      <c r="BY9" s="20"/>
      <c r="BZ9" s="334"/>
      <c r="CA9" s="13"/>
      <c r="CB9" s="13"/>
      <c r="CC9" s="13"/>
      <c r="CD9" s="13"/>
      <c r="CE9" s="13"/>
      <c r="CF9" s="13"/>
      <c r="CG9" s="13"/>
      <c r="CH9" s="13"/>
      <c r="CI9" s="13"/>
      <c r="CJ9" s="13"/>
      <c r="CL9" s="206"/>
      <c r="CM9" s="16" t="s">
        <v>2582</v>
      </c>
      <c r="CN9" s="155"/>
      <c r="CO9" s="155"/>
      <c r="CP9" t="s">
        <v>2563</v>
      </c>
      <c r="CQ9" s="11"/>
      <c r="CR9" s="16" t="s">
        <v>2950</v>
      </c>
      <c r="CS9" s="216"/>
      <c r="CT9" s="20"/>
      <c r="CU9" s="28" t="s">
        <v>671</v>
      </c>
      <c r="CV9" s="196"/>
      <c r="CW9" s="196"/>
      <c r="CX9" s="196"/>
      <c r="CZ9" s="9">
        <v>1</v>
      </c>
      <c r="DA9" s="1"/>
      <c r="DB9" s="1"/>
    </row>
    <row r="10" spans="1:106" ht="24" customHeight="1">
      <c r="B10" s="979" t="str">
        <f>"▼ "&amp;"colonne "&amp;SUBSTITUTE(ADDRESS(1,COLUMN(),4),"1","")</f>
        <v>▼ colonne B</v>
      </c>
      <c r="C10" s="900"/>
      <c r="D10" s="900"/>
      <c r="E10" s="900"/>
      <c r="F10" s="900"/>
      <c r="G10" s="900"/>
      <c r="H10" s="902" t="str">
        <f>SUBSTITUTE(ADDRESS(1,COLUMN(),4),"1","")</f>
        <v>H</v>
      </c>
      <c r="I10" s="902" t="str">
        <f>SUBSTITUTE(ADDRESS(1,COLUMN(),4),"1","")</f>
        <v>I</v>
      </c>
      <c r="J10" s="900"/>
      <c r="K10" s="900"/>
      <c r="L10" s="900"/>
      <c r="M10" s="900"/>
      <c r="N10" s="900"/>
      <c r="O10" s="900"/>
      <c r="P10" s="900"/>
      <c r="Q10" s="901"/>
      <c r="R10" s="900"/>
      <c r="S10" s="981" t="str">
        <f>"colonne "&amp;SUBSTITUTE(ADDRESS(1,COLUMN(),4),"1","")&amp;"  ▼ "</f>
        <v xml:space="preserve">colonne S  ▼ </v>
      </c>
      <c r="T10" s="20"/>
      <c r="U10" s="988" t="s">
        <v>2861</v>
      </c>
      <c r="V10" s="13"/>
      <c r="W10" s="13"/>
      <c r="X10" s="13"/>
      <c r="Y10" s="343"/>
      <c r="Z10" s="343"/>
      <c r="AA10" s="13"/>
      <c r="AB10" s="20"/>
      <c r="AC10" s="20"/>
      <c r="AD10" s="339"/>
      <c r="AE10" s="11"/>
      <c r="AF10" s="11"/>
      <c r="AG10" s="11"/>
      <c r="AH10" s="11"/>
      <c r="AI10" s="11"/>
      <c r="AJ10" s="11"/>
      <c r="AK10" s="11"/>
      <c r="AL10" s="11"/>
      <c r="AM10" s="11"/>
      <c r="AN10" s="11"/>
      <c r="AO10" s="11"/>
      <c r="AP10" s="11"/>
      <c r="AQ10" s="11"/>
      <c r="AR10" s="11"/>
      <c r="AS10" s="11"/>
      <c r="AT10" s="11"/>
      <c r="AU10" s="20"/>
      <c r="AV10" s="20"/>
      <c r="AW10" s="343"/>
      <c r="AX10" s="343"/>
      <c r="AY10" s="343"/>
      <c r="AZ10" s="343"/>
      <c r="BA10" s="343"/>
      <c r="BB10" s="343"/>
      <c r="BC10" s="343"/>
      <c r="BD10" s="343"/>
      <c r="BE10" s="343"/>
      <c r="BF10" s="343"/>
      <c r="BG10" s="343"/>
      <c r="BH10" s="20"/>
      <c r="BI10" s="14"/>
      <c r="BJ10" s="20"/>
      <c r="BK10" s="929"/>
      <c r="BL10" s="929"/>
      <c r="BM10" s="929"/>
      <c r="BN10" s="929"/>
      <c r="BO10" s="929"/>
      <c r="BP10" s="934"/>
      <c r="BQ10" s="205"/>
      <c r="BR10" s="205"/>
      <c r="BS10" s="20"/>
      <c r="BT10" s="20"/>
      <c r="BU10" s="20"/>
      <c r="BV10" s="20"/>
      <c r="BW10" s="20"/>
      <c r="BX10" s="20"/>
      <c r="BY10" s="20"/>
      <c r="BZ10" s="334" t="s">
        <v>1049</v>
      </c>
      <c r="CA10" s="20"/>
      <c r="CB10" s="20"/>
      <c r="CC10" s="20"/>
      <c r="CD10" s="20"/>
      <c r="CE10" s="20"/>
      <c r="CF10" s="20"/>
      <c r="CG10" s="20"/>
      <c r="CH10" s="20"/>
      <c r="CI10" s="20"/>
      <c r="CJ10" s="20"/>
      <c r="CL10" s="206"/>
      <c r="CM10" s="16" t="s">
        <v>2583</v>
      </c>
      <c r="CN10" s="155"/>
      <c r="CO10" s="155"/>
      <c r="CP10" t="s">
        <v>2564</v>
      </c>
      <c r="CQ10" s="11"/>
      <c r="CR10" s="16" t="s">
        <v>2587</v>
      </c>
      <c r="CS10" s="216"/>
      <c r="CT10" s="20"/>
      <c r="CU10" s="548" t="s">
        <v>673</v>
      </c>
      <c r="CV10" s="196"/>
      <c r="CW10" s="196"/>
      <c r="CX10" s="196"/>
      <c r="CZ10" s="9">
        <v>1</v>
      </c>
    </row>
    <row r="11" spans="1:106" ht="24" customHeight="1">
      <c r="A11" s="340"/>
      <c r="B11" s="340"/>
      <c r="C11" s="340"/>
      <c r="D11" s="340"/>
      <c r="E11" s="340"/>
      <c r="F11" s="340"/>
      <c r="G11" s="340"/>
      <c r="H11" s="340"/>
      <c r="I11" s="340"/>
      <c r="J11" s="340"/>
      <c r="K11" s="340"/>
      <c r="L11" s="340"/>
      <c r="M11" s="340"/>
      <c r="N11" s="340"/>
      <c r="O11" s="340"/>
      <c r="P11" s="340"/>
      <c r="Q11" s="340"/>
      <c r="R11" s="340"/>
      <c r="S11" s="340"/>
      <c r="T11" s="340"/>
      <c r="U11" s="989" t="s">
        <v>2862</v>
      </c>
      <c r="V11" s="20"/>
      <c r="W11" s="20"/>
      <c r="X11" s="13"/>
      <c r="Y11" s="20"/>
      <c r="Z11" s="20"/>
      <c r="AA11" s="13"/>
      <c r="AB11" s="340"/>
      <c r="AC11" s="340"/>
      <c r="AD11" s="339"/>
      <c r="AE11" s="11"/>
      <c r="AF11" s="11"/>
      <c r="AG11" s="11"/>
      <c r="AH11" s="11"/>
      <c r="AI11" s="11"/>
      <c r="AJ11" s="11"/>
      <c r="AK11" s="11"/>
      <c r="AL11" s="11"/>
      <c r="AM11" s="11"/>
      <c r="AN11" s="627" t="s">
        <v>916</v>
      </c>
      <c r="AP11" s="11"/>
      <c r="AQ11" s="11"/>
      <c r="AR11" s="11"/>
      <c r="AS11" s="11"/>
      <c r="AT11" s="11"/>
      <c r="AU11" s="340"/>
      <c r="AV11" s="340"/>
      <c r="AW11" s="180"/>
      <c r="AX11" s="983" t="s">
        <v>2813</v>
      </c>
      <c r="AY11" s="180"/>
      <c r="AZ11" s="180"/>
      <c r="BA11" s="180"/>
      <c r="BB11" s="180"/>
      <c r="BC11" s="180"/>
      <c r="BD11" s="180"/>
      <c r="BE11" s="180"/>
      <c r="BF11" s="180"/>
      <c r="BG11" s="180"/>
      <c r="BH11" s="340"/>
      <c r="BI11" s="340"/>
      <c r="BJ11" s="340"/>
      <c r="BK11" s="929"/>
      <c r="BL11" s="929"/>
      <c r="BM11" s="929"/>
      <c r="BN11" s="929"/>
      <c r="BO11" s="929"/>
      <c r="BP11" s="929"/>
      <c r="BQ11" s="340"/>
      <c r="BR11" s="340"/>
      <c r="BS11" s="340"/>
      <c r="BT11" s="340"/>
      <c r="BU11" s="340"/>
      <c r="BV11" s="340"/>
      <c r="BW11" s="340"/>
      <c r="BX11" s="20"/>
      <c r="BY11" s="20"/>
      <c r="BZ11" s="334" t="str">
        <f>CD16&amp;" "&amp;CE16</f>
        <v>Adjust the volumes in ml that don’t suit you in the column CE</v>
      </c>
      <c r="CA11" s="20"/>
      <c r="CB11" s="20"/>
      <c r="CC11" s="20"/>
      <c r="CD11" s="20"/>
      <c r="CE11" s="20"/>
      <c r="CF11" s="20"/>
      <c r="CG11" s="20"/>
      <c r="CH11" s="20"/>
      <c r="CI11" s="20"/>
      <c r="CJ11" s="20"/>
      <c r="CL11" s="206"/>
      <c r="CM11" s="16" t="s">
        <v>2584</v>
      </c>
      <c r="CN11" s="155"/>
      <c r="CO11" s="155"/>
      <c r="CP11" t="s">
        <v>2565</v>
      </c>
      <c r="CQ11" s="20"/>
      <c r="CR11" s="1630" t="s">
        <v>2588</v>
      </c>
      <c r="CS11" s="1631"/>
      <c r="CT11" s="20"/>
      <c r="CU11" s="278" t="s">
        <v>674</v>
      </c>
      <c r="CV11" s="196"/>
      <c r="CW11" s="196"/>
      <c r="CX11" s="196"/>
      <c r="CZ11" s="9">
        <v>1</v>
      </c>
    </row>
    <row r="12" spans="1:106" ht="24" customHeight="1" thickBot="1">
      <c r="A12" s="340"/>
      <c r="B12" s="340"/>
      <c r="C12" s="340"/>
      <c r="D12" s="340"/>
      <c r="E12" s="340"/>
      <c r="F12" s="340"/>
      <c r="G12" s="340"/>
      <c r="H12" s="340"/>
      <c r="I12" s="340"/>
      <c r="J12" s="340"/>
      <c r="K12" s="340"/>
      <c r="L12" s="340"/>
      <c r="M12" s="340"/>
      <c r="N12" s="340"/>
      <c r="O12" s="340"/>
      <c r="P12" s="340"/>
      <c r="Q12" s="340"/>
      <c r="R12" s="340"/>
      <c r="S12" s="340"/>
      <c r="T12" s="340"/>
      <c r="U12" s="983"/>
      <c r="V12" s="20"/>
      <c r="W12" s="20"/>
      <c r="X12" s="13"/>
      <c r="Y12" s="20"/>
      <c r="Z12" s="20"/>
      <c r="AA12" s="13"/>
      <c r="AB12" s="340"/>
      <c r="AC12" s="340"/>
      <c r="AD12" s="634"/>
      <c r="AE12" s="557" t="s">
        <v>222</v>
      </c>
      <c r="AF12" s="558"/>
      <c r="AG12" s="558"/>
      <c r="AH12" s="558"/>
      <c r="AI12" s="558"/>
      <c r="AJ12" s="558"/>
      <c r="AK12" s="559"/>
      <c r="AL12" s="560"/>
      <c r="AN12" s="274" t="s">
        <v>509</v>
      </c>
      <c r="AO12" s="637" t="s">
        <v>602</v>
      </c>
      <c r="AQ12" s="11"/>
      <c r="AR12" s="11"/>
      <c r="AS12" s="11"/>
      <c r="AT12" s="11"/>
      <c r="AU12" s="340"/>
      <c r="AV12" s="340"/>
      <c r="AW12" s="180"/>
      <c r="AX12" s="983"/>
      <c r="AY12" s="180"/>
      <c r="AZ12" s="180"/>
      <c r="BA12" s="180"/>
      <c r="BB12" s="180"/>
      <c r="BC12" s="180"/>
      <c r="BD12" s="180"/>
      <c r="BE12" s="180"/>
      <c r="BF12" s="180"/>
      <c r="BG12" s="180"/>
      <c r="BH12" s="340"/>
      <c r="BI12" s="340"/>
      <c r="BJ12" s="340"/>
      <c r="BK12" s="929"/>
      <c r="BL12" s="929"/>
      <c r="BM12" s="929"/>
      <c r="BN12" s="929"/>
      <c r="BO12" s="929"/>
      <c r="BP12" s="929"/>
      <c r="BQ12" s="340"/>
      <c r="BR12" s="340"/>
      <c r="BS12" s="340"/>
      <c r="BT12" s="340"/>
      <c r="BU12" s="340"/>
      <c r="BV12" s="340"/>
      <c r="BW12" s="340"/>
      <c r="BX12" s="20"/>
      <c r="BY12" s="20"/>
      <c r="BZ12" s="334"/>
      <c r="CA12" s="20"/>
      <c r="CB12" s="20"/>
      <c r="CC12" s="20"/>
      <c r="CD12" s="20"/>
      <c r="CE12" s="20"/>
      <c r="CF12" s="20"/>
      <c r="CG12" s="20"/>
      <c r="CH12" s="20"/>
      <c r="CI12" s="20"/>
      <c r="CJ12" s="20"/>
      <c r="CL12" s="206"/>
      <c r="CM12" s="16" t="s">
        <v>2585</v>
      </c>
      <c r="CN12" s="155"/>
      <c r="CO12" s="155"/>
      <c r="CP12" t="s">
        <v>2566</v>
      </c>
      <c r="CQ12" s="20"/>
      <c r="CR12" s="1630"/>
      <c r="CS12" s="1631"/>
      <c r="CT12" s="20"/>
      <c r="CU12" s="28" t="s">
        <v>676</v>
      </c>
      <c r="CV12" s="196"/>
      <c r="CW12" s="196"/>
      <c r="CX12" s="196"/>
      <c r="CZ12" s="9">
        <v>1</v>
      </c>
    </row>
    <row r="13" spans="1:106" ht="21" customHeight="1" thickBot="1">
      <c r="B13" s="257" t="s">
        <v>338</v>
      </c>
      <c r="C13" s="256" t="str">
        <f>C20</f>
        <v>R.Recipe name.With or without alcohol.Quand.Verre Flute(s).Family to stick on</v>
      </c>
      <c r="D13" s="256">
        <f>D20</f>
        <v>2</v>
      </c>
      <c r="E13" s="255" t="str">
        <f>E20</f>
        <v>Flute(s)</v>
      </c>
      <c r="F13" s="254">
        <f>F20</f>
        <v>12</v>
      </c>
      <c r="G13" s="253" t="str">
        <f>G20</f>
        <v>cl</v>
      </c>
      <c r="H13" s="1579" t="s">
        <v>989</v>
      </c>
      <c r="I13" s="1580"/>
      <c r="J13" s="1700" t="s">
        <v>993</v>
      </c>
      <c r="K13" s="1700"/>
      <c r="L13" s="1700"/>
      <c r="M13" s="1700"/>
      <c r="N13" s="1700"/>
      <c r="O13" s="1700"/>
      <c r="P13" s="1700"/>
      <c r="Q13" s="1700"/>
      <c r="R13" s="1700"/>
      <c r="S13" s="1701" t="s">
        <v>994</v>
      </c>
      <c r="T13" s="340"/>
      <c r="U13" s="1699" t="s">
        <v>2871</v>
      </c>
      <c r="V13" s="1699"/>
      <c r="W13" s="1699"/>
      <c r="X13" s="1699"/>
      <c r="Y13" s="1699"/>
      <c r="Z13" s="1699"/>
      <c r="AA13" s="1699"/>
      <c r="AB13" s="1699"/>
      <c r="AC13" s="340"/>
      <c r="AD13" s="634"/>
      <c r="AE13" s="1573" t="s">
        <v>376</v>
      </c>
      <c r="AF13" s="599"/>
      <c r="AG13" s="1575" t="s">
        <v>375</v>
      </c>
      <c r="AH13" s="600"/>
      <c r="AI13" s="173" t="s">
        <v>374</v>
      </c>
      <c r="AJ13" s="29"/>
      <c r="AK13" s="278" t="s">
        <v>953</v>
      </c>
      <c r="AL13" s="552"/>
      <c r="AR13" s="11"/>
      <c r="AS13" s="11"/>
      <c r="AT13" s="11"/>
      <c r="AU13" s="340"/>
      <c r="AV13" s="340"/>
      <c r="AW13" s="1561" t="str">
        <f>J13&amp;" "&amp;H13&amp;" "&amp;H14&amp;" "&amp;H15&amp;"  intensité"&amp;" "&amp;M19&amp;" "&amp;"coût unitaire"&amp;" "&amp;BG22&amp; "€"&amp;" "&amp;" servi en"&amp;" "&amp;BD15</f>
        <v>RECIPE NAME With or without alcohol Quand Dominant colour  intensité ** coût unitaire 0€  servi en Trembler(s)</v>
      </c>
      <c r="AX13" s="1562"/>
      <c r="AY13" s="1562"/>
      <c r="AZ13" s="1562"/>
      <c r="BA13" s="1562"/>
      <c r="BB13" s="1562"/>
      <c r="BC13" s="1562"/>
      <c r="BD13" s="1562"/>
      <c r="BE13" s="252" t="s">
        <v>432</v>
      </c>
      <c r="BF13" s="1565" t="str">
        <f>S13</f>
        <v>FAMILY to stick on</v>
      </c>
      <c r="BG13" s="1566"/>
      <c r="BI13" s="251" t="s">
        <v>1098</v>
      </c>
      <c r="BJ13" s="250" t="s">
        <v>1100</v>
      </c>
      <c r="BK13" s="247" t="s">
        <v>1101</v>
      </c>
      <c r="BL13" s="249" t="s">
        <v>1099</v>
      </c>
      <c r="BM13" s="248" t="s">
        <v>1100</v>
      </c>
      <c r="BN13" s="247" t="s">
        <v>1101</v>
      </c>
      <c r="BO13" s="246" t="s">
        <v>428</v>
      </c>
      <c r="BP13" s="245" t="s">
        <v>1098</v>
      </c>
      <c r="BQ13" s="958" t="str">
        <f>BI15</f>
        <v>2 Flute(s) de 12 cl</v>
      </c>
      <c r="BR13" s="244"/>
      <c r="BS13" s="243"/>
      <c r="BT13" s="242"/>
      <c r="BU13" s="241" t="s">
        <v>1099</v>
      </c>
      <c r="BV13" s="240" t="str">
        <f>BL15</f>
        <v>1 Trembler(s) de 15 cl</v>
      </c>
      <c r="BW13" s="239"/>
      <c r="BZ13" s="336" t="s">
        <v>1050</v>
      </c>
      <c r="CA13" s="335"/>
      <c r="CB13" s="333"/>
      <c r="CC13" s="333"/>
      <c r="CD13" s="333"/>
      <c r="CE13" s="333"/>
      <c r="CF13" s="333"/>
      <c r="CG13" s="333"/>
      <c r="CH13" s="333"/>
      <c r="CI13" s="333"/>
      <c r="CJ13" s="333"/>
      <c r="CL13" s="206"/>
      <c r="CM13" s="16" t="s">
        <v>2586</v>
      </c>
      <c r="CN13" s="155"/>
      <c r="CO13" s="155"/>
      <c r="CP13" t="s">
        <v>2567</v>
      </c>
      <c r="CQ13" s="20"/>
      <c r="CR13" s="16" t="s">
        <v>2589</v>
      </c>
      <c r="CS13" s="204"/>
      <c r="CT13" s="20"/>
      <c r="CU13" s="28" t="s">
        <v>677</v>
      </c>
      <c r="CV13" s="196"/>
      <c r="CW13" s="196"/>
      <c r="CX13" s="196"/>
      <c r="CZ13" s="9">
        <v>1</v>
      </c>
    </row>
    <row r="14" spans="1:106" ht="21" customHeight="1">
      <c r="B14" s="337" t="s">
        <v>338</v>
      </c>
      <c r="C14" s="203" t="str">
        <f>C20</f>
        <v>R.Recipe name.With or without alcohol.Quand.Verre Flute(s).Family to stick on</v>
      </c>
      <c r="D14" s="203">
        <f>D20</f>
        <v>2</v>
      </c>
      <c r="E14" s="202" t="str">
        <f>E20</f>
        <v>Flute(s)</v>
      </c>
      <c r="F14" s="201">
        <f>F20</f>
        <v>12</v>
      </c>
      <c r="G14" s="200" t="str">
        <f>G20</f>
        <v>cl</v>
      </c>
      <c r="H14" s="1530" t="s">
        <v>990</v>
      </c>
      <c r="I14" s="1531"/>
      <c r="J14" s="1558"/>
      <c r="K14" s="1558"/>
      <c r="L14" s="1558"/>
      <c r="M14" s="1558"/>
      <c r="N14" s="1558"/>
      <c r="O14" s="1558"/>
      <c r="P14" s="1558"/>
      <c r="Q14" s="1558"/>
      <c r="R14" s="1558"/>
      <c r="S14" s="1560"/>
      <c r="T14" s="340"/>
      <c r="U14" s="912" t="s">
        <v>2874</v>
      </c>
      <c r="V14" s="20"/>
      <c r="W14" s="20"/>
      <c r="X14" s="912" t="s">
        <v>2874</v>
      </c>
      <c r="Y14" s="20"/>
      <c r="Z14" s="20"/>
      <c r="AA14" s="912" t="s">
        <v>2874</v>
      </c>
      <c r="AD14" s="634"/>
      <c r="AE14" s="1574"/>
      <c r="AF14" s="601"/>
      <c r="AG14" s="1576"/>
      <c r="AH14" s="602"/>
      <c r="AI14" s="161" t="s">
        <v>367</v>
      </c>
      <c r="AJ14" s="553"/>
      <c r="AK14" s="554" t="s">
        <v>758</v>
      </c>
      <c r="AL14" s="555"/>
      <c r="AN14" s="1579" t="s">
        <v>760</v>
      </c>
      <c r="AO14" s="1580"/>
      <c r="AQ14" s="1577" t="s">
        <v>1088</v>
      </c>
      <c r="AR14" s="11"/>
      <c r="AS14" s="11"/>
      <c r="AT14" s="11"/>
      <c r="AU14" s="20"/>
      <c r="AV14" s="20"/>
      <c r="AW14" s="1563"/>
      <c r="AX14" s="1564"/>
      <c r="AY14" s="1564"/>
      <c r="AZ14" s="1564"/>
      <c r="BA14" s="1564"/>
      <c r="BB14" s="1564"/>
      <c r="BC14" s="1564"/>
      <c r="BD14" s="1564"/>
      <c r="BE14" s="503">
        <f>IFERROR(SUM(BD23:BD29)/SUM(AY23:AY29)*100,0)</f>
        <v>0</v>
      </c>
      <c r="BF14" s="1567"/>
      <c r="BG14" s="1568"/>
      <c r="BI14" s="238" t="str">
        <f t="shared" ref="BI14:BO14" si="13">SUBSTITUTE(ADDRESS(1,COLUMN(),4),"1","")</f>
        <v>BI</v>
      </c>
      <c r="BJ14" s="237" t="str">
        <f t="shared" si="13"/>
        <v>BJ</v>
      </c>
      <c r="BK14" s="234" t="str">
        <f t="shared" si="13"/>
        <v>BK</v>
      </c>
      <c r="BL14" s="236" t="str">
        <f t="shared" si="13"/>
        <v>BL</v>
      </c>
      <c r="BM14" s="235" t="str">
        <f t="shared" si="13"/>
        <v>BM</v>
      </c>
      <c r="BN14" s="234" t="str">
        <f t="shared" si="13"/>
        <v>BN</v>
      </c>
      <c r="BO14" s="233" t="str">
        <f t="shared" si="13"/>
        <v>BO</v>
      </c>
      <c r="BP14" s="232"/>
      <c r="BQ14" s="232"/>
      <c r="BR14" s="232"/>
      <c r="BS14" s="939"/>
      <c r="BT14" s="232"/>
      <c r="BU14" s="218"/>
      <c r="BV14" s="153"/>
      <c r="BW14" s="152"/>
      <c r="BZ14" s="336" t="s">
        <v>1051</v>
      </c>
      <c r="CA14" s="335"/>
      <c r="CB14" s="333"/>
      <c r="CC14" s="333"/>
      <c r="CD14" s="333"/>
      <c r="CE14" s="333"/>
      <c r="CF14" s="333"/>
      <c r="CG14" s="333"/>
      <c r="CH14" s="333"/>
      <c r="CI14" s="333"/>
      <c r="CJ14" s="333"/>
      <c r="CL14" s="1632" t="str">
        <f>"Before using this document, review and adjust the volumes (ml) if needed. in column "&amp;BJ10</f>
        <v xml:space="preserve">Before using this document, review and adjust the volumes (ml) if needed. in column </v>
      </c>
      <c r="CM14" s="1633"/>
      <c r="CN14" s="1633"/>
      <c r="CO14" s="1633"/>
      <c r="CP14" s="1633"/>
      <c r="CQ14" s="1633"/>
      <c r="CR14" s="1633"/>
      <c r="CS14" s="1634"/>
      <c r="CT14" s="891"/>
      <c r="CU14" s="28" t="s">
        <v>678</v>
      </c>
      <c r="CV14" s="196"/>
      <c r="CW14" s="196"/>
      <c r="CX14" s="196"/>
      <c r="CZ14" s="9">
        <v>1</v>
      </c>
    </row>
    <row r="15" spans="1:106" ht="21" customHeight="1" thickBot="1">
      <c r="B15" s="133" t="s">
        <v>338</v>
      </c>
      <c r="C15" s="203" t="str">
        <f>C20</f>
        <v>R.Recipe name.With or without alcohol.Quand.Verre Flute(s).Family to stick on</v>
      </c>
      <c r="D15" s="203">
        <f>D20</f>
        <v>2</v>
      </c>
      <c r="E15" s="202" t="str">
        <f>E20</f>
        <v>Flute(s)</v>
      </c>
      <c r="F15" s="201">
        <f>F20</f>
        <v>12</v>
      </c>
      <c r="G15" s="200" t="str">
        <f>G20</f>
        <v>cl</v>
      </c>
      <c r="H15" s="1533" t="s">
        <v>991</v>
      </c>
      <c r="I15" s="1533"/>
      <c r="J15" s="332"/>
      <c r="K15" s="331" t="s">
        <v>418</v>
      </c>
      <c r="L15" s="231" t="s">
        <v>764</v>
      </c>
      <c r="M15" s="231"/>
      <c r="N15" s="231"/>
      <c r="O15" s="231"/>
      <c r="P15" s="231"/>
      <c r="Q15" s="231"/>
      <c r="R15" s="231"/>
      <c r="S15" s="230"/>
      <c r="T15" s="340"/>
      <c r="U15" s="1534" t="s">
        <v>992</v>
      </c>
      <c r="V15" s="1695" t="s">
        <v>429</v>
      </c>
      <c r="W15" s="20"/>
      <c r="X15" s="1536" t="s">
        <v>2873</v>
      </c>
      <c r="Y15" s="1697" t="s">
        <v>2888</v>
      </c>
      <c r="Z15" s="20"/>
      <c r="AA15" s="1538" t="s">
        <v>2803</v>
      </c>
      <c r="AB15" s="1697" t="s">
        <v>2888</v>
      </c>
      <c r="AD15" s="634"/>
      <c r="AE15" s="547">
        <v>40</v>
      </c>
      <c r="AF15" s="556"/>
      <c r="AG15" s="598">
        <v>1.04</v>
      </c>
      <c r="AH15" s="556"/>
      <c r="AI15" s="286" t="s">
        <v>219</v>
      </c>
      <c r="AJ15" s="551"/>
      <c r="AK15" s="1572" t="s">
        <v>1113</v>
      </c>
      <c r="AL15" s="1533"/>
      <c r="AQ15" s="1578"/>
      <c r="AR15" s="11"/>
      <c r="AS15" s="11"/>
      <c r="AT15" s="11"/>
      <c r="AU15" s="20"/>
      <c r="AV15" s="20"/>
      <c r="AW15" s="533" t="str">
        <f>"reference Author "&amp;BI15&amp;" "&amp;BK15&amp;" ml ► "&amp;BK15/1000&amp;" L"</f>
        <v>reference Author 2 Flute(s) de 12 cl 240 ml ► 0.24 L</v>
      </c>
      <c r="AX15" s="207"/>
      <c r="AY15" s="207"/>
      <c r="AZ15" s="207"/>
      <c r="BA15" s="207"/>
      <c r="BB15" s="532" t="s">
        <v>1084</v>
      </c>
      <c r="BC15" s="229">
        <v>1</v>
      </c>
      <c r="BD15" s="607" t="s">
        <v>361</v>
      </c>
      <c r="BE15" s="611" t="s">
        <v>805</v>
      </c>
      <c r="BF15" s="608">
        <f>IFERROR(INDEX(CD19:CD147, MATCH(BD15, BZ19:BZ147, 0)), 0)*BC15</f>
        <v>25</v>
      </c>
      <c r="BG15" s="606">
        <f>BF15/100</f>
        <v>0.25</v>
      </c>
      <c r="BI15" s="228" t="str">
        <f>IF(OR(ISBLANK(H17), ISBLANK(I17), ISBLANK(H19), ISBLANK(I19)), "", H17 &amp; " " &amp; I17 &amp; " de " &amp; H19 &amp; " " &amp; I19)</f>
        <v>2 Flute(s) de 12 cl</v>
      </c>
      <c r="BJ15" s="226">
        <f>IFERROR(IF(ISBLANK(BC15),"",INDEX(CI19:CI147,MATCH(E15,BZ19:BZ147,0)))*D15,0)</f>
        <v>360</v>
      </c>
      <c r="BK15" s="225">
        <f>IFERROR(IF(ISBLANK(BC15),"",INDEX(CE19:CE147,MATCH(G15,BZ19:BZ147,0)))*F15*D15,0)</f>
        <v>240</v>
      </c>
      <c r="BL15" s="227" t="str">
        <f>IF(OR(ISBLANK(BC15), ISBLANK(BD15), ISBLANK(BC16), ISBLANK(BD16)), "", BC15 &amp; " " &amp; BD15 &amp; " de " &amp; BC16 &amp; " " &amp; BD16)</f>
        <v>1 Trembler(s) de 15 cl</v>
      </c>
      <c r="BM15" s="226">
        <f>IFERROR(IF(ISBLANK(BC15),"",INDEX(CI19:CI147,MATCH(BD15,BZ19:BZ147,0)))*BC15,0)</f>
        <v>300</v>
      </c>
      <c r="BN15" s="225">
        <f>IF(ISBLANK(BC15),"",INDEX(CE19:CE147,MATCH(BD16,BZ19:BZ147,0))*BC16*BC15)</f>
        <v>150</v>
      </c>
      <c r="BO15" s="224">
        <f>IFERROR(BN15/BK15,0)</f>
        <v>0.625</v>
      </c>
      <c r="BP15" s="940" t="str">
        <f>BR21&amp;"= "</f>
        <v xml:space="preserve">BR= </v>
      </c>
      <c r="BQ15" s="941" t="str">
        <f>"lookup of "&amp;P20&amp;" in the conversion table and multiplication by "&amp;O20</f>
        <v>lookup of Col.13 in the conversion table and multiplication by Col.12</v>
      </c>
      <c r="BR15" s="939"/>
      <c r="BS15" s="939"/>
      <c r="BT15" s="942"/>
      <c r="BU15" s="218"/>
      <c r="BV15" s="153"/>
      <c r="BW15" s="152"/>
      <c r="BZ15" s="330" t="s">
        <v>575</v>
      </c>
      <c r="CA15" s="330"/>
      <c r="CB15" s="330"/>
      <c r="CC15" s="330"/>
      <c r="CD15" s="330"/>
      <c r="CE15" s="330"/>
      <c r="CF15" s="330"/>
      <c r="CG15" s="330"/>
      <c r="CH15" s="330"/>
      <c r="CI15" s="330"/>
      <c r="CJ15" s="330"/>
      <c r="CL15" s="1632"/>
      <c r="CM15" s="1633"/>
      <c r="CN15" s="1633"/>
      <c r="CO15" s="1633"/>
      <c r="CP15" s="1633"/>
      <c r="CQ15" s="1633"/>
      <c r="CR15" s="1633"/>
      <c r="CS15" s="1634"/>
      <c r="CT15" s="196"/>
      <c r="CU15" s="28" t="s">
        <v>680</v>
      </c>
      <c r="CV15" s="196"/>
      <c r="CW15" s="196"/>
      <c r="CX15" s="196"/>
      <c r="CZ15" s="9">
        <v>1</v>
      </c>
    </row>
    <row r="16" spans="1:106" ht="21" customHeight="1">
      <c r="B16" s="133" t="s">
        <v>338</v>
      </c>
      <c r="C16" s="203" t="str">
        <f>C20</f>
        <v>R.Recipe name.With or without alcohol.Quand.Verre Flute(s).Family to stick on</v>
      </c>
      <c r="D16" s="203">
        <f>D20</f>
        <v>2</v>
      </c>
      <c r="E16" s="202" t="str">
        <f>E20</f>
        <v>Flute(s)</v>
      </c>
      <c r="F16" s="201">
        <f>F20</f>
        <v>12</v>
      </c>
      <c r="G16" s="200" t="str">
        <f>G20</f>
        <v>cl</v>
      </c>
      <c r="H16" s="223" t="s">
        <v>992</v>
      </c>
      <c r="I16" s="329"/>
      <c r="J16" s="318"/>
      <c r="K16" s="318"/>
      <c r="L16" s="318"/>
      <c r="M16" s="318"/>
      <c r="N16" s="210"/>
      <c r="O16" s="222" t="s">
        <v>410</v>
      </c>
      <c r="P16" s="1540" t="s">
        <v>995</v>
      </c>
      <c r="Q16" s="1540"/>
      <c r="R16" s="1540"/>
      <c r="S16" s="1541"/>
      <c r="U16" s="1535"/>
      <c r="V16" s="1696"/>
      <c r="W16" s="20"/>
      <c r="X16" s="1537"/>
      <c r="Y16" s="1698"/>
      <c r="Z16" s="20"/>
      <c r="AA16" s="1539"/>
      <c r="AB16" s="1698"/>
      <c r="AD16" s="634"/>
      <c r="AE16" s="288">
        <v>17</v>
      </c>
      <c r="AF16" s="556"/>
      <c r="AG16" s="597">
        <v>1.04</v>
      </c>
      <c r="AH16" s="556"/>
      <c r="AI16" s="286" t="s">
        <v>215</v>
      </c>
      <c r="AJ16" s="551"/>
      <c r="AK16" s="1572" t="s">
        <v>1114</v>
      </c>
      <c r="AL16" s="1533"/>
      <c r="AN16" s="1569" t="s">
        <v>433</v>
      </c>
      <c r="AO16" s="1570"/>
      <c r="AQ16" s="3"/>
      <c r="AR16" s="11"/>
      <c r="AS16" s="11"/>
      <c r="AT16" s="11"/>
      <c r="AU16" s="20"/>
      <c r="AV16" s="20"/>
      <c r="AW16" s="533" t="str">
        <f>"Volume d'1 "&amp;E16&amp;" "&amp;IFERROR(IF(ISBLANK(BC15),"",INDEX(CE19:CE147,MATCH(E16,BZ19:BZ147,0))),0)&amp;" ml"</f>
        <v>Volume d'1 Flute(s) 120 ml</v>
      </c>
      <c r="AX16" s="207"/>
      <c r="AY16" s="207"/>
      <c r="AZ16" s="207"/>
      <c r="BA16" s="207"/>
      <c r="BB16" s="221" t="str">
        <f>"⓬ How much are you pouring inr ►"&amp;BD15</f>
        <v>⓬ How much are you pouring inr ►Trembler(s)</v>
      </c>
      <c r="BC16" s="199">
        <v>15</v>
      </c>
      <c r="BD16" s="103" t="s">
        <v>328</v>
      </c>
      <c r="BE16" s="612" t="s">
        <v>806</v>
      </c>
      <c r="BF16" s="608">
        <f>IFERROR(INDEX(CD19:CD147, MATCH(BD16, BZ19:BZ147, 0)), 0)*BC16</f>
        <v>15</v>
      </c>
      <c r="BG16" s="606">
        <f>BF16/100</f>
        <v>0.15</v>
      </c>
      <c r="BI16" s="142" t="str">
        <f t="shared" ref="BI16:BN16" si="14">BI15</f>
        <v>2 Flute(s) de 12 cl</v>
      </c>
      <c r="BJ16" s="328">
        <f t="shared" si="14"/>
        <v>360</v>
      </c>
      <c r="BK16" s="328">
        <f t="shared" si="14"/>
        <v>240</v>
      </c>
      <c r="BL16" s="140" t="str">
        <f t="shared" si="14"/>
        <v>1 Trembler(s) de 15 cl</v>
      </c>
      <c r="BM16" s="135">
        <f t="shared" si="14"/>
        <v>300</v>
      </c>
      <c r="BN16" s="327">
        <f t="shared" si="14"/>
        <v>150</v>
      </c>
      <c r="BO16" s="151">
        <f t="shared" ref="BO16:BO29" si="15">IFERROR(BN16/BK16,0)</f>
        <v>0.625</v>
      </c>
      <c r="BP16" s="940" t="str">
        <f>BS21&amp;"= "</f>
        <v xml:space="preserve">BS= </v>
      </c>
      <c r="BQ16" s="624" t="str">
        <f>"Author's volumes for "&amp;BS30&amp;" ml"</f>
        <v>Author's volumes for 0 ml</v>
      </c>
      <c r="BR16" s="20"/>
      <c r="BS16" s="20"/>
      <c r="BT16" s="20"/>
      <c r="BU16" s="218"/>
      <c r="BV16" s="153"/>
      <c r="BW16" s="152"/>
      <c r="BZ16" s="27"/>
      <c r="CA16" s="323"/>
      <c r="CB16" s="323"/>
      <c r="CC16" s="323"/>
      <c r="CD16" s="326" t="s">
        <v>1052</v>
      </c>
      <c r="CE16" s="325" t="str">
        <f>SUBSTITUTE(ADDRESS(1,COLUMN(),4),"1","")</f>
        <v>CE</v>
      </c>
      <c r="CF16" s="324" t="s">
        <v>1053</v>
      </c>
      <c r="CG16" s="323"/>
      <c r="CH16" s="323"/>
      <c r="CI16" s="323"/>
      <c r="CJ16" s="323"/>
      <c r="CL16" s="1635" t="s">
        <v>2590</v>
      </c>
      <c r="CM16" s="1636"/>
      <c r="CN16" s="1636"/>
      <c r="CO16" s="1636"/>
      <c r="CP16" s="1636"/>
      <c r="CQ16" s="1636"/>
      <c r="CR16" s="1636"/>
      <c r="CS16" s="1637"/>
      <c r="CT16" s="196"/>
      <c r="CU16" s="548" t="s">
        <v>681</v>
      </c>
      <c r="CV16" s="196"/>
      <c r="CW16" s="196"/>
      <c r="CX16" s="196"/>
      <c r="CZ16" s="9">
        <v>1</v>
      </c>
    </row>
    <row r="17" spans="1:104" ht="21" customHeight="1" thickBot="1">
      <c r="B17" s="133" t="s">
        <v>338</v>
      </c>
      <c r="C17" s="203" t="str">
        <f>C20</f>
        <v>R.Recipe name.With or without alcohol.Quand.Verre Flute(s).Family to stick on</v>
      </c>
      <c r="D17" s="203">
        <f>D20</f>
        <v>2</v>
      </c>
      <c r="E17" s="202" t="str">
        <f>E20</f>
        <v>Flute(s)</v>
      </c>
      <c r="F17" s="201">
        <f>F20</f>
        <v>12</v>
      </c>
      <c r="G17" s="200" t="str">
        <f>G20</f>
        <v>cl</v>
      </c>
      <c r="H17" s="215">
        <v>2</v>
      </c>
      <c r="I17" s="322" t="s">
        <v>415</v>
      </c>
      <c r="J17" s="914" t="str">
        <f>(H19*H17)&amp;" "&amp;I19</f>
        <v>24 cl</v>
      </c>
      <c r="K17" s="913" t="str">
        <f>"pour "&amp;H17&amp;" "&amp;I17</f>
        <v>pour 2 Flute(s)</v>
      </c>
      <c r="L17" s="20"/>
      <c r="M17" s="20"/>
      <c r="N17" s="214"/>
      <c r="O17" s="16"/>
      <c r="P17" s="1540"/>
      <c r="Q17" s="1540"/>
      <c r="R17" s="1540"/>
      <c r="S17" s="1541"/>
      <c r="U17" s="322" t="s">
        <v>483</v>
      </c>
      <c r="V17" s="806">
        <v>250</v>
      </c>
      <c r="X17" s="103" t="s">
        <v>282</v>
      </c>
      <c r="Y17" s="806">
        <v>1000</v>
      </c>
      <c r="AA17" s="103" t="s">
        <v>282</v>
      </c>
      <c r="AB17" s="806">
        <v>1000</v>
      </c>
      <c r="AD17" s="634"/>
      <c r="AE17" s="288">
        <v>29</v>
      </c>
      <c r="AF17" s="556"/>
      <c r="AG17" s="597">
        <v>0.97</v>
      </c>
      <c r="AH17" s="556"/>
      <c r="AI17" s="286" t="s">
        <v>213</v>
      </c>
      <c r="AJ17" s="551"/>
      <c r="AK17" s="1572" t="s">
        <v>1115</v>
      </c>
      <c r="AL17" s="1533"/>
      <c r="AQ17" s="1571" t="s">
        <v>1089</v>
      </c>
      <c r="AS17" s="1571" t="s">
        <v>812</v>
      </c>
      <c r="AT17" s="1571" t="s">
        <v>814</v>
      </c>
      <c r="AW17" s="534" t="str">
        <f>IF(ISBLANK(BC15), "", IF(BF16&lt;=AW18, "✔ OK for glass(es) " &amp; BD15 &amp; " de " &amp; AW18&amp; " cl (volume poured: "&amp;BF16&amp; " cl)", "❌ Too full for " &amp; BD15 &amp; " de " &amp;AW18&amp; " cl (volume used : " &amp; (BF16*BC15) &amp; " cl)"))</f>
        <v>✔ OK for glass(es) Trembler(s) de 25 cl cl (volume poured: 15 cl)</v>
      </c>
      <c r="AX17" s="213"/>
      <c r="AY17" s="207"/>
      <c r="AZ17" s="20"/>
      <c r="BA17" s="20"/>
      <c r="BB17" s="212"/>
      <c r="BC17" s="180"/>
      <c r="BD17" s="211" t="str">
        <f>IFERROR(IF(BF16&gt;BD18,AW21,IF(BD18&gt;BF16,AX21,IF(BD18=BF16,AY21))),0)</f>
        <v>You serve more than the Author who had foreseen 12 cl</v>
      </c>
      <c r="BE17" s="611" t="s">
        <v>1078</v>
      </c>
      <c r="BF17" s="608">
        <f>BF16*BC15</f>
        <v>15</v>
      </c>
      <c r="BG17" s="606">
        <f>BG16*BC15</f>
        <v>0.15</v>
      </c>
      <c r="BI17" s="142" t="str">
        <f t="shared" ref="BI17:BN17" si="16">BI15</f>
        <v>2 Flute(s) de 12 cl</v>
      </c>
      <c r="BJ17" s="141">
        <f t="shared" si="16"/>
        <v>360</v>
      </c>
      <c r="BK17" s="141">
        <f t="shared" si="16"/>
        <v>240</v>
      </c>
      <c r="BL17" s="140" t="str">
        <f t="shared" si="16"/>
        <v>1 Trembler(s) de 15 cl</v>
      </c>
      <c r="BM17" s="135">
        <f t="shared" si="16"/>
        <v>300</v>
      </c>
      <c r="BN17" s="139">
        <f t="shared" si="16"/>
        <v>150</v>
      </c>
      <c r="BO17" s="151">
        <f t="shared" si="15"/>
        <v>0.625</v>
      </c>
      <c r="BP17" s="943" t="str">
        <f>BU21&amp;"= "</f>
        <v xml:space="preserve">BU= </v>
      </c>
      <c r="BQ17" s="624" t="str">
        <f>"Author volumes multiplied by coefficient " &amp; TEXT(BO17, "0.00")</f>
        <v>Author volumes multiplied by coefficient 0.63</v>
      </c>
      <c r="BR17" s="20"/>
      <c r="BS17" s="20"/>
      <c r="BT17" s="20"/>
      <c r="BU17" s="153"/>
      <c r="BV17" s="153"/>
      <c r="BW17" s="152"/>
      <c r="BY17" s="737" t="s">
        <v>1103</v>
      </c>
      <c r="BZ17" s="321" t="s">
        <v>1054</v>
      </c>
      <c r="CA17" s="1707" t="s">
        <v>1056</v>
      </c>
      <c r="CB17" s="1708" t="s">
        <v>1057</v>
      </c>
      <c r="CC17" s="1709" t="s">
        <v>1058</v>
      </c>
      <c r="CD17" s="1713" t="s">
        <v>1059</v>
      </c>
      <c r="CE17" s="1714" t="s">
        <v>1060</v>
      </c>
      <c r="CF17" s="1715" t="s">
        <v>1061</v>
      </c>
      <c r="CG17" s="1716" t="s">
        <v>1062</v>
      </c>
      <c r="CH17" s="1716"/>
      <c r="CI17" s="1710" t="s">
        <v>1063</v>
      </c>
      <c r="CJ17" s="1707" t="s">
        <v>1064</v>
      </c>
      <c r="CL17" s="1635"/>
      <c r="CM17" s="1636"/>
      <c r="CN17" s="1636"/>
      <c r="CO17" s="1636"/>
      <c r="CP17" s="1636"/>
      <c r="CQ17" s="1636"/>
      <c r="CR17" s="1636"/>
      <c r="CS17" s="1637"/>
      <c r="CT17" s="196"/>
      <c r="CU17" s="28" t="s">
        <v>682</v>
      </c>
      <c r="CV17" s="196"/>
      <c r="CW17" s="196"/>
      <c r="CX17" s="196"/>
      <c r="CZ17" s="9">
        <v>1</v>
      </c>
    </row>
    <row r="18" spans="1:104" ht="21" customHeight="1">
      <c r="B18" s="133" t="s">
        <v>338</v>
      </c>
      <c r="C18" s="203" t="str">
        <f>C20</f>
        <v>R.Recipe name.With or without alcohol.Quand.Verre Flute(s).Family to stick on</v>
      </c>
      <c r="D18" s="203">
        <f>D20</f>
        <v>2</v>
      </c>
      <c r="E18" s="202" t="str">
        <f>E20</f>
        <v>Flute(s)</v>
      </c>
      <c r="F18" s="201">
        <f>F20</f>
        <v>12</v>
      </c>
      <c r="G18" s="200" t="str">
        <f>G20</f>
        <v>cl</v>
      </c>
      <c r="H18" s="320" t="str">
        <f>"❽ Volume served by "&amp;I17</f>
        <v>❽ Volume served by Flute(s)</v>
      </c>
      <c r="I18" s="319"/>
      <c r="J18" s="318"/>
      <c r="K18" s="315"/>
      <c r="L18" s="198" t="s">
        <v>1001</v>
      </c>
      <c r="M18" s="314" t="s">
        <v>402</v>
      </c>
      <c r="N18" s="197"/>
      <c r="O18" s="196"/>
      <c r="P18" s="1594" t="str">
        <f>C20&amp;"  intensité"&amp;" "&amp;M18&amp;" "&amp;"coût"&amp;M19&amp;" "&amp;" "&amp;H15</f>
        <v>R.Recipe name.With or without alcohol.Quand.Verre Flute(s).Family to stick on  intensité **** coût**  Dominant colour</v>
      </c>
      <c r="Q18" s="1594"/>
      <c r="R18" s="1594"/>
      <c r="S18" s="1595"/>
      <c r="U18" s="322" t="s">
        <v>481</v>
      </c>
      <c r="V18" s="806">
        <v>180</v>
      </c>
      <c r="X18" s="103" t="s">
        <v>330</v>
      </c>
      <c r="Y18" s="806">
        <v>100</v>
      </c>
      <c r="AA18" s="103" t="s">
        <v>330</v>
      </c>
      <c r="AB18" s="806">
        <v>100</v>
      </c>
      <c r="AD18" s="634"/>
      <c r="AE18" s="288">
        <v>28</v>
      </c>
      <c r="AF18" s="556"/>
      <c r="AG18" s="597">
        <v>1.04</v>
      </c>
      <c r="AH18" s="556"/>
      <c r="AI18" s="286" t="s">
        <v>210</v>
      </c>
      <c r="AJ18" s="551"/>
      <c r="AK18" s="1572" t="s">
        <v>1116</v>
      </c>
      <c r="AL18" s="1533"/>
      <c r="AN18" s="1569" t="s">
        <v>666</v>
      </c>
      <c r="AO18" s="1570"/>
      <c r="AQ18" s="1571"/>
      <c r="AS18" s="1571"/>
      <c r="AT18" s="1571"/>
      <c r="AW18" s="609" t="str">
        <f>IFERROR(INDEX(CD19:CD147, MATCH(BD15, BZ19:BZ147, 0)), 0)&amp;" cl"</f>
        <v>25 cl</v>
      </c>
      <c r="AX18" s="209"/>
      <c r="AY18" s="207"/>
      <c r="AZ18" s="208"/>
      <c r="BA18" s="208"/>
      <c r="BB18" s="208"/>
      <c r="BC18" s="611" t="s">
        <v>1079</v>
      </c>
      <c r="BD18" s="613">
        <f>IF(ISBLANK(BC15),"",INDEX(CE19:CE147,MATCH(G18,BZ19:BZ147,0))*F18/10)</f>
        <v>12</v>
      </c>
      <c r="BE18" s="207"/>
      <c r="BF18" s="207"/>
      <c r="BG18" s="219"/>
      <c r="BI18" s="142" t="str">
        <f t="shared" ref="BI18:BN18" si="17">BI15</f>
        <v>2 Flute(s) de 12 cl</v>
      </c>
      <c r="BJ18" s="141">
        <f t="shared" si="17"/>
        <v>360</v>
      </c>
      <c r="BK18" s="141">
        <f t="shared" si="17"/>
        <v>240</v>
      </c>
      <c r="BL18" s="140" t="str">
        <f t="shared" si="17"/>
        <v>1 Trembler(s) de 15 cl</v>
      </c>
      <c r="BM18" s="135">
        <f t="shared" si="17"/>
        <v>300</v>
      </c>
      <c r="BN18" s="139">
        <f t="shared" si="17"/>
        <v>150</v>
      </c>
      <c r="BO18" s="151">
        <f t="shared" si="15"/>
        <v>0.625</v>
      </c>
      <c r="BP18" s="20"/>
      <c r="BQ18" s="20"/>
      <c r="BR18" s="20"/>
      <c r="BS18" s="20"/>
      <c r="BT18" s="20"/>
      <c r="BU18" s="153"/>
      <c r="BV18" s="153"/>
      <c r="BW18" s="152"/>
      <c r="BY18" s="738"/>
      <c r="BZ18" s="317" t="s">
        <v>1055</v>
      </c>
      <c r="CA18" s="1543"/>
      <c r="CB18" s="1545"/>
      <c r="CC18" s="1545"/>
      <c r="CD18" s="1613"/>
      <c r="CE18" s="1615"/>
      <c r="CF18" s="1617"/>
      <c r="CG18" s="316" t="s">
        <v>326</v>
      </c>
      <c r="CH18" s="316" t="s">
        <v>328</v>
      </c>
      <c r="CI18" s="1620"/>
      <c r="CJ18" s="1543"/>
      <c r="CL18" s="708" t="s">
        <v>1169</v>
      </c>
      <c r="CM18" s="20"/>
      <c r="CN18" s="20"/>
      <c r="CO18" s="20"/>
      <c r="CP18" s="20"/>
      <c r="CQ18" s="20"/>
      <c r="CR18" s="20"/>
      <c r="CS18" s="721"/>
      <c r="CT18" s="196"/>
      <c r="CU18" s="548" t="s">
        <v>684</v>
      </c>
      <c r="CV18" s="196"/>
      <c r="CW18" s="196"/>
      <c r="CX18" s="196"/>
      <c r="CZ18" s="9">
        <v>1</v>
      </c>
    </row>
    <row r="19" spans="1:104" ht="21" customHeight="1" thickBot="1">
      <c r="B19" s="133" t="s">
        <v>394</v>
      </c>
      <c r="C19" s="203" t="str">
        <f>C20</f>
        <v>R.Recipe name.With or without alcohol.Quand.Verre Flute(s).Family to stick on</v>
      </c>
      <c r="D19" s="203">
        <f>D20</f>
        <v>2</v>
      </c>
      <c r="E19" s="202" t="str">
        <f>E20</f>
        <v>Flute(s)</v>
      </c>
      <c r="F19" s="201">
        <f>F20</f>
        <v>12</v>
      </c>
      <c r="G19" s="200" t="str">
        <f>G20</f>
        <v>cl</v>
      </c>
      <c r="H19" s="199">
        <v>12</v>
      </c>
      <c r="I19" s="103" t="s">
        <v>328</v>
      </c>
      <c r="J19" s="315"/>
      <c r="K19" s="315"/>
      <c r="L19" s="198" t="s">
        <v>1002</v>
      </c>
      <c r="M19" s="314" t="s">
        <v>397</v>
      </c>
      <c r="N19" s="197"/>
      <c r="O19" s="196"/>
      <c r="P19" s="1594"/>
      <c r="Q19" s="1594"/>
      <c r="R19" s="1594"/>
      <c r="S19" s="1595"/>
      <c r="U19" s="322" t="s">
        <v>38</v>
      </c>
      <c r="V19" s="806">
        <v>250</v>
      </c>
      <c r="X19" s="103" t="s">
        <v>328</v>
      </c>
      <c r="Y19" s="806">
        <v>10</v>
      </c>
      <c r="AA19" s="103" t="s">
        <v>328</v>
      </c>
      <c r="AB19" s="806">
        <v>10</v>
      </c>
      <c r="AD19" s="634"/>
      <c r="AE19" s="288">
        <v>44.7</v>
      </c>
      <c r="AF19" s="556"/>
      <c r="AG19" s="597">
        <v>0.94</v>
      </c>
      <c r="AH19" s="556"/>
      <c r="AI19" s="286" t="s">
        <v>208</v>
      </c>
      <c r="AJ19" s="551"/>
      <c r="AK19" s="1572" t="s">
        <v>1117</v>
      </c>
      <c r="AL19" s="1533"/>
      <c r="AP19" s="549"/>
      <c r="AQ19" s="3"/>
      <c r="AW19" s="1596" t="str">
        <f>P16</f>
        <v>Type of cocktail:</v>
      </c>
      <c r="AX19" s="1597"/>
      <c r="AY19" s="1597"/>
      <c r="AZ19" s="1597"/>
      <c r="BA19" s="1597"/>
      <c r="BB19" s="1598"/>
      <c r="BC19" s="195"/>
      <c r="BD19" s="195"/>
      <c r="BE19" s="195"/>
      <c r="BF19" s="195"/>
      <c r="BG19" s="194"/>
      <c r="BI19" s="142" t="str">
        <f t="shared" ref="BI19:BN19" si="18">BI15</f>
        <v>2 Flute(s) de 12 cl</v>
      </c>
      <c r="BJ19" s="141">
        <f t="shared" si="18"/>
        <v>360</v>
      </c>
      <c r="BK19" s="141">
        <f t="shared" si="18"/>
        <v>240</v>
      </c>
      <c r="BL19" s="140" t="str">
        <f t="shared" si="18"/>
        <v>1 Trembler(s) de 15 cl</v>
      </c>
      <c r="BM19" s="135">
        <f t="shared" si="18"/>
        <v>300</v>
      </c>
      <c r="BN19" s="139">
        <f t="shared" si="18"/>
        <v>150</v>
      </c>
      <c r="BO19" s="151">
        <f t="shared" si="15"/>
        <v>0.625</v>
      </c>
      <c r="BP19" s="939"/>
      <c r="BQ19" s="939"/>
      <c r="BR19" s="939"/>
      <c r="BS19" s="939"/>
      <c r="BT19" s="939"/>
      <c r="BU19" s="153"/>
      <c r="BV19" s="153"/>
      <c r="BW19" s="152"/>
      <c r="BX19" s="634" t="str">
        <f>"ligne "&amp;ROW()</f>
        <v>ligne 19</v>
      </c>
      <c r="BY19" s="629" t="s">
        <v>1011</v>
      </c>
      <c r="BZ19" s="119" t="s">
        <v>483</v>
      </c>
      <c r="CA19" s="642">
        <f t="shared" ref="CA19:CA82" si="19">CE19 / 1000</f>
        <v>0.25</v>
      </c>
      <c r="CB19" s="313" t="s">
        <v>282</v>
      </c>
      <c r="CC19" s="312">
        <f t="shared" ref="CC19:CC82" si="20">ROUND(1/CA19,0)</f>
        <v>4</v>
      </c>
      <c r="CD19" s="308">
        <f t="shared" ref="CD19:CD82" si="21">CE19/10</f>
        <v>25</v>
      </c>
      <c r="CE19" s="311">
        <v>250</v>
      </c>
      <c r="CF19" s="310">
        <v>200</v>
      </c>
      <c r="CG19" s="309">
        <v>300</v>
      </c>
      <c r="CH19" s="628">
        <f t="shared" ref="CH19:CH74" si="22">CG19/10</f>
        <v>30</v>
      </c>
      <c r="CI19" s="307">
        <v>300</v>
      </c>
      <c r="CJ19" s="959" t="s">
        <v>482</v>
      </c>
      <c r="CL19" s="303" t="s">
        <v>317</v>
      </c>
      <c r="CM19" s="302" t="s">
        <v>554</v>
      </c>
      <c r="CN19" s="301" t="s">
        <v>553</v>
      </c>
      <c r="CO19" s="119" t="s">
        <v>415</v>
      </c>
      <c r="CP19" s="301" t="s">
        <v>552</v>
      </c>
      <c r="CQ19" s="301" t="s">
        <v>551</v>
      </c>
      <c r="CR19" s="876" t="s">
        <v>2591</v>
      </c>
      <c r="CS19" s="295"/>
      <c r="CT19" s="196"/>
      <c r="CU19" s="196"/>
      <c r="CV19" s="196"/>
      <c r="CW19" s="196"/>
      <c r="CX19" s="196"/>
      <c r="CZ19" s="9">
        <v>1</v>
      </c>
    </row>
    <row r="20" spans="1:104" ht="21" customHeight="1">
      <c r="B20" s="133" t="s">
        <v>394</v>
      </c>
      <c r="C20" s="189" t="str">
        <f>UPPER(LEFT(J13,1)) &amp; "." &amp; UPPER(LEFT(J13,1)) &amp; LOWER(MID(J13,2,999)) &amp; "." &amp; UPPER(LEFT(H13,1)) &amp; LOWER(MID(H13,2,999)) &amp; "." &amp; UPPER(LEFT(H14,1)) &amp; LOWER(MID(H14,2,999)) &amp; "." &amp; "Verre " &amp; UPPER(LEFT(I17,1)) &amp; LOWER(MID(I17,2,999)) &amp; IF(LEFT(S13,1)=UPPER(LEFT(S13,1)),".","") &amp; UPPER(LEFT(S13,1)) &amp; LOWER(MID(S13,2,999))</f>
        <v>R.Recipe name.With or without alcohol.Quand.Verre Flute(s).Family to stick on</v>
      </c>
      <c r="D20" s="188">
        <f>H17</f>
        <v>2</v>
      </c>
      <c r="E20" s="187" t="str">
        <f>I17</f>
        <v>Flute(s)</v>
      </c>
      <c r="F20" s="186">
        <f>H19</f>
        <v>12</v>
      </c>
      <c r="G20" s="185" t="str">
        <f>I19</f>
        <v>cl</v>
      </c>
      <c r="H20" s="182" t="s">
        <v>2800</v>
      </c>
      <c r="I20" s="182" t="s">
        <v>2801</v>
      </c>
      <c r="J20" s="182" t="s">
        <v>2802</v>
      </c>
      <c r="K20" s="182" t="s">
        <v>393</v>
      </c>
      <c r="L20" s="182" t="s">
        <v>392</v>
      </c>
      <c r="M20" s="182" t="s">
        <v>391</v>
      </c>
      <c r="N20" s="182" t="s">
        <v>390</v>
      </c>
      <c r="O20" s="182" t="s">
        <v>389</v>
      </c>
      <c r="P20" s="182" t="s">
        <v>388</v>
      </c>
      <c r="Q20" s="182" t="s">
        <v>387</v>
      </c>
      <c r="R20" s="182" t="s">
        <v>386</v>
      </c>
      <c r="S20" s="181" t="s">
        <v>385</v>
      </c>
      <c r="U20" s="322" t="s">
        <v>425</v>
      </c>
      <c r="V20" s="806">
        <v>350</v>
      </c>
      <c r="X20" s="103" t="s">
        <v>326</v>
      </c>
      <c r="Y20" s="1023">
        <v>1</v>
      </c>
      <c r="AA20" s="103" t="s">
        <v>326</v>
      </c>
      <c r="AB20" s="806">
        <v>1</v>
      </c>
      <c r="AD20" s="634"/>
      <c r="AE20" s="288">
        <v>25</v>
      </c>
      <c r="AF20" s="556"/>
      <c r="AG20" s="597">
        <v>1.05</v>
      </c>
      <c r="AH20" s="556"/>
      <c r="AI20" s="286" t="s">
        <v>204</v>
      </c>
      <c r="AJ20" s="551"/>
      <c r="AK20" s="1572" t="s">
        <v>728</v>
      </c>
      <c r="AL20" s="1533"/>
      <c r="AN20" s="1530" t="s">
        <v>761</v>
      </c>
      <c r="AO20" s="1531"/>
      <c r="AP20" s="549"/>
      <c r="AQ20" s="1645" t="s">
        <v>670</v>
      </c>
      <c r="AS20" s="1647" t="s">
        <v>887</v>
      </c>
      <c r="AT20" s="1648" t="s">
        <v>1147</v>
      </c>
      <c r="AW20" s="1599"/>
      <c r="AX20" s="1600"/>
      <c r="AY20" s="1600"/>
      <c r="AZ20" s="1600"/>
      <c r="BA20" s="1600"/>
      <c r="BB20" s="1601"/>
      <c r="BC20" s="180"/>
      <c r="BD20" s="180"/>
      <c r="BE20" s="180"/>
      <c r="BF20" s="180"/>
      <c r="BG20" s="535" t="s">
        <v>1080</v>
      </c>
      <c r="BI20" s="142" t="str">
        <f t="shared" ref="BI20:BN20" si="23">BI15</f>
        <v>2 Flute(s) de 12 cl</v>
      </c>
      <c r="BJ20" s="141">
        <f t="shared" si="23"/>
        <v>360</v>
      </c>
      <c r="BK20" s="141">
        <f t="shared" si="23"/>
        <v>240</v>
      </c>
      <c r="BL20" s="140" t="str">
        <f t="shared" si="23"/>
        <v>1 Trembler(s) de 15 cl</v>
      </c>
      <c r="BM20" s="135">
        <f t="shared" si="23"/>
        <v>300</v>
      </c>
      <c r="BN20" s="139">
        <f t="shared" si="23"/>
        <v>150</v>
      </c>
      <c r="BO20" s="151">
        <f t="shared" si="15"/>
        <v>0.625</v>
      </c>
      <c r="BP20" s="20"/>
      <c r="BQ20" s="939"/>
      <c r="BR20" s="939"/>
      <c r="BS20" s="939"/>
      <c r="BT20" s="939"/>
      <c r="BU20" s="153"/>
      <c r="BV20" s="153"/>
      <c r="BW20" s="152"/>
      <c r="BY20" s="629" t="s">
        <v>1011</v>
      </c>
      <c r="BZ20" s="119" t="s">
        <v>481</v>
      </c>
      <c r="CA20" s="93">
        <f t="shared" si="19"/>
        <v>0.18</v>
      </c>
      <c r="CB20" s="92" t="s">
        <v>282</v>
      </c>
      <c r="CC20" s="75">
        <f t="shared" si="20"/>
        <v>6</v>
      </c>
      <c r="CD20" s="74">
        <f t="shared" si="21"/>
        <v>18</v>
      </c>
      <c r="CE20" s="91">
        <v>180</v>
      </c>
      <c r="CF20" s="72">
        <v>150</v>
      </c>
      <c r="CG20" s="71">
        <v>240</v>
      </c>
      <c r="CH20" s="79">
        <f t="shared" si="22"/>
        <v>24</v>
      </c>
      <c r="CI20" s="95">
        <v>240</v>
      </c>
      <c r="CJ20" s="960" t="s">
        <v>480</v>
      </c>
      <c r="CL20" s="299">
        <v>0.1</v>
      </c>
      <c r="CM20" s="298">
        <f>CM21 / 1000</f>
        <v>0.24</v>
      </c>
      <c r="CN20" s="298">
        <f>CN21 / 1000</f>
        <v>0.02</v>
      </c>
      <c r="CO20" s="298">
        <f>CO21 / 1000</f>
        <v>0.12</v>
      </c>
      <c r="CP20" s="298">
        <f>CP21 / 1000</f>
        <v>0.15</v>
      </c>
      <c r="CQ20" s="298">
        <f>CQ21 / 1000</f>
        <v>0.25</v>
      </c>
      <c r="CR20" s="278" t="s">
        <v>2592</v>
      </c>
      <c r="CS20" s="721"/>
      <c r="CT20" s="196"/>
      <c r="CU20" s="1627" t="s">
        <v>685</v>
      </c>
      <c r="CV20" s="1628"/>
      <c r="CW20" s="1628"/>
      <c r="CX20" s="1629"/>
      <c r="CZ20" s="9">
        <v>1</v>
      </c>
    </row>
    <row r="21" spans="1:104" ht="21" customHeight="1">
      <c r="B21" s="133" t="s">
        <v>338</v>
      </c>
      <c r="C21" s="118" t="str">
        <f>C20</f>
        <v>R.Recipe name.With or without alcohol.Quand.Verre Flute(s).Family to stick on</v>
      </c>
      <c r="D21" s="118">
        <f>D20</f>
        <v>2</v>
      </c>
      <c r="E21" s="117" t="str">
        <f>E20</f>
        <v>Flute(s)</v>
      </c>
      <c r="F21" s="116">
        <f>F20</f>
        <v>12</v>
      </c>
      <c r="G21" s="115" t="str">
        <f>G20</f>
        <v>cl</v>
      </c>
      <c r="H21" s="1604" t="s">
        <v>996</v>
      </c>
      <c r="I21" s="1604"/>
      <c r="J21" s="1605"/>
      <c r="K21" s="176"/>
      <c r="L21" s="175" t="s">
        <v>380</v>
      </c>
      <c r="M21" s="1606" t="s">
        <v>379</v>
      </c>
      <c r="N21" s="174"/>
      <c r="O21" s="1608" t="s">
        <v>998</v>
      </c>
      <c r="P21" s="1610" t="s">
        <v>377</v>
      </c>
      <c r="Q21" s="1573" t="s">
        <v>999</v>
      </c>
      <c r="R21" s="1582" t="s">
        <v>1000</v>
      </c>
      <c r="S21" s="173" t="s">
        <v>374</v>
      </c>
      <c r="U21" s="322" t="s">
        <v>344</v>
      </c>
      <c r="V21" s="806">
        <v>180</v>
      </c>
      <c r="AA21" s="816" t="s">
        <v>324</v>
      </c>
      <c r="AB21" s="806">
        <v>500</v>
      </c>
      <c r="AD21" s="634"/>
      <c r="AE21" s="288">
        <v>40</v>
      </c>
      <c r="AF21" s="556"/>
      <c r="AG21" s="597">
        <v>0.95</v>
      </c>
      <c r="AH21" s="556"/>
      <c r="AI21" s="286" t="s">
        <v>200</v>
      </c>
      <c r="AJ21" s="551"/>
      <c r="AK21" s="1572" t="s">
        <v>1118</v>
      </c>
      <c r="AL21" s="1533"/>
      <c r="AP21" s="549"/>
      <c r="AQ21" s="1646"/>
      <c r="AS21" s="1646"/>
      <c r="AT21" s="1648"/>
      <c r="AW21" s="172" t="str">
        <f>"You serve more than the Author who had foreseen "&amp;BD18&amp;" cl"</f>
        <v>You serve more than the Author who had foreseen 12 cl</v>
      </c>
      <c r="AX21" s="171" t="str">
        <f>"You serve less than the Author who had foreseen "&amp;BD18&amp;" cl"</f>
        <v>You serve less than the Author who had foreseen 12 cl</v>
      </c>
      <c r="AY21" s="171" t="s">
        <v>1083</v>
      </c>
      <c r="AZ21" s="170"/>
      <c r="BA21" s="170"/>
      <c r="BB21" s="170"/>
      <c r="BC21" s="170"/>
      <c r="BD21" s="946"/>
      <c r="BE21" s="946"/>
      <c r="BF21" s="536" t="s">
        <v>1081</v>
      </c>
      <c r="BG21" s="168" t="s">
        <v>1082</v>
      </c>
      <c r="BI21" s="142" t="str">
        <f t="shared" ref="BI21:BN21" si="24">BI15</f>
        <v>2 Flute(s) de 12 cl</v>
      </c>
      <c r="BJ21" s="141">
        <f t="shared" si="24"/>
        <v>360</v>
      </c>
      <c r="BK21" s="141">
        <f t="shared" si="24"/>
        <v>240</v>
      </c>
      <c r="BL21" s="140" t="str">
        <f t="shared" si="24"/>
        <v>1 Trembler(s) de 15 cl</v>
      </c>
      <c r="BM21" s="135">
        <f t="shared" si="24"/>
        <v>300</v>
      </c>
      <c r="BN21" s="139">
        <f t="shared" si="24"/>
        <v>150</v>
      </c>
      <c r="BO21" s="151">
        <f t="shared" si="15"/>
        <v>0.625</v>
      </c>
      <c r="BP21" s="166" t="str">
        <f t="shared" ref="BP21:BV21" si="25">SUBSTITUTE(ADDRESS(1,COLUMN(),4),"1","")</f>
        <v>BP</v>
      </c>
      <c r="BQ21" s="166" t="str">
        <f t="shared" si="25"/>
        <v>BQ</v>
      </c>
      <c r="BR21" s="167" t="str">
        <f t="shared" si="25"/>
        <v>BR</v>
      </c>
      <c r="BS21" s="167" t="str">
        <f>SUBSTITUTE(ADDRESS(1,COLUMN(),4),"1","")</f>
        <v>BS</v>
      </c>
      <c r="BT21" s="166" t="str">
        <f t="shared" si="25"/>
        <v>BT</v>
      </c>
      <c r="BU21" s="165" t="str">
        <f t="shared" si="25"/>
        <v>BU</v>
      </c>
      <c r="BV21" s="625" t="str">
        <f t="shared" si="25"/>
        <v>BV</v>
      </c>
      <c r="BW21" s="732" t="str">
        <f>"1"&amp;" "&amp;BD15</f>
        <v>1 Trembler(s)</v>
      </c>
      <c r="BY21" s="629" t="s">
        <v>1011</v>
      </c>
      <c r="BZ21" s="119" t="s">
        <v>38</v>
      </c>
      <c r="CA21" s="93">
        <f t="shared" si="19"/>
        <v>0.25</v>
      </c>
      <c r="CB21" s="92" t="s">
        <v>282</v>
      </c>
      <c r="CC21" s="75">
        <f t="shared" si="20"/>
        <v>4</v>
      </c>
      <c r="CD21" s="74">
        <f t="shared" si="21"/>
        <v>25</v>
      </c>
      <c r="CE21" s="91">
        <v>250</v>
      </c>
      <c r="CF21" s="72">
        <v>200</v>
      </c>
      <c r="CG21" s="71">
        <v>300</v>
      </c>
      <c r="CH21" s="79">
        <f t="shared" si="22"/>
        <v>30</v>
      </c>
      <c r="CI21" s="95">
        <v>300</v>
      </c>
      <c r="CJ21" s="960" t="s">
        <v>465</v>
      </c>
      <c r="CL21" s="296"/>
      <c r="CM21" s="91">
        <v>240</v>
      </c>
      <c r="CN21" s="91">
        <v>20</v>
      </c>
      <c r="CO21" s="91">
        <v>120</v>
      </c>
      <c r="CP21" s="91">
        <v>150</v>
      </c>
      <c r="CQ21" s="91">
        <v>250</v>
      </c>
      <c r="CR21" s="876" t="s">
        <v>2594</v>
      </c>
      <c r="CS21" s="295"/>
      <c r="CT21" s="196"/>
      <c r="CU21" s="28" t="s">
        <v>687</v>
      </c>
      <c r="CV21" s="196"/>
      <c r="CW21" s="196"/>
      <c r="CX21" s="196"/>
      <c r="CZ21" s="9">
        <v>1</v>
      </c>
    </row>
    <row r="22" spans="1:104" ht="21" customHeight="1">
      <c r="B22" s="133" t="s">
        <v>338</v>
      </c>
      <c r="C22" s="118" t="str">
        <f>C20</f>
        <v>R.Recipe name.With or without alcohol.Quand.Verre Flute(s).Family to stick on</v>
      </c>
      <c r="D22" s="118">
        <f>D20</f>
        <v>2</v>
      </c>
      <c r="E22" s="117" t="str">
        <f>E20</f>
        <v>Flute(s)</v>
      </c>
      <c r="F22" s="116">
        <f>F20</f>
        <v>12</v>
      </c>
      <c r="G22" s="115" t="str">
        <f>G20</f>
        <v>cl</v>
      </c>
      <c r="H22" s="1585"/>
      <c r="I22" s="1585"/>
      <c r="J22" s="1586"/>
      <c r="K22" s="164"/>
      <c r="L22" s="163" t="s">
        <v>997</v>
      </c>
      <c r="M22" s="1607"/>
      <c r="N22" s="162"/>
      <c r="O22" s="1609"/>
      <c r="P22" s="1611"/>
      <c r="Q22" s="1574"/>
      <c r="R22" s="1583"/>
      <c r="S22" s="161" t="s">
        <v>367</v>
      </c>
      <c r="U22" s="322" t="s">
        <v>560</v>
      </c>
      <c r="V22" s="806">
        <v>120</v>
      </c>
      <c r="AA22" s="816" t="s">
        <v>322</v>
      </c>
      <c r="AB22" s="806">
        <v>333</v>
      </c>
      <c r="AD22" s="634"/>
      <c r="AE22" s="288">
        <v>40</v>
      </c>
      <c r="AF22" s="556"/>
      <c r="AG22" s="597">
        <v>0.95</v>
      </c>
      <c r="AH22" s="556"/>
      <c r="AI22" s="286" t="s">
        <v>196</v>
      </c>
      <c r="AJ22" s="551"/>
      <c r="AK22" s="1572" t="s">
        <v>1113</v>
      </c>
      <c r="AL22" s="1533"/>
      <c r="AN22" s="1649" t="s">
        <v>422</v>
      </c>
      <c r="AO22" s="1591"/>
      <c r="AP22" s="549"/>
      <c r="AQ22" s="3"/>
      <c r="AW22" s="160"/>
      <c r="AX22" s="159"/>
      <c r="AY22" s="157"/>
      <c r="AZ22" s="157"/>
      <c r="BA22" s="498" t="str">
        <f>BD18&amp;" "&amp;BD16&amp;" rounded to ▼"</f>
        <v>12 cl rounded to ▼</v>
      </c>
      <c r="BB22" s="157"/>
      <c r="BC22" s="157"/>
      <c r="BD22" s="158" t="s">
        <v>1086</v>
      </c>
      <c r="BE22" s="501" t="s">
        <v>1085</v>
      </c>
      <c r="BF22" s="502"/>
      <c r="BG22" s="499">
        <f>ROUND(BG30/BC15,2)</f>
        <v>0</v>
      </c>
      <c r="BI22" s="142" t="str">
        <f t="shared" ref="BI22:BN22" si="26">BI15</f>
        <v>2 Flute(s) de 12 cl</v>
      </c>
      <c r="BJ22" s="141">
        <f t="shared" si="26"/>
        <v>360</v>
      </c>
      <c r="BK22" s="141">
        <f t="shared" si="26"/>
        <v>240</v>
      </c>
      <c r="BL22" s="140" t="str">
        <f t="shared" si="26"/>
        <v>1 Trembler(s) de 15 cl</v>
      </c>
      <c r="BM22" s="135">
        <f t="shared" si="26"/>
        <v>300</v>
      </c>
      <c r="BN22" s="139">
        <f t="shared" si="26"/>
        <v>150</v>
      </c>
      <c r="BO22" s="151">
        <f t="shared" si="15"/>
        <v>0.625</v>
      </c>
      <c r="BP22" s="156"/>
      <c r="BQ22" s="156"/>
      <c r="BR22" s="155"/>
      <c r="BS22" s="20"/>
      <c r="BT22" s="20"/>
      <c r="BU22" s="154" t="s">
        <v>1102</v>
      </c>
      <c r="BV22" s="153"/>
      <c r="BW22" s="732" t="str">
        <f>"de "&amp;BC16&amp;" "&amp;BD16</f>
        <v>de 15 cl</v>
      </c>
      <c r="BY22" s="630" t="s">
        <v>1012</v>
      </c>
      <c r="BZ22" s="119" t="s">
        <v>425</v>
      </c>
      <c r="CA22" s="93">
        <f t="shared" si="19"/>
        <v>0.35</v>
      </c>
      <c r="CB22" s="92" t="s">
        <v>282</v>
      </c>
      <c r="CC22" s="75">
        <f t="shared" si="20"/>
        <v>3</v>
      </c>
      <c r="CD22" s="74">
        <f t="shared" si="21"/>
        <v>35</v>
      </c>
      <c r="CE22" s="91">
        <v>350</v>
      </c>
      <c r="CF22" s="72">
        <v>300</v>
      </c>
      <c r="CG22" s="71">
        <v>400</v>
      </c>
      <c r="CH22" s="79">
        <f t="shared" si="22"/>
        <v>40</v>
      </c>
      <c r="CI22" s="95">
        <v>400</v>
      </c>
      <c r="CJ22" s="960" t="s">
        <v>424</v>
      </c>
      <c r="CL22" s="261"/>
      <c r="CM22" s="260"/>
      <c r="CN22" s="260"/>
      <c r="CO22" s="260"/>
      <c r="CP22" s="260"/>
      <c r="CQ22" s="260"/>
      <c r="CR22" s="260"/>
      <c r="CS22" s="259"/>
      <c r="CT22" s="196"/>
      <c r="CU22" s="548" t="s">
        <v>688</v>
      </c>
      <c r="CV22" s="196"/>
      <c r="CW22" s="196"/>
      <c r="CX22" s="196"/>
      <c r="CZ22" s="9">
        <v>1</v>
      </c>
    </row>
    <row r="23" spans="1:104" ht="21" customHeight="1">
      <c r="B23" s="133" t="s">
        <v>338</v>
      </c>
      <c r="C23" s="118" t="str">
        <f>C20</f>
        <v>R.Recipe name.With or without alcohol.Quand.Verre Flute(s).Family to stick on</v>
      </c>
      <c r="D23" s="118">
        <f>D20</f>
        <v>2</v>
      </c>
      <c r="E23" s="117" t="str">
        <f>E20</f>
        <v>Flute(s)</v>
      </c>
      <c r="F23" s="116">
        <f>F20</f>
        <v>12</v>
      </c>
      <c r="G23" s="115" t="str">
        <f>G20</f>
        <v>cl</v>
      </c>
      <c r="H23" s="1585"/>
      <c r="I23" s="1585"/>
      <c r="J23" s="1586"/>
      <c r="K23" s="947">
        <v>1</v>
      </c>
      <c r="L23" s="292"/>
      <c r="M23" s="291"/>
      <c r="N23" s="143"/>
      <c r="O23" s="290"/>
      <c r="P23" s="289"/>
      <c r="Q23" s="288"/>
      <c r="R23" s="287">
        <v>1</v>
      </c>
      <c r="S23" s="286"/>
      <c r="U23" s="322" t="s">
        <v>550</v>
      </c>
      <c r="V23" s="806">
        <v>300</v>
      </c>
      <c r="AA23" s="816" t="s">
        <v>321</v>
      </c>
      <c r="AB23" s="806">
        <v>250</v>
      </c>
      <c r="AD23" s="634"/>
      <c r="AE23" s="288">
        <v>40</v>
      </c>
      <c r="AF23" s="556"/>
      <c r="AG23" s="597">
        <v>0.96</v>
      </c>
      <c r="AH23" s="556"/>
      <c r="AI23" s="286" t="s">
        <v>194</v>
      </c>
      <c r="AJ23" s="551"/>
      <c r="AK23" s="1572" t="s">
        <v>1115</v>
      </c>
      <c r="AL23" s="1533"/>
      <c r="AP23" s="549"/>
      <c r="AQ23" s="1571" t="s">
        <v>1013</v>
      </c>
      <c r="AS23" s="1571" t="s">
        <v>812</v>
      </c>
      <c r="AT23" s="1571" t="s">
        <v>814</v>
      </c>
      <c r="AW23" s="507" t="str">
        <f>IF(ISBLANK(S23),"",IF(BC15&gt;0,S23,""))</f>
        <v/>
      </c>
      <c r="AX23" s="508">
        <f>IF(ISBLANK(BC15),"",INDEX(CE19:CE147,MATCH(BD16,BZ19:BZ147,0)))</f>
        <v>10</v>
      </c>
      <c r="AY23" s="509" t="str">
        <f t="shared" ref="AY23:AY29" si="27">IF(BU23=0,"",BU23)</f>
        <v/>
      </c>
      <c r="AZ23" s="510" t="str">
        <f>IF(BU23=0,"",IF(ISBLANK(BC15),"",TEXT(AY23/10,"0.0")&amp;" cl ► "&amp;TEXT(AY23/1000,"0.000")&amp;" L"))</f>
        <v/>
      </c>
      <c r="BA23" s="948" t="str">
        <f>IF(OR(BU23=0, ISBLANK(P23)), "", IF(ROUND(BU23/BU30*10*2, 0)/2=0, O23 &amp; " " &amp; P23, "► ≈ " &amp; MIN(ROUND(BU23/BU30*10*2, 0)/2, 10) &amp; "/10"))</f>
        <v/>
      </c>
      <c r="BB23" s="512" t="str">
        <f t="shared" ref="BB23:BB29" si="28">IF(ISBLANK(L23),"",L23*BO23)</f>
        <v/>
      </c>
      <c r="BC23" s="513">
        <f>IF(ISBLANK(BC15),"",M23)</f>
        <v>0</v>
      </c>
      <c r="BD23" s="528" t="str">
        <f t="shared" ref="BD23:BD29" si="29">IF(ISBLANK(Q23),"",AY23*Q23/100)</f>
        <v/>
      </c>
      <c r="BE23" s="514">
        <f t="shared" ref="BE23:BE29" si="30">Q23</f>
        <v>0</v>
      </c>
      <c r="BF23" s="515">
        <v>1</v>
      </c>
      <c r="BG23" s="516">
        <f t="shared" ref="BG23:BG29" si="31">IFERROR(IF(ISBLANK(L23),(AY23/1000)*BF23,BB23*BF23),0)</f>
        <v>0</v>
      </c>
      <c r="BI23" s="142" t="str">
        <f t="shared" ref="BI23:BN23" si="32">BI15</f>
        <v>2 Flute(s) de 12 cl</v>
      </c>
      <c r="BJ23" s="141">
        <f t="shared" si="32"/>
        <v>360</v>
      </c>
      <c r="BK23" s="141">
        <f t="shared" si="32"/>
        <v>240</v>
      </c>
      <c r="BL23" s="140" t="str">
        <f t="shared" si="32"/>
        <v>1 Trembler(s) de 15 cl</v>
      </c>
      <c r="BM23" s="135">
        <f t="shared" si="32"/>
        <v>300</v>
      </c>
      <c r="BN23" s="139">
        <f t="shared" si="32"/>
        <v>150</v>
      </c>
      <c r="BO23" s="151">
        <f t="shared" si="15"/>
        <v>0.625</v>
      </c>
      <c r="BP23" s="949">
        <v>1</v>
      </c>
      <c r="BQ23" s="950">
        <f t="shared" ref="BQ23:BQ29" si="33">S23</f>
        <v>0</v>
      </c>
      <c r="BR23" s="614">
        <f>IF(ISBLANK(O23),0,IFERROR(INDEX(CE19:CE147,MATCH(P23,BZ19:BZ147,0))*O23,""))</f>
        <v>0</v>
      </c>
      <c r="BS23" s="618">
        <f>IFERROR((BR23/BR30)*BK23,0)</f>
        <v>0</v>
      </c>
      <c r="BT23" s="619">
        <f>BS23/1000</f>
        <v>0</v>
      </c>
      <c r="BU23" s="134">
        <f>BS23*BO23</f>
        <v>0</v>
      </c>
      <c r="BV23" s="617">
        <f>BU23/1000</f>
        <v>0</v>
      </c>
      <c r="BW23" s="733">
        <f>BU23/BC15</f>
        <v>0</v>
      </c>
      <c r="BY23" s="630" t="s">
        <v>1012</v>
      </c>
      <c r="BZ23" s="119" t="s">
        <v>344</v>
      </c>
      <c r="CA23" s="93">
        <f t="shared" si="19"/>
        <v>0.18</v>
      </c>
      <c r="CB23" s="92" t="s">
        <v>282</v>
      </c>
      <c r="CC23" s="75">
        <f t="shared" si="20"/>
        <v>6</v>
      </c>
      <c r="CD23" s="74">
        <f t="shared" si="21"/>
        <v>18</v>
      </c>
      <c r="CE23" s="91">
        <v>180</v>
      </c>
      <c r="CF23" s="72">
        <v>150</v>
      </c>
      <c r="CG23" s="71">
        <v>220</v>
      </c>
      <c r="CH23" s="79">
        <f t="shared" si="22"/>
        <v>22</v>
      </c>
      <c r="CI23" s="95">
        <v>220</v>
      </c>
      <c r="CJ23" s="960" t="s">
        <v>343</v>
      </c>
      <c r="CL23" s="217"/>
      <c r="CM23" s="11"/>
      <c r="CN23" s="11"/>
      <c r="CO23" s="11"/>
      <c r="CP23" s="11"/>
      <c r="CQ23" s="11"/>
      <c r="CR23" s="11"/>
      <c r="CS23" s="216"/>
      <c r="CT23" s="196"/>
      <c r="CU23" s="28" t="s">
        <v>689</v>
      </c>
      <c r="CV23" s="196"/>
      <c r="CW23" s="196"/>
      <c r="CX23" s="196"/>
      <c r="CZ23" s="9">
        <v>1</v>
      </c>
    </row>
    <row r="24" spans="1:104" ht="21" customHeight="1">
      <c r="B24" s="145" t="str">
        <f t="shared" ref="B24:B29" si="34">IF(S24&lt;&gt;"","A","►")</f>
        <v>►</v>
      </c>
      <c r="C24" s="118" t="str">
        <f>C20</f>
        <v>R.Recipe name.With or without alcohol.Quand.Verre Flute(s).Family to stick on</v>
      </c>
      <c r="D24" s="118">
        <f>D20</f>
        <v>2</v>
      </c>
      <c r="E24" s="117" t="str">
        <f>E20</f>
        <v>Flute(s)</v>
      </c>
      <c r="F24" s="116">
        <f>F20</f>
        <v>12</v>
      </c>
      <c r="G24" s="115" t="str">
        <f>G20</f>
        <v>cl</v>
      </c>
      <c r="H24" s="1585"/>
      <c r="I24" s="1585"/>
      <c r="J24" s="1586"/>
      <c r="K24" s="951">
        <v>2</v>
      </c>
      <c r="L24" s="292"/>
      <c r="M24" s="291"/>
      <c r="N24" s="143"/>
      <c r="O24" s="290"/>
      <c r="P24" s="289"/>
      <c r="Q24" s="288"/>
      <c r="R24" s="287">
        <v>1</v>
      </c>
      <c r="S24" s="286"/>
      <c r="U24" s="322" t="s">
        <v>529</v>
      </c>
      <c r="V24" s="806">
        <v>1</v>
      </c>
      <c r="AA24" s="816" t="s">
        <v>319</v>
      </c>
      <c r="AB24" s="806">
        <v>200</v>
      </c>
      <c r="AD24" s="634"/>
      <c r="AE24" s="288">
        <v>40</v>
      </c>
      <c r="AF24" s="556"/>
      <c r="AG24" s="597">
        <v>0.94</v>
      </c>
      <c r="AH24" s="556"/>
      <c r="AI24" s="286" t="s">
        <v>192</v>
      </c>
      <c r="AJ24" s="551"/>
      <c r="AK24" s="1572" t="s">
        <v>1118</v>
      </c>
      <c r="AL24" s="1533"/>
      <c r="AN24" s="1649" t="s">
        <v>669</v>
      </c>
      <c r="AO24" s="1591"/>
      <c r="AP24" s="549"/>
      <c r="AQ24" s="1571"/>
      <c r="AS24" s="1571"/>
      <c r="AT24" s="1571"/>
      <c r="AW24" s="517" t="str">
        <f>IF(ISBLANK(S24),"",IF(BC15&gt;0,S24,""))</f>
        <v/>
      </c>
      <c r="AX24" s="518">
        <f>IF(ISBLANK(BC15),"",INDEX(CE19:CE147,MATCH(BD16,BZ19:BZ147,0)))</f>
        <v>10</v>
      </c>
      <c r="AY24" s="519" t="str">
        <f t="shared" si="27"/>
        <v/>
      </c>
      <c r="AZ24" s="520" t="str">
        <f>IF(BU24=0,"",IF(ISBLANK(BC15),"",TEXT(AY24/10,"0.0")&amp;" cl ► "&amp;TEXT(AY24/1000,"0.000")&amp;" L"))</f>
        <v/>
      </c>
      <c r="BA24" s="952" t="str">
        <f>IF(OR(BU24=0, ISBLANK(P24)), "", IF(ROUND(BU24/BU30*10*2, 0)/2=0, O24 &amp; " " &amp; P24, "► ≈ " &amp; MIN(ROUND(BU24/BU30*10*2, 0)/2, 10) &amp; "/10"))</f>
        <v/>
      </c>
      <c r="BB24" s="522" t="str">
        <f t="shared" si="28"/>
        <v/>
      </c>
      <c r="BC24" s="523">
        <f>IF(ISBLANK(BC15),"",M24)</f>
        <v>0</v>
      </c>
      <c r="BD24" s="529" t="str">
        <f t="shared" si="29"/>
        <v/>
      </c>
      <c r="BE24" s="524">
        <f t="shared" si="30"/>
        <v>0</v>
      </c>
      <c r="BF24" s="515">
        <v>1</v>
      </c>
      <c r="BG24" s="516">
        <f t="shared" si="31"/>
        <v>0</v>
      </c>
      <c r="BI24" s="142" t="str">
        <f t="shared" ref="BI24:BN24" si="35">BI15</f>
        <v>2 Flute(s) de 12 cl</v>
      </c>
      <c r="BJ24" s="141">
        <f t="shared" si="35"/>
        <v>360</v>
      </c>
      <c r="BK24" s="141">
        <f t="shared" si="35"/>
        <v>240</v>
      </c>
      <c r="BL24" s="140" t="str">
        <f t="shared" si="35"/>
        <v>1 Trembler(s) de 15 cl</v>
      </c>
      <c r="BM24" s="135">
        <f t="shared" si="35"/>
        <v>300</v>
      </c>
      <c r="BN24" s="139">
        <f t="shared" si="35"/>
        <v>150</v>
      </c>
      <c r="BO24" s="138">
        <f t="shared" si="15"/>
        <v>0.625</v>
      </c>
      <c r="BP24" s="953">
        <v>2</v>
      </c>
      <c r="BQ24" s="954">
        <f t="shared" si="33"/>
        <v>0</v>
      </c>
      <c r="BR24" s="614">
        <f>IF(ISBLANK(O24),0,IFERROR(INDEX(CE19:CE147,MATCH(P24,BZ19:BZ147,0))*O24,""))</f>
        <v>0</v>
      </c>
      <c r="BS24" s="618">
        <f>IFERROR((BR24/BR30)*BK24,0)</f>
        <v>0</v>
      </c>
      <c r="BT24" s="619">
        <f t="shared" ref="BT24:BT29" si="36">BS24/1000</f>
        <v>0</v>
      </c>
      <c r="BU24" s="134">
        <f t="shared" ref="BU24:BU29" si="37">BS24*BO24</f>
        <v>0</v>
      </c>
      <c r="BV24" s="617">
        <f t="shared" ref="BV24:BV29" si="38">BU24/1000</f>
        <v>0</v>
      </c>
      <c r="BW24" s="733">
        <f>BU24/BC15</f>
        <v>0</v>
      </c>
      <c r="BY24" s="631" t="s">
        <v>1013</v>
      </c>
      <c r="BZ24" s="119" t="s">
        <v>560</v>
      </c>
      <c r="CA24" s="93">
        <f t="shared" si="19"/>
        <v>0.12</v>
      </c>
      <c r="CB24" s="92" t="s">
        <v>282</v>
      </c>
      <c r="CC24" s="75">
        <f t="shared" si="20"/>
        <v>8</v>
      </c>
      <c r="CD24" s="74">
        <f t="shared" si="21"/>
        <v>12</v>
      </c>
      <c r="CE24" s="91">
        <v>120</v>
      </c>
      <c r="CF24" s="72">
        <v>100</v>
      </c>
      <c r="CG24" s="71">
        <v>150</v>
      </c>
      <c r="CH24" s="79">
        <f t="shared" si="22"/>
        <v>15</v>
      </c>
      <c r="CI24" s="95">
        <v>150</v>
      </c>
      <c r="CJ24" s="960" t="s">
        <v>559</v>
      </c>
      <c r="CL24" s="266"/>
      <c r="CM24" s="265" t="s">
        <v>2593</v>
      </c>
      <c r="CN24" s="11"/>
      <c r="CO24" s="11"/>
      <c r="CP24" s="11"/>
      <c r="CQ24" s="11"/>
      <c r="CR24" s="11"/>
      <c r="CS24" s="216"/>
      <c r="CT24" s="196"/>
      <c r="CU24" s="548" t="s">
        <v>691</v>
      </c>
      <c r="CV24" s="196"/>
      <c r="CW24" s="196"/>
      <c r="CX24" s="196"/>
      <c r="CZ24" s="9">
        <v>1</v>
      </c>
    </row>
    <row r="25" spans="1:104" ht="21" customHeight="1" thickBot="1">
      <c r="B25" s="145" t="str">
        <f t="shared" si="34"/>
        <v>►</v>
      </c>
      <c r="C25" s="118" t="str">
        <f>C20</f>
        <v>R.Recipe name.With or without alcohol.Quand.Verre Flute(s).Family to stick on</v>
      </c>
      <c r="D25" s="118">
        <f>D20</f>
        <v>2</v>
      </c>
      <c r="E25" s="117" t="str">
        <f>E20</f>
        <v>Flute(s)</v>
      </c>
      <c r="F25" s="116">
        <f>F20</f>
        <v>12</v>
      </c>
      <c r="G25" s="115" t="str">
        <f>G20</f>
        <v>cl</v>
      </c>
      <c r="H25" s="1585"/>
      <c r="I25" s="1585"/>
      <c r="J25" s="1586"/>
      <c r="K25" s="947">
        <v>3</v>
      </c>
      <c r="L25" s="292"/>
      <c r="M25" s="291"/>
      <c r="N25" s="143"/>
      <c r="O25" s="290"/>
      <c r="P25" s="289"/>
      <c r="Q25" s="288"/>
      <c r="R25" s="287">
        <v>1</v>
      </c>
      <c r="S25" s="294"/>
      <c r="U25" s="322" t="s">
        <v>500</v>
      </c>
      <c r="V25" s="806">
        <v>250</v>
      </c>
      <c r="AA25" s="816" t="s">
        <v>317</v>
      </c>
      <c r="AB25" s="806">
        <v>100</v>
      </c>
      <c r="AD25" s="634"/>
      <c r="AE25" s="288">
        <v>40</v>
      </c>
      <c r="AF25" s="556"/>
      <c r="AG25" s="597">
        <v>1.04</v>
      </c>
      <c r="AH25" s="556"/>
      <c r="AI25" s="286" t="s">
        <v>188</v>
      </c>
      <c r="AJ25" s="551"/>
      <c r="AK25" s="1572" t="s">
        <v>1119</v>
      </c>
      <c r="AL25" s="1533"/>
      <c r="AN25" s="1"/>
      <c r="AO25" s="1"/>
      <c r="AP25" s="549"/>
      <c r="AQ25" s="3"/>
      <c r="AW25" s="507" t="str">
        <f>IF(ISBLANK(S25),"",IF(BC15&gt;0,S25,""))</f>
        <v/>
      </c>
      <c r="AX25" s="508">
        <f>IF(ISBLANK(BC15),"",INDEX(CE19:CE147,MATCH(BD16,BZ19:BZ147,0)))</f>
        <v>10</v>
      </c>
      <c r="AY25" s="525" t="str">
        <f t="shared" si="27"/>
        <v/>
      </c>
      <c r="AZ25" s="526" t="str">
        <f>IF(BU25=0,"",IF(ISBLANK(BC15),"",TEXT(AY25/10,"0.0")&amp;" cl ► "&amp;TEXT(AY25/1000,"0.000")&amp;" L"))</f>
        <v/>
      </c>
      <c r="BA25" s="948" t="str">
        <f>IF(OR(BU25=0, ISBLANK(P25)), "", IF(ROUND(BU25/BU30*10*2, 0)/2=0, O25 &amp; " " &amp; P25, "► ≈ " &amp; MIN(ROUND(BU25/BU30*10*2, 0)/2, 10) &amp; "/10"))</f>
        <v/>
      </c>
      <c r="BB25" s="527" t="str">
        <f t="shared" si="28"/>
        <v/>
      </c>
      <c r="BC25" s="513">
        <f>IF(ISBLANK(BC15),"",M25)</f>
        <v>0</v>
      </c>
      <c r="BD25" s="528" t="str">
        <f t="shared" si="29"/>
        <v/>
      </c>
      <c r="BE25" s="514">
        <f t="shared" si="30"/>
        <v>0</v>
      </c>
      <c r="BF25" s="515">
        <v>1</v>
      </c>
      <c r="BG25" s="516">
        <f t="shared" si="31"/>
        <v>0</v>
      </c>
      <c r="BI25" s="142" t="str">
        <f t="shared" ref="BI25:BN25" si="39">BI15</f>
        <v>2 Flute(s) de 12 cl</v>
      </c>
      <c r="BJ25" s="141">
        <f t="shared" si="39"/>
        <v>360</v>
      </c>
      <c r="BK25" s="141">
        <f t="shared" si="39"/>
        <v>240</v>
      </c>
      <c r="BL25" s="140" t="str">
        <f t="shared" si="39"/>
        <v>1 Trembler(s) de 15 cl</v>
      </c>
      <c r="BM25" s="135">
        <f t="shared" si="39"/>
        <v>300</v>
      </c>
      <c r="BN25" s="139">
        <f t="shared" si="39"/>
        <v>150</v>
      </c>
      <c r="BO25" s="138">
        <f t="shared" si="15"/>
        <v>0.625</v>
      </c>
      <c r="BP25" s="955">
        <v>3</v>
      </c>
      <c r="BQ25" s="950">
        <f t="shared" si="33"/>
        <v>0</v>
      </c>
      <c r="BR25" s="614">
        <f>IF(ISBLANK(O25),0,IFERROR(INDEX(CE19:CE147,MATCH(P25,BZ19:BZ147,0))*O25,""))</f>
        <v>0</v>
      </c>
      <c r="BS25" s="618">
        <f>IFERROR((BR25/BR30)*BK25,0)</f>
        <v>0</v>
      </c>
      <c r="BT25" s="619">
        <f t="shared" si="36"/>
        <v>0</v>
      </c>
      <c r="BU25" s="134">
        <f t="shared" si="37"/>
        <v>0</v>
      </c>
      <c r="BV25" s="617">
        <f t="shared" si="38"/>
        <v>0</v>
      </c>
      <c r="BW25" s="733">
        <f>BU25/BC15</f>
        <v>0</v>
      </c>
      <c r="BY25" s="631" t="s">
        <v>1013</v>
      </c>
      <c r="BZ25" s="119" t="s">
        <v>550</v>
      </c>
      <c r="CA25" s="93">
        <f t="shared" si="19"/>
        <v>0.3</v>
      </c>
      <c r="CB25" s="92" t="s">
        <v>282</v>
      </c>
      <c r="CC25" s="75">
        <f t="shared" si="20"/>
        <v>3</v>
      </c>
      <c r="CD25" s="74">
        <f t="shared" si="21"/>
        <v>30</v>
      </c>
      <c r="CE25" s="91">
        <v>300</v>
      </c>
      <c r="CF25" s="72">
        <v>250</v>
      </c>
      <c r="CG25" s="71">
        <v>350</v>
      </c>
      <c r="CH25" s="79">
        <f t="shared" si="22"/>
        <v>35</v>
      </c>
      <c r="CI25" s="95">
        <v>350</v>
      </c>
      <c r="CJ25" s="960" t="s">
        <v>549</v>
      </c>
      <c r="CL25" s="217"/>
      <c r="CM25" s="383" t="s">
        <v>1067</v>
      </c>
      <c r="CN25" s="11"/>
      <c r="CO25" s="11"/>
      <c r="CP25" s="11"/>
      <c r="CQ25" s="11"/>
      <c r="CR25" s="11"/>
      <c r="CS25" s="216"/>
      <c r="CT25" s="196"/>
      <c r="CU25" s="278" t="s">
        <v>692</v>
      </c>
      <c r="CV25" s="196"/>
      <c r="CW25" s="196"/>
      <c r="CX25" s="196"/>
      <c r="CZ25" s="9">
        <v>1</v>
      </c>
    </row>
    <row r="26" spans="1:104" ht="21" customHeight="1">
      <c r="B26" s="145" t="str">
        <f t="shared" si="34"/>
        <v>►</v>
      </c>
      <c r="C26" s="118" t="str">
        <f>C20</f>
        <v>R.Recipe name.With or without alcohol.Quand.Verre Flute(s).Family to stick on</v>
      </c>
      <c r="D26" s="118">
        <f>D20</f>
        <v>2</v>
      </c>
      <c r="E26" s="117" t="str">
        <f>E20</f>
        <v>Flute(s)</v>
      </c>
      <c r="F26" s="116">
        <f>F20</f>
        <v>12</v>
      </c>
      <c r="G26" s="115" t="str">
        <f>G20</f>
        <v>cl</v>
      </c>
      <c r="H26" s="1585"/>
      <c r="I26" s="1585"/>
      <c r="J26" s="1586"/>
      <c r="K26" s="951">
        <v>4</v>
      </c>
      <c r="L26" s="292"/>
      <c r="M26" s="291"/>
      <c r="N26" s="143"/>
      <c r="O26" s="290"/>
      <c r="P26" s="289"/>
      <c r="Q26" s="288"/>
      <c r="R26" s="287">
        <v>1</v>
      </c>
      <c r="S26" s="294"/>
      <c r="U26" s="322" t="s">
        <v>475</v>
      </c>
      <c r="V26" s="806">
        <v>400</v>
      </c>
      <c r="AA26" s="911" t="s">
        <v>315</v>
      </c>
      <c r="AB26" s="806">
        <v>250</v>
      </c>
      <c r="AD26" s="634"/>
      <c r="AE26" s="288">
        <v>40</v>
      </c>
      <c r="AF26" s="556"/>
      <c r="AG26" s="597">
        <v>1.04</v>
      </c>
      <c r="AH26" s="556"/>
      <c r="AI26" s="286" t="s">
        <v>185</v>
      </c>
      <c r="AJ26" s="551"/>
      <c r="AK26" s="1572" t="s">
        <v>1120</v>
      </c>
      <c r="AL26" s="1533"/>
      <c r="AN26" s="1649" t="s">
        <v>672</v>
      </c>
      <c r="AO26" s="1591"/>
      <c r="AP26" s="549"/>
      <c r="AQ26" s="1650" t="s">
        <v>503</v>
      </c>
      <c r="AS26" s="1652" t="s">
        <v>816</v>
      </c>
      <c r="AT26" s="1648" t="s">
        <v>1148</v>
      </c>
      <c r="AW26" s="517" t="str">
        <f>IF(ISBLANK(S26),"",IF(BC15&gt;0,S26,""))</f>
        <v/>
      </c>
      <c r="AX26" s="518">
        <f>IF(ISBLANK(BC15),"",INDEX(CE19:CE147,MATCH(BD16,BZ19:BZ147,0)))</f>
        <v>10</v>
      </c>
      <c r="AY26" s="519" t="str">
        <f t="shared" si="27"/>
        <v/>
      </c>
      <c r="AZ26" s="520" t="str">
        <f>IF(BU26=0,"",IF(ISBLANK(BC15),"",TEXT(AY26/10,"0.0")&amp;" cl ► "&amp;TEXT(AY26/1000,"0.000")&amp;" L"))</f>
        <v/>
      </c>
      <c r="BA26" s="952" t="str">
        <f>IF(OR(BU26=0, ISBLANK(P26)), "", IF(ROUND(BU26/BU30*10*2, 0)/2=0, O26 &amp; " " &amp; P26, "► ≈ " &amp; MIN(ROUND(BU26/BU30*10*2, 0)/2, 10) &amp; "/10"))</f>
        <v/>
      </c>
      <c r="BB26" s="522" t="str">
        <f t="shared" si="28"/>
        <v/>
      </c>
      <c r="BC26" s="523">
        <f>IF(ISBLANK(BC15),"",M26)</f>
        <v>0</v>
      </c>
      <c r="BD26" s="529" t="str">
        <f t="shared" si="29"/>
        <v/>
      </c>
      <c r="BE26" s="524">
        <f t="shared" si="30"/>
        <v>0</v>
      </c>
      <c r="BF26" s="515">
        <v>1</v>
      </c>
      <c r="BG26" s="516">
        <f t="shared" si="31"/>
        <v>0</v>
      </c>
      <c r="BI26" s="142" t="str">
        <f t="shared" ref="BI26:BN26" si="40">BI15</f>
        <v>2 Flute(s) de 12 cl</v>
      </c>
      <c r="BJ26" s="141">
        <f t="shared" si="40"/>
        <v>360</v>
      </c>
      <c r="BK26" s="141">
        <f t="shared" si="40"/>
        <v>240</v>
      </c>
      <c r="BL26" s="140" t="str">
        <f t="shared" si="40"/>
        <v>1 Trembler(s) de 15 cl</v>
      </c>
      <c r="BM26" s="135">
        <f t="shared" si="40"/>
        <v>300</v>
      </c>
      <c r="BN26" s="139">
        <f t="shared" si="40"/>
        <v>150</v>
      </c>
      <c r="BO26" s="138">
        <f t="shared" si="15"/>
        <v>0.625</v>
      </c>
      <c r="BP26" s="953">
        <v>4</v>
      </c>
      <c r="BQ26" s="954">
        <f t="shared" si="33"/>
        <v>0</v>
      </c>
      <c r="BR26" s="614">
        <f>IF(ISBLANK(O26),0,IFERROR(INDEX(CE19:CE147,MATCH(P26,BZ19:BZ147,0))*O26,""))</f>
        <v>0</v>
      </c>
      <c r="BS26" s="618">
        <f>IFERROR((BR26/BR30)*BK26,0)</f>
        <v>0</v>
      </c>
      <c r="BT26" s="619">
        <f t="shared" si="36"/>
        <v>0</v>
      </c>
      <c r="BU26" s="134">
        <f t="shared" si="37"/>
        <v>0</v>
      </c>
      <c r="BV26" s="617">
        <f t="shared" si="38"/>
        <v>0</v>
      </c>
      <c r="BW26" s="733">
        <f>BU26/BC15</f>
        <v>0</v>
      </c>
      <c r="BY26" s="631" t="s">
        <v>1013</v>
      </c>
      <c r="BZ26" s="119" t="s">
        <v>529</v>
      </c>
      <c r="CA26" s="93">
        <f t="shared" si="19"/>
        <v>1E-3</v>
      </c>
      <c r="CB26" s="92" t="s">
        <v>282</v>
      </c>
      <c r="CC26" s="75">
        <f t="shared" si="20"/>
        <v>1000</v>
      </c>
      <c r="CD26" s="74">
        <f t="shared" si="21"/>
        <v>0.1</v>
      </c>
      <c r="CE26" s="91">
        <v>1</v>
      </c>
      <c r="CF26" s="72">
        <v>1</v>
      </c>
      <c r="CG26" s="71">
        <v>1</v>
      </c>
      <c r="CH26" s="74">
        <f t="shared" si="22"/>
        <v>0.1</v>
      </c>
      <c r="CI26" s="95">
        <v>1</v>
      </c>
      <c r="CJ26" s="960" t="s">
        <v>528</v>
      </c>
      <c r="CL26" s="217"/>
      <c r="CM26" s="383" t="s">
        <v>1162</v>
      </c>
      <c r="CN26" s="11"/>
      <c r="CO26" s="11"/>
      <c r="CP26" s="11"/>
      <c r="CQ26" s="11"/>
      <c r="CR26" s="11"/>
      <c r="CS26" s="216"/>
      <c r="CT26" s="196"/>
      <c r="CU26" s="28" t="s">
        <v>693</v>
      </c>
      <c r="CV26" s="196"/>
      <c r="CW26" s="196"/>
      <c r="CX26" s="196"/>
      <c r="CZ26" s="9">
        <v>1</v>
      </c>
    </row>
    <row r="27" spans="1:104" ht="21" customHeight="1" thickBot="1">
      <c r="B27" s="145" t="str">
        <f t="shared" si="34"/>
        <v>►</v>
      </c>
      <c r="C27" s="118" t="str">
        <f>C20</f>
        <v>R.Recipe name.With or without alcohol.Quand.Verre Flute(s).Family to stick on</v>
      </c>
      <c r="D27" s="118">
        <f>D20</f>
        <v>2</v>
      </c>
      <c r="E27" s="117" t="str">
        <f>E20</f>
        <v>Flute(s)</v>
      </c>
      <c r="F27" s="116">
        <f>F20</f>
        <v>12</v>
      </c>
      <c r="G27" s="115" t="str">
        <f>G20</f>
        <v>cl</v>
      </c>
      <c r="H27" s="1585"/>
      <c r="I27" s="1585"/>
      <c r="J27" s="1586"/>
      <c r="K27" s="947">
        <v>5</v>
      </c>
      <c r="L27" s="292"/>
      <c r="M27" s="291"/>
      <c r="N27" s="143"/>
      <c r="O27" s="290"/>
      <c r="P27" s="289"/>
      <c r="Q27" s="288"/>
      <c r="R27" s="287">
        <v>1</v>
      </c>
      <c r="S27" s="286"/>
      <c r="U27" s="322" t="s">
        <v>472</v>
      </c>
      <c r="V27" s="806">
        <v>30</v>
      </c>
      <c r="AA27" s="911" t="s">
        <v>312</v>
      </c>
      <c r="AB27" s="806">
        <v>500</v>
      </c>
      <c r="AD27" s="634"/>
      <c r="AE27" s="288">
        <v>40</v>
      </c>
      <c r="AF27" s="556"/>
      <c r="AG27" s="597">
        <v>1.05</v>
      </c>
      <c r="AH27" s="556"/>
      <c r="AI27" s="286" t="s">
        <v>183</v>
      </c>
      <c r="AJ27" s="551"/>
      <c r="AK27" s="1572" t="s">
        <v>1121</v>
      </c>
      <c r="AL27" s="1533"/>
      <c r="AP27" s="549"/>
      <c r="AQ27" s="1651"/>
      <c r="AS27" s="1651"/>
      <c r="AT27" s="1648"/>
      <c r="AW27" s="507" t="str">
        <f>IF(ISBLANK(S27),"",IF(BC15&gt;0,S27,""))</f>
        <v/>
      </c>
      <c r="AX27" s="508">
        <f>IF(ISBLANK(BC15),"",INDEX(CE19:CE147,MATCH(BD16,BZ19:BZ147,0)))</f>
        <v>10</v>
      </c>
      <c r="AY27" s="509" t="str">
        <f t="shared" si="27"/>
        <v/>
      </c>
      <c r="AZ27" s="510" t="str">
        <f>IF(BU27=0,"",IF(ISBLANK(BC15),"",TEXT(AY27/10,"0.0")&amp;" cl ► "&amp;TEXT(AY27/1000,"0.000")&amp;" L"))</f>
        <v/>
      </c>
      <c r="BA27" s="948" t="str">
        <f>IF(OR(BU27=0, ISBLANK(P27)), "", IF(ROUND(BU27/BU30*10*2, 0)/2=0, O27 &amp; " " &amp; P27, "► ≈ " &amp; MIN(ROUND(BU27/BU30*10*2, 0)/2, 10) &amp; "/10"))</f>
        <v/>
      </c>
      <c r="BB27" s="527" t="str">
        <f t="shared" si="28"/>
        <v/>
      </c>
      <c r="BC27" s="513">
        <f>IF(ISBLANK(BC15),"",M27)</f>
        <v>0</v>
      </c>
      <c r="BD27" s="528" t="str">
        <f t="shared" si="29"/>
        <v/>
      </c>
      <c r="BE27" s="514">
        <f t="shared" si="30"/>
        <v>0</v>
      </c>
      <c r="BF27" s="515">
        <v>1</v>
      </c>
      <c r="BG27" s="516">
        <f t="shared" si="31"/>
        <v>0</v>
      </c>
      <c r="BI27" s="142" t="str">
        <f t="shared" ref="BI27:BN27" si="41">BI15</f>
        <v>2 Flute(s) de 12 cl</v>
      </c>
      <c r="BJ27" s="141">
        <f t="shared" si="41"/>
        <v>360</v>
      </c>
      <c r="BK27" s="141">
        <f t="shared" si="41"/>
        <v>240</v>
      </c>
      <c r="BL27" s="140" t="str">
        <f t="shared" si="41"/>
        <v>1 Trembler(s) de 15 cl</v>
      </c>
      <c r="BM27" s="135">
        <f t="shared" si="41"/>
        <v>300</v>
      </c>
      <c r="BN27" s="139">
        <f t="shared" si="41"/>
        <v>150</v>
      </c>
      <c r="BO27" s="138">
        <f t="shared" si="15"/>
        <v>0.625</v>
      </c>
      <c r="BP27" s="955">
        <v>5</v>
      </c>
      <c r="BQ27" s="950">
        <f t="shared" si="33"/>
        <v>0</v>
      </c>
      <c r="BR27" s="614">
        <f>IF(ISBLANK(O27),0,IFERROR(INDEX(CE19:CE147,MATCH(P27,BZ19:BZ147,0))*O27,""))</f>
        <v>0</v>
      </c>
      <c r="BS27" s="618">
        <f>IFERROR((BR27/BR30)*BK27,0)</f>
        <v>0</v>
      </c>
      <c r="BT27" s="619">
        <f t="shared" si="36"/>
        <v>0</v>
      </c>
      <c r="BU27" s="134">
        <f t="shared" si="37"/>
        <v>0</v>
      </c>
      <c r="BV27" s="617">
        <f t="shared" si="38"/>
        <v>0</v>
      </c>
      <c r="BW27" s="733">
        <f>BU27/BC15</f>
        <v>0</v>
      </c>
      <c r="BY27" s="631" t="s">
        <v>1013</v>
      </c>
      <c r="BZ27" s="119" t="s">
        <v>500</v>
      </c>
      <c r="CA27" s="93">
        <f t="shared" si="19"/>
        <v>0.25</v>
      </c>
      <c r="CB27" s="92" t="s">
        <v>282</v>
      </c>
      <c r="CC27" s="75">
        <f t="shared" si="20"/>
        <v>4</v>
      </c>
      <c r="CD27" s="74">
        <f t="shared" si="21"/>
        <v>25</v>
      </c>
      <c r="CE27" s="91">
        <v>250</v>
      </c>
      <c r="CF27" s="72">
        <v>200</v>
      </c>
      <c r="CG27" s="71">
        <v>300</v>
      </c>
      <c r="CH27" s="79">
        <f t="shared" si="22"/>
        <v>30</v>
      </c>
      <c r="CI27" s="95">
        <v>300</v>
      </c>
      <c r="CJ27" s="960" t="s">
        <v>499</v>
      </c>
      <c r="CL27" s="878" t="s">
        <v>983</v>
      </c>
      <c r="CM27" s="285"/>
      <c r="CN27" s="11"/>
      <c r="CO27" s="11"/>
      <c r="CP27" s="11"/>
      <c r="CS27" s="273" t="s">
        <v>984</v>
      </c>
      <c r="CT27" s="196"/>
      <c r="CU27" s="28" t="s">
        <v>695</v>
      </c>
      <c r="CV27" s="196"/>
      <c r="CW27" s="196"/>
      <c r="CX27" s="196"/>
      <c r="CZ27" s="9">
        <v>1</v>
      </c>
    </row>
    <row r="28" spans="1:104" ht="21" customHeight="1" thickBot="1">
      <c r="B28" s="145" t="str">
        <f t="shared" si="34"/>
        <v>►</v>
      </c>
      <c r="C28" s="118" t="str">
        <f>C20</f>
        <v>R.Recipe name.With or without alcohol.Quand.Verre Flute(s).Family to stick on</v>
      </c>
      <c r="D28" s="118">
        <f>D20</f>
        <v>2</v>
      </c>
      <c r="E28" s="117" t="str">
        <f>E20</f>
        <v>Flute(s)</v>
      </c>
      <c r="F28" s="116">
        <f>F20</f>
        <v>12</v>
      </c>
      <c r="G28" s="115" t="str">
        <f>G20</f>
        <v>cl</v>
      </c>
      <c r="H28" s="1585"/>
      <c r="I28" s="1585"/>
      <c r="J28" s="1586"/>
      <c r="K28" s="951">
        <v>6</v>
      </c>
      <c r="L28" s="292"/>
      <c r="M28" s="291"/>
      <c r="N28" s="143"/>
      <c r="O28" s="290"/>
      <c r="P28" s="289"/>
      <c r="Q28" s="288"/>
      <c r="R28" s="287">
        <v>1</v>
      </c>
      <c r="S28" s="286"/>
      <c r="U28" s="322" t="s">
        <v>444</v>
      </c>
      <c r="V28" s="806">
        <v>150</v>
      </c>
      <c r="AA28" s="540" t="s">
        <v>340</v>
      </c>
      <c r="AB28" s="806">
        <v>30</v>
      </c>
      <c r="AD28" s="634"/>
      <c r="AE28" s="288">
        <v>17</v>
      </c>
      <c r="AF28" s="556"/>
      <c r="AG28" s="597">
        <v>1.03</v>
      </c>
      <c r="AH28" s="556"/>
      <c r="AI28" s="286" t="s">
        <v>180</v>
      </c>
      <c r="AJ28" s="551"/>
      <c r="AK28" s="1572" t="s">
        <v>1122</v>
      </c>
      <c r="AL28" s="1533"/>
      <c r="AN28" s="1643" t="s">
        <v>675</v>
      </c>
      <c r="AO28" s="1643"/>
      <c r="AP28" s="549"/>
      <c r="AQ28" s="3"/>
      <c r="AW28" s="517" t="str">
        <f>IF(ISBLANK(S28),"",IF(BC15&gt;0,S28,""))</f>
        <v/>
      </c>
      <c r="AX28" s="518">
        <f>IF(ISBLANK(BC15),"",INDEX(CE19:CE147,MATCH(BD16,BZ19:BZ147,0)))</f>
        <v>10</v>
      </c>
      <c r="AY28" s="519" t="str">
        <f t="shared" si="27"/>
        <v/>
      </c>
      <c r="AZ28" s="520" t="str">
        <f>IF(BU28=0,"",IF(ISBLANK(BC15),"",TEXT(AY28/10,"0.0")&amp;" cl ► "&amp;TEXT(AY28/1000,"0.000")&amp;" L"))</f>
        <v/>
      </c>
      <c r="BA28" s="952" t="str">
        <f>IF(OR(BU28=0, ISBLANK(P28)), "", IF(ROUND(BU28/BU30*10*2, 0)/2=0, O28 &amp; " " &amp; P28, "► ≈ " &amp; MIN(ROUND(BU28/BU30*10*2, 0)/2, 10) &amp; "/10"))</f>
        <v/>
      </c>
      <c r="BB28" s="522" t="str">
        <f t="shared" si="28"/>
        <v/>
      </c>
      <c r="BC28" s="523">
        <f>IF(ISBLANK(BC15),"",M28)</f>
        <v>0</v>
      </c>
      <c r="BD28" s="529" t="str">
        <f t="shared" si="29"/>
        <v/>
      </c>
      <c r="BE28" s="524">
        <f t="shared" si="30"/>
        <v>0</v>
      </c>
      <c r="BF28" s="515">
        <v>1</v>
      </c>
      <c r="BG28" s="516">
        <f t="shared" si="31"/>
        <v>0</v>
      </c>
      <c r="BI28" s="142" t="str">
        <f t="shared" ref="BI28:BN28" si="42">BI15</f>
        <v>2 Flute(s) de 12 cl</v>
      </c>
      <c r="BJ28" s="141">
        <f t="shared" si="42"/>
        <v>360</v>
      </c>
      <c r="BK28" s="141">
        <f t="shared" si="42"/>
        <v>240</v>
      </c>
      <c r="BL28" s="140" t="str">
        <f t="shared" si="42"/>
        <v>1 Trembler(s) de 15 cl</v>
      </c>
      <c r="BM28" s="135">
        <f t="shared" si="42"/>
        <v>300</v>
      </c>
      <c r="BN28" s="139">
        <f t="shared" si="42"/>
        <v>150</v>
      </c>
      <c r="BO28" s="138">
        <f t="shared" si="15"/>
        <v>0.625</v>
      </c>
      <c r="BP28" s="953">
        <v>6</v>
      </c>
      <c r="BQ28" s="954">
        <f t="shared" si="33"/>
        <v>0</v>
      </c>
      <c r="BR28" s="614">
        <f>IF(ISBLANK(O28),0,IFERROR(INDEX(CE19:CE147,MATCH(P28,BZ19:BZ147,0))*O28,""))</f>
        <v>0</v>
      </c>
      <c r="BS28" s="618">
        <f>IFERROR((BR28/BR30)*BK28,0)</f>
        <v>0</v>
      </c>
      <c r="BT28" s="619">
        <f t="shared" si="36"/>
        <v>0</v>
      </c>
      <c r="BU28" s="134">
        <f t="shared" si="37"/>
        <v>0</v>
      </c>
      <c r="BV28" s="617">
        <f t="shared" si="38"/>
        <v>0</v>
      </c>
      <c r="BW28" s="733">
        <f>BU28/BC15</f>
        <v>0</v>
      </c>
      <c r="BY28" s="631" t="s">
        <v>1013</v>
      </c>
      <c r="BZ28" s="119" t="s">
        <v>475</v>
      </c>
      <c r="CA28" s="93">
        <f t="shared" si="19"/>
        <v>0.4</v>
      </c>
      <c r="CB28" s="92" t="s">
        <v>282</v>
      </c>
      <c r="CC28" s="75">
        <f t="shared" si="20"/>
        <v>3</v>
      </c>
      <c r="CD28" s="74">
        <f t="shared" si="21"/>
        <v>40</v>
      </c>
      <c r="CE28" s="91">
        <v>400</v>
      </c>
      <c r="CF28" s="72">
        <v>350</v>
      </c>
      <c r="CG28" s="71">
        <v>470</v>
      </c>
      <c r="CH28" s="79">
        <f t="shared" si="22"/>
        <v>47</v>
      </c>
      <c r="CI28" s="95">
        <v>470</v>
      </c>
      <c r="CJ28" s="960" t="s">
        <v>474</v>
      </c>
      <c r="CL28" s="1638" t="s">
        <v>1164</v>
      </c>
      <c r="CM28" s="1556"/>
      <c r="CN28" s="1557" t="s">
        <v>1163</v>
      </c>
      <c r="CO28" s="1557"/>
      <c r="CP28" s="1557"/>
      <c r="CQ28" s="1557"/>
      <c r="CR28" s="1557"/>
      <c r="CS28" s="1718" t="s">
        <v>1104</v>
      </c>
      <c r="CT28" s="891"/>
      <c r="CU28" s="28" t="s">
        <v>696</v>
      </c>
      <c r="CV28" s="196"/>
      <c r="CW28" s="196"/>
      <c r="CX28" s="196"/>
      <c r="CZ28" s="9">
        <v>1</v>
      </c>
    </row>
    <row r="29" spans="1:104" ht="21" customHeight="1">
      <c r="B29" s="145" t="str">
        <f t="shared" si="34"/>
        <v>►</v>
      </c>
      <c r="C29" s="118" t="str">
        <f>C20</f>
        <v>R.Recipe name.With or without alcohol.Quand.Verre Flute(s).Family to stick on</v>
      </c>
      <c r="D29" s="118">
        <f>D20</f>
        <v>2</v>
      </c>
      <c r="E29" s="117" t="str">
        <f>E20</f>
        <v>Flute(s)</v>
      </c>
      <c r="F29" s="116">
        <f>F20</f>
        <v>12</v>
      </c>
      <c r="G29" s="115" t="str">
        <f>G20</f>
        <v>cl</v>
      </c>
      <c r="H29" s="1585"/>
      <c r="I29" s="1585"/>
      <c r="J29" s="1586"/>
      <c r="K29" s="947">
        <v>7</v>
      </c>
      <c r="L29" s="292"/>
      <c r="M29" s="291"/>
      <c r="N29" s="143"/>
      <c r="O29" s="290"/>
      <c r="P29" s="289"/>
      <c r="Q29" s="288"/>
      <c r="R29" s="287">
        <v>1</v>
      </c>
      <c r="S29" s="286"/>
      <c r="U29" s="322" t="s">
        <v>440</v>
      </c>
      <c r="V29" s="806">
        <v>150</v>
      </c>
      <c r="AA29" s="541" t="s">
        <v>337</v>
      </c>
      <c r="AB29" s="806">
        <v>90</v>
      </c>
      <c r="AD29" s="634"/>
      <c r="AE29" s="288">
        <v>40</v>
      </c>
      <c r="AF29" s="556"/>
      <c r="AG29" s="597">
        <v>1.05</v>
      </c>
      <c r="AH29" s="556"/>
      <c r="AI29" s="286" t="s">
        <v>177</v>
      </c>
      <c r="AJ29" s="551"/>
      <c r="AK29" s="1572" t="s">
        <v>1123</v>
      </c>
      <c r="AL29" s="1533"/>
      <c r="AN29" s="1643" t="s">
        <v>419</v>
      </c>
      <c r="AO29" s="1643"/>
      <c r="AP29" s="549"/>
      <c r="AQ29" s="1653" t="s">
        <v>679</v>
      </c>
      <c r="AS29" s="1655" t="s">
        <v>818</v>
      </c>
      <c r="AT29" s="1648" t="s">
        <v>1149</v>
      </c>
      <c r="AW29" s="507" t="str">
        <f>IF(ISBLANK(S29),"",IF(BC15&gt;0,S29,""))</f>
        <v/>
      </c>
      <c r="AX29" s="508">
        <f>IF(ISBLANK(BC15),"",INDEX(CE19:CE147,MATCH(BD16,BZ19:BZ147,0)))</f>
        <v>10</v>
      </c>
      <c r="AY29" s="509" t="str">
        <f t="shared" si="27"/>
        <v/>
      </c>
      <c r="AZ29" s="510" t="str">
        <f>IF(BU29=0,"",IF(ISBLANK(BC15),"",TEXT(AY29/10,"0.0")&amp;" cl ► "&amp;TEXT(AY29/1000,"0.000")&amp;" L"))</f>
        <v/>
      </c>
      <c r="BA29" s="948" t="str">
        <f>IF(OR(BU29=0, ISBLANK(P29)), "", IF(ROUND(BU29/BU30*10*2, 0)/2=0, O29 &amp; " " &amp; P29, "► ≈ " &amp; MIN(ROUND(BU29/BU30*10*2, 0)/2, 10) &amp; "/10"))</f>
        <v/>
      </c>
      <c r="BB29" s="527" t="str">
        <f t="shared" si="28"/>
        <v/>
      </c>
      <c r="BC29" s="513">
        <f>IF(ISBLANK(BC15),"",M29)</f>
        <v>0</v>
      </c>
      <c r="BD29" s="528" t="str">
        <f t="shared" si="29"/>
        <v/>
      </c>
      <c r="BE29" s="514">
        <f t="shared" si="30"/>
        <v>0</v>
      </c>
      <c r="BF29" s="515">
        <v>1</v>
      </c>
      <c r="BG29" s="516">
        <f t="shared" si="31"/>
        <v>0</v>
      </c>
      <c r="BI29" s="142" t="str">
        <f t="shared" ref="BI29:BN29" si="43">BI15</f>
        <v>2 Flute(s) de 12 cl</v>
      </c>
      <c r="BJ29" s="141">
        <f t="shared" si="43"/>
        <v>360</v>
      </c>
      <c r="BK29" s="141">
        <f t="shared" si="43"/>
        <v>240</v>
      </c>
      <c r="BL29" s="140" t="str">
        <f t="shared" si="43"/>
        <v>1 Trembler(s) de 15 cl</v>
      </c>
      <c r="BM29" s="135">
        <f t="shared" si="43"/>
        <v>300</v>
      </c>
      <c r="BN29" s="139">
        <f t="shared" si="43"/>
        <v>150</v>
      </c>
      <c r="BO29" s="138">
        <f t="shared" si="15"/>
        <v>0.625</v>
      </c>
      <c r="BP29" s="955">
        <v>7</v>
      </c>
      <c r="BQ29" s="950">
        <f t="shared" si="33"/>
        <v>0</v>
      </c>
      <c r="BR29" s="614">
        <f>IF(ISBLANK(O29),0,IFERROR(INDEX(CE19:CE147,MATCH(P29,BZ19:BZ147,0))*O29,""))</f>
        <v>0</v>
      </c>
      <c r="BS29" s="618">
        <f>IFERROR((BR29/BR30)*BK29,0)</f>
        <v>0</v>
      </c>
      <c r="BT29" s="619">
        <f t="shared" si="36"/>
        <v>0</v>
      </c>
      <c r="BU29" s="134">
        <f t="shared" si="37"/>
        <v>0</v>
      </c>
      <c r="BV29" s="617">
        <f t="shared" si="38"/>
        <v>0</v>
      </c>
      <c r="BW29" s="733">
        <f>BU29/BC15</f>
        <v>0</v>
      </c>
      <c r="BY29" s="631" t="s">
        <v>1013</v>
      </c>
      <c r="BZ29" s="119" t="s">
        <v>472</v>
      </c>
      <c r="CA29" s="93">
        <f t="shared" si="19"/>
        <v>0.03</v>
      </c>
      <c r="CB29" s="92" t="s">
        <v>282</v>
      </c>
      <c r="CC29" s="75">
        <f t="shared" si="20"/>
        <v>33</v>
      </c>
      <c r="CD29" s="74">
        <f t="shared" si="21"/>
        <v>3</v>
      </c>
      <c r="CE29" s="91">
        <v>30</v>
      </c>
      <c r="CF29" s="72">
        <v>25</v>
      </c>
      <c r="CG29" s="71">
        <v>40</v>
      </c>
      <c r="CH29" s="79">
        <f t="shared" si="22"/>
        <v>4</v>
      </c>
      <c r="CI29" s="95">
        <v>40</v>
      </c>
      <c r="CJ29" s="960" t="s">
        <v>471</v>
      </c>
      <c r="CL29" s="1587" t="s">
        <v>1165</v>
      </c>
      <c r="CM29" s="1588"/>
      <c r="CN29" s="1558"/>
      <c r="CO29" s="1558"/>
      <c r="CP29" s="1558"/>
      <c r="CQ29" s="1558"/>
      <c r="CR29" s="1558"/>
      <c r="CS29" s="1719"/>
      <c r="CT29" s="196"/>
      <c r="CU29" s="28" t="s">
        <v>697</v>
      </c>
      <c r="CV29" s="196"/>
      <c r="CW29" s="196"/>
      <c r="CX29" s="196"/>
      <c r="CZ29" s="9">
        <v>1</v>
      </c>
    </row>
    <row r="30" spans="1:104" ht="21" customHeight="1">
      <c r="B30" s="133" t="s">
        <v>338</v>
      </c>
      <c r="C30" s="118" t="str">
        <f>C20</f>
        <v>R.Recipe name.With or without alcohol.Quand.Verre Flute(s).Family to stick on</v>
      </c>
      <c r="D30" s="118">
        <f>D20</f>
        <v>2</v>
      </c>
      <c r="E30" s="117" t="str">
        <f>E20</f>
        <v>Flute(s)</v>
      </c>
      <c r="F30" s="116">
        <f>F20</f>
        <v>12</v>
      </c>
      <c r="G30" s="115" t="str">
        <f>G20</f>
        <v>cl</v>
      </c>
      <c r="H30" s="131"/>
      <c r="I30" s="131" t="str">
        <f>"▼ column "&amp;SUBSTITUTE(ADDRESS(1,COLUMN(),4),"1","")</f>
        <v>▼ column I</v>
      </c>
      <c r="J30" s="131"/>
      <c r="K30" s="131"/>
      <c r="L30" s="131"/>
      <c r="M30" s="131"/>
      <c r="N30" s="131"/>
      <c r="O30" s="131"/>
      <c r="P30" s="131"/>
      <c r="Q30" s="132"/>
      <c r="R30" s="131"/>
      <c r="S30" s="130" t="str">
        <f>"column "&amp;SUBSTITUTE(ADDRESS(1,COLUMN(),4),"1","")&amp;" ▼"</f>
        <v>column S ▼</v>
      </c>
      <c r="U30" s="322" t="s">
        <v>414</v>
      </c>
      <c r="V30" s="806">
        <v>150</v>
      </c>
      <c r="AA30" s="542" t="s">
        <v>335</v>
      </c>
      <c r="AB30" s="806">
        <v>50</v>
      </c>
      <c r="AD30" s="634"/>
      <c r="AE30" s="288">
        <v>25</v>
      </c>
      <c r="AF30" s="556"/>
      <c r="AG30" s="597">
        <v>1.05</v>
      </c>
      <c r="AH30" s="556"/>
      <c r="AI30" s="286" t="s">
        <v>174</v>
      </c>
      <c r="AJ30" s="551"/>
      <c r="AK30" s="1572" t="s">
        <v>1124</v>
      </c>
      <c r="AL30" s="1533"/>
      <c r="AP30" s="549"/>
      <c r="AQ30" s="1654"/>
      <c r="AS30" s="1654"/>
      <c r="AT30" s="1648"/>
      <c r="AW30" s="504"/>
      <c r="AX30" s="128"/>
      <c r="AY30" s="530">
        <f>SUM(AY23:AY29)</f>
        <v>0</v>
      </c>
      <c r="AZ30" s="128"/>
      <c r="BA30" s="128"/>
      <c r="BB30" s="129"/>
      <c r="BC30" s="505"/>
      <c r="BD30" s="531">
        <f>IFERROR(SUM(BD23:BD29)/SUM(AY23:AY29)*100,0)</f>
        <v>0</v>
      </c>
      <c r="BE30" s="506"/>
      <c r="BF30" s="128" t="s">
        <v>1087</v>
      </c>
      <c r="BG30" s="500">
        <f>SUM(BG23:BG29)</f>
        <v>0</v>
      </c>
      <c r="BI30" s="127"/>
      <c r="BJ30" s="125"/>
      <c r="BK30" s="125"/>
      <c r="BL30" s="126"/>
      <c r="BM30" s="126"/>
      <c r="BN30" s="125"/>
      <c r="BO30" s="124"/>
      <c r="BP30" s="123"/>
      <c r="BQ30" s="123"/>
      <c r="BR30" s="615">
        <f t="shared" ref="BR30:BW30" si="44">SUM(BR23:BR29)</f>
        <v>0</v>
      </c>
      <c r="BS30" s="122">
        <f t="shared" si="44"/>
        <v>0</v>
      </c>
      <c r="BT30" s="621">
        <f t="shared" si="44"/>
        <v>0</v>
      </c>
      <c r="BU30" s="122">
        <f t="shared" si="44"/>
        <v>0</v>
      </c>
      <c r="BV30" s="616">
        <f t="shared" si="44"/>
        <v>0</v>
      </c>
      <c r="BW30" s="620">
        <f t="shared" si="44"/>
        <v>0</v>
      </c>
      <c r="BY30" s="631" t="s">
        <v>1013</v>
      </c>
      <c r="BZ30" s="119" t="s">
        <v>444</v>
      </c>
      <c r="CA30" s="93">
        <f t="shared" si="19"/>
        <v>0.15</v>
      </c>
      <c r="CB30" s="92" t="s">
        <v>282</v>
      </c>
      <c r="CC30" s="75">
        <f t="shared" si="20"/>
        <v>7</v>
      </c>
      <c r="CD30" s="74">
        <f t="shared" si="21"/>
        <v>15</v>
      </c>
      <c r="CE30" s="91">
        <v>150</v>
      </c>
      <c r="CF30" s="72">
        <v>120</v>
      </c>
      <c r="CG30" s="71">
        <v>180</v>
      </c>
      <c r="CH30" s="79">
        <f t="shared" si="22"/>
        <v>18</v>
      </c>
      <c r="CI30" s="95">
        <v>180</v>
      </c>
      <c r="CJ30" s="960" t="s">
        <v>443</v>
      </c>
      <c r="CL30" s="1589" t="s">
        <v>422</v>
      </c>
      <c r="CM30" s="1531"/>
      <c r="CN30" s="223" t="s">
        <v>992</v>
      </c>
      <c r="CO30" s="329"/>
      <c r="CP30" s="11"/>
      <c r="CQ30" s="331" t="s">
        <v>418</v>
      </c>
      <c r="CR30" s="231" t="s">
        <v>1168</v>
      </c>
      <c r="CS30" s="216"/>
      <c r="CT30" s="196"/>
      <c r="CU30" s="548" t="s">
        <v>699</v>
      </c>
      <c r="CV30" s="196"/>
      <c r="CW30" s="196"/>
      <c r="CX30" s="196"/>
      <c r="CZ30" s="9">
        <v>1</v>
      </c>
    </row>
    <row r="31" spans="1:104" ht="21" customHeight="1" thickBot="1">
      <c r="A31" s="731"/>
      <c r="B31" s="145" t="str">
        <f t="shared" ref="B31:B42" si="45">IF(OR(I31&lt;&gt; "",J31&lt;&gt;"",K31&lt;&gt; "",L31&lt;&gt; "",M31&lt;&gt; "",N31&lt;&gt; "",O31&lt;&gt;""),"A", "►")</f>
        <v>A</v>
      </c>
      <c r="C31" s="118" t="str">
        <f>C20</f>
        <v>R.Recipe name.With or without alcohol.Quand.Verre Flute(s).Family to stick on</v>
      </c>
      <c r="D31" s="118">
        <f>D20</f>
        <v>2</v>
      </c>
      <c r="E31" s="117" t="str">
        <f>E20</f>
        <v>Flute(s)</v>
      </c>
      <c r="F31" s="116">
        <f>F20</f>
        <v>12</v>
      </c>
      <c r="G31" s="115" t="str">
        <f>G20</f>
        <v>cl</v>
      </c>
      <c r="H31" s="284">
        <v>0</v>
      </c>
      <c r="I31" s="265" t="s">
        <v>1004</v>
      </c>
      <c r="J31" s="268"/>
      <c r="K31" s="268"/>
      <c r="L31" s="268"/>
      <c r="M31" s="268"/>
      <c r="N31" s="268"/>
      <c r="O31" s="268"/>
      <c r="P31" s="268"/>
      <c r="Q31" s="268"/>
      <c r="R31" s="268"/>
      <c r="S31" s="283" t="s">
        <v>1003</v>
      </c>
      <c r="U31" s="322" t="s">
        <v>408</v>
      </c>
      <c r="V31" s="806">
        <v>4</v>
      </c>
      <c r="AA31" s="542" t="s">
        <v>333</v>
      </c>
      <c r="AB31" s="806">
        <v>3</v>
      </c>
      <c r="AD31" s="634"/>
      <c r="AE31" s="288">
        <v>25</v>
      </c>
      <c r="AF31" s="556"/>
      <c r="AG31" s="597">
        <v>1.05</v>
      </c>
      <c r="AH31" s="556"/>
      <c r="AI31" s="286" t="s">
        <v>171</v>
      </c>
      <c r="AJ31" s="551"/>
      <c r="AK31" s="1572" t="s">
        <v>1128</v>
      </c>
      <c r="AL31" s="1533"/>
      <c r="AP31" s="549"/>
      <c r="AQ31" s="3"/>
      <c r="AW31" s="771" t="s">
        <v>1004</v>
      </c>
      <c r="AX31" s="800"/>
      <c r="AY31" s="800"/>
      <c r="AZ31" s="800"/>
      <c r="BA31" s="800"/>
      <c r="BB31" s="801" t="s">
        <v>1707</v>
      </c>
      <c r="BC31" s="800"/>
      <c r="BD31" s="800"/>
      <c r="BE31" s="800"/>
      <c r="BF31" s="800"/>
      <c r="BG31" s="802" t="s">
        <v>1003</v>
      </c>
      <c r="BH31" s="490"/>
      <c r="BI31" s="491"/>
      <c r="BJ31" s="492"/>
      <c r="BK31" s="492"/>
      <c r="BL31" s="492"/>
      <c r="BM31" s="492"/>
      <c r="BN31" s="492"/>
      <c r="BO31" s="492"/>
      <c r="BP31" s="492"/>
      <c r="BQ31" s="492"/>
      <c r="BR31" s="492"/>
      <c r="BS31" s="492"/>
      <c r="BT31" s="492"/>
      <c r="BU31" s="492"/>
      <c r="BV31" s="492"/>
      <c r="BW31" s="496"/>
      <c r="BY31" s="631" t="s">
        <v>1013</v>
      </c>
      <c r="BZ31" s="119" t="s">
        <v>440</v>
      </c>
      <c r="CA31" s="93">
        <f t="shared" si="19"/>
        <v>0.15</v>
      </c>
      <c r="CB31" s="92" t="s">
        <v>282</v>
      </c>
      <c r="CC31" s="75">
        <f t="shared" si="20"/>
        <v>7</v>
      </c>
      <c r="CD31" s="74">
        <f t="shared" si="21"/>
        <v>15</v>
      </c>
      <c r="CE31" s="91">
        <v>150</v>
      </c>
      <c r="CF31" s="72">
        <v>120</v>
      </c>
      <c r="CG31" s="71">
        <v>180</v>
      </c>
      <c r="CH31" s="79">
        <f t="shared" si="22"/>
        <v>18</v>
      </c>
      <c r="CI31" s="95">
        <v>180</v>
      </c>
      <c r="CJ31" s="960" t="s">
        <v>439</v>
      </c>
      <c r="CL31" s="1590" t="s">
        <v>422</v>
      </c>
      <c r="CM31" s="1591"/>
      <c r="CN31" s="215">
        <v>2</v>
      </c>
      <c r="CO31" s="322" t="s">
        <v>415</v>
      </c>
      <c r="CP31" s="11"/>
      <c r="CQ31" s="20"/>
      <c r="CR31" s="20"/>
      <c r="CS31" s="204"/>
      <c r="CT31" s="196"/>
      <c r="CU31" s="28" t="s">
        <v>700</v>
      </c>
      <c r="CV31" s="196"/>
      <c r="CW31" s="196"/>
      <c r="CX31" s="196"/>
      <c r="CZ31" s="9">
        <v>1</v>
      </c>
    </row>
    <row r="32" spans="1:104" ht="21" customHeight="1">
      <c r="A32" s="731"/>
      <c r="B32" s="145" t="str">
        <f t="shared" si="45"/>
        <v>►</v>
      </c>
      <c r="C32" s="118" t="str">
        <f>C20</f>
        <v>R.Recipe name.With or without alcohol.Quand.Verre Flute(s).Family to stick on</v>
      </c>
      <c r="D32" s="118">
        <f>D20</f>
        <v>2</v>
      </c>
      <c r="E32" s="117" t="str">
        <f>E20</f>
        <v>Flute(s)</v>
      </c>
      <c r="F32" s="116">
        <f>F20</f>
        <v>12</v>
      </c>
      <c r="G32" s="115" t="str">
        <f>G20</f>
        <v>cl</v>
      </c>
      <c r="H32" s="281" t="str">
        <f>IF(ISBLANK(I32),"",MAX(H31:H31)+1)</f>
        <v/>
      </c>
      <c r="I32" s="280"/>
      <c r="J32" s="280"/>
      <c r="K32" s="280"/>
      <c r="L32" s="280"/>
      <c r="M32" s="280"/>
      <c r="N32" s="280"/>
      <c r="O32" s="280"/>
      <c r="P32" s="280"/>
      <c r="Q32" s="280"/>
      <c r="R32" s="280"/>
      <c r="S32" s="279"/>
      <c r="T32" s="546"/>
      <c r="U32" s="322" t="s">
        <v>401</v>
      </c>
      <c r="V32" s="806">
        <v>45</v>
      </c>
      <c r="AA32" s="542" t="s">
        <v>310</v>
      </c>
      <c r="AB32" s="806">
        <v>60</v>
      </c>
      <c r="AD32" s="634"/>
      <c r="AE32" s="288">
        <v>15</v>
      </c>
      <c r="AF32" s="556"/>
      <c r="AG32" s="597">
        <v>1.02</v>
      </c>
      <c r="AH32" s="556"/>
      <c r="AI32" s="286" t="s">
        <v>169</v>
      </c>
      <c r="AJ32" s="551"/>
      <c r="AK32" s="1572" t="s">
        <v>1128</v>
      </c>
      <c r="AL32" s="1533"/>
      <c r="AP32" s="549"/>
      <c r="AQ32" s="1659" t="s">
        <v>690</v>
      </c>
      <c r="AS32" s="1661" t="s">
        <v>820</v>
      </c>
      <c r="AT32" s="1648" t="s">
        <v>1150</v>
      </c>
      <c r="AW32" s="803"/>
      <c r="AX32" s="280"/>
      <c r="AY32" s="280"/>
      <c r="AZ32" s="280"/>
      <c r="BA32" s="280"/>
      <c r="BB32" s="280"/>
      <c r="BC32" s="280"/>
      <c r="BD32" s="280"/>
      <c r="BE32" s="280"/>
      <c r="BF32" s="280"/>
      <c r="BG32" s="279"/>
      <c r="BH32" s="490"/>
      <c r="BI32" s="493"/>
      <c r="BJ32" s="494"/>
      <c r="BK32" s="494"/>
      <c r="BL32" s="494"/>
      <c r="BM32" s="494"/>
      <c r="BN32" s="494"/>
      <c r="BO32" s="494"/>
      <c r="BP32" s="494"/>
      <c r="BQ32" s="494"/>
      <c r="BR32" s="494"/>
      <c r="BS32" s="494"/>
      <c r="BT32" s="494"/>
      <c r="BU32" s="494"/>
      <c r="BV32" s="494"/>
      <c r="BW32" s="497"/>
      <c r="BY32" s="631" t="s">
        <v>1013</v>
      </c>
      <c r="BZ32" s="119" t="s">
        <v>414</v>
      </c>
      <c r="CA32" s="93">
        <f t="shared" si="19"/>
        <v>0.15</v>
      </c>
      <c r="CB32" s="92" t="s">
        <v>282</v>
      </c>
      <c r="CC32" s="75">
        <f t="shared" si="20"/>
        <v>7</v>
      </c>
      <c r="CD32" s="74">
        <f t="shared" si="21"/>
        <v>15</v>
      </c>
      <c r="CE32" s="91">
        <v>150</v>
      </c>
      <c r="CF32" s="72">
        <v>120</v>
      </c>
      <c r="CG32" s="71">
        <v>180</v>
      </c>
      <c r="CH32" s="79">
        <f t="shared" si="22"/>
        <v>18</v>
      </c>
      <c r="CI32" s="95">
        <v>180</v>
      </c>
      <c r="CJ32" s="960" t="s">
        <v>413</v>
      </c>
      <c r="CL32" s="1590" t="s">
        <v>672</v>
      </c>
      <c r="CM32" s="1591"/>
      <c r="CN32" s="20"/>
      <c r="CO32" s="119" t="s">
        <v>943</v>
      </c>
      <c r="CP32" s="11"/>
      <c r="CQ32" s="198" t="s">
        <v>403</v>
      </c>
      <c r="CR32" s="314" t="s">
        <v>402</v>
      </c>
      <c r="CS32" s="1641" t="s">
        <v>1167</v>
      </c>
      <c r="CT32" s="196"/>
      <c r="CU32" s="548" t="s">
        <v>701</v>
      </c>
      <c r="CV32" s="196"/>
      <c r="CW32" s="196"/>
      <c r="CX32" s="196"/>
      <c r="CZ32" s="9">
        <v>1</v>
      </c>
    </row>
    <row r="33" spans="1:104" ht="21" customHeight="1">
      <c r="A33" s="731"/>
      <c r="B33" s="145" t="str">
        <f t="shared" si="45"/>
        <v>►</v>
      </c>
      <c r="C33" s="118" t="str">
        <f>C20</f>
        <v>R.Recipe name.With or without alcohol.Quand.Verre Flute(s).Family to stick on</v>
      </c>
      <c r="D33" s="118">
        <f>D20</f>
        <v>2</v>
      </c>
      <c r="E33" s="117" t="str">
        <f>E20</f>
        <v>Flute(s)</v>
      </c>
      <c r="F33" s="116">
        <f>F20</f>
        <v>12</v>
      </c>
      <c r="G33" s="115" t="str">
        <f>G20</f>
        <v>cl</v>
      </c>
      <c r="H33" s="281" t="str">
        <f>IF(ISBLANK(I33),"",MAX(H31:H32)+1)</f>
        <v/>
      </c>
      <c r="I33" s="280"/>
      <c r="J33" s="280"/>
      <c r="K33" s="280"/>
      <c r="L33" s="280"/>
      <c r="M33" s="280"/>
      <c r="N33" s="280"/>
      <c r="O33" s="280"/>
      <c r="P33" s="280"/>
      <c r="Q33" s="280"/>
      <c r="R33" s="280"/>
      <c r="S33" s="279"/>
      <c r="T33" s="546"/>
      <c r="U33" s="322" t="s">
        <v>363</v>
      </c>
      <c r="V33" s="806">
        <v>1.5</v>
      </c>
      <c r="AA33" s="542" t="s">
        <v>307</v>
      </c>
      <c r="AB33" s="806">
        <v>120</v>
      </c>
      <c r="AD33" s="634"/>
      <c r="AE33" s="288">
        <v>35</v>
      </c>
      <c r="AF33" s="556"/>
      <c r="AG33" s="597">
        <v>1.04</v>
      </c>
      <c r="AH33" s="556"/>
      <c r="AI33" s="286" t="s">
        <v>166</v>
      </c>
      <c r="AJ33" s="551"/>
      <c r="AK33" s="1572" t="s">
        <v>1125</v>
      </c>
      <c r="AL33" s="1533"/>
      <c r="AP33" s="549"/>
      <c r="AQ33" s="1660"/>
      <c r="AS33" s="1660"/>
      <c r="AT33" s="1648"/>
      <c r="AW33" s="803"/>
      <c r="AX33" s="280"/>
      <c r="AY33" s="280"/>
      <c r="AZ33" s="280"/>
      <c r="BA33" s="280"/>
      <c r="BB33" s="280"/>
      <c r="BC33" s="280"/>
      <c r="BD33" s="280"/>
      <c r="BE33" s="280"/>
      <c r="BF33" s="280"/>
      <c r="BG33" s="279"/>
      <c r="BH33" s="490"/>
      <c r="BI33" s="493"/>
      <c r="BJ33" s="494"/>
      <c r="BK33" s="494"/>
      <c r="BL33" s="494"/>
      <c r="BM33" s="494"/>
      <c r="BN33" s="494"/>
      <c r="BO33" s="494"/>
      <c r="BP33" s="494"/>
      <c r="BQ33" s="494"/>
      <c r="BR33" s="494"/>
      <c r="BS33" s="494"/>
      <c r="BT33" s="494"/>
      <c r="BU33" s="494"/>
      <c r="BV33" s="494"/>
      <c r="BW33" s="497"/>
      <c r="BY33" s="631" t="s">
        <v>1013</v>
      </c>
      <c r="BZ33" s="119" t="s">
        <v>408</v>
      </c>
      <c r="CA33" s="93">
        <f t="shared" si="19"/>
        <v>4.0000000000000001E-3</v>
      </c>
      <c r="CB33" s="92" t="s">
        <v>282</v>
      </c>
      <c r="CC33" s="75">
        <f t="shared" si="20"/>
        <v>250</v>
      </c>
      <c r="CD33" s="74">
        <f t="shared" si="21"/>
        <v>0.4</v>
      </c>
      <c r="CE33" s="91">
        <v>4</v>
      </c>
      <c r="CF33" s="72">
        <v>3</v>
      </c>
      <c r="CG33" s="71">
        <v>5</v>
      </c>
      <c r="CH33" s="74">
        <f t="shared" si="22"/>
        <v>0.5</v>
      </c>
      <c r="CI33" s="95">
        <v>6</v>
      </c>
      <c r="CJ33" s="960" t="s">
        <v>407</v>
      </c>
      <c r="CL33" s="1717" t="s">
        <v>1166</v>
      </c>
      <c r="CM33" s="1533"/>
      <c r="CN33" s="20"/>
      <c r="CO33" s="119" t="s">
        <v>553</v>
      </c>
      <c r="CQ33" s="198" t="s">
        <v>398</v>
      </c>
      <c r="CR33" s="314" t="s">
        <v>397</v>
      </c>
      <c r="CS33" s="1641"/>
      <c r="CT33" s="196"/>
      <c r="CU33" s="196"/>
      <c r="CV33" s="196"/>
      <c r="CW33" s="196"/>
      <c r="CX33" s="196"/>
      <c r="CZ33" s="9">
        <v>1</v>
      </c>
    </row>
    <row r="34" spans="1:104" ht="21" customHeight="1" thickBot="1">
      <c r="A34" s="731"/>
      <c r="B34" s="145" t="str">
        <f t="shared" si="45"/>
        <v>►</v>
      </c>
      <c r="C34" s="118" t="str">
        <f>C20</f>
        <v>R.Recipe name.With or without alcohol.Quand.Verre Flute(s).Family to stick on</v>
      </c>
      <c r="D34" s="118">
        <f>D20</f>
        <v>2</v>
      </c>
      <c r="E34" s="117" t="str">
        <f>E20</f>
        <v>Flute(s)</v>
      </c>
      <c r="F34" s="116">
        <f>F20</f>
        <v>12</v>
      </c>
      <c r="G34" s="115" t="str">
        <f>G20</f>
        <v>cl</v>
      </c>
      <c r="H34" s="281" t="str">
        <f>IF(ISBLANK(I34),"",MAX(H31:H33)+1)</f>
        <v/>
      </c>
      <c r="I34" s="280"/>
      <c r="J34" s="280"/>
      <c r="K34" s="280"/>
      <c r="L34" s="280"/>
      <c r="M34" s="280"/>
      <c r="N34" s="280"/>
      <c r="O34" s="280"/>
      <c r="P34" s="280"/>
      <c r="Q34" s="280"/>
      <c r="R34" s="280"/>
      <c r="S34" s="279"/>
      <c r="T34" s="546"/>
      <c r="U34" s="322" t="s">
        <v>361</v>
      </c>
      <c r="V34" s="806">
        <v>250</v>
      </c>
      <c r="AA34" s="542" t="s">
        <v>304</v>
      </c>
      <c r="AB34" s="806">
        <v>30</v>
      </c>
      <c r="AD34" s="634"/>
      <c r="AE34" s="288">
        <v>40</v>
      </c>
      <c r="AF34" s="556"/>
      <c r="AG34" s="597">
        <v>0.94</v>
      </c>
      <c r="AH34" s="556"/>
      <c r="AI34" s="286" t="s">
        <v>164</v>
      </c>
      <c r="AJ34" s="551"/>
      <c r="AK34" s="1572" t="s">
        <v>1118</v>
      </c>
      <c r="AL34" s="1533"/>
      <c r="AP34" s="549"/>
      <c r="AQ34" s="3"/>
      <c r="AW34" s="803"/>
      <c r="AX34" s="280"/>
      <c r="AY34" s="280"/>
      <c r="AZ34" s="280"/>
      <c r="BA34" s="280"/>
      <c r="BB34" s="280"/>
      <c r="BC34" s="280"/>
      <c r="BD34" s="280"/>
      <c r="BE34" s="280"/>
      <c r="BF34" s="280"/>
      <c r="BG34" s="279"/>
      <c r="BH34" s="490"/>
      <c r="BI34" s="495"/>
      <c r="BJ34" s="494"/>
      <c r="BK34" s="494"/>
      <c r="BL34" s="494"/>
      <c r="BM34" s="494"/>
      <c r="BN34" s="494"/>
      <c r="BO34" s="494"/>
      <c r="BP34" s="494"/>
      <c r="BQ34" s="494"/>
      <c r="BR34" s="494"/>
      <c r="BS34" s="494"/>
      <c r="BT34" s="494"/>
      <c r="BU34" s="494"/>
      <c r="BV34" s="494"/>
      <c r="BW34" s="497"/>
      <c r="BY34" s="631" t="s">
        <v>1013</v>
      </c>
      <c r="BZ34" s="119" t="s">
        <v>401</v>
      </c>
      <c r="CA34" s="93">
        <f t="shared" si="19"/>
        <v>4.4999999999999998E-2</v>
      </c>
      <c r="CB34" s="92" t="s">
        <v>282</v>
      </c>
      <c r="CC34" s="75">
        <f t="shared" si="20"/>
        <v>22</v>
      </c>
      <c r="CD34" s="74">
        <f t="shared" si="21"/>
        <v>4.5</v>
      </c>
      <c r="CE34" s="91">
        <v>45</v>
      </c>
      <c r="CF34" s="72">
        <v>40</v>
      </c>
      <c r="CG34" s="71">
        <v>60</v>
      </c>
      <c r="CH34" s="79">
        <f t="shared" si="22"/>
        <v>6</v>
      </c>
      <c r="CI34" s="95">
        <v>60</v>
      </c>
      <c r="CJ34" s="960" t="s">
        <v>400</v>
      </c>
      <c r="CL34" s="871" t="str">
        <f>"❽ Volume servi par "&amp;CO31</f>
        <v>❽ Volume servi par Flute(s)</v>
      </c>
      <c r="CM34" s="319"/>
      <c r="CN34" s="20"/>
      <c r="CO34" s="1"/>
      <c r="CP34" s="20"/>
      <c r="CQ34" s="20"/>
      <c r="CR34" s="706" t="s">
        <v>941</v>
      </c>
      <c r="CS34" s="1644" t="s">
        <v>942</v>
      </c>
      <c r="CT34" s="196"/>
      <c r="CU34" s="1627" t="s">
        <v>703</v>
      </c>
      <c r="CV34" s="1628"/>
      <c r="CW34" s="1628"/>
      <c r="CX34" s="1629"/>
      <c r="CZ34" s="9">
        <v>1</v>
      </c>
    </row>
    <row r="35" spans="1:104" ht="21" customHeight="1">
      <c r="A35" s="731"/>
      <c r="B35" s="145" t="str">
        <f t="shared" si="45"/>
        <v>►</v>
      </c>
      <c r="C35" s="118" t="str">
        <f>C20</f>
        <v>R.Recipe name.With or without alcohol.Quand.Verre Flute(s).Family to stick on</v>
      </c>
      <c r="D35" s="118">
        <f>D20</f>
        <v>2</v>
      </c>
      <c r="E35" s="117" t="str">
        <f>E20</f>
        <v>Flute(s)</v>
      </c>
      <c r="F35" s="116">
        <f>F20</f>
        <v>12</v>
      </c>
      <c r="G35" s="115" t="str">
        <f>G20</f>
        <v>cl</v>
      </c>
      <c r="H35" s="281" t="str">
        <f>IF(ISBLANK(I35),"",MAX(H31:H34)+1)</f>
        <v/>
      </c>
      <c r="I35" s="280"/>
      <c r="J35" s="280"/>
      <c r="K35" s="280"/>
      <c r="L35" s="280"/>
      <c r="M35" s="280"/>
      <c r="N35" s="280"/>
      <c r="O35" s="280"/>
      <c r="P35" s="280"/>
      <c r="Q35" s="280"/>
      <c r="R35" s="280"/>
      <c r="S35" s="279"/>
      <c r="T35" s="546"/>
      <c r="U35" s="322" t="s">
        <v>556</v>
      </c>
      <c r="V35" s="806">
        <v>240</v>
      </c>
      <c r="AA35" s="86" t="s">
        <v>301</v>
      </c>
      <c r="AB35" s="806">
        <v>15</v>
      </c>
      <c r="AD35" s="634"/>
      <c r="AE35" s="288">
        <v>40</v>
      </c>
      <c r="AF35" s="556"/>
      <c r="AG35" s="597">
        <v>0.96</v>
      </c>
      <c r="AH35" s="556"/>
      <c r="AI35" s="286" t="s">
        <v>160</v>
      </c>
      <c r="AJ35" s="551"/>
      <c r="AK35" s="1572" t="s">
        <v>1118</v>
      </c>
      <c r="AL35" s="1533"/>
      <c r="AP35" s="549"/>
      <c r="AQ35" s="1656" t="s">
        <v>702</v>
      </c>
      <c r="AS35" s="1658" t="s">
        <v>822</v>
      </c>
      <c r="AT35" s="1648" t="s">
        <v>1151</v>
      </c>
      <c r="AW35" s="803"/>
      <c r="AX35" s="280"/>
      <c r="AY35" s="280"/>
      <c r="AZ35" s="280"/>
      <c r="BA35" s="280"/>
      <c r="BB35" s="280"/>
      <c r="BC35" s="280"/>
      <c r="BD35" s="280"/>
      <c r="BE35" s="280"/>
      <c r="BF35" s="280"/>
      <c r="BG35" s="279"/>
      <c r="BH35" s="490"/>
      <c r="BI35" s="493"/>
      <c r="BJ35" s="494"/>
      <c r="BK35" s="494"/>
      <c r="BL35" s="494"/>
      <c r="BM35" s="494"/>
      <c r="BN35" s="494"/>
      <c r="BO35" s="494"/>
      <c r="BP35" s="494"/>
      <c r="BQ35" s="494"/>
      <c r="BR35" s="494"/>
      <c r="BS35" s="494"/>
      <c r="BT35" s="494"/>
      <c r="BU35" s="494"/>
      <c r="BV35" s="494"/>
      <c r="BW35" s="497"/>
      <c r="BY35" s="631" t="s">
        <v>1013</v>
      </c>
      <c r="BZ35" s="119" t="s">
        <v>363</v>
      </c>
      <c r="CA35" s="93">
        <f t="shared" si="19"/>
        <v>1.5E-3</v>
      </c>
      <c r="CB35" s="92" t="s">
        <v>282</v>
      </c>
      <c r="CC35" s="75">
        <f t="shared" si="20"/>
        <v>667</v>
      </c>
      <c r="CD35" s="74">
        <f t="shared" si="21"/>
        <v>0.15</v>
      </c>
      <c r="CE35" s="91">
        <v>1.5</v>
      </c>
      <c r="CF35" s="72">
        <v>1</v>
      </c>
      <c r="CG35" s="71">
        <v>2</v>
      </c>
      <c r="CH35" s="74">
        <f t="shared" si="22"/>
        <v>0.2</v>
      </c>
      <c r="CI35" s="95">
        <v>2</v>
      </c>
      <c r="CJ35" s="960" t="s">
        <v>362</v>
      </c>
      <c r="CL35" s="872">
        <v>12</v>
      </c>
      <c r="CM35" s="103" t="s">
        <v>328</v>
      </c>
      <c r="CN35" s="707" t="s">
        <v>326</v>
      </c>
      <c r="CO35" s="873" t="s">
        <v>1172</v>
      </c>
      <c r="CP35" s="20"/>
      <c r="CQ35" s="20"/>
      <c r="CR35" s="20"/>
      <c r="CS35" s="1644"/>
      <c r="CT35" s="196"/>
      <c r="CU35" s="28" t="s">
        <v>704</v>
      </c>
      <c r="CV35" s="196"/>
      <c r="CW35" s="196"/>
      <c r="CX35" s="196"/>
      <c r="CZ35" s="9">
        <v>1</v>
      </c>
    </row>
    <row r="36" spans="1:104" ht="21" customHeight="1">
      <c r="A36" s="731"/>
      <c r="B36" s="145" t="str">
        <f t="shared" si="45"/>
        <v>►</v>
      </c>
      <c r="C36" s="118" t="str">
        <f>C20</f>
        <v>R.Recipe name.With or without alcohol.Quand.Verre Flute(s).Family to stick on</v>
      </c>
      <c r="D36" s="118">
        <f>D20</f>
        <v>2</v>
      </c>
      <c r="E36" s="117" t="str">
        <f>E20</f>
        <v>Flute(s)</v>
      </c>
      <c r="F36" s="116">
        <f>F20</f>
        <v>12</v>
      </c>
      <c r="G36" s="115" t="str">
        <f>G20</f>
        <v>cl</v>
      </c>
      <c r="H36" s="281" t="str">
        <f>IF(ISBLANK(I36),"",MAX(H31:H35)+1)</f>
        <v/>
      </c>
      <c r="I36" s="280"/>
      <c r="J36" s="280"/>
      <c r="K36" s="280"/>
      <c r="L36" s="280"/>
      <c r="M36" s="280"/>
      <c r="N36" s="280"/>
      <c r="O36" s="280"/>
      <c r="P36" s="280"/>
      <c r="Q36" s="280"/>
      <c r="R36" s="280"/>
      <c r="S36" s="279"/>
      <c r="T36" s="546"/>
      <c r="U36" s="322" t="s">
        <v>547</v>
      </c>
      <c r="V36" s="806">
        <v>350</v>
      </c>
      <c r="AA36" s="86" t="s">
        <v>298</v>
      </c>
      <c r="AB36" s="806">
        <v>5</v>
      </c>
      <c r="AD36" s="634"/>
      <c r="AE36" s="288">
        <v>30</v>
      </c>
      <c r="AF36" s="556"/>
      <c r="AG36" s="597">
        <v>1.04</v>
      </c>
      <c r="AH36" s="556"/>
      <c r="AI36" s="286" t="s">
        <v>157</v>
      </c>
      <c r="AJ36" s="551"/>
      <c r="AK36" s="1572" t="s">
        <v>1120</v>
      </c>
      <c r="AL36" s="1533"/>
      <c r="AP36" s="549"/>
      <c r="AQ36" s="1657"/>
      <c r="AS36" s="1657"/>
      <c r="AT36" s="1648"/>
      <c r="AW36" s="803"/>
      <c r="AX36" s="280"/>
      <c r="AY36" s="280"/>
      <c r="AZ36" s="280"/>
      <c r="BA36" s="280"/>
      <c r="BB36" s="280"/>
      <c r="BC36" s="280"/>
      <c r="BD36" s="280"/>
      <c r="BE36" s="280"/>
      <c r="BF36" s="280"/>
      <c r="BG36" s="279"/>
      <c r="BH36" s="490"/>
      <c r="BI36" s="493"/>
      <c r="BJ36" s="494"/>
      <c r="BK36" s="494"/>
      <c r="BL36" s="494"/>
      <c r="BM36" s="494"/>
      <c r="BN36" s="494"/>
      <c r="BO36" s="494"/>
      <c r="BP36" s="494"/>
      <c r="BQ36" s="494"/>
      <c r="BR36" s="494"/>
      <c r="BS36" s="494"/>
      <c r="BT36" s="494"/>
      <c r="BU36" s="494"/>
      <c r="BV36" s="494"/>
      <c r="BW36" s="497"/>
      <c r="BY36" s="631" t="s">
        <v>1013</v>
      </c>
      <c r="BZ36" s="119" t="s">
        <v>361</v>
      </c>
      <c r="CA36" s="93">
        <f t="shared" si="19"/>
        <v>0.25</v>
      </c>
      <c r="CB36" s="92" t="s">
        <v>282</v>
      </c>
      <c r="CC36" s="75">
        <f t="shared" si="20"/>
        <v>4</v>
      </c>
      <c r="CD36" s="74">
        <f t="shared" si="21"/>
        <v>25</v>
      </c>
      <c r="CE36" s="91">
        <v>250</v>
      </c>
      <c r="CF36" s="72">
        <v>200</v>
      </c>
      <c r="CG36" s="71">
        <v>300</v>
      </c>
      <c r="CH36" s="79">
        <f t="shared" si="22"/>
        <v>30</v>
      </c>
      <c r="CI36" s="95">
        <v>300</v>
      </c>
      <c r="CJ36" s="960" t="s">
        <v>360</v>
      </c>
      <c r="CL36" s="874" t="str">
        <f>(CL35*CN31)&amp;" "&amp;CM35</f>
        <v>24 cl</v>
      </c>
      <c r="CM36" s="183" t="str">
        <f>"pour "&amp;CN31&amp;" "&amp;CO31</f>
        <v>pour 2 Flute(s)</v>
      </c>
      <c r="CN36" s="709" t="s">
        <v>317</v>
      </c>
      <c r="CO36" s="873"/>
      <c r="CP36" s="20"/>
      <c r="CQ36" s="20"/>
      <c r="CR36" s="20"/>
      <c r="CS36" s="204"/>
      <c r="CT36" s="196"/>
      <c r="CU36" s="548" t="s">
        <v>706</v>
      </c>
      <c r="CV36" s="196"/>
      <c r="CW36" s="196"/>
      <c r="CX36" s="196"/>
      <c r="CZ36" s="9">
        <v>1</v>
      </c>
    </row>
    <row r="37" spans="1:104" ht="21" customHeight="1" thickBot="1">
      <c r="A37" s="731"/>
      <c r="B37" s="145" t="str">
        <f t="shared" si="45"/>
        <v>►</v>
      </c>
      <c r="C37" s="118" t="str">
        <f>C20</f>
        <v>R.Recipe name.With or without alcohol.Quand.Verre Flute(s).Family to stick on</v>
      </c>
      <c r="D37" s="118">
        <f>D20</f>
        <v>2</v>
      </c>
      <c r="E37" s="117" t="str">
        <f>E20</f>
        <v>Flute(s)</v>
      </c>
      <c r="F37" s="116">
        <f>F20</f>
        <v>12</v>
      </c>
      <c r="G37" s="115" t="str">
        <f>G20</f>
        <v>cl</v>
      </c>
      <c r="H37" s="281" t="str">
        <f>IF(ISBLANK(I37),"",MAX(H31:H36)+1)</f>
        <v/>
      </c>
      <c r="I37" s="280"/>
      <c r="J37" s="280"/>
      <c r="K37" s="280"/>
      <c r="L37" s="280"/>
      <c r="M37" s="280"/>
      <c r="N37" s="280"/>
      <c r="O37" s="280"/>
      <c r="P37" s="280"/>
      <c r="Q37" s="280"/>
      <c r="R37" s="280"/>
      <c r="S37" s="279"/>
      <c r="T37" s="546"/>
      <c r="U37" s="322" t="s">
        <v>545</v>
      </c>
      <c r="V37" s="806">
        <v>350</v>
      </c>
      <c r="AA37" s="86" t="s">
        <v>296</v>
      </c>
      <c r="AB37" s="806">
        <v>15</v>
      </c>
      <c r="AD37" s="634"/>
      <c r="AE37" s="288">
        <v>30</v>
      </c>
      <c r="AF37" s="556"/>
      <c r="AG37" s="597">
        <v>1.04</v>
      </c>
      <c r="AH37" s="556"/>
      <c r="AI37" s="286" t="s">
        <v>155</v>
      </c>
      <c r="AJ37" s="551"/>
      <c r="AK37" s="1572" t="s">
        <v>1123</v>
      </c>
      <c r="AL37" s="1533"/>
      <c r="AP37" s="549"/>
      <c r="AQ37" s="3"/>
      <c r="AW37" s="803"/>
      <c r="AX37" s="280"/>
      <c r="AY37" s="280"/>
      <c r="AZ37" s="280"/>
      <c r="BA37" s="280"/>
      <c r="BB37" s="280"/>
      <c r="BC37" s="280"/>
      <c r="BD37" s="280"/>
      <c r="BE37" s="280"/>
      <c r="BF37" s="280"/>
      <c r="BG37" s="279"/>
      <c r="BH37" s="490"/>
      <c r="BI37" s="493"/>
      <c r="BJ37" s="494"/>
      <c r="BK37" s="494"/>
      <c r="BL37" s="494"/>
      <c r="BM37" s="494"/>
      <c r="BN37" s="494"/>
      <c r="BO37" s="494"/>
      <c r="BP37" s="494"/>
      <c r="BQ37" s="494"/>
      <c r="BR37" s="494"/>
      <c r="BS37" s="494"/>
      <c r="BT37" s="494"/>
      <c r="BU37" s="494"/>
      <c r="BV37" s="494"/>
      <c r="BW37" s="497"/>
      <c r="BY37" s="632" t="s">
        <v>1014</v>
      </c>
      <c r="BZ37" s="119" t="s">
        <v>556</v>
      </c>
      <c r="CA37" s="93">
        <f t="shared" si="19"/>
        <v>0.24</v>
      </c>
      <c r="CB37" s="92" t="s">
        <v>282</v>
      </c>
      <c r="CC37" s="75">
        <f t="shared" si="20"/>
        <v>4</v>
      </c>
      <c r="CD37" s="74">
        <f t="shared" si="21"/>
        <v>24</v>
      </c>
      <c r="CE37" s="91">
        <v>240</v>
      </c>
      <c r="CF37" s="72">
        <v>200</v>
      </c>
      <c r="CG37" s="71">
        <v>280</v>
      </c>
      <c r="CH37" s="79">
        <f t="shared" si="22"/>
        <v>28</v>
      </c>
      <c r="CI37" s="95">
        <v>280</v>
      </c>
      <c r="CJ37" s="960" t="s">
        <v>555</v>
      </c>
      <c r="CL37" s="708"/>
      <c r="CM37" s="20"/>
      <c r="CN37" s="20"/>
      <c r="CO37" s="20"/>
      <c r="CP37" s="20"/>
      <c r="CQ37" s="20"/>
      <c r="CR37" s="20"/>
      <c r="CS37" s="204"/>
      <c r="CT37" s="196"/>
      <c r="CU37" s="28" t="s">
        <v>707</v>
      </c>
      <c r="CV37" s="196"/>
      <c r="CW37" s="196"/>
      <c r="CX37" s="196"/>
      <c r="CZ37" s="9">
        <v>1</v>
      </c>
    </row>
    <row r="38" spans="1:104" ht="21" customHeight="1">
      <c r="A38" s="731"/>
      <c r="B38" s="145" t="str">
        <f t="shared" si="45"/>
        <v>►</v>
      </c>
      <c r="C38" s="118" t="str">
        <f>C20</f>
        <v>R.Recipe name.With or without alcohol.Quand.Verre Flute(s).Family to stick on</v>
      </c>
      <c r="D38" s="118">
        <f>D20</f>
        <v>2</v>
      </c>
      <c r="E38" s="117" t="str">
        <f>E20</f>
        <v>Flute(s)</v>
      </c>
      <c r="F38" s="116">
        <f>F20</f>
        <v>12</v>
      </c>
      <c r="G38" s="115" t="str">
        <f>G20</f>
        <v>cl</v>
      </c>
      <c r="H38" s="281" t="str">
        <f>IF(ISBLANK(I38),"",MAX(H31:H37)+1)</f>
        <v/>
      </c>
      <c r="I38" s="280"/>
      <c r="J38" s="280"/>
      <c r="K38" s="280"/>
      <c r="L38" s="280"/>
      <c r="M38" s="280"/>
      <c r="N38" s="280"/>
      <c r="O38" s="280"/>
      <c r="P38" s="280"/>
      <c r="Q38" s="280"/>
      <c r="R38" s="280"/>
      <c r="S38" s="279"/>
      <c r="T38" s="546"/>
      <c r="U38" s="322" t="s">
        <v>543</v>
      </c>
      <c r="V38" s="806">
        <v>300</v>
      </c>
      <c r="AA38" s="542" t="s">
        <v>293</v>
      </c>
      <c r="AB38" s="806">
        <v>5</v>
      </c>
      <c r="AD38" s="634"/>
      <c r="AE38" s="288">
        <v>40</v>
      </c>
      <c r="AF38" s="556"/>
      <c r="AG38" s="597">
        <v>0.94</v>
      </c>
      <c r="AH38" s="556"/>
      <c r="AI38" s="286" t="s">
        <v>152</v>
      </c>
      <c r="AJ38" s="551"/>
      <c r="AK38" s="1572" t="s">
        <v>741</v>
      </c>
      <c r="AL38" s="1533"/>
      <c r="AP38" s="549"/>
      <c r="AQ38" s="1645" t="s">
        <v>878</v>
      </c>
      <c r="AS38" s="1647" t="s">
        <v>810</v>
      </c>
      <c r="AT38" s="1648" t="s">
        <v>1152</v>
      </c>
      <c r="AW38" s="803"/>
      <c r="AX38" s="280"/>
      <c r="AY38" s="280"/>
      <c r="AZ38" s="280"/>
      <c r="BA38" s="280"/>
      <c r="BB38" s="280"/>
      <c r="BC38" s="280"/>
      <c r="BD38" s="280"/>
      <c r="BE38" s="280"/>
      <c r="BF38" s="280"/>
      <c r="BG38" s="279"/>
      <c r="BH38" s="490"/>
      <c r="BI38" s="493"/>
      <c r="BJ38" s="494"/>
      <c r="BK38" s="494"/>
      <c r="BL38" s="494"/>
      <c r="BM38" s="494"/>
      <c r="BN38" s="494"/>
      <c r="BO38" s="494"/>
      <c r="BP38" s="494"/>
      <c r="BQ38" s="494"/>
      <c r="BR38" s="494"/>
      <c r="BS38" s="494"/>
      <c r="BT38" s="494"/>
      <c r="BU38" s="494"/>
      <c r="BV38" s="494"/>
      <c r="BW38" s="497"/>
      <c r="BY38" s="632" t="s">
        <v>1014</v>
      </c>
      <c r="BZ38" s="119" t="s">
        <v>547</v>
      </c>
      <c r="CA38" s="93">
        <f t="shared" si="19"/>
        <v>0.35</v>
      </c>
      <c r="CB38" s="92" t="s">
        <v>282</v>
      </c>
      <c r="CC38" s="75">
        <f t="shared" si="20"/>
        <v>3</v>
      </c>
      <c r="CD38" s="74">
        <f t="shared" si="21"/>
        <v>35</v>
      </c>
      <c r="CE38" s="91">
        <v>350</v>
      </c>
      <c r="CF38" s="72">
        <v>300</v>
      </c>
      <c r="CG38" s="71">
        <v>410</v>
      </c>
      <c r="CH38" s="79">
        <f t="shared" si="22"/>
        <v>41</v>
      </c>
      <c r="CI38" s="95">
        <v>410</v>
      </c>
      <c r="CJ38" s="960" t="s">
        <v>546</v>
      </c>
      <c r="CL38" s="875" t="s">
        <v>2595</v>
      </c>
      <c r="CM38" s="20"/>
      <c r="CN38" s="20"/>
      <c r="CO38" s="20"/>
      <c r="CP38" s="20"/>
      <c r="CQ38" s="20"/>
      <c r="CR38" s="20"/>
      <c r="CS38" s="204"/>
      <c r="CT38" s="196"/>
      <c r="CU38" s="548" t="s">
        <v>708</v>
      </c>
      <c r="CV38" s="196"/>
      <c r="CW38" s="196"/>
      <c r="CX38" s="196"/>
      <c r="CZ38" s="9">
        <v>1</v>
      </c>
    </row>
    <row r="39" spans="1:104" ht="21" customHeight="1">
      <c r="A39" s="731"/>
      <c r="B39" s="145" t="str">
        <f t="shared" si="45"/>
        <v>►</v>
      </c>
      <c r="C39" s="118" t="str">
        <f>C20</f>
        <v>R.Recipe name.With or without alcohol.Quand.Verre Flute(s).Family to stick on</v>
      </c>
      <c r="D39" s="118">
        <f>D20</f>
        <v>2</v>
      </c>
      <c r="E39" s="117" t="str">
        <f>E20</f>
        <v>Flute(s)</v>
      </c>
      <c r="F39" s="116">
        <f>F20</f>
        <v>12</v>
      </c>
      <c r="G39" s="115" t="str">
        <f>G20</f>
        <v>cl</v>
      </c>
      <c r="H39" s="281" t="str">
        <f>IF(ISBLANK(I39),"",MAX(H31:H38)+1)</f>
        <v/>
      </c>
      <c r="I39" s="280"/>
      <c r="J39" s="280"/>
      <c r="K39" s="280"/>
      <c r="L39" s="280"/>
      <c r="M39" s="280"/>
      <c r="N39" s="280"/>
      <c r="O39" s="280"/>
      <c r="P39" s="280"/>
      <c r="Q39" s="280"/>
      <c r="R39" s="280"/>
      <c r="S39" s="279"/>
      <c r="T39" s="546"/>
      <c r="U39" s="322" t="s">
        <v>531</v>
      </c>
      <c r="V39" s="806">
        <v>240</v>
      </c>
      <c r="AA39" s="626" t="s">
        <v>290</v>
      </c>
      <c r="AB39" s="806">
        <v>120</v>
      </c>
      <c r="AD39" s="634"/>
      <c r="AE39" s="288">
        <v>25</v>
      </c>
      <c r="AF39" s="556"/>
      <c r="AG39" s="597">
        <v>1.05</v>
      </c>
      <c r="AH39" s="556"/>
      <c r="AI39" s="286" t="s">
        <v>150</v>
      </c>
      <c r="AJ39" s="551"/>
      <c r="AK39" s="1572" t="s">
        <v>1124</v>
      </c>
      <c r="AL39" s="1533"/>
      <c r="AP39" s="549"/>
      <c r="AQ39" s="1646"/>
      <c r="AS39" s="1646"/>
      <c r="AT39" s="1648"/>
      <c r="AW39" s="803"/>
      <c r="AX39" s="280"/>
      <c r="AY39" s="280"/>
      <c r="AZ39" s="280"/>
      <c r="BA39" s="280"/>
      <c r="BB39" s="280"/>
      <c r="BC39" s="280"/>
      <c r="BD39" s="280"/>
      <c r="BE39" s="280"/>
      <c r="BF39" s="280"/>
      <c r="BG39" s="279"/>
      <c r="BH39" s="490"/>
      <c r="BI39" s="493"/>
      <c r="BJ39" s="494"/>
      <c r="BK39" s="494"/>
      <c r="BL39" s="494"/>
      <c r="BM39" s="494"/>
      <c r="BN39" s="494"/>
      <c r="BO39" s="494"/>
      <c r="BP39" s="494"/>
      <c r="BQ39" s="494"/>
      <c r="BR39" s="494"/>
      <c r="BS39" s="494"/>
      <c r="BT39" s="494"/>
      <c r="BU39" s="494"/>
      <c r="BV39" s="494"/>
      <c r="BW39" s="497"/>
      <c r="BY39" s="632" t="s">
        <v>1014</v>
      </c>
      <c r="BZ39" s="119" t="s">
        <v>545</v>
      </c>
      <c r="CA39" s="93">
        <f t="shared" si="19"/>
        <v>0.35</v>
      </c>
      <c r="CB39" s="92" t="s">
        <v>282</v>
      </c>
      <c r="CC39" s="75">
        <f t="shared" si="20"/>
        <v>3</v>
      </c>
      <c r="CD39" s="74">
        <f t="shared" si="21"/>
        <v>35</v>
      </c>
      <c r="CE39" s="91">
        <v>350</v>
      </c>
      <c r="CF39" s="72">
        <v>300</v>
      </c>
      <c r="CG39" s="71">
        <v>410</v>
      </c>
      <c r="CH39" s="79">
        <f t="shared" si="22"/>
        <v>41</v>
      </c>
      <c r="CI39" s="95">
        <v>410</v>
      </c>
      <c r="CJ39" s="960" t="s">
        <v>544</v>
      </c>
      <c r="CL39" s="875" t="s">
        <v>2596</v>
      </c>
      <c r="CM39" s="20"/>
      <c r="CN39" s="20"/>
      <c r="CO39" s="20"/>
      <c r="CP39" s="20"/>
      <c r="CQ39" s="20"/>
      <c r="CR39" s="20"/>
      <c r="CS39" s="204"/>
      <c r="CT39" s="196"/>
      <c r="CU39" s="278" t="s">
        <v>710</v>
      </c>
      <c r="CV39" s="196"/>
      <c r="CW39" s="196"/>
      <c r="CX39" s="196"/>
      <c r="CZ39" s="9">
        <v>1</v>
      </c>
    </row>
    <row r="40" spans="1:104" ht="21" customHeight="1" thickBot="1">
      <c r="A40" s="731"/>
      <c r="B40" s="145" t="str">
        <f t="shared" si="45"/>
        <v>►</v>
      </c>
      <c r="C40" s="118" t="str">
        <f>C20</f>
        <v>R.Recipe name.With or without alcohol.Quand.Verre Flute(s).Family to stick on</v>
      </c>
      <c r="D40" s="118">
        <f>D20</f>
        <v>2</v>
      </c>
      <c r="E40" s="117" t="str">
        <f>E20</f>
        <v>Flute(s)</v>
      </c>
      <c r="F40" s="116">
        <f>F20</f>
        <v>12</v>
      </c>
      <c r="G40" s="115" t="str">
        <f>G20</f>
        <v>cl</v>
      </c>
      <c r="H40" s="281" t="str">
        <f>IF(ISBLANK(I40),"",MAX(H31:H39)+1)</f>
        <v/>
      </c>
      <c r="I40" s="280"/>
      <c r="J40" s="280"/>
      <c r="K40" s="280"/>
      <c r="L40" s="280"/>
      <c r="M40" s="280"/>
      <c r="N40" s="280"/>
      <c r="O40" s="280"/>
      <c r="P40" s="280"/>
      <c r="Q40" s="280"/>
      <c r="R40" s="280"/>
      <c r="S40" s="279"/>
      <c r="T40" s="546"/>
      <c r="U40" s="322" t="s">
        <v>473</v>
      </c>
      <c r="V40" s="806">
        <v>200</v>
      </c>
      <c r="AA40" s="86" t="s">
        <v>269</v>
      </c>
      <c r="AB40" s="807">
        <v>4</v>
      </c>
      <c r="AD40" s="634"/>
      <c r="AE40" s="288">
        <v>20</v>
      </c>
      <c r="AF40" s="556"/>
      <c r="AG40" s="597">
        <v>1.25</v>
      </c>
      <c r="AH40" s="556"/>
      <c r="AI40" s="286" t="s">
        <v>147</v>
      </c>
      <c r="AJ40" s="551"/>
      <c r="AK40" s="1572" t="s">
        <v>1125</v>
      </c>
      <c r="AL40" s="1533"/>
      <c r="AP40" s="549"/>
      <c r="AQ40" s="3"/>
      <c r="AW40" s="803"/>
      <c r="AX40" s="280"/>
      <c r="AY40" s="280"/>
      <c r="AZ40" s="280"/>
      <c r="BA40" s="280"/>
      <c r="BB40" s="280"/>
      <c r="BC40" s="280"/>
      <c r="BD40" s="280"/>
      <c r="BE40" s="280"/>
      <c r="BF40" s="280"/>
      <c r="BG40" s="279"/>
      <c r="BH40" s="490"/>
      <c r="BI40" s="493"/>
      <c r="BJ40" s="494"/>
      <c r="BK40" s="494"/>
      <c r="BL40" s="494"/>
      <c r="BM40" s="494"/>
      <c r="BN40" s="494"/>
      <c r="BO40" s="494"/>
      <c r="BP40" s="494"/>
      <c r="BQ40" s="494"/>
      <c r="BR40" s="494"/>
      <c r="BS40" s="494"/>
      <c r="BT40" s="494"/>
      <c r="BU40" s="494"/>
      <c r="BV40" s="494"/>
      <c r="BW40" s="497"/>
      <c r="BY40" s="632" t="s">
        <v>1014</v>
      </c>
      <c r="BZ40" s="119" t="s">
        <v>543</v>
      </c>
      <c r="CA40" s="93">
        <f t="shared" si="19"/>
        <v>0.3</v>
      </c>
      <c r="CB40" s="92" t="s">
        <v>282</v>
      </c>
      <c r="CC40" s="75">
        <f t="shared" si="20"/>
        <v>3</v>
      </c>
      <c r="CD40" s="74">
        <f t="shared" si="21"/>
        <v>30</v>
      </c>
      <c r="CE40" s="91">
        <v>300</v>
      </c>
      <c r="CF40" s="72">
        <v>250</v>
      </c>
      <c r="CG40" s="71">
        <v>360</v>
      </c>
      <c r="CH40" s="79">
        <f t="shared" si="22"/>
        <v>36</v>
      </c>
      <c r="CI40" s="95">
        <v>360</v>
      </c>
      <c r="CJ40" s="960" t="s">
        <v>542</v>
      </c>
      <c r="CL40" s="863" t="s">
        <v>392</v>
      </c>
      <c r="CM40" s="182" t="s">
        <v>391</v>
      </c>
      <c r="CN40" s="182" t="s">
        <v>390</v>
      </c>
      <c r="CO40" s="182" t="s">
        <v>389</v>
      </c>
      <c r="CP40" s="182" t="s">
        <v>388</v>
      </c>
      <c r="CQ40" s="182" t="s">
        <v>387</v>
      </c>
      <c r="CR40" s="182" t="s">
        <v>386</v>
      </c>
      <c r="CS40" s="864" t="s">
        <v>385</v>
      </c>
      <c r="CT40" s="196"/>
      <c r="CU40" s="28" t="s">
        <v>711</v>
      </c>
      <c r="CV40" s="196"/>
      <c r="CW40" s="196"/>
      <c r="CX40" s="196"/>
      <c r="CZ40" s="9">
        <v>1</v>
      </c>
    </row>
    <row r="41" spans="1:104" ht="21" customHeight="1">
      <c r="A41" s="731"/>
      <c r="B41" s="145" t="str">
        <f t="shared" si="45"/>
        <v>►</v>
      </c>
      <c r="C41" s="118" t="str">
        <f>C20</f>
        <v>R.Recipe name.With or without alcohol.Quand.Verre Flute(s).Family to stick on</v>
      </c>
      <c r="D41" s="118">
        <f>D20</f>
        <v>2</v>
      </c>
      <c r="E41" s="117" t="str">
        <f>E20</f>
        <v>Flute(s)</v>
      </c>
      <c r="F41" s="116">
        <f>F20</f>
        <v>12</v>
      </c>
      <c r="G41" s="115" t="str">
        <f>G20</f>
        <v>cl</v>
      </c>
      <c r="H41" s="1702" t="s">
        <v>1005</v>
      </c>
      <c r="I41" s="277"/>
      <c r="J41" s="277"/>
      <c r="K41" s="277"/>
      <c r="L41" s="277"/>
      <c r="M41" s="277"/>
      <c r="N41" s="277"/>
      <c r="O41" s="277"/>
      <c r="P41" s="277"/>
      <c r="Q41" s="277"/>
      <c r="R41" s="277"/>
      <c r="S41" s="276"/>
      <c r="T41" s="546"/>
      <c r="U41" s="322" t="s">
        <v>517</v>
      </c>
      <c r="V41" s="806">
        <v>150</v>
      </c>
      <c r="AA41" s="86" t="s">
        <v>267</v>
      </c>
      <c r="AB41" s="807">
        <v>200</v>
      </c>
      <c r="AD41" s="634"/>
      <c r="AE41" s="288">
        <v>55</v>
      </c>
      <c r="AF41" s="556"/>
      <c r="AG41" s="597">
        <v>1.05</v>
      </c>
      <c r="AH41" s="556"/>
      <c r="AI41" s="286" t="s">
        <v>144</v>
      </c>
      <c r="AJ41" s="551"/>
      <c r="AK41" s="1572" t="s">
        <v>1126</v>
      </c>
      <c r="AL41" s="1533"/>
      <c r="AP41" s="549"/>
      <c r="AQ41" s="1662" t="s">
        <v>879</v>
      </c>
      <c r="AS41" s="1664" t="s">
        <v>824</v>
      </c>
      <c r="AT41" s="1648" t="s">
        <v>1153</v>
      </c>
      <c r="AW41" s="773"/>
      <c r="AX41" s="277"/>
      <c r="AY41" s="277"/>
      <c r="AZ41" s="277"/>
      <c r="BA41" s="277"/>
      <c r="BB41" s="277"/>
      <c r="BC41" s="277"/>
      <c r="BD41" s="277"/>
      <c r="BE41" s="277"/>
      <c r="BF41" s="277"/>
      <c r="BG41" s="276"/>
      <c r="BH41" s="490"/>
      <c r="BI41" s="493"/>
      <c r="BJ41" s="494"/>
      <c r="BK41" s="494"/>
      <c r="BL41" s="494"/>
      <c r="BM41" s="494"/>
      <c r="BN41" s="494"/>
      <c r="BO41" s="494"/>
      <c r="BP41" s="494"/>
      <c r="BQ41" s="494"/>
      <c r="BR41" s="494"/>
      <c r="BS41" s="494"/>
      <c r="BT41" s="494"/>
      <c r="BU41" s="494"/>
      <c r="BV41" s="494"/>
      <c r="BW41" s="497"/>
      <c r="BY41" s="632" t="s">
        <v>1014</v>
      </c>
      <c r="BZ41" s="119" t="s">
        <v>531</v>
      </c>
      <c r="CA41" s="93">
        <f t="shared" si="19"/>
        <v>0.24</v>
      </c>
      <c r="CB41" s="92" t="s">
        <v>282</v>
      </c>
      <c r="CC41" s="75">
        <f t="shared" si="20"/>
        <v>4</v>
      </c>
      <c r="CD41" s="74">
        <f t="shared" si="21"/>
        <v>24</v>
      </c>
      <c r="CE41" s="91">
        <v>240</v>
      </c>
      <c r="CF41" s="72">
        <v>200</v>
      </c>
      <c r="CG41" s="71">
        <v>280</v>
      </c>
      <c r="CH41" s="79">
        <f t="shared" si="22"/>
        <v>28</v>
      </c>
      <c r="CI41" s="95">
        <v>280</v>
      </c>
      <c r="CJ41" s="960" t="s">
        <v>530</v>
      </c>
      <c r="CL41" s="1711" t="s">
        <v>2597</v>
      </c>
      <c r="CM41" s="1606" t="s">
        <v>1170</v>
      </c>
      <c r="CN41" s="174"/>
      <c r="CO41" s="1608" t="s">
        <v>998</v>
      </c>
      <c r="CP41" s="1610" t="s">
        <v>377</v>
      </c>
      <c r="CQ41" s="1573" t="s">
        <v>999</v>
      </c>
      <c r="CR41" s="1582" t="s">
        <v>1171</v>
      </c>
      <c r="CS41" s="710" t="s">
        <v>374</v>
      </c>
      <c r="CT41" s="196"/>
      <c r="CU41" s="28" t="s">
        <v>712</v>
      </c>
      <c r="CV41" s="196"/>
      <c r="CW41" s="196"/>
      <c r="CX41" s="196"/>
      <c r="CZ41" s="9">
        <v>1</v>
      </c>
    </row>
    <row r="42" spans="1:104" ht="21" customHeight="1">
      <c r="A42" s="731"/>
      <c r="B42" s="145" t="str">
        <f t="shared" si="45"/>
        <v>►</v>
      </c>
      <c r="C42" s="118" t="str">
        <f>C20</f>
        <v>R.Recipe name.With or without alcohol.Quand.Verre Flute(s).Family to stick on</v>
      </c>
      <c r="D42" s="118">
        <f>D20</f>
        <v>2</v>
      </c>
      <c r="E42" s="117" t="str">
        <f>E20</f>
        <v>Flute(s)</v>
      </c>
      <c r="F42" s="116">
        <f>F20</f>
        <v>12</v>
      </c>
      <c r="G42" s="115" t="str">
        <f>G20</f>
        <v>cl</v>
      </c>
      <c r="H42" s="1702"/>
      <c r="I42" s="277"/>
      <c r="J42" s="277"/>
      <c r="K42" s="277"/>
      <c r="L42" s="277"/>
      <c r="M42" s="277"/>
      <c r="N42" s="277"/>
      <c r="O42" s="277"/>
      <c r="P42" s="277"/>
      <c r="Q42" s="277"/>
      <c r="R42" s="277"/>
      <c r="S42" s="276"/>
      <c r="T42" s="546"/>
      <c r="U42" s="322" t="s">
        <v>515</v>
      </c>
      <c r="V42" s="806">
        <v>180</v>
      </c>
      <c r="AA42" s="86" t="s">
        <v>265</v>
      </c>
      <c r="AB42" s="807">
        <v>2</v>
      </c>
      <c r="AD42" s="634"/>
      <c r="AE42" s="288">
        <v>25</v>
      </c>
      <c r="AF42" s="556"/>
      <c r="AG42" s="597">
        <v>1.03</v>
      </c>
      <c r="AH42" s="556"/>
      <c r="AI42" s="286" t="s">
        <v>140</v>
      </c>
      <c r="AJ42" s="551"/>
      <c r="AK42" s="1572" t="s">
        <v>1127</v>
      </c>
      <c r="AL42" s="1533"/>
      <c r="AP42" s="549"/>
      <c r="AQ42" s="1663"/>
      <c r="AS42" s="1663"/>
      <c r="AT42" s="1648"/>
      <c r="AW42" s="773"/>
      <c r="AX42" s="277"/>
      <c r="AY42" s="277"/>
      <c r="AZ42" s="277"/>
      <c r="BA42" s="277"/>
      <c r="BB42" s="277"/>
      <c r="BC42" s="277"/>
      <c r="BD42" s="277"/>
      <c r="BE42" s="277"/>
      <c r="BF42" s="277"/>
      <c r="BG42" s="276"/>
      <c r="BH42" s="490"/>
      <c r="BI42" s="493"/>
      <c r="BJ42" s="494"/>
      <c r="BK42" s="494"/>
      <c r="BL42" s="494"/>
      <c r="BM42" s="494"/>
      <c r="BN42" s="494"/>
      <c r="BO42" s="494"/>
      <c r="BP42" s="494"/>
      <c r="BQ42" s="494"/>
      <c r="BR42" s="494"/>
      <c r="BS42" s="494"/>
      <c r="BT42" s="494"/>
      <c r="BU42" s="494"/>
      <c r="BV42" s="494"/>
      <c r="BW42" s="497"/>
      <c r="BY42" s="632" t="s">
        <v>1014</v>
      </c>
      <c r="BZ42" s="119" t="s">
        <v>473</v>
      </c>
      <c r="CA42" s="93">
        <f t="shared" si="19"/>
        <v>0.2</v>
      </c>
      <c r="CB42" s="92" t="s">
        <v>282</v>
      </c>
      <c r="CC42" s="75">
        <f t="shared" si="20"/>
        <v>5</v>
      </c>
      <c r="CD42" s="74">
        <f t="shared" si="21"/>
        <v>20</v>
      </c>
      <c r="CE42" s="91">
        <v>200</v>
      </c>
      <c r="CF42" s="72">
        <v>180</v>
      </c>
      <c r="CG42" s="71">
        <v>250</v>
      </c>
      <c r="CH42" s="79">
        <f t="shared" si="22"/>
        <v>25</v>
      </c>
      <c r="CI42" s="95">
        <v>250</v>
      </c>
      <c r="CJ42" s="960" t="s">
        <v>520</v>
      </c>
      <c r="CL42" s="1712"/>
      <c r="CM42" s="1607"/>
      <c r="CN42" s="162"/>
      <c r="CO42" s="1609"/>
      <c r="CP42" s="1611"/>
      <c r="CQ42" s="1574"/>
      <c r="CR42" s="1583"/>
      <c r="CS42" s="711" t="s">
        <v>367</v>
      </c>
      <c r="CT42" s="891"/>
      <c r="CU42" s="28" t="s">
        <v>713</v>
      </c>
      <c r="CV42" s="196"/>
      <c r="CW42" s="196"/>
      <c r="CX42" s="196"/>
      <c r="CZ42" s="9">
        <v>1</v>
      </c>
    </row>
    <row r="43" spans="1:104" ht="21" customHeight="1" thickBot="1">
      <c r="A43" s="731"/>
      <c r="B43" s="272" t="s">
        <v>338</v>
      </c>
      <c r="C43" s="118" t="str">
        <f>C20</f>
        <v>R.Recipe name.With or without alcohol.Quand.Verre Flute(s).Family to stick on</v>
      </c>
      <c r="D43" s="118">
        <f>D20</f>
        <v>2</v>
      </c>
      <c r="E43" s="117" t="str">
        <f>E20</f>
        <v>Flute(s)</v>
      </c>
      <c r="F43" s="116">
        <f>F20</f>
        <v>12</v>
      </c>
      <c r="G43" s="115" t="str">
        <f>G20</f>
        <v>cl</v>
      </c>
      <c r="H43" s="274" t="s">
        <v>509</v>
      </c>
      <c r="I43" s="121"/>
      <c r="J43" s="121"/>
      <c r="K43" s="121"/>
      <c r="L43" s="121"/>
      <c r="M43" s="121"/>
      <c r="N43" s="121"/>
      <c r="O43" s="121"/>
      <c r="P43" s="121"/>
      <c r="Q43" s="121"/>
      <c r="R43" s="121"/>
      <c r="S43" s="120"/>
      <c r="T43" s="546"/>
      <c r="U43" s="322" t="s">
        <v>512</v>
      </c>
      <c r="V43" s="806">
        <v>150</v>
      </c>
      <c r="AA43" s="86" t="s">
        <v>263</v>
      </c>
      <c r="AB43" s="807">
        <v>7</v>
      </c>
      <c r="AD43" s="634"/>
      <c r="AE43" s="288">
        <v>25</v>
      </c>
      <c r="AF43" s="556"/>
      <c r="AG43" s="597">
        <v>1.04</v>
      </c>
      <c r="AH43" s="556"/>
      <c r="AI43" s="286" t="s">
        <v>140</v>
      </c>
      <c r="AJ43" s="551"/>
      <c r="AK43" s="1572" t="s">
        <v>1128</v>
      </c>
      <c r="AL43" s="1533"/>
      <c r="AP43" s="549"/>
      <c r="AQ43" s="3"/>
      <c r="AW43" s="774"/>
      <c r="AX43" s="121"/>
      <c r="AY43" s="121"/>
      <c r="AZ43" s="121"/>
      <c r="BA43" s="121"/>
      <c r="BB43" s="121"/>
      <c r="BC43" s="121"/>
      <c r="BD43" s="121"/>
      <c r="BE43" s="121"/>
      <c r="BF43" s="121"/>
      <c r="BG43" s="120"/>
      <c r="BH43" s="490"/>
      <c r="BI43" s="493"/>
      <c r="BJ43" s="494"/>
      <c r="BK43" s="494"/>
      <c r="BL43" s="494"/>
      <c r="BM43" s="494"/>
      <c r="BN43" s="494"/>
      <c r="BO43" s="494"/>
      <c r="BP43" s="494"/>
      <c r="BQ43" s="494"/>
      <c r="BR43" s="494"/>
      <c r="BS43" s="494"/>
      <c r="BT43" s="494"/>
      <c r="BU43" s="494"/>
      <c r="BV43" s="494"/>
      <c r="BW43" s="497"/>
      <c r="BY43" s="632" t="s">
        <v>1014</v>
      </c>
      <c r="BZ43" s="119" t="s">
        <v>517</v>
      </c>
      <c r="CA43" s="93">
        <f t="shared" si="19"/>
        <v>0.15</v>
      </c>
      <c r="CB43" s="92" t="s">
        <v>282</v>
      </c>
      <c r="CC43" s="75">
        <f t="shared" si="20"/>
        <v>7</v>
      </c>
      <c r="CD43" s="74">
        <f t="shared" si="21"/>
        <v>15</v>
      </c>
      <c r="CE43" s="91">
        <v>150</v>
      </c>
      <c r="CF43" s="72">
        <v>120</v>
      </c>
      <c r="CG43" s="71">
        <v>180</v>
      </c>
      <c r="CH43" s="79">
        <f t="shared" si="22"/>
        <v>18</v>
      </c>
      <c r="CI43" s="95">
        <v>180</v>
      </c>
      <c r="CJ43" s="960" t="s">
        <v>516</v>
      </c>
      <c r="CL43" s="867"/>
      <c r="CM43" s="291"/>
      <c r="CN43" s="143"/>
      <c r="CO43" s="883">
        <v>1</v>
      </c>
      <c r="CP43" s="816" t="s">
        <v>322</v>
      </c>
      <c r="CQ43" s="884">
        <v>18</v>
      </c>
      <c r="CR43" s="885">
        <v>1.02</v>
      </c>
      <c r="CS43" s="880" t="s">
        <v>2598</v>
      </c>
      <c r="CT43" s="196"/>
      <c r="CU43" s="28" t="s">
        <v>714</v>
      </c>
      <c r="CV43" s="196"/>
      <c r="CW43" s="196"/>
      <c r="CX43" s="196"/>
      <c r="CZ43" s="9">
        <v>1</v>
      </c>
    </row>
    <row r="44" spans="1:104" ht="21" customHeight="1">
      <c r="A44" s="731"/>
      <c r="B44" s="272" t="s">
        <v>338</v>
      </c>
      <c r="C44" s="112">
        <v>2</v>
      </c>
      <c r="D44" s="112">
        <v>2</v>
      </c>
      <c r="E44" s="112">
        <v>2</v>
      </c>
      <c r="F44" s="112">
        <v>2</v>
      </c>
      <c r="G44" s="112">
        <v>2</v>
      </c>
      <c r="H44" s="112">
        <v>10</v>
      </c>
      <c r="I44" s="112">
        <v>12</v>
      </c>
      <c r="J44" s="112">
        <v>10</v>
      </c>
      <c r="K44" s="112">
        <v>3</v>
      </c>
      <c r="L44" s="112">
        <v>11</v>
      </c>
      <c r="M44" s="112">
        <v>11</v>
      </c>
      <c r="N44" s="112">
        <v>4</v>
      </c>
      <c r="O44" s="112">
        <v>11</v>
      </c>
      <c r="P44" s="112">
        <v>11</v>
      </c>
      <c r="Q44" s="112">
        <v>11</v>
      </c>
      <c r="R44" s="112">
        <v>12</v>
      </c>
      <c r="S44" s="114">
        <v>40</v>
      </c>
      <c r="T44" s="546"/>
      <c r="U44" s="322" t="s">
        <v>450</v>
      </c>
      <c r="V44" s="806">
        <v>25</v>
      </c>
      <c r="AA44" s="86" t="s">
        <v>260</v>
      </c>
      <c r="AB44" s="808">
        <v>120</v>
      </c>
      <c r="AD44" s="634"/>
      <c r="AE44" s="288">
        <v>15</v>
      </c>
      <c r="AF44" s="556"/>
      <c r="AG44" s="597">
        <v>1.02</v>
      </c>
      <c r="AH44" s="556"/>
      <c r="AI44" s="286" t="s">
        <v>137</v>
      </c>
      <c r="AJ44" s="551"/>
      <c r="AK44" s="1572" t="s">
        <v>1118</v>
      </c>
      <c r="AL44" s="1533"/>
      <c r="AP44" s="549"/>
      <c r="AQ44" s="1662" t="s">
        <v>880</v>
      </c>
      <c r="AS44" s="1664" t="s">
        <v>826</v>
      </c>
      <c r="AT44" s="1648" t="s">
        <v>1154</v>
      </c>
      <c r="AW44" s="775">
        <v>40</v>
      </c>
      <c r="AX44" s="112">
        <v>5</v>
      </c>
      <c r="AY44" s="112">
        <v>12</v>
      </c>
      <c r="AZ44" s="112">
        <v>25</v>
      </c>
      <c r="BA44" s="112">
        <v>23</v>
      </c>
      <c r="BB44" s="112">
        <v>7</v>
      </c>
      <c r="BC44" s="112">
        <v>13</v>
      </c>
      <c r="BD44" s="112">
        <v>12</v>
      </c>
      <c r="BE44" s="112">
        <v>9</v>
      </c>
      <c r="BF44" s="112">
        <v>12</v>
      </c>
      <c r="BG44" s="114">
        <v>13</v>
      </c>
      <c r="BH44" s="490"/>
      <c r="BI44" s="113">
        <v>14</v>
      </c>
      <c r="BJ44" s="112">
        <v>11</v>
      </c>
      <c r="BK44" s="112">
        <v>17</v>
      </c>
      <c r="BL44" s="112">
        <v>17</v>
      </c>
      <c r="BM44" s="112">
        <v>17</v>
      </c>
      <c r="BN44" s="112">
        <v>14</v>
      </c>
      <c r="BO44" s="112">
        <v>11</v>
      </c>
      <c r="BP44" s="112">
        <v>14</v>
      </c>
      <c r="BQ44" s="112">
        <v>21</v>
      </c>
      <c r="BR44" s="112">
        <v>18</v>
      </c>
      <c r="BS44" s="112">
        <v>17</v>
      </c>
      <c r="BT44" s="112">
        <v>11</v>
      </c>
      <c r="BU44" s="112">
        <v>11</v>
      </c>
      <c r="BV44" s="112">
        <v>11</v>
      </c>
      <c r="BW44" s="111">
        <v>17</v>
      </c>
      <c r="BY44" s="632" t="s">
        <v>1014</v>
      </c>
      <c r="BZ44" s="119" t="s">
        <v>515</v>
      </c>
      <c r="CA44" s="93">
        <f t="shared" si="19"/>
        <v>0.18</v>
      </c>
      <c r="CB44" s="92" t="s">
        <v>282</v>
      </c>
      <c r="CC44" s="75">
        <f t="shared" si="20"/>
        <v>6</v>
      </c>
      <c r="CD44" s="74">
        <f t="shared" si="21"/>
        <v>18</v>
      </c>
      <c r="CE44" s="91">
        <v>180</v>
      </c>
      <c r="CF44" s="72">
        <v>150</v>
      </c>
      <c r="CG44" s="71">
        <v>210</v>
      </c>
      <c r="CH44" s="79">
        <f t="shared" si="22"/>
        <v>21</v>
      </c>
      <c r="CI44" s="95">
        <v>210</v>
      </c>
      <c r="CJ44" s="960" t="s">
        <v>514</v>
      </c>
      <c r="CL44" s="867"/>
      <c r="CM44" s="291"/>
      <c r="CN44" s="143"/>
      <c r="CO44" s="883">
        <v>1</v>
      </c>
      <c r="CP44" s="816" t="s">
        <v>322</v>
      </c>
      <c r="CQ44" s="884">
        <v>40</v>
      </c>
      <c r="CR44" s="886">
        <v>0.95</v>
      </c>
      <c r="CS44" s="880" t="s">
        <v>457</v>
      </c>
      <c r="CT44" s="196"/>
      <c r="CU44" s="548" t="s">
        <v>715</v>
      </c>
      <c r="CV44" s="196"/>
      <c r="CW44" s="196"/>
      <c r="CX44" s="196"/>
      <c r="CZ44" s="9">
        <v>1</v>
      </c>
    </row>
    <row r="45" spans="1:104" ht="21" customHeight="1" thickBot="1">
      <c r="A45" s="731"/>
      <c r="B45" s="271" t="s">
        <v>338</v>
      </c>
      <c r="C45" s="270">
        <f t="shared" ref="C45:Q45" ca="1" si="46">CELL("largeur",C45)</f>
        <v>2</v>
      </c>
      <c r="D45" s="270">
        <f t="shared" ca="1" si="46"/>
        <v>2</v>
      </c>
      <c r="E45" s="270">
        <f t="shared" ca="1" si="46"/>
        <v>2</v>
      </c>
      <c r="F45" s="270">
        <f t="shared" ca="1" si="46"/>
        <v>2</v>
      </c>
      <c r="G45" s="270">
        <f t="shared" ca="1" si="46"/>
        <v>2</v>
      </c>
      <c r="H45" s="270">
        <f t="shared" ca="1" si="46"/>
        <v>12</v>
      </c>
      <c r="I45" s="270">
        <f t="shared" ca="1" si="46"/>
        <v>17</v>
      </c>
      <c r="J45" s="270">
        <f t="shared" ca="1" si="46"/>
        <v>10</v>
      </c>
      <c r="K45" s="270">
        <f t="shared" ca="1" si="46"/>
        <v>3</v>
      </c>
      <c r="L45" s="270">
        <f t="shared" ca="1" si="46"/>
        <v>11</v>
      </c>
      <c r="M45" s="270">
        <f t="shared" ca="1" si="46"/>
        <v>11</v>
      </c>
      <c r="N45" s="270">
        <f t="shared" ca="1" si="46"/>
        <v>4</v>
      </c>
      <c r="O45" s="270">
        <f t="shared" ca="1" si="46"/>
        <v>11</v>
      </c>
      <c r="P45" s="270">
        <f t="shared" ca="1" si="46"/>
        <v>11</v>
      </c>
      <c r="Q45" s="270">
        <f t="shared" ca="1" si="46"/>
        <v>11</v>
      </c>
      <c r="R45" s="270">
        <v>12</v>
      </c>
      <c r="S45" s="269">
        <f ca="1">CELL("largeur",S45)</f>
        <v>40</v>
      </c>
      <c r="T45" s="546"/>
      <c r="U45" s="322" t="s">
        <v>448</v>
      </c>
      <c r="V45" s="806">
        <v>350</v>
      </c>
      <c r="AD45" s="634"/>
      <c r="AE45" s="288">
        <v>40</v>
      </c>
      <c r="AF45" s="556"/>
      <c r="AG45" s="597">
        <v>0.94</v>
      </c>
      <c r="AH45" s="556"/>
      <c r="AI45" s="286" t="s">
        <v>135</v>
      </c>
      <c r="AJ45" s="551"/>
      <c r="AK45" s="1572" t="s">
        <v>728</v>
      </c>
      <c r="AL45" s="1533"/>
      <c r="AP45" s="549"/>
      <c r="AQ45" s="1663"/>
      <c r="AS45" s="1663"/>
      <c r="AT45" s="1648"/>
      <c r="AW45" s="776">
        <f t="shared" ref="AW45:BE45" ca="1" si="47">CELL("largeur",AW45)</f>
        <v>40</v>
      </c>
      <c r="AX45" s="270">
        <f t="shared" ca="1" si="47"/>
        <v>5</v>
      </c>
      <c r="AY45" s="270">
        <f t="shared" ca="1" si="47"/>
        <v>12</v>
      </c>
      <c r="AZ45" s="270">
        <f t="shared" ca="1" si="47"/>
        <v>25</v>
      </c>
      <c r="BA45" s="270">
        <f t="shared" ca="1" si="47"/>
        <v>23</v>
      </c>
      <c r="BB45" s="270">
        <f t="shared" ca="1" si="47"/>
        <v>7</v>
      </c>
      <c r="BC45" s="270">
        <f t="shared" ca="1" si="47"/>
        <v>13</v>
      </c>
      <c r="BD45" s="270">
        <f t="shared" ca="1" si="47"/>
        <v>12</v>
      </c>
      <c r="BE45" s="270">
        <f t="shared" ca="1" si="47"/>
        <v>9</v>
      </c>
      <c r="BF45" s="270">
        <v>12</v>
      </c>
      <c r="BG45" s="269">
        <f ca="1">CELL("largeur",BG45)</f>
        <v>13</v>
      </c>
      <c r="BH45" s="490"/>
      <c r="BI45" s="110">
        <f t="shared" ref="BI45:BW45" ca="1" si="48">CELL("largeur",BI45)</f>
        <v>14</v>
      </c>
      <c r="BJ45" s="109">
        <f t="shared" ca="1" si="48"/>
        <v>11</v>
      </c>
      <c r="BK45" s="109">
        <f t="shared" ca="1" si="48"/>
        <v>17</v>
      </c>
      <c r="BL45" s="109">
        <f t="shared" ca="1" si="48"/>
        <v>17</v>
      </c>
      <c r="BM45" s="109">
        <f t="shared" ca="1" si="48"/>
        <v>17</v>
      </c>
      <c r="BN45" s="109">
        <f t="shared" ca="1" si="48"/>
        <v>14</v>
      </c>
      <c r="BO45" s="109">
        <f t="shared" ca="1" si="48"/>
        <v>11</v>
      </c>
      <c r="BP45" s="109">
        <f t="shared" ca="1" si="48"/>
        <v>14</v>
      </c>
      <c r="BQ45" s="109">
        <f t="shared" ca="1" si="48"/>
        <v>21</v>
      </c>
      <c r="BR45" s="109">
        <f t="shared" ca="1" si="48"/>
        <v>18</v>
      </c>
      <c r="BS45" s="109">
        <f t="shared" ca="1" si="48"/>
        <v>17</v>
      </c>
      <c r="BT45" s="109">
        <f t="shared" ca="1" si="48"/>
        <v>11</v>
      </c>
      <c r="BU45" s="109">
        <f t="shared" ca="1" si="48"/>
        <v>11</v>
      </c>
      <c r="BV45" s="109">
        <f t="shared" ca="1" si="48"/>
        <v>11</v>
      </c>
      <c r="BW45" s="108">
        <f t="shared" ca="1" si="48"/>
        <v>17</v>
      </c>
      <c r="BY45" s="632" t="s">
        <v>1014</v>
      </c>
      <c r="BZ45" s="119" t="s">
        <v>512</v>
      </c>
      <c r="CA45" s="93">
        <f t="shared" si="19"/>
        <v>0.15</v>
      </c>
      <c r="CB45" s="92" t="s">
        <v>282</v>
      </c>
      <c r="CC45" s="75">
        <f t="shared" si="20"/>
        <v>7</v>
      </c>
      <c r="CD45" s="74">
        <f t="shared" si="21"/>
        <v>15</v>
      </c>
      <c r="CE45" s="91">
        <v>150</v>
      </c>
      <c r="CF45" s="72">
        <v>120</v>
      </c>
      <c r="CG45" s="71">
        <v>180</v>
      </c>
      <c r="CH45" s="79">
        <f t="shared" si="22"/>
        <v>18</v>
      </c>
      <c r="CI45" s="95">
        <v>180</v>
      </c>
      <c r="CJ45" s="960" t="s">
        <v>511</v>
      </c>
      <c r="CL45" s="867"/>
      <c r="CM45" s="291"/>
      <c r="CN45" s="143"/>
      <c r="CO45" s="883">
        <v>1</v>
      </c>
      <c r="CP45" s="542" t="s">
        <v>2600</v>
      </c>
      <c r="CQ45" s="884">
        <v>40</v>
      </c>
      <c r="CR45" s="886">
        <v>1.05</v>
      </c>
      <c r="CS45" s="881" t="s">
        <v>92</v>
      </c>
      <c r="CT45" s="196"/>
      <c r="CU45" s="28" t="s">
        <v>717</v>
      </c>
      <c r="CV45" s="196"/>
      <c r="CW45" s="196"/>
      <c r="CX45" s="196"/>
      <c r="CZ45" s="9">
        <v>1</v>
      </c>
    </row>
    <row r="46" spans="1:104" ht="21" customHeight="1" thickBot="1">
      <c r="B46" s="832" t="s">
        <v>338</v>
      </c>
      <c r="C46" s="833" t="s">
        <v>338</v>
      </c>
      <c r="D46" s="833" t="s">
        <v>338</v>
      </c>
      <c r="E46" s="833" t="s">
        <v>338</v>
      </c>
      <c r="F46" s="833" t="s">
        <v>338</v>
      </c>
      <c r="G46" s="834" t="s">
        <v>2028</v>
      </c>
      <c r="H46" s="835"/>
      <c r="I46" s="835"/>
      <c r="J46" s="835"/>
      <c r="K46" s="835"/>
      <c r="L46" s="835"/>
      <c r="M46" s="835"/>
      <c r="N46" s="835"/>
      <c r="O46" s="835"/>
      <c r="P46" s="835"/>
      <c r="Q46" s="835"/>
      <c r="R46" s="835"/>
      <c r="S46" s="835"/>
      <c r="U46" s="322" t="s">
        <v>446</v>
      </c>
      <c r="V46" s="806">
        <v>240</v>
      </c>
      <c r="AD46" s="634"/>
      <c r="AE46" s="288">
        <v>40</v>
      </c>
      <c r="AF46" s="556"/>
      <c r="AG46" s="597">
        <v>1.04</v>
      </c>
      <c r="AH46" s="556"/>
      <c r="AI46" s="286" t="s">
        <v>132</v>
      </c>
      <c r="AJ46" s="551"/>
      <c r="AK46" s="1572" t="s">
        <v>1139</v>
      </c>
      <c r="AL46" s="1533"/>
      <c r="AP46" s="549"/>
      <c r="AQ46" s="3"/>
      <c r="AW46" s="1"/>
      <c r="AX46" s="1"/>
      <c r="AY46" s="1"/>
      <c r="AZ46" s="1"/>
      <c r="BA46" s="1"/>
      <c r="BB46" s="1"/>
      <c r="BC46" s="1"/>
      <c r="BD46" s="1"/>
      <c r="BE46" s="1"/>
      <c r="BF46" s="1"/>
      <c r="BG46" s="1"/>
      <c r="BP46" s="1"/>
      <c r="BQ46" s="1"/>
      <c r="BR46" s="1"/>
      <c r="BY46" s="632" t="s">
        <v>1014</v>
      </c>
      <c r="BZ46" s="119" t="s">
        <v>450</v>
      </c>
      <c r="CA46" s="93">
        <f t="shared" si="19"/>
        <v>2.5000000000000001E-2</v>
      </c>
      <c r="CB46" s="92" t="s">
        <v>282</v>
      </c>
      <c r="CC46" s="75">
        <f t="shared" si="20"/>
        <v>40</v>
      </c>
      <c r="CD46" s="74">
        <f t="shared" si="21"/>
        <v>2.5</v>
      </c>
      <c r="CE46" s="91">
        <v>25</v>
      </c>
      <c r="CF46" s="72">
        <v>20</v>
      </c>
      <c r="CG46" s="71">
        <v>30</v>
      </c>
      <c r="CH46" s="79">
        <f t="shared" si="22"/>
        <v>3</v>
      </c>
      <c r="CI46" s="95">
        <v>30</v>
      </c>
      <c r="CJ46" s="960" t="s">
        <v>449</v>
      </c>
      <c r="CL46" s="868">
        <v>2</v>
      </c>
      <c r="CM46" s="869" t="s">
        <v>2136</v>
      </c>
      <c r="CN46" s="870"/>
      <c r="CO46" s="887"/>
      <c r="CP46" s="888" t="s">
        <v>317</v>
      </c>
      <c r="CQ46" s="889"/>
      <c r="CR46" s="890">
        <v>1</v>
      </c>
      <c r="CS46" s="882" t="s">
        <v>2599</v>
      </c>
      <c r="CT46" s="196"/>
      <c r="CU46" s="548" t="s">
        <v>718</v>
      </c>
      <c r="CV46" s="196"/>
      <c r="CW46" s="196"/>
      <c r="CX46" s="196"/>
      <c r="CZ46" s="9">
        <v>1</v>
      </c>
    </row>
    <row r="47" spans="1:104" ht="21" customHeight="1">
      <c r="B47" s="257" t="s">
        <v>338</v>
      </c>
      <c r="C47" s="256" t="str">
        <f>C54</f>
        <v>R.Recipe name.With or without alcohol.Quand.Verre Flute(s).Family to stick on</v>
      </c>
      <c r="D47" s="256">
        <f>D54</f>
        <v>2</v>
      </c>
      <c r="E47" s="255" t="str">
        <f>E54</f>
        <v>Flute(s)</v>
      </c>
      <c r="F47" s="254">
        <f>F54</f>
        <v>12</v>
      </c>
      <c r="G47" s="253" t="str">
        <f>G54</f>
        <v>cl</v>
      </c>
      <c r="H47" s="1579" t="s">
        <v>989</v>
      </c>
      <c r="I47" s="1580"/>
      <c r="J47" s="1700" t="s">
        <v>993</v>
      </c>
      <c r="K47" s="1700"/>
      <c r="L47" s="1700"/>
      <c r="M47" s="1700"/>
      <c r="N47" s="1700"/>
      <c r="O47" s="1700"/>
      <c r="P47" s="1700"/>
      <c r="Q47" s="1700"/>
      <c r="R47" s="1700"/>
      <c r="S47" s="1701" t="s">
        <v>994</v>
      </c>
      <c r="U47" s="322" t="s">
        <v>436</v>
      </c>
      <c r="V47" s="806">
        <v>250</v>
      </c>
      <c r="AD47" s="634"/>
      <c r="AE47" s="288">
        <v>30</v>
      </c>
      <c r="AF47" s="556"/>
      <c r="AG47" s="597">
        <v>1.04</v>
      </c>
      <c r="AH47" s="556"/>
      <c r="AI47" s="286" t="s">
        <v>130</v>
      </c>
      <c r="AJ47" s="551"/>
      <c r="AK47" s="1572" t="s">
        <v>1129</v>
      </c>
      <c r="AL47" s="1533"/>
      <c r="AP47" s="549"/>
      <c r="AQ47" s="1662" t="s">
        <v>881</v>
      </c>
      <c r="AS47" s="1664" t="s">
        <v>828</v>
      </c>
      <c r="AT47" s="1648" t="s">
        <v>1155</v>
      </c>
      <c r="AW47" s="1"/>
      <c r="AX47" s="1"/>
      <c r="AY47" s="1"/>
      <c r="AZ47" s="1"/>
      <c r="BA47" s="1"/>
      <c r="BB47" s="1"/>
      <c r="BC47" s="1"/>
      <c r="BD47" s="1"/>
      <c r="BE47" s="1"/>
      <c r="BF47" s="1"/>
      <c r="BG47" s="1"/>
      <c r="BP47" s="1"/>
      <c r="BQ47" s="1"/>
      <c r="BR47" s="1"/>
      <c r="BY47" s="632" t="s">
        <v>1014</v>
      </c>
      <c r="BZ47" s="119" t="s">
        <v>448</v>
      </c>
      <c r="CA47" s="93">
        <f t="shared" si="19"/>
        <v>0.35</v>
      </c>
      <c r="CB47" s="92" t="s">
        <v>282</v>
      </c>
      <c r="CC47" s="75">
        <f t="shared" si="20"/>
        <v>3</v>
      </c>
      <c r="CD47" s="74">
        <f t="shared" si="21"/>
        <v>35</v>
      </c>
      <c r="CE47" s="91">
        <v>350</v>
      </c>
      <c r="CF47" s="72">
        <v>300</v>
      </c>
      <c r="CG47" s="71">
        <v>400</v>
      </c>
      <c r="CH47" s="79">
        <f t="shared" si="22"/>
        <v>40</v>
      </c>
      <c r="CI47" s="95">
        <v>400</v>
      </c>
      <c r="CJ47" s="960" t="s">
        <v>447</v>
      </c>
      <c r="CL47" s="261"/>
      <c r="CM47" s="260"/>
      <c r="CN47" s="282"/>
      <c r="CO47" s="282"/>
      <c r="CP47" s="282"/>
      <c r="CQ47" s="877"/>
      <c r="CR47" s="877"/>
      <c r="CS47" s="879"/>
      <c r="CT47" s="196"/>
      <c r="CZ47" s="9">
        <v>1</v>
      </c>
    </row>
    <row r="48" spans="1:104" ht="21" customHeight="1">
      <c r="B48" s="337" t="s">
        <v>338</v>
      </c>
      <c r="C48" s="203" t="str">
        <f>C54</f>
        <v>R.Recipe name.With or without alcohol.Quand.Verre Flute(s).Family to stick on</v>
      </c>
      <c r="D48" s="203">
        <f>D54</f>
        <v>2</v>
      </c>
      <c r="E48" s="202" t="str">
        <f>E54</f>
        <v>Flute(s)</v>
      </c>
      <c r="F48" s="201">
        <f>F54</f>
        <v>12</v>
      </c>
      <c r="G48" s="200" t="str">
        <f>G54</f>
        <v>cl</v>
      </c>
      <c r="H48" s="1530" t="s">
        <v>990</v>
      </c>
      <c r="I48" s="1531"/>
      <c r="J48" s="1558"/>
      <c r="K48" s="1558"/>
      <c r="L48" s="1558"/>
      <c r="M48" s="1558"/>
      <c r="N48" s="1558"/>
      <c r="O48" s="1558"/>
      <c r="P48" s="1558"/>
      <c r="Q48" s="1558"/>
      <c r="R48" s="1558"/>
      <c r="S48" s="1560"/>
      <c r="U48" s="322" t="s">
        <v>421</v>
      </c>
      <c r="V48" s="806">
        <v>150</v>
      </c>
      <c r="AD48" s="634"/>
      <c r="AE48" s="288">
        <v>25</v>
      </c>
      <c r="AF48" s="556"/>
      <c r="AG48" s="597">
        <v>1.05</v>
      </c>
      <c r="AH48" s="556"/>
      <c r="AI48" s="286" t="s">
        <v>128</v>
      </c>
      <c r="AJ48" s="551"/>
      <c r="AK48" s="1572" t="s">
        <v>1115</v>
      </c>
      <c r="AL48" s="1533"/>
      <c r="AP48" s="549"/>
      <c r="AQ48" s="1663"/>
      <c r="AS48" s="1663"/>
      <c r="AT48" s="1648"/>
      <c r="AW48" s="1"/>
      <c r="AX48" s="1"/>
      <c r="AY48" s="1"/>
      <c r="AZ48" s="1"/>
      <c r="BA48" s="1"/>
      <c r="BB48" s="1"/>
      <c r="BC48" s="1"/>
      <c r="BD48" s="1"/>
      <c r="BE48" s="1"/>
      <c r="BF48" s="1"/>
      <c r="BG48" s="1"/>
      <c r="BP48" s="1"/>
      <c r="BQ48" s="1"/>
      <c r="BR48" s="1"/>
      <c r="BY48" s="632" t="s">
        <v>1014</v>
      </c>
      <c r="BZ48" s="119" t="s">
        <v>446</v>
      </c>
      <c r="CA48" s="93">
        <f t="shared" si="19"/>
        <v>0.24</v>
      </c>
      <c r="CB48" s="92" t="s">
        <v>282</v>
      </c>
      <c r="CC48" s="75">
        <f t="shared" si="20"/>
        <v>4</v>
      </c>
      <c r="CD48" s="74">
        <f t="shared" si="21"/>
        <v>24</v>
      </c>
      <c r="CE48" s="91">
        <v>240</v>
      </c>
      <c r="CF48" s="72">
        <v>200</v>
      </c>
      <c r="CG48" s="71">
        <v>300</v>
      </c>
      <c r="CH48" s="79">
        <f t="shared" si="22"/>
        <v>30</v>
      </c>
      <c r="CI48" s="95">
        <v>300</v>
      </c>
      <c r="CJ48" s="960" t="s">
        <v>445</v>
      </c>
      <c r="CL48" s="217"/>
      <c r="CM48" s="11"/>
      <c r="CN48" s="11"/>
      <c r="CO48" s="11"/>
      <c r="CP48" s="11"/>
      <c r="CQ48" s="11"/>
      <c r="CR48" s="11"/>
      <c r="CS48" s="216"/>
      <c r="CT48" s="196"/>
      <c r="CZ48" s="9">
        <v>1</v>
      </c>
    </row>
    <row r="49" spans="2:104" ht="21" customHeight="1" thickBot="1">
      <c r="B49" s="133" t="s">
        <v>338</v>
      </c>
      <c r="C49" s="203" t="str">
        <f>C54</f>
        <v>R.Recipe name.With or without alcohol.Quand.Verre Flute(s).Family to stick on</v>
      </c>
      <c r="D49" s="203">
        <f>D54</f>
        <v>2</v>
      </c>
      <c r="E49" s="202" t="str">
        <f>E54</f>
        <v>Flute(s)</v>
      </c>
      <c r="F49" s="201">
        <f>F54</f>
        <v>12</v>
      </c>
      <c r="G49" s="200" t="str">
        <f>G54</f>
        <v>cl</v>
      </c>
      <c r="H49" s="1533" t="s">
        <v>991</v>
      </c>
      <c r="I49" s="1533"/>
      <c r="J49" s="332"/>
      <c r="K49" s="331" t="s">
        <v>418</v>
      </c>
      <c r="L49" s="231" t="s">
        <v>764</v>
      </c>
      <c r="M49" s="231"/>
      <c r="N49" s="231"/>
      <c r="O49" s="231"/>
      <c r="P49" s="231"/>
      <c r="Q49" s="231"/>
      <c r="R49" s="231"/>
      <c r="S49" s="230"/>
      <c r="U49" s="322" t="s">
        <v>383</v>
      </c>
      <c r="V49" s="806">
        <v>400</v>
      </c>
      <c r="AD49" s="634"/>
      <c r="AE49" s="288">
        <v>25</v>
      </c>
      <c r="AF49" s="556"/>
      <c r="AG49" s="597">
        <v>1.05</v>
      </c>
      <c r="AH49" s="556"/>
      <c r="AI49" s="286" t="s">
        <v>125</v>
      </c>
      <c r="AJ49" s="551"/>
      <c r="AK49" s="1572" t="s">
        <v>1120</v>
      </c>
      <c r="AL49" s="1533"/>
      <c r="AP49" s="549"/>
      <c r="AQ49" s="3"/>
      <c r="AW49" s="1"/>
      <c r="AX49" s="1"/>
      <c r="AY49" s="1"/>
      <c r="AZ49" s="1"/>
      <c r="BA49" s="1"/>
      <c r="BB49" s="1"/>
      <c r="BC49" s="1"/>
      <c r="BD49" s="1"/>
      <c r="BE49" s="1"/>
      <c r="BF49" s="1"/>
      <c r="BG49" s="1"/>
      <c r="BP49" s="1"/>
      <c r="BQ49" s="1"/>
      <c r="BR49" s="1"/>
      <c r="BY49" s="632" t="s">
        <v>1014</v>
      </c>
      <c r="BZ49" s="119" t="s">
        <v>436</v>
      </c>
      <c r="CA49" s="93">
        <f t="shared" si="19"/>
        <v>0.25</v>
      </c>
      <c r="CB49" s="92" t="s">
        <v>282</v>
      </c>
      <c r="CC49" s="75">
        <f t="shared" si="20"/>
        <v>4</v>
      </c>
      <c r="CD49" s="74">
        <f t="shared" si="21"/>
        <v>25</v>
      </c>
      <c r="CE49" s="91">
        <v>250</v>
      </c>
      <c r="CF49" s="72">
        <v>200</v>
      </c>
      <c r="CG49" s="71">
        <v>300</v>
      </c>
      <c r="CH49" s="79">
        <f t="shared" si="22"/>
        <v>30</v>
      </c>
      <c r="CI49" s="95">
        <v>300</v>
      </c>
      <c r="CJ49" s="960" t="s">
        <v>435</v>
      </c>
      <c r="CL49" s="217"/>
      <c r="CM49" s="722" t="s">
        <v>1000</v>
      </c>
      <c r="CN49" s="723"/>
      <c r="CO49" s="11"/>
      <c r="CP49" s="11"/>
      <c r="CQ49" s="11"/>
      <c r="CR49" s="11"/>
      <c r="CS49" s="216"/>
      <c r="CT49" s="196"/>
      <c r="CZ49" s="9">
        <v>1</v>
      </c>
    </row>
    <row r="50" spans="2:104" ht="21" customHeight="1">
      <c r="B50" s="133" t="s">
        <v>338</v>
      </c>
      <c r="C50" s="203" t="str">
        <f>C54</f>
        <v>R.Recipe name.With or without alcohol.Quand.Verre Flute(s).Family to stick on</v>
      </c>
      <c r="D50" s="203">
        <f>D54</f>
        <v>2</v>
      </c>
      <c r="E50" s="202" t="str">
        <f>E54</f>
        <v>Flute(s)</v>
      </c>
      <c r="F50" s="201">
        <f>F54</f>
        <v>12</v>
      </c>
      <c r="G50" s="200" t="str">
        <f>G54</f>
        <v>cl</v>
      </c>
      <c r="H50" s="223" t="s">
        <v>992</v>
      </c>
      <c r="I50" s="329"/>
      <c r="J50" s="318"/>
      <c r="K50" s="318"/>
      <c r="L50" s="318"/>
      <c r="M50" s="318"/>
      <c r="N50" s="210"/>
      <c r="O50" s="222" t="s">
        <v>410</v>
      </c>
      <c r="P50" s="1540" t="s">
        <v>995</v>
      </c>
      <c r="Q50" s="1540"/>
      <c r="R50" s="1540"/>
      <c r="S50" s="1541"/>
      <c r="U50" s="322" t="s">
        <v>370</v>
      </c>
      <c r="V50" s="806">
        <v>250</v>
      </c>
      <c r="AD50" s="634"/>
      <c r="AE50" s="288">
        <v>30</v>
      </c>
      <c r="AF50" s="556"/>
      <c r="AG50" s="597">
        <v>1.03</v>
      </c>
      <c r="AH50" s="556"/>
      <c r="AI50" s="286" t="s">
        <v>122</v>
      </c>
      <c r="AJ50" s="551"/>
      <c r="AK50" s="1572" t="s">
        <v>1130</v>
      </c>
      <c r="AL50" s="1533"/>
      <c r="AN50" s="549"/>
      <c r="AO50" s="1"/>
      <c r="AP50" s="549"/>
      <c r="AQ50" s="1662" t="s">
        <v>882</v>
      </c>
      <c r="AS50" s="1664" t="s">
        <v>830</v>
      </c>
      <c r="AT50" s="1648" t="s">
        <v>1156</v>
      </c>
      <c r="AW50" s="1"/>
      <c r="AX50" s="1"/>
      <c r="AY50" s="1"/>
      <c r="AZ50" s="1"/>
      <c r="BA50" s="1"/>
      <c r="BB50" s="1"/>
      <c r="BC50" s="1"/>
      <c r="BD50" s="1"/>
      <c r="BE50" s="1"/>
      <c r="BF50" s="1"/>
      <c r="BG50" s="1"/>
      <c r="BP50" s="1"/>
      <c r="BQ50" s="1"/>
      <c r="BR50" s="1"/>
      <c r="BY50" s="632" t="s">
        <v>1014</v>
      </c>
      <c r="BZ50" s="119" t="s">
        <v>421</v>
      </c>
      <c r="CA50" s="93">
        <f t="shared" si="19"/>
        <v>0.15</v>
      </c>
      <c r="CB50" s="92" t="s">
        <v>282</v>
      </c>
      <c r="CC50" s="75">
        <f t="shared" si="20"/>
        <v>7</v>
      </c>
      <c r="CD50" s="74">
        <f t="shared" si="21"/>
        <v>15</v>
      </c>
      <c r="CE50" s="91">
        <v>150</v>
      </c>
      <c r="CF50" s="72">
        <v>120</v>
      </c>
      <c r="CG50" s="71">
        <v>180</v>
      </c>
      <c r="CH50" s="79">
        <f t="shared" si="22"/>
        <v>18</v>
      </c>
      <c r="CI50" s="95">
        <v>180</v>
      </c>
      <c r="CJ50" s="960" t="s">
        <v>420</v>
      </c>
      <c r="CL50" s="720"/>
      <c r="CM50" s="715" t="s">
        <v>1717</v>
      </c>
      <c r="CS50" s="721"/>
      <c r="CT50" s="196"/>
      <c r="CZ50" s="9">
        <v>1</v>
      </c>
    </row>
    <row r="51" spans="2:104" ht="21" customHeight="1">
      <c r="B51" s="133" t="s">
        <v>338</v>
      </c>
      <c r="C51" s="203" t="str">
        <f>C54</f>
        <v>R.Recipe name.With or without alcohol.Quand.Verre Flute(s).Family to stick on</v>
      </c>
      <c r="D51" s="203">
        <f>D54</f>
        <v>2</v>
      </c>
      <c r="E51" s="202" t="str">
        <f>E54</f>
        <v>Flute(s)</v>
      </c>
      <c r="F51" s="201">
        <f>F54</f>
        <v>12</v>
      </c>
      <c r="G51" s="200" t="str">
        <f>G54</f>
        <v>cl</v>
      </c>
      <c r="H51" s="215">
        <v>2</v>
      </c>
      <c r="I51" s="322" t="s">
        <v>415</v>
      </c>
      <c r="J51" s="914" t="str">
        <f>(H53*H51)&amp;" "&amp;I53</f>
        <v>24 cl</v>
      </c>
      <c r="K51" s="913" t="str">
        <f>"pour "&amp;H51&amp;" "&amp;I51</f>
        <v>pour 2 Flute(s)</v>
      </c>
      <c r="L51" s="20"/>
      <c r="M51" s="20"/>
      <c r="N51" s="214"/>
      <c r="O51" s="16"/>
      <c r="P51" s="1540"/>
      <c r="Q51" s="1540"/>
      <c r="R51" s="1540"/>
      <c r="S51" s="1541"/>
      <c r="U51" s="322" t="s">
        <v>564</v>
      </c>
      <c r="V51" s="806">
        <v>5</v>
      </c>
      <c r="AD51" s="634"/>
      <c r="AE51" s="288">
        <v>25</v>
      </c>
      <c r="AF51" s="556"/>
      <c r="AG51" s="597">
        <v>1.03</v>
      </c>
      <c r="AH51" s="556"/>
      <c r="AI51" s="286" t="s">
        <v>119</v>
      </c>
      <c r="AJ51" s="551"/>
      <c r="AK51" s="1572" t="s">
        <v>1120</v>
      </c>
      <c r="AL51" s="1533"/>
      <c r="AN51" s="549"/>
      <c r="AO51" s="1"/>
      <c r="AP51" s="549"/>
      <c r="AQ51" s="1663"/>
      <c r="AS51" s="1663"/>
      <c r="AT51" s="1648"/>
      <c r="AW51" s="1"/>
      <c r="AX51" s="1"/>
      <c r="AY51" s="1"/>
      <c r="AZ51" s="1"/>
      <c r="BA51" s="1"/>
      <c r="BB51" s="1"/>
      <c r="BC51" s="1"/>
      <c r="BD51" s="1"/>
      <c r="BE51" s="1"/>
      <c r="BF51" s="1"/>
      <c r="BG51" s="1"/>
      <c r="BP51" s="1"/>
      <c r="BQ51" s="1"/>
      <c r="BR51" s="1"/>
      <c r="BY51" s="632" t="s">
        <v>1014</v>
      </c>
      <c r="BZ51" s="119" t="s">
        <v>383</v>
      </c>
      <c r="CA51" s="93">
        <f t="shared" si="19"/>
        <v>0.4</v>
      </c>
      <c r="CB51" s="92" t="s">
        <v>282</v>
      </c>
      <c r="CC51" s="75">
        <f t="shared" si="20"/>
        <v>3</v>
      </c>
      <c r="CD51" s="74">
        <f t="shared" si="21"/>
        <v>40</v>
      </c>
      <c r="CE51" s="91">
        <v>400</v>
      </c>
      <c r="CF51" s="72">
        <v>350</v>
      </c>
      <c r="CG51" s="71">
        <v>470</v>
      </c>
      <c r="CH51" s="79">
        <f t="shared" si="22"/>
        <v>47</v>
      </c>
      <c r="CI51" s="95">
        <v>470</v>
      </c>
      <c r="CJ51" s="960" t="s">
        <v>382</v>
      </c>
      <c r="CL51" s="217"/>
      <c r="CM51" s="11" t="s">
        <v>1173</v>
      </c>
      <c r="CN51" s="11"/>
      <c r="CO51" s="11"/>
      <c r="CP51" s="11"/>
      <c r="CQ51" s="11"/>
      <c r="CR51" s="11"/>
      <c r="CS51" s="216"/>
      <c r="CT51" s="196"/>
      <c r="CZ51" s="9">
        <v>1</v>
      </c>
    </row>
    <row r="52" spans="2:104" ht="21" customHeight="1" thickBot="1">
      <c r="B52" s="133" t="s">
        <v>338</v>
      </c>
      <c r="C52" s="203" t="str">
        <f>C54</f>
        <v>R.Recipe name.With or without alcohol.Quand.Verre Flute(s).Family to stick on</v>
      </c>
      <c r="D52" s="203">
        <f>D54</f>
        <v>2</v>
      </c>
      <c r="E52" s="202" t="str">
        <f>E54</f>
        <v>Flute(s)</v>
      </c>
      <c r="F52" s="201">
        <f>F54</f>
        <v>12</v>
      </c>
      <c r="G52" s="200" t="str">
        <f>G54</f>
        <v>cl</v>
      </c>
      <c r="H52" s="320" t="str">
        <f>"❽ Volume served by "&amp;I51</f>
        <v>❽ Volume served by Flute(s)</v>
      </c>
      <c r="I52" s="319"/>
      <c r="J52" s="318"/>
      <c r="K52" s="315"/>
      <c r="L52" s="198" t="s">
        <v>1001</v>
      </c>
      <c r="M52" s="314" t="s">
        <v>402</v>
      </c>
      <c r="N52" s="197"/>
      <c r="O52" s="196"/>
      <c r="P52" s="1594" t="str">
        <f>C54&amp;"  intensité"&amp;" "&amp;M52&amp;" "&amp;"coût"&amp;M53&amp;" "&amp;" "&amp;H49</f>
        <v>R.Recipe name.With or without alcohol.Quand.Verre Flute(s).Family to stick on  intensité **** coût**  Dominant colour</v>
      </c>
      <c r="Q52" s="1594"/>
      <c r="R52" s="1594"/>
      <c r="S52" s="1595"/>
      <c r="U52" s="322" t="s">
        <v>563</v>
      </c>
      <c r="V52" s="806">
        <v>250</v>
      </c>
      <c r="AD52" s="634"/>
      <c r="AE52" s="288">
        <v>35</v>
      </c>
      <c r="AF52" s="556"/>
      <c r="AG52" s="597">
        <v>1.03</v>
      </c>
      <c r="AH52" s="556"/>
      <c r="AI52" s="286" t="s">
        <v>116</v>
      </c>
      <c r="AJ52" s="551"/>
      <c r="AK52" s="1572" t="s">
        <v>1118</v>
      </c>
      <c r="AL52" s="1533"/>
      <c r="AN52" s="549"/>
      <c r="AO52" s="1"/>
      <c r="AP52" s="549"/>
      <c r="AQ52" s="3"/>
      <c r="AW52" s="1"/>
      <c r="AX52" s="1"/>
      <c r="AY52" s="1"/>
      <c r="AZ52" s="1"/>
      <c r="BA52" s="1"/>
      <c r="BB52" s="1"/>
      <c r="BC52" s="1"/>
      <c r="BD52" s="1"/>
      <c r="BE52" s="1"/>
      <c r="BF52" s="1"/>
      <c r="BG52" s="1"/>
      <c r="BP52" s="1"/>
      <c r="BQ52" s="1"/>
      <c r="BR52" s="1"/>
      <c r="BY52" s="632" t="s">
        <v>1014</v>
      </c>
      <c r="BZ52" s="119" t="s">
        <v>370</v>
      </c>
      <c r="CA52" s="93">
        <f t="shared" si="19"/>
        <v>0.25</v>
      </c>
      <c r="CB52" s="92" t="s">
        <v>282</v>
      </c>
      <c r="CC52" s="75">
        <f t="shared" si="20"/>
        <v>4</v>
      </c>
      <c r="CD52" s="74">
        <f t="shared" si="21"/>
        <v>25</v>
      </c>
      <c r="CE52" s="91">
        <v>250</v>
      </c>
      <c r="CF52" s="72">
        <v>200</v>
      </c>
      <c r="CG52" s="71">
        <v>300</v>
      </c>
      <c r="CH52" s="79">
        <f t="shared" si="22"/>
        <v>30</v>
      </c>
      <c r="CI52" s="95">
        <v>300</v>
      </c>
      <c r="CJ52" s="960" t="s">
        <v>369</v>
      </c>
      <c r="CL52" s="217"/>
      <c r="CM52" s="11" t="s">
        <v>1174</v>
      </c>
      <c r="CN52" s="11"/>
      <c r="CO52" s="11"/>
      <c r="CP52" s="11"/>
      <c r="CQ52" s="11"/>
      <c r="CR52" s="11"/>
      <c r="CS52" s="216"/>
      <c r="CT52" s="196"/>
      <c r="CZ52" s="9">
        <v>1</v>
      </c>
    </row>
    <row r="53" spans="2:104" ht="21" customHeight="1">
      <c r="B53" s="133" t="s">
        <v>394</v>
      </c>
      <c r="C53" s="203" t="str">
        <f>C54</f>
        <v>R.Recipe name.With or without alcohol.Quand.Verre Flute(s).Family to stick on</v>
      </c>
      <c r="D53" s="203">
        <f>D54</f>
        <v>2</v>
      </c>
      <c r="E53" s="202" t="str">
        <f>E54</f>
        <v>Flute(s)</v>
      </c>
      <c r="F53" s="201">
        <f>F54</f>
        <v>12</v>
      </c>
      <c r="G53" s="200" t="str">
        <f>G54</f>
        <v>cl</v>
      </c>
      <c r="H53" s="199">
        <v>12</v>
      </c>
      <c r="I53" s="103" t="s">
        <v>328</v>
      </c>
      <c r="J53" s="315"/>
      <c r="K53" s="315"/>
      <c r="L53" s="198" t="s">
        <v>1002</v>
      </c>
      <c r="M53" s="314" t="s">
        <v>397</v>
      </c>
      <c r="N53" s="197"/>
      <c r="O53" s="196"/>
      <c r="P53" s="1594"/>
      <c r="Q53" s="1594"/>
      <c r="R53" s="1594"/>
      <c r="S53" s="1595"/>
      <c r="U53" s="322" t="s">
        <v>558</v>
      </c>
      <c r="V53" s="806">
        <v>350</v>
      </c>
      <c r="AD53" s="634"/>
      <c r="AE53" s="288">
        <v>40</v>
      </c>
      <c r="AF53" s="556"/>
      <c r="AG53" s="597">
        <v>1.03</v>
      </c>
      <c r="AH53" s="556"/>
      <c r="AI53" s="286" t="s">
        <v>114</v>
      </c>
      <c r="AJ53" s="551"/>
      <c r="AK53" s="1572" t="s">
        <v>1128</v>
      </c>
      <c r="AL53" s="1533"/>
      <c r="AN53" s="549"/>
      <c r="AO53" s="1"/>
      <c r="AP53" s="549"/>
      <c r="AQ53" s="1665" t="s">
        <v>686</v>
      </c>
      <c r="AS53" s="1667" t="s">
        <v>886</v>
      </c>
      <c r="AT53" s="1648" t="s">
        <v>1157</v>
      </c>
      <c r="AW53" s="1"/>
      <c r="AX53" s="1"/>
      <c r="AY53" s="1"/>
      <c r="AZ53" s="1"/>
      <c r="BA53" s="1"/>
      <c r="BB53" s="1"/>
      <c r="BC53" s="1"/>
      <c r="BD53" s="1"/>
      <c r="BE53" s="1"/>
      <c r="BF53" s="1"/>
      <c r="BG53" s="1"/>
      <c r="BP53" s="1"/>
      <c r="BQ53" s="1"/>
      <c r="BR53" s="1"/>
      <c r="BY53" s="633" t="s">
        <v>1015</v>
      </c>
      <c r="BZ53" s="119" t="s">
        <v>564</v>
      </c>
      <c r="CA53" s="93">
        <f t="shared" si="19"/>
        <v>5.0000000000000001E-3</v>
      </c>
      <c r="CB53" s="92" t="s">
        <v>282</v>
      </c>
      <c r="CC53" s="75">
        <f t="shared" si="20"/>
        <v>200</v>
      </c>
      <c r="CD53" s="74">
        <f t="shared" si="21"/>
        <v>0.5</v>
      </c>
      <c r="CE53" s="91">
        <v>5</v>
      </c>
      <c r="CF53" s="72">
        <v>4</v>
      </c>
      <c r="CG53" s="71">
        <v>6</v>
      </c>
      <c r="CH53" s="74">
        <f t="shared" si="22"/>
        <v>0.6</v>
      </c>
      <c r="CI53" s="95">
        <v>8</v>
      </c>
      <c r="CJ53" s="960" t="s">
        <v>501</v>
      </c>
      <c r="CL53" s="217"/>
      <c r="CM53" s="11" t="s">
        <v>1175</v>
      </c>
      <c r="CN53" s="11"/>
      <c r="CO53" s="11"/>
      <c r="CP53" s="11"/>
      <c r="CQ53" s="11"/>
      <c r="CR53" s="11"/>
      <c r="CS53" s="216"/>
      <c r="CT53" s="196"/>
      <c r="CZ53" s="9">
        <v>1</v>
      </c>
    </row>
    <row r="54" spans="2:104" ht="21" customHeight="1">
      <c r="B54" s="133" t="s">
        <v>394</v>
      </c>
      <c r="C54" s="189" t="str">
        <f>UPPER(LEFT(J47,1)) &amp; "." &amp; UPPER(LEFT(J47,1)) &amp; LOWER(MID(J47,2,999)) &amp; "." &amp; UPPER(LEFT(H47,1)) &amp; LOWER(MID(H47,2,999)) &amp; "." &amp; UPPER(LEFT(H48,1)) &amp; LOWER(MID(H48,2,999)) &amp; "." &amp; "Verre " &amp; UPPER(LEFT(I51,1)) &amp; LOWER(MID(I51,2,999)) &amp; IF(LEFT(S47,1)=UPPER(LEFT(S47,1)),".","") &amp; UPPER(LEFT(S47,1)) &amp; LOWER(MID(S47,2,999))</f>
        <v>R.Recipe name.With or without alcohol.Quand.Verre Flute(s).Family to stick on</v>
      </c>
      <c r="D54" s="188">
        <f>H51</f>
        <v>2</v>
      </c>
      <c r="E54" s="187" t="str">
        <f>I51</f>
        <v>Flute(s)</v>
      </c>
      <c r="F54" s="186">
        <f>H53</f>
        <v>12</v>
      </c>
      <c r="G54" s="185" t="str">
        <f>I53</f>
        <v>cl</v>
      </c>
      <c r="H54" s="182" t="s">
        <v>2800</v>
      </c>
      <c r="I54" s="182" t="s">
        <v>2801</v>
      </c>
      <c r="J54" s="182" t="s">
        <v>2802</v>
      </c>
      <c r="K54" s="182" t="s">
        <v>393</v>
      </c>
      <c r="L54" s="182" t="s">
        <v>392</v>
      </c>
      <c r="M54" s="182" t="s">
        <v>391</v>
      </c>
      <c r="N54" s="182" t="s">
        <v>390</v>
      </c>
      <c r="O54" s="182" t="s">
        <v>389</v>
      </c>
      <c r="P54" s="182" t="s">
        <v>388</v>
      </c>
      <c r="Q54" s="182" t="s">
        <v>387</v>
      </c>
      <c r="R54" s="182" t="s">
        <v>386</v>
      </c>
      <c r="S54" s="181" t="s">
        <v>385</v>
      </c>
      <c r="U54" s="322" t="s">
        <v>541</v>
      </c>
      <c r="V54" s="806">
        <v>400</v>
      </c>
      <c r="AD54" s="634"/>
      <c r="AE54" s="288">
        <v>15</v>
      </c>
      <c r="AF54" s="556"/>
      <c r="AG54" s="597">
        <v>1.02</v>
      </c>
      <c r="AH54" s="556"/>
      <c r="AI54" s="286" t="s">
        <v>112</v>
      </c>
      <c r="AJ54" s="551"/>
      <c r="AK54" s="1572" t="s">
        <v>1115</v>
      </c>
      <c r="AL54" s="1533"/>
      <c r="AN54" s="549"/>
      <c r="AO54" s="1"/>
      <c r="AP54" s="549"/>
      <c r="AQ54" s="1666"/>
      <c r="AS54" s="1666"/>
      <c r="AT54" s="1648"/>
      <c r="AW54" s="1"/>
      <c r="AX54" s="1"/>
      <c r="AY54" s="1"/>
      <c r="AZ54" s="1"/>
      <c r="BA54" s="1"/>
      <c r="BB54" s="1"/>
      <c r="BC54" s="1"/>
      <c r="BD54" s="1"/>
      <c r="BE54" s="1"/>
      <c r="BF54" s="1"/>
      <c r="BG54" s="1"/>
      <c r="BP54" s="1"/>
      <c r="BQ54" s="1"/>
      <c r="BR54" s="1"/>
      <c r="BY54" s="633" t="s">
        <v>1015</v>
      </c>
      <c r="BZ54" s="119" t="s">
        <v>563</v>
      </c>
      <c r="CA54" s="93">
        <f t="shared" si="19"/>
        <v>0.25</v>
      </c>
      <c r="CB54" s="92" t="s">
        <v>282</v>
      </c>
      <c r="CC54" s="75">
        <f t="shared" si="20"/>
        <v>4</v>
      </c>
      <c r="CD54" s="74">
        <f t="shared" si="21"/>
        <v>25</v>
      </c>
      <c r="CE54" s="91">
        <v>250</v>
      </c>
      <c r="CF54" s="72">
        <v>200</v>
      </c>
      <c r="CG54" s="71">
        <v>300</v>
      </c>
      <c r="CH54" s="79">
        <f t="shared" si="22"/>
        <v>30</v>
      </c>
      <c r="CI54" s="95">
        <v>300</v>
      </c>
      <c r="CJ54" s="960" t="s">
        <v>562</v>
      </c>
      <c r="CL54" s="217"/>
      <c r="CM54" s="11" t="s">
        <v>1176</v>
      </c>
      <c r="CN54" s="11"/>
      <c r="CO54" s="11"/>
      <c r="CP54" s="11"/>
      <c r="CQ54" s="11"/>
      <c r="CR54" s="11"/>
      <c r="CS54" s="216"/>
      <c r="CT54" s="196"/>
      <c r="CZ54" s="9">
        <v>1</v>
      </c>
    </row>
    <row r="55" spans="2:104" ht="21" customHeight="1">
      <c r="B55" s="133" t="s">
        <v>338</v>
      </c>
      <c r="C55" s="118" t="str">
        <f>C54</f>
        <v>R.Recipe name.With or without alcohol.Quand.Verre Flute(s).Family to stick on</v>
      </c>
      <c r="D55" s="118">
        <f>D54</f>
        <v>2</v>
      </c>
      <c r="E55" s="117" t="str">
        <f>E54</f>
        <v>Flute(s)</v>
      </c>
      <c r="F55" s="116">
        <f>F54</f>
        <v>12</v>
      </c>
      <c r="G55" s="115" t="str">
        <f>G54</f>
        <v>cl</v>
      </c>
      <c r="H55" s="1604" t="s">
        <v>996</v>
      </c>
      <c r="I55" s="1604"/>
      <c r="J55" s="1605"/>
      <c r="K55" s="176"/>
      <c r="L55" s="175" t="s">
        <v>380</v>
      </c>
      <c r="M55" s="1606" t="s">
        <v>379</v>
      </c>
      <c r="N55" s="174"/>
      <c r="O55" s="1608" t="s">
        <v>998</v>
      </c>
      <c r="P55" s="1610" t="s">
        <v>377</v>
      </c>
      <c r="Q55" s="1573" t="s">
        <v>999</v>
      </c>
      <c r="R55" s="1582" t="s">
        <v>1000</v>
      </c>
      <c r="S55" s="173" t="s">
        <v>374</v>
      </c>
      <c r="U55" s="322" t="s">
        <v>540</v>
      </c>
      <c r="V55" s="806">
        <v>180</v>
      </c>
      <c r="AD55" s="634"/>
      <c r="AE55" s="288">
        <v>40</v>
      </c>
      <c r="AF55" s="556"/>
      <c r="AG55" s="597">
        <v>0.96</v>
      </c>
      <c r="AH55" s="556"/>
      <c r="AI55" s="286" t="s">
        <v>110</v>
      </c>
      <c r="AJ55" s="551"/>
      <c r="AK55" s="1572" t="s">
        <v>1115</v>
      </c>
      <c r="AL55" s="1533"/>
      <c r="AN55" s="549"/>
      <c r="AO55" s="1"/>
      <c r="AP55" s="549"/>
      <c r="AQ55" s="3"/>
      <c r="AW55" s="1"/>
      <c r="AX55" s="1"/>
      <c r="AY55" s="1"/>
      <c r="AZ55" s="1"/>
      <c r="BA55" s="1"/>
      <c r="BB55" s="1"/>
      <c r="BC55" s="1"/>
      <c r="BD55" s="1"/>
      <c r="BE55" s="1"/>
      <c r="BF55" s="1"/>
      <c r="BG55" s="1"/>
      <c r="BP55" s="1"/>
      <c r="BQ55" s="1"/>
      <c r="BR55" s="1"/>
      <c r="BY55" s="633" t="s">
        <v>1015</v>
      </c>
      <c r="BZ55" s="119" t="s">
        <v>558</v>
      </c>
      <c r="CA55" s="93">
        <f t="shared" si="19"/>
        <v>0.35</v>
      </c>
      <c r="CB55" s="92" t="s">
        <v>282</v>
      </c>
      <c r="CC55" s="75">
        <f t="shared" si="20"/>
        <v>3</v>
      </c>
      <c r="CD55" s="74">
        <f t="shared" si="21"/>
        <v>35</v>
      </c>
      <c r="CE55" s="91">
        <v>350</v>
      </c>
      <c r="CF55" s="72">
        <v>300</v>
      </c>
      <c r="CG55" s="71">
        <v>400</v>
      </c>
      <c r="CH55" s="79">
        <f t="shared" si="22"/>
        <v>40</v>
      </c>
      <c r="CI55" s="95">
        <v>400</v>
      </c>
      <c r="CJ55" s="960" t="s">
        <v>557</v>
      </c>
      <c r="CL55" s="217"/>
      <c r="CM55" s="719" t="s">
        <v>952</v>
      </c>
      <c r="CN55" s="11"/>
      <c r="CO55" s="11"/>
      <c r="CP55" s="11"/>
      <c r="CQ55" s="11"/>
      <c r="CR55" s="11"/>
      <c r="CS55" s="216"/>
      <c r="CT55" s="550"/>
      <c r="CU55" s="550"/>
      <c r="CV55" s="550"/>
      <c r="CW55" s="550"/>
      <c r="CX55" s="550"/>
      <c r="CZ55" s="9">
        <v>1</v>
      </c>
    </row>
    <row r="56" spans="2:104" ht="21" customHeight="1">
      <c r="B56" s="133" t="s">
        <v>338</v>
      </c>
      <c r="C56" s="118" t="str">
        <f>C54</f>
        <v>R.Recipe name.With or without alcohol.Quand.Verre Flute(s).Family to stick on</v>
      </c>
      <c r="D56" s="118">
        <f>D54</f>
        <v>2</v>
      </c>
      <c r="E56" s="117" t="str">
        <f>E54</f>
        <v>Flute(s)</v>
      </c>
      <c r="F56" s="116">
        <f>F54</f>
        <v>12</v>
      </c>
      <c r="G56" s="115" t="str">
        <f>G54</f>
        <v>cl</v>
      </c>
      <c r="H56" s="1585"/>
      <c r="I56" s="1585"/>
      <c r="J56" s="1586"/>
      <c r="K56" s="164"/>
      <c r="L56" s="163" t="s">
        <v>997</v>
      </c>
      <c r="M56" s="1607"/>
      <c r="N56" s="162"/>
      <c r="O56" s="1609"/>
      <c r="P56" s="1611"/>
      <c r="Q56" s="1574"/>
      <c r="R56" s="1583"/>
      <c r="S56" s="161" t="s">
        <v>367</v>
      </c>
      <c r="U56" s="322" t="s">
        <v>537</v>
      </c>
      <c r="V56" s="806">
        <v>240</v>
      </c>
      <c r="AD56" s="634"/>
      <c r="AE56" s="288">
        <v>40</v>
      </c>
      <c r="AF56" s="556"/>
      <c r="AG56" s="597">
        <v>0.94</v>
      </c>
      <c r="AH56" s="556"/>
      <c r="AI56" s="286" t="s">
        <v>109</v>
      </c>
      <c r="AJ56" s="551"/>
      <c r="AK56" s="1572" t="s">
        <v>1115</v>
      </c>
      <c r="AL56" s="1533"/>
      <c r="AN56" s="549"/>
      <c r="AO56" s="1"/>
      <c r="AP56" s="549"/>
      <c r="AQ56" s="1571" t="s">
        <v>1014</v>
      </c>
      <c r="AS56" s="1571" t="s">
        <v>1158</v>
      </c>
      <c r="AT56" s="1571" t="s">
        <v>814</v>
      </c>
      <c r="AW56" s="1"/>
      <c r="AX56" s="1"/>
      <c r="AY56" s="1"/>
      <c r="AZ56" s="1"/>
      <c r="BA56" s="1"/>
      <c r="BB56" s="1"/>
      <c r="BC56" s="1"/>
      <c r="BD56" s="1"/>
      <c r="BE56" s="1"/>
      <c r="BF56" s="1"/>
      <c r="BG56" s="1"/>
      <c r="BP56" s="1"/>
      <c r="BQ56" s="1"/>
      <c r="BR56" s="1"/>
      <c r="BY56" s="633" t="s">
        <v>1015</v>
      </c>
      <c r="BZ56" s="119" t="s">
        <v>541</v>
      </c>
      <c r="CA56" s="93">
        <f t="shared" si="19"/>
        <v>0.4</v>
      </c>
      <c r="CB56" s="92" t="s">
        <v>282</v>
      </c>
      <c r="CC56" s="75">
        <f t="shared" si="20"/>
        <v>3</v>
      </c>
      <c r="CD56" s="74">
        <f t="shared" si="21"/>
        <v>40</v>
      </c>
      <c r="CE56" s="91">
        <v>400</v>
      </c>
      <c r="CF56" s="72">
        <v>350</v>
      </c>
      <c r="CG56" s="71">
        <v>470</v>
      </c>
      <c r="CH56" s="79">
        <f t="shared" si="22"/>
        <v>47</v>
      </c>
      <c r="CI56" s="95">
        <v>470</v>
      </c>
      <c r="CJ56" s="960" t="s">
        <v>341</v>
      </c>
      <c r="CL56" s="217"/>
      <c r="CM56" s="11"/>
      <c r="CN56" s="11"/>
      <c r="CO56" s="11"/>
      <c r="CP56" s="11"/>
      <c r="CQ56" s="11"/>
      <c r="CR56" s="11"/>
      <c r="CS56" s="216"/>
      <c r="CT56" s="549"/>
      <c r="CU56" s="549"/>
      <c r="CV56" s="549"/>
      <c r="CW56" s="549"/>
      <c r="CX56" s="549"/>
      <c r="CZ56" s="9">
        <v>1</v>
      </c>
    </row>
    <row r="57" spans="2:104" ht="21" customHeight="1">
      <c r="B57" s="133" t="s">
        <v>338</v>
      </c>
      <c r="C57" s="118" t="str">
        <f>C54</f>
        <v>R.Recipe name.With or without alcohol.Quand.Verre Flute(s).Family to stick on</v>
      </c>
      <c r="D57" s="118">
        <f>D54</f>
        <v>2</v>
      </c>
      <c r="E57" s="117" t="str">
        <f>E54</f>
        <v>Flute(s)</v>
      </c>
      <c r="F57" s="116">
        <f>F54</f>
        <v>12</v>
      </c>
      <c r="G57" s="115" t="str">
        <f>G54</f>
        <v>cl</v>
      </c>
      <c r="H57" s="1585"/>
      <c r="I57" s="1585"/>
      <c r="J57" s="1586"/>
      <c r="K57" s="947">
        <v>1</v>
      </c>
      <c r="L57" s="292"/>
      <c r="M57" s="291"/>
      <c r="N57" s="143"/>
      <c r="O57" s="290"/>
      <c r="P57" s="289"/>
      <c r="Q57" s="288"/>
      <c r="R57" s="287">
        <v>1</v>
      </c>
      <c r="S57" s="286"/>
      <c r="U57" s="322" t="s">
        <v>534</v>
      </c>
      <c r="V57" s="806">
        <v>240</v>
      </c>
      <c r="AD57" s="634"/>
      <c r="AE57" s="288">
        <v>40</v>
      </c>
      <c r="AF57" s="556"/>
      <c r="AG57" s="597">
        <v>0.94</v>
      </c>
      <c r="AH57" s="556"/>
      <c r="AI57" s="286" t="s">
        <v>107</v>
      </c>
      <c r="AJ57" s="551"/>
      <c r="AK57" s="1572" t="s">
        <v>1131</v>
      </c>
      <c r="AL57" s="1533"/>
      <c r="AN57" s="549"/>
      <c r="AO57" s="5"/>
      <c r="AP57" s="549"/>
      <c r="AQ57" s="1571"/>
      <c r="AS57" s="1571"/>
      <c r="AT57" s="1571"/>
      <c r="AW57" s="1"/>
      <c r="AX57" s="1"/>
      <c r="AY57" s="1"/>
      <c r="AZ57" s="1"/>
      <c r="BA57" s="1"/>
      <c r="BB57" s="1"/>
      <c r="BC57" s="1"/>
      <c r="BD57" s="1"/>
      <c r="BE57" s="1"/>
      <c r="BF57" s="1"/>
      <c r="BG57" s="1"/>
      <c r="BP57" s="1"/>
      <c r="BQ57" s="1"/>
      <c r="BR57" s="1"/>
      <c r="BY57" s="633" t="s">
        <v>1015</v>
      </c>
      <c r="BZ57" s="119" t="s">
        <v>540</v>
      </c>
      <c r="CA57" s="93">
        <f t="shared" si="19"/>
        <v>0.18</v>
      </c>
      <c r="CB57" s="92" t="s">
        <v>282</v>
      </c>
      <c r="CC57" s="75">
        <f t="shared" si="20"/>
        <v>6</v>
      </c>
      <c r="CD57" s="74">
        <f t="shared" si="21"/>
        <v>18</v>
      </c>
      <c r="CE57" s="91">
        <v>180</v>
      </c>
      <c r="CF57" s="72">
        <v>150</v>
      </c>
      <c r="CG57" s="71">
        <v>210</v>
      </c>
      <c r="CH57" s="79">
        <f t="shared" si="22"/>
        <v>21</v>
      </c>
      <c r="CI57" s="95">
        <v>210</v>
      </c>
      <c r="CJ57" s="961" t="s">
        <v>539</v>
      </c>
      <c r="CL57" s="217"/>
      <c r="CM57" s="11"/>
      <c r="CN57" s="11"/>
      <c r="CO57" s="11"/>
      <c r="CP57" s="11"/>
      <c r="CQ57" s="11"/>
      <c r="CR57" s="11"/>
      <c r="CS57" s="216"/>
      <c r="CT57" s="549"/>
      <c r="CU57" s="549"/>
      <c r="CV57" s="549"/>
      <c r="CW57" s="549"/>
      <c r="CX57" s="549"/>
      <c r="CZ57" s="9">
        <v>1</v>
      </c>
    </row>
    <row r="58" spans="2:104" ht="21" customHeight="1" thickBot="1">
      <c r="B58" s="145" t="str">
        <f t="shared" ref="B58:B63" si="49">IF(S58&lt;&gt;"","A","►")</f>
        <v>►</v>
      </c>
      <c r="C58" s="118" t="str">
        <f>C54</f>
        <v>R.Recipe name.With or without alcohol.Quand.Verre Flute(s).Family to stick on</v>
      </c>
      <c r="D58" s="118">
        <f>D54</f>
        <v>2</v>
      </c>
      <c r="E58" s="117" t="str">
        <f>E54</f>
        <v>Flute(s)</v>
      </c>
      <c r="F58" s="116">
        <f>F54</f>
        <v>12</v>
      </c>
      <c r="G58" s="115" t="str">
        <f>G54</f>
        <v>cl</v>
      </c>
      <c r="H58" s="1585"/>
      <c r="I58" s="1585"/>
      <c r="J58" s="1586"/>
      <c r="K58" s="951">
        <v>2</v>
      </c>
      <c r="L58" s="292"/>
      <c r="M58" s="291"/>
      <c r="N58" s="143"/>
      <c r="O58" s="290"/>
      <c r="P58" s="289"/>
      <c r="Q58" s="288"/>
      <c r="R58" s="287">
        <v>1</v>
      </c>
      <c r="S58" s="286"/>
      <c r="U58" s="322" t="s">
        <v>527</v>
      </c>
      <c r="V58" s="806">
        <v>45</v>
      </c>
      <c r="AD58" s="634"/>
      <c r="AE58" s="288">
        <v>30</v>
      </c>
      <c r="AF58" s="556"/>
      <c r="AG58" s="597">
        <v>1.04</v>
      </c>
      <c r="AH58" s="556"/>
      <c r="AI58" s="286" t="s">
        <v>105</v>
      </c>
      <c r="AJ58" s="551"/>
      <c r="AK58" s="1572" t="s">
        <v>1132</v>
      </c>
      <c r="AL58" s="1533"/>
      <c r="AN58" s="549"/>
      <c r="AO58" s="1"/>
      <c r="AP58" s="549"/>
      <c r="AQ58" s="3"/>
      <c r="AW58" s="1"/>
      <c r="AX58" s="1"/>
      <c r="AY58" s="1"/>
      <c r="AZ58" s="1"/>
      <c r="BA58" s="1"/>
      <c r="BB58" s="1"/>
      <c r="BC58" s="1"/>
      <c r="BD58" s="1"/>
      <c r="BE58" s="1"/>
      <c r="BF58" s="1"/>
      <c r="BG58" s="1"/>
      <c r="BP58" s="1"/>
      <c r="BQ58" s="1"/>
      <c r="BR58" s="1"/>
      <c r="BY58" s="633" t="s">
        <v>1015</v>
      </c>
      <c r="BZ58" s="119" t="s">
        <v>537</v>
      </c>
      <c r="CA58" s="93">
        <f t="shared" si="19"/>
        <v>0.24</v>
      </c>
      <c r="CB58" s="92" t="s">
        <v>282</v>
      </c>
      <c r="CC58" s="75">
        <f t="shared" si="20"/>
        <v>4</v>
      </c>
      <c r="CD58" s="74">
        <f t="shared" si="21"/>
        <v>24</v>
      </c>
      <c r="CE58" s="91">
        <v>240</v>
      </c>
      <c r="CF58" s="72">
        <v>230</v>
      </c>
      <c r="CG58" s="71">
        <v>250</v>
      </c>
      <c r="CH58" s="79">
        <f t="shared" si="22"/>
        <v>25</v>
      </c>
      <c r="CI58" s="95">
        <v>250</v>
      </c>
      <c r="CJ58" s="960" t="s">
        <v>536</v>
      </c>
      <c r="CL58" s="585" t="s">
        <v>2588</v>
      </c>
      <c r="CM58" s="11"/>
      <c r="CN58" s="11"/>
      <c r="CO58" s="11"/>
      <c r="CP58" s="11"/>
      <c r="CQ58" s="11"/>
      <c r="CR58" s="11"/>
      <c r="CS58" s="216"/>
      <c r="CT58" s="549"/>
      <c r="CU58" s="549"/>
      <c r="CV58" s="549"/>
      <c r="CW58" s="549"/>
      <c r="CX58" s="549"/>
      <c r="CZ58" s="9">
        <v>1</v>
      </c>
    </row>
    <row r="59" spans="2:104" ht="21" customHeight="1">
      <c r="B59" s="145" t="str">
        <f t="shared" si="49"/>
        <v>►</v>
      </c>
      <c r="C59" s="118" t="str">
        <f>C54</f>
        <v>R.Recipe name.With or without alcohol.Quand.Verre Flute(s).Family to stick on</v>
      </c>
      <c r="D59" s="118">
        <f>D54</f>
        <v>2</v>
      </c>
      <c r="E59" s="117" t="str">
        <f>E54</f>
        <v>Flute(s)</v>
      </c>
      <c r="F59" s="116">
        <f>F54</f>
        <v>12</v>
      </c>
      <c r="G59" s="115" t="str">
        <f>G54</f>
        <v>cl</v>
      </c>
      <c r="H59" s="1585"/>
      <c r="I59" s="1585"/>
      <c r="J59" s="1586"/>
      <c r="K59" s="947">
        <v>3</v>
      </c>
      <c r="L59" s="292"/>
      <c r="M59" s="291"/>
      <c r="N59" s="143"/>
      <c r="O59" s="290"/>
      <c r="P59" s="289"/>
      <c r="Q59" s="288"/>
      <c r="R59" s="287">
        <v>1</v>
      </c>
      <c r="S59" s="294"/>
      <c r="U59" s="322" t="s">
        <v>525</v>
      </c>
      <c r="V59" s="806">
        <v>45</v>
      </c>
      <c r="AD59" s="634"/>
      <c r="AE59" s="288">
        <v>40</v>
      </c>
      <c r="AF59" s="556"/>
      <c r="AG59" s="597">
        <v>0.99</v>
      </c>
      <c r="AH59" s="556"/>
      <c r="AI59" s="286" t="s">
        <v>102</v>
      </c>
      <c r="AJ59" s="551"/>
      <c r="AK59" s="1572" t="s">
        <v>1114</v>
      </c>
      <c r="AL59" s="1533"/>
      <c r="AN59" s="549"/>
      <c r="AO59" s="1"/>
      <c r="AP59" s="549"/>
      <c r="AQ59" s="1668" t="s">
        <v>683</v>
      </c>
      <c r="AS59" s="1670" t="s">
        <v>833</v>
      </c>
      <c r="AT59" s="1648" t="s">
        <v>1159</v>
      </c>
      <c r="AW59" s="1"/>
      <c r="AX59" s="1"/>
      <c r="AY59" s="1"/>
      <c r="AZ59" s="1"/>
      <c r="BA59" s="1"/>
      <c r="BB59" s="1"/>
      <c r="BC59" s="1"/>
      <c r="BD59" s="1"/>
      <c r="BE59" s="1"/>
      <c r="BF59" s="1"/>
      <c r="BG59" s="1"/>
      <c r="BP59" s="1"/>
      <c r="BQ59" s="1"/>
      <c r="BR59" s="1"/>
      <c r="BY59" s="633" t="s">
        <v>1015</v>
      </c>
      <c r="BZ59" s="119" t="s">
        <v>534</v>
      </c>
      <c r="CA59" s="93">
        <f t="shared" si="19"/>
        <v>0.24</v>
      </c>
      <c r="CB59" s="92" t="s">
        <v>282</v>
      </c>
      <c r="CC59" s="75">
        <f t="shared" si="20"/>
        <v>4</v>
      </c>
      <c r="CD59" s="74">
        <f t="shared" si="21"/>
        <v>24</v>
      </c>
      <c r="CE59" s="91">
        <v>240</v>
      </c>
      <c r="CF59" s="72">
        <v>180</v>
      </c>
      <c r="CG59" s="71">
        <v>300</v>
      </c>
      <c r="CH59" s="79">
        <f t="shared" si="22"/>
        <v>30</v>
      </c>
      <c r="CI59" s="95">
        <v>360</v>
      </c>
      <c r="CJ59" s="960" t="s">
        <v>533</v>
      </c>
      <c r="CL59" s="217"/>
      <c r="CM59" s="11"/>
      <c r="CN59" s="11"/>
      <c r="CO59" s="11"/>
      <c r="CP59" s="11"/>
      <c r="CQ59" s="11"/>
      <c r="CR59" s="11"/>
      <c r="CS59" s="216"/>
      <c r="CT59" s="549"/>
      <c r="CU59" s="549"/>
      <c r="CV59" s="549"/>
      <c r="CW59" s="549"/>
      <c r="CX59" s="549"/>
      <c r="CZ59" s="9">
        <v>1</v>
      </c>
    </row>
    <row r="60" spans="2:104" ht="21" customHeight="1">
      <c r="B60" s="145" t="str">
        <f t="shared" si="49"/>
        <v>►</v>
      </c>
      <c r="C60" s="118" t="str">
        <f>C54</f>
        <v>R.Recipe name.With or without alcohol.Quand.Verre Flute(s).Family to stick on</v>
      </c>
      <c r="D60" s="118">
        <f>D54</f>
        <v>2</v>
      </c>
      <c r="E60" s="117" t="str">
        <f>E54</f>
        <v>Flute(s)</v>
      </c>
      <c r="F60" s="116">
        <f>F54</f>
        <v>12</v>
      </c>
      <c r="G60" s="115" t="str">
        <f>G54</f>
        <v>cl</v>
      </c>
      <c r="H60" s="1585"/>
      <c r="I60" s="1585"/>
      <c r="J60" s="1586"/>
      <c r="K60" s="951">
        <v>4</v>
      </c>
      <c r="L60" s="292"/>
      <c r="M60" s="291"/>
      <c r="N60" s="143"/>
      <c r="O60" s="290"/>
      <c r="P60" s="289"/>
      <c r="Q60" s="288"/>
      <c r="R60" s="287">
        <v>1</v>
      </c>
      <c r="S60" s="294"/>
      <c r="U60" s="322" t="s">
        <v>523</v>
      </c>
      <c r="V60" s="806">
        <v>60</v>
      </c>
      <c r="AD60" s="634"/>
      <c r="AE60" s="288">
        <v>30</v>
      </c>
      <c r="AF60" s="556"/>
      <c r="AG60" s="597">
        <v>1.02</v>
      </c>
      <c r="AH60" s="556"/>
      <c r="AI60" s="286" t="s">
        <v>99</v>
      </c>
      <c r="AJ60" s="551"/>
      <c r="AK60" s="1572" t="s">
        <v>1115</v>
      </c>
      <c r="AL60" s="1533"/>
      <c r="AN60" s="549"/>
      <c r="AO60" s="1"/>
      <c r="AP60" s="549"/>
      <c r="AQ60" s="1669"/>
      <c r="AS60" s="1669"/>
      <c r="AT60" s="1648"/>
      <c r="AW60" s="1"/>
      <c r="AX60" s="1"/>
      <c r="AY60" s="1"/>
      <c r="AZ60" s="1"/>
      <c r="BA60" s="1"/>
      <c r="BB60" s="1"/>
      <c r="BC60" s="1"/>
      <c r="BD60" s="1"/>
      <c r="BE60" s="1"/>
      <c r="BF60" s="1"/>
      <c r="BG60" s="1"/>
      <c r="BP60" s="1"/>
      <c r="BQ60" s="1"/>
      <c r="BR60" s="1"/>
      <c r="BY60" s="633" t="s">
        <v>1015</v>
      </c>
      <c r="BZ60" s="119" t="s">
        <v>527</v>
      </c>
      <c r="CA60" s="93">
        <f t="shared" si="19"/>
        <v>4.4999999999999998E-2</v>
      </c>
      <c r="CB60" s="92" t="s">
        <v>282</v>
      </c>
      <c r="CC60" s="75">
        <f t="shared" si="20"/>
        <v>22</v>
      </c>
      <c r="CD60" s="74">
        <f t="shared" si="21"/>
        <v>4.5</v>
      </c>
      <c r="CE60" s="91">
        <v>45</v>
      </c>
      <c r="CF60" s="72">
        <v>34</v>
      </c>
      <c r="CG60" s="71">
        <v>56</v>
      </c>
      <c r="CH60" s="74">
        <f t="shared" si="22"/>
        <v>5.6</v>
      </c>
      <c r="CI60" s="95">
        <v>68</v>
      </c>
      <c r="CJ60" s="960" t="s">
        <v>526</v>
      </c>
      <c r="CL60" s="206"/>
      <c r="CM60" s="155"/>
      <c r="CN60" s="588" t="s">
        <v>2601</v>
      </c>
      <c r="CO60" s="155"/>
      <c r="CP60" s="20"/>
      <c r="CQ60" s="20"/>
      <c r="CR60" s="20"/>
      <c r="CS60" s="204"/>
      <c r="CT60" s="549"/>
      <c r="CU60" s="549"/>
      <c r="CV60" s="549"/>
      <c r="CW60" s="549"/>
      <c r="CX60" s="549"/>
      <c r="CZ60" s="9">
        <v>1</v>
      </c>
    </row>
    <row r="61" spans="2:104" ht="21" customHeight="1" thickBot="1">
      <c r="B61" s="145" t="str">
        <f t="shared" si="49"/>
        <v>►</v>
      </c>
      <c r="C61" s="118" t="str">
        <f>C54</f>
        <v>R.Recipe name.With or without alcohol.Quand.Verre Flute(s).Family to stick on</v>
      </c>
      <c r="D61" s="118">
        <f>D54</f>
        <v>2</v>
      </c>
      <c r="E61" s="117" t="str">
        <f>E54</f>
        <v>Flute(s)</v>
      </c>
      <c r="F61" s="116">
        <f>F54</f>
        <v>12</v>
      </c>
      <c r="G61" s="115" t="str">
        <f>G54</f>
        <v>cl</v>
      </c>
      <c r="H61" s="1585"/>
      <c r="I61" s="1585"/>
      <c r="J61" s="1586"/>
      <c r="K61" s="947">
        <v>5</v>
      </c>
      <c r="L61" s="292"/>
      <c r="M61" s="291"/>
      <c r="N61" s="143"/>
      <c r="O61" s="290"/>
      <c r="P61" s="289"/>
      <c r="Q61" s="288"/>
      <c r="R61" s="287">
        <v>1</v>
      </c>
      <c r="S61" s="286"/>
      <c r="U61" s="322" t="s">
        <v>519</v>
      </c>
      <c r="V61" s="806">
        <v>180</v>
      </c>
      <c r="AD61" s="634"/>
      <c r="AE61" s="288">
        <v>40</v>
      </c>
      <c r="AF61" s="556"/>
      <c r="AG61" s="597">
        <v>0.95</v>
      </c>
      <c r="AH61" s="556"/>
      <c r="AI61" s="286" t="s">
        <v>96</v>
      </c>
      <c r="AJ61" s="551"/>
      <c r="AK61" s="1572" t="s">
        <v>1123</v>
      </c>
      <c r="AL61" s="1533"/>
      <c r="AN61" s="549"/>
      <c r="AO61" s="1"/>
      <c r="AP61" s="549"/>
      <c r="AQ61" s="3"/>
      <c r="AW61" s="1"/>
      <c r="AX61" s="1"/>
      <c r="AY61" s="1"/>
      <c r="AZ61" s="1"/>
      <c r="BA61" s="1"/>
      <c r="BB61" s="1"/>
      <c r="BC61" s="1"/>
      <c r="BD61" s="1"/>
      <c r="BE61" s="1"/>
      <c r="BF61" s="1"/>
      <c r="BG61" s="1"/>
      <c r="BP61" s="1"/>
      <c r="BQ61" s="1"/>
      <c r="BR61" s="1"/>
      <c r="BY61" s="633" t="s">
        <v>1015</v>
      </c>
      <c r="BZ61" s="119" t="s">
        <v>525</v>
      </c>
      <c r="CA61" s="93">
        <f t="shared" si="19"/>
        <v>4.4999999999999998E-2</v>
      </c>
      <c r="CB61" s="92" t="s">
        <v>282</v>
      </c>
      <c r="CC61" s="75">
        <f t="shared" si="20"/>
        <v>22</v>
      </c>
      <c r="CD61" s="74">
        <f t="shared" si="21"/>
        <v>4.5</v>
      </c>
      <c r="CE61" s="91">
        <v>45</v>
      </c>
      <c r="CF61" s="72">
        <v>30</v>
      </c>
      <c r="CG61" s="71">
        <v>60</v>
      </c>
      <c r="CH61" s="74">
        <f t="shared" si="22"/>
        <v>6</v>
      </c>
      <c r="CI61" s="95">
        <v>60</v>
      </c>
      <c r="CJ61" s="960" t="s">
        <v>524</v>
      </c>
      <c r="CL61" s="716"/>
      <c r="CM61" s="717"/>
      <c r="CN61" s="717"/>
      <c r="CO61" s="717"/>
      <c r="CP61" s="717"/>
      <c r="CQ61" s="717"/>
      <c r="CR61" s="717"/>
      <c r="CS61" s="718"/>
      <c r="CT61" s="549"/>
      <c r="CU61" s="549"/>
      <c r="CV61" s="549"/>
      <c r="CW61" s="549"/>
      <c r="CX61" s="549"/>
      <c r="CZ61" s="9">
        <v>1</v>
      </c>
    </row>
    <row r="62" spans="2:104" ht="21" customHeight="1">
      <c r="B62" s="145" t="str">
        <f t="shared" si="49"/>
        <v>►</v>
      </c>
      <c r="C62" s="118" t="str">
        <f>C54</f>
        <v>R.Recipe name.With or without alcohol.Quand.Verre Flute(s).Family to stick on</v>
      </c>
      <c r="D62" s="118">
        <f>D54</f>
        <v>2</v>
      </c>
      <c r="E62" s="117" t="str">
        <f>E54</f>
        <v>Flute(s)</v>
      </c>
      <c r="F62" s="116">
        <f>F54</f>
        <v>12</v>
      </c>
      <c r="G62" s="115" t="str">
        <f>G54</f>
        <v>cl</v>
      </c>
      <c r="H62" s="1585"/>
      <c r="I62" s="1585"/>
      <c r="J62" s="1586"/>
      <c r="K62" s="951">
        <v>6</v>
      </c>
      <c r="L62" s="292"/>
      <c r="M62" s="291"/>
      <c r="N62" s="143"/>
      <c r="O62" s="290"/>
      <c r="P62" s="289"/>
      <c r="Q62" s="288"/>
      <c r="R62" s="287">
        <v>1</v>
      </c>
      <c r="S62" s="286"/>
      <c r="U62" s="322" t="s">
        <v>415</v>
      </c>
      <c r="V62" s="806">
        <v>120</v>
      </c>
      <c r="AD62" s="634"/>
      <c r="AE62" s="288">
        <v>35</v>
      </c>
      <c r="AF62" s="556"/>
      <c r="AG62" s="597">
        <v>1.05</v>
      </c>
      <c r="AH62" s="556"/>
      <c r="AI62" s="286" t="s">
        <v>94</v>
      </c>
      <c r="AJ62" s="551"/>
      <c r="AK62" s="1572" t="s">
        <v>1118</v>
      </c>
      <c r="AL62" s="1533"/>
      <c r="AN62" s="549"/>
      <c r="AO62" s="1"/>
      <c r="AP62" s="549"/>
      <c r="AQ62" s="1674" t="s">
        <v>872</v>
      </c>
      <c r="AS62" s="1676" t="s">
        <v>835</v>
      </c>
      <c r="AT62" s="1648" t="s">
        <v>836</v>
      </c>
      <c r="AW62" s="1"/>
      <c r="AX62" s="1"/>
      <c r="AY62" s="1"/>
      <c r="AZ62" s="1"/>
      <c r="BA62" s="1"/>
      <c r="BB62" s="1"/>
      <c r="BC62" s="1"/>
      <c r="BD62" s="1"/>
      <c r="BE62" s="1"/>
      <c r="BF62" s="1"/>
      <c r="BG62" s="1"/>
      <c r="BP62" s="1"/>
      <c r="BQ62" s="1"/>
      <c r="BR62" s="1"/>
      <c r="BY62" s="633" t="s">
        <v>1015</v>
      </c>
      <c r="BZ62" s="119" t="s">
        <v>523</v>
      </c>
      <c r="CA62" s="93">
        <f t="shared" si="19"/>
        <v>0.06</v>
      </c>
      <c r="CB62" s="92" t="s">
        <v>282</v>
      </c>
      <c r="CC62" s="75">
        <f t="shared" si="20"/>
        <v>17</v>
      </c>
      <c r="CD62" s="74">
        <f t="shared" si="21"/>
        <v>6</v>
      </c>
      <c r="CE62" s="91">
        <v>60</v>
      </c>
      <c r="CF62" s="72">
        <v>45</v>
      </c>
      <c r="CG62" s="71">
        <v>75</v>
      </c>
      <c r="CH62" s="79">
        <f t="shared" si="22"/>
        <v>7.5</v>
      </c>
      <c r="CI62" s="95">
        <v>90</v>
      </c>
      <c r="CJ62" s="960" t="s">
        <v>522</v>
      </c>
      <c r="CL62" s="217"/>
      <c r="CM62" s="11"/>
      <c r="CN62" s="11"/>
      <c r="CO62" s="11"/>
      <c r="CP62" s="11"/>
      <c r="CQ62" s="11"/>
      <c r="CR62" s="11"/>
      <c r="CS62" s="216"/>
      <c r="CT62" s="549"/>
      <c r="CU62" s="549"/>
      <c r="CV62" s="549"/>
      <c r="CW62" s="549"/>
      <c r="CX62" s="549"/>
      <c r="CZ62" s="9">
        <v>1</v>
      </c>
    </row>
    <row r="63" spans="2:104" ht="21" customHeight="1">
      <c r="B63" s="145" t="str">
        <f t="shared" si="49"/>
        <v>►</v>
      </c>
      <c r="C63" s="118" t="str">
        <f>C54</f>
        <v>R.Recipe name.With or without alcohol.Quand.Verre Flute(s).Family to stick on</v>
      </c>
      <c r="D63" s="118">
        <f>D54</f>
        <v>2</v>
      </c>
      <c r="E63" s="117" t="str">
        <f>E54</f>
        <v>Flute(s)</v>
      </c>
      <c r="F63" s="116">
        <f>F54</f>
        <v>12</v>
      </c>
      <c r="G63" s="115" t="str">
        <f>G54</f>
        <v>cl</v>
      </c>
      <c r="H63" s="1585"/>
      <c r="I63" s="1585"/>
      <c r="J63" s="1586"/>
      <c r="K63" s="947">
        <v>7</v>
      </c>
      <c r="L63" s="292"/>
      <c r="M63" s="291"/>
      <c r="N63" s="143"/>
      <c r="O63" s="290"/>
      <c r="P63" s="289"/>
      <c r="Q63" s="288"/>
      <c r="R63" s="287">
        <v>1</v>
      </c>
      <c r="S63" s="286"/>
      <c r="U63" s="322" t="s">
        <v>508</v>
      </c>
      <c r="V63" s="806">
        <v>200</v>
      </c>
      <c r="AD63" s="634"/>
      <c r="AE63" s="288">
        <v>40</v>
      </c>
      <c r="AF63" s="556"/>
      <c r="AG63" s="597">
        <v>1.04</v>
      </c>
      <c r="AH63" s="556"/>
      <c r="AI63" s="286" t="s">
        <v>92</v>
      </c>
      <c r="AJ63" s="551"/>
      <c r="AK63" s="1572" t="s">
        <v>1115</v>
      </c>
      <c r="AL63" s="1533"/>
      <c r="AN63" s="549"/>
      <c r="AO63" s="1"/>
      <c r="AP63" s="549"/>
      <c r="AQ63" s="1675"/>
      <c r="AS63" s="1675"/>
      <c r="AT63" s="1648"/>
      <c r="AW63" s="1"/>
      <c r="AX63" s="1"/>
      <c r="AY63" s="1"/>
      <c r="AZ63" s="1"/>
      <c r="BA63" s="1"/>
      <c r="BB63" s="1"/>
      <c r="BC63" s="1"/>
      <c r="BD63" s="1"/>
      <c r="BE63" s="1"/>
      <c r="BF63" s="1"/>
      <c r="BG63" s="1"/>
      <c r="BP63" s="1"/>
      <c r="BQ63" s="1"/>
      <c r="BR63" s="1"/>
      <c r="BY63" s="633" t="s">
        <v>1015</v>
      </c>
      <c r="BZ63" s="119" t="s">
        <v>519</v>
      </c>
      <c r="CA63" s="93">
        <f t="shared" si="19"/>
        <v>0.18</v>
      </c>
      <c r="CB63" s="92" t="s">
        <v>282</v>
      </c>
      <c r="CC63" s="75">
        <f t="shared" si="20"/>
        <v>6</v>
      </c>
      <c r="CD63" s="74">
        <f t="shared" si="21"/>
        <v>18</v>
      </c>
      <c r="CE63" s="91">
        <v>180</v>
      </c>
      <c r="CF63" s="72">
        <v>150</v>
      </c>
      <c r="CG63" s="71">
        <v>210</v>
      </c>
      <c r="CH63" s="79">
        <f t="shared" si="22"/>
        <v>21</v>
      </c>
      <c r="CI63" s="95">
        <v>210</v>
      </c>
      <c r="CJ63" s="960" t="s">
        <v>518</v>
      </c>
      <c r="CL63" s="217"/>
      <c r="CM63" s="25" t="s">
        <v>1177</v>
      </c>
      <c r="CN63" s="263"/>
      <c r="CO63" s="263"/>
      <c r="CP63" s="263"/>
      <c r="CQ63" s="263"/>
      <c r="CR63" s="263"/>
      <c r="CS63" s="262"/>
      <c r="CT63" s="549"/>
      <c r="CU63" s="549"/>
      <c r="CV63" s="549"/>
      <c r="CW63" s="549"/>
      <c r="CX63" s="549"/>
      <c r="CZ63" s="9">
        <v>1</v>
      </c>
    </row>
    <row r="64" spans="2:104" ht="21" customHeight="1" thickBot="1">
      <c r="B64" s="133" t="s">
        <v>338</v>
      </c>
      <c r="C64" s="118" t="str">
        <f>C54</f>
        <v>R.Recipe name.With or without alcohol.Quand.Verre Flute(s).Family to stick on</v>
      </c>
      <c r="D64" s="118">
        <f>D54</f>
        <v>2</v>
      </c>
      <c r="E64" s="117" t="str">
        <f>E54</f>
        <v>Flute(s)</v>
      </c>
      <c r="F64" s="116">
        <f>F54</f>
        <v>12</v>
      </c>
      <c r="G64" s="115" t="str">
        <f>G54</f>
        <v>cl</v>
      </c>
      <c r="H64" s="131"/>
      <c r="I64" s="131" t="str">
        <f>"▼ column "&amp;SUBSTITUTE(ADDRESS(1,COLUMN(),4),"1","")</f>
        <v>▼ column I</v>
      </c>
      <c r="J64" s="131"/>
      <c r="K64" s="131"/>
      <c r="L64" s="131"/>
      <c r="M64" s="131"/>
      <c r="N64" s="131"/>
      <c r="O64" s="131"/>
      <c r="P64" s="131"/>
      <c r="Q64" s="132"/>
      <c r="R64" s="131"/>
      <c r="S64" s="130" t="str">
        <f>"column "&amp;SUBSTITUTE(ADDRESS(1,COLUMN(),4),"1","")&amp;" ▼"</f>
        <v>column S ▼</v>
      </c>
      <c r="U64" s="322" t="s">
        <v>506</v>
      </c>
      <c r="V64" s="806">
        <v>400</v>
      </c>
      <c r="AD64" s="634"/>
      <c r="AE64" s="288">
        <v>40</v>
      </c>
      <c r="AF64" s="556"/>
      <c r="AG64" s="597">
        <v>0.94</v>
      </c>
      <c r="AH64" s="556"/>
      <c r="AI64" s="286" t="s">
        <v>90</v>
      </c>
      <c r="AJ64" s="551"/>
      <c r="AK64" s="1572" t="s">
        <v>1118</v>
      </c>
      <c r="AL64" s="1533"/>
      <c r="AN64" s="549"/>
      <c r="AO64" s="1"/>
      <c r="AP64" s="549"/>
      <c r="AQ64" s="3"/>
      <c r="AW64" s="1"/>
      <c r="AX64" s="1"/>
      <c r="AY64" s="1"/>
      <c r="AZ64" s="1"/>
      <c r="BA64" s="1"/>
      <c r="BB64" s="1"/>
      <c r="BC64" s="1"/>
      <c r="BD64" s="1"/>
      <c r="BE64" s="1"/>
      <c r="BF64" s="1"/>
      <c r="BG64" s="1"/>
      <c r="BP64" s="1"/>
      <c r="BQ64" s="1"/>
      <c r="BR64" s="1"/>
      <c r="BY64" s="633" t="s">
        <v>1015</v>
      </c>
      <c r="BZ64" s="119" t="s">
        <v>415</v>
      </c>
      <c r="CA64" s="93">
        <f t="shared" si="19"/>
        <v>0.12</v>
      </c>
      <c r="CB64" s="92" t="s">
        <v>282</v>
      </c>
      <c r="CC64" s="75">
        <f t="shared" si="20"/>
        <v>8</v>
      </c>
      <c r="CD64" s="74">
        <f t="shared" si="21"/>
        <v>12</v>
      </c>
      <c r="CE64" s="91">
        <v>120</v>
      </c>
      <c r="CF64" s="72">
        <v>90</v>
      </c>
      <c r="CG64" s="71">
        <v>150</v>
      </c>
      <c r="CH64" s="79">
        <f t="shared" si="22"/>
        <v>15</v>
      </c>
      <c r="CI64" s="95">
        <v>180</v>
      </c>
      <c r="CJ64" s="960" t="s">
        <v>510</v>
      </c>
      <c r="CL64" s="217"/>
      <c r="CM64" s="263" t="s">
        <v>1178</v>
      </c>
      <c r="CN64" s="263"/>
      <c r="CO64" s="263"/>
      <c r="CP64" s="263"/>
      <c r="CQ64" s="263"/>
      <c r="CR64" s="263"/>
      <c r="CS64" s="262"/>
      <c r="CT64" s="549"/>
      <c r="CU64" s="549"/>
      <c r="CV64" s="549"/>
      <c r="CW64" s="549"/>
      <c r="CX64" s="549"/>
      <c r="CZ64" s="9">
        <v>1</v>
      </c>
    </row>
    <row r="65" spans="2:104" ht="21" customHeight="1">
      <c r="B65" s="145" t="str">
        <f t="shared" ref="B65:B76" si="50">IF(OR(I65&lt;&gt; "",J65&lt;&gt;"",K65&lt;&gt; "",L65&lt;&gt; "",M65&lt;&gt; "",N65&lt;&gt; "",O65&lt;&gt;""),"A", "►")</f>
        <v>A</v>
      </c>
      <c r="C65" s="118" t="str">
        <f>C54</f>
        <v>R.Recipe name.With or without alcohol.Quand.Verre Flute(s).Family to stick on</v>
      </c>
      <c r="D65" s="118">
        <f>D54</f>
        <v>2</v>
      </c>
      <c r="E65" s="117" t="str">
        <f>E54</f>
        <v>Flute(s)</v>
      </c>
      <c r="F65" s="116">
        <f>F54</f>
        <v>12</v>
      </c>
      <c r="G65" s="115" t="str">
        <f>G54</f>
        <v>cl</v>
      </c>
      <c r="H65" s="284">
        <v>0</v>
      </c>
      <c r="I65" s="265" t="s">
        <v>1004</v>
      </c>
      <c r="J65" s="268"/>
      <c r="K65" s="268"/>
      <c r="L65" s="268"/>
      <c r="M65" s="268"/>
      <c r="N65" s="268"/>
      <c r="O65" s="268"/>
      <c r="P65" s="268"/>
      <c r="Q65" s="268"/>
      <c r="R65" s="268"/>
      <c r="S65" s="283" t="s">
        <v>1003</v>
      </c>
      <c r="U65" s="322" t="s">
        <v>502</v>
      </c>
      <c r="V65" s="806">
        <v>240</v>
      </c>
      <c r="AD65" s="634"/>
      <c r="AE65" s="288">
        <v>35</v>
      </c>
      <c r="AF65" s="556"/>
      <c r="AG65" s="597">
        <v>1.03</v>
      </c>
      <c r="AH65" s="556"/>
      <c r="AI65" s="286" t="s">
        <v>88</v>
      </c>
      <c r="AJ65" s="551"/>
      <c r="AK65" s="1572" t="s">
        <v>1119</v>
      </c>
      <c r="AL65" s="1533"/>
      <c r="AN65" s="549"/>
      <c r="AO65" s="1"/>
      <c r="AP65" s="549"/>
      <c r="AQ65" s="1671" t="s">
        <v>720</v>
      </c>
      <c r="AS65" s="1673" t="s">
        <v>837</v>
      </c>
      <c r="AT65" s="1648" t="s">
        <v>1160</v>
      </c>
      <c r="AW65" s="1"/>
      <c r="AX65" s="1"/>
      <c r="AY65" s="1"/>
      <c r="AZ65" s="1"/>
      <c r="BA65" s="1"/>
      <c r="BB65" s="1"/>
      <c r="BC65" s="1"/>
      <c r="BD65" s="1"/>
      <c r="BE65" s="1"/>
      <c r="BF65" s="1"/>
      <c r="BG65" s="1"/>
      <c r="BP65" s="1"/>
      <c r="BQ65" s="1"/>
      <c r="BR65" s="1"/>
      <c r="BY65" s="633" t="s">
        <v>1015</v>
      </c>
      <c r="BZ65" s="119" t="s">
        <v>508</v>
      </c>
      <c r="CA65" s="93">
        <f t="shared" si="19"/>
        <v>0.2</v>
      </c>
      <c r="CB65" s="92" t="s">
        <v>282</v>
      </c>
      <c r="CC65" s="75">
        <f t="shared" si="20"/>
        <v>5</v>
      </c>
      <c r="CD65" s="74">
        <f t="shared" si="21"/>
        <v>20</v>
      </c>
      <c r="CE65" s="91">
        <v>200</v>
      </c>
      <c r="CF65" s="72">
        <v>150</v>
      </c>
      <c r="CG65" s="71">
        <v>250</v>
      </c>
      <c r="CH65" s="79">
        <f t="shared" si="22"/>
        <v>25</v>
      </c>
      <c r="CI65" s="95">
        <v>300</v>
      </c>
      <c r="CJ65" s="960" t="s">
        <v>507</v>
      </c>
      <c r="CL65" s="217"/>
      <c r="CM65" s="205" t="s">
        <v>1179</v>
      </c>
      <c r="CN65" s="263"/>
      <c r="CO65" s="263"/>
      <c r="CP65" s="263"/>
      <c r="CQ65" s="263"/>
      <c r="CR65" s="263"/>
      <c r="CS65" s="262"/>
      <c r="CT65" s="549"/>
      <c r="CU65" s="549"/>
      <c r="CV65" s="549"/>
      <c r="CW65" s="549"/>
      <c r="CX65" s="549"/>
      <c r="CZ65" s="9">
        <v>1</v>
      </c>
    </row>
    <row r="66" spans="2:104" ht="21" customHeight="1">
      <c r="B66" s="145" t="str">
        <f t="shared" si="50"/>
        <v>►</v>
      </c>
      <c r="C66" s="118" t="str">
        <f>C54</f>
        <v>R.Recipe name.With or without alcohol.Quand.Verre Flute(s).Family to stick on</v>
      </c>
      <c r="D66" s="118">
        <f>D54</f>
        <v>2</v>
      </c>
      <c r="E66" s="117" t="str">
        <f>E54</f>
        <v>Flute(s)</v>
      </c>
      <c r="F66" s="116">
        <f>F54</f>
        <v>12</v>
      </c>
      <c r="G66" s="115" t="str">
        <f>G54</f>
        <v>cl</v>
      </c>
      <c r="H66" s="281" t="str">
        <f>IF(ISBLANK(I66),"",MAX(H65:H65)+1)</f>
        <v/>
      </c>
      <c r="I66" s="280"/>
      <c r="J66" s="280"/>
      <c r="K66" s="280"/>
      <c r="L66" s="280"/>
      <c r="M66" s="280"/>
      <c r="N66" s="280"/>
      <c r="O66" s="280"/>
      <c r="P66" s="280"/>
      <c r="Q66" s="280"/>
      <c r="R66" s="280"/>
      <c r="S66" s="279"/>
      <c r="U66" s="322" t="s">
        <v>498</v>
      </c>
      <c r="V66" s="806">
        <v>500</v>
      </c>
      <c r="AD66" s="634"/>
      <c r="AE66" s="288">
        <v>35</v>
      </c>
      <c r="AF66" s="556"/>
      <c r="AG66" s="597">
        <v>1.03</v>
      </c>
      <c r="AH66" s="556"/>
      <c r="AI66" s="286" t="s">
        <v>86</v>
      </c>
      <c r="AJ66" s="551"/>
      <c r="AK66" s="1572" t="s">
        <v>1118</v>
      </c>
      <c r="AL66" s="1533"/>
      <c r="AN66" s="549"/>
      <c r="AO66" s="1"/>
      <c r="AP66" s="549"/>
      <c r="AQ66" s="1672"/>
      <c r="AS66" s="1672"/>
      <c r="AT66" s="1648"/>
      <c r="AW66" s="1"/>
      <c r="AX66" s="1"/>
      <c r="AY66" s="1"/>
      <c r="AZ66" s="1"/>
      <c r="BA66" s="1"/>
      <c r="BB66" s="1"/>
      <c r="BC66" s="1"/>
      <c r="BD66" s="1"/>
      <c r="BE66" s="1"/>
      <c r="BF66" s="1"/>
      <c r="BG66" s="1"/>
      <c r="BP66" s="1"/>
      <c r="BQ66" s="1"/>
      <c r="BR66" s="1"/>
      <c r="BY66" s="633" t="s">
        <v>1015</v>
      </c>
      <c r="BZ66" s="119" t="s">
        <v>506</v>
      </c>
      <c r="CA66" s="93">
        <f t="shared" si="19"/>
        <v>0.4</v>
      </c>
      <c r="CB66" s="92" t="s">
        <v>282</v>
      </c>
      <c r="CC66" s="75">
        <f t="shared" si="20"/>
        <v>3</v>
      </c>
      <c r="CD66" s="74">
        <f t="shared" si="21"/>
        <v>40</v>
      </c>
      <c r="CE66" s="91">
        <v>400</v>
      </c>
      <c r="CF66" s="72">
        <v>350</v>
      </c>
      <c r="CG66" s="71">
        <v>470</v>
      </c>
      <c r="CH66" s="79">
        <f t="shared" si="22"/>
        <v>47</v>
      </c>
      <c r="CI66" s="95">
        <v>470</v>
      </c>
      <c r="CJ66" s="960" t="s">
        <v>341</v>
      </c>
      <c r="CL66" s="217"/>
      <c r="CM66" s="587" t="s">
        <v>1180</v>
      </c>
      <c r="CN66" s="263"/>
      <c r="CO66" s="263"/>
      <c r="CP66" s="263"/>
      <c r="CQ66" s="263"/>
      <c r="CR66" s="263"/>
      <c r="CS66" s="262"/>
      <c r="CT66" s="549"/>
      <c r="CU66" s="549"/>
      <c r="CV66" s="549"/>
      <c r="CW66" s="549"/>
      <c r="CX66" s="549"/>
      <c r="CZ66" s="9">
        <v>1</v>
      </c>
    </row>
    <row r="67" spans="2:104" ht="21" customHeight="1" thickBot="1">
      <c r="B67" s="145" t="str">
        <f t="shared" si="50"/>
        <v>►</v>
      </c>
      <c r="C67" s="118" t="str">
        <f>C54</f>
        <v>R.Recipe name.With or without alcohol.Quand.Verre Flute(s).Family to stick on</v>
      </c>
      <c r="D67" s="118">
        <f>D54</f>
        <v>2</v>
      </c>
      <c r="E67" s="117" t="str">
        <f>E54</f>
        <v>Flute(s)</v>
      </c>
      <c r="F67" s="116">
        <f>F54</f>
        <v>12</v>
      </c>
      <c r="G67" s="115" t="str">
        <f>G54</f>
        <v>cl</v>
      </c>
      <c r="H67" s="281" t="str">
        <f>IF(ISBLANK(I67),"",MAX(H65:H66)+1)</f>
        <v/>
      </c>
      <c r="I67" s="280"/>
      <c r="J67" s="280"/>
      <c r="K67" s="280"/>
      <c r="L67" s="280"/>
      <c r="M67" s="280"/>
      <c r="N67" s="280"/>
      <c r="O67" s="280"/>
      <c r="P67" s="280"/>
      <c r="Q67" s="280"/>
      <c r="R67" s="280"/>
      <c r="S67" s="279"/>
      <c r="U67" s="322" t="s">
        <v>495</v>
      </c>
      <c r="V67" s="806">
        <v>215</v>
      </c>
      <c r="AD67" s="634"/>
      <c r="AE67" s="288">
        <v>15</v>
      </c>
      <c r="AF67" s="556"/>
      <c r="AG67" s="597">
        <v>1.02</v>
      </c>
      <c r="AH67" s="556"/>
      <c r="AI67" s="286" t="s">
        <v>84</v>
      </c>
      <c r="AJ67" s="551"/>
      <c r="AK67" s="1572" t="s">
        <v>1115</v>
      </c>
      <c r="AL67" s="1533"/>
      <c r="AN67" s="549"/>
      <c r="AO67" s="1"/>
      <c r="AP67" s="549"/>
      <c r="AQ67" s="3"/>
      <c r="AW67" s="1"/>
      <c r="AX67" s="1"/>
      <c r="AY67" s="1"/>
      <c r="AZ67" s="1"/>
      <c r="BA67" s="1"/>
      <c r="BB67" s="1"/>
      <c r="BC67" s="1"/>
      <c r="BD67" s="1"/>
      <c r="BE67" s="1"/>
      <c r="BF67" s="1"/>
      <c r="BG67" s="1"/>
      <c r="BP67" s="1"/>
      <c r="BQ67" s="1"/>
      <c r="BR67" s="1"/>
      <c r="BY67" s="633" t="s">
        <v>1015</v>
      </c>
      <c r="BZ67" s="119" t="s">
        <v>502</v>
      </c>
      <c r="CA67" s="93">
        <f t="shared" si="19"/>
        <v>0.24</v>
      </c>
      <c r="CB67" s="92" t="s">
        <v>282</v>
      </c>
      <c r="CC67" s="75">
        <f t="shared" si="20"/>
        <v>4</v>
      </c>
      <c r="CD67" s="74">
        <f t="shared" si="21"/>
        <v>24</v>
      </c>
      <c r="CE67" s="91">
        <v>240</v>
      </c>
      <c r="CF67" s="72">
        <v>180</v>
      </c>
      <c r="CG67" s="71">
        <v>300</v>
      </c>
      <c r="CH67" s="79">
        <f t="shared" si="22"/>
        <v>30</v>
      </c>
      <c r="CI67" s="95">
        <v>360</v>
      </c>
      <c r="CJ67" s="960" t="s">
        <v>501</v>
      </c>
      <c r="CL67" s="217"/>
      <c r="CM67" s="28" t="s">
        <v>1181</v>
      </c>
      <c r="CN67" s="263"/>
      <c r="CO67" s="263"/>
      <c r="CP67" s="263"/>
      <c r="CQ67" s="263"/>
      <c r="CR67" s="263"/>
      <c r="CS67" s="262"/>
      <c r="CT67" s="549"/>
      <c r="CU67" s="549"/>
      <c r="CV67" s="549"/>
      <c r="CW67" s="549"/>
      <c r="CX67" s="549"/>
      <c r="CZ67" s="9">
        <v>1</v>
      </c>
    </row>
    <row r="68" spans="2:104" ht="21" customHeight="1">
      <c r="B68" s="145" t="str">
        <f t="shared" si="50"/>
        <v>►</v>
      </c>
      <c r="C68" s="118" t="str">
        <f>C54</f>
        <v>R.Recipe name.With or without alcohol.Quand.Verre Flute(s).Family to stick on</v>
      </c>
      <c r="D68" s="118">
        <f>D54</f>
        <v>2</v>
      </c>
      <c r="E68" s="117" t="str">
        <f>E54</f>
        <v>Flute(s)</v>
      </c>
      <c r="F68" s="116">
        <f>F54</f>
        <v>12</v>
      </c>
      <c r="G68" s="115" t="str">
        <f>G54</f>
        <v>cl</v>
      </c>
      <c r="H68" s="281" t="str">
        <f>IF(ISBLANK(I68),"",MAX(H65:H67)+1)</f>
        <v/>
      </c>
      <c r="I68" s="280"/>
      <c r="J68" s="280"/>
      <c r="K68" s="280"/>
      <c r="L68" s="280"/>
      <c r="M68" s="280"/>
      <c r="N68" s="280"/>
      <c r="O68" s="280"/>
      <c r="P68" s="280"/>
      <c r="Q68" s="280"/>
      <c r="R68" s="280"/>
      <c r="S68" s="279"/>
      <c r="U68" s="322" t="s">
        <v>492</v>
      </c>
      <c r="V68" s="806">
        <v>200</v>
      </c>
      <c r="AD68" s="634"/>
      <c r="AE68" s="288">
        <v>40</v>
      </c>
      <c r="AF68" s="556"/>
      <c r="AG68" s="597">
        <v>0.94</v>
      </c>
      <c r="AH68" s="556"/>
      <c r="AI68" s="286" t="s">
        <v>82</v>
      </c>
      <c r="AJ68" s="551"/>
      <c r="AK68" s="1572" t="s">
        <v>1115</v>
      </c>
      <c r="AL68" s="1533"/>
      <c r="AN68" s="549"/>
      <c r="AO68" s="1"/>
      <c r="AP68" s="549"/>
      <c r="AQ68" s="1680" t="s">
        <v>709</v>
      </c>
      <c r="AS68" s="1682" t="s">
        <v>839</v>
      </c>
      <c r="AT68" s="1648" t="s">
        <v>1161</v>
      </c>
      <c r="AW68" s="1"/>
      <c r="AX68" s="1"/>
      <c r="AY68" s="1"/>
      <c r="AZ68" s="1"/>
      <c r="BA68" s="1"/>
      <c r="BB68" s="1"/>
      <c r="BC68" s="1"/>
      <c r="BD68" s="1"/>
      <c r="BE68" s="1"/>
      <c r="BF68" s="1"/>
      <c r="BG68" s="1"/>
      <c r="BP68" s="1"/>
      <c r="BQ68" s="1"/>
      <c r="BR68" s="1"/>
      <c r="BY68" s="633" t="s">
        <v>1015</v>
      </c>
      <c r="BZ68" s="119" t="s">
        <v>498</v>
      </c>
      <c r="CA68" s="93">
        <f t="shared" si="19"/>
        <v>0.5</v>
      </c>
      <c r="CB68" s="92" t="s">
        <v>282</v>
      </c>
      <c r="CC68" s="75">
        <f t="shared" si="20"/>
        <v>2</v>
      </c>
      <c r="CD68" s="74">
        <f t="shared" si="21"/>
        <v>50</v>
      </c>
      <c r="CE68" s="91">
        <v>500</v>
      </c>
      <c r="CF68" s="72">
        <v>450</v>
      </c>
      <c r="CG68" s="71">
        <v>600</v>
      </c>
      <c r="CH68" s="79">
        <f t="shared" si="22"/>
        <v>60</v>
      </c>
      <c r="CI68" s="95">
        <v>600</v>
      </c>
      <c r="CJ68" s="960" t="s">
        <v>497</v>
      </c>
      <c r="CL68" s="217"/>
      <c r="CM68" s="28" t="s">
        <v>1182</v>
      </c>
      <c r="CN68" s="263"/>
      <c r="CO68" s="263"/>
      <c r="CP68" s="263"/>
      <c r="CQ68" s="263"/>
      <c r="CR68" s="263"/>
      <c r="CS68" s="262"/>
      <c r="CT68" s="549"/>
      <c r="CU68" s="549"/>
      <c r="CV68" s="549"/>
      <c r="CW68" s="549"/>
      <c r="CX68" s="549"/>
      <c r="CZ68" s="9">
        <v>1</v>
      </c>
    </row>
    <row r="69" spans="2:104" ht="21" customHeight="1">
      <c r="B69" s="145" t="str">
        <f t="shared" si="50"/>
        <v>►</v>
      </c>
      <c r="C69" s="118" t="str">
        <f>C54</f>
        <v>R.Recipe name.With or without alcohol.Quand.Verre Flute(s).Family to stick on</v>
      </c>
      <c r="D69" s="118">
        <f>D54</f>
        <v>2</v>
      </c>
      <c r="E69" s="117" t="str">
        <f>E54</f>
        <v>Flute(s)</v>
      </c>
      <c r="F69" s="116">
        <f>F54</f>
        <v>12</v>
      </c>
      <c r="G69" s="115" t="str">
        <f>G54</f>
        <v>cl</v>
      </c>
      <c r="H69" s="281" t="str">
        <f>IF(ISBLANK(I69),"",MAX(H65:H68)+1)</f>
        <v/>
      </c>
      <c r="I69" s="280"/>
      <c r="J69" s="280"/>
      <c r="K69" s="280"/>
      <c r="L69" s="280"/>
      <c r="M69" s="280"/>
      <c r="N69" s="280"/>
      <c r="O69" s="280"/>
      <c r="P69" s="280"/>
      <c r="Q69" s="280"/>
      <c r="R69" s="280"/>
      <c r="S69" s="279"/>
      <c r="U69" s="322" t="s">
        <v>491</v>
      </c>
      <c r="V69" s="806">
        <v>2</v>
      </c>
      <c r="AD69" s="634"/>
      <c r="AE69" s="288">
        <v>40</v>
      </c>
      <c r="AF69" s="556"/>
      <c r="AG69" s="597">
        <v>1.05</v>
      </c>
      <c r="AH69" s="556"/>
      <c r="AI69" s="286" t="s">
        <v>81</v>
      </c>
      <c r="AJ69" s="551"/>
      <c r="AK69" s="1572" t="s">
        <v>1128</v>
      </c>
      <c r="AL69" s="1533"/>
      <c r="AN69" s="549"/>
      <c r="AO69" s="1"/>
      <c r="AP69" s="549"/>
      <c r="AQ69" s="1681"/>
      <c r="AS69" s="1681"/>
      <c r="AT69" s="1648"/>
      <c r="AW69" s="1"/>
      <c r="AX69" s="1"/>
      <c r="AY69" s="1"/>
      <c r="AZ69" s="1"/>
      <c r="BA69" s="1"/>
      <c r="BB69" s="1"/>
      <c r="BC69" s="1"/>
      <c r="BD69" s="1"/>
      <c r="BE69" s="1"/>
      <c r="BF69" s="1"/>
      <c r="BG69" s="1"/>
      <c r="BP69" s="1"/>
      <c r="BQ69" s="1"/>
      <c r="BR69" s="1"/>
      <c r="BY69" s="633" t="s">
        <v>1015</v>
      </c>
      <c r="BZ69" s="119" t="s">
        <v>495</v>
      </c>
      <c r="CA69" s="93">
        <f t="shared" si="19"/>
        <v>0.215</v>
      </c>
      <c r="CB69" s="92" t="s">
        <v>282</v>
      </c>
      <c r="CC69" s="75">
        <f t="shared" si="20"/>
        <v>5</v>
      </c>
      <c r="CD69" s="74">
        <f t="shared" si="21"/>
        <v>21.5</v>
      </c>
      <c r="CE69" s="91">
        <v>215</v>
      </c>
      <c r="CF69" s="72">
        <v>161</v>
      </c>
      <c r="CG69" s="71">
        <v>269</v>
      </c>
      <c r="CH69" s="79">
        <f t="shared" si="22"/>
        <v>26.9</v>
      </c>
      <c r="CI69" s="95">
        <v>322</v>
      </c>
      <c r="CJ69" s="960" t="s">
        <v>494</v>
      </c>
      <c r="CL69" s="217"/>
      <c r="CM69" s="263" t="s">
        <v>1716</v>
      </c>
      <c r="CN69" s="263"/>
      <c r="CO69" s="263"/>
      <c r="CP69" s="263"/>
      <c r="CQ69" s="263"/>
      <c r="CR69" s="263"/>
      <c r="CS69" s="262"/>
      <c r="CT69" s="549"/>
      <c r="CU69" s="549"/>
      <c r="CV69" s="549"/>
      <c r="CW69" s="549"/>
      <c r="CX69" s="549"/>
      <c r="CZ69" s="9">
        <v>1</v>
      </c>
    </row>
    <row r="70" spans="2:104" ht="21" customHeight="1" thickBot="1">
      <c r="B70" s="145" t="str">
        <f t="shared" si="50"/>
        <v>►</v>
      </c>
      <c r="C70" s="118" t="str">
        <f>C54</f>
        <v>R.Recipe name.With or without alcohol.Quand.Verre Flute(s).Family to stick on</v>
      </c>
      <c r="D70" s="118">
        <f>D54</f>
        <v>2</v>
      </c>
      <c r="E70" s="117" t="str">
        <f>E54</f>
        <v>Flute(s)</v>
      </c>
      <c r="F70" s="116">
        <f>F54</f>
        <v>12</v>
      </c>
      <c r="G70" s="115" t="str">
        <f>G54</f>
        <v>cl</v>
      </c>
      <c r="H70" s="281" t="str">
        <f>IF(ISBLANK(I70),"",MAX(H65:H69)+1)</f>
        <v/>
      </c>
      <c r="I70" s="280"/>
      <c r="J70" s="280"/>
      <c r="K70" s="280"/>
      <c r="L70" s="280"/>
      <c r="M70" s="280"/>
      <c r="N70" s="280"/>
      <c r="O70" s="280"/>
      <c r="P70" s="280"/>
      <c r="Q70" s="280"/>
      <c r="R70" s="280"/>
      <c r="S70" s="279"/>
      <c r="U70" s="322" t="s">
        <v>489</v>
      </c>
      <c r="V70" s="806">
        <v>44</v>
      </c>
      <c r="AD70" s="634"/>
      <c r="AE70" s="288">
        <v>17</v>
      </c>
      <c r="AF70" s="556"/>
      <c r="AG70" s="597">
        <v>1.02</v>
      </c>
      <c r="AH70" s="556"/>
      <c r="AI70" s="286" t="s">
        <v>79</v>
      </c>
      <c r="AJ70" s="551"/>
      <c r="AK70" s="1572" t="s">
        <v>1116</v>
      </c>
      <c r="AL70" s="1533"/>
      <c r="AN70" s="549"/>
      <c r="AO70" s="1"/>
      <c r="AP70" s="549"/>
      <c r="AQ70" s="3"/>
      <c r="AW70" s="1"/>
      <c r="AX70" s="1"/>
      <c r="AY70" s="1"/>
      <c r="AZ70" s="1"/>
      <c r="BA70" s="1"/>
      <c r="BB70" s="1"/>
      <c r="BC70" s="1"/>
      <c r="BD70" s="1"/>
      <c r="BE70" s="1"/>
      <c r="BF70" s="1"/>
      <c r="BG70" s="1"/>
      <c r="BP70" s="1"/>
      <c r="BQ70" s="1"/>
      <c r="BR70" s="1"/>
      <c r="BY70" s="633" t="s">
        <v>1015</v>
      </c>
      <c r="BZ70" s="119" t="s">
        <v>492</v>
      </c>
      <c r="CA70" s="93">
        <f t="shared" si="19"/>
        <v>0.2</v>
      </c>
      <c r="CB70" s="92" t="s">
        <v>282</v>
      </c>
      <c r="CC70" s="75">
        <f t="shared" si="20"/>
        <v>5</v>
      </c>
      <c r="CD70" s="74">
        <f t="shared" si="21"/>
        <v>20</v>
      </c>
      <c r="CE70" s="91">
        <v>200</v>
      </c>
      <c r="CF70" s="72">
        <v>180</v>
      </c>
      <c r="CG70" s="71">
        <v>240</v>
      </c>
      <c r="CH70" s="79">
        <f t="shared" si="22"/>
        <v>24</v>
      </c>
      <c r="CI70" s="95">
        <v>240</v>
      </c>
      <c r="CJ70" s="960" t="s">
        <v>341</v>
      </c>
      <c r="CL70" s="206"/>
      <c r="CM70" s="278" t="s">
        <v>1183</v>
      </c>
      <c r="CN70" s="205"/>
      <c r="CO70" s="205"/>
      <c r="CP70" s="20"/>
      <c r="CQ70" s="20"/>
      <c r="CR70" s="20"/>
      <c r="CS70" s="204"/>
      <c r="CT70" s="549"/>
      <c r="CU70" s="549"/>
      <c r="CV70" s="549"/>
      <c r="CW70" s="549"/>
      <c r="CX70" s="549"/>
      <c r="CZ70" s="9">
        <v>1</v>
      </c>
    </row>
    <row r="71" spans="2:104" ht="21" customHeight="1">
      <c r="B71" s="145" t="str">
        <f t="shared" si="50"/>
        <v>►</v>
      </c>
      <c r="C71" s="118" t="str">
        <f>C54</f>
        <v>R.Recipe name.With or without alcohol.Quand.Verre Flute(s).Family to stick on</v>
      </c>
      <c r="D71" s="118">
        <f>D54</f>
        <v>2</v>
      </c>
      <c r="E71" s="117" t="str">
        <f>E54</f>
        <v>Flute(s)</v>
      </c>
      <c r="F71" s="116">
        <f>F54</f>
        <v>12</v>
      </c>
      <c r="G71" s="115" t="str">
        <f>G54</f>
        <v>cl</v>
      </c>
      <c r="H71" s="281" t="str">
        <f>IF(ISBLANK(I71),"",MAX(H65:H70)+1)</f>
        <v/>
      </c>
      <c r="I71" s="280"/>
      <c r="J71" s="280"/>
      <c r="K71" s="280"/>
      <c r="L71" s="280"/>
      <c r="M71" s="280"/>
      <c r="N71" s="280"/>
      <c r="O71" s="280"/>
      <c r="P71" s="280"/>
      <c r="Q71" s="280"/>
      <c r="R71" s="280"/>
      <c r="S71" s="279"/>
      <c r="U71" s="322" t="s">
        <v>487</v>
      </c>
      <c r="V71" s="806">
        <v>44</v>
      </c>
      <c r="AD71" s="634"/>
      <c r="AE71" s="288">
        <v>25</v>
      </c>
      <c r="AF71" s="556"/>
      <c r="AG71" s="597">
        <v>1.05</v>
      </c>
      <c r="AH71" s="556"/>
      <c r="AI71" s="286" t="s">
        <v>77</v>
      </c>
      <c r="AJ71" s="551"/>
      <c r="AK71" s="1572" t="s">
        <v>1117</v>
      </c>
      <c r="AL71" s="1533"/>
      <c r="AN71" s="549"/>
      <c r="AO71" s="1"/>
      <c r="AP71" s="549"/>
      <c r="AQ71" s="1677" t="s">
        <v>694</v>
      </c>
      <c r="AS71" s="1679" t="s">
        <v>556</v>
      </c>
      <c r="AT71" s="1648" t="s">
        <v>1146</v>
      </c>
      <c r="AW71" s="1"/>
      <c r="AX71" s="1"/>
      <c r="AY71" s="1"/>
      <c r="AZ71" s="1"/>
      <c r="BA71" s="1"/>
      <c r="BB71" s="1"/>
      <c r="BC71" s="1"/>
      <c r="BD71" s="1"/>
      <c r="BE71" s="1"/>
      <c r="BF71" s="1"/>
      <c r="BG71" s="1"/>
      <c r="BP71" s="1"/>
      <c r="BQ71" s="1"/>
      <c r="BR71" s="1"/>
      <c r="BY71" s="633" t="s">
        <v>1015</v>
      </c>
      <c r="BZ71" s="119" t="s">
        <v>491</v>
      </c>
      <c r="CA71" s="93">
        <f t="shared" si="19"/>
        <v>2E-3</v>
      </c>
      <c r="CB71" s="92" t="s">
        <v>282</v>
      </c>
      <c r="CC71" s="75">
        <f t="shared" si="20"/>
        <v>500</v>
      </c>
      <c r="CD71" s="74">
        <f t="shared" si="21"/>
        <v>0.2</v>
      </c>
      <c r="CE71" s="91">
        <v>2</v>
      </c>
      <c r="CF71" s="72">
        <v>33</v>
      </c>
      <c r="CG71" s="71">
        <v>55</v>
      </c>
      <c r="CH71" s="79">
        <f t="shared" si="22"/>
        <v>5.5</v>
      </c>
      <c r="CI71" s="95">
        <v>66</v>
      </c>
      <c r="CJ71" s="960" t="s">
        <v>490</v>
      </c>
      <c r="CL71" s="206"/>
      <c r="CM71" s="278" t="s">
        <v>1184</v>
      </c>
      <c r="CN71" s="205"/>
      <c r="CO71" s="205"/>
      <c r="CP71" s="20"/>
      <c r="CQ71" s="20"/>
      <c r="CR71" s="20"/>
      <c r="CS71" s="204"/>
      <c r="CT71" s="549"/>
      <c r="CU71" s="549"/>
      <c r="CV71" s="549"/>
      <c r="CW71" s="549"/>
      <c r="CX71" s="549"/>
      <c r="CZ71" s="9">
        <v>1</v>
      </c>
    </row>
    <row r="72" spans="2:104" ht="21" customHeight="1">
      <c r="B72" s="145" t="str">
        <f t="shared" si="50"/>
        <v>►</v>
      </c>
      <c r="C72" s="118" t="str">
        <f>C54</f>
        <v>R.Recipe name.With or without alcohol.Quand.Verre Flute(s).Family to stick on</v>
      </c>
      <c r="D72" s="118">
        <f>D54</f>
        <v>2</v>
      </c>
      <c r="E72" s="117" t="str">
        <f>E54</f>
        <v>Flute(s)</v>
      </c>
      <c r="F72" s="116">
        <f>F54</f>
        <v>12</v>
      </c>
      <c r="G72" s="115" t="str">
        <f>G54</f>
        <v>cl</v>
      </c>
      <c r="H72" s="281" t="str">
        <f>IF(ISBLANK(I72),"",MAX(H65:H71)+1)</f>
        <v/>
      </c>
      <c r="I72" s="280"/>
      <c r="J72" s="280"/>
      <c r="K72" s="280"/>
      <c r="L72" s="280"/>
      <c r="M72" s="280"/>
      <c r="N72" s="280"/>
      <c r="O72" s="280"/>
      <c r="P72" s="280"/>
      <c r="Q72" s="280"/>
      <c r="R72" s="280"/>
      <c r="S72" s="279"/>
      <c r="U72" s="322" t="s">
        <v>485</v>
      </c>
      <c r="V72" s="806">
        <v>270</v>
      </c>
      <c r="AD72" s="634"/>
      <c r="AE72" s="288">
        <v>25</v>
      </c>
      <c r="AF72" s="556"/>
      <c r="AG72" s="597">
        <v>1.05</v>
      </c>
      <c r="AH72" s="556"/>
      <c r="AI72" s="286" t="s">
        <v>75</v>
      </c>
      <c r="AJ72" s="551"/>
      <c r="AK72" s="1572" t="s">
        <v>1119</v>
      </c>
      <c r="AL72" s="1533"/>
      <c r="AN72" s="549"/>
      <c r="AO72" s="1"/>
      <c r="AP72" s="549"/>
      <c r="AQ72" s="1678"/>
      <c r="AS72" s="1678"/>
      <c r="AT72" s="1648"/>
      <c r="AW72" s="1"/>
      <c r="AX72" s="1"/>
      <c r="AY72" s="1"/>
      <c r="AZ72" s="1"/>
      <c r="BA72" s="1"/>
      <c r="BB72" s="1"/>
      <c r="BC72" s="1"/>
      <c r="BD72" s="1"/>
      <c r="BE72" s="1"/>
      <c r="BF72" s="1"/>
      <c r="BG72" s="1"/>
      <c r="BP72" s="1"/>
      <c r="BQ72" s="1"/>
      <c r="BR72" s="1"/>
      <c r="BY72" s="633" t="s">
        <v>1015</v>
      </c>
      <c r="BZ72" s="119" t="s">
        <v>489</v>
      </c>
      <c r="CA72" s="93">
        <f t="shared" si="19"/>
        <v>4.3999999999999997E-2</v>
      </c>
      <c r="CB72" s="92" t="s">
        <v>282</v>
      </c>
      <c r="CC72" s="75">
        <f t="shared" si="20"/>
        <v>23</v>
      </c>
      <c r="CD72" s="74">
        <f t="shared" si="21"/>
        <v>4.4000000000000004</v>
      </c>
      <c r="CE72" s="91">
        <v>44</v>
      </c>
      <c r="CF72" s="72">
        <v>40</v>
      </c>
      <c r="CG72" s="71">
        <v>50</v>
      </c>
      <c r="CH72" s="79">
        <f t="shared" si="22"/>
        <v>5</v>
      </c>
      <c r="CI72" s="95">
        <v>60</v>
      </c>
      <c r="CJ72" s="960" t="s">
        <v>488</v>
      </c>
      <c r="CL72" s="206"/>
      <c r="CM72" s="28" t="s">
        <v>1185</v>
      </c>
      <c r="CN72" s="205"/>
      <c r="CO72" s="205"/>
      <c r="CP72" s="20"/>
      <c r="CQ72" s="20"/>
      <c r="CR72" s="20"/>
      <c r="CS72" s="204"/>
      <c r="CT72" s="549"/>
      <c r="CU72" s="549"/>
      <c r="CV72" s="549"/>
      <c r="CW72" s="549"/>
      <c r="CX72" s="549"/>
      <c r="CZ72" s="9">
        <v>1</v>
      </c>
    </row>
    <row r="73" spans="2:104" ht="21" customHeight="1" thickBot="1">
      <c r="B73" s="145" t="str">
        <f t="shared" si="50"/>
        <v>►</v>
      </c>
      <c r="C73" s="118" t="str">
        <f>C54</f>
        <v>R.Recipe name.With or without alcohol.Quand.Verre Flute(s).Family to stick on</v>
      </c>
      <c r="D73" s="118">
        <f>D54</f>
        <v>2</v>
      </c>
      <c r="E73" s="117" t="str">
        <f>E54</f>
        <v>Flute(s)</v>
      </c>
      <c r="F73" s="116">
        <f>F54</f>
        <v>12</v>
      </c>
      <c r="G73" s="115" t="str">
        <f>G54</f>
        <v>cl</v>
      </c>
      <c r="H73" s="281" t="str">
        <f>IF(ISBLANK(I73),"",MAX(H65:H72)+1)</f>
        <v/>
      </c>
      <c r="I73" s="280"/>
      <c r="J73" s="280"/>
      <c r="K73" s="280"/>
      <c r="L73" s="280"/>
      <c r="M73" s="280"/>
      <c r="N73" s="280"/>
      <c r="O73" s="280"/>
      <c r="P73" s="280"/>
      <c r="Q73" s="280"/>
      <c r="R73" s="280"/>
      <c r="S73" s="279"/>
      <c r="U73" s="322" t="s">
        <v>479</v>
      </c>
      <c r="V73" s="806">
        <v>50</v>
      </c>
      <c r="AD73" s="634"/>
      <c r="AE73" s="288">
        <v>24</v>
      </c>
      <c r="AF73" s="556"/>
      <c r="AG73" s="597">
        <v>1.03</v>
      </c>
      <c r="AH73" s="556"/>
      <c r="AI73" s="286" t="s">
        <v>73</v>
      </c>
      <c r="AJ73" s="551"/>
      <c r="AK73" s="1572" t="s">
        <v>1129</v>
      </c>
      <c r="AL73" s="1533"/>
      <c r="AN73" s="549"/>
      <c r="AO73" s="1"/>
      <c r="AP73" s="549"/>
      <c r="AQ73" s="3"/>
      <c r="AW73" s="1"/>
      <c r="AX73" s="1"/>
      <c r="AY73" s="1"/>
      <c r="AZ73" s="1"/>
      <c r="BA73" s="1"/>
      <c r="BB73" s="1"/>
      <c r="BC73" s="1"/>
      <c r="BD73" s="1"/>
      <c r="BE73" s="1"/>
      <c r="BF73" s="1"/>
      <c r="BG73" s="1"/>
      <c r="BP73" s="1"/>
      <c r="BQ73" s="1"/>
      <c r="BR73" s="1"/>
      <c r="BY73" s="633" t="s">
        <v>1015</v>
      </c>
      <c r="BZ73" s="119" t="s">
        <v>487</v>
      </c>
      <c r="CA73" s="93">
        <f t="shared" si="19"/>
        <v>4.3999999999999997E-2</v>
      </c>
      <c r="CB73" s="92" t="s">
        <v>282</v>
      </c>
      <c r="CC73" s="75">
        <f t="shared" si="20"/>
        <v>23</v>
      </c>
      <c r="CD73" s="74">
        <f t="shared" si="21"/>
        <v>4.4000000000000004</v>
      </c>
      <c r="CE73" s="91">
        <v>44</v>
      </c>
      <c r="CF73" s="72">
        <v>33</v>
      </c>
      <c r="CG73" s="71">
        <v>55</v>
      </c>
      <c r="CH73" s="79">
        <f t="shared" si="22"/>
        <v>5.5</v>
      </c>
      <c r="CI73" s="95">
        <v>66</v>
      </c>
      <c r="CJ73" s="960" t="s">
        <v>486</v>
      </c>
      <c r="CL73" s="206"/>
      <c r="CM73" s="205" t="s">
        <v>1186</v>
      </c>
      <c r="CN73" s="205"/>
      <c r="CO73" s="205"/>
      <c r="CP73" s="20"/>
      <c r="CQ73" s="20"/>
      <c r="CR73" s="20"/>
      <c r="CS73" s="204"/>
      <c r="CT73" s="549"/>
      <c r="CU73" s="549"/>
      <c r="CV73" s="549"/>
      <c r="CW73" s="549"/>
      <c r="CX73" s="549"/>
      <c r="CZ73" s="9">
        <v>1</v>
      </c>
    </row>
    <row r="74" spans="2:104" ht="21" customHeight="1">
      <c r="B74" s="145" t="str">
        <f t="shared" si="50"/>
        <v>►</v>
      </c>
      <c r="C74" s="118" t="str">
        <f>C54</f>
        <v>R.Recipe name.With or without alcohol.Quand.Verre Flute(s).Family to stick on</v>
      </c>
      <c r="D74" s="118">
        <f>D54</f>
        <v>2</v>
      </c>
      <c r="E74" s="117" t="str">
        <f>E54</f>
        <v>Flute(s)</v>
      </c>
      <c r="F74" s="116">
        <f>F54</f>
        <v>12</v>
      </c>
      <c r="G74" s="115" t="str">
        <f>G54</f>
        <v>cl</v>
      </c>
      <c r="H74" s="281" t="str">
        <f>IF(ISBLANK(I74),"",MAX(H65:H73)+1)</f>
        <v/>
      </c>
      <c r="I74" s="280"/>
      <c r="J74" s="280"/>
      <c r="K74" s="280"/>
      <c r="L74" s="280"/>
      <c r="M74" s="280"/>
      <c r="N74" s="280"/>
      <c r="O74" s="280"/>
      <c r="P74" s="280"/>
      <c r="Q74" s="280"/>
      <c r="R74" s="280"/>
      <c r="S74" s="279"/>
      <c r="U74" s="322" t="s">
        <v>477</v>
      </c>
      <c r="V74" s="806">
        <v>350</v>
      </c>
      <c r="AD74" s="634"/>
      <c r="AE74" s="288">
        <v>30</v>
      </c>
      <c r="AF74" s="556"/>
      <c r="AG74" s="597">
        <v>1.05</v>
      </c>
      <c r="AH74" s="556"/>
      <c r="AI74" s="286" t="s">
        <v>70</v>
      </c>
      <c r="AJ74" s="551"/>
      <c r="AK74" s="1572" t="s">
        <v>1118</v>
      </c>
      <c r="AL74" s="1533"/>
      <c r="AN74" s="549"/>
      <c r="AO74" s="1"/>
      <c r="AP74" s="549"/>
      <c r="AQ74" s="1683" t="s">
        <v>716</v>
      </c>
      <c r="AS74" s="1685" t="s">
        <v>842</v>
      </c>
      <c r="AT74" s="1648" t="s">
        <v>843</v>
      </c>
      <c r="AW74" s="1"/>
      <c r="AX74" s="1"/>
      <c r="AY74" s="1"/>
      <c r="AZ74" s="1"/>
      <c r="BA74" s="1"/>
      <c r="BB74" s="1"/>
      <c r="BC74" s="1"/>
      <c r="BD74" s="1"/>
      <c r="BE74" s="1"/>
      <c r="BF74" s="1"/>
      <c r="BG74" s="1"/>
      <c r="BP74" s="1"/>
      <c r="BQ74" s="1"/>
      <c r="BR74" s="1"/>
      <c r="BY74" s="633" t="s">
        <v>1015</v>
      </c>
      <c r="BZ74" s="119" t="s">
        <v>485</v>
      </c>
      <c r="CA74" s="93">
        <f t="shared" si="19"/>
        <v>0.27</v>
      </c>
      <c r="CB74" s="92" t="s">
        <v>282</v>
      </c>
      <c r="CC74" s="75">
        <f t="shared" si="20"/>
        <v>4</v>
      </c>
      <c r="CD74" s="74">
        <f t="shared" si="21"/>
        <v>27</v>
      </c>
      <c r="CE74" s="91">
        <v>270</v>
      </c>
      <c r="CF74" s="72">
        <v>250</v>
      </c>
      <c r="CG74" s="71">
        <v>300</v>
      </c>
      <c r="CH74" s="79">
        <f t="shared" si="22"/>
        <v>30</v>
      </c>
      <c r="CI74" s="95">
        <v>300</v>
      </c>
      <c r="CJ74" s="960" t="s">
        <v>484</v>
      </c>
      <c r="CL74" s="206"/>
      <c r="CM74" s="263" t="s">
        <v>1187</v>
      </c>
      <c r="CN74" s="205"/>
      <c r="CO74" s="205"/>
      <c r="CP74" s="20"/>
      <c r="CQ74" s="20"/>
      <c r="CR74" s="20"/>
      <c r="CS74" s="204"/>
      <c r="CT74" s="549"/>
      <c r="CU74" s="549"/>
      <c r="CV74" s="549"/>
      <c r="CW74" s="549"/>
      <c r="CX74" s="549"/>
      <c r="CZ74" s="9">
        <v>1</v>
      </c>
    </row>
    <row r="75" spans="2:104" ht="21" customHeight="1">
      <c r="B75" s="145" t="str">
        <f t="shared" si="50"/>
        <v>►</v>
      </c>
      <c r="C75" s="118" t="str">
        <f>C54</f>
        <v>R.Recipe name.With or without alcohol.Quand.Verre Flute(s).Family to stick on</v>
      </c>
      <c r="D75" s="118">
        <f>D54</f>
        <v>2</v>
      </c>
      <c r="E75" s="117" t="str">
        <f>E54</f>
        <v>Flute(s)</v>
      </c>
      <c r="F75" s="116">
        <f>F54</f>
        <v>12</v>
      </c>
      <c r="G75" s="115" t="str">
        <f>G54</f>
        <v>cl</v>
      </c>
      <c r="H75" s="1702" t="s">
        <v>1005</v>
      </c>
      <c r="I75" s="277"/>
      <c r="J75" s="277"/>
      <c r="K75" s="277"/>
      <c r="L75" s="277"/>
      <c r="M75" s="277"/>
      <c r="N75" s="277"/>
      <c r="O75" s="277"/>
      <c r="P75" s="277"/>
      <c r="Q75" s="277"/>
      <c r="R75" s="277"/>
      <c r="S75" s="276"/>
      <c r="U75" s="322" t="s">
        <v>470</v>
      </c>
      <c r="V75" s="806">
        <v>150</v>
      </c>
      <c r="AD75" s="634"/>
      <c r="AE75" s="288">
        <v>35</v>
      </c>
      <c r="AF75" s="556"/>
      <c r="AG75" s="597">
        <v>1.03</v>
      </c>
      <c r="AH75" s="556"/>
      <c r="AI75" s="286" t="s">
        <v>68</v>
      </c>
      <c r="AJ75" s="551"/>
      <c r="AK75" s="1572" t="s">
        <v>1120</v>
      </c>
      <c r="AL75" s="1533"/>
      <c r="AN75" s="549"/>
      <c r="AO75" s="1"/>
      <c r="AP75" s="549"/>
      <c r="AQ75" s="1684"/>
      <c r="AS75" s="1684"/>
      <c r="AT75" s="1648"/>
      <c r="AW75" s="1"/>
      <c r="AX75" s="1"/>
      <c r="AY75" s="1"/>
      <c r="AZ75" s="1"/>
      <c r="BA75" s="1"/>
      <c r="BB75" s="1"/>
      <c r="BC75" s="1"/>
      <c r="BD75" s="1"/>
      <c r="BE75" s="1"/>
      <c r="BF75" s="1"/>
      <c r="BG75" s="1"/>
      <c r="BP75" s="1"/>
      <c r="BQ75" s="1"/>
      <c r="BR75" s="1"/>
      <c r="BY75" s="633" t="s">
        <v>1015</v>
      </c>
      <c r="BZ75" s="119" t="s">
        <v>479</v>
      </c>
      <c r="CA75" s="93">
        <f t="shared" si="19"/>
        <v>0.05</v>
      </c>
      <c r="CB75" s="92" t="s">
        <v>282</v>
      </c>
      <c r="CC75" s="75">
        <f t="shared" si="20"/>
        <v>20</v>
      </c>
      <c r="CD75" s="74">
        <f t="shared" si="21"/>
        <v>5</v>
      </c>
      <c r="CE75" s="91">
        <v>50</v>
      </c>
      <c r="CF75" s="72"/>
      <c r="CG75" s="71"/>
      <c r="CH75" s="79"/>
      <c r="CI75" s="95"/>
      <c r="CJ75" s="68" t="s">
        <v>478</v>
      </c>
      <c r="CL75" s="206"/>
      <c r="CM75" s="205" t="s">
        <v>1188</v>
      </c>
      <c r="CN75" s="205"/>
      <c r="CO75" s="205"/>
      <c r="CP75" s="20"/>
      <c r="CQ75" s="20"/>
      <c r="CR75" s="20"/>
      <c r="CS75" s="204"/>
      <c r="CT75" s="549"/>
      <c r="CU75" s="549"/>
      <c r="CV75" s="549"/>
      <c r="CW75" s="549"/>
      <c r="CX75" s="549"/>
      <c r="CZ75" s="9">
        <v>1</v>
      </c>
    </row>
    <row r="76" spans="2:104" ht="21" customHeight="1" thickBot="1">
      <c r="B76" s="145" t="str">
        <f t="shared" si="50"/>
        <v>►</v>
      </c>
      <c r="C76" s="118" t="str">
        <f>C54</f>
        <v>R.Recipe name.With or without alcohol.Quand.Verre Flute(s).Family to stick on</v>
      </c>
      <c r="D76" s="118">
        <f>D54</f>
        <v>2</v>
      </c>
      <c r="E76" s="117" t="str">
        <f>E54</f>
        <v>Flute(s)</v>
      </c>
      <c r="F76" s="116">
        <f>F54</f>
        <v>12</v>
      </c>
      <c r="G76" s="115" t="str">
        <f>G54</f>
        <v>cl</v>
      </c>
      <c r="H76" s="1702"/>
      <c r="I76" s="277"/>
      <c r="J76" s="277"/>
      <c r="K76" s="277"/>
      <c r="L76" s="277"/>
      <c r="M76" s="277"/>
      <c r="N76" s="277"/>
      <c r="O76" s="277"/>
      <c r="P76" s="277"/>
      <c r="Q76" s="277"/>
      <c r="R76" s="277"/>
      <c r="S76" s="276"/>
      <c r="U76" s="322" t="s">
        <v>469</v>
      </c>
      <c r="V76" s="806">
        <v>240</v>
      </c>
      <c r="AD76" s="634"/>
      <c r="AE76" s="288">
        <v>20</v>
      </c>
      <c r="AF76" s="556"/>
      <c r="AG76" s="597">
        <v>1.03</v>
      </c>
      <c r="AH76" s="556"/>
      <c r="AI76" s="286" t="s">
        <v>66</v>
      </c>
      <c r="AJ76" s="551"/>
      <c r="AK76" s="1572" t="s">
        <v>1133</v>
      </c>
      <c r="AL76" s="1533"/>
      <c r="AN76" s="549"/>
      <c r="AO76" s="1"/>
      <c r="AP76" s="549"/>
      <c r="AQ76" s="3"/>
      <c r="AW76" s="1"/>
      <c r="AX76" s="1"/>
      <c r="AY76" s="1"/>
      <c r="AZ76" s="1"/>
      <c r="BA76" s="1"/>
      <c r="BB76" s="1"/>
      <c r="BC76" s="1"/>
      <c r="BD76" s="1"/>
      <c r="BE76" s="1"/>
      <c r="BF76" s="1"/>
      <c r="BG76" s="1"/>
      <c r="BP76" s="1"/>
      <c r="BQ76" s="1"/>
      <c r="BR76" s="1"/>
      <c r="BY76" s="633" t="s">
        <v>1015</v>
      </c>
      <c r="BZ76" s="119" t="s">
        <v>477</v>
      </c>
      <c r="CA76" s="93">
        <f t="shared" si="19"/>
        <v>0.35</v>
      </c>
      <c r="CB76" s="92" t="s">
        <v>282</v>
      </c>
      <c r="CC76" s="75">
        <f t="shared" si="20"/>
        <v>3</v>
      </c>
      <c r="CD76" s="74">
        <f t="shared" si="21"/>
        <v>35</v>
      </c>
      <c r="CE76" s="91">
        <v>350</v>
      </c>
      <c r="CF76" s="72">
        <v>300</v>
      </c>
      <c r="CG76" s="71">
        <v>400</v>
      </c>
      <c r="CH76" s="79">
        <f t="shared" ref="CH76:CH97" si="51">CG76/10</f>
        <v>40</v>
      </c>
      <c r="CI76" s="95">
        <v>400</v>
      </c>
      <c r="CJ76" s="960" t="s">
        <v>476</v>
      </c>
      <c r="CL76" s="206"/>
      <c r="CM76" s="205"/>
      <c r="CN76" s="205"/>
      <c r="CO76" s="205"/>
      <c r="CP76" s="20"/>
      <c r="CQ76" s="20"/>
      <c r="CR76" s="20"/>
      <c r="CS76" s="204"/>
      <c r="CT76" s="549"/>
      <c r="CU76" s="549"/>
      <c r="CV76" s="549"/>
      <c r="CW76" s="549"/>
      <c r="CX76" s="549"/>
      <c r="CZ76" s="9">
        <v>1</v>
      </c>
    </row>
    <row r="77" spans="2:104" ht="21" customHeight="1">
      <c r="B77" s="272" t="s">
        <v>338</v>
      </c>
      <c r="C77" s="118" t="str">
        <f>C54</f>
        <v>R.Recipe name.With or without alcohol.Quand.Verre Flute(s).Family to stick on</v>
      </c>
      <c r="D77" s="118">
        <f>D54</f>
        <v>2</v>
      </c>
      <c r="E77" s="117" t="str">
        <f>E54</f>
        <v>Flute(s)</v>
      </c>
      <c r="F77" s="116">
        <f>F54</f>
        <v>12</v>
      </c>
      <c r="G77" s="115" t="str">
        <f>G54</f>
        <v>cl</v>
      </c>
      <c r="H77" s="274" t="s">
        <v>509</v>
      </c>
      <c r="I77" s="121"/>
      <c r="J77" s="121"/>
      <c r="K77" s="121"/>
      <c r="L77" s="121"/>
      <c r="M77" s="121"/>
      <c r="N77" s="121"/>
      <c r="O77" s="121"/>
      <c r="P77" s="121"/>
      <c r="Q77" s="121"/>
      <c r="R77" s="121"/>
      <c r="S77" s="120"/>
      <c r="U77" s="322" t="s">
        <v>467</v>
      </c>
      <c r="V77" s="806">
        <v>30</v>
      </c>
      <c r="AD77" s="634"/>
      <c r="AE77" s="288">
        <v>25</v>
      </c>
      <c r="AF77" s="556"/>
      <c r="AG77" s="597">
        <v>1.05</v>
      </c>
      <c r="AH77" s="556"/>
      <c r="AI77" s="286" t="s">
        <v>63</v>
      </c>
      <c r="AJ77" s="551"/>
      <c r="AK77" s="1572" t="s">
        <v>756</v>
      </c>
      <c r="AL77" s="1533"/>
      <c r="AN77" s="549"/>
      <c r="AO77" s="1"/>
      <c r="AP77" s="549"/>
      <c r="AQ77" s="1662" t="s">
        <v>705</v>
      </c>
      <c r="AS77" s="1664" t="s">
        <v>844</v>
      </c>
      <c r="AT77" s="1648" t="s">
        <v>1145</v>
      </c>
      <c r="AW77" s="1"/>
      <c r="AX77" s="1"/>
      <c r="AY77" s="1"/>
      <c r="AZ77" s="1"/>
      <c r="BA77" s="1"/>
      <c r="BB77" s="1"/>
      <c r="BC77" s="1"/>
      <c r="BD77" s="1"/>
      <c r="BE77" s="1"/>
      <c r="BF77" s="1"/>
      <c r="BG77" s="1"/>
      <c r="BP77" s="1"/>
      <c r="BQ77" s="1"/>
      <c r="BR77" s="1"/>
      <c r="BY77" s="633" t="s">
        <v>1015</v>
      </c>
      <c r="BZ77" s="119" t="s">
        <v>470</v>
      </c>
      <c r="CA77" s="93">
        <f t="shared" si="19"/>
        <v>0.15</v>
      </c>
      <c r="CB77" s="92" t="s">
        <v>282</v>
      </c>
      <c r="CC77" s="75">
        <f t="shared" si="20"/>
        <v>7</v>
      </c>
      <c r="CD77" s="74">
        <f t="shared" si="21"/>
        <v>15</v>
      </c>
      <c r="CE77" s="91">
        <v>150</v>
      </c>
      <c r="CF77" s="72">
        <v>135</v>
      </c>
      <c r="CG77" s="71">
        <v>180</v>
      </c>
      <c r="CH77" s="79">
        <f t="shared" si="51"/>
        <v>18</v>
      </c>
      <c r="CI77" s="95">
        <v>180</v>
      </c>
      <c r="CJ77" s="960" t="s">
        <v>356</v>
      </c>
      <c r="CL77" s="206"/>
      <c r="CM77" s="25" t="s">
        <v>1715</v>
      </c>
      <c r="CN77" s="205"/>
      <c r="CO77" s="205"/>
      <c r="CP77" s="20"/>
      <c r="CQ77" s="20"/>
      <c r="CR77" s="20"/>
      <c r="CS77" s="204"/>
      <c r="CT77" s="549"/>
      <c r="CU77" s="549"/>
      <c r="CV77" s="549"/>
      <c r="CW77" s="549"/>
      <c r="CX77" s="549"/>
      <c r="CZ77" s="9">
        <v>1</v>
      </c>
    </row>
    <row r="78" spans="2:104" ht="21" customHeight="1">
      <c r="B78" s="272" t="s">
        <v>338</v>
      </c>
      <c r="C78" s="112">
        <v>2</v>
      </c>
      <c r="D78" s="112">
        <v>2</v>
      </c>
      <c r="E78" s="112">
        <v>2</v>
      </c>
      <c r="F78" s="112">
        <v>2</v>
      </c>
      <c r="G78" s="112">
        <v>2</v>
      </c>
      <c r="H78" s="112">
        <v>10</v>
      </c>
      <c r="I78" s="112">
        <v>12</v>
      </c>
      <c r="J78" s="112">
        <v>10</v>
      </c>
      <c r="K78" s="112">
        <v>3</v>
      </c>
      <c r="L78" s="112">
        <v>11</v>
      </c>
      <c r="M78" s="112">
        <v>11</v>
      </c>
      <c r="N78" s="112">
        <v>4</v>
      </c>
      <c r="O78" s="112">
        <v>11</v>
      </c>
      <c r="P78" s="112">
        <v>11</v>
      </c>
      <c r="Q78" s="112">
        <v>11</v>
      </c>
      <c r="R78" s="112">
        <v>12</v>
      </c>
      <c r="S78" s="114">
        <v>40</v>
      </c>
      <c r="U78" s="322" t="s">
        <v>464</v>
      </c>
      <c r="V78" s="806">
        <v>570</v>
      </c>
      <c r="AD78" s="634"/>
      <c r="AE78" s="288">
        <v>20</v>
      </c>
      <c r="AF78" s="556"/>
      <c r="AG78" s="597">
        <v>1.04</v>
      </c>
      <c r="AH78" s="556"/>
      <c r="AI78" s="286" t="s">
        <v>61</v>
      </c>
      <c r="AJ78" s="551"/>
      <c r="AK78" s="1572" t="s">
        <v>1118</v>
      </c>
      <c r="AL78" s="1533"/>
      <c r="AN78" s="549"/>
      <c r="AO78" s="1"/>
      <c r="AP78" s="549"/>
      <c r="AQ78" s="1663"/>
      <c r="AS78" s="1663"/>
      <c r="AT78" s="1648"/>
      <c r="AW78" s="1"/>
      <c r="AX78" s="1"/>
      <c r="AY78" s="1"/>
      <c r="AZ78" s="1"/>
      <c r="BA78" s="1"/>
      <c r="BB78" s="1"/>
      <c r="BC78" s="1"/>
      <c r="BD78" s="1"/>
      <c r="BE78" s="1"/>
      <c r="BF78" s="1"/>
      <c r="BG78" s="1"/>
      <c r="BP78" s="1"/>
      <c r="BQ78" s="1"/>
      <c r="BR78" s="1"/>
      <c r="BY78" s="633" t="s">
        <v>1015</v>
      </c>
      <c r="BZ78" s="119" t="s">
        <v>469</v>
      </c>
      <c r="CA78" s="93">
        <f t="shared" si="19"/>
        <v>0.24</v>
      </c>
      <c r="CB78" s="92" t="s">
        <v>282</v>
      </c>
      <c r="CC78" s="75">
        <f t="shared" si="20"/>
        <v>4</v>
      </c>
      <c r="CD78" s="74">
        <f t="shared" si="21"/>
        <v>24</v>
      </c>
      <c r="CE78" s="91">
        <v>240</v>
      </c>
      <c r="CF78" s="72">
        <v>200</v>
      </c>
      <c r="CG78" s="71">
        <v>300</v>
      </c>
      <c r="CH78" s="79">
        <f t="shared" si="51"/>
        <v>30</v>
      </c>
      <c r="CI78" s="95">
        <v>300</v>
      </c>
      <c r="CJ78" s="960" t="s">
        <v>468</v>
      </c>
      <c r="CL78" s="206"/>
      <c r="CM78" s="278" t="s">
        <v>1189</v>
      </c>
      <c r="CN78" s="205"/>
      <c r="CO78" s="205"/>
      <c r="CP78" s="20"/>
      <c r="CQ78" s="20"/>
      <c r="CR78" s="20"/>
      <c r="CS78" s="204"/>
      <c r="CT78" s="549"/>
      <c r="CU78" s="549"/>
      <c r="CV78" s="549"/>
      <c r="CW78" s="549"/>
      <c r="CX78" s="549"/>
      <c r="CZ78" s="9">
        <v>1</v>
      </c>
    </row>
    <row r="79" spans="2:104" ht="21" customHeight="1" thickBot="1">
      <c r="B79" s="271" t="s">
        <v>338</v>
      </c>
      <c r="C79" s="270">
        <f t="shared" ref="C79:Q79" ca="1" si="52">CELL("largeur",C79)</f>
        <v>2</v>
      </c>
      <c r="D79" s="270">
        <f t="shared" ca="1" si="52"/>
        <v>2</v>
      </c>
      <c r="E79" s="270">
        <f t="shared" ca="1" si="52"/>
        <v>2</v>
      </c>
      <c r="F79" s="270">
        <f t="shared" ca="1" si="52"/>
        <v>2</v>
      </c>
      <c r="G79" s="270">
        <f t="shared" ca="1" si="52"/>
        <v>2</v>
      </c>
      <c r="H79" s="270">
        <f t="shared" ca="1" si="52"/>
        <v>12</v>
      </c>
      <c r="I79" s="270">
        <f t="shared" ca="1" si="52"/>
        <v>17</v>
      </c>
      <c r="J79" s="270">
        <f t="shared" ca="1" si="52"/>
        <v>10</v>
      </c>
      <c r="K79" s="270">
        <f t="shared" ca="1" si="52"/>
        <v>3</v>
      </c>
      <c r="L79" s="270">
        <f t="shared" ca="1" si="52"/>
        <v>11</v>
      </c>
      <c r="M79" s="270">
        <f t="shared" ca="1" si="52"/>
        <v>11</v>
      </c>
      <c r="N79" s="270">
        <f t="shared" ca="1" si="52"/>
        <v>4</v>
      </c>
      <c r="O79" s="270">
        <f t="shared" ca="1" si="52"/>
        <v>11</v>
      </c>
      <c r="P79" s="270">
        <f t="shared" ca="1" si="52"/>
        <v>11</v>
      </c>
      <c r="Q79" s="270">
        <f t="shared" ca="1" si="52"/>
        <v>11</v>
      </c>
      <c r="R79" s="270">
        <v>12</v>
      </c>
      <c r="S79" s="269">
        <f ca="1">CELL("largeur",S79)</f>
        <v>40</v>
      </c>
      <c r="U79" s="322" t="s">
        <v>463</v>
      </c>
      <c r="V79" s="806">
        <v>470</v>
      </c>
      <c r="AD79" s="634"/>
      <c r="AE79" s="288">
        <v>35</v>
      </c>
      <c r="AF79" s="556"/>
      <c r="AG79" s="597">
        <v>1.03</v>
      </c>
      <c r="AH79" s="556"/>
      <c r="AI79" s="286" t="s">
        <v>59</v>
      </c>
      <c r="AJ79" s="551"/>
      <c r="AK79" s="1572" t="s">
        <v>1118</v>
      </c>
      <c r="AL79" s="1533"/>
      <c r="AN79" s="549"/>
      <c r="AO79" s="5"/>
      <c r="AP79" s="549"/>
      <c r="AQ79" s="3"/>
      <c r="AW79" s="1"/>
      <c r="AX79" s="1"/>
      <c r="AY79" s="1"/>
      <c r="AZ79" s="1"/>
      <c r="BA79" s="1"/>
      <c r="BB79" s="1"/>
      <c r="BC79" s="1"/>
      <c r="BD79" s="1"/>
      <c r="BE79" s="1"/>
      <c r="BF79" s="1"/>
      <c r="BG79" s="1"/>
      <c r="BP79" s="1"/>
      <c r="BQ79" s="1"/>
      <c r="BR79" s="1"/>
      <c r="BY79" s="633" t="s">
        <v>1015</v>
      </c>
      <c r="BZ79" s="119" t="s">
        <v>467</v>
      </c>
      <c r="CA79" s="93">
        <f t="shared" si="19"/>
        <v>0.03</v>
      </c>
      <c r="CB79" s="92" t="s">
        <v>282</v>
      </c>
      <c r="CC79" s="75">
        <f t="shared" si="20"/>
        <v>33</v>
      </c>
      <c r="CD79" s="74">
        <f t="shared" si="21"/>
        <v>3</v>
      </c>
      <c r="CE79" s="91">
        <v>30</v>
      </c>
      <c r="CF79" s="72">
        <v>22</v>
      </c>
      <c r="CG79" s="71">
        <v>38</v>
      </c>
      <c r="CH79" s="79">
        <f t="shared" si="51"/>
        <v>3.8</v>
      </c>
      <c r="CI79" s="95">
        <v>45</v>
      </c>
      <c r="CJ79" s="960" t="s">
        <v>466</v>
      </c>
      <c r="CL79" s="206"/>
      <c r="CM79" s="28" t="s">
        <v>1190</v>
      </c>
      <c r="CN79" s="205"/>
      <c r="CO79" s="205"/>
      <c r="CP79" s="20"/>
      <c r="CQ79" s="20"/>
      <c r="CR79" s="20"/>
      <c r="CS79" s="204"/>
      <c r="CT79" s="549"/>
      <c r="CU79" s="549"/>
      <c r="CV79" s="549"/>
      <c r="CW79" s="549"/>
      <c r="CX79" s="549"/>
      <c r="CZ79" s="9">
        <v>1</v>
      </c>
    </row>
    <row r="80" spans="2:104" ht="21" customHeight="1">
      <c r="U80" s="322" t="s">
        <v>462</v>
      </c>
      <c r="V80" s="806">
        <v>568</v>
      </c>
      <c r="AD80" s="634"/>
      <c r="AE80" s="288">
        <v>35</v>
      </c>
      <c r="AF80" s="556"/>
      <c r="AG80" s="597">
        <v>1.03</v>
      </c>
      <c r="AH80" s="556"/>
      <c r="AI80" s="286" t="s">
        <v>57</v>
      </c>
      <c r="AJ80" s="551"/>
      <c r="AK80" s="1572" t="s">
        <v>1134</v>
      </c>
      <c r="AL80" s="1533"/>
      <c r="AN80" s="549"/>
      <c r="AO80" s="1"/>
      <c r="AP80" s="549"/>
      <c r="AQ80" s="1689" t="s">
        <v>698</v>
      </c>
      <c r="AS80" s="1691" t="s">
        <v>547</v>
      </c>
      <c r="AT80" s="1648" t="s">
        <v>1144</v>
      </c>
      <c r="AW80" s="1"/>
      <c r="AX80" s="1"/>
      <c r="AY80" s="1"/>
      <c r="AZ80" s="1"/>
      <c r="BA80" s="1"/>
      <c r="BB80" s="1"/>
      <c r="BC80" s="1"/>
      <c r="BD80" s="1"/>
      <c r="BE80" s="1"/>
      <c r="BF80" s="1"/>
      <c r="BG80" s="1"/>
      <c r="BP80" s="1"/>
      <c r="BQ80" s="1"/>
      <c r="BR80" s="1"/>
      <c r="BY80" s="633" t="s">
        <v>1015</v>
      </c>
      <c r="BZ80" s="119" t="s">
        <v>464</v>
      </c>
      <c r="CA80" s="93">
        <f t="shared" si="19"/>
        <v>0.56999999999999995</v>
      </c>
      <c r="CB80" s="92" t="s">
        <v>282</v>
      </c>
      <c r="CC80" s="75">
        <f t="shared" si="20"/>
        <v>2</v>
      </c>
      <c r="CD80" s="74">
        <f t="shared" si="21"/>
        <v>57</v>
      </c>
      <c r="CE80" s="91">
        <v>570</v>
      </c>
      <c r="CF80" s="72">
        <v>550</v>
      </c>
      <c r="CG80" s="71">
        <v>600</v>
      </c>
      <c r="CH80" s="79">
        <f t="shared" si="51"/>
        <v>60</v>
      </c>
      <c r="CI80" s="95">
        <v>600</v>
      </c>
      <c r="CJ80" s="960" t="s">
        <v>356</v>
      </c>
      <c r="CL80" s="206"/>
      <c r="CM80" s="278" t="s">
        <v>1191</v>
      </c>
      <c r="CN80" s="205"/>
      <c r="CO80" s="205"/>
      <c r="CP80" s="20"/>
      <c r="CQ80" s="20"/>
      <c r="CR80" s="20"/>
      <c r="CS80" s="204"/>
      <c r="CT80" s="549"/>
      <c r="CU80" s="549"/>
      <c r="CV80" s="549"/>
      <c r="CW80" s="549"/>
      <c r="CX80" s="549"/>
      <c r="CZ80" s="9">
        <v>1</v>
      </c>
    </row>
    <row r="81" spans="21:104" ht="21" customHeight="1">
      <c r="U81" s="322" t="s">
        <v>459</v>
      </c>
      <c r="V81" s="806">
        <v>473</v>
      </c>
      <c r="AD81" s="634"/>
      <c r="AE81" s="288">
        <v>18</v>
      </c>
      <c r="AF81" s="556"/>
      <c r="AG81" s="597">
        <v>1.03</v>
      </c>
      <c r="AH81" s="556"/>
      <c r="AI81" s="286" t="s">
        <v>55</v>
      </c>
      <c r="AJ81" s="551"/>
      <c r="AK81" s="1572" t="s">
        <v>1120</v>
      </c>
      <c r="AL81" s="1533"/>
      <c r="AN81" s="549"/>
      <c r="AO81" s="1"/>
      <c r="AP81" s="549"/>
      <c r="AQ81" s="1690"/>
      <c r="AS81" s="1690"/>
      <c r="AT81" s="1648"/>
      <c r="AW81" s="1"/>
      <c r="AX81" s="1"/>
      <c r="AY81" s="1"/>
      <c r="AZ81" s="1"/>
      <c r="BA81" s="1"/>
      <c r="BB81" s="1"/>
      <c r="BC81" s="1"/>
      <c r="BD81" s="1"/>
      <c r="BE81" s="1"/>
      <c r="BF81" s="1"/>
      <c r="BG81" s="1"/>
      <c r="BP81" s="1"/>
      <c r="BQ81" s="1"/>
      <c r="BR81" s="1"/>
      <c r="BY81" s="633" t="s">
        <v>1015</v>
      </c>
      <c r="BZ81" s="119" t="s">
        <v>463</v>
      </c>
      <c r="CA81" s="93">
        <f t="shared" si="19"/>
        <v>0.47</v>
      </c>
      <c r="CB81" s="92" t="s">
        <v>282</v>
      </c>
      <c r="CC81" s="75">
        <f t="shared" si="20"/>
        <v>2</v>
      </c>
      <c r="CD81" s="74">
        <f t="shared" si="21"/>
        <v>47</v>
      </c>
      <c r="CE81" s="91">
        <v>470</v>
      </c>
      <c r="CF81" s="72">
        <v>450</v>
      </c>
      <c r="CG81" s="71">
        <v>500</v>
      </c>
      <c r="CH81" s="79">
        <f t="shared" si="51"/>
        <v>50</v>
      </c>
      <c r="CI81" s="95">
        <v>500</v>
      </c>
      <c r="CJ81" s="960" t="s">
        <v>356</v>
      </c>
      <c r="CL81" s="206"/>
      <c r="CM81" s="28" t="s">
        <v>1192</v>
      </c>
      <c r="CN81" s="205"/>
      <c r="CO81" s="205"/>
      <c r="CP81" s="20"/>
      <c r="CQ81" s="20"/>
      <c r="CR81" s="20"/>
      <c r="CS81" s="204"/>
      <c r="CT81" s="549"/>
      <c r="CU81" s="549"/>
      <c r="CV81" s="549"/>
      <c r="CW81" s="549"/>
      <c r="CX81" s="549"/>
      <c r="CZ81" s="9">
        <v>1</v>
      </c>
    </row>
    <row r="82" spans="21:104" ht="21" customHeight="1" thickBot="1">
      <c r="U82" s="322" t="s">
        <v>456</v>
      </c>
      <c r="V82" s="806">
        <v>400</v>
      </c>
      <c r="AD82" s="634"/>
      <c r="AE82" s="288">
        <v>35</v>
      </c>
      <c r="AF82" s="556"/>
      <c r="AG82" s="597">
        <v>1.03</v>
      </c>
      <c r="AH82" s="556"/>
      <c r="AI82" s="286" t="s">
        <v>53</v>
      </c>
      <c r="AJ82" s="551"/>
      <c r="AK82" s="1572" t="s">
        <v>1120</v>
      </c>
      <c r="AL82" s="1533"/>
      <c r="AN82" s="549"/>
      <c r="AO82" s="1"/>
      <c r="AP82" s="549"/>
      <c r="AQ82" s="3"/>
      <c r="AW82" s="1"/>
      <c r="AX82" s="1"/>
      <c r="AY82" s="1"/>
      <c r="AZ82" s="1"/>
      <c r="BA82" s="1"/>
      <c r="BB82" s="1"/>
      <c r="BC82" s="1"/>
      <c r="BD82" s="1"/>
      <c r="BE82" s="1"/>
      <c r="BF82" s="1"/>
      <c r="BG82" s="1"/>
      <c r="BP82" s="1"/>
      <c r="BQ82" s="1"/>
      <c r="BR82" s="1"/>
      <c r="BY82" s="633" t="s">
        <v>1015</v>
      </c>
      <c r="BZ82" s="119" t="s">
        <v>462</v>
      </c>
      <c r="CA82" s="93">
        <f t="shared" si="19"/>
        <v>0.56799999999999995</v>
      </c>
      <c r="CB82" s="92" t="s">
        <v>282</v>
      </c>
      <c r="CC82" s="75">
        <f t="shared" si="20"/>
        <v>2</v>
      </c>
      <c r="CD82" s="74">
        <f t="shared" si="21"/>
        <v>56.8</v>
      </c>
      <c r="CE82" s="91">
        <v>568</v>
      </c>
      <c r="CF82" s="72">
        <v>550</v>
      </c>
      <c r="CG82" s="71">
        <v>600</v>
      </c>
      <c r="CH82" s="79">
        <f t="shared" si="51"/>
        <v>60</v>
      </c>
      <c r="CI82" s="95">
        <v>600</v>
      </c>
      <c r="CJ82" s="960" t="s">
        <v>461</v>
      </c>
      <c r="CL82" s="206"/>
      <c r="CM82" s="28" t="s">
        <v>1714</v>
      </c>
      <c r="CN82" s="205"/>
      <c r="CO82" s="205"/>
      <c r="CP82" s="20"/>
      <c r="CQ82" s="20"/>
      <c r="CR82" s="20"/>
      <c r="CS82" s="204"/>
      <c r="CT82" s="549"/>
      <c r="CU82" s="549"/>
      <c r="CV82" s="549"/>
      <c r="CW82" s="549"/>
      <c r="CX82" s="549"/>
      <c r="CZ82" s="9">
        <v>1</v>
      </c>
    </row>
    <row r="83" spans="21:104" ht="21" customHeight="1">
      <c r="U83" s="322" t="s">
        <v>454</v>
      </c>
      <c r="V83" s="806">
        <v>30</v>
      </c>
      <c r="AD83" s="634"/>
      <c r="AE83" s="288">
        <v>38</v>
      </c>
      <c r="AF83" s="556"/>
      <c r="AG83" s="597">
        <v>1.04</v>
      </c>
      <c r="AH83" s="556"/>
      <c r="AI83" s="286" t="s">
        <v>52</v>
      </c>
      <c r="AJ83" s="551"/>
      <c r="AK83" s="1572" t="s">
        <v>1115</v>
      </c>
      <c r="AL83" s="1533"/>
      <c r="AN83" s="549"/>
      <c r="AO83" s="1"/>
      <c r="AP83" s="549"/>
      <c r="AQ83" s="1686" t="s">
        <v>719</v>
      </c>
      <c r="AS83" s="1688" t="s">
        <v>123</v>
      </c>
      <c r="AT83" s="1648" t="s">
        <v>1143</v>
      </c>
      <c r="AW83" s="1"/>
      <c r="AX83" s="1"/>
      <c r="AY83" s="1"/>
      <c r="AZ83" s="1"/>
      <c r="BA83" s="1"/>
      <c r="BB83" s="1"/>
      <c r="BC83" s="1"/>
      <c r="BD83" s="1"/>
      <c r="BE83" s="1"/>
      <c r="BF83" s="1"/>
      <c r="BG83" s="1"/>
      <c r="BP83" s="1"/>
      <c r="BQ83" s="1"/>
      <c r="BR83" s="1"/>
      <c r="BY83" s="633" t="s">
        <v>1015</v>
      </c>
      <c r="BZ83" s="119" t="s">
        <v>459</v>
      </c>
      <c r="CA83" s="93">
        <f t="shared" ref="CA83:CA141" si="53">CE83 / 1000</f>
        <v>0.47299999999999998</v>
      </c>
      <c r="CB83" s="92" t="s">
        <v>282</v>
      </c>
      <c r="CC83" s="75">
        <f t="shared" ref="CC83:CC101" si="54">ROUND(1/CA83,0)</f>
        <v>2</v>
      </c>
      <c r="CD83" s="74">
        <f t="shared" ref="CD83:CD123" si="55">CE83/10</f>
        <v>47.3</v>
      </c>
      <c r="CE83" s="91">
        <v>473</v>
      </c>
      <c r="CF83" s="72">
        <v>450</v>
      </c>
      <c r="CG83" s="71">
        <v>500</v>
      </c>
      <c r="CH83" s="79">
        <f t="shared" si="51"/>
        <v>50</v>
      </c>
      <c r="CI83" s="95">
        <v>500</v>
      </c>
      <c r="CJ83" s="960" t="s">
        <v>458</v>
      </c>
      <c r="CL83" s="206"/>
      <c r="CM83" s="28" t="s">
        <v>1193</v>
      </c>
      <c r="CN83" s="205"/>
      <c r="CO83" s="205"/>
      <c r="CP83" s="20"/>
      <c r="CQ83" s="20"/>
      <c r="CR83" s="20"/>
      <c r="CS83" s="204"/>
      <c r="CT83" s="549"/>
      <c r="CU83" s="549"/>
      <c r="CV83" s="549"/>
      <c r="CW83" s="549"/>
      <c r="CX83" s="549"/>
      <c r="CZ83" s="9">
        <v>1</v>
      </c>
    </row>
    <row r="84" spans="21:104" ht="21" customHeight="1">
      <c r="U84" s="322" t="s">
        <v>452</v>
      </c>
      <c r="V84" s="806">
        <v>30</v>
      </c>
      <c r="AD84" s="634"/>
      <c r="AE84" s="288">
        <v>32</v>
      </c>
      <c r="AF84" s="556"/>
      <c r="AG84" s="597">
        <v>1.02</v>
      </c>
      <c r="AH84" s="556"/>
      <c r="AI84" s="286" t="s">
        <v>51</v>
      </c>
      <c r="AJ84" s="551"/>
      <c r="AK84" s="1572" t="s">
        <v>1115</v>
      </c>
      <c r="AL84" s="1533"/>
      <c r="AN84" s="549"/>
      <c r="AO84" s="1"/>
      <c r="AP84" s="549"/>
      <c r="AQ84" s="1687"/>
      <c r="AS84" s="1687"/>
      <c r="AT84" s="1648"/>
      <c r="AW84" s="1"/>
      <c r="AX84" s="1"/>
      <c r="AY84" s="1"/>
      <c r="AZ84" s="1"/>
      <c r="BA84" s="1"/>
      <c r="BB84" s="1"/>
      <c r="BC84" s="1"/>
      <c r="BD84" s="1"/>
      <c r="BE84" s="1"/>
      <c r="BF84" s="1"/>
      <c r="BG84" s="1"/>
      <c r="BP84" s="1"/>
      <c r="BQ84" s="1"/>
      <c r="BR84" s="1"/>
      <c r="BY84" s="633" t="s">
        <v>1015</v>
      </c>
      <c r="BZ84" s="119" t="s">
        <v>456</v>
      </c>
      <c r="CA84" s="93">
        <f t="shared" si="53"/>
        <v>0.4</v>
      </c>
      <c r="CB84" s="92" t="s">
        <v>282</v>
      </c>
      <c r="CC84" s="75">
        <f t="shared" si="54"/>
        <v>3</v>
      </c>
      <c r="CD84" s="74">
        <f t="shared" si="55"/>
        <v>40</v>
      </c>
      <c r="CE84" s="91">
        <v>400</v>
      </c>
      <c r="CF84" s="72">
        <v>350</v>
      </c>
      <c r="CG84" s="71">
        <v>470</v>
      </c>
      <c r="CH84" s="79">
        <f t="shared" si="51"/>
        <v>47</v>
      </c>
      <c r="CI84" s="95">
        <v>470</v>
      </c>
      <c r="CJ84" s="960" t="s">
        <v>455</v>
      </c>
      <c r="CL84" s="206"/>
      <c r="CM84" s="28" t="s">
        <v>1194</v>
      </c>
      <c r="CN84" s="205"/>
      <c r="CO84" s="205"/>
      <c r="CP84" s="20"/>
      <c r="CQ84" s="20"/>
      <c r="CR84" s="20"/>
      <c r="CS84" s="204"/>
      <c r="CT84" s="549"/>
      <c r="CU84" s="549"/>
      <c r="CV84" s="549"/>
      <c r="CW84" s="549"/>
      <c r="CX84" s="549"/>
      <c r="CZ84" s="9">
        <v>1</v>
      </c>
    </row>
    <row r="85" spans="21:104" ht="21" customHeight="1" thickBot="1">
      <c r="U85" s="322" t="s">
        <v>442</v>
      </c>
      <c r="V85" s="806">
        <v>40</v>
      </c>
      <c r="AD85" s="634"/>
      <c r="AE85" s="288">
        <v>32</v>
      </c>
      <c r="AF85" s="556"/>
      <c r="AG85" s="597">
        <v>1.05</v>
      </c>
      <c r="AH85" s="556"/>
      <c r="AI85" s="286" t="s">
        <v>50</v>
      </c>
      <c r="AJ85" s="551"/>
      <c r="AK85" s="1572" t="s">
        <v>1115</v>
      </c>
      <c r="AL85" s="1533"/>
      <c r="AN85" s="549"/>
      <c r="AO85" s="1"/>
      <c r="AP85" s="549"/>
      <c r="AQ85" s="3"/>
      <c r="AW85" s="1"/>
      <c r="AX85" s="1"/>
      <c r="AY85" s="1"/>
      <c r="AZ85" s="1"/>
      <c r="BA85" s="1"/>
      <c r="BB85" s="1"/>
      <c r="BC85" s="1"/>
      <c r="BD85" s="1"/>
      <c r="BE85" s="1"/>
      <c r="BF85" s="1"/>
      <c r="BG85" s="1"/>
      <c r="BP85" s="1"/>
      <c r="BQ85" s="1"/>
      <c r="BR85" s="1"/>
      <c r="BY85" s="633" t="s">
        <v>1015</v>
      </c>
      <c r="BZ85" s="119" t="s">
        <v>454</v>
      </c>
      <c r="CA85" s="93">
        <f t="shared" si="53"/>
        <v>0.03</v>
      </c>
      <c r="CB85" s="92" t="s">
        <v>282</v>
      </c>
      <c r="CC85" s="75">
        <f t="shared" si="54"/>
        <v>33</v>
      </c>
      <c r="CD85" s="74">
        <f t="shared" si="55"/>
        <v>3</v>
      </c>
      <c r="CE85" s="91">
        <v>30</v>
      </c>
      <c r="CF85" s="72">
        <v>22</v>
      </c>
      <c r="CG85" s="71">
        <v>38</v>
      </c>
      <c r="CH85" s="79">
        <f t="shared" si="51"/>
        <v>3.8</v>
      </c>
      <c r="CI85" s="95">
        <v>45</v>
      </c>
      <c r="CJ85" s="960" t="s">
        <v>453</v>
      </c>
      <c r="CL85" s="206"/>
      <c r="CM85" s="28" t="s">
        <v>1713</v>
      </c>
      <c r="CN85" s="205"/>
      <c r="CO85" s="205"/>
      <c r="CP85" s="20"/>
      <c r="CQ85" s="20"/>
      <c r="CR85" s="20"/>
      <c r="CS85" s="204"/>
      <c r="CT85" s="549"/>
      <c r="CU85" s="549"/>
      <c r="CV85" s="549"/>
      <c r="CW85" s="549"/>
      <c r="CX85" s="549"/>
      <c r="CZ85" s="9">
        <v>1</v>
      </c>
    </row>
    <row r="86" spans="21:104" ht="21" customHeight="1">
      <c r="U86" s="322" t="s">
        <v>358</v>
      </c>
      <c r="V86" s="806">
        <v>44</v>
      </c>
      <c r="AD86" s="634"/>
      <c r="AE86" s="288">
        <v>32</v>
      </c>
      <c r="AF86" s="556"/>
      <c r="AG86" s="597">
        <v>1.04</v>
      </c>
      <c r="AH86" s="556"/>
      <c r="AI86" s="286" t="s">
        <v>49</v>
      </c>
      <c r="AJ86" s="551"/>
      <c r="AK86" s="1572" t="s">
        <v>1115</v>
      </c>
      <c r="AL86" s="1533"/>
      <c r="AN86" s="549"/>
      <c r="AO86" s="1"/>
      <c r="AP86" s="549"/>
      <c r="AQ86" s="1668" t="s">
        <v>294</v>
      </c>
      <c r="AS86" s="1670" t="s">
        <v>848</v>
      </c>
      <c r="AT86" s="1648" t="s">
        <v>1142</v>
      </c>
      <c r="AW86" s="1"/>
      <c r="AX86" s="1"/>
      <c r="AY86" s="1"/>
      <c r="AZ86" s="1"/>
      <c r="BA86" s="1"/>
      <c r="BB86" s="1"/>
      <c r="BC86" s="1"/>
      <c r="BD86" s="1"/>
      <c r="BE86" s="1"/>
      <c r="BF86" s="1"/>
      <c r="BG86" s="1"/>
      <c r="BP86" s="1"/>
      <c r="BQ86" s="1"/>
      <c r="BR86" s="1"/>
      <c r="BY86" s="633" t="s">
        <v>1015</v>
      </c>
      <c r="BZ86" s="119" t="s">
        <v>452</v>
      </c>
      <c r="CA86" s="93">
        <f t="shared" si="53"/>
        <v>0.03</v>
      </c>
      <c r="CB86" s="92" t="s">
        <v>282</v>
      </c>
      <c r="CC86" s="75">
        <f t="shared" si="54"/>
        <v>33</v>
      </c>
      <c r="CD86" s="74">
        <f t="shared" si="55"/>
        <v>3</v>
      </c>
      <c r="CE86" s="91">
        <v>30</v>
      </c>
      <c r="CF86" s="72">
        <v>22</v>
      </c>
      <c r="CG86" s="71">
        <v>38</v>
      </c>
      <c r="CH86" s="79">
        <f t="shared" si="51"/>
        <v>3.8</v>
      </c>
      <c r="CI86" s="95">
        <v>45</v>
      </c>
      <c r="CJ86" s="960" t="s">
        <v>451</v>
      </c>
      <c r="CL86" s="217"/>
      <c r="CM86" s="11"/>
      <c r="CN86" s="11"/>
      <c r="CO86" s="11"/>
      <c r="CP86" s="11"/>
      <c r="CQ86" s="11"/>
      <c r="CR86" s="11"/>
      <c r="CS86" s="216"/>
      <c r="CT86" s="549"/>
      <c r="CU86" s="549"/>
      <c r="CV86" s="549"/>
      <c r="CW86" s="549"/>
      <c r="CX86" s="549"/>
      <c r="CZ86" s="9">
        <v>1</v>
      </c>
    </row>
    <row r="87" spans="21:104" ht="21" customHeight="1">
      <c r="U87" s="322" t="s">
        <v>406</v>
      </c>
      <c r="V87" s="806">
        <v>300</v>
      </c>
      <c r="AD87" s="634"/>
      <c r="AE87" s="288">
        <v>30</v>
      </c>
      <c r="AF87" s="556"/>
      <c r="AG87" s="597">
        <v>1.03</v>
      </c>
      <c r="AH87" s="556"/>
      <c r="AI87" s="286" t="s">
        <v>48</v>
      </c>
      <c r="AJ87" s="551"/>
      <c r="AK87" s="1572" t="s">
        <v>1138</v>
      </c>
      <c r="AL87" s="1533"/>
      <c r="AN87" s="549"/>
      <c r="AO87" s="549"/>
      <c r="AP87" s="549"/>
      <c r="AQ87" s="1669"/>
      <c r="AS87" s="1669"/>
      <c r="AT87" s="1648"/>
      <c r="AW87" s="1"/>
      <c r="AX87" s="1"/>
      <c r="AY87" s="1"/>
      <c r="AZ87" s="1"/>
      <c r="BA87" s="1"/>
      <c r="BB87" s="1"/>
      <c r="BC87" s="1"/>
      <c r="BD87" s="1"/>
      <c r="BE87" s="1"/>
      <c r="BF87" s="1"/>
      <c r="BG87" s="1"/>
      <c r="BP87" s="1"/>
      <c r="BQ87" s="1"/>
      <c r="BR87" s="1"/>
      <c r="BY87" s="633" t="s">
        <v>1015</v>
      </c>
      <c r="BZ87" s="119" t="s">
        <v>442</v>
      </c>
      <c r="CA87" s="93">
        <f t="shared" si="53"/>
        <v>0.04</v>
      </c>
      <c r="CB87" s="92" t="s">
        <v>282</v>
      </c>
      <c r="CC87" s="75">
        <f t="shared" si="54"/>
        <v>25</v>
      </c>
      <c r="CD87" s="74">
        <f t="shared" si="55"/>
        <v>4</v>
      </c>
      <c r="CE87" s="91">
        <v>40</v>
      </c>
      <c r="CF87" s="72">
        <v>30</v>
      </c>
      <c r="CG87" s="71">
        <v>50</v>
      </c>
      <c r="CH87" s="79">
        <f t="shared" si="51"/>
        <v>5</v>
      </c>
      <c r="CI87" s="95">
        <v>60</v>
      </c>
      <c r="CJ87" s="960" t="s">
        <v>441</v>
      </c>
      <c r="CL87" s="261"/>
      <c r="CM87" s="260"/>
      <c r="CN87" s="282"/>
      <c r="CO87" s="282"/>
      <c r="CP87" s="282"/>
      <c r="CQ87" s="260"/>
      <c r="CR87" s="260"/>
      <c r="CS87" s="259"/>
      <c r="CT87" s="549"/>
      <c r="CU87" s="549"/>
      <c r="CV87" s="549"/>
      <c r="CW87" s="549"/>
      <c r="CX87" s="549"/>
      <c r="CZ87" s="9">
        <v>1</v>
      </c>
    </row>
    <row r="88" spans="21:104" ht="21" customHeight="1" thickBot="1">
      <c r="U88" s="322" t="s">
        <v>396</v>
      </c>
      <c r="V88" s="806">
        <v>200</v>
      </c>
      <c r="AD88" s="634"/>
      <c r="AE88" s="288">
        <v>16</v>
      </c>
      <c r="AF88" s="556"/>
      <c r="AG88" s="597">
        <v>1.03</v>
      </c>
      <c r="AH88" s="556"/>
      <c r="AI88" s="286" t="s">
        <v>47</v>
      </c>
      <c r="AJ88" s="551"/>
      <c r="AK88" s="1572" t="s">
        <v>1115</v>
      </c>
      <c r="AL88" s="1533"/>
      <c r="AN88" s="549"/>
      <c r="AO88" s="549"/>
      <c r="AP88" s="549"/>
      <c r="AQ88" s="3"/>
      <c r="AW88" s="1"/>
      <c r="AX88" s="1"/>
      <c r="AY88" s="1"/>
      <c r="AZ88" s="1"/>
      <c r="BA88" s="1"/>
      <c r="BB88" s="1"/>
      <c r="BC88" s="1"/>
      <c r="BD88" s="1"/>
      <c r="BE88" s="1"/>
      <c r="BF88" s="1"/>
      <c r="BG88" s="1"/>
      <c r="BP88" s="1"/>
      <c r="BQ88" s="1"/>
      <c r="BR88" s="1"/>
      <c r="BY88" s="633" t="s">
        <v>1015</v>
      </c>
      <c r="BZ88" s="119" t="s">
        <v>358</v>
      </c>
      <c r="CA88" s="93">
        <f t="shared" si="53"/>
        <v>4.3999999999999997E-2</v>
      </c>
      <c r="CB88" s="92" t="s">
        <v>282</v>
      </c>
      <c r="CC88" s="75">
        <f t="shared" si="54"/>
        <v>23</v>
      </c>
      <c r="CD88" s="74">
        <f t="shared" si="55"/>
        <v>4.4000000000000004</v>
      </c>
      <c r="CE88" s="91">
        <v>44</v>
      </c>
      <c r="CF88" s="72">
        <v>33</v>
      </c>
      <c r="CG88" s="71">
        <v>55</v>
      </c>
      <c r="CH88" s="79">
        <f t="shared" si="51"/>
        <v>5.5</v>
      </c>
      <c r="CI88" s="95">
        <v>66</v>
      </c>
      <c r="CJ88" s="960" t="s">
        <v>437</v>
      </c>
      <c r="CL88" s="217"/>
      <c r="CM88" s="11"/>
      <c r="CN88" s="11"/>
      <c r="CO88" s="11"/>
      <c r="CP88" s="11"/>
      <c r="CQ88" s="11"/>
      <c r="CR88" s="11"/>
      <c r="CS88" s="216"/>
      <c r="CT88" s="549"/>
      <c r="CU88" s="549"/>
      <c r="CV88" s="549"/>
      <c r="CW88" s="549"/>
      <c r="CX88" s="549"/>
      <c r="CZ88" s="9">
        <v>1</v>
      </c>
    </row>
    <row r="89" spans="21:104" ht="21" customHeight="1" thickBot="1">
      <c r="U89" s="322" t="s">
        <v>359</v>
      </c>
      <c r="V89" s="806">
        <v>300</v>
      </c>
      <c r="AD89" s="634"/>
      <c r="AE89" s="288">
        <v>25</v>
      </c>
      <c r="AF89" s="556"/>
      <c r="AG89" s="597">
        <v>1.04</v>
      </c>
      <c r="AH89" s="556"/>
      <c r="AI89" s="286" t="s">
        <v>46</v>
      </c>
      <c r="AJ89" s="551"/>
      <c r="AK89" s="1572" t="s">
        <v>1118</v>
      </c>
      <c r="AL89" s="1533"/>
      <c r="AN89" s="549"/>
      <c r="AO89" s="549"/>
      <c r="AP89" s="549"/>
      <c r="AQ89" s="1645" t="s">
        <v>721</v>
      </c>
      <c r="AS89" s="1647" t="s">
        <v>850</v>
      </c>
      <c r="AT89" s="1648" t="s">
        <v>851</v>
      </c>
      <c r="AW89" s="1"/>
      <c r="AX89" s="1"/>
      <c r="AY89" s="1"/>
      <c r="AZ89" s="1"/>
      <c r="BA89" s="1"/>
      <c r="BB89" s="1"/>
      <c r="BC89" s="1"/>
      <c r="BD89" s="1"/>
      <c r="BE89" s="1"/>
      <c r="BF89" s="1"/>
      <c r="BG89" s="1"/>
      <c r="BP89" s="1"/>
      <c r="BQ89" s="1"/>
      <c r="BR89" s="1"/>
      <c r="BY89" s="633" t="s">
        <v>1015</v>
      </c>
      <c r="BZ89" s="119" t="s">
        <v>406</v>
      </c>
      <c r="CA89" s="93">
        <f t="shared" si="53"/>
        <v>0.3</v>
      </c>
      <c r="CB89" s="92" t="s">
        <v>282</v>
      </c>
      <c r="CC89" s="75">
        <f t="shared" si="54"/>
        <v>3</v>
      </c>
      <c r="CD89" s="74">
        <f t="shared" si="55"/>
        <v>30</v>
      </c>
      <c r="CE89" s="91">
        <v>300</v>
      </c>
      <c r="CF89" s="72">
        <v>250</v>
      </c>
      <c r="CG89" s="71">
        <v>350</v>
      </c>
      <c r="CH89" s="79">
        <f t="shared" si="51"/>
        <v>35</v>
      </c>
      <c r="CI89" s="95">
        <v>350</v>
      </c>
      <c r="CJ89" s="960" t="s">
        <v>405</v>
      </c>
      <c r="CL89" s="217"/>
      <c r="CM89" s="461" t="s">
        <v>1195</v>
      </c>
      <c r="CN89" s="11"/>
      <c r="CO89" s="11"/>
      <c r="CP89" s="11"/>
      <c r="CQ89" s="11"/>
      <c r="CR89" s="11"/>
      <c r="CS89" s="216"/>
      <c r="CT89" s="549"/>
      <c r="CU89" s="549"/>
      <c r="CV89" s="549"/>
      <c r="CW89" s="549"/>
      <c r="CX89" s="549"/>
      <c r="CZ89" s="9">
        <v>1</v>
      </c>
    </row>
    <row r="90" spans="21:104" ht="21" customHeight="1">
      <c r="U90" s="322" t="s">
        <v>357</v>
      </c>
      <c r="V90" s="806">
        <v>240</v>
      </c>
      <c r="AD90" s="634"/>
      <c r="AE90" s="288">
        <v>38</v>
      </c>
      <c r="AF90" s="556"/>
      <c r="AG90" s="597">
        <v>0.96</v>
      </c>
      <c r="AH90" s="556"/>
      <c r="AI90" s="286" t="s">
        <v>45</v>
      </c>
      <c r="AJ90" s="551"/>
      <c r="AK90" s="1572" t="s">
        <v>1113</v>
      </c>
      <c r="AL90" s="1533"/>
      <c r="AN90" s="549"/>
      <c r="AO90" s="549"/>
      <c r="AP90" s="549"/>
      <c r="AQ90" s="1646"/>
      <c r="AS90" s="1646"/>
      <c r="AT90" s="1648"/>
      <c r="AW90" s="1"/>
      <c r="AX90" s="1"/>
      <c r="AY90" s="1"/>
      <c r="AZ90" s="1"/>
      <c r="BA90" s="1"/>
      <c r="BB90" s="1"/>
      <c r="BC90" s="1"/>
      <c r="BD90" s="1"/>
      <c r="BE90" s="1"/>
      <c r="BF90" s="1"/>
      <c r="BG90" s="1"/>
      <c r="BP90" s="1"/>
      <c r="BQ90" s="1"/>
      <c r="BR90" s="1"/>
      <c r="BY90" s="633" t="s">
        <v>1015</v>
      </c>
      <c r="BZ90" s="119" t="s">
        <v>396</v>
      </c>
      <c r="CA90" s="93">
        <f t="shared" si="53"/>
        <v>0.2</v>
      </c>
      <c r="CB90" s="92" t="s">
        <v>282</v>
      </c>
      <c r="CC90" s="75">
        <f t="shared" si="54"/>
        <v>5</v>
      </c>
      <c r="CD90" s="74">
        <f t="shared" si="55"/>
        <v>20</v>
      </c>
      <c r="CE90" s="91">
        <v>200</v>
      </c>
      <c r="CF90" s="72">
        <v>180</v>
      </c>
      <c r="CG90" s="71">
        <v>240</v>
      </c>
      <c r="CH90" s="79">
        <f t="shared" si="51"/>
        <v>24</v>
      </c>
      <c r="CI90" s="95">
        <v>240</v>
      </c>
      <c r="CJ90" s="960" t="s">
        <v>395</v>
      </c>
      <c r="CL90" s="217"/>
      <c r="CN90" s="11"/>
      <c r="CO90" s="724" t="s">
        <v>1196</v>
      </c>
      <c r="CP90" s="257" t="s">
        <v>338</v>
      </c>
      <c r="CQ90" s="263" t="s">
        <v>974</v>
      </c>
      <c r="CR90" s="263"/>
      <c r="CS90" s="262"/>
      <c r="CT90" s="549"/>
      <c r="CU90" s="549"/>
      <c r="CV90" s="549"/>
      <c r="CW90" s="549"/>
      <c r="CX90" s="549"/>
      <c r="CZ90" s="9">
        <v>1</v>
      </c>
    </row>
    <row r="91" spans="21:104" ht="21" customHeight="1" thickBot="1">
      <c r="U91" s="322" t="s">
        <v>355</v>
      </c>
      <c r="V91" s="806">
        <v>237</v>
      </c>
      <c r="AD91" s="634"/>
      <c r="AE91" s="288">
        <v>18</v>
      </c>
      <c r="AF91" s="556"/>
      <c r="AG91" s="597">
        <v>1.02</v>
      </c>
      <c r="AH91" s="556"/>
      <c r="AI91" s="286" t="s">
        <v>44</v>
      </c>
      <c r="AJ91" s="551"/>
      <c r="AK91" s="1572" t="s">
        <v>749</v>
      </c>
      <c r="AL91" s="1533"/>
      <c r="AN91" s="549"/>
      <c r="AO91" s="549"/>
      <c r="AP91" s="549"/>
      <c r="AQ91" s="3"/>
      <c r="AW91" s="1"/>
      <c r="AX91" s="1"/>
      <c r="AY91" s="1"/>
      <c r="AZ91" s="1"/>
      <c r="BA91" s="1"/>
      <c r="BB91" s="1"/>
      <c r="BC91" s="1"/>
      <c r="BD91" s="1"/>
      <c r="BE91" s="1"/>
      <c r="BF91" s="1"/>
      <c r="BG91" s="1"/>
      <c r="BP91" s="1"/>
      <c r="BQ91" s="1"/>
      <c r="BR91" s="1"/>
      <c r="BY91" s="633" t="s">
        <v>1015</v>
      </c>
      <c r="BZ91" s="119" t="s">
        <v>359</v>
      </c>
      <c r="CA91" s="93">
        <f t="shared" si="53"/>
        <v>0.3</v>
      </c>
      <c r="CB91" s="92" t="s">
        <v>282</v>
      </c>
      <c r="CC91" s="75">
        <f t="shared" si="54"/>
        <v>3</v>
      </c>
      <c r="CD91" s="74">
        <f t="shared" si="55"/>
        <v>30</v>
      </c>
      <c r="CE91" s="91">
        <v>300</v>
      </c>
      <c r="CF91" s="72">
        <v>240</v>
      </c>
      <c r="CG91" s="71">
        <v>350</v>
      </c>
      <c r="CH91" s="79">
        <f t="shared" si="51"/>
        <v>35</v>
      </c>
      <c r="CI91" s="95">
        <v>350</v>
      </c>
      <c r="CJ91" s="960" t="s">
        <v>356</v>
      </c>
      <c r="CL91" s="217"/>
      <c r="CM91" s="11"/>
      <c r="CN91" s="11"/>
      <c r="CO91" s="11" t="s">
        <v>1197</v>
      </c>
      <c r="CP91" s="269">
        <v>40</v>
      </c>
      <c r="CQ91" s="11" t="s">
        <v>976</v>
      </c>
      <c r="CR91" s="11"/>
      <c r="CS91" s="216"/>
      <c r="CT91" s="549"/>
      <c r="CU91" s="549"/>
      <c r="CV91" s="549"/>
      <c r="CW91" s="549"/>
      <c r="CX91" s="549"/>
      <c r="CZ91" s="9">
        <v>1</v>
      </c>
    </row>
    <row r="92" spans="21:104" ht="21" customHeight="1">
      <c r="U92" s="322" t="s">
        <v>351</v>
      </c>
      <c r="V92" s="806">
        <v>60</v>
      </c>
      <c r="AD92" s="634"/>
      <c r="AE92" s="288">
        <v>25</v>
      </c>
      <c r="AF92" s="556"/>
      <c r="AG92" s="597">
        <v>1.03</v>
      </c>
      <c r="AH92" s="556"/>
      <c r="AI92" s="286" t="s">
        <v>43</v>
      </c>
      <c r="AJ92" s="551"/>
      <c r="AK92" s="1572" t="s">
        <v>1120</v>
      </c>
      <c r="AL92" s="1533"/>
      <c r="AN92" s="549"/>
      <c r="AO92" s="549"/>
      <c r="AP92" s="549"/>
      <c r="AQ92" s="1645" t="s">
        <v>873</v>
      </c>
      <c r="AS92" s="1647" t="s">
        <v>852</v>
      </c>
      <c r="AT92" s="1648" t="s">
        <v>1141</v>
      </c>
      <c r="AW92" s="1"/>
      <c r="AX92" s="1"/>
      <c r="AY92" s="1"/>
      <c r="AZ92" s="1"/>
      <c r="BA92" s="1"/>
      <c r="BB92" s="1"/>
      <c r="BC92" s="1"/>
      <c r="BD92" s="1"/>
      <c r="BE92" s="1"/>
      <c r="BF92" s="1"/>
      <c r="BG92" s="1"/>
      <c r="BP92" s="1"/>
      <c r="BQ92" s="1"/>
      <c r="BR92" s="1"/>
      <c r="BY92" s="633" t="s">
        <v>1015</v>
      </c>
      <c r="BZ92" s="119" t="s">
        <v>357</v>
      </c>
      <c r="CA92" s="93">
        <f t="shared" si="53"/>
        <v>0.24</v>
      </c>
      <c r="CB92" s="92" t="s">
        <v>282</v>
      </c>
      <c r="CC92" s="75">
        <f t="shared" si="54"/>
        <v>4</v>
      </c>
      <c r="CD92" s="74">
        <f t="shared" si="55"/>
        <v>24</v>
      </c>
      <c r="CE92" s="91">
        <v>240</v>
      </c>
      <c r="CF92" s="72">
        <v>180</v>
      </c>
      <c r="CG92" s="71">
        <v>300</v>
      </c>
      <c r="CH92" s="79">
        <f t="shared" si="51"/>
        <v>30</v>
      </c>
      <c r="CI92" s="95">
        <v>300</v>
      </c>
      <c r="CJ92" s="960" t="s">
        <v>356</v>
      </c>
      <c r="CL92" s="217"/>
      <c r="CM92" s="11"/>
      <c r="CN92" s="11" t="s">
        <v>1198</v>
      </c>
      <c r="CO92" s="11"/>
      <c r="CP92" s="11"/>
      <c r="CQ92" s="11"/>
      <c r="CR92" s="11"/>
      <c r="CS92" s="216"/>
      <c r="CT92" s="549"/>
      <c r="CU92" s="549"/>
      <c r="CV92" s="549"/>
      <c r="CW92" s="549"/>
      <c r="CX92" s="549"/>
      <c r="CZ92" s="9">
        <v>1</v>
      </c>
    </row>
    <row r="93" spans="21:104" ht="21" customHeight="1">
      <c r="U93" s="322" t="s">
        <v>349</v>
      </c>
      <c r="V93" s="806">
        <v>75</v>
      </c>
      <c r="AD93" s="634"/>
      <c r="AE93" s="288">
        <v>30</v>
      </c>
      <c r="AF93" s="556"/>
      <c r="AG93" s="597">
        <v>1.03</v>
      </c>
      <c r="AH93" s="556"/>
      <c r="AI93" s="286" t="s">
        <v>41</v>
      </c>
      <c r="AJ93" s="551"/>
      <c r="AK93" s="1572" t="s">
        <v>1119</v>
      </c>
      <c r="AL93" s="1533"/>
      <c r="AN93" s="549"/>
      <c r="AO93" s="549"/>
      <c r="AP93" s="549"/>
      <c r="AQ93" s="1646"/>
      <c r="AS93" s="1646"/>
      <c r="AT93" s="1648"/>
      <c r="AW93" s="1"/>
      <c r="AX93" s="1"/>
      <c r="AY93" s="1"/>
      <c r="AZ93" s="1"/>
      <c r="BA93" s="1"/>
      <c r="BB93" s="1"/>
      <c r="BC93" s="1"/>
      <c r="BD93" s="1"/>
      <c r="BE93" s="1"/>
      <c r="BF93" s="1"/>
      <c r="BG93" s="1"/>
      <c r="BP93" s="1"/>
      <c r="BQ93" s="1"/>
      <c r="BR93" s="1"/>
      <c r="BY93" s="633" t="s">
        <v>1015</v>
      </c>
      <c r="BZ93" s="119" t="s">
        <v>355</v>
      </c>
      <c r="CA93" s="93">
        <f t="shared" si="53"/>
        <v>0.23699999999999999</v>
      </c>
      <c r="CB93" s="92" t="s">
        <v>282</v>
      </c>
      <c r="CC93" s="75">
        <f t="shared" si="54"/>
        <v>4</v>
      </c>
      <c r="CD93" s="74">
        <f t="shared" si="55"/>
        <v>23.7</v>
      </c>
      <c r="CE93" s="91">
        <v>237</v>
      </c>
      <c r="CF93" s="72">
        <v>177</v>
      </c>
      <c r="CG93" s="71">
        <v>296</v>
      </c>
      <c r="CH93" s="79">
        <f t="shared" si="51"/>
        <v>29.6</v>
      </c>
      <c r="CI93" s="95">
        <v>355</v>
      </c>
      <c r="CJ93" s="960" t="s">
        <v>354</v>
      </c>
      <c r="CL93" s="217"/>
      <c r="CM93" s="11"/>
      <c r="CN93" s="11"/>
      <c r="CO93" s="11"/>
      <c r="CP93" s="11"/>
      <c r="CQ93" s="11"/>
      <c r="CR93" s="11"/>
      <c r="CS93" s="216"/>
      <c r="CT93" s="549"/>
      <c r="CU93" s="549"/>
      <c r="CV93" s="549"/>
      <c r="CW93" s="549"/>
      <c r="CX93" s="549"/>
      <c r="CZ93" s="9">
        <v>1</v>
      </c>
    </row>
    <row r="94" spans="21:104" ht="21" customHeight="1">
      <c r="U94" s="322" t="s">
        <v>347</v>
      </c>
      <c r="V94" s="806">
        <v>200</v>
      </c>
      <c r="AD94" s="634"/>
      <c r="AE94" s="288">
        <v>30</v>
      </c>
      <c r="AF94" s="556"/>
      <c r="AG94" s="597">
        <v>1.03</v>
      </c>
      <c r="AH94" s="556"/>
      <c r="AI94" s="286" t="s">
        <v>40</v>
      </c>
      <c r="AJ94" s="551"/>
      <c r="AK94" s="1572" t="s">
        <v>1113</v>
      </c>
      <c r="AL94" s="1533"/>
      <c r="AN94" s="549"/>
      <c r="AO94" s="549"/>
      <c r="AP94" s="549"/>
      <c r="AQ94" s="3"/>
      <c r="AW94" s="1"/>
      <c r="AX94" s="1"/>
      <c r="AY94" s="1"/>
      <c r="AZ94" s="1"/>
      <c r="BA94" s="1"/>
      <c r="BB94" s="1"/>
      <c r="BC94" s="1"/>
      <c r="BD94" s="1"/>
      <c r="BE94" s="1"/>
      <c r="BF94" s="1"/>
      <c r="BG94" s="1"/>
      <c r="BP94" s="1"/>
      <c r="BQ94" s="1"/>
      <c r="BR94" s="1"/>
      <c r="BY94" s="633" t="s">
        <v>1015</v>
      </c>
      <c r="BZ94" s="119" t="s">
        <v>351</v>
      </c>
      <c r="CA94" s="93">
        <f t="shared" si="53"/>
        <v>0.06</v>
      </c>
      <c r="CB94" s="92" t="s">
        <v>282</v>
      </c>
      <c r="CC94" s="75">
        <f t="shared" si="54"/>
        <v>17</v>
      </c>
      <c r="CD94" s="74">
        <f t="shared" si="55"/>
        <v>6</v>
      </c>
      <c r="CE94" s="91">
        <v>60</v>
      </c>
      <c r="CF94" s="72">
        <v>50</v>
      </c>
      <c r="CG94" s="71">
        <v>75</v>
      </c>
      <c r="CH94" s="79">
        <f t="shared" si="51"/>
        <v>7.5</v>
      </c>
      <c r="CI94" s="95">
        <v>75</v>
      </c>
      <c r="CJ94" s="960" t="s">
        <v>350</v>
      </c>
      <c r="CL94" s="217"/>
      <c r="CM94" s="461" t="s">
        <v>1199</v>
      </c>
      <c r="CN94" s="11"/>
      <c r="CO94" s="11"/>
      <c r="CP94" s="11"/>
      <c r="CQ94" s="11"/>
      <c r="CR94" s="11"/>
      <c r="CS94" s="216"/>
      <c r="CT94" s="549"/>
      <c r="CU94" s="549"/>
      <c r="CV94" s="549"/>
      <c r="CW94" s="549"/>
      <c r="CX94" s="549"/>
      <c r="CZ94" s="9">
        <v>1</v>
      </c>
    </row>
    <row r="95" spans="21:104" ht="21" customHeight="1">
      <c r="U95" s="322" t="s">
        <v>342</v>
      </c>
      <c r="V95" s="1023">
        <v>360</v>
      </c>
      <c r="AD95" s="634"/>
      <c r="AE95" s="288">
        <v>40</v>
      </c>
      <c r="AF95" s="556"/>
      <c r="AG95" s="597">
        <v>0.96</v>
      </c>
      <c r="AH95" s="556"/>
      <c r="AI95" s="286" t="s">
        <v>39</v>
      </c>
      <c r="AJ95" s="551"/>
      <c r="AK95" s="1572" t="s">
        <v>1140</v>
      </c>
      <c r="AL95" s="1533"/>
      <c r="AN95" s="549"/>
      <c r="AO95" s="549"/>
      <c r="AP95" s="549"/>
      <c r="AQ95" s="1571" t="s">
        <v>1011</v>
      </c>
      <c r="AS95" s="1571" t="s">
        <v>812</v>
      </c>
      <c r="AT95" s="1571" t="s">
        <v>814</v>
      </c>
      <c r="AW95" s="1"/>
      <c r="AX95" s="1"/>
      <c r="AY95" s="1"/>
      <c r="AZ95" s="1"/>
      <c r="BA95" s="1"/>
      <c r="BB95" s="1"/>
      <c r="BC95" s="1"/>
      <c r="BD95" s="1"/>
      <c r="BE95" s="1"/>
      <c r="BF95" s="1"/>
      <c r="BG95" s="1"/>
      <c r="BP95" s="1"/>
      <c r="BQ95" s="1"/>
      <c r="BR95" s="1"/>
      <c r="BY95" s="633" t="s">
        <v>1015</v>
      </c>
      <c r="BZ95" s="119" t="s">
        <v>349</v>
      </c>
      <c r="CA95" s="93">
        <f t="shared" si="53"/>
        <v>7.4999999999999997E-2</v>
      </c>
      <c r="CB95" s="92" t="s">
        <v>282</v>
      </c>
      <c r="CC95" s="75">
        <f t="shared" si="54"/>
        <v>13</v>
      </c>
      <c r="CD95" s="74">
        <f t="shared" si="55"/>
        <v>7.5</v>
      </c>
      <c r="CE95" s="91">
        <v>75</v>
      </c>
      <c r="CF95" s="72">
        <v>60</v>
      </c>
      <c r="CG95" s="71">
        <v>90</v>
      </c>
      <c r="CH95" s="79">
        <f t="shared" si="51"/>
        <v>9</v>
      </c>
      <c r="CI95" s="95">
        <v>90</v>
      </c>
      <c r="CJ95" s="960" t="s">
        <v>348</v>
      </c>
      <c r="CL95" s="217"/>
      <c r="CM95" s="461" t="s">
        <v>1200</v>
      </c>
      <c r="CN95" s="11"/>
      <c r="CO95" s="11"/>
      <c r="CP95" s="11"/>
      <c r="CQ95" s="11"/>
      <c r="CR95" s="11"/>
      <c r="CS95" s="216"/>
      <c r="CT95" s="549"/>
      <c r="CU95" s="549"/>
      <c r="CV95" s="549"/>
      <c r="CW95" s="549"/>
      <c r="CX95" s="549"/>
      <c r="CZ95" s="9">
        <v>1</v>
      </c>
    </row>
    <row r="96" spans="21:104" ht="21" customHeight="1">
      <c r="AD96" s="634"/>
      <c r="AE96" s="288">
        <v>25</v>
      </c>
      <c r="AF96" s="556"/>
      <c r="AG96" s="597">
        <v>1.01</v>
      </c>
      <c r="AH96" s="556"/>
      <c r="AI96" s="286" t="s">
        <v>38</v>
      </c>
      <c r="AJ96" s="551"/>
      <c r="AK96" s="1572" t="s">
        <v>1123</v>
      </c>
      <c r="AL96" s="1533"/>
      <c r="AN96" s="549"/>
      <c r="AO96" s="549"/>
      <c r="AP96" s="549"/>
      <c r="AQ96" s="1571"/>
      <c r="AS96" s="1571"/>
      <c r="AT96" s="1571"/>
      <c r="AW96" s="1"/>
      <c r="AX96" s="1"/>
      <c r="AY96" s="1"/>
      <c r="AZ96" s="1"/>
      <c r="BA96" s="1"/>
      <c r="BB96" s="1"/>
      <c r="BC96" s="1"/>
      <c r="BD96" s="1"/>
      <c r="BE96" s="1"/>
      <c r="BF96" s="1"/>
      <c r="BG96" s="1"/>
      <c r="BP96" s="1"/>
      <c r="BQ96" s="1"/>
      <c r="BR96" s="1"/>
      <c r="BY96" s="633" t="s">
        <v>1015</v>
      </c>
      <c r="BZ96" s="119" t="s">
        <v>347</v>
      </c>
      <c r="CA96" s="93">
        <f t="shared" si="53"/>
        <v>0.2</v>
      </c>
      <c r="CB96" s="92" t="s">
        <v>282</v>
      </c>
      <c r="CC96" s="75">
        <f t="shared" si="54"/>
        <v>5</v>
      </c>
      <c r="CD96" s="74">
        <f t="shared" si="55"/>
        <v>20</v>
      </c>
      <c r="CE96" s="91">
        <v>200</v>
      </c>
      <c r="CF96" s="72">
        <v>150</v>
      </c>
      <c r="CG96" s="71">
        <v>250</v>
      </c>
      <c r="CH96" s="79">
        <f t="shared" si="51"/>
        <v>25</v>
      </c>
      <c r="CI96" s="95">
        <v>250</v>
      </c>
      <c r="CJ96" s="960" t="s">
        <v>346</v>
      </c>
      <c r="CL96" s="217"/>
      <c r="CM96" s="11"/>
      <c r="CN96" s="11"/>
      <c r="CO96" s="11"/>
      <c r="CP96" s="11"/>
      <c r="CQ96" s="11"/>
      <c r="CR96" s="11"/>
      <c r="CS96" s="216"/>
      <c r="CT96" s="549"/>
      <c r="CU96" s="549"/>
      <c r="CV96" s="549"/>
      <c r="CW96" s="549"/>
      <c r="CX96" s="549"/>
      <c r="CZ96" s="9">
        <v>1</v>
      </c>
    </row>
    <row r="97" spans="30:104" ht="21" customHeight="1" thickBot="1">
      <c r="AD97" s="634"/>
      <c r="AE97" s="288">
        <v>17</v>
      </c>
      <c r="AF97" s="556"/>
      <c r="AG97" s="597">
        <v>1.03</v>
      </c>
      <c r="AH97" s="556"/>
      <c r="AI97" s="286" t="s">
        <v>37</v>
      </c>
      <c r="AJ97" s="551"/>
      <c r="AK97" s="1572" t="s">
        <v>1115</v>
      </c>
      <c r="AL97" s="1533"/>
      <c r="AN97" s="549"/>
      <c r="AO97" s="549"/>
      <c r="AP97" s="549"/>
      <c r="AQ97" s="3"/>
      <c r="AW97" s="1"/>
      <c r="AX97" s="1"/>
      <c r="AY97" s="1"/>
      <c r="AZ97" s="1"/>
      <c r="BA97" s="1"/>
      <c r="BB97" s="1"/>
      <c r="BC97" s="1"/>
      <c r="BD97" s="1"/>
      <c r="BE97" s="1"/>
      <c r="BF97" s="1"/>
      <c r="BG97" s="1"/>
      <c r="BP97" s="1"/>
      <c r="BQ97" s="1"/>
      <c r="BR97" s="1"/>
      <c r="BY97" s="633" t="s">
        <v>1015</v>
      </c>
      <c r="BZ97" s="119" t="s">
        <v>342</v>
      </c>
      <c r="CA97" s="93">
        <f t="shared" si="53"/>
        <v>0.36</v>
      </c>
      <c r="CB97" s="92" t="s">
        <v>282</v>
      </c>
      <c r="CC97" s="75">
        <f t="shared" si="54"/>
        <v>3</v>
      </c>
      <c r="CD97" s="74">
        <f t="shared" si="55"/>
        <v>36</v>
      </c>
      <c r="CE97" s="91">
        <v>360</v>
      </c>
      <c r="CF97" s="72">
        <v>300</v>
      </c>
      <c r="CG97" s="71">
        <v>470</v>
      </c>
      <c r="CH97" s="79">
        <f t="shared" si="51"/>
        <v>47</v>
      </c>
      <c r="CI97" s="95">
        <v>470</v>
      </c>
      <c r="CJ97" s="960" t="s">
        <v>341</v>
      </c>
      <c r="CL97" s="261"/>
      <c r="CM97" s="260"/>
      <c r="CN97" s="260"/>
      <c r="CO97" s="260"/>
      <c r="CP97" s="260"/>
      <c r="CQ97" s="260"/>
      <c r="CR97" s="260"/>
      <c r="CS97" s="259"/>
      <c r="CT97" s="549"/>
      <c r="CU97" s="549"/>
      <c r="CV97" s="549"/>
      <c r="CW97" s="549"/>
      <c r="CX97" s="549"/>
      <c r="CZ97" s="9">
        <v>1</v>
      </c>
    </row>
    <row r="98" spans="30:104" ht="21" customHeight="1">
      <c r="AD98" s="634"/>
      <c r="AE98" s="288">
        <v>25</v>
      </c>
      <c r="AF98" s="556"/>
      <c r="AG98" s="597">
        <v>1.04</v>
      </c>
      <c r="AH98" s="556"/>
      <c r="AI98" s="286" t="s">
        <v>36</v>
      </c>
      <c r="AJ98" s="551"/>
      <c r="AK98" s="1572" t="s">
        <v>1119</v>
      </c>
      <c r="AL98" s="1533"/>
      <c r="AN98" s="549"/>
      <c r="AO98" s="549"/>
      <c r="AP98" s="549"/>
      <c r="AQ98" s="1692" t="s">
        <v>1090</v>
      </c>
      <c r="AS98" s="1694" t="s">
        <v>1105</v>
      </c>
      <c r="AT98" s="1648" t="s">
        <v>856</v>
      </c>
      <c r="AW98" s="1"/>
      <c r="AX98" s="1"/>
      <c r="AY98" s="1"/>
      <c r="AZ98" s="1"/>
      <c r="BA98" s="1"/>
      <c r="BB98" s="1"/>
      <c r="BC98" s="1"/>
      <c r="BD98" s="1"/>
      <c r="BE98" s="1"/>
      <c r="BF98" s="1"/>
      <c r="BG98" s="1"/>
      <c r="BP98" s="1"/>
      <c r="BQ98" s="1"/>
      <c r="BR98" s="1"/>
      <c r="BY98" s="3"/>
      <c r="BZ98" s="540" t="s">
        <v>1016</v>
      </c>
      <c r="CA98" s="77">
        <f t="shared" si="53"/>
        <v>0.03</v>
      </c>
      <c r="CB98" s="82" t="s">
        <v>243</v>
      </c>
      <c r="CC98" s="75">
        <f t="shared" si="54"/>
        <v>33</v>
      </c>
      <c r="CD98" s="74">
        <f t="shared" si="55"/>
        <v>3</v>
      </c>
      <c r="CE98" s="91">
        <v>30</v>
      </c>
      <c r="CF98" s="72"/>
      <c r="CG98" s="71"/>
      <c r="CH98" s="84"/>
      <c r="CI98" s="88"/>
      <c r="CJ98" s="107" t="s">
        <v>339</v>
      </c>
      <c r="CL98" s="217"/>
      <c r="CM98" s="11"/>
      <c r="CN98" s="11"/>
      <c r="CO98" s="11"/>
      <c r="CP98" s="11"/>
      <c r="CQ98" s="11"/>
      <c r="CR98" s="11"/>
      <c r="CS98" s="216"/>
      <c r="CT98" s="549"/>
      <c r="CU98" s="549"/>
      <c r="CV98" s="549"/>
      <c r="CW98" s="549"/>
      <c r="CX98" s="549"/>
      <c r="CZ98" s="9">
        <v>1</v>
      </c>
    </row>
    <row r="99" spans="30:104" ht="21" customHeight="1">
      <c r="AD99" s="634"/>
      <c r="AE99" s="288">
        <v>21</v>
      </c>
      <c r="AF99" s="556"/>
      <c r="AG99" s="597">
        <v>1.04</v>
      </c>
      <c r="AH99" s="556"/>
      <c r="AI99" s="286" t="s">
        <v>35</v>
      </c>
      <c r="AJ99" s="551"/>
      <c r="AK99" s="1572" t="s">
        <v>1127</v>
      </c>
      <c r="AL99" s="1533"/>
      <c r="AN99" s="549"/>
      <c r="AO99" s="549"/>
      <c r="AP99" s="549"/>
      <c r="AQ99" s="1693"/>
      <c r="AS99" s="1693"/>
      <c r="AT99" s="1648"/>
      <c r="AW99" s="1"/>
      <c r="AX99" s="1"/>
      <c r="AY99" s="1"/>
      <c r="AZ99" s="1"/>
      <c r="BA99" s="1"/>
      <c r="BB99" s="1"/>
      <c r="BC99" s="1"/>
      <c r="BD99" s="1"/>
      <c r="BE99" s="1"/>
      <c r="BF99" s="1"/>
      <c r="BG99" s="1"/>
      <c r="BP99" s="1"/>
      <c r="BQ99" s="1"/>
      <c r="BR99" s="1"/>
      <c r="BY99" s="3"/>
      <c r="BZ99" s="541" t="s">
        <v>1017</v>
      </c>
      <c r="CA99" s="77">
        <f t="shared" si="53"/>
        <v>0.09</v>
      </c>
      <c r="CB99" s="82" t="s">
        <v>243</v>
      </c>
      <c r="CC99" s="75">
        <f t="shared" si="54"/>
        <v>11</v>
      </c>
      <c r="CD99" s="74">
        <f t="shared" si="55"/>
        <v>9</v>
      </c>
      <c r="CE99" s="91">
        <v>90</v>
      </c>
      <c r="CF99" s="72"/>
      <c r="CG99" s="71"/>
      <c r="CH99" s="84"/>
      <c r="CI99" s="88"/>
      <c r="CJ99" s="107" t="s">
        <v>336</v>
      </c>
      <c r="CL99" s="217"/>
      <c r="CM99" s="258" t="s">
        <v>1071</v>
      </c>
      <c r="CN99" s="11"/>
      <c r="CO99" s="11"/>
      <c r="CP99" s="11"/>
      <c r="CQ99" s="11"/>
      <c r="CR99" s="11"/>
      <c r="CS99" s="216"/>
      <c r="CT99" s="549"/>
      <c r="CU99" s="549"/>
      <c r="CV99" s="549"/>
      <c r="CW99" s="549"/>
      <c r="CX99" s="549"/>
      <c r="CZ99" s="9">
        <v>1</v>
      </c>
    </row>
    <row r="100" spans="30:104" ht="21" customHeight="1" thickBot="1">
      <c r="AD100" s="634"/>
      <c r="AE100" s="288">
        <v>19</v>
      </c>
      <c r="AF100" s="556"/>
      <c r="AG100" s="597">
        <v>1.03</v>
      </c>
      <c r="AH100" s="556"/>
      <c r="AI100" s="286" t="s">
        <v>34</v>
      </c>
      <c r="AJ100" s="551"/>
      <c r="AK100" s="1572" t="s">
        <v>1135</v>
      </c>
      <c r="AL100" s="1533"/>
      <c r="AN100" s="549"/>
      <c r="AO100" s="549"/>
      <c r="AP100" s="549"/>
      <c r="AQ100" s="3"/>
      <c r="AW100" s="1"/>
      <c r="AX100" s="1"/>
      <c r="AY100" s="1"/>
      <c r="AZ100" s="1"/>
      <c r="BA100" s="1"/>
      <c r="BB100" s="1"/>
      <c r="BC100" s="1"/>
      <c r="BD100" s="1"/>
      <c r="BE100" s="1"/>
      <c r="BF100" s="1"/>
      <c r="BG100" s="1"/>
      <c r="BP100" s="1"/>
      <c r="BQ100" s="1"/>
      <c r="BR100" s="1"/>
      <c r="BY100" s="3"/>
      <c r="BZ100" s="543" t="s">
        <v>1018</v>
      </c>
      <c r="CA100" s="93">
        <f t="shared" si="53"/>
        <v>0.05</v>
      </c>
      <c r="CB100" s="92" t="s">
        <v>282</v>
      </c>
      <c r="CC100" s="75">
        <f t="shared" si="54"/>
        <v>20</v>
      </c>
      <c r="CD100" s="74">
        <f t="shared" si="55"/>
        <v>5</v>
      </c>
      <c r="CE100" s="91">
        <v>50</v>
      </c>
      <c r="CF100" s="72"/>
      <c r="CG100" s="71"/>
      <c r="CH100" s="70"/>
      <c r="CI100" s="95"/>
      <c r="CJ100" s="960"/>
      <c r="CL100" s="217"/>
      <c r="CM100" s="11"/>
      <c r="CN100" s="11"/>
      <c r="CO100" s="11"/>
      <c r="CP100" s="11"/>
      <c r="CQ100" s="11"/>
      <c r="CR100" s="11"/>
      <c r="CS100" s="216"/>
      <c r="CT100" s="549"/>
      <c r="CU100" s="549"/>
      <c r="CV100" s="549"/>
      <c r="CW100" s="549"/>
      <c r="CX100" s="549"/>
      <c r="CZ100" s="9">
        <v>1</v>
      </c>
    </row>
    <row r="101" spans="30:104" ht="21" customHeight="1">
      <c r="AD101" s="634"/>
      <c r="AE101" s="288">
        <v>24</v>
      </c>
      <c r="AF101" s="556"/>
      <c r="AG101" s="597">
        <v>1.02</v>
      </c>
      <c r="AH101" s="556"/>
      <c r="AI101" s="286" t="s">
        <v>33</v>
      </c>
      <c r="AJ101" s="551"/>
      <c r="AK101" s="1572" t="s">
        <v>1116</v>
      </c>
      <c r="AL101" s="1533"/>
      <c r="AN101" s="549"/>
      <c r="AO101" s="549"/>
      <c r="AP101" s="549"/>
      <c r="AQ101" s="1692" t="s">
        <v>1097</v>
      </c>
      <c r="AS101" s="1694" t="s">
        <v>1112</v>
      </c>
      <c r="AT101" s="1648" t="s">
        <v>858</v>
      </c>
      <c r="AW101" s="1"/>
      <c r="AX101" s="1"/>
      <c r="AY101" s="1"/>
      <c r="AZ101" s="1"/>
      <c r="BA101" s="1"/>
      <c r="BB101" s="1"/>
      <c r="BC101" s="1"/>
      <c r="BD101" s="1"/>
      <c r="BE101" s="1"/>
      <c r="BF101" s="1"/>
      <c r="BG101" s="1"/>
      <c r="BP101" s="1"/>
      <c r="BQ101" s="1"/>
      <c r="BR101" s="1"/>
      <c r="BY101" s="3"/>
      <c r="BZ101" s="543" t="s">
        <v>1019</v>
      </c>
      <c r="CA101" s="93">
        <f t="shared" si="53"/>
        <v>3.0000000000000001E-3</v>
      </c>
      <c r="CB101" s="92" t="s">
        <v>282</v>
      </c>
      <c r="CC101" s="75">
        <f t="shared" si="54"/>
        <v>333</v>
      </c>
      <c r="CD101" s="74">
        <f t="shared" si="55"/>
        <v>0.3</v>
      </c>
      <c r="CE101" s="91">
        <v>3</v>
      </c>
      <c r="CF101" s="72"/>
      <c r="CG101" s="71"/>
      <c r="CH101" s="70"/>
      <c r="CI101" s="95"/>
      <c r="CJ101" s="960"/>
      <c r="CL101" s="217"/>
      <c r="CM101" s="11" t="s">
        <v>1072</v>
      </c>
      <c r="CN101" s="11"/>
      <c r="CO101" s="11"/>
      <c r="CP101" s="11"/>
      <c r="CQ101" s="11"/>
      <c r="CR101" s="11"/>
      <c r="CS101" s="216"/>
      <c r="CT101" s="549"/>
      <c r="CU101" s="549"/>
      <c r="CV101" s="549"/>
      <c r="CW101" s="549"/>
      <c r="CX101" s="549"/>
      <c r="CZ101" s="9">
        <v>1</v>
      </c>
    </row>
    <row r="102" spans="30:104" ht="21" customHeight="1">
      <c r="AD102" s="634"/>
      <c r="AE102" s="288">
        <v>30</v>
      </c>
      <c r="AF102" s="556"/>
      <c r="AG102" s="597">
        <v>1.03</v>
      </c>
      <c r="AH102" s="556"/>
      <c r="AI102" s="286" t="s">
        <v>31</v>
      </c>
      <c r="AJ102" s="551"/>
      <c r="AK102" s="1572" t="s">
        <v>1136</v>
      </c>
      <c r="AL102" s="1533"/>
      <c r="AN102" s="549"/>
      <c r="AO102" s="549"/>
      <c r="AP102" s="549"/>
      <c r="AQ102" s="1693"/>
      <c r="AS102" s="1693"/>
      <c r="AT102" s="1648"/>
      <c r="AW102" s="1"/>
      <c r="AX102" s="1"/>
      <c r="AY102" s="1"/>
      <c r="AZ102" s="1"/>
      <c r="BA102" s="1"/>
      <c r="BB102" s="1"/>
      <c r="BC102" s="1"/>
      <c r="BD102" s="1"/>
      <c r="BE102" s="1"/>
      <c r="BF102" s="1"/>
      <c r="BG102" s="1"/>
      <c r="BP102" s="1"/>
      <c r="BQ102" s="1"/>
      <c r="BR102" s="1"/>
      <c r="BY102" s="3"/>
      <c r="BZ102" s="603" t="s">
        <v>282</v>
      </c>
      <c r="CA102" s="102">
        <f t="shared" si="53"/>
        <v>1</v>
      </c>
      <c r="CB102" s="101" t="s">
        <v>282</v>
      </c>
      <c r="CC102" s="104">
        <v>0</v>
      </c>
      <c r="CD102" s="74">
        <f t="shared" si="55"/>
        <v>100</v>
      </c>
      <c r="CE102" s="91">
        <v>1000</v>
      </c>
      <c r="CF102" s="72">
        <v>0</v>
      </c>
      <c r="CG102" s="71">
        <v>0</v>
      </c>
      <c r="CH102" s="79">
        <f t="shared" ref="CH102:CH112" si="56">CE102/10</f>
        <v>100</v>
      </c>
      <c r="CI102" s="95">
        <v>1000</v>
      </c>
      <c r="CJ102" s="960"/>
      <c r="CL102" s="217"/>
      <c r="CM102" s="11" t="s">
        <v>1073</v>
      </c>
      <c r="CN102" s="11"/>
      <c r="CO102" s="11"/>
      <c r="CP102" s="11"/>
      <c r="CQ102" s="11"/>
      <c r="CR102" s="11"/>
      <c r="CS102" s="216"/>
      <c r="CT102" s="549"/>
      <c r="CU102" s="549"/>
      <c r="CV102" s="549"/>
      <c r="CW102" s="549"/>
      <c r="CX102" s="549"/>
      <c r="CZ102" s="9">
        <v>1</v>
      </c>
    </row>
    <row r="103" spans="30:104" ht="21" customHeight="1" thickBot="1">
      <c r="AD103" s="67"/>
      <c r="AE103" s="288">
        <v>25</v>
      </c>
      <c r="AF103" s="556"/>
      <c r="AG103" s="597">
        <v>1.03</v>
      </c>
      <c r="AH103" s="556"/>
      <c r="AI103" s="286" t="s">
        <v>29</v>
      </c>
      <c r="AJ103" s="551"/>
      <c r="AK103" s="1572" t="s">
        <v>1137</v>
      </c>
      <c r="AL103" s="1533"/>
      <c r="AN103" s="549"/>
      <c r="AO103" s="549"/>
      <c r="AP103" s="549"/>
      <c r="AQ103" s="3"/>
      <c r="AW103" s="1"/>
      <c r="AX103" s="1"/>
      <c r="AY103" s="1"/>
      <c r="AZ103" s="1"/>
      <c r="BA103" s="1"/>
      <c r="BB103" s="1"/>
      <c r="BC103" s="1"/>
      <c r="BD103" s="1"/>
      <c r="BE103" s="1"/>
      <c r="BF103" s="1"/>
      <c r="BG103" s="1"/>
      <c r="BP103" s="1"/>
      <c r="BQ103" s="1"/>
      <c r="BR103" s="1"/>
      <c r="BY103" s="3"/>
      <c r="BZ103" s="603" t="s">
        <v>330</v>
      </c>
      <c r="CA103" s="102">
        <f t="shared" si="53"/>
        <v>0.1</v>
      </c>
      <c r="CB103" s="101" t="s">
        <v>282</v>
      </c>
      <c r="CC103" s="75">
        <f>ROUND(1/CA103,0)</f>
        <v>10</v>
      </c>
      <c r="CD103" s="74">
        <f t="shared" si="55"/>
        <v>10</v>
      </c>
      <c r="CE103" s="91">
        <v>100</v>
      </c>
      <c r="CF103" s="72">
        <v>0</v>
      </c>
      <c r="CG103" s="71">
        <v>0</v>
      </c>
      <c r="CH103" s="79">
        <f t="shared" si="56"/>
        <v>10</v>
      </c>
      <c r="CI103" s="95">
        <v>100</v>
      </c>
      <c r="CJ103" s="960"/>
      <c r="CL103" s="217"/>
      <c r="CM103" s="11" t="s">
        <v>1893</v>
      </c>
      <c r="CN103" s="11"/>
      <c r="CO103" s="11"/>
      <c r="CP103" s="11"/>
      <c r="CQ103" s="11"/>
      <c r="CR103" s="11"/>
      <c r="CS103" s="216"/>
      <c r="CT103" s="549"/>
      <c r="CU103" s="549"/>
      <c r="CV103" s="549"/>
      <c r="CW103" s="549"/>
      <c r="CX103" s="549"/>
      <c r="CZ103" s="9">
        <v>1</v>
      </c>
    </row>
    <row r="104" spans="30:104" ht="21" customHeight="1">
      <c r="AD104" s="634"/>
      <c r="AE104" s="288">
        <v>18</v>
      </c>
      <c r="AF104" s="556"/>
      <c r="AG104" s="597">
        <v>1.03</v>
      </c>
      <c r="AH104" s="556"/>
      <c r="AI104" s="286" t="s">
        <v>28</v>
      </c>
      <c r="AJ104" s="551"/>
      <c r="AK104" s="1572" t="s">
        <v>1131</v>
      </c>
      <c r="AL104" s="1533"/>
      <c r="AN104" s="549"/>
      <c r="AO104" s="549"/>
      <c r="AP104" s="549"/>
      <c r="AQ104" s="1692" t="s">
        <v>1096</v>
      </c>
      <c r="AS104" s="1694" t="s">
        <v>1111</v>
      </c>
      <c r="AT104" s="1648" t="s">
        <v>860</v>
      </c>
      <c r="AW104" s="1"/>
      <c r="AX104" s="1"/>
      <c r="AY104" s="1"/>
      <c r="AZ104" s="1"/>
      <c r="BA104" s="1"/>
      <c r="BB104" s="1"/>
      <c r="BC104" s="1"/>
      <c r="BD104" s="1"/>
      <c r="BE104" s="1"/>
      <c r="BF104" s="1"/>
      <c r="BG104" s="1"/>
      <c r="BP104" s="1"/>
      <c r="BQ104" s="1"/>
      <c r="BR104" s="1"/>
      <c r="BY104" s="3"/>
      <c r="BZ104" s="603" t="s">
        <v>328</v>
      </c>
      <c r="CA104" s="102">
        <f t="shared" si="53"/>
        <v>0.01</v>
      </c>
      <c r="CB104" s="101" t="s">
        <v>282</v>
      </c>
      <c r="CC104" s="104">
        <v>100</v>
      </c>
      <c r="CD104" s="74">
        <f t="shared" si="55"/>
        <v>1</v>
      </c>
      <c r="CE104" s="91">
        <v>10</v>
      </c>
      <c r="CF104" s="72">
        <v>0</v>
      </c>
      <c r="CG104" s="71">
        <v>0</v>
      </c>
      <c r="CH104" s="79">
        <f t="shared" si="56"/>
        <v>1</v>
      </c>
      <c r="CI104" s="95">
        <v>10</v>
      </c>
      <c r="CJ104" s="960"/>
      <c r="CL104" s="217"/>
      <c r="CM104" s="11" t="s">
        <v>1693</v>
      </c>
      <c r="CN104" s="11"/>
      <c r="CO104" s="11"/>
      <c r="CP104" s="11"/>
      <c r="CQ104" s="11"/>
      <c r="CR104" s="11"/>
      <c r="CS104" s="216"/>
      <c r="CT104" s="549"/>
      <c r="CU104" s="549"/>
      <c r="CV104" s="549"/>
      <c r="CW104" s="549"/>
      <c r="CX104" s="549"/>
      <c r="CZ104" s="9">
        <v>1</v>
      </c>
    </row>
    <row r="105" spans="30:104" ht="21" customHeight="1">
      <c r="AD105" s="634"/>
      <c r="AE105" s="288">
        <v>25</v>
      </c>
      <c r="AF105" s="556"/>
      <c r="AG105" s="597">
        <v>1.03</v>
      </c>
      <c r="AH105" s="556"/>
      <c r="AI105" s="286" t="s">
        <v>27</v>
      </c>
      <c r="AJ105" s="551"/>
      <c r="AK105" s="1572" t="s">
        <v>1118</v>
      </c>
      <c r="AL105" s="1533"/>
      <c r="AN105" s="549"/>
      <c r="AO105" s="549"/>
      <c r="AP105" s="549"/>
      <c r="AQ105" s="1693"/>
      <c r="AS105" s="1693"/>
      <c r="AT105" s="1648"/>
      <c r="AW105" s="1"/>
      <c r="AX105" s="1"/>
      <c r="AY105" s="1"/>
      <c r="AZ105" s="1"/>
      <c r="BA105" s="1"/>
      <c r="BB105" s="1"/>
      <c r="BC105" s="1"/>
      <c r="BD105" s="1"/>
      <c r="BE105" s="1"/>
      <c r="BF105" s="1"/>
      <c r="BG105" s="1"/>
      <c r="BP105" s="1"/>
      <c r="BQ105" s="1"/>
      <c r="BR105" s="1"/>
      <c r="BY105" s="3"/>
      <c r="BZ105" s="603" t="s">
        <v>326</v>
      </c>
      <c r="CA105" s="102">
        <f t="shared" si="53"/>
        <v>1E-3</v>
      </c>
      <c r="CB105" s="101" t="s">
        <v>282</v>
      </c>
      <c r="CC105" s="75">
        <f t="shared" ref="CC105:CC147" si="57">ROUND(1/CA105,0)</f>
        <v>1000</v>
      </c>
      <c r="CD105" s="74">
        <f t="shared" si="55"/>
        <v>0.1</v>
      </c>
      <c r="CE105" s="91">
        <v>1</v>
      </c>
      <c r="CF105" s="72">
        <v>0</v>
      </c>
      <c r="CG105" s="71">
        <v>0</v>
      </c>
      <c r="CH105" s="74">
        <f t="shared" si="56"/>
        <v>0.1</v>
      </c>
      <c r="CI105" s="95">
        <v>1</v>
      </c>
      <c r="CJ105" s="960"/>
      <c r="CL105" s="217"/>
      <c r="CM105" s="11"/>
      <c r="CN105" s="11"/>
      <c r="CO105" s="11"/>
      <c r="CP105" s="11"/>
      <c r="CQ105" s="11"/>
      <c r="CR105" s="11"/>
      <c r="CS105" s="216"/>
      <c r="CT105" s="549"/>
      <c r="CU105" s="549"/>
      <c r="CV105" s="549"/>
      <c r="CW105" s="549"/>
      <c r="CX105" s="549"/>
      <c r="CZ105" s="9">
        <v>1</v>
      </c>
    </row>
    <row r="106" spans="30:104" ht="21" customHeight="1" thickBot="1">
      <c r="AD106" s="634"/>
      <c r="AE106" s="288">
        <v>40</v>
      </c>
      <c r="AF106" s="556"/>
      <c r="AG106" s="597">
        <v>0.97</v>
      </c>
      <c r="AH106" s="556"/>
      <c r="AI106" s="286" t="s">
        <v>26</v>
      </c>
      <c r="AJ106" s="551"/>
      <c r="AK106" s="1572" t="s">
        <v>1115</v>
      </c>
      <c r="AL106" s="1533"/>
      <c r="AN106" s="549"/>
      <c r="AO106" s="549"/>
      <c r="AP106" s="549"/>
      <c r="AQ106" s="3"/>
      <c r="AW106" s="1"/>
      <c r="AX106" s="1"/>
      <c r="AY106" s="1"/>
      <c r="AZ106" s="1"/>
      <c r="BA106" s="1"/>
      <c r="BB106" s="1"/>
      <c r="BC106" s="1"/>
      <c r="BD106" s="1"/>
      <c r="BE106" s="1"/>
      <c r="BF106" s="1"/>
      <c r="BG106" s="1"/>
      <c r="BP106" s="1"/>
      <c r="BQ106" s="1"/>
      <c r="BR106" s="1"/>
      <c r="BY106" s="3"/>
      <c r="BZ106" s="300" t="s">
        <v>324</v>
      </c>
      <c r="CA106" s="102">
        <f t="shared" si="53"/>
        <v>0.5</v>
      </c>
      <c r="CB106" s="101" t="s">
        <v>282</v>
      </c>
      <c r="CC106" s="75">
        <f t="shared" si="57"/>
        <v>2</v>
      </c>
      <c r="CD106" s="74">
        <f t="shared" si="55"/>
        <v>50</v>
      </c>
      <c r="CE106" s="91">
        <v>500</v>
      </c>
      <c r="CF106" s="72">
        <v>0</v>
      </c>
      <c r="CG106" s="71">
        <v>0</v>
      </c>
      <c r="CH106" s="79">
        <f t="shared" si="56"/>
        <v>50</v>
      </c>
      <c r="CI106" s="95">
        <v>500</v>
      </c>
      <c r="CJ106" s="960"/>
      <c r="CL106" s="206"/>
      <c r="CM106" s="205" t="s">
        <v>1074</v>
      </c>
      <c r="CN106" s="155"/>
      <c r="CO106" s="155"/>
      <c r="CP106" s="20"/>
      <c r="CQ106" s="20"/>
      <c r="CR106" s="20"/>
      <c r="CS106" s="204"/>
      <c r="CT106" s="549"/>
      <c r="CU106" s="549"/>
      <c r="CV106" s="549"/>
      <c r="CW106" s="549"/>
      <c r="CX106" s="549"/>
      <c r="CZ106" s="9">
        <v>1</v>
      </c>
    </row>
    <row r="107" spans="30:104" ht="21" customHeight="1">
      <c r="AD107" s="634"/>
      <c r="AE107" s="288">
        <v>40</v>
      </c>
      <c r="AF107" s="556"/>
      <c r="AG107" s="597">
        <v>0.96</v>
      </c>
      <c r="AH107" s="556"/>
      <c r="AI107" s="286" t="s">
        <v>25</v>
      </c>
      <c r="AJ107" s="551"/>
      <c r="AK107" s="1572" t="s">
        <v>743</v>
      </c>
      <c r="AL107" s="1533"/>
      <c r="AN107" s="549"/>
      <c r="AO107" s="549"/>
      <c r="AP107" s="549"/>
      <c r="AQ107" s="1692" t="s">
        <v>1095</v>
      </c>
      <c r="AS107" s="1694" t="s">
        <v>1110</v>
      </c>
      <c r="AT107" s="1648" t="s">
        <v>862</v>
      </c>
      <c r="AW107" s="1"/>
      <c r="AX107" s="1"/>
      <c r="AY107" s="1"/>
      <c r="AZ107" s="1"/>
      <c r="BA107" s="1"/>
      <c r="BB107" s="1"/>
      <c r="BC107" s="1"/>
      <c r="BD107" s="1"/>
      <c r="BE107" s="1"/>
      <c r="BF107" s="1"/>
      <c r="BG107" s="1"/>
      <c r="BP107" s="1"/>
      <c r="BQ107" s="1"/>
      <c r="BR107" s="1"/>
      <c r="BY107" s="3"/>
      <c r="BZ107" s="300" t="s">
        <v>322</v>
      </c>
      <c r="CA107" s="102">
        <f t="shared" si="53"/>
        <v>0.33300000000000002</v>
      </c>
      <c r="CB107" s="101" t="s">
        <v>282</v>
      </c>
      <c r="CC107" s="75">
        <f t="shared" si="57"/>
        <v>3</v>
      </c>
      <c r="CD107" s="74">
        <f t="shared" si="55"/>
        <v>33.299999999999997</v>
      </c>
      <c r="CE107" s="91">
        <v>333</v>
      </c>
      <c r="CF107" s="72">
        <v>0</v>
      </c>
      <c r="CG107" s="71">
        <v>0</v>
      </c>
      <c r="CH107" s="79">
        <f t="shared" si="56"/>
        <v>33.299999999999997</v>
      </c>
      <c r="CI107" s="95">
        <v>333</v>
      </c>
      <c r="CJ107" s="960"/>
      <c r="CL107" s="206"/>
      <c r="CM107" s="205" t="s">
        <v>1075</v>
      </c>
      <c r="CN107" s="155"/>
      <c r="CO107" s="155"/>
      <c r="CP107" s="20"/>
      <c r="CQ107" s="20"/>
      <c r="CR107" s="20"/>
      <c r="CS107" s="204"/>
      <c r="CT107" s="549"/>
      <c r="CU107" s="549"/>
      <c r="CV107" s="549"/>
      <c r="CW107" s="549"/>
      <c r="CX107" s="549"/>
      <c r="CZ107" s="9">
        <v>1</v>
      </c>
    </row>
    <row r="108" spans="30:104" ht="21" customHeight="1">
      <c r="AD108" s="634"/>
      <c r="AE108" s="288">
        <v>17</v>
      </c>
      <c r="AF108" s="556"/>
      <c r="AG108" s="597">
        <v>1.02</v>
      </c>
      <c r="AH108" s="556"/>
      <c r="AI108" s="286" t="s">
        <v>24</v>
      </c>
      <c r="AJ108" s="551"/>
      <c r="AK108" s="1572" t="s">
        <v>1118</v>
      </c>
      <c r="AL108" s="1533"/>
      <c r="AN108" s="549"/>
      <c r="AO108" s="549"/>
      <c r="AP108" s="549"/>
      <c r="AQ108" s="1693"/>
      <c r="AS108" s="1693"/>
      <c r="AT108" s="1648"/>
      <c r="AW108" s="1"/>
      <c r="AX108" s="1"/>
      <c r="AY108" s="1"/>
      <c r="AZ108" s="1"/>
      <c r="BA108" s="1"/>
      <c r="BB108" s="1"/>
      <c r="BC108" s="1"/>
      <c r="BD108" s="1"/>
      <c r="BE108" s="1"/>
      <c r="BF108" s="1"/>
      <c r="BG108" s="1"/>
      <c r="BP108" s="1"/>
      <c r="BQ108" s="1"/>
      <c r="BR108" s="1"/>
      <c r="BY108" s="3"/>
      <c r="BZ108" s="300" t="s">
        <v>321</v>
      </c>
      <c r="CA108" s="102">
        <f t="shared" si="53"/>
        <v>0.25</v>
      </c>
      <c r="CB108" s="101" t="s">
        <v>282</v>
      </c>
      <c r="CC108" s="75">
        <f t="shared" si="57"/>
        <v>4</v>
      </c>
      <c r="CD108" s="74">
        <f t="shared" si="55"/>
        <v>25</v>
      </c>
      <c r="CE108" s="91">
        <v>250</v>
      </c>
      <c r="CF108" s="72">
        <v>0</v>
      </c>
      <c r="CG108" s="71">
        <v>0</v>
      </c>
      <c r="CH108" s="79">
        <f t="shared" si="56"/>
        <v>25</v>
      </c>
      <c r="CI108" s="95">
        <v>250</v>
      </c>
      <c r="CJ108" s="960"/>
      <c r="CL108" s="206" t="s">
        <v>2602</v>
      </c>
      <c r="CM108" s="155"/>
      <c r="CN108" s="155"/>
      <c r="CO108" s="155"/>
      <c r="CP108" s="20"/>
      <c r="CQ108" s="20"/>
      <c r="CR108" s="20"/>
      <c r="CS108" s="204"/>
      <c r="CT108" s="549"/>
      <c r="CU108" s="549"/>
      <c r="CV108" s="549"/>
      <c r="CW108" s="549"/>
      <c r="CX108" s="549"/>
      <c r="CZ108" s="9">
        <v>1</v>
      </c>
    </row>
    <row r="109" spans="30:104" ht="21" customHeight="1" thickBot="1">
      <c r="AD109" s="634"/>
      <c r="AE109" s="288">
        <v>40</v>
      </c>
      <c r="AF109" s="556"/>
      <c r="AG109" s="597">
        <v>0.94</v>
      </c>
      <c r="AH109" s="556"/>
      <c r="AI109" s="286" t="s">
        <v>23</v>
      </c>
      <c r="AJ109" s="551"/>
      <c r="AK109" s="1572" t="s">
        <v>1117</v>
      </c>
      <c r="AL109" s="1533"/>
      <c r="AN109" s="549"/>
      <c r="AO109" s="549"/>
      <c r="AP109" s="549"/>
      <c r="AQ109" s="3"/>
      <c r="AW109" s="1"/>
      <c r="AX109" s="1"/>
      <c r="AY109" s="1"/>
      <c r="AZ109" s="1"/>
      <c r="BA109" s="1"/>
      <c r="BB109" s="1"/>
      <c r="BC109" s="1"/>
      <c r="BD109" s="1"/>
      <c r="BE109" s="1"/>
      <c r="BF109" s="1"/>
      <c r="BG109" s="1"/>
      <c r="BP109" s="1"/>
      <c r="BQ109" s="1"/>
      <c r="BR109" s="1"/>
      <c r="BY109" s="3"/>
      <c r="BZ109" s="300" t="s">
        <v>319</v>
      </c>
      <c r="CA109" s="102">
        <f t="shared" si="53"/>
        <v>0.2</v>
      </c>
      <c r="CB109" s="101" t="s">
        <v>282</v>
      </c>
      <c r="CC109" s="75">
        <f t="shared" si="57"/>
        <v>5</v>
      </c>
      <c r="CD109" s="74">
        <f t="shared" si="55"/>
        <v>20</v>
      </c>
      <c r="CE109" s="91">
        <v>200</v>
      </c>
      <c r="CF109" s="72">
        <v>0</v>
      </c>
      <c r="CG109" s="71">
        <v>0</v>
      </c>
      <c r="CH109" s="79">
        <f t="shared" si="56"/>
        <v>20</v>
      </c>
      <c r="CI109" s="95">
        <v>200</v>
      </c>
      <c r="CJ109" s="960"/>
      <c r="CL109" s="589" t="s">
        <v>1695</v>
      </c>
      <c r="CM109" s="590"/>
      <c r="CN109" s="590"/>
      <c r="CO109" s="590"/>
      <c r="CP109" s="590"/>
      <c r="CQ109" s="590"/>
      <c r="CR109" s="590"/>
      <c r="CS109" s="591"/>
      <c r="CT109" s="549"/>
      <c r="CU109" s="549"/>
      <c r="CV109" s="549"/>
      <c r="CW109" s="549"/>
      <c r="CX109" s="549"/>
      <c r="CZ109" s="9">
        <v>1</v>
      </c>
    </row>
    <row r="110" spans="30:104" ht="21" customHeight="1">
      <c r="AD110" s="634"/>
      <c r="AE110" s="288">
        <v>35</v>
      </c>
      <c r="AF110" s="556"/>
      <c r="AG110" s="597">
        <v>1.04</v>
      </c>
      <c r="AH110" s="556"/>
      <c r="AI110" s="286" t="s">
        <v>22</v>
      </c>
      <c r="AJ110" s="551"/>
      <c r="AK110" s="1572" t="s">
        <v>1123</v>
      </c>
      <c r="AL110" s="1533"/>
      <c r="AN110" s="549"/>
      <c r="AO110" s="549"/>
      <c r="AP110" s="549"/>
      <c r="AQ110" s="1692" t="s">
        <v>1094</v>
      </c>
      <c r="AS110" s="1694" t="s">
        <v>1109</v>
      </c>
      <c r="AT110" s="1648" t="s">
        <v>864</v>
      </c>
      <c r="AW110" s="1"/>
      <c r="AX110" s="1"/>
      <c r="AY110" s="1"/>
      <c r="AZ110" s="1"/>
      <c r="BA110" s="1"/>
      <c r="BB110" s="1"/>
      <c r="BC110" s="1"/>
      <c r="BD110" s="1"/>
      <c r="BE110" s="1"/>
      <c r="BF110" s="1"/>
      <c r="BG110" s="1"/>
      <c r="BP110" s="1"/>
      <c r="BQ110" s="1"/>
      <c r="BR110" s="1"/>
      <c r="BY110" s="3"/>
      <c r="BZ110" s="300" t="s">
        <v>317</v>
      </c>
      <c r="CA110" s="102">
        <f t="shared" si="53"/>
        <v>0.1</v>
      </c>
      <c r="CB110" s="101" t="s">
        <v>282</v>
      </c>
      <c r="CC110" s="75">
        <f t="shared" si="57"/>
        <v>10</v>
      </c>
      <c r="CD110" s="74">
        <f t="shared" si="55"/>
        <v>10</v>
      </c>
      <c r="CE110" s="91">
        <v>100</v>
      </c>
      <c r="CF110" s="96">
        <v>0</v>
      </c>
      <c r="CG110" s="71">
        <v>0</v>
      </c>
      <c r="CH110" s="79">
        <f t="shared" si="56"/>
        <v>10</v>
      </c>
      <c r="CI110" s="95">
        <v>100</v>
      </c>
      <c r="CJ110" s="960"/>
      <c r="CL110" s="592" t="s">
        <v>2193</v>
      </c>
      <c r="CM110" s="593"/>
      <c r="CN110" s="593"/>
      <c r="CO110" s="593"/>
      <c r="CP110" s="593"/>
      <c r="CQ110" s="593"/>
      <c r="CR110" s="593"/>
      <c r="CS110" s="594"/>
      <c r="CT110" s="549"/>
      <c r="CU110" s="549"/>
      <c r="CV110" s="549"/>
      <c r="CW110" s="549"/>
      <c r="CX110" s="549"/>
      <c r="CZ110" s="9">
        <v>1</v>
      </c>
    </row>
    <row r="111" spans="30:104" ht="21" customHeight="1">
      <c r="AD111" s="634"/>
      <c r="AE111" s="288">
        <v>16</v>
      </c>
      <c r="AF111" s="556"/>
      <c r="AG111" s="597">
        <v>1.03</v>
      </c>
      <c r="AH111" s="556"/>
      <c r="AI111" s="286" t="s">
        <v>21</v>
      </c>
      <c r="AJ111" s="551"/>
      <c r="AK111" s="1572" t="s">
        <v>1115</v>
      </c>
      <c r="AL111" s="1533"/>
      <c r="AN111" s="549"/>
      <c r="AO111" s="549"/>
      <c r="AP111" s="549"/>
      <c r="AQ111" s="1693"/>
      <c r="AS111" s="1693"/>
      <c r="AT111" s="1648"/>
      <c r="AW111" s="1"/>
      <c r="AX111" s="1"/>
      <c r="AY111" s="1"/>
      <c r="AZ111" s="1"/>
      <c r="BA111" s="1"/>
      <c r="BB111" s="1"/>
      <c r="BC111" s="1"/>
      <c r="BD111" s="1"/>
      <c r="BE111" s="1"/>
      <c r="BF111" s="1"/>
      <c r="BG111" s="1"/>
      <c r="BP111" s="1"/>
      <c r="BQ111" s="1"/>
      <c r="BR111" s="1"/>
      <c r="BY111" s="3"/>
      <c r="BZ111" s="539" t="s">
        <v>1048</v>
      </c>
      <c r="CA111" s="102">
        <f t="shared" si="53"/>
        <v>0.25</v>
      </c>
      <c r="CB111" s="101" t="s">
        <v>282</v>
      </c>
      <c r="CC111" s="75">
        <f t="shared" si="57"/>
        <v>4</v>
      </c>
      <c r="CD111" s="74">
        <f t="shared" si="55"/>
        <v>25</v>
      </c>
      <c r="CE111" s="91">
        <v>250</v>
      </c>
      <c r="CF111" s="96">
        <v>0</v>
      </c>
      <c r="CG111" s="71">
        <v>0</v>
      </c>
      <c r="CH111" s="79">
        <f t="shared" si="56"/>
        <v>25</v>
      </c>
      <c r="CI111" s="95">
        <v>250</v>
      </c>
      <c r="CJ111" s="960" t="s">
        <v>314</v>
      </c>
      <c r="CL111" s="595" t="s">
        <v>1077</v>
      </c>
      <c r="CM111" s="593"/>
      <c r="CN111" s="593"/>
      <c r="CO111" s="593"/>
      <c r="CP111" s="593"/>
      <c r="CQ111" s="593"/>
      <c r="CR111" s="593"/>
      <c r="CS111" s="594"/>
      <c r="CT111" s="549"/>
      <c r="CU111" s="549"/>
      <c r="CV111" s="549"/>
      <c r="CW111" s="549"/>
      <c r="CX111" s="549"/>
      <c r="CZ111" s="9">
        <v>1</v>
      </c>
    </row>
    <row r="112" spans="30:104" ht="21" customHeight="1" thickBot="1">
      <c r="AD112" s="634"/>
      <c r="AE112" s="288">
        <v>14</v>
      </c>
      <c r="AF112" s="556"/>
      <c r="AG112" s="597">
        <v>1.01</v>
      </c>
      <c r="AH112" s="556"/>
      <c r="AI112" s="286" t="s">
        <v>20</v>
      </c>
      <c r="AJ112" s="551"/>
      <c r="AK112" s="1572" t="s">
        <v>1115</v>
      </c>
      <c r="AL112" s="1533"/>
      <c r="AN112" s="549"/>
      <c r="AO112" s="549"/>
      <c r="AP112" s="549"/>
      <c r="AQ112" s="3"/>
      <c r="AW112" s="1"/>
      <c r="AX112" s="1"/>
      <c r="AY112" s="1"/>
      <c r="AZ112" s="1"/>
      <c r="BA112" s="1"/>
      <c r="BB112" s="1"/>
      <c r="BC112" s="1"/>
      <c r="BD112" s="1"/>
      <c r="BE112" s="1"/>
      <c r="BF112" s="1"/>
      <c r="BG112" s="1"/>
      <c r="BP112" s="1"/>
      <c r="BQ112" s="1"/>
      <c r="BR112" s="1"/>
      <c r="BY112" s="3"/>
      <c r="BZ112" s="539" t="s">
        <v>1047</v>
      </c>
      <c r="CA112" s="102">
        <f t="shared" si="53"/>
        <v>0.5</v>
      </c>
      <c r="CB112" s="101" t="s">
        <v>282</v>
      </c>
      <c r="CC112" s="75">
        <f t="shared" si="57"/>
        <v>2</v>
      </c>
      <c r="CD112" s="74">
        <f t="shared" si="55"/>
        <v>50</v>
      </c>
      <c r="CE112" s="91">
        <v>500</v>
      </c>
      <c r="CF112" s="96">
        <v>0</v>
      </c>
      <c r="CG112" s="71">
        <v>0</v>
      </c>
      <c r="CH112" s="79">
        <f t="shared" si="56"/>
        <v>50</v>
      </c>
      <c r="CI112" s="69">
        <v>500</v>
      </c>
      <c r="CJ112" s="960" t="s">
        <v>311</v>
      </c>
      <c r="CL112" s="596" t="s">
        <v>784</v>
      </c>
      <c r="CM112" s="590"/>
      <c r="CN112" s="590"/>
      <c r="CO112" s="590"/>
      <c r="CP112" s="590"/>
      <c r="CQ112" s="590"/>
      <c r="CR112" s="590"/>
      <c r="CS112" s="591"/>
      <c r="CT112" s="549"/>
      <c r="CU112" s="549"/>
      <c r="CV112" s="549"/>
      <c r="CW112" s="549"/>
      <c r="CX112" s="549"/>
      <c r="CZ112" s="9">
        <v>1</v>
      </c>
    </row>
    <row r="113" spans="30:104" ht="21" customHeight="1">
      <c r="AD113" s="634"/>
      <c r="AE113" s="288">
        <v>38</v>
      </c>
      <c r="AF113" s="556"/>
      <c r="AG113" s="597">
        <v>1.05</v>
      </c>
      <c r="AH113" s="556"/>
      <c r="AI113" s="286" t="s">
        <v>19</v>
      </c>
      <c r="AJ113" s="551"/>
      <c r="AK113" s="1572" t="s">
        <v>1118</v>
      </c>
      <c r="AL113" s="1533"/>
      <c r="AN113" s="549"/>
      <c r="AO113" s="549"/>
      <c r="AP113" s="549"/>
      <c r="AQ113" s="1692" t="s">
        <v>1093</v>
      </c>
      <c r="AS113" s="1694" t="s">
        <v>1108</v>
      </c>
      <c r="AT113" s="1648" t="s">
        <v>866</v>
      </c>
      <c r="AW113" s="1"/>
      <c r="AX113" s="1"/>
      <c r="AY113" s="1"/>
      <c r="AZ113" s="1"/>
      <c r="BA113" s="1"/>
      <c r="BB113" s="1"/>
      <c r="BC113" s="1"/>
      <c r="BD113" s="1"/>
      <c r="BE113" s="1"/>
      <c r="BF113" s="1"/>
      <c r="BG113" s="1"/>
      <c r="BP113" s="1"/>
      <c r="BQ113" s="1"/>
      <c r="BR113" s="1"/>
      <c r="BY113" s="3"/>
      <c r="BZ113" s="542" t="s">
        <v>310</v>
      </c>
      <c r="CA113" s="93">
        <f t="shared" si="53"/>
        <v>0.06</v>
      </c>
      <c r="CB113" s="92" t="s">
        <v>282</v>
      </c>
      <c r="CC113" s="75">
        <f t="shared" si="57"/>
        <v>17</v>
      </c>
      <c r="CD113" s="74">
        <f t="shared" si="55"/>
        <v>6</v>
      </c>
      <c r="CE113" s="91">
        <v>60</v>
      </c>
      <c r="CF113" s="96">
        <v>45</v>
      </c>
      <c r="CG113" s="71">
        <v>75</v>
      </c>
      <c r="CH113" s="79">
        <f t="shared" ref="CH113:CH120" si="58">CG113/10</f>
        <v>7.5</v>
      </c>
      <c r="CI113" s="95">
        <v>90</v>
      </c>
      <c r="CJ113" s="960" t="s">
        <v>309</v>
      </c>
      <c r="CL113" s="192">
        <f t="shared" ref="CL113:CS113" ca="1" si="59">CELL("largeur",CL113)</f>
        <v>17</v>
      </c>
      <c r="CM113" s="191">
        <f t="shared" ca="1" si="59"/>
        <v>14</v>
      </c>
      <c r="CN113" s="191">
        <f t="shared" ca="1" si="59"/>
        <v>14</v>
      </c>
      <c r="CO113" s="191">
        <f t="shared" ca="1" si="59"/>
        <v>14</v>
      </c>
      <c r="CP113" s="191">
        <f t="shared" ca="1" si="59"/>
        <v>14</v>
      </c>
      <c r="CQ113" s="191">
        <f t="shared" ca="1" si="59"/>
        <v>12</v>
      </c>
      <c r="CR113" s="191">
        <f t="shared" ca="1" si="59"/>
        <v>12</v>
      </c>
      <c r="CS113" s="190">
        <f t="shared" ca="1" si="59"/>
        <v>30</v>
      </c>
      <c r="CT113" s="549"/>
      <c r="CU113" s="549"/>
      <c r="CV113" s="549"/>
      <c r="CW113" s="549"/>
      <c r="CX113" s="549"/>
      <c r="CZ113" s="9">
        <v>1</v>
      </c>
    </row>
    <row r="114" spans="30:104" ht="21" customHeight="1" thickBot="1">
      <c r="AD114" s="634"/>
      <c r="AE114" s="288">
        <v>15</v>
      </c>
      <c r="AF114" s="556"/>
      <c r="AG114" s="597">
        <v>1.02</v>
      </c>
      <c r="AH114" s="556"/>
      <c r="AI114" s="286" t="s">
        <v>18</v>
      </c>
      <c r="AJ114" s="551"/>
      <c r="AK114" s="1572" t="s">
        <v>1127</v>
      </c>
      <c r="AL114" s="1533"/>
      <c r="AN114" s="549"/>
      <c r="AO114" s="549"/>
      <c r="AP114" s="549"/>
      <c r="AQ114" s="1693"/>
      <c r="AS114" s="1693"/>
      <c r="AT114" s="1648"/>
      <c r="AW114" s="1"/>
      <c r="AX114" s="1"/>
      <c r="AY114" s="1"/>
      <c r="AZ114" s="1"/>
      <c r="BA114" s="1"/>
      <c r="BB114" s="1"/>
      <c r="BC114" s="1"/>
      <c r="BD114" s="1"/>
      <c r="BE114" s="1"/>
      <c r="BF114" s="1"/>
      <c r="BG114" s="1"/>
      <c r="BP114" s="1"/>
      <c r="BQ114" s="1"/>
      <c r="BR114" s="1"/>
      <c r="BY114" s="3"/>
      <c r="BZ114" s="542" t="s">
        <v>307</v>
      </c>
      <c r="CA114" s="93">
        <f t="shared" si="53"/>
        <v>0.12</v>
      </c>
      <c r="CB114" s="100" t="s">
        <v>282</v>
      </c>
      <c r="CC114" s="99">
        <f t="shared" si="57"/>
        <v>8</v>
      </c>
      <c r="CD114" s="74">
        <f t="shared" si="55"/>
        <v>12</v>
      </c>
      <c r="CE114" s="91">
        <v>120</v>
      </c>
      <c r="CF114" s="98">
        <v>90</v>
      </c>
      <c r="CG114" s="98">
        <v>150</v>
      </c>
      <c r="CH114" s="79">
        <f t="shared" si="58"/>
        <v>15</v>
      </c>
      <c r="CI114" s="97">
        <v>180</v>
      </c>
      <c r="CJ114" s="960" t="s">
        <v>306</v>
      </c>
      <c r="CL114" s="179">
        <v>11</v>
      </c>
      <c r="CM114" s="178">
        <v>14</v>
      </c>
      <c r="CN114" s="178">
        <v>11</v>
      </c>
      <c r="CO114" s="178">
        <v>11</v>
      </c>
      <c r="CP114" s="178">
        <v>11</v>
      </c>
      <c r="CQ114" s="178">
        <v>12</v>
      </c>
      <c r="CR114" s="178">
        <v>40</v>
      </c>
      <c r="CS114" s="177">
        <v>41</v>
      </c>
      <c r="CT114" s="549"/>
      <c r="CU114" s="549"/>
      <c r="CV114" s="549"/>
      <c r="CW114" s="549"/>
      <c r="CX114" s="549"/>
      <c r="CZ114" s="9">
        <v>1</v>
      </c>
    </row>
    <row r="115" spans="30:104" ht="21" customHeight="1" thickBot="1">
      <c r="AD115" s="634"/>
      <c r="AE115" s="288">
        <v>26</v>
      </c>
      <c r="AF115" s="556"/>
      <c r="AG115" s="597">
        <v>1.04</v>
      </c>
      <c r="AH115" s="556"/>
      <c r="AI115" s="286" t="s">
        <v>17</v>
      </c>
      <c r="AJ115" s="551"/>
      <c r="AK115" s="1572" t="s">
        <v>1118</v>
      </c>
      <c r="AL115" s="1533"/>
      <c r="AN115" s="549"/>
      <c r="AO115" s="549"/>
      <c r="AP115" s="549"/>
      <c r="AQ115" s="3"/>
      <c r="AW115" s="1"/>
      <c r="AX115" s="1"/>
      <c r="AY115" s="1"/>
      <c r="AZ115" s="1"/>
      <c r="BA115" s="1"/>
      <c r="BB115" s="1"/>
      <c r="BC115" s="1"/>
      <c r="BD115" s="1"/>
      <c r="BE115" s="1"/>
      <c r="BF115" s="1"/>
      <c r="BG115" s="1"/>
      <c r="BP115" s="1"/>
      <c r="BQ115" s="1"/>
      <c r="BR115" s="1"/>
      <c r="BY115" s="3"/>
      <c r="BZ115" s="542" t="s">
        <v>304</v>
      </c>
      <c r="CA115" s="93">
        <f t="shared" si="53"/>
        <v>0.03</v>
      </c>
      <c r="CB115" s="92" t="s">
        <v>282</v>
      </c>
      <c r="CC115" s="75">
        <f t="shared" si="57"/>
        <v>33</v>
      </c>
      <c r="CD115" s="74">
        <f t="shared" si="55"/>
        <v>3</v>
      </c>
      <c r="CE115" s="91">
        <v>30</v>
      </c>
      <c r="CF115" s="96">
        <v>22</v>
      </c>
      <c r="CG115" s="71">
        <v>38</v>
      </c>
      <c r="CH115" s="79">
        <f t="shared" si="58"/>
        <v>3.8</v>
      </c>
      <c r="CI115" s="95">
        <v>45</v>
      </c>
      <c r="CJ115" s="960" t="s">
        <v>303</v>
      </c>
      <c r="CT115" s="549"/>
      <c r="CU115" s="549"/>
      <c r="CV115" s="549"/>
      <c r="CW115" s="549"/>
      <c r="CX115" s="549"/>
      <c r="CZ115" s="9">
        <v>1</v>
      </c>
    </row>
    <row r="116" spans="30:104" ht="21" customHeight="1">
      <c r="AD116" s="634"/>
      <c r="AE116" s="288">
        <v>35</v>
      </c>
      <c r="AF116" s="556"/>
      <c r="AG116" s="597">
        <v>1.03</v>
      </c>
      <c r="AH116" s="556"/>
      <c r="AI116" s="286" t="s">
        <v>16</v>
      </c>
      <c r="AJ116" s="551"/>
      <c r="AK116" s="1572" t="s">
        <v>1113</v>
      </c>
      <c r="AL116" s="1533"/>
      <c r="AN116" s="549"/>
      <c r="AO116" s="549"/>
      <c r="AP116" s="549"/>
      <c r="AQ116" s="1692" t="s">
        <v>1092</v>
      </c>
      <c r="AS116" s="1694" t="s">
        <v>1107</v>
      </c>
      <c r="AT116" s="1648" t="s">
        <v>868</v>
      </c>
      <c r="AW116" s="1"/>
      <c r="AX116" s="1"/>
      <c r="AY116" s="1"/>
      <c r="AZ116" s="1"/>
      <c r="BA116" s="1"/>
      <c r="BB116" s="1"/>
      <c r="BC116" s="1"/>
      <c r="BD116" s="1"/>
      <c r="BE116" s="1"/>
      <c r="BF116" s="1"/>
      <c r="BG116" s="1"/>
      <c r="BP116" s="1"/>
      <c r="BQ116" s="1"/>
      <c r="BR116" s="1"/>
      <c r="BY116" s="3"/>
      <c r="BZ116" s="86" t="s">
        <v>301</v>
      </c>
      <c r="CA116" s="93">
        <f t="shared" si="53"/>
        <v>1.4999999999999999E-2</v>
      </c>
      <c r="CB116" s="92" t="s">
        <v>282</v>
      </c>
      <c r="CC116" s="75">
        <f t="shared" si="57"/>
        <v>67</v>
      </c>
      <c r="CD116" s="74">
        <f t="shared" si="55"/>
        <v>1.5</v>
      </c>
      <c r="CE116" s="91">
        <v>15</v>
      </c>
      <c r="CF116" s="96">
        <v>11</v>
      </c>
      <c r="CG116" s="71">
        <v>19</v>
      </c>
      <c r="CH116" s="79">
        <f t="shared" si="58"/>
        <v>1.9</v>
      </c>
      <c r="CI116" s="95">
        <v>22</v>
      </c>
      <c r="CJ116" s="960" t="s">
        <v>300</v>
      </c>
      <c r="CT116" s="549"/>
      <c r="CU116" s="549"/>
      <c r="CV116" s="549"/>
      <c r="CW116" s="549"/>
      <c r="CX116" s="549"/>
      <c r="CZ116" s="9">
        <v>1</v>
      </c>
    </row>
    <row r="117" spans="30:104" ht="21" customHeight="1">
      <c r="AD117" s="634"/>
      <c r="AE117" s="288">
        <v>11</v>
      </c>
      <c r="AF117" s="556"/>
      <c r="AG117" s="597">
        <v>1.01</v>
      </c>
      <c r="AH117" s="556"/>
      <c r="AI117" s="286" t="s">
        <v>14</v>
      </c>
      <c r="AJ117" s="551"/>
      <c r="AK117" s="1572" t="s">
        <v>1114</v>
      </c>
      <c r="AL117" s="1533"/>
      <c r="AN117" s="549"/>
      <c r="AO117" s="549"/>
      <c r="AP117" s="549"/>
      <c r="AQ117" s="1693"/>
      <c r="AS117" s="1693"/>
      <c r="AT117" s="1648"/>
      <c r="AW117" s="1"/>
      <c r="AX117" s="1"/>
      <c r="AY117" s="1"/>
      <c r="AZ117" s="1"/>
      <c r="BA117" s="1"/>
      <c r="BB117" s="1"/>
      <c r="BC117" s="1"/>
      <c r="BD117" s="1"/>
      <c r="BE117" s="1"/>
      <c r="BF117" s="1"/>
      <c r="BG117" s="1"/>
      <c r="BP117" s="1"/>
      <c r="BQ117" s="1"/>
      <c r="BR117" s="1"/>
      <c r="BY117" s="3"/>
      <c r="BZ117" s="86" t="s">
        <v>298</v>
      </c>
      <c r="CA117" s="93">
        <f t="shared" si="53"/>
        <v>5.0000000000000001E-3</v>
      </c>
      <c r="CB117" s="92" t="s">
        <v>282</v>
      </c>
      <c r="CC117" s="75">
        <f t="shared" si="57"/>
        <v>200</v>
      </c>
      <c r="CD117" s="74">
        <f t="shared" si="55"/>
        <v>0.5</v>
      </c>
      <c r="CE117" s="91">
        <v>5</v>
      </c>
      <c r="CF117" s="96">
        <v>4</v>
      </c>
      <c r="CG117" s="71">
        <v>6</v>
      </c>
      <c r="CH117" s="79">
        <f t="shared" si="58"/>
        <v>0.6</v>
      </c>
      <c r="CI117" s="95">
        <v>8</v>
      </c>
      <c r="CJ117" s="960" t="s">
        <v>297</v>
      </c>
      <c r="CT117" s="549"/>
      <c r="CU117" s="549"/>
      <c r="CV117" s="549"/>
      <c r="CW117" s="549"/>
      <c r="CX117" s="549"/>
      <c r="CZ117" s="9">
        <v>1</v>
      </c>
    </row>
    <row r="118" spans="30:104" ht="21" customHeight="1" thickBot="1">
      <c r="AD118" s="634"/>
      <c r="AE118" s="288">
        <v>15</v>
      </c>
      <c r="AF118" s="556"/>
      <c r="AG118" s="597">
        <v>1.04</v>
      </c>
      <c r="AH118" s="556"/>
      <c r="AI118" s="286" t="s">
        <v>12</v>
      </c>
      <c r="AJ118" s="551"/>
      <c r="AK118" s="1572" t="s">
        <v>1115</v>
      </c>
      <c r="AL118" s="1533"/>
      <c r="AN118" s="549"/>
      <c r="AO118" s="549"/>
      <c r="AP118" s="549"/>
      <c r="AQ118" s="3"/>
      <c r="AW118" s="1"/>
      <c r="AX118" s="1"/>
      <c r="AY118" s="1"/>
      <c r="AZ118" s="1"/>
      <c r="BA118" s="1"/>
      <c r="BB118" s="1"/>
      <c r="BC118" s="1"/>
      <c r="BD118" s="1"/>
      <c r="BE118" s="1"/>
      <c r="BF118" s="1"/>
      <c r="BG118" s="1"/>
      <c r="BP118" s="1"/>
      <c r="BQ118" s="1"/>
      <c r="BR118" s="1"/>
      <c r="BY118" s="3"/>
      <c r="BZ118" s="86" t="s">
        <v>1020</v>
      </c>
      <c r="CA118" s="93">
        <f t="shared" si="53"/>
        <v>1.4999999999999999E-2</v>
      </c>
      <c r="CB118" s="92" t="s">
        <v>282</v>
      </c>
      <c r="CC118" s="75">
        <f t="shared" si="57"/>
        <v>67</v>
      </c>
      <c r="CD118" s="74">
        <f t="shared" si="55"/>
        <v>1.5</v>
      </c>
      <c r="CE118" s="91">
        <v>15</v>
      </c>
      <c r="CF118" s="96">
        <v>11</v>
      </c>
      <c r="CG118" s="71">
        <v>19</v>
      </c>
      <c r="CH118" s="79">
        <f t="shared" si="58"/>
        <v>1.9</v>
      </c>
      <c r="CI118" s="95">
        <v>22</v>
      </c>
      <c r="CJ118" s="960" t="s">
        <v>295</v>
      </c>
      <c r="CT118" s="549"/>
      <c r="CU118" s="549"/>
      <c r="CV118" s="549"/>
      <c r="CW118" s="549"/>
      <c r="CX118" s="549"/>
      <c r="CZ118" s="9">
        <v>1</v>
      </c>
    </row>
    <row r="119" spans="30:104" ht="21" customHeight="1">
      <c r="AD119" s="634"/>
      <c r="AE119" s="288">
        <v>38</v>
      </c>
      <c r="AF119" s="556"/>
      <c r="AG119" s="597">
        <v>0.96</v>
      </c>
      <c r="AH119" s="556"/>
      <c r="AI119" s="286" t="s">
        <v>11</v>
      </c>
      <c r="AJ119" s="551"/>
      <c r="AK119" s="1572" t="s">
        <v>1115</v>
      </c>
      <c r="AL119" s="1533"/>
      <c r="AN119" s="549"/>
      <c r="AO119" s="549"/>
      <c r="AP119" s="549"/>
      <c r="AQ119" s="1692" t="s">
        <v>1091</v>
      </c>
      <c r="AS119" s="1694" t="s">
        <v>1106</v>
      </c>
      <c r="AT119" s="1648" t="s">
        <v>870</v>
      </c>
      <c r="AW119" s="1"/>
      <c r="AX119" s="1"/>
      <c r="AY119" s="1"/>
      <c r="AZ119" s="1"/>
      <c r="BA119" s="1"/>
      <c r="BB119" s="1"/>
      <c r="BC119" s="1"/>
      <c r="BD119" s="1"/>
      <c r="BE119" s="1"/>
      <c r="BF119" s="1"/>
      <c r="BG119" s="1"/>
      <c r="BP119" s="1"/>
      <c r="BQ119" s="1"/>
      <c r="BR119" s="1"/>
      <c r="BY119" s="3"/>
      <c r="BZ119" s="542" t="s">
        <v>293</v>
      </c>
      <c r="CA119" s="93">
        <f t="shared" si="53"/>
        <v>5.0000000000000001E-3</v>
      </c>
      <c r="CB119" s="92" t="s">
        <v>282</v>
      </c>
      <c r="CC119" s="75">
        <f t="shared" si="57"/>
        <v>200</v>
      </c>
      <c r="CD119" s="74">
        <f t="shared" si="55"/>
        <v>0.5</v>
      </c>
      <c r="CE119" s="91">
        <v>5</v>
      </c>
      <c r="CF119" s="96">
        <v>4</v>
      </c>
      <c r="CG119" s="71">
        <v>6</v>
      </c>
      <c r="CH119" s="74">
        <f t="shared" si="58"/>
        <v>0.6</v>
      </c>
      <c r="CI119" s="95">
        <v>8</v>
      </c>
      <c r="CJ119" s="960" t="s">
        <v>292</v>
      </c>
      <c r="CT119" s="549"/>
      <c r="CU119" s="549"/>
      <c r="CV119" s="549"/>
      <c r="CW119" s="549"/>
      <c r="CX119" s="549"/>
      <c r="CZ119" s="9">
        <v>1</v>
      </c>
    </row>
    <row r="120" spans="30:104" ht="21" customHeight="1">
      <c r="AD120" s="634"/>
      <c r="AE120" s="288">
        <v>40</v>
      </c>
      <c r="AF120" s="556"/>
      <c r="AG120" s="597">
        <v>0.98</v>
      </c>
      <c r="AH120" s="556"/>
      <c r="AI120" s="286" t="s">
        <v>10</v>
      </c>
      <c r="AJ120" s="551"/>
      <c r="AK120" s="1572" t="s">
        <v>1138</v>
      </c>
      <c r="AL120" s="1533"/>
      <c r="AN120" s="549"/>
      <c r="AO120" s="549"/>
      <c r="AP120" s="549"/>
      <c r="AQ120" s="1693"/>
      <c r="AS120" s="1693"/>
      <c r="AT120" s="1648"/>
      <c r="AW120" s="1"/>
      <c r="AX120" s="1"/>
      <c r="AY120" s="1"/>
      <c r="AZ120" s="1"/>
      <c r="BA120" s="1"/>
      <c r="BB120" s="1"/>
      <c r="BC120" s="1"/>
      <c r="BD120" s="1"/>
      <c r="BE120" s="1"/>
      <c r="BF120" s="1"/>
      <c r="BG120" s="1"/>
      <c r="BP120" s="1"/>
      <c r="BQ120" s="1"/>
      <c r="BR120" s="1"/>
      <c r="BY120" s="3"/>
      <c r="BZ120" s="626" t="s">
        <v>1021</v>
      </c>
      <c r="CA120" s="93">
        <f t="shared" si="53"/>
        <v>0.12</v>
      </c>
      <c r="CB120" s="92" t="s">
        <v>282</v>
      </c>
      <c r="CC120" s="75">
        <f t="shared" si="57"/>
        <v>8</v>
      </c>
      <c r="CD120" s="74">
        <f t="shared" si="55"/>
        <v>12</v>
      </c>
      <c r="CE120" s="91">
        <v>120</v>
      </c>
      <c r="CF120" s="96">
        <v>90</v>
      </c>
      <c r="CG120" s="71">
        <v>150</v>
      </c>
      <c r="CH120" s="79">
        <f t="shared" si="58"/>
        <v>15</v>
      </c>
      <c r="CI120" s="95">
        <v>180</v>
      </c>
      <c r="CJ120" s="960" t="s">
        <v>289</v>
      </c>
      <c r="CT120" s="549"/>
      <c r="CU120" s="549"/>
      <c r="CV120" s="549"/>
      <c r="CW120" s="549"/>
      <c r="CX120" s="549"/>
      <c r="CZ120" s="9">
        <v>1</v>
      </c>
    </row>
    <row r="121" spans="30:104" ht="21" customHeight="1">
      <c r="AD121" s="634"/>
      <c r="AE121" s="288">
        <v>15</v>
      </c>
      <c r="AF121" s="556"/>
      <c r="AG121" s="597">
        <v>1.02</v>
      </c>
      <c r="AH121" s="556"/>
      <c r="AI121" s="286" t="s">
        <v>9</v>
      </c>
      <c r="AJ121" s="551"/>
      <c r="AK121" s="1572" t="s">
        <v>1128</v>
      </c>
      <c r="AL121" s="1533"/>
      <c r="AN121" s="549"/>
      <c r="AO121" s="549"/>
      <c r="AP121" s="549"/>
      <c r="AQ121" s="549"/>
      <c r="AR121" s="549"/>
      <c r="AS121" s="549"/>
      <c r="AT121" s="549"/>
      <c r="AW121" s="1"/>
      <c r="AX121" s="1"/>
      <c r="AY121" s="1"/>
      <c r="AZ121" s="1"/>
      <c r="BA121" s="1"/>
      <c r="BB121" s="1"/>
      <c r="BC121" s="1"/>
      <c r="BD121" s="1"/>
      <c r="BE121" s="1"/>
      <c r="BF121" s="1"/>
      <c r="BG121" s="1"/>
      <c r="BP121" s="1"/>
      <c r="BQ121" s="1"/>
      <c r="BR121" s="1"/>
      <c r="BY121" s="3"/>
      <c r="BZ121" s="94" t="s">
        <v>1022</v>
      </c>
      <c r="CA121" s="93">
        <f t="shared" si="53"/>
        <v>5.0000000000000001E-3</v>
      </c>
      <c r="CB121" s="92" t="s">
        <v>282</v>
      </c>
      <c r="CC121" s="75">
        <f t="shared" si="57"/>
        <v>200</v>
      </c>
      <c r="CD121" s="74">
        <f t="shared" si="55"/>
        <v>0.5</v>
      </c>
      <c r="CE121" s="91">
        <v>5</v>
      </c>
      <c r="CF121" s="90">
        <v>0</v>
      </c>
      <c r="CG121" s="89">
        <v>0</v>
      </c>
      <c r="CH121" s="79"/>
      <c r="CI121" s="88"/>
      <c r="CJ121" s="960" t="s">
        <v>281</v>
      </c>
      <c r="CT121" s="549"/>
      <c r="CU121" s="549"/>
      <c r="CV121" s="549"/>
      <c r="CW121" s="549"/>
      <c r="CX121" s="549"/>
      <c r="CZ121" s="9">
        <v>1</v>
      </c>
    </row>
    <row r="122" spans="30:104" ht="21" customHeight="1">
      <c r="AD122" s="634"/>
      <c r="AE122" s="288">
        <v>15</v>
      </c>
      <c r="AF122" s="556"/>
      <c r="AG122" s="597">
        <v>1.02</v>
      </c>
      <c r="AH122" s="556"/>
      <c r="AI122" s="286" t="s">
        <v>7</v>
      </c>
      <c r="AJ122" s="551"/>
      <c r="AK122" s="1572" t="s">
        <v>1119</v>
      </c>
      <c r="AL122" s="1533"/>
      <c r="AN122" s="549"/>
      <c r="AO122" s="549"/>
      <c r="AP122" s="549"/>
      <c r="AQ122" s="549"/>
      <c r="AR122" s="549"/>
      <c r="AS122" s="549"/>
      <c r="AT122" s="549"/>
      <c r="AW122" s="1"/>
      <c r="AX122" s="1"/>
      <c r="AY122" s="1"/>
      <c r="AZ122" s="1"/>
      <c r="BA122" s="1"/>
      <c r="BB122" s="1"/>
      <c r="BC122" s="1"/>
      <c r="BD122" s="1"/>
      <c r="BE122" s="1"/>
      <c r="BF122" s="1"/>
      <c r="BG122" s="1"/>
      <c r="BP122" s="1"/>
      <c r="BQ122" s="1"/>
      <c r="BR122" s="1"/>
      <c r="BY122" s="3"/>
      <c r="BZ122" s="94" t="s">
        <v>1023</v>
      </c>
      <c r="CA122" s="93">
        <f t="shared" si="53"/>
        <v>1.4999999999999999E-2</v>
      </c>
      <c r="CB122" s="92" t="s">
        <v>282</v>
      </c>
      <c r="CC122" s="75">
        <f t="shared" si="57"/>
        <v>67</v>
      </c>
      <c r="CD122" s="74">
        <f t="shared" si="55"/>
        <v>1.5</v>
      </c>
      <c r="CE122" s="91">
        <v>15</v>
      </c>
      <c r="CF122" s="90">
        <v>0</v>
      </c>
      <c r="CG122" s="89">
        <v>0</v>
      </c>
      <c r="CH122" s="79"/>
      <c r="CI122" s="88">
        <v>1000</v>
      </c>
      <c r="CJ122" s="960" t="s">
        <v>281</v>
      </c>
      <c r="CT122" s="549"/>
      <c r="CU122" s="549"/>
      <c r="CV122" s="549"/>
      <c r="CW122" s="549"/>
      <c r="CX122" s="549"/>
      <c r="CZ122" s="9">
        <v>1</v>
      </c>
    </row>
    <row r="123" spans="30:104" ht="21" customHeight="1">
      <c r="AD123" s="634"/>
      <c r="AE123" s="288">
        <v>40</v>
      </c>
      <c r="AF123" s="556"/>
      <c r="AG123" s="597">
        <v>1.03</v>
      </c>
      <c r="AH123" s="556"/>
      <c r="AI123" s="286" t="s">
        <v>5</v>
      </c>
      <c r="AJ123" s="551"/>
      <c r="AK123" s="1572" t="s">
        <v>1131</v>
      </c>
      <c r="AL123" s="1533"/>
      <c r="AN123" s="549"/>
      <c r="AO123" s="549"/>
      <c r="AP123" s="549"/>
      <c r="AQ123" s="549"/>
      <c r="AR123" s="549"/>
      <c r="AS123" s="549"/>
      <c r="AT123" s="549"/>
      <c r="AW123" s="1"/>
      <c r="AX123" s="1"/>
      <c r="AY123" s="1"/>
      <c r="AZ123" s="1"/>
      <c r="BA123" s="1"/>
      <c r="BB123" s="1"/>
      <c r="BC123" s="1"/>
      <c r="BD123" s="1"/>
      <c r="BE123" s="1"/>
      <c r="BF123" s="1"/>
      <c r="BG123" s="1"/>
      <c r="BP123" s="1"/>
      <c r="BQ123" s="1"/>
      <c r="BR123" s="1"/>
      <c r="BY123" s="3"/>
      <c r="BZ123" s="94" t="s">
        <v>1024</v>
      </c>
      <c r="CA123" s="93">
        <f t="shared" si="53"/>
        <v>0.25</v>
      </c>
      <c r="CB123" s="92" t="s">
        <v>282</v>
      </c>
      <c r="CC123" s="75">
        <f t="shared" si="57"/>
        <v>4</v>
      </c>
      <c r="CD123" s="74">
        <f t="shared" si="55"/>
        <v>25</v>
      </c>
      <c r="CE123" s="91">
        <v>250</v>
      </c>
      <c r="CF123" s="90">
        <v>0</v>
      </c>
      <c r="CG123" s="89">
        <v>0</v>
      </c>
      <c r="CH123" s="74"/>
      <c r="CI123" s="88">
        <v>1</v>
      </c>
      <c r="CJ123" s="960" t="s">
        <v>281</v>
      </c>
      <c r="CT123" s="549"/>
      <c r="CU123" s="549"/>
      <c r="CV123" s="549"/>
      <c r="CW123" s="549"/>
      <c r="CX123" s="549"/>
      <c r="CZ123" s="9">
        <v>1</v>
      </c>
    </row>
    <row r="124" spans="30:104" ht="21" customHeight="1">
      <c r="AD124" s="634"/>
      <c r="AE124" s="288">
        <v>40</v>
      </c>
      <c r="AF124" s="556"/>
      <c r="AG124" s="597">
        <v>1.03</v>
      </c>
      <c r="AH124" s="556"/>
      <c r="AI124" s="286" t="s">
        <v>3</v>
      </c>
      <c r="AJ124" s="551"/>
      <c r="AK124" s="1572" t="s">
        <v>1115</v>
      </c>
      <c r="AL124" s="1533"/>
      <c r="AN124" s="549"/>
      <c r="AO124" s="549"/>
      <c r="AP124" s="549"/>
      <c r="AQ124" s="549"/>
      <c r="AR124" s="549"/>
      <c r="AS124" s="549"/>
      <c r="AT124" s="549"/>
      <c r="AW124" s="1"/>
      <c r="AX124" s="1"/>
      <c r="AY124" s="1"/>
      <c r="AZ124" s="1"/>
      <c r="BA124" s="1"/>
      <c r="BB124" s="1"/>
      <c r="BC124" s="1"/>
      <c r="BD124" s="1"/>
      <c r="BE124" s="1"/>
      <c r="BF124" s="1"/>
      <c r="BG124" s="1"/>
      <c r="BP124" s="1"/>
      <c r="BQ124" s="1"/>
      <c r="BR124" s="1"/>
      <c r="BY124" s="3"/>
      <c r="BZ124" s="86" t="s">
        <v>1025</v>
      </c>
      <c r="CA124" s="77">
        <f t="shared" si="53"/>
        <v>6.4999999999999997E-3</v>
      </c>
      <c r="CB124" s="82" t="s">
        <v>243</v>
      </c>
      <c r="CC124" s="75">
        <f t="shared" si="57"/>
        <v>154</v>
      </c>
      <c r="CD124" s="74"/>
      <c r="CE124" s="73">
        <v>6.5</v>
      </c>
      <c r="CF124" s="72">
        <v>0</v>
      </c>
      <c r="CG124" s="71">
        <v>0</v>
      </c>
      <c r="CH124" s="79"/>
      <c r="CI124" s="69"/>
      <c r="CJ124" s="68" t="s">
        <v>277</v>
      </c>
      <c r="CT124" s="549"/>
      <c r="CU124" s="549"/>
      <c r="CV124" s="549"/>
      <c r="CW124" s="549"/>
      <c r="CX124" s="549"/>
      <c r="CZ124" s="9">
        <v>1</v>
      </c>
    </row>
    <row r="125" spans="30:104" ht="21" customHeight="1">
      <c r="AD125" s="634"/>
      <c r="AE125" s="288">
        <v>40</v>
      </c>
      <c r="AF125" s="556"/>
      <c r="AG125" s="597">
        <v>0.95</v>
      </c>
      <c r="AH125" s="556"/>
      <c r="AI125" s="286" t="s">
        <v>2</v>
      </c>
      <c r="AJ125" s="551"/>
      <c r="AK125" s="1572" t="s">
        <v>1118</v>
      </c>
      <c r="AL125" s="1533"/>
      <c r="AN125" s="549"/>
      <c r="AO125" s="549"/>
      <c r="AP125" s="549"/>
      <c r="AQ125" s="549"/>
      <c r="AR125" s="549"/>
      <c r="AS125" s="549"/>
      <c r="AT125" s="549"/>
      <c r="AW125" s="1"/>
      <c r="AX125" s="1"/>
      <c r="AY125" s="1"/>
      <c r="AZ125" s="1"/>
      <c r="BA125" s="1"/>
      <c r="BB125" s="1"/>
      <c r="BC125" s="1"/>
      <c r="BD125" s="1"/>
      <c r="BE125" s="1"/>
      <c r="BF125" s="1"/>
      <c r="BG125" s="1"/>
      <c r="BP125" s="1"/>
      <c r="BQ125" s="1"/>
      <c r="BR125" s="1"/>
      <c r="BY125" s="3"/>
      <c r="BZ125" s="86" t="s">
        <v>1026</v>
      </c>
      <c r="CA125" s="77">
        <f t="shared" si="53"/>
        <v>0.1</v>
      </c>
      <c r="CB125" s="82" t="s">
        <v>243</v>
      </c>
      <c r="CC125" s="75">
        <f t="shared" si="57"/>
        <v>10</v>
      </c>
      <c r="CD125" s="79"/>
      <c r="CE125" s="73">
        <v>100</v>
      </c>
      <c r="CF125" s="72">
        <v>0</v>
      </c>
      <c r="CG125" s="71">
        <v>0</v>
      </c>
      <c r="CH125" s="84"/>
      <c r="CI125" s="69"/>
      <c r="CJ125" s="68" t="s">
        <v>277</v>
      </c>
      <c r="CT125" s="549"/>
      <c r="CU125" s="549"/>
      <c r="CV125" s="549"/>
      <c r="CW125" s="549"/>
      <c r="CX125" s="549"/>
      <c r="CZ125" s="9">
        <v>1</v>
      </c>
    </row>
    <row r="126" spans="30:104" ht="21" customHeight="1">
      <c r="AD126" s="634"/>
      <c r="AE126" s="288">
        <v>40</v>
      </c>
      <c r="AF126" s="556"/>
      <c r="AG126" s="597">
        <v>0.94</v>
      </c>
      <c r="AH126" s="556"/>
      <c r="AI126" s="286" t="s">
        <v>1</v>
      </c>
      <c r="AJ126" s="551"/>
      <c r="AK126" s="1572" t="s">
        <v>1118</v>
      </c>
      <c r="AL126" s="1533"/>
      <c r="AN126" s="549"/>
      <c r="AO126" s="549"/>
      <c r="AP126" s="549"/>
      <c r="AQ126" s="549"/>
      <c r="AR126" s="549"/>
      <c r="AS126" s="549"/>
      <c r="AT126" s="549"/>
      <c r="AW126" s="1"/>
      <c r="AX126" s="1"/>
      <c r="AY126" s="1"/>
      <c r="AZ126" s="1"/>
      <c r="BA126" s="1"/>
      <c r="BB126" s="1"/>
      <c r="BC126" s="1"/>
      <c r="BD126" s="1"/>
      <c r="BE126" s="1"/>
      <c r="BF126" s="1"/>
      <c r="BG126" s="1"/>
      <c r="BP126" s="1"/>
      <c r="BQ126" s="1"/>
      <c r="BR126" s="1"/>
      <c r="BY126" s="3"/>
      <c r="BZ126" s="86" t="s">
        <v>1027</v>
      </c>
      <c r="CA126" s="77">
        <f t="shared" si="53"/>
        <v>3.0000000000000001E-3</v>
      </c>
      <c r="CB126" s="82" t="s">
        <v>243</v>
      </c>
      <c r="CC126" s="75">
        <f t="shared" si="57"/>
        <v>333</v>
      </c>
      <c r="CD126" s="79"/>
      <c r="CE126" s="73">
        <v>3</v>
      </c>
      <c r="CF126" s="72">
        <v>0</v>
      </c>
      <c r="CG126" s="71">
        <v>0</v>
      </c>
      <c r="CH126" s="79"/>
      <c r="CI126" s="69"/>
      <c r="CJ126" s="68" t="s">
        <v>270</v>
      </c>
      <c r="CT126" s="549"/>
      <c r="CU126" s="549"/>
      <c r="CV126" s="549"/>
      <c r="CW126" s="549"/>
      <c r="CX126" s="549"/>
      <c r="CZ126" s="9">
        <v>1</v>
      </c>
    </row>
    <row r="127" spans="30:104" ht="21" customHeight="1">
      <c r="AD127" s="634"/>
      <c r="AE127" s="288">
        <v>15</v>
      </c>
      <c r="AF127" s="556"/>
      <c r="AG127" s="597">
        <v>1.02</v>
      </c>
      <c r="AH127" s="556"/>
      <c r="AI127" s="286" t="s">
        <v>0</v>
      </c>
      <c r="AJ127" s="551"/>
      <c r="AK127" s="1572" t="s">
        <v>1118</v>
      </c>
      <c r="AL127" s="1533"/>
      <c r="AN127" s="549"/>
      <c r="AO127" s="549"/>
      <c r="AP127" s="549"/>
      <c r="AQ127" s="549"/>
      <c r="AR127" s="549"/>
      <c r="AS127" s="549"/>
      <c r="AT127" s="549"/>
      <c r="AW127" s="1"/>
      <c r="AX127" s="1"/>
      <c r="AY127" s="1"/>
      <c r="AZ127" s="1"/>
      <c r="BA127" s="1"/>
      <c r="BB127" s="1"/>
      <c r="BC127" s="1"/>
      <c r="BD127" s="1"/>
      <c r="BE127" s="1"/>
      <c r="BF127" s="1"/>
      <c r="BG127" s="1"/>
      <c r="BP127" s="1"/>
      <c r="BQ127" s="1"/>
      <c r="BR127" s="1"/>
      <c r="BY127" s="3"/>
      <c r="BZ127" s="86" t="s">
        <v>1028</v>
      </c>
      <c r="CA127" s="77">
        <f t="shared" si="53"/>
        <v>8.0000000000000002E-3</v>
      </c>
      <c r="CB127" s="82" t="s">
        <v>243</v>
      </c>
      <c r="CC127" s="75">
        <f t="shared" si="57"/>
        <v>125</v>
      </c>
      <c r="CD127" s="79"/>
      <c r="CE127" s="73">
        <v>8</v>
      </c>
      <c r="CF127" s="72">
        <v>0</v>
      </c>
      <c r="CG127" s="71">
        <v>0</v>
      </c>
      <c r="CH127" s="79"/>
      <c r="CI127" s="69"/>
      <c r="CJ127" s="68" t="s">
        <v>270</v>
      </c>
      <c r="CR127" s="2"/>
      <c r="CS127" s="2"/>
      <c r="CT127" s="549"/>
      <c r="CU127" s="549"/>
      <c r="CV127" s="549"/>
      <c r="CW127" s="549"/>
      <c r="CX127" s="549"/>
      <c r="CZ127" s="9">
        <v>1</v>
      </c>
    </row>
    <row r="128" spans="30:104" ht="21" customHeight="1">
      <c r="AD128" s="634"/>
      <c r="AN128" s="549"/>
      <c r="AO128" s="549"/>
      <c r="AP128" s="549"/>
      <c r="AQ128" s="549"/>
      <c r="AR128" s="549"/>
      <c r="AS128" s="549"/>
      <c r="AT128" s="549"/>
      <c r="AW128" s="1"/>
      <c r="AX128" s="1"/>
      <c r="AY128" s="1"/>
      <c r="AZ128" s="1"/>
      <c r="BA128" s="1"/>
      <c r="BB128" s="1"/>
      <c r="BC128" s="1"/>
      <c r="BD128" s="1"/>
      <c r="BE128" s="1"/>
      <c r="BF128" s="1"/>
      <c r="BG128" s="1"/>
      <c r="BP128" s="1"/>
      <c r="BQ128" s="1"/>
      <c r="BR128" s="1"/>
      <c r="BY128" s="3"/>
      <c r="BZ128" s="86" t="s">
        <v>1029</v>
      </c>
      <c r="CA128" s="85">
        <f t="shared" si="53"/>
        <v>0.12</v>
      </c>
      <c r="CB128" s="82" t="s">
        <v>243</v>
      </c>
      <c r="CC128" s="75">
        <f t="shared" si="57"/>
        <v>8</v>
      </c>
      <c r="CD128" s="79"/>
      <c r="CE128" s="73">
        <v>120</v>
      </c>
      <c r="CF128" s="72">
        <v>0</v>
      </c>
      <c r="CG128" s="71">
        <v>0</v>
      </c>
      <c r="CH128" s="84"/>
      <c r="CI128" s="69"/>
      <c r="CJ128" s="68" t="s">
        <v>270</v>
      </c>
      <c r="CT128" s="549"/>
      <c r="CU128" s="549"/>
      <c r="CV128" s="549"/>
      <c r="CW128" s="549"/>
      <c r="CX128" s="549"/>
      <c r="CZ128" s="9">
        <v>1</v>
      </c>
    </row>
    <row r="129" spans="30:104" ht="21" customHeight="1">
      <c r="AD129" s="634"/>
      <c r="AN129" s="549"/>
      <c r="AO129" s="549"/>
      <c r="AP129" s="549"/>
      <c r="AQ129" s="549"/>
      <c r="AR129" s="549"/>
      <c r="AS129" s="549"/>
      <c r="AT129" s="549"/>
      <c r="AW129" s="1"/>
      <c r="AX129" s="1"/>
      <c r="AY129" s="1"/>
      <c r="AZ129" s="1"/>
      <c r="BA129" s="1"/>
      <c r="BB129" s="1"/>
      <c r="BC129" s="1"/>
      <c r="BD129" s="1"/>
      <c r="BE129" s="1"/>
      <c r="BF129" s="1"/>
      <c r="BG129" s="1"/>
      <c r="BP129" s="1"/>
      <c r="BQ129" s="1"/>
      <c r="BR129" s="1"/>
      <c r="BY129" s="3"/>
      <c r="BZ129" s="86" t="s">
        <v>1030</v>
      </c>
      <c r="CA129" s="77">
        <f t="shared" si="53"/>
        <v>4.0000000000000001E-3</v>
      </c>
      <c r="CB129" s="82" t="s">
        <v>243</v>
      </c>
      <c r="CC129" s="75">
        <f t="shared" si="57"/>
        <v>250</v>
      </c>
      <c r="CD129" s="79"/>
      <c r="CE129" s="73">
        <v>4</v>
      </c>
      <c r="CF129" s="72">
        <v>0</v>
      </c>
      <c r="CG129" s="71">
        <v>0</v>
      </c>
      <c r="CH129" s="79"/>
      <c r="CI129" s="69"/>
      <c r="CJ129" s="68" t="s">
        <v>266</v>
      </c>
      <c r="CT129" s="549"/>
      <c r="CU129" s="549"/>
      <c r="CV129" s="549"/>
      <c r="CW129" s="549"/>
      <c r="CX129" s="549"/>
      <c r="CZ129" s="9">
        <v>1</v>
      </c>
    </row>
    <row r="130" spans="30:104" ht="21" customHeight="1">
      <c r="AD130" s="634"/>
      <c r="AN130" s="549"/>
      <c r="AO130" s="549"/>
      <c r="AP130" s="549"/>
      <c r="AQ130" s="549"/>
      <c r="AR130" s="549"/>
      <c r="AS130" s="549"/>
      <c r="AT130" s="549"/>
      <c r="AW130" s="1"/>
      <c r="AX130" s="1"/>
      <c r="AY130" s="1"/>
      <c r="AZ130" s="1"/>
      <c r="BA130" s="1"/>
      <c r="BB130" s="1"/>
      <c r="BC130" s="1"/>
      <c r="BD130" s="1"/>
      <c r="BE130" s="1"/>
      <c r="BF130" s="1"/>
      <c r="BG130" s="1"/>
      <c r="BP130" s="1"/>
      <c r="BQ130" s="1"/>
      <c r="BR130" s="1"/>
      <c r="BY130" s="3"/>
      <c r="BZ130" s="86" t="s">
        <v>1031</v>
      </c>
      <c r="CA130" s="77">
        <f t="shared" si="53"/>
        <v>0.2</v>
      </c>
      <c r="CB130" s="82" t="s">
        <v>243</v>
      </c>
      <c r="CC130" s="75">
        <f t="shared" si="57"/>
        <v>5</v>
      </c>
      <c r="CD130" s="79"/>
      <c r="CE130" s="73">
        <v>200</v>
      </c>
      <c r="CF130" s="72">
        <v>0</v>
      </c>
      <c r="CG130" s="71">
        <v>0</v>
      </c>
      <c r="CH130" s="79"/>
      <c r="CI130" s="69"/>
      <c r="CJ130" s="68" t="s">
        <v>266</v>
      </c>
      <c r="CT130" s="549"/>
      <c r="CU130" s="549"/>
      <c r="CV130" s="549"/>
      <c r="CW130" s="549"/>
      <c r="CX130" s="549"/>
      <c r="CZ130" s="9">
        <v>1</v>
      </c>
    </row>
    <row r="131" spans="30:104" ht="21" customHeight="1">
      <c r="AD131" s="634"/>
      <c r="AN131" s="549"/>
      <c r="AO131" s="549"/>
      <c r="AP131" s="549"/>
      <c r="AQ131" s="549"/>
      <c r="AR131" s="549"/>
      <c r="AS131" s="549"/>
      <c r="AT131" s="549"/>
      <c r="AW131" s="1"/>
      <c r="AX131" s="1"/>
      <c r="AY131" s="1"/>
      <c r="AZ131" s="1"/>
      <c r="BA131" s="1"/>
      <c r="BB131" s="1"/>
      <c r="BC131" s="1"/>
      <c r="BD131" s="1"/>
      <c r="BE131" s="1"/>
      <c r="BF131" s="1"/>
      <c r="BG131" s="1"/>
      <c r="BP131" s="1"/>
      <c r="BQ131" s="1"/>
      <c r="BR131" s="1"/>
      <c r="BY131" s="3"/>
      <c r="BZ131" s="86" t="s">
        <v>1032</v>
      </c>
      <c r="CA131" s="77">
        <f t="shared" si="53"/>
        <v>2E-3</v>
      </c>
      <c r="CB131" s="82" t="s">
        <v>243</v>
      </c>
      <c r="CC131" s="75">
        <f t="shared" si="57"/>
        <v>500</v>
      </c>
      <c r="CD131" s="74"/>
      <c r="CE131" s="73">
        <v>2</v>
      </c>
      <c r="CF131" s="72">
        <v>0</v>
      </c>
      <c r="CG131" s="71">
        <v>0</v>
      </c>
      <c r="CH131" s="79"/>
      <c r="CI131" s="69"/>
      <c r="CJ131" s="68" t="s">
        <v>262</v>
      </c>
      <c r="CT131" s="549"/>
      <c r="CU131" s="549"/>
      <c r="CV131" s="549"/>
      <c r="CW131" s="549"/>
      <c r="CX131" s="549"/>
      <c r="CZ131" s="9">
        <v>1</v>
      </c>
    </row>
    <row r="132" spans="30:104" ht="21" customHeight="1">
      <c r="AD132" s="634"/>
      <c r="AN132" s="549"/>
      <c r="AO132" s="549"/>
      <c r="AP132" s="549"/>
      <c r="AQ132" s="549"/>
      <c r="AR132" s="549"/>
      <c r="AS132" s="549"/>
      <c r="AT132" s="549"/>
      <c r="AW132" s="1"/>
      <c r="AX132" s="1"/>
      <c r="AY132" s="1"/>
      <c r="AZ132" s="1"/>
      <c r="BA132" s="1"/>
      <c r="BB132" s="1"/>
      <c r="BC132" s="1"/>
      <c r="BD132" s="1"/>
      <c r="BE132" s="1"/>
      <c r="BF132" s="1"/>
      <c r="BG132" s="1"/>
      <c r="BP132" s="1"/>
      <c r="BQ132" s="1"/>
      <c r="BR132" s="1"/>
      <c r="BY132" s="3"/>
      <c r="BZ132" s="86" t="s">
        <v>1033</v>
      </c>
      <c r="CA132" s="77">
        <f t="shared" si="53"/>
        <v>7.0000000000000001E-3</v>
      </c>
      <c r="CB132" s="82" t="s">
        <v>243</v>
      </c>
      <c r="CC132" s="75">
        <f t="shared" si="57"/>
        <v>143</v>
      </c>
      <c r="CD132" s="83"/>
      <c r="CE132" s="73">
        <v>7</v>
      </c>
      <c r="CF132" s="72">
        <v>0</v>
      </c>
      <c r="CG132" s="71">
        <v>0</v>
      </c>
      <c r="CH132" s="79"/>
      <c r="CI132" s="69"/>
      <c r="CJ132" s="68" t="s">
        <v>262</v>
      </c>
      <c r="CT132" s="549"/>
      <c r="CU132" s="549"/>
      <c r="CV132" s="549"/>
      <c r="CW132" s="549"/>
      <c r="CX132" s="549"/>
      <c r="CZ132" s="9">
        <v>1</v>
      </c>
    </row>
    <row r="133" spans="30:104" ht="21" customHeight="1">
      <c r="AD133" s="634"/>
      <c r="AN133" s="549"/>
      <c r="AO133" s="549"/>
      <c r="AP133" s="549"/>
      <c r="AQ133" s="549"/>
      <c r="AR133" s="549"/>
      <c r="AS133" s="549"/>
      <c r="AT133" s="549"/>
      <c r="AW133" s="1"/>
      <c r="AX133" s="1"/>
      <c r="AY133" s="1"/>
      <c r="AZ133" s="1"/>
      <c r="BA133" s="1"/>
      <c r="BB133" s="1"/>
      <c r="BC133" s="1"/>
      <c r="BD133" s="1"/>
      <c r="BE133" s="1"/>
      <c r="BF133" s="1"/>
      <c r="BG133" s="1"/>
      <c r="BP133" s="1"/>
      <c r="BQ133" s="1"/>
      <c r="BR133" s="1"/>
      <c r="BY133" s="3"/>
      <c r="BZ133" s="86" t="s">
        <v>1034</v>
      </c>
      <c r="CA133" s="85">
        <f t="shared" si="53"/>
        <v>0.12</v>
      </c>
      <c r="CB133" s="82" t="s">
        <v>243</v>
      </c>
      <c r="CC133" s="75">
        <f t="shared" si="57"/>
        <v>8</v>
      </c>
      <c r="CD133" s="79"/>
      <c r="CE133" s="73">
        <v>120</v>
      </c>
      <c r="CF133" s="72">
        <v>0</v>
      </c>
      <c r="CG133" s="71">
        <v>0</v>
      </c>
      <c r="CH133" s="84"/>
      <c r="CI133" s="69"/>
      <c r="CJ133" s="68" t="s">
        <v>254</v>
      </c>
      <c r="CT133" s="549"/>
      <c r="CU133" s="549"/>
      <c r="CV133" s="549"/>
      <c r="CW133" s="549"/>
      <c r="CX133" s="549"/>
      <c r="CZ133" s="9">
        <v>1</v>
      </c>
    </row>
    <row r="134" spans="30:104" ht="21" customHeight="1">
      <c r="AD134" s="634"/>
      <c r="AN134" s="549"/>
      <c r="AO134" s="549"/>
      <c r="AP134" s="549"/>
      <c r="AQ134" s="549"/>
      <c r="AR134" s="549"/>
      <c r="AS134" s="549"/>
      <c r="AT134" s="549"/>
      <c r="AW134" s="1"/>
      <c r="AX134" s="1"/>
      <c r="AY134" s="1"/>
      <c r="AZ134" s="1"/>
      <c r="BA134" s="1"/>
      <c r="BB134" s="1"/>
      <c r="BC134" s="1"/>
      <c r="BD134" s="1"/>
      <c r="BE134" s="1"/>
      <c r="BF134" s="1"/>
      <c r="BG134" s="1"/>
      <c r="BP134" s="1"/>
      <c r="BQ134" s="1"/>
      <c r="BR134" s="1"/>
      <c r="BY134" s="3"/>
      <c r="BZ134" s="86" t="s">
        <v>1035</v>
      </c>
      <c r="CA134" s="77">
        <f t="shared" si="53"/>
        <v>2.5000000000000001E-3</v>
      </c>
      <c r="CB134" s="82" t="s">
        <v>243</v>
      </c>
      <c r="CC134" s="75">
        <f t="shared" si="57"/>
        <v>400</v>
      </c>
      <c r="CD134" s="83"/>
      <c r="CE134" s="73">
        <v>2.5</v>
      </c>
      <c r="CF134" s="72">
        <v>0</v>
      </c>
      <c r="CG134" s="71">
        <v>0</v>
      </c>
      <c r="CH134" s="79"/>
      <c r="CI134" s="69"/>
      <c r="CJ134" s="68" t="s">
        <v>254</v>
      </c>
      <c r="CT134" s="549"/>
      <c r="CU134" s="549"/>
      <c r="CV134" s="549"/>
      <c r="CW134" s="549"/>
      <c r="CX134" s="549"/>
      <c r="CZ134" s="9">
        <v>1</v>
      </c>
    </row>
    <row r="135" spans="30:104" ht="21" customHeight="1">
      <c r="AD135" s="634"/>
      <c r="AN135" s="549"/>
      <c r="AO135" s="549"/>
      <c r="AP135" s="549"/>
      <c r="AQ135" s="549"/>
      <c r="AR135" s="549"/>
      <c r="AS135" s="549"/>
      <c r="AT135" s="549"/>
      <c r="AW135" s="1"/>
      <c r="AX135" s="1"/>
      <c r="AY135" s="1"/>
      <c r="AZ135" s="1"/>
      <c r="BA135" s="1"/>
      <c r="BB135" s="1"/>
      <c r="BC135" s="1"/>
      <c r="BD135" s="1"/>
      <c r="BE135" s="1"/>
      <c r="BF135" s="1"/>
      <c r="BG135" s="1"/>
      <c r="BP135" s="1"/>
      <c r="BQ135" s="1"/>
      <c r="BR135" s="1"/>
      <c r="BY135" s="3"/>
      <c r="BZ135" s="86" t="s">
        <v>1036</v>
      </c>
      <c r="CA135" s="77">
        <f t="shared" si="53"/>
        <v>7.4999999999999997E-3</v>
      </c>
      <c r="CB135" s="82" t="s">
        <v>243</v>
      </c>
      <c r="CC135" s="75">
        <f t="shared" si="57"/>
        <v>133</v>
      </c>
      <c r="CD135" s="79"/>
      <c r="CE135" s="73">
        <v>7.5</v>
      </c>
      <c r="CF135" s="72">
        <v>0</v>
      </c>
      <c r="CG135" s="71">
        <v>0</v>
      </c>
      <c r="CH135" s="84"/>
      <c r="CI135" s="69"/>
      <c r="CJ135" s="68" t="s">
        <v>254</v>
      </c>
      <c r="CT135" s="549"/>
      <c r="CU135" s="549"/>
      <c r="CV135" s="549"/>
      <c r="CW135" s="549"/>
      <c r="CX135" s="549"/>
      <c r="CZ135" s="9">
        <v>1</v>
      </c>
    </row>
    <row r="136" spans="30:104" ht="21" customHeight="1">
      <c r="AD136" s="634"/>
      <c r="AN136" s="549"/>
      <c r="AO136" s="549"/>
      <c r="AP136" s="549"/>
      <c r="AQ136" s="549"/>
      <c r="AR136" s="549"/>
      <c r="AS136" s="549"/>
      <c r="AT136" s="549"/>
      <c r="AW136" s="1"/>
      <c r="AX136" s="1"/>
      <c r="AY136" s="1"/>
      <c r="AZ136" s="1"/>
      <c r="BA136" s="1"/>
      <c r="BB136" s="1"/>
      <c r="BC136" s="1"/>
      <c r="BD136" s="1"/>
      <c r="BE136" s="1"/>
      <c r="BF136" s="1"/>
      <c r="BG136" s="1"/>
      <c r="BP136" s="1"/>
      <c r="BQ136" s="1"/>
      <c r="BR136" s="1"/>
      <c r="BY136" s="3"/>
      <c r="BZ136" s="86" t="s">
        <v>1037</v>
      </c>
      <c r="CA136" s="77">
        <f t="shared" si="53"/>
        <v>0.1</v>
      </c>
      <c r="CB136" s="82" t="s">
        <v>243</v>
      </c>
      <c r="CC136" s="75">
        <f t="shared" si="57"/>
        <v>10</v>
      </c>
      <c r="CD136" s="79"/>
      <c r="CE136" s="73">
        <v>100</v>
      </c>
      <c r="CF136" s="72">
        <v>0</v>
      </c>
      <c r="CG136" s="71">
        <v>0</v>
      </c>
      <c r="CH136" s="84"/>
      <c r="CI136" s="69"/>
      <c r="CJ136" s="68" t="s">
        <v>254</v>
      </c>
      <c r="CT136" s="549"/>
      <c r="CU136" s="549"/>
      <c r="CV136" s="549"/>
      <c r="CW136" s="549"/>
      <c r="CX136" s="549"/>
      <c r="CZ136" s="9">
        <v>1</v>
      </c>
    </row>
    <row r="137" spans="30:104" ht="21" customHeight="1">
      <c r="AD137" s="67"/>
      <c r="AN137" s="549"/>
      <c r="AO137" s="549"/>
      <c r="AP137" s="549"/>
      <c r="AQ137" s="549"/>
      <c r="AR137" s="549"/>
      <c r="AS137" s="549"/>
      <c r="AT137" s="549"/>
      <c r="AW137" s="1"/>
      <c r="AX137" s="1"/>
      <c r="AY137" s="1"/>
      <c r="AZ137" s="1"/>
      <c r="BA137" s="1"/>
      <c r="BB137" s="1"/>
      <c r="BC137" s="1"/>
      <c r="BD137" s="1"/>
      <c r="BE137" s="1"/>
      <c r="BF137" s="1"/>
      <c r="BG137" s="1"/>
      <c r="BP137" s="1"/>
      <c r="BQ137" s="1"/>
      <c r="BR137" s="1"/>
      <c r="BY137" s="3"/>
      <c r="BZ137" s="86" t="s">
        <v>1038</v>
      </c>
      <c r="CA137" s="77">
        <f t="shared" si="53"/>
        <v>5.0000000000000001E-3</v>
      </c>
      <c r="CB137" s="82" t="s">
        <v>243</v>
      </c>
      <c r="CC137" s="75">
        <f t="shared" si="57"/>
        <v>200</v>
      </c>
      <c r="CD137" s="79"/>
      <c r="CE137" s="73">
        <v>5</v>
      </c>
      <c r="CF137" s="72">
        <v>0</v>
      </c>
      <c r="CG137" s="71">
        <v>0</v>
      </c>
      <c r="CH137" s="79"/>
      <c r="CI137" s="69"/>
      <c r="CJ137" s="68" t="s">
        <v>248</v>
      </c>
      <c r="CT137" s="549"/>
      <c r="CU137" s="549"/>
      <c r="CV137" s="549"/>
      <c r="CW137" s="549"/>
      <c r="CX137" s="549"/>
      <c r="CZ137" s="9">
        <v>1</v>
      </c>
    </row>
    <row r="138" spans="30:104" ht="21" customHeight="1">
      <c r="AN138" s="549"/>
      <c r="AO138" s="549"/>
      <c r="AP138" s="549"/>
      <c r="AQ138" s="549"/>
      <c r="AR138" s="549"/>
      <c r="AS138" s="549"/>
      <c r="AT138" s="549"/>
      <c r="AW138" s="1"/>
      <c r="AX138" s="1"/>
      <c r="AY138" s="1"/>
      <c r="AZ138" s="1"/>
      <c r="BA138" s="1"/>
      <c r="BB138" s="1"/>
      <c r="BC138" s="1"/>
      <c r="BD138" s="1"/>
      <c r="BE138" s="1"/>
      <c r="BF138" s="1"/>
      <c r="BG138" s="1"/>
      <c r="BP138" s="1"/>
      <c r="BQ138" s="1"/>
      <c r="BR138" s="1"/>
      <c r="BY138" s="3"/>
      <c r="BZ138" s="86" t="s">
        <v>1039</v>
      </c>
      <c r="CA138" s="77">
        <f t="shared" si="53"/>
        <v>1.4999999999999999E-2</v>
      </c>
      <c r="CB138" s="82" t="s">
        <v>243</v>
      </c>
      <c r="CC138" s="75">
        <f t="shared" si="57"/>
        <v>67</v>
      </c>
      <c r="CD138" s="79"/>
      <c r="CE138" s="73">
        <v>15</v>
      </c>
      <c r="CF138" s="72">
        <v>0</v>
      </c>
      <c r="CG138" s="71">
        <v>0</v>
      </c>
      <c r="CH138" s="79"/>
      <c r="CI138" s="69"/>
      <c r="CJ138" s="68" t="s">
        <v>248</v>
      </c>
      <c r="CT138" s="549"/>
      <c r="CU138" s="549"/>
      <c r="CV138" s="549"/>
      <c r="CW138" s="549"/>
      <c r="CX138" s="549"/>
      <c r="CZ138" s="9">
        <v>1</v>
      </c>
    </row>
    <row r="139" spans="30:104" ht="21" customHeight="1">
      <c r="AN139" s="549"/>
      <c r="AO139" s="549"/>
      <c r="AP139" s="549"/>
      <c r="AQ139" s="549"/>
      <c r="AR139" s="549"/>
      <c r="AS139" s="549"/>
      <c r="AT139" s="549"/>
      <c r="AW139" s="1"/>
      <c r="AX139" s="1"/>
      <c r="AY139" s="1"/>
      <c r="AZ139" s="1"/>
      <c r="BA139" s="1"/>
      <c r="BB139" s="1"/>
      <c r="BC139" s="1"/>
      <c r="BD139" s="1"/>
      <c r="BE139" s="1"/>
      <c r="BF139" s="1"/>
      <c r="BG139" s="1"/>
      <c r="BP139" s="1"/>
      <c r="BQ139" s="1"/>
      <c r="BR139" s="1"/>
      <c r="BY139" s="3"/>
      <c r="BZ139" s="86" t="s">
        <v>1040</v>
      </c>
      <c r="CA139" s="85">
        <f t="shared" si="53"/>
        <v>0.24</v>
      </c>
      <c r="CB139" s="82" t="s">
        <v>243</v>
      </c>
      <c r="CC139" s="75">
        <f t="shared" si="57"/>
        <v>4</v>
      </c>
      <c r="CD139" s="79"/>
      <c r="CE139" s="73">
        <v>240</v>
      </c>
      <c r="CF139" s="72">
        <v>0</v>
      </c>
      <c r="CG139" s="71">
        <v>0</v>
      </c>
      <c r="CH139" s="84"/>
      <c r="CI139" s="69"/>
      <c r="CJ139" s="68" t="s">
        <v>248</v>
      </c>
      <c r="CT139" s="549"/>
      <c r="CU139" s="549"/>
      <c r="CV139" s="549"/>
      <c r="CW139" s="549"/>
      <c r="CX139" s="549"/>
      <c r="CZ139" s="9">
        <v>1</v>
      </c>
    </row>
    <row r="140" spans="30:104" ht="21" customHeight="1">
      <c r="AN140" s="549"/>
      <c r="AO140" s="549"/>
      <c r="AP140" s="549"/>
      <c r="AQ140" s="549"/>
      <c r="AR140" s="549"/>
      <c r="AS140" s="549"/>
      <c r="AT140" s="549"/>
      <c r="AW140" s="1"/>
      <c r="AX140" s="1"/>
      <c r="AY140" s="1"/>
      <c r="AZ140" s="1"/>
      <c r="BA140" s="1"/>
      <c r="BB140" s="1"/>
      <c r="BC140" s="1"/>
      <c r="BD140" s="1"/>
      <c r="BE140" s="1"/>
      <c r="BF140" s="1"/>
      <c r="BG140" s="1"/>
      <c r="BP140" s="1"/>
      <c r="BQ140" s="1"/>
      <c r="BR140" s="1"/>
      <c r="BY140" s="3"/>
      <c r="BZ140" s="544" t="s">
        <v>246</v>
      </c>
      <c r="CA140" s="77">
        <f t="shared" si="53"/>
        <v>1E-3</v>
      </c>
      <c r="CB140" s="82" t="s">
        <v>243</v>
      </c>
      <c r="CC140" s="75">
        <f t="shared" si="57"/>
        <v>1000</v>
      </c>
      <c r="CD140" s="83"/>
      <c r="CE140" s="73">
        <v>1</v>
      </c>
      <c r="CF140" s="72">
        <v>0</v>
      </c>
      <c r="CG140" s="71">
        <v>0</v>
      </c>
      <c r="CH140" s="79"/>
      <c r="CI140" s="69"/>
      <c r="CJ140" s="81"/>
      <c r="CT140" s="549"/>
      <c r="CU140" s="549"/>
      <c r="CV140" s="549"/>
      <c r="CW140" s="549"/>
      <c r="CX140" s="549"/>
      <c r="CZ140" s="9">
        <v>1</v>
      </c>
    </row>
    <row r="141" spans="30:104" ht="21" customHeight="1">
      <c r="AN141" s="549"/>
      <c r="AO141" s="549"/>
      <c r="AP141" s="549"/>
      <c r="AQ141" s="549"/>
      <c r="AR141" s="549"/>
      <c r="AS141" s="549"/>
      <c r="AT141" s="549"/>
      <c r="AW141" s="1"/>
      <c r="AX141" s="1"/>
      <c r="AY141" s="1"/>
      <c r="AZ141" s="1"/>
      <c r="BA141" s="1"/>
      <c r="BB141" s="1"/>
      <c r="BC141" s="1"/>
      <c r="BD141" s="1"/>
      <c r="BE141" s="1"/>
      <c r="BF141" s="1"/>
      <c r="BG141" s="1"/>
      <c r="BP141" s="1"/>
      <c r="BQ141" s="1"/>
      <c r="BR141" s="1"/>
      <c r="BY141" s="3"/>
      <c r="BZ141" s="545" t="s">
        <v>244</v>
      </c>
      <c r="CA141" s="77">
        <f t="shared" si="53"/>
        <v>1</v>
      </c>
      <c r="CB141" s="82" t="s">
        <v>243</v>
      </c>
      <c r="CC141" s="75">
        <f t="shared" si="57"/>
        <v>1</v>
      </c>
      <c r="CD141" s="79"/>
      <c r="CE141" s="73">
        <v>1000</v>
      </c>
      <c r="CF141" s="72">
        <v>0</v>
      </c>
      <c r="CG141" s="71">
        <v>0</v>
      </c>
      <c r="CH141" s="79"/>
      <c r="CI141" s="69"/>
      <c r="CJ141" s="81"/>
      <c r="CT141" s="549"/>
      <c r="CU141" s="549"/>
      <c r="CV141" s="549"/>
      <c r="CW141" s="549"/>
      <c r="CX141" s="549"/>
      <c r="CZ141" s="9">
        <v>1</v>
      </c>
    </row>
    <row r="142" spans="30:104" ht="21" customHeight="1">
      <c r="AN142" s="549"/>
      <c r="AO142" s="549"/>
      <c r="AP142" s="549"/>
      <c r="AQ142" s="549"/>
      <c r="AR142" s="549"/>
      <c r="AS142" s="549"/>
      <c r="AT142" s="549"/>
      <c r="AW142" s="1"/>
      <c r="AX142" s="1"/>
      <c r="AY142" s="1"/>
      <c r="AZ142" s="1"/>
      <c r="BA142" s="1"/>
      <c r="BB142" s="1"/>
      <c r="BC142" s="1"/>
      <c r="BD142" s="1"/>
      <c r="BE142" s="1"/>
      <c r="BF142" s="1"/>
      <c r="BG142" s="1"/>
      <c r="BP142" s="1"/>
      <c r="BQ142" s="1"/>
      <c r="BR142" s="1"/>
      <c r="BY142" s="3"/>
      <c r="BZ142" s="735" t="s">
        <v>1041</v>
      </c>
      <c r="CA142" s="80">
        <v>0.5</v>
      </c>
      <c r="CB142" s="76" t="s">
        <v>226</v>
      </c>
      <c r="CC142" s="75">
        <f t="shared" si="57"/>
        <v>2</v>
      </c>
      <c r="CD142" s="79"/>
      <c r="CE142" s="73"/>
      <c r="CF142" s="72">
        <v>0</v>
      </c>
      <c r="CG142" s="71">
        <v>0</v>
      </c>
      <c r="CH142" s="70"/>
      <c r="CI142" s="69"/>
      <c r="CJ142" s="68" t="s">
        <v>240</v>
      </c>
      <c r="CT142" s="549"/>
      <c r="CU142" s="549"/>
      <c r="CV142" s="549"/>
      <c r="CW142" s="549"/>
      <c r="CX142" s="549"/>
      <c r="CZ142" s="9">
        <v>1</v>
      </c>
    </row>
    <row r="143" spans="30:104" ht="21" customHeight="1">
      <c r="AN143" s="549"/>
      <c r="AO143" s="549"/>
      <c r="AP143" s="549"/>
      <c r="AQ143" s="549"/>
      <c r="AR143" s="549"/>
      <c r="AS143" s="549"/>
      <c r="AT143" s="549"/>
      <c r="AW143" s="1"/>
      <c r="AX143" s="1"/>
      <c r="AY143" s="1"/>
      <c r="AZ143" s="1"/>
      <c r="BA143" s="1"/>
      <c r="BB143" s="1"/>
      <c r="BC143" s="1"/>
      <c r="BD143" s="1"/>
      <c r="BE143" s="1"/>
      <c r="BF143" s="1"/>
      <c r="BG143" s="1"/>
      <c r="BP143" s="1"/>
      <c r="BQ143" s="1"/>
      <c r="BR143" s="1"/>
      <c r="BY143" s="3"/>
      <c r="BZ143" s="735" t="s">
        <v>1042</v>
      </c>
      <c r="CA143" s="80">
        <v>0.25</v>
      </c>
      <c r="CB143" s="76" t="s">
        <v>226</v>
      </c>
      <c r="CC143" s="75">
        <f t="shared" si="57"/>
        <v>4</v>
      </c>
      <c r="CD143" s="79"/>
      <c r="CE143" s="73"/>
      <c r="CF143" s="72">
        <v>0</v>
      </c>
      <c r="CG143" s="71">
        <v>0</v>
      </c>
      <c r="CH143" s="70"/>
      <c r="CI143" s="69"/>
      <c r="CJ143" s="68" t="s">
        <v>237</v>
      </c>
      <c r="CT143" s="1"/>
      <c r="CU143" s="1"/>
      <c r="CV143" s="1"/>
      <c r="CW143" s="1"/>
      <c r="CX143" s="549"/>
      <c r="CZ143" s="9">
        <v>1</v>
      </c>
    </row>
    <row r="144" spans="30:104" ht="21" customHeight="1">
      <c r="AN144" s="549"/>
      <c r="AO144" s="549"/>
      <c r="AP144" s="549"/>
      <c r="AQ144" s="549"/>
      <c r="AR144" s="549"/>
      <c r="AS144" s="549"/>
      <c r="AT144" s="549"/>
      <c r="AW144" s="1"/>
      <c r="AX144" s="1"/>
      <c r="AY144" s="1"/>
      <c r="AZ144" s="1"/>
      <c r="BA144" s="1"/>
      <c r="BB144" s="1"/>
      <c r="BC144" s="1"/>
      <c r="BD144" s="1"/>
      <c r="BE144" s="1"/>
      <c r="BF144" s="1"/>
      <c r="BG144" s="1"/>
      <c r="BP144" s="1"/>
      <c r="BQ144" s="1"/>
      <c r="BR144" s="1"/>
      <c r="BY144" s="3"/>
      <c r="BZ144" s="735" t="s">
        <v>1043</v>
      </c>
      <c r="CA144" s="80">
        <v>0.33</v>
      </c>
      <c r="CB144" s="76" t="s">
        <v>226</v>
      </c>
      <c r="CC144" s="75">
        <f t="shared" si="57"/>
        <v>3</v>
      </c>
      <c r="CD144" s="79"/>
      <c r="CE144" s="73"/>
      <c r="CF144" s="72">
        <v>0</v>
      </c>
      <c r="CG144" s="71">
        <v>0</v>
      </c>
      <c r="CH144" s="70"/>
      <c r="CI144" s="69"/>
      <c r="CJ144" s="68" t="s">
        <v>235</v>
      </c>
      <c r="CT144" s="1"/>
      <c r="CU144" s="1"/>
      <c r="CV144" s="1"/>
      <c r="CW144" s="1"/>
      <c r="CX144" s="549"/>
      <c r="CZ144" s="9">
        <v>1</v>
      </c>
    </row>
    <row r="145" spans="1:106" ht="21" customHeight="1">
      <c r="AN145" s="549"/>
      <c r="AO145" s="549"/>
      <c r="AP145" s="549"/>
      <c r="AQ145" s="549"/>
      <c r="AR145" s="549"/>
      <c r="AS145" s="549"/>
      <c r="AT145" s="549"/>
      <c r="AW145" s="1"/>
      <c r="AX145" s="1"/>
      <c r="AY145" s="1"/>
      <c r="AZ145" s="1"/>
      <c r="BA145" s="1"/>
      <c r="BB145" s="1"/>
      <c r="BC145" s="1"/>
      <c r="BD145" s="1"/>
      <c r="BE145" s="1"/>
      <c r="BF145" s="1"/>
      <c r="BG145" s="1"/>
      <c r="BP145" s="1"/>
      <c r="BQ145" s="1"/>
      <c r="BR145" s="1"/>
      <c r="BY145" s="3"/>
      <c r="BZ145" s="78" t="s">
        <v>1044</v>
      </c>
      <c r="CA145" s="77">
        <v>0.25</v>
      </c>
      <c r="CB145" s="76" t="s">
        <v>226</v>
      </c>
      <c r="CC145" s="75">
        <f t="shared" si="57"/>
        <v>4</v>
      </c>
      <c r="CD145" s="74">
        <f t="shared" ref="CD145:CD147" si="60">CE145/10</f>
        <v>25</v>
      </c>
      <c r="CE145" s="73">
        <v>250</v>
      </c>
      <c r="CF145" s="72">
        <v>0</v>
      </c>
      <c r="CG145" s="71">
        <v>0</v>
      </c>
      <c r="CH145" s="70"/>
      <c r="CI145" s="69"/>
      <c r="CJ145" s="68" t="s">
        <v>232</v>
      </c>
      <c r="CT145" s="1"/>
      <c r="CU145" s="1"/>
      <c r="CV145" s="1"/>
      <c r="CW145" s="1"/>
      <c r="CX145" s="549"/>
      <c r="CZ145" s="9">
        <v>1</v>
      </c>
    </row>
    <row r="146" spans="1:106" ht="21" customHeight="1">
      <c r="AN146" s="549"/>
      <c r="AO146" s="549"/>
      <c r="AP146" s="549"/>
      <c r="AQ146" s="549"/>
      <c r="AR146" s="549"/>
      <c r="AS146" s="549"/>
      <c r="AT146" s="549"/>
      <c r="AW146" s="1"/>
      <c r="AX146" s="1"/>
      <c r="AY146" s="1"/>
      <c r="AZ146" s="1"/>
      <c r="BA146" s="1"/>
      <c r="BB146" s="1"/>
      <c r="BC146" s="1"/>
      <c r="BD146" s="1"/>
      <c r="BE146" s="1"/>
      <c r="BF146" s="1"/>
      <c r="BG146" s="1"/>
      <c r="BP146" s="1"/>
      <c r="BQ146" s="1"/>
      <c r="BR146" s="1"/>
      <c r="BY146" s="3"/>
      <c r="BZ146" s="78" t="s">
        <v>1045</v>
      </c>
      <c r="CA146" s="77">
        <v>0.5</v>
      </c>
      <c r="CB146" s="76" t="s">
        <v>226</v>
      </c>
      <c r="CC146" s="75">
        <f t="shared" si="57"/>
        <v>2</v>
      </c>
      <c r="CD146" s="74">
        <f t="shared" si="60"/>
        <v>50</v>
      </c>
      <c r="CE146" s="73">
        <v>500</v>
      </c>
      <c r="CF146" s="72">
        <v>0</v>
      </c>
      <c r="CG146" s="71">
        <v>0</v>
      </c>
      <c r="CH146" s="70"/>
      <c r="CI146" s="69"/>
      <c r="CJ146" s="68" t="s">
        <v>229</v>
      </c>
      <c r="CT146" s="1"/>
      <c r="CU146" s="1"/>
      <c r="CV146" s="1"/>
      <c r="CW146" s="1"/>
      <c r="CX146" s="549"/>
      <c r="CZ146" s="9">
        <v>1</v>
      </c>
    </row>
    <row r="147" spans="1:106" ht="21" customHeight="1">
      <c r="AN147" s="549"/>
      <c r="AO147" s="549"/>
      <c r="AP147" s="549"/>
      <c r="AQ147" s="549"/>
      <c r="AR147" s="549"/>
      <c r="AS147" s="549"/>
      <c r="AT147" s="549"/>
      <c r="AW147" s="1"/>
      <c r="AX147" s="1"/>
      <c r="AY147" s="1"/>
      <c r="AZ147" s="1"/>
      <c r="BA147" s="1"/>
      <c r="BB147" s="1"/>
      <c r="BC147" s="1"/>
      <c r="BD147" s="1"/>
      <c r="BE147" s="1"/>
      <c r="BF147" s="1"/>
      <c r="BG147" s="1"/>
      <c r="BP147" s="1"/>
      <c r="BQ147" s="1"/>
      <c r="BR147" s="1"/>
      <c r="BY147" s="1" t="str">
        <f>"ligne "&amp;ROW()</f>
        <v>ligne 147</v>
      </c>
      <c r="BZ147" s="66" t="s">
        <v>1046</v>
      </c>
      <c r="CA147" s="65">
        <v>0.33</v>
      </c>
      <c r="CB147" s="64" t="s">
        <v>226</v>
      </c>
      <c r="CC147" s="63">
        <f t="shared" si="57"/>
        <v>3</v>
      </c>
      <c r="CD147" s="62">
        <f t="shared" si="60"/>
        <v>33.299999999999997</v>
      </c>
      <c r="CE147" s="61">
        <v>333</v>
      </c>
      <c r="CF147" s="60">
        <v>0</v>
      </c>
      <c r="CG147" s="59">
        <v>0</v>
      </c>
      <c r="CH147" s="58">
        <f>CG147/10</f>
        <v>0</v>
      </c>
      <c r="CI147" s="57"/>
      <c r="CJ147" s="56" t="s">
        <v>225</v>
      </c>
      <c r="CT147" s="1"/>
      <c r="CU147" s="1"/>
      <c r="CV147" s="1"/>
      <c r="CW147" s="1"/>
      <c r="CX147" s="549"/>
      <c r="CZ147" s="9">
        <v>1</v>
      </c>
    </row>
    <row r="148" spans="1:106" ht="21" customHeight="1">
      <c r="AN148" s="549"/>
      <c r="AO148" s="549"/>
      <c r="AP148" s="549"/>
      <c r="AQ148" s="549"/>
      <c r="AR148" s="549"/>
      <c r="AS148" s="549"/>
      <c r="AT148" s="549"/>
      <c r="AW148" s="1"/>
      <c r="AX148" s="1"/>
      <c r="AY148" s="1"/>
      <c r="AZ148" s="1"/>
      <c r="BA148" s="1"/>
      <c r="BB148" s="1"/>
      <c r="BC148" s="1"/>
      <c r="BD148" s="1"/>
      <c r="BE148" s="1"/>
      <c r="BF148" s="1"/>
      <c r="BG148" s="1"/>
      <c r="BP148" s="1"/>
      <c r="BQ148" s="1"/>
      <c r="BR148" s="1"/>
      <c r="BZ148" s="1"/>
      <c r="CA148" s="1"/>
      <c r="CB148" s="1"/>
      <c r="CC148" s="1"/>
      <c r="CD148" s="1"/>
      <c r="CE148" s="1"/>
      <c r="CF148" s="1"/>
      <c r="CG148" s="1"/>
      <c r="CH148" s="1"/>
      <c r="CI148" s="1"/>
      <c r="CT148" s="1"/>
      <c r="CU148" s="1"/>
      <c r="CV148" s="1"/>
      <c r="CW148" s="1"/>
      <c r="CX148" s="549"/>
      <c r="CZ148" s="9">
        <v>1</v>
      </c>
    </row>
    <row r="149" spans="1:106" ht="21" customHeight="1">
      <c r="AN149" s="549"/>
      <c r="AO149" s="549"/>
      <c r="AP149" s="549"/>
      <c r="AQ149" s="549"/>
      <c r="AR149" s="549"/>
      <c r="AS149" s="549"/>
      <c r="AT149" s="549"/>
      <c r="AW149" s="1"/>
      <c r="AX149" s="1"/>
      <c r="AY149" s="1"/>
      <c r="AZ149" s="1"/>
      <c r="BA149" s="1"/>
      <c r="BB149" s="1"/>
      <c r="BC149" s="1"/>
      <c r="BD149" s="1"/>
      <c r="BE149" s="1"/>
      <c r="BF149" s="1"/>
      <c r="BG149" s="1"/>
      <c r="BP149" s="1"/>
      <c r="BQ149" s="1"/>
      <c r="BR149" s="1"/>
      <c r="BZ149" s="1"/>
      <c r="CA149" s="1"/>
      <c r="CB149" s="1"/>
      <c r="CC149" s="1"/>
      <c r="CD149" s="1"/>
      <c r="CE149" s="1"/>
      <c r="CF149" s="1"/>
      <c r="CG149" s="1"/>
      <c r="CH149" s="1"/>
      <c r="CI149" s="1"/>
      <c r="CT149" s="1"/>
      <c r="CU149" s="1"/>
      <c r="CV149" s="1"/>
      <c r="CW149" s="1"/>
      <c r="CX149" s="549"/>
      <c r="CZ149" s="489" t="s">
        <v>663</v>
      </c>
    </row>
    <row r="150" spans="1:106" ht="21" customHeight="1">
      <c r="A150" s="9">
        <v>1</v>
      </c>
      <c r="B150" s="9">
        <v>1</v>
      </c>
      <c r="C150" s="9">
        <v>1</v>
      </c>
      <c r="D150" s="9">
        <v>1</v>
      </c>
      <c r="E150" s="9">
        <v>1</v>
      </c>
      <c r="F150" s="9">
        <v>1</v>
      </c>
      <c r="G150" s="9">
        <v>1</v>
      </c>
      <c r="H150" s="9">
        <v>1</v>
      </c>
      <c r="I150" s="9">
        <v>1</v>
      </c>
      <c r="J150" s="9">
        <v>1</v>
      </c>
      <c r="K150" s="9">
        <v>1</v>
      </c>
      <c r="L150" s="9">
        <v>1</v>
      </c>
      <c r="M150" s="9">
        <v>1</v>
      </c>
      <c r="N150" s="9">
        <v>1</v>
      </c>
      <c r="O150" s="9">
        <v>1</v>
      </c>
      <c r="P150" s="9">
        <v>1</v>
      </c>
      <c r="Q150" s="9">
        <v>1</v>
      </c>
      <c r="R150" s="9">
        <v>1</v>
      </c>
      <c r="S150" s="9">
        <v>1</v>
      </c>
      <c r="T150" s="9">
        <v>1</v>
      </c>
      <c r="U150" s="9">
        <v>1</v>
      </c>
      <c r="V150" s="9">
        <v>1</v>
      </c>
      <c r="W150" s="9">
        <v>1</v>
      </c>
      <c r="X150" s="9">
        <v>1</v>
      </c>
      <c r="Y150" s="9">
        <v>1</v>
      </c>
      <c r="Z150" s="9">
        <v>1</v>
      </c>
      <c r="AA150" s="9">
        <v>1</v>
      </c>
      <c r="AB150" s="9">
        <v>1</v>
      </c>
      <c r="AC150" s="9">
        <v>1</v>
      </c>
      <c r="AD150" s="9">
        <v>1</v>
      </c>
      <c r="AE150" s="9">
        <v>1</v>
      </c>
      <c r="AF150" s="9">
        <v>1</v>
      </c>
      <c r="AG150" s="9">
        <v>1</v>
      </c>
      <c r="AH150" s="9">
        <v>1</v>
      </c>
      <c r="AI150" s="9">
        <v>1</v>
      </c>
      <c r="AJ150" s="9">
        <v>1</v>
      </c>
      <c r="AK150" s="9">
        <v>1</v>
      </c>
      <c r="AL150" s="9">
        <v>1</v>
      </c>
      <c r="AM150" s="9">
        <v>1</v>
      </c>
      <c r="AN150" s="9">
        <v>1</v>
      </c>
      <c r="AO150" s="9">
        <v>1</v>
      </c>
      <c r="AP150" s="9">
        <v>1</v>
      </c>
      <c r="AQ150" s="9">
        <v>1</v>
      </c>
      <c r="AR150" s="9">
        <v>1</v>
      </c>
      <c r="AS150" s="9">
        <v>1</v>
      </c>
      <c r="AT150" s="9">
        <v>1</v>
      </c>
      <c r="AU150" s="9">
        <v>1</v>
      </c>
      <c r="AV150" s="9">
        <v>1</v>
      </c>
      <c r="AW150" s="9">
        <v>1</v>
      </c>
      <c r="AX150" s="9">
        <v>1</v>
      </c>
      <c r="AY150" s="9">
        <v>1</v>
      </c>
      <c r="AZ150" s="9">
        <v>1</v>
      </c>
      <c r="BA150" s="9">
        <v>1</v>
      </c>
      <c r="BB150" s="9">
        <v>1</v>
      </c>
      <c r="BC150" s="9">
        <v>1</v>
      </c>
      <c r="BD150" s="9">
        <v>1</v>
      </c>
      <c r="BE150" s="9">
        <v>1</v>
      </c>
      <c r="BF150" s="9">
        <v>1</v>
      </c>
      <c r="BG150" s="9">
        <v>1</v>
      </c>
      <c r="BH150" s="9">
        <v>1</v>
      </c>
      <c r="BI150" s="9">
        <v>1</v>
      </c>
      <c r="BJ150" s="9">
        <v>1</v>
      </c>
      <c r="BK150" s="9">
        <v>1</v>
      </c>
      <c r="BL150" s="9">
        <v>1</v>
      </c>
      <c r="BM150" s="9">
        <v>1</v>
      </c>
      <c r="BN150" s="9">
        <v>1</v>
      </c>
      <c r="BO150" s="9">
        <v>1</v>
      </c>
      <c r="BP150" s="9">
        <v>1</v>
      </c>
      <c r="BQ150" s="9">
        <v>1</v>
      </c>
      <c r="BR150" s="9">
        <v>1</v>
      </c>
      <c r="BS150" s="9">
        <v>1</v>
      </c>
      <c r="BT150" s="9">
        <v>1</v>
      </c>
      <c r="BU150" s="9">
        <v>1</v>
      </c>
      <c r="BV150" s="9">
        <v>1</v>
      </c>
      <c r="BW150" s="9">
        <v>1</v>
      </c>
      <c r="BX150" s="9">
        <v>1</v>
      </c>
      <c r="BY150" s="9">
        <v>1</v>
      </c>
      <c r="BZ150" s="9">
        <v>1</v>
      </c>
      <c r="CA150" s="9">
        <v>1</v>
      </c>
      <c r="CB150" s="9">
        <v>1</v>
      </c>
      <c r="CC150" s="9">
        <v>1</v>
      </c>
      <c r="CD150" s="9">
        <v>1</v>
      </c>
      <c r="CE150" s="9">
        <v>1</v>
      </c>
      <c r="CF150" s="9">
        <v>1</v>
      </c>
      <c r="CG150" s="9">
        <v>1</v>
      </c>
      <c r="CH150" s="9">
        <v>1</v>
      </c>
      <c r="CI150" s="9">
        <v>1</v>
      </c>
      <c r="CJ150" s="9">
        <v>1</v>
      </c>
      <c r="CK150" s="9">
        <v>1</v>
      </c>
      <c r="CL150" s="9">
        <v>1</v>
      </c>
      <c r="CM150" s="9">
        <v>1</v>
      </c>
      <c r="CN150" s="9">
        <v>1</v>
      </c>
      <c r="CO150" s="9">
        <v>1</v>
      </c>
      <c r="CP150" s="9">
        <v>1</v>
      </c>
      <c r="CQ150" s="9">
        <v>1</v>
      </c>
      <c r="CR150" s="9">
        <v>1</v>
      </c>
      <c r="CS150" s="9">
        <v>1</v>
      </c>
      <c r="CT150" s="9">
        <v>1</v>
      </c>
      <c r="CU150" s="9">
        <v>1</v>
      </c>
      <c r="CV150" s="9">
        <v>1</v>
      </c>
      <c r="CW150" s="9">
        <v>1</v>
      </c>
      <c r="CX150" s="9">
        <v>1</v>
      </c>
      <c r="CY150" s="9">
        <v>1</v>
      </c>
      <c r="CZ150" s="8" t="str">
        <f>ADDRESS(ROW(),COLUMN(),4)</f>
        <v>CZ150</v>
      </c>
      <c r="DA150" s="957"/>
      <c r="DB150" s="6" t="str">
        <f>ADDRESS(ROW(),COLUMN(),4)</f>
        <v>DB150</v>
      </c>
    </row>
  </sheetData>
  <mergeCells count="305">
    <mergeCell ref="AK126:AL126"/>
    <mergeCell ref="AK127:AL127"/>
    <mergeCell ref="H47:I47"/>
    <mergeCell ref="J47:R48"/>
    <mergeCell ref="H48:I48"/>
    <mergeCell ref="H49:I49"/>
    <mergeCell ref="P50:S51"/>
    <mergeCell ref="P52:S53"/>
    <mergeCell ref="H55:J55"/>
    <mergeCell ref="M55:M56"/>
    <mergeCell ref="O55:O56"/>
    <mergeCell ref="P55:P56"/>
    <mergeCell ref="Q55:Q56"/>
    <mergeCell ref="R55:R56"/>
    <mergeCell ref="H56:J63"/>
    <mergeCell ref="H75:H76"/>
    <mergeCell ref="AK121:AL121"/>
    <mergeCell ref="AK122:AL122"/>
    <mergeCell ref="AK123:AL123"/>
    <mergeCell ref="AK124:AL124"/>
    <mergeCell ref="AK125:AL125"/>
    <mergeCell ref="AK118:AL118"/>
    <mergeCell ref="AK119:AL119"/>
    <mergeCell ref="AK112:AL112"/>
    <mergeCell ref="AQ119:AQ120"/>
    <mergeCell ref="AS119:AS120"/>
    <mergeCell ref="AT119:AT120"/>
    <mergeCell ref="AK120:AL120"/>
    <mergeCell ref="AK115:AL115"/>
    <mergeCell ref="AK116:AL116"/>
    <mergeCell ref="AQ116:AQ117"/>
    <mergeCell ref="AS116:AS117"/>
    <mergeCell ref="AT116:AT117"/>
    <mergeCell ref="AK117:AL117"/>
    <mergeCell ref="AK113:AL113"/>
    <mergeCell ref="AQ113:AQ114"/>
    <mergeCell ref="AS113:AS114"/>
    <mergeCell ref="AT113:AT114"/>
    <mergeCell ref="AK114:AL114"/>
    <mergeCell ref="AK109:AL109"/>
    <mergeCell ref="AK110:AL110"/>
    <mergeCell ref="AQ110:AQ111"/>
    <mergeCell ref="AS110:AS111"/>
    <mergeCell ref="AT110:AT111"/>
    <mergeCell ref="AK111:AL111"/>
    <mergeCell ref="AK106:AL106"/>
    <mergeCell ref="AK107:AL107"/>
    <mergeCell ref="AQ107:AQ108"/>
    <mergeCell ref="AS107:AS108"/>
    <mergeCell ref="AT107:AT108"/>
    <mergeCell ref="AK108:AL108"/>
    <mergeCell ref="AK103:AL103"/>
    <mergeCell ref="AK104:AL104"/>
    <mergeCell ref="AQ104:AQ105"/>
    <mergeCell ref="AS104:AS105"/>
    <mergeCell ref="AT104:AT105"/>
    <mergeCell ref="AK105:AL105"/>
    <mergeCell ref="AK100:AL100"/>
    <mergeCell ref="AK101:AL101"/>
    <mergeCell ref="AQ101:AQ102"/>
    <mergeCell ref="AS101:AS102"/>
    <mergeCell ref="AT101:AT102"/>
    <mergeCell ref="AK102:AL102"/>
    <mergeCell ref="AK97:AL97"/>
    <mergeCell ref="AK98:AL98"/>
    <mergeCell ref="AQ98:AQ99"/>
    <mergeCell ref="AS98:AS99"/>
    <mergeCell ref="AT98:AT99"/>
    <mergeCell ref="AK99:AL99"/>
    <mergeCell ref="AK94:AL94"/>
    <mergeCell ref="AK95:AL95"/>
    <mergeCell ref="AQ95:AQ96"/>
    <mergeCell ref="AS95:AS96"/>
    <mergeCell ref="AT95:AT96"/>
    <mergeCell ref="AK96:AL96"/>
    <mergeCell ref="AK91:AL91"/>
    <mergeCell ref="AK92:AL92"/>
    <mergeCell ref="AQ92:AQ93"/>
    <mergeCell ref="AS92:AS93"/>
    <mergeCell ref="AT92:AT93"/>
    <mergeCell ref="AK93:AL93"/>
    <mergeCell ref="AK88:AL88"/>
    <mergeCell ref="AK89:AL89"/>
    <mergeCell ref="AQ89:AQ90"/>
    <mergeCell ref="AS89:AS90"/>
    <mergeCell ref="AT89:AT90"/>
    <mergeCell ref="AK90:AL90"/>
    <mergeCell ref="AK85:AL85"/>
    <mergeCell ref="AK86:AL86"/>
    <mergeCell ref="AQ86:AQ87"/>
    <mergeCell ref="AS86:AS87"/>
    <mergeCell ref="AT86:AT87"/>
    <mergeCell ref="AK87:AL87"/>
    <mergeCell ref="AK82:AL82"/>
    <mergeCell ref="AK83:AL83"/>
    <mergeCell ref="AQ83:AQ84"/>
    <mergeCell ref="AS83:AS84"/>
    <mergeCell ref="AT83:AT84"/>
    <mergeCell ref="AK84:AL84"/>
    <mergeCell ref="AK79:AL79"/>
    <mergeCell ref="AK80:AL80"/>
    <mergeCell ref="AQ80:AQ81"/>
    <mergeCell ref="AS80:AS81"/>
    <mergeCell ref="AT80:AT81"/>
    <mergeCell ref="AK81:AL81"/>
    <mergeCell ref="AK76:AL76"/>
    <mergeCell ref="AK77:AL77"/>
    <mergeCell ref="AQ77:AQ78"/>
    <mergeCell ref="AS77:AS78"/>
    <mergeCell ref="AT77:AT78"/>
    <mergeCell ref="AK78:AL78"/>
    <mergeCell ref="AK73:AL73"/>
    <mergeCell ref="AK74:AL74"/>
    <mergeCell ref="AQ74:AQ75"/>
    <mergeCell ref="AS74:AS75"/>
    <mergeCell ref="AT74:AT75"/>
    <mergeCell ref="AK75:AL75"/>
    <mergeCell ref="AK70:AL70"/>
    <mergeCell ref="AK71:AL71"/>
    <mergeCell ref="AQ71:AQ72"/>
    <mergeCell ref="AS71:AS72"/>
    <mergeCell ref="AT71:AT72"/>
    <mergeCell ref="AK72:AL72"/>
    <mergeCell ref="AK67:AL67"/>
    <mergeCell ref="AK68:AL68"/>
    <mergeCell ref="AQ68:AQ69"/>
    <mergeCell ref="AS68:AS69"/>
    <mergeCell ref="AT68:AT69"/>
    <mergeCell ref="AK69:AL69"/>
    <mergeCell ref="AK64:AL64"/>
    <mergeCell ref="AK65:AL65"/>
    <mergeCell ref="AQ65:AQ66"/>
    <mergeCell ref="AS65:AS66"/>
    <mergeCell ref="AT65:AT66"/>
    <mergeCell ref="AK66:AL66"/>
    <mergeCell ref="AK61:AL61"/>
    <mergeCell ref="AK62:AL62"/>
    <mergeCell ref="AQ62:AQ63"/>
    <mergeCell ref="AS62:AS63"/>
    <mergeCell ref="AT62:AT63"/>
    <mergeCell ref="AK63:AL63"/>
    <mergeCell ref="AK58:AL58"/>
    <mergeCell ref="AK59:AL59"/>
    <mergeCell ref="AQ59:AQ60"/>
    <mergeCell ref="AS59:AS60"/>
    <mergeCell ref="AT59:AT60"/>
    <mergeCell ref="AK60:AL60"/>
    <mergeCell ref="AK55:AL55"/>
    <mergeCell ref="AK56:AL56"/>
    <mergeCell ref="AQ56:AQ57"/>
    <mergeCell ref="AS56:AS57"/>
    <mergeCell ref="AT56:AT57"/>
    <mergeCell ref="AK57:AL57"/>
    <mergeCell ref="AK52:AL52"/>
    <mergeCell ref="AK53:AL53"/>
    <mergeCell ref="AQ53:AQ54"/>
    <mergeCell ref="AS53:AS54"/>
    <mergeCell ref="AT53:AT54"/>
    <mergeCell ref="AK54:AL54"/>
    <mergeCell ref="AK49:AL49"/>
    <mergeCell ref="AK50:AL50"/>
    <mergeCell ref="AQ50:AQ51"/>
    <mergeCell ref="AS50:AS51"/>
    <mergeCell ref="AT50:AT51"/>
    <mergeCell ref="AK51:AL51"/>
    <mergeCell ref="AK46:AL46"/>
    <mergeCell ref="AK47:AL47"/>
    <mergeCell ref="AQ47:AQ48"/>
    <mergeCell ref="AS47:AS48"/>
    <mergeCell ref="AT47:AT48"/>
    <mergeCell ref="AK48:AL48"/>
    <mergeCell ref="AK43:AL43"/>
    <mergeCell ref="AK44:AL44"/>
    <mergeCell ref="AQ44:AQ45"/>
    <mergeCell ref="AS44:AS45"/>
    <mergeCell ref="AT44:AT45"/>
    <mergeCell ref="AK45:AL45"/>
    <mergeCell ref="AK40:AL40"/>
    <mergeCell ref="AK41:AL41"/>
    <mergeCell ref="AQ41:AQ42"/>
    <mergeCell ref="AS41:AS42"/>
    <mergeCell ref="AT41:AT42"/>
    <mergeCell ref="AK42:AL42"/>
    <mergeCell ref="AK37:AL37"/>
    <mergeCell ref="AK38:AL38"/>
    <mergeCell ref="AQ38:AQ39"/>
    <mergeCell ref="AS38:AS39"/>
    <mergeCell ref="AT38:AT39"/>
    <mergeCell ref="AK39:AL39"/>
    <mergeCell ref="AK34:AL34"/>
    <mergeCell ref="AK35:AL35"/>
    <mergeCell ref="AQ35:AQ36"/>
    <mergeCell ref="AS35:AS36"/>
    <mergeCell ref="AT35:AT36"/>
    <mergeCell ref="AK36:AL36"/>
    <mergeCell ref="AS29:AS30"/>
    <mergeCell ref="AT29:AT30"/>
    <mergeCell ref="AK30:AL30"/>
    <mergeCell ref="AK31:AL31"/>
    <mergeCell ref="AK32:AL32"/>
    <mergeCell ref="AQ32:AQ33"/>
    <mergeCell ref="AS32:AS33"/>
    <mergeCell ref="AT32:AT33"/>
    <mergeCell ref="AK33:AL33"/>
    <mergeCell ref="AT23:AT24"/>
    <mergeCell ref="AK24:AL24"/>
    <mergeCell ref="AN24:AO24"/>
    <mergeCell ref="AK25:AL25"/>
    <mergeCell ref="AK26:AL26"/>
    <mergeCell ref="AN26:AO26"/>
    <mergeCell ref="AQ26:AQ27"/>
    <mergeCell ref="AS26:AS27"/>
    <mergeCell ref="AT26:AT27"/>
    <mergeCell ref="AK27:AL27"/>
    <mergeCell ref="AQ23:AQ24"/>
    <mergeCell ref="AS23:AS24"/>
    <mergeCell ref="AK20:AL20"/>
    <mergeCell ref="AN20:AO20"/>
    <mergeCell ref="AQ20:AQ21"/>
    <mergeCell ref="AS20:AS21"/>
    <mergeCell ref="AK28:AL28"/>
    <mergeCell ref="AN28:AO28"/>
    <mergeCell ref="AK29:AL29"/>
    <mergeCell ref="AN29:AO29"/>
    <mergeCell ref="AQ29:AQ30"/>
    <mergeCell ref="AT20:AT21"/>
    <mergeCell ref="AK21:AL21"/>
    <mergeCell ref="CQ41:CQ42"/>
    <mergeCell ref="CR41:CR42"/>
    <mergeCell ref="V15:V16"/>
    <mergeCell ref="Y15:Y16"/>
    <mergeCell ref="AB15:AB16"/>
    <mergeCell ref="AQ14:AQ15"/>
    <mergeCell ref="AK15:AL15"/>
    <mergeCell ref="AK16:AL16"/>
    <mergeCell ref="AN16:AO16"/>
    <mergeCell ref="AK17:AL17"/>
    <mergeCell ref="AQ17:AQ18"/>
    <mergeCell ref="AS17:AS18"/>
    <mergeCell ref="AT17:AT18"/>
    <mergeCell ref="AK18:AL18"/>
    <mergeCell ref="AN18:AO18"/>
    <mergeCell ref="AK19:AL19"/>
    <mergeCell ref="CL30:CM30"/>
    <mergeCell ref="CL31:CM31"/>
    <mergeCell ref="CL32:CM32"/>
    <mergeCell ref="AK22:AL22"/>
    <mergeCell ref="AN22:AO22"/>
    <mergeCell ref="AK23:AL23"/>
    <mergeCell ref="CL28:CM28"/>
    <mergeCell ref="CN28:CR29"/>
    <mergeCell ref="CS28:CS29"/>
    <mergeCell ref="CL29:CM29"/>
    <mergeCell ref="CL6:CS8"/>
    <mergeCell ref="CU6:CX6"/>
    <mergeCell ref="CR11:CS12"/>
    <mergeCell ref="CL14:CS15"/>
    <mergeCell ref="CL16:CS17"/>
    <mergeCell ref="CS34:CS35"/>
    <mergeCell ref="CU34:CX34"/>
    <mergeCell ref="CL41:CL42"/>
    <mergeCell ref="CM41:CM42"/>
    <mergeCell ref="CO41:CO42"/>
    <mergeCell ref="CP41:CP42"/>
    <mergeCell ref="H41:H42"/>
    <mergeCell ref="S47:S48"/>
    <mergeCell ref="P18:S19"/>
    <mergeCell ref="AW19:BB20"/>
    <mergeCell ref="H21:J21"/>
    <mergeCell ref="M21:M22"/>
    <mergeCell ref="O21:O22"/>
    <mergeCell ref="P21:P22"/>
    <mergeCell ref="Q21:Q22"/>
    <mergeCell ref="R21:R22"/>
    <mergeCell ref="H22:J29"/>
    <mergeCell ref="CD17:CD18"/>
    <mergeCell ref="CE17:CE18"/>
    <mergeCell ref="CF17:CF18"/>
    <mergeCell ref="CG17:CH17"/>
    <mergeCell ref="CS32:CS33"/>
    <mergeCell ref="CL33:CM33"/>
    <mergeCell ref="CU20:CX20"/>
    <mergeCell ref="H15:I15"/>
    <mergeCell ref="P16:S17"/>
    <mergeCell ref="CA17:CA18"/>
    <mergeCell ref="CB17:CB18"/>
    <mergeCell ref="CC17:CC18"/>
    <mergeCell ref="CI17:CI18"/>
    <mergeCell ref="CJ17:CJ18"/>
    <mergeCell ref="U15:U16"/>
    <mergeCell ref="X15:X16"/>
    <mergeCell ref="AA15:AA16"/>
    <mergeCell ref="U13:AB13"/>
    <mergeCell ref="AE13:AE14"/>
    <mergeCell ref="BF3:BG3"/>
    <mergeCell ref="B3:B8"/>
    <mergeCell ref="AW13:BD14"/>
    <mergeCell ref="BF13:BG14"/>
    <mergeCell ref="H13:I13"/>
    <mergeCell ref="H14:I14"/>
    <mergeCell ref="J13:R14"/>
    <mergeCell ref="S13:S14"/>
    <mergeCell ref="BF4:BG9"/>
    <mergeCell ref="AG13:AG14"/>
    <mergeCell ref="AN14:AO14"/>
  </mergeCells>
  <hyperlinks>
    <hyperlink ref="CM55" r:id="rId1" xr:uid="{7781AEDB-2BA1-4E1D-BF60-FB7A7F62CB00}"/>
    <hyperlink ref="AO12" r:id="rId2" xr:uid="{0401013A-35AF-4FF7-9D30-CDB2ACB2B162}"/>
  </hyperlinks>
  <printOptions horizontalCentered="1"/>
  <pageMargins left="0.31496062992125984" right="0.11811023622047245" top="0.15748031496062992" bottom="0.15748031496062992" header="0.11811023622047245" footer="0.11811023622047245"/>
  <pageSetup paperSize="9" scale="55"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A322-9F8C-4DED-B511-03899E89F518}">
  <sheetPr>
    <pageSetUpPr fitToPage="1"/>
  </sheetPr>
  <dimension ref="A1:DC151"/>
  <sheetViews>
    <sheetView showZeros="0" zoomScaleNormal="100" workbookViewId="0">
      <selection activeCell="CJ156" sqref="CJ156"/>
    </sheetView>
  </sheetViews>
  <sheetFormatPr baseColWidth="10" defaultColWidth="11.42578125" defaultRowHeight="15"/>
  <cols>
    <col min="1" max="1" width="3.5703125" style="1" customWidth="1"/>
    <col min="2" max="2" width="3.7109375" style="1" customWidth="1"/>
    <col min="3" max="7" width="2.7109375" style="1" customWidth="1"/>
    <col min="8" max="8" width="10.7109375" style="1" customWidth="1"/>
    <col min="9" max="9" width="12.7109375" style="1" customWidth="1"/>
    <col min="10" max="10" width="10.7109375" style="1" customWidth="1"/>
    <col min="11" max="11" width="3.85546875" style="1" customWidth="1"/>
    <col min="12" max="13" width="11.7109375" style="1" customWidth="1"/>
    <col min="14" max="14" width="4.5703125" style="1" customWidth="1"/>
    <col min="15" max="15" width="12" style="1" customWidth="1"/>
    <col min="16" max="16" width="11.7109375" style="1" customWidth="1"/>
    <col min="17" max="18" width="13.28515625" style="1" customWidth="1"/>
    <col min="19" max="19" width="40.7109375" style="1" customWidth="1"/>
    <col min="20" max="20" width="7.5703125" style="1" customWidth="1"/>
    <col min="21" max="21" width="11.7109375" style="3" customWidth="1"/>
    <col min="22" max="22" width="10.7109375" style="1" customWidth="1"/>
    <col min="23" max="23" width="7.5703125" style="1" customWidth="1"/>
    <col min="24" max="24" width="11.7109375" style="3" customWidth="1"/>
    <col min="25" max="25" width="10.7109375" style="1" customWidth="1"/>
    <col min="26" max="26" width="7.5703125" style="1" customWidth="1"/>
    <col min="27" max="27" width="11.7109375" style="3" customWidth="1"/>
    <col min="28" max="28" width="10.7109375" style="1" customWidth="1"/>
    <col min="29" max="29" width="6" style="1" customWidth="1"/>
    <col min="30" max="30" width="5.85546875" style="1" customWidth="1"/>
    <col min="31" max="31" width="13.140625" style="1" customWidth="1"/>
    <col min="32" max="32" width="2.7109375" style="1" customWidth="1"/>
    <col min="33" max="33" width="7.7109375" style="1" customWidth="1"/>
    <col min="34" max="34" width="2.7109375" style="1" customWidth="1"/>
    <col min="35" max="35" width="40.7109375" style="1" customWidth="1"/>
    <col min="36" max="36" width="2.140625" style="1" customWidth="1"/>
    <col min="37" max="37" width="13.140625" style="1" customWidth="1"/>
    <col min="38" max="38" width="13.42578125" style="1" customWidth="1"/>
    <col min="39" max="39" width="11.42578125" style="1"/>
    <col min="40" max="40" width="10.7109375" customWidth="1"/>
    <col min="41" max="41" width="12.7109375" customWidth="1"/>
    <col min="43" max="43" width="40.7109375" customWidth="1"/>
    <col min="44" max="44" width="11.85546875" customWidth="1"/>
    <col min="45" max="45" width="40.7109375" customWidth="1"/>
    <col min="46" max="46" width="31.5703125" customWidth="1"/>
    <col min="47" max="48" width="6" style="1" customWidth="1"/>
    <col min="49" max="49" width="40.7109375" style="4" customWidth="1"/>
    <col min="50" max="50" width="6.140625" style="4" customWidth="1"/>
    <col min="51" max="51" width="12.7109375" style="4" customWidth="1"/>
    <col min="52" max="52" width="25.7109375" style="4" customWidth="1"/>
    <col min="53" max="53" width="23.7109375" style="4" customWidth="1"/>
    <col min="54" max="54" width="7.7109375" style="4" customWidth="1"/>
    <col min="55" max="55" width="13.5703125" style="4" customWidth="1"/>
    <col min="56" max="56" width="12.7109375" style="4" customWidth="1"/>
    <col min="57" max="57" width="9.85546875" style="4" customWidth="1"/>
    <col min="58" max="58" width="11.7109375" style="4" customWidth="1"/>
    <col min="59" max="59" width="13.85546875" style="4" customWidth="1"/>
    <col min="60" max="60" width="7.5703125" style="1" customWidth="1"/>
    <col min="61" max="61" width="31.140625" style="1" customWidth="1"/>
    <col min="62" max="62" width="11.42578125" style="1" customWidth="1"/>
    <col min="63" max="63" width="17.42578125" style="1" customWidth="1"/>
    <col min="64" max="65" width="18" style="1" customWidth="1"/>
    <col min="66" max="66" width="14.42578125" style="1" customWidth="1"/>
    <col min="67" max="67" width="11.42578125" style="1" customWidth="1"/>
    <col min="68" max="68" width="14.7109375" style="2" customWidth="1"/>
    <col min="69" max="69" width="21.7109375" style="2" customWidth="1"/>
    <col min="70" max="70" width="18.85546875" style="2" customWidth="1"/>
    <col min="71" max="71" width="17.42578125" style="1" customWidth="1"/>
    <col min="72" max="74" width="11.42578125" style="1"/>
    <col min="75" max="75" width="17.5703125" style="1" customWidth="1"/>
    <col min="76" max="76" width="11.42578125" style="1"/>
    <col min="77" max="77" width="28.85546875" style="1" customWidth="1"/>
    <col min="78" max="78" width="25.85546875" style="3" customWidth="1"/>
    <col min="79" max="79" width="17.42578125" style="3" customWidth="1"/>
    <col min="80" max="80" width="27" style="3" customWidth="1"/>
    <col min="81" max="81" width="9.7109375" style="3" customWidth="1"/>
    <col min="82" max="82" width="11.7109375" style="3" customWidth="1"/>
    <col min="83" max="83" width="11.140625" style="3" customWidth="1"/>
    <col min="84" max="87" width="9.7109375" style="3" customWidth="1"/>
    <col min="88" max="88" width="56.7109375" style="1" customWidth="1"/>
    <col min="89" max="89" width="11.42578125" style="1" customWidth="1"/>
    <col min="90" max="90" width="11.7109375" style="2" customWidth="1"/>
    <col min="91" max="91" width="14.7109375" style="2" customWidth="1"/>
    <col min="92" max="93" width="11.7109375" style="2" customWidth="1"/>
    <col min="94" max="94" width="11.7109375" style="1" customWidth="1"/>
    <col min="95" max="95" width="12.7109375" style="1" customWidth="1"/>
    <col min="96" max="96" width="15" style="1" customWidth="1"/>
    <col min="97" max="97" width="32.140625" style="1" customWidth="1"/>
    <col min="98" max="99" width="4.85546875" style="1" customWidth="1"/>
    <col min="104" max="104" width="11.42578125" style="1" customWidth="1"/>
    <col min="105" max="105" width="8.140625" style="1" customWidth="1"/>
    <col min="106" max="106" width="11.42578125" style="1"/>
    <col min="107" max="107" width="42.28515625" style="1" customWidth="1"/>
    <col min="108" max="16384" width="11.42578125" style="1"/>
  </cols>
  <sheetData>
    <row r="1" spans="1:107" ht="17.25" thickTop="1" thickBot="1">
      <c r="A1" s="8" t="str">
        <f>ADDRESS(ROW(),COLUMN(),4)</f>
        <v>A1</v>
      </c>
      <c r="B1" s="359" t="str">
        <f>SUBSTITUTE(ADDRESS(1,COLUMN(),4),"1","")</f>
        <v>B</v>
      </c>
      <c r="C1" s="359" t="str">
        <f>SUBSTITUTE(ADDRESS(1,COLUMN(),4),"1","")</f>
        <v>C</v>
      </c>
      <c r="D1" s="359" t="str">
        <f>SUBSTITUTE(ADDRESS(1,COLUMN(),4),"1","")</f>
        <v>D</v>
      </c>
      <c r="E1" s="359" t="str">
        <f>SUBSTITUTE(ADDRESS(1,COLUMN(),4),"1","")</f>
        <v>E</v>
      </c>
      <c r="F1" s="359" t="str">
        <f t="shared" ref="F1:S1" si="0">SUBSTITUTE(ADDRESS(1,COLUMN(),4),"1","")</f>
        <v>F</v>
      </c>
      <c r="G1" s="359" t="str">
        <f t="shared" si="0"/>
        <v>G</v>
      </c>
      <c r="H1" s="359" t="str">
        <f t="shared" si="0"/>
        <v>H</v>
      </c>
      <c r="I1" s="359" t="str">
        <f t="shared" si="0"/>
        <v>I</v>
      </c>
      <c r="J1" s="359" t="str">
        <f t="shared" si="0"/>
        <v>J</v>
      </c>
      <c r="K1" s="359" t="str">
        <f t="shared" si="0"/>
        <v>K</v>
      </c>
      <c r="L1" s="359" t="str">
        <f t="shared" si="0"/>
        <v>L</v>
      </c>
      <c r="M1" s="359" t="str">
        <f t="shared" si="0"/>
        <v>M</v>
      </c>
      <c r="N1" s="359" t="str">
        <f t="shared" si="0"/>
        <v>N</v>
      </c>
      <c r="O1" s="359" t="str">
        <f t="shared" si="0"/>
        <v>O</v>
      </c>
      <c r="P1" s="359" t="str">
        <f t="shared" si="0"/>
        <v>P</v>
      </c>
      <c r="Q1" s="359" t="str">
        <f t="shared" si="0"/>
        <v>Q</v>
      </c>
      <c r="R1" s="359" t="str">
        <f t="shared" si="0"/>
        <v>R</v>
      </c>
      <c r="S1" s="359" t="str">
        <f t="shared" si="0"/>
        <v>S</v>
      </c>
      <c r="T1" s="343"/>
      <c r="U1" s="358" t="str">
        <f t="shared" ref="U1:AB1" si="1">SUBSTITUTE(ADDRESS(1,COLUMN(),4),"1","")</f>
        <v>U</v>
      </c>
      <c r="V1" s="358" t="str">
        <f t="shared" si="1"/>
        <v>V</v>
      </c>
      <c r="W1" s="343"/>
      <c r="X1" s="358" t="str">
        <f t="shared" si="1"/>
        <v>X</v>
      </c>
      <c r="Y1" s="358" t="str">
        <f t="shared" si="1"/>
        <v>Y</v>
      </c>
      <c r="Z1" s="343"/>
      <c r="AA1" s="358" t="str">
        <f t="shared" si="1"/>
        <v>AA</v>
      </c>
      <c r="AB1" s="358" t="str">
        <f t="shared" si="1"/>
        <v>AB</v>
      </c>
      <c r="AC1" s="343"/>
      <c r="AE1" s="358" t="str">
        <f t="shared" ref="AE1:AQ1" si="2">SUBSTITUTE(ADDRESS(1,COLUMN(),4),"1","")</f>
        <v>AE</v>
      </c>
      <c r="AF1"/>
      <c r="AG1"/>
      <c r="AH1"/>
      <c r="AI1" s="358" t="str">
        <f t="shared" si="2"/>
        <v>AI</v>
      </c>
      <c r="AJ1"/>
      <c r="AK1" s="358" t="str">
        <f t="shared" si="2"/>
        <v>AK</v>
      </c>
      <c r="AL1" s="358" t="str">
        <f t="shared" si="2"/>
        <v>AL</v>
      </c>
      <c r="AM1"/>
      <c r="AN1" s="358" t="str">
        <f t="shared" si="2"/>
        <v>AN</v>
      </c>
      <c r="AO1" s="358" t="str">
        <f t="shared" si="2"/>
        <v>AO</v>
      </c>
      <c r="AQ1" s="358" t="str">
        <f t="shared" si="2"/>
        <v>AQ</v>
      </c>
      <c r="AR1" s="11"/>
      <c r="AS1" s="11"/>
      <c r="AT1" s="11"/>
      <c r="AU1" s="343"/>
      <c r="AV1" s="343"/>
      <c r="AW1" s="357" t="str">
        <f t="shared" ref="AW1:BG1" si="3">SUBSTITUTE(ADDRESS(1,COLUMN(),4),"1","")</f>
        <v>AW</v>
      </c>
      <c r="AX1" s="357" t="str">
        <f t="shared" si="3"/>
        <v>AX</v>
      </c>
      <c r="AY1" s="357" t="str">
        <f t="shared" si="3"/>
        <v>AY</v>
      </c>
      <c r="AZ1" s="357" t="str">
        <f t="shared" si="3"/>
        <v>AZ</v>
      </c>
      <c r="BA1" s="357" t="str">
        <f t="shared" si="3"/>
        <v>BA</v>
      </c>
      <c r="BB1" s="357" t="str">
        <f t="shared" si="3"/>
        <v>BB</v>
      </c>
      <c r="BC1" s="357" t="str">
        <f t="shared" si="3"/>
        <v>BC</v>
      </c>
      <c r="BD1" s="357" t="str">
        <f t="shared" si="3"/>
        <v>BD</v>
      </c>
      <c r="BE1" s="357" t="str">
        <f t="shared" si="3"/>
        <v>BE</v>
      </c>
      <c r="BF1" s="357" t="str">
        <f t="shared" si="3"/>
        <v>BF</v>
      </c>
      <c r="BG1" s="357" t="str">
        <f t="shared" si="3"/>
        <v>BG</v>
      </c>
      <c r="BH1" s="343"/>
      <c r="BI1" s="358" t="str">
        <f t="shared" ref="BI1:BW1" si="4">SUBSTITUTE(ADDRESS(1,COLUMN(),4),"1","")</f>
        <v>BI</v>
      </c>
      <c r="BJ1" s="358" t="str">
        <f t="shared" si="4"/>
        <v>BJ</v>
      </c>
      <c r="BK1" s="358" t="str">
        <f t="shared" si="4"/>
        <v>BK</v>
      </c>
      <c r="BL1" s="358" t="str">
        <f t="shared" si="4"/>
        <v>BL</v>
      </c>
      <c r="BM1" s="358" t="str">
        <f t="shared" si="4"/>
        <v>BM</v>
      </c>
      <c r="BN1" s="358" t="str">
        <f t="shared" si="4"/>
        <v>BN</v>
      </c>
      <c r="BO1" s="358" t="str">
        <f t="shared" si="4"/>
        <v>BO</v>
      </c>
      <c r="BP1" s="358" t="str">
        <f t="shared" si="4"/>
        <v>BP</v>
      </c>
      <c r="BQ1" s="358" t="str">
        <f t="shared" si="4"/>
        <v>BQ</v>
      </c>
      <c r="BR1" s="358" t="str">
        <f t="shared" si="4"/>
        <v>BR</v>
      </c>
      <c r="BS1" s="358" t="str">
        <f t="shared" si="4"/>
        <v>BS</v>
      </c>
      <c r="BT1" s="358" t="str">
        <f t="shared" si="4"/>
        <v>BT</v>
      </c>
      <c r="BU1" s="358" t="str">
        <f t="shared" si="4"/>
        <v>BU</v>
      </c>
      <c r="BV1" s="358" t="str">
        <f t="shared" si="4"/>
        <v>BV</v>
      </c>
      <c r="BW1" s="358" t="str">
        <f t="shared" si="4"/>
        <v>BW</v>
      </c>
      <c r="BZ1" s="358" t="str">
        <f t="shared" ref="BZ1:CJ1" si="5">SUBSTITUTE(ADDRESS(1,COLUMN(),4),"1","")</f>
        <v>BZ</v>
      </c>
      <c r="CA1" s="358" t="str">
        <f t="shared" si="5"/>
        <v>CA</v>
      </c>
      <c r="CB1" s="358" t="str">
        <f t="shared" si="5"/>
        <v>CB</v>
      </c>
      <c r="CC1" s="358" t="str">
        <f t="shared" si="5"/>
        <v>CC</v>
      </c>
      <c r="CD1" s="358" t="str">
        <f t="shared" si="5"/>
        <v>CD</v>
      </c>
      <c r="CE1" s="358" t="str">
        <f t="shared" si="5"/>
        <v>CE</v>
      </c>
      <c r="CF1" s="358" t="str">
        <f t="shared" si="5"/>
        <v>CF</v>
      </c>
      <c r="CG1" s="358" t="str">
        <f t="shared" si="5"/>
        <v>CG</v>
      </c>
      <c r="CH1" s="358" t="str">
        <f t="shared" si="5"/>
        <v>CH</v>
      </c>
      <c r="CI1" s="358" t="str">
        <f t="shared" si="5"/>
        <v>CI</v>
      </c>
      <c r="CJ1" s="358" t="str">
        <f t="shared" si="5"/>
        <v>CJ</v>
      </c>
      <c r="CL1" s="358" t="str">
        <f t="shared" ref="CL1:CR1" si="6">SUBSTITUTE(ADDRESS(1,COLUMN(),4),"1","")</f>
        <v>CL</v>
      </c>
      <c r="CM1" s="358" t="str">
        <f t="shared" si="6"/>
        <v>CM</v>
      </c>
      <c r="CN1" s="358" t="str">
        <f t="shared" si="6"/>
        <v>CN</v>
      </c>
      <c r="CO1" s="358" t="str">
        <f t="shared" si="6"/>
        <v>CO</v>
      </c>
      <c r="CP1" s="358" t="str">
        <f t="shared" si="6"/>
        <v>CP</v>
      </c>
      <c r="CQ1" s="358" t="str">
        <f t="shared" si="6"/>
        <v>CQ</v>
      </c>
      <c r="CR1" s="358" t="str">
        <f t="shared" si="6"/>
        <v>CR</v>
      </c>
      <c r="CS1"/>
      <c r="CT1"/>
      <c r="CU1"/>
      <c r="CV1" s="349"/>
      <c r="CW1" s="349"/>
      <c r="CX1" s="349"/>
      <c r="CY1" s="349"/>
      <c r="DA1" s="9">
        <v>1</v>
      </c>
      <c r="DB1" s="356" t="str">
        <f>SUBSTITUTE(ADDRESS(1,COLUMN(),4),"1","")</f>
        <v>DB</v>
      </c>
      <c r="DC1" s="355" t="str">
        <f>SUBSTITUTE(ADDRESS(1,COLUMN(),4),"1","")</f>
        <v>DC</v>
      </c>
    </row>
    <row r="2" spans="1:107" ht="18" customHeight="1" thickBot="1">
      <c r="B2" s="354">
        <f ca="1">CELL("largeur",B2)</f>
        <v>3</v>
      </c>
      <c r="C2" s="354">
        <f ca="1">CELL("largeur",C2)</f>
        <v>2</v>
      </c>
      <c r="D2" s="354">
        <f ca="1">CELL("largeur",D2)</f>
        <v>2</v>
      </c>
      <c r="E2" s="354">
        <f ca="1">CELL("largeur",E2)</f>
        <v>2</v>
      </c>
      <c r="F2" s="354">
        <f t="shared" ref="F2:S2" ca="1" si="7">CELL("largeur",F2)</f>
        <v>2</v>
      </c>
      <c r="G2" s="354">
        <f t="shared" ca="1" si="7"/>
        <v>2</v>
      </c>
      <c r="H2" s="354">
        <f t="shared" ca="1" si="7"/>
        <v>10</v>
      </c>
      <c r="I2" s="354">
        <f t="shared" ca="1" si="7"/>
        <v>12</v>
      </c>
      <c r="J2" s="354">
        <f t="shared" ca="1" si="7"/>
        <v>10</v>
      </c>
      <c r="K2" s="354">
        <f t="shared" ca="1" si="7"/>
        <v>3</v>
      </c>
      <c r="L2" s="354">
        <f t="shared" ca="1" si="7"/>
        <v>11</v>
      </c>
      <c r="M2" s="354">
        <f t="shared" ca="1" si="7"/>
        <v>11</v>
      </c>
      <c r="N2" s="354">
        <f t="shared" ca="1" si="7"/>
        <v>4</v>
      </c>
      <c r="O2" s="354">
        <f t="shared" ca="1" si="7"/>
        <v>11</v>
      </c>
      <c r="P2" s="354">
        <f t="shared" ca="1" si="7"/>
        <v>11</v>
      </c>
      <c r="Q2" s="354">
        <f t="shared" ca="1" si="7"/>
        <v>13</v>
      </c>
      <c r="R2" s="354">
        <f t="shared" ca="1" si="7"/>
        <v>13</v>
      </c>
      <c r="S2" s="354">
        <f t="shared" ca="1" si="7"/>
        <v>40</v>
      </c>
      <c r="T2" s="343"/>
      <c r="U2" s="353">
        <f t="shared" ref="U2:AB2" ca="1" si="8">CELL("largeur",U2)</f>
        <v>11</v>
      </c>
      <c r="V2" s="353">
        <f t="shared" ca="1" si="8"/>
        <v>10</v>
      </c>
      <c r="W2" s="343"/>
      <c r="X2" s="353">
        <f t="shared" ca="1" si="8"/>
        <v>11</v>
      </c>
      <c r="Y2" s="353">
        <f t="shared" ca="1" si="8"/>
        <v>10</v>
      </c>
      <c r="Z2" s="343"/>
      <c r="AA2" s="353">
        <f t="shared" ca="1" si="8"/>
        <v>11</v>
      </c>
      <c r="AB2" s="353">
        <f t="shared" ca="1" si="8"/>
        <v>10</v>
      </c>
      <c r="AC2" s="343"/>
      <c r="AD2" s="343"/>
      <c r="AE2" s="353">
        <f ca="1">CELL("largeur",AE2)</f>
        <v>12</v>
      </c>
      <c r="AF2"/>
      <c r="AG2"/>
      <c r="AH2"/>
      <c r="AI2" s="353">
        <f ca="1">CELL("largeur",AI2)</f>
        <v>40</v>
      </c>
      <c r="AJ2"/>
      <c r="AK2" s="353">
        <f ca="1">CELL("largeur",AK2)</f>
        <v>12</v>
      </c>
      <c r="AL2" s="353">
        <f ca="1">CELL("largeur",AL2)</f>
        <v>13</v>
      </c>
      <c r="AM2"/>
      <c r="AN2" s="353">
        <f ca="1">CELL("largeur",AN2)</f>
        <v>10</v>
      </c>
      <c r="AO2" s="353">
        <f ca="1">CELL("largeur",AO2)</f>
        <v>12</v>
      </c>
      <c r="AQ2" s="353">
        <f ca="1">CELL("largeur",AQ2)</f>
        <v>40</v>
      </c>
      <c r="AR2" s="11"/>
      <c r="AS2" s="11"/>
      <c r="AT2" s="11"/>
      <c r="AU2" s="343"/>
      <c r="AV2" s="343"/>
      <c r="AW2" s="353">
        <f t="shared" ref="AW2:BG2" ca="1" si="9">CELL("largeur",AW2)</f>
        <v>40</v>
      </c>
      <c r="AX2" s="353">
        <f t="shared" ca="1" si="9"/>
        <v>5</v>
      </c>
      <c r="AY2" s="353">
        <f t="shared" ca="1" si="9"/>
        <v>12</v>
      </c>
      <c r="AZ2" s="353">
        <f t="shared" ca="1" si="9"/>
        <v>25</v>
      </c>
      <c r="BA2" s="353">
        <f t="shared" ca="1" si="9"/>
        <v>23</v>
      </c>
      <c r="BB2" s="353">
        <f t="shared" ca="1" si="9"/>
        <v>7</v>
      </c>
      <c r="BC2" s="353">
        <f t="shared" ca="1" si="9"/>
        <v>13</v>
      </c>
      <c r="BD2" s="353">
        <f t="shared" ca="1" si="9"/>
        <v>12</v>
      </c>
      <c r="BE2" s="353">
        <f t="shared" ca="1" si="9"/>
        <v>9</v>
      </c>
      <c r="BF2" s="353">
        <f t="shared" ca="1" si="9"/>
        <v>11</v>
      </c>
      <c r="BG2" s="353">
        <f t="shared" ca="1" si="9"/>
        <v>13</v>
      </c>
      <c r="BH2" s="343"/>
      <c r="BI2" s="353">
        <f t="shared" ref="BI2:BW2" ca="1" si="10">CELL("largeur",BI2)</f>
        <v>30</v>
      </c>
      <c r="BJ2" s="353">
        <f t="shared" ca="1" si="10"/>
        <v>11</v>
      </c>
      <c r="BK2" s="353">
        <f t="shared" ca="1" si="10"/>
        <v>17</v>
      </c>
      <c r="BL2" s="353">
        <f t="shared" ca="1" si="10"/>
        <v>17</v>
      </c>
      <c r="BM2" s="353">
        <f t="shared" ca="1" si="10"/>
        <v>17</v>
      </c>
      <c r="BN2" s="353">
        <f t="shared" ca="1" si="10"/>
        <v>14</v>
      </c>
      <c r="BO2" s="353">
        <f t="shared" ca="1" si="10"/>
        <v>11</v>
      </c>
      <c r="BP2" s="353">
        <f t="shared" ca="1" si="10"/>
        <v>14</v>
      </c>
      <c r="BQ2" s="353">
        <f t="shared" ca="1" si="10"/>
        <v>21</v>
      </c>
      <c r="BR2" s="353">
        <f t="shared" ca="1" si="10"/>
        <v>18</v>
      </c>
      <c r="BS2" s="353">
        <f t="shared" ca="1" si="10"/>
        <v>17</v>
      </c>
      <c r="BT2" s="353">
        <f t="shared" ca="1" si="10"/>
        <v>11</v>
      </c>
      <c r="BU2" s="353">
        <f t="shared" ca="1" si="10"/>
        <v>11</v>
      </c>
      <c r="BV2" s="353">
        <f t="shared" ca="1" si="10"/>
        <v>11</v>
      </c>
      <c r="BW2" s="353">
        <f t="shared" ca="1" si="10"/>
        <v>17</v>
      </c>
      <c r="BZ2" s="353">
        <f t="shared" ref="BZ2:CJ2" ca="1" si="11">CELL("largeur",BZ2)</f>
        <v>25</v>
      </c>
      <c r="CA2" s="353">
        <f t="shared" ca="1" si="11"/>
        <v>17</v>
      </c>
      <c r="CB2" s="353">
        <f t="shared" ca="1" si="11"/>
        <v>26</v>
      </c>
      <c r="CC2" s="353">
        <f t="shared" ca="1" si="11"/>
        <v>9</v>
      </c>
      <c r="CD2" s="353">
        <f t="shared" ca="1" si="11"/>
        <v>11</v>
      </c>
      <c r="CE2" s="353">
        <f t="shared" ca="1" si="11"/>
        <v>10</v>
      </c>
      <c r="CF2" s="353">
        <f t="shared" ca="1" si="11"/>
        <v>9</v>
      </c>
      <c r="CG2" s="353">
        <f t="shared" ca="1" si="11"/>
        <v>9</v>
      </c>
      <c r="CH2" s="353">
        <f t="shared" ca="1" si="11"/>
        <v>9</v>
      </c>
      <c r="CI2" s="353">
        <f t="shared" ca="1" si="11"/>
        <v>9</v>
      </c>
      <c r="CJ2" s="353">
        <f t="shared" ca="1" si="11"/>
        <v>56</v>
      </c>
      <c r="CK2" s="20"/>
      <c r="CL2" s="353">
        <f t="shared" ref="CL2:CR2" ca="1" si="12">CELL("largeur",CL2)</f>
        <v>11</v>
      </c>
      <c r="CM2" s="353">
        <f t="shared" ca="1" si="12"/>
        <v>14</v>
      </c>
      <c r="CN2" s="353">
        <f t="shared" ca="1" si="12"/>
        <v>11</v>
      </c>
      <c r="CO2" s="353">
        <f t="shared" ca="1" si="12"/>
        <v>11</v>
      </c>
      <c r="CP2" s="353">
        <f t="shared" ca="1" si="12"/>
        <v>11</v>
      </c>
      <c r="CQ2" s="353">
        <f t="shared" ca="1" si="12"/>
        <v>12</v>
      </c>
      <c r="CR2" s="353">
        <f t="shared" ca="1" si="12"/>
        <v>14</v>
      </c>
      <c r="CS2"/>
      <c r="CT2"/>
      <c r="CU2"/>
      <c r="CV2" s="349"/>
      <c r="CW2" s="349"/>
      <c r="CX2" s="349"/>
      <c r="CY2" s="349"/>
      <c r="CZ2" s="20"/>
      <c r="DA2" s="9">
        <v>1</v>
      </c>
      <c r="DB2" s="830" t="s">
        <v>2011</v>
      </c>
      <c r="DC2" s="351"/>
    </row>
    <row r="3" spans="1:107" s="348" customFormat="1" ht="24.95" customHeight="1">
      <c r="B3" s="1546" t="s">
        <v>585</v>
      </c>
      <c r="C3" s="538"/>
      <c r="D3" s="538"/>
      <c r="E3" s="538"/>
      <c r="F3" s="538"/>
      <c r="G3" s="538"/>
      <c r="H3" s="350"/>
      <c r="I3" s="350"/>
      <c r="J3" s="350"/>
      <c r="K3" s="350"/>
      <c r="L3" s="350"/>
      <c r="M3" s="350"/>
      <c r="N3" s="350"/>
      <c r="O3" s="726"/>
      <c r="P3" s="726"/>
      <c r="Q3" s="350"/>
      <c r="R3" s="350"/>
      <c r="S3" s="561"/>
      <c r="T3" s="343"/>
      <c r="U3" s="982" t="s">
        <v>2817</v>
      </c>
      <c r="V3" s="343"/>
      <c r="W3" s="343"/>
      <c r="X3" s="349"/>
      <c r="Y3" s="343"/>
      <c r="Z3" s="343"/>
      <c r="AA3" s="349"/>
      <c r="AB3" s="343"/>
      <c r="AC3" s="343"/>
      <c r="AD3" s="343"/>
      <c r="AE3" s="11"/>
      <c r="AF3" s="11"/>
      <c r="AG3" s="11"/>
      <c r="AH3" s="11"/>
      <c r="AI3" s="11"/>
      <c r="AJ3" s="11"/>
      <c r="AK3" s="11"/>
      <c r="AL3" s="11"/>
      <c r="AM3" s="11"/>
      <c r="AN3" s="11"/>
      <c r="AO3" s="11"/>
      <c r="AP3" s="11"/>
      <c r="AQ3" s="11"/>
      <c r="AR3" s="11"/>
      <c r="AS3" s="11"/>
      <c r="AT3" s="11"/>
      <c r="AU3" s="343"/>
      <c r="AV3" s="343"/>
      <c r="AW3" s="999"/>
      <c r="AX3" s="917" t="s">
        <v>2851</v>
      </c>
      <c r="AY3" s="350"/>
      <c r="AZ3" s="350"/>
      <c r="BA3" s="350"/>
      <c r="BB3" s="350"/>
      <c r="BC3" s="350"/>
      <c r="BD3" s="350"/>
      <c r="BE3" s="350"/>
      <c r="BF3" s="1549" t="s">
        <v>918</v>
      </c>
      <c r="BG3" s="1550"/>
      <c r="BH3" s="343"/>
      <c r="BI3" s="933"/>
      <c r="BJ3" s="933"/>
      <c r="BK3" s="933"/>
      <c r="BL3" s="933"/>
      <c r="BM3" s="933"/>
      <c r="BN3" s="933"/>
      <c r="BO3" s="933"/>
      <c r="BP3" s="933"/>
      <c r="BQ3" s="933"/>
      <c r="BR3" s="933"/>
      <c r="BS3" s="933"/>
      <c r="BT3" s="933"/>
      <c r="BU3" s="933"/>
      <c r="BV3" s="933"/>
      <c r="BW3" s="933"/>
      <c r="BZ3" s="349"/>
      <c r="CA3" s="349"/>
      <c r="CB3" s="349"/>
      <c r="CC3" s="349"/>
      <c r="CD3" s="349"/>
      <c r="CE3" s="349"/>
      <c r="CF3" s="349"/>
      <c r="CG3" s="349"/>
      <c r="CH3" s="349"/>
      <c r="CI3" s="349"/>
      <c r="CJ3" s="349"/>
      <c r="CS3"/>
      <c r="CT3"/>
      <c r="CU3"/>
      <c r="CV3" s="349"/>
      <c r="CW3" s="349"/>
      <c r="CX3" s="349"/>
      <c r="CY3" s="349"/>
      <c r="DA3" s="9">
        <v>1</v>
      </c>
      <c r="DB3" s="342" cm="1">
        <f t="array" aca="1" ref="DB3" ca="1">COUNTA(A1:DA151+COUNTBLANK(A1:DA151))</f>
        <v>15855</v>
      </c>
      <c r="DC3" s="831" t="str">
        <f>"cellules entre -cells -celdas  "&amp;" " &amp;A1&amp;" et  "&amp;DA151</f>
        <v>cellules entre -cells -celdas   A1 et  DA151</v>
      </c>
    </row>
    <row r="4" spans="1:107" s="3" customFormat="1" ht="24.95" customHeight="1">
      <c r="B4" s="1547"/>
      <c r="C4" s="730"/>
      <c r="D4" s="730"/>
      <c r="E4" s="730"/>
      <c r="F4" s="730"/>
      <c r="G4" s="730"/>
      <c r="H4" s="725" t="s">
        <v>2844</v>
      </c>
      <c r="I4" s="346"/>
      <c r="J4" s="346"/>
      <c r="K4" s="346"/>
      <c r="L4" s="346"/>
      <c r="M4" s="346"/>
      <c r="N4" s="346"/>
      <c r="O4" s="638"/>
      <c r="P4" s="638"/>
      <c r="Q4" s="346"/>
      <c r="R4" s="346"/>
      <c r="S4" s="562"/>
      <c r="T4" s="343"/>
      <c r="U4" s="984" t="s">
        <v>2863</v>
      </c>
      <c r="V4" s="343"/>
      <c r="W4" s="343"/>
      <c r="X4" s="13"/>
      <c r="Y4" s="343"/>
      <c r="Z4" s="343"/>
      <c r="AA4" s="13"/>
      <c r="AB4" s="932" t="s">
        <v>2818</v>
      </c>
      <c r="AC4" s="343"/>
      <c r="AD4" s="343"/>
      <c r="AE4" s="11"/>
      <c r="AF4" s="11"/>
      <c r="AG4" s="11"/>
      <c r="AH4" s="11"/>
      <c r="AI4" s="11"/>
      <c r="AJ4" s="11"/>
      <c r="AK4" s="11"/>
      <c r="AL4" s="11"/>
      <c r="AM4" s="11"/>
      <c r="AN4" s="11"/>
      <c r="AO4" s="11"/>
      <c r="AP4" s="11"/>
      <c r="AQ4" s="11"/>
      <c r="AR4" s="11"/>
      <c r="AS4" s="11"/>
      <c r="AT4" s="11"/>
      <c r="AU4" s="343"/>
      <c r="AV4" s="343"/>
      <c r="AW4" s="1000"/>
      <c r="AX4" s="962" t="s">
        <v>2852</v>
      </c>
      <c r="AY4" s="346"/>
      <c r="AZ4" s="346"/>
      <c r="BA4" s="346"/>
      <c r="BB4" s="346"/>
      <c r="BC4" s="346"/>
      <c r="BD4" s="346"/>
      <c r="BE4" s="346"/>
      <c r="BF4" s="1551">
        <v>1</v>
      </c>
      <c r="BG4" s="1552"/>
      <c r="BH4" s="343"/>
      <c r="BI4" s="932"/>
      <c r="BJ4" s="14"/>
      <c r="BK4" s="14"/>
      <c r="BL4" s="14"/>
      <c r="BM4" s="14"/>
      <c r="BN4" s="14"/>
      <c r="BO4" s="14"/>
      <c r="BP4" s="14"/>
      <c r="BQ4" s="14"/>
      <c r="BR4" s="14"/>
      <c r="BS4" s="14"/>
      <c r="BT4" s="14"/>
      <c r="BU4" s="14"/>
      <c r="BV4" s="14"/>
      <c r="BW4" s="14"/>
      <c r="BZ4" s="13"/>
      <c r="CA4" s="13"/>
      <c r="CB4" s="13"/>
      <c r="CC4" s="13"/>
      <c r="CD4" s="13"/>
      <c r="CE4" s="13"/>
      <c r="CF4" s="13"/>
      <c r="CG4" s="13"/>
      <c r="CH4" s="13"/>
      <c r="CI4" s="13"/>
      <c r="CJ4" s="13"/>
      <c r="CL4"/>
      <c r="CM4"/>
      <c r="CN4"/>
      <c r="CO4"/>
      <c r="CP4"/>
      <c r="CQ4"/>
      <c r="CR4"/>
      <c r="CS4"/>
      <c r="CT4"/>
      <c r="CU4"/>
      <c r="CV4" s="11"/>
      <c r="CW4" s="11"/>
      <c r="CX4" s="11"/>
      <c r="CY4" s="11"/>
      <c r="DA4" s="9">
        <v>1</v>
      </c>
      <c r="DB4" s="342">
        <f ca="1">COUNTA(A1:DA151)</f>
        <v>3847</v>
      </c>
      <c r="DC4" s="831" t="s">
        <v>2012</v>
      </c>
    </row>
    <row r="5" spans="1:107" s="3" customFormat="1" ht="24.95" customHeight="1">
      <c r="B5" s="1547"/>
      <c r="C5" s="730"/>
      <c r="D5" s="730"/>
      <c r="E5" s="730"/>
      <c r="F5" s="730"/>
      <c r="G5" s="730"/>
      <c r="H5" s="725" t="s">
        <v>2845</v>
      </c>
      <c r="I5" s="725"/>
      <c r="J5" s="346"/>
      <c r="K5" s="346"/>
      <c r="L5" s="346"/>
      <c r="M5" s="346"/>
      <c r="N5" s="346"/>
      <c r="O5" s="639"/>
      <c r="P5" s="639"/>
      <c r="Q5" s="346"/>
      <c r="R5" s="346"/>
      <c r="S5" s="562"/>
      <c r="T5" s="343"/>
      <c r="U5" s="985" t="s">
        <v>2864</v>
      </c>
      <c r="V5" s="343"/>
      <c r="W5" s="343"/>
      <c r="X5" s="13"/>
      <c r="Y5" s="343"/>
      <c r="Z5" s="343"/>
      <c r="AA5" s="13"/>
      <c r="AB5" s="915" t="s">
        <v>2819</v>
      </c>
      <c r="AC5" s="343"/>
      <c r="AD5" s="343"/>
      <c r="AE5" s="11"/>
      <c r="AF5" s="11"/>
      <c r="AG5" s="11"/>
      <c r="AH5" s="11"/>
      <c r="AI5" s="11"/>
      <c r="AJ5" s="11"/>
      <c r="AK5" s="11"/>
      <c r="AL5" s="11"/>
      <c r="AM5" s="11"/>
      <c r="AN5" s="11"/>
      <c r="AO5" s="11"/>
      <c r="AP5" s="11"/>
      <c r="AQ5" s="11"/>
      <c r="AR5" s="11"/>
      <c r="AS5" s="11"/>
      <c r="AT5" s="11"/>
      <c r="AU5" s="343"/>
      <c r="AV5" s="343"/>
      <c r="AW5" s="1001"/>
      <c r="AX5" s="978" t="s">
        <v>2853</v>
      </c>
      <c r="AY5" s="346"/>
      <c r="AZ5" s="346"/>
      <c r="BA5" s="346"/>
      <c r="BB5" s="346"/>
      <c r="BC5" s="346"/>
      <c r="BD5" s="346"/>
      <c r="BE5" s="346"/>
      <c r="BF5" s="1551"/>
      <c r="BG5" s="1552"/>
      <c r="BH5" s="343"/>
      <c r="BI5" s="915"/>
      <c r="BJ5" s="14"/>
      <c r="BK5" s="14"/>
      <c r="BL5" s="14"/>
      <c r="BM5" s="14"/>
      <c r="BN5" s="14"/>
      <c r="BO5" s="14"/>
      <c r="BP5" s="14"/>
      <c r="BQ5" s="14"/>
      <c r="BR5" s="14"/>
      <c r="BS5" s="14"/>
      <c r="BT5" s="14"/>
      <c r="BU5" s="14"/>
      <c r="BV5" s="14"/>
      <c r="BW5" s="14"/>
      <c r="BZ5" s="13"/>
      <c r="CA5" s="13"/>
      <c r="CB5" s="13"/>
      <c r="CC5" s="13"/>
      <c r="CD5" s="13"/>
      <c r="CE5" s="13"/>
      <c r="CF5" s="13"/>
      <c r="CG5" s="13"/>
      <c r="CH5" s="13"/>
      <c r="CI5" s="13"/>
      <c r="CJ5" s="13"/>
      <c r="CL5"/>
      <c r="CM5"/>
      <c r="CN5"/>
      <c r="CO5"/>
      <c r="CP5"/>
      <c r="CQ5"/>
      <c r="CR5"/>
      <c r="CS5"/>
      <c r="CT5"/>
      <c r="CU5"/>
      <c r="CV5" s="11"/>
      <c r="CW5" s="11"/>
      <c r="CX5" s="11"/>
      <c r="CY5" s="11"/>
      <c r="DA5" s="9">
        <v>1</v>
      </c>
      <c r="DB5" s="342">
        <f ca="1">COUNTBLANK(A1:DA151)</f>
        <v>12068</v>
      </c>
      <c r="DC5" s="831" t="s">
        <v>2013</v>
      </c>
    </row>
    <row r="6" spans="1:107" s="3" customFormat="1" ht="24.95" customHeight="1">
      <c r="B6" s="1547"/>
      <c r="C6" s="730"/>
      <c r="D6" s="730"/>
      <c r="E6" s="730"/>
      <c r="F6" s="730"/>
      <c r="G6" s="730"/>
      <c r="H6" s="962" t="s">
        <v>2846</v>
      </c>
      <c r="I6" s="346"/>
      <c r="J6" s="346"/>
      <c r="K6" s="346"/>
      <c r="L6" s="346"/>
      <c r="M6" s="346"/>
      <c r="N6" s="346"/>
      <c r="O6" s="640"/>
      <c r="P6" s="640"/>
      <c r="Q6" s="346"/>
      <c r="R6" s="346"/>
      <c r="S6" s="562"/>
      <c r="T6" s="343"/>
      <c r="U6" s="986" t="s">
        <v>2865</v>
      </c>
      <c r="V6" s="13"/>
      <c r="W6" s="13"/>
      <c r="X6" s="13"/>
      <c r="Y6" s="343"/>
      <c r="Z6" s="343"/>
      <c r="AA6" s="13"/>
      <c r="AB6" s="365" t="s">
        <v>2820</v>
      </c>
      <c r="AC6" s="343"/>
      <c r="AD6" s="343"/>
      <c r="AE6" s="11"/>
      <c r="AF6" s="11"/>
      <c r="AG6" s="11"/>
      <c r="AH6" s="11"/>
      <c r="AI6" s="11"/>
      <c r="AJ6" s="11"/>
      <c r="AK6" s="11"/>
      <c r="AL6" s="11"/>
      <c r="AM6" s="11"/>
      <c r="AN6" s="11"/>
      <c r="AO6" s="11"/>
      <c r="AP6" s="11"/>
      <c r="AQ6" s="11"/>
      <c r="AR6" s="11"/>
      <c r="AS6" s="11"/>
      <c r="AT6" s="11"/>
      <c r="AU6" s="343"/>
      <c r="AV6" s="343"/>
      <c r="AW6" s="1002"/>
      <c r="AX6" s="639" t="str">
        <f>BB15</f>
        <v>⓫ COMPOSICIÓN Duplicada para ►</v>
      </c>
      <c r="AY6" s="346"/>
      <c r="AZ6" s="346"/>
      <c r="BA6" s="346"/>
      <c r="BB6" s="346"/>
      <c r="BC6" s="346"/>
      <c r="BD6" s="346"/>
      <c r="BE6" s="346"/>
      <c r="BF6" s="1551"/>
      <c r="BG6" s="1552"/>
      <c r="BH6" s="343"/>
      <c r="BI6" s="365"/>
      <c r="BJ6" s="14"/>
      <c r="BK6" s="14"/>
      <c r="BL6" s="14"/>
      <c r="BM6" s="14"/>
      <c r="BN6" s="14"/>
      <c r="BO6" s="14"/>
      <c r="BP6" s="14"/>
      <c r="BQ6" s="14"/>
      <c r="BR6" s="14"/>
      <c r="BS6" s="14"/>
      <c r="BT6" s="14"/>
      <c r="BU6" s="14"/>
      <c r="BV6" s="14"/>
      <c r="BW6" s="14"/>
      <c r="BZ6" s="13"/>
      <c r="CA6" s="13"/>
      <c r="CB6" s="13"/>
      <c r="CC6" s="13"/>
      <c r="CD6" s="13"/>
      <c r="CE6" s="13"/>
      <c r="CF6" s="13"/>
      <c r="CG6" s="13"/>
      <c r="CH6" s="13"/>
      <c r="CI6" s="13"/>
      <c r="CJ6" s="13"/>
      <c r="CL6"/>
      <c r="CM6"/>
      <c r="CN6"/>
      <c r="CO6"/>
      <c r="CP6"/>
      <c r="CQ6"/>
      <c r="CR6"/>
      <c r="CS6"/>
      <c r="CT6"/>
      <c r="CU6"/>
      <c r="CV6" s="11"/>
      <c r="CW6" s="11"/>
      <c r="CX6" s="11"/>
      <c r="CY6" s="11"/>
      <c r="DA6" s="9">
        <v>1</v>
      </c>
      <c r="DB6" s="342">
        <f>SUM(DA1:DA149)+2</f>
        <v>151</v>
      </c>
      <c r="DC6" s="831" t="s">
        <v>2014</v>
      </c>
    </row>
    <row r="7" spans="1:107" s="3" customFormat="1" ht="24.95" customHeight="1">
      <c r="B7" s="1547"/>
      <c r="C7" s="730"/>
      <c r="D7" s="730"/>
      <c r="E7" s="730"/>
      <c r="F7" s="730"/>
      <c r="G7" s="730"/>
      <c r="H7" s="347"/>
      <c r="I7" s="346"/>
      <c r="J7" s="346"/>
      <c r="K7" s="346"/>
      <c r="L7" s="346"/>
      <c r="M7" s="346"/>
      <c r="N7" s="346"/>
      <c r="O7" s="641"/>
      <c r="P7" s="641"/>
      <c r="Q7" s="346"/>
      <c r="R7" s="346"/>
      <c r="S7" s="562"/>
      <c r="T7" s="343"/>
      <c r="U7" s="987" t="s">
        <v>2866</v>
      </c>
      <c r="V7" s="13"/>
      <c r="W7" s="13"/>
      <c r="X7" s="13"/>
      <c r="Y7" s="343"/>
      <c r="Z7" s="343"/>
      <c r="AA7" s="13"/>
      <c r="AB7" s="931" t="s">
        <v>2821</v>
      </c>
      <c r="AC7" s="343"/>
      <c r="AD7" s="343"/>
      <c r="AE7" s="11"/>
      <c r="AF7" s="11"/>
      <c r="AG7" s="11"/>
      <c r="AH7" s="11"/>
      <c r="AI7" s="11"/>
      <c r="AJ7" s="11"/>
      <c r="AK7" s="11"/>
      <c r="AL7" s="11"/>
      <c r="AM7" s="11"/>
      <c r="AN7" s="11"/>
      <c r="AO7" s="11"/>
      <c r="AP7" s="11"/>
      <c r="AQ7" s="11"/>
      <c r="AR7" s="11"/>
      <c r="AS7" s="11"/>
      <c r="AT7" s="11"/>
      <c r="AU7" s="343"/>
      <c r="AV7" s="343"/>
      <c r="AW7" s="998"/>
      <c r="AX7" s="640" t="str">
        <f>BB16</f>
        <v>⓬ Qué volumen viertes por ►Trembler(s)</v>
      </c>
      <c r="AY7" s="935"/>
      <c r="AZ7" s="935"/>
      <c r="BA7" s="346"/>
      <c r="BB7" s="346"/>
      <c r="BC7" s="346"/>
      <c r="BD7" s="346"/>
      <c r="BE7" s="346"/>
      <c r="BF7" s="1551"/>
      <c r="BG7" s="1552"/>
      <c r="BH7" s="343"/>
      <c r="BI7" s="931"/>
      <c r="BJ7" s="14"/>
      <c r="BK7" s="14"/>
      <c r="BL7" s="14"/>
      <c r="BM7" s="14"/>
      <c r="BN7" s="14"/>
      <c r="BO7" s="14"/>
      <c r="BP7" s="14"/>
      <c r="BQ7" s="14"/>
      <c r="BR7" s="14"/>
      <c r="BS7" s="14"/>
      <c r="BT7" s="14"/>
      <c r="BU7" s="14"/>
      <c r="BV7" s="14"/>
      <c r="BW7" s="14"/>
      <c r="BZ7" s="13"/>
      <c r="CA7" s="13"/>
      <c r="CB7" s="13"/>
      <c r="CC7" s="13"/>
      <c r="CD7" s="13"/>
      <c r="CE7" s="13"/>
      <c r="CF7" s="13"/>
      <c r="CG7" s="13"/>
      <c r="CH7" s="13"/>
      <c r="CI7" s="13"/>
      <c r="CJ7" s="13"/>
      <c r="CL7"/>
      <c r="CM7"/>
      <c r="CN7"/>
      <c r="CO7"/>
      <c r="CP7"/>
      <c r="CQ7"/>
      <c r="CR7"/>
      <c r="CS7"/>
      <c r="CT7"/>
      <c r="CU7"/>
      <c r="CV7" s="11"/>
      <c r="CW7" s="11"/>
      <c r="CX7" s="11"/>
      <c r="CY7" s="11"/>
      <c r="DA7" s="9">
        <v>1</v>
      </c>
      <c r="DB7" s="342">
        <f>SUM(A151:CZ151)+1</f>
        <v>105</v>
      </c>
      <c r="DC7" s="831" t="s">
        <v>2015</v>
      </c>
    </row>
    <row r="8" spans="1:107" s="3" customFormat="1" ht="24.95" customHeight="1" thickBot="1">
      <c r="B8" s="1548"/>
      <c r="C8" s="729">
        <v>2</v>
      </c>
      <c r="D8" s="729">
        <v>2</v>
      </c>
      <c r="E8" s="729">
        <v>2</v>
      </c>
      <c r="F8" s="729">
        <v>2</v>
      </c>
      <c r="G8" s="729">
        <v>2</v>
      </c>
      <c r="H8" s="371"/>
      <c r="I8" s="345"/>
      <c r="J8" s="345"/>
      <c r="K8" s="345"/>
      <c r="L8" s="345"/>
      <c r="M8" s="345"/>
      <c r="N8" s="345"/>
      <c r="O8" s="345"/>
      <c r="P8" s="345"/>
      <c r="Q8" s="345"/>
      <c r="R8" s="345"/>
      <c r="S8" s="563"/>
      <c r="T8" s="343"/>
      <c r="U8" s="985" t="s">
        <v>2867</v>
      </c>
      <c r="V8" s="13"/>
      <c r="W8" s="13"/>
      <c r="X8" s="13"/>
      <c r="Y8" s="343"/>
      <c r="Z8" s="343"/>
      <c r="AA8" s="13"/>
      <c r="AB8" s="929" t="s">
        <v>2822</v>
      </c>
      <c r="AC8" s="343"/>
      <c r="AD8" s="343"/>
      <c r="AE8" s="11"/>
      <c r="AF8" s="11"/>
      <c r="AG8" s="11"/>
      <c r="AH8" s="11"/>
      <c r="AI8" s="11"/>
      <c r="AJ8" s="11"/>
      <c r="AK8" s="11"/>
      <c r="AL8" s="11"/>
      <c r="AM8" s="11"/>
      <c r="AN8" s="11"/>
      <c r="AO8" s="11"/>
      <c r="AP8" s="11"/>
      <c r="AQ8" s="11"/>
      <c r="AR8" s="11"/>
      <c r="AS8" s="11"/>
      <c r="AT8" s="11"/>
      <c r="AU8" s="343"/>
      <c r="AV8" s="343"/>
      <c r="AW8" s="1001"/>
      <c r="AX8" s="918" t="s">
        <v>2854</v>
      </c>
      <c r="AY8" s="935"/>
      <c r="AZ8" s="935"/>
      <c r="BA8" s="346"/>
      <c r="BB8" s="346"/>
      <c r="BC8" s="346"/>
      <c r="BD8" s="346"/>
      <c r="BE8" s="346"/>
      <c r="BF8" s="1551"/>
      <c r="BG8" s="1552"/>
      <c r="BH8" s="343"/>
      <c r="BI8" s="929"/>
      <c r="BJ8" s="14"/>
      <c r="BK8" s="14"/>
      <c r="BL8" s="14"/>
      <c r="BM8" s="14"/>
      <c r="BN8" s="14"/>
      <c r="BO8" s="14"/>
      <c r="BP8" s="14"/>
      <c r="BQ8" s="14"/>
      <c r="BR8" s="14"/>
      <c r="BS8" s="14"/>
      <c r="BT8" s="14"/>
      <c r="BU8" s="14"/>
      <c r="BV8" s="14"/>
      <c r="BW8" s="14"/>
      <c r="BZ8" s="13"/>
      <c r="CA8" s="13"/>
      <c r="CB8" s="13"/>
      <c r="CC8" s="13"/>
      <c r="CD8" s="13"/>
      <c r="CE8" s="13"/>
      <c r="CF8" s="13"/>
      <c r="CG8" s="13"/>
      <c r="CH8" s="13"/>
      <c r="CI8" s="13"/>
      <c r="CJ8" s="13"/>
      <c r="CL8"/>
      <c r="CM8"/>
      <c r="CN8"/>
      <c r="CO8"/>
      <c r="CP8"/>
      <c r="CQ8"/>
      <c r="CR8"/>
      <c r="CS8"/>
      <c r="CT8"/>
      <c r="CU8"/>
      <c r="CV8" s="20"/>
      <c r="CW8" s="20"/>
      <c r="CX8" s="20"/>
      <c r="CY8" s="20"/>
      <c r="DA8" s="9">
        <v>1</v>
      </c>
    </row>
    <row r="9" spans="1:107" s="3" customFormat="1" ht="27" customHeight="1" thickBot="1">
      <c r="B9" s="936" t="s">
        <v>581</v>
      </c>
      <c r="C9" s="937" t="str">
        <f ca="1">CELL("nomfichier")</f>
        <v>D:\Données\1.UPRT\0-UPRT.fait\1-UPRT.FR-SITE-WEB\ff-fiches-fabrications\ff.fiches.fabrication.2023\ffr.restaurant.2023\[ff.BAR.FICHE.TRILINGUE.05.01.2026.xlsx]Notice.utilisateur</v>
      </c>
      <c r="D9" s="937"/>
      <c r="L9" s="13"/>
      <c r="M9" s="13"/>
      <c r="N9" s="13"/>
      <c r="O9" s="13"/>
      <c r="P9" s="13"/>
      <c r="Q9" s="13"/>
      <c r="R9" s="13"/>
      <c r="S9" s="13"/>
      <c r="T9" s="343"/>
      <c r="U9" s="986" t="s">
        <v>2868</v>
      </c>
      <c r="V9" s="13"/>
      <c r="W9" s="13"/>
      <c r="X9" s="13"/>
      <c r="Y9" s="343"/>
      <c r="Z9" s="343"/>
      <c r="AA9" s="13"/>
      <c r="AB9" s="343"/>
      <c r="AC9" s="343"/>
      <c r="AD9" s="343"/>
      <c r="AE9" s="11"/>
      <c r="AF9" s="11"/>
      <c r="AG9" s="11"/>
      <c r="AH9" s="11"/>
      <c r="AI9" s="11"/>
      <c r="AJ9" s="11"/>
      <c r="AK9" s="11"/>
      <c r="AL9" s="11"/>
      <c r="AM9" s="11"/>
      <c r="AN9" s="11"/>
      <c r="AO9" s="11"/>
      <c r="AP9" s="11"/>
      <c r="AQ9" s="11"/>
      <c r="AR9" s="11"/>
      <c r="AS9" s="11"/>
      <c r="AT9" s="11"/>
      <c r="AU9" s="343"/>
      <c r="AV9" s="343"/>
      <c r="AW9" s="1003"/>
      <c r="AX9" s="916" t="str">
        <f>"INSTRUCCIONES DETALLADAS en la "&amp;CL10</f>
        <v>INSTRUCCIONES DETALLADAS en la  colonne CL</v>
      </c>
      <c r="AY9" s="345"/>
      <c r="AZ9" s="345"/>
      <c r="BA9" s="345"/>
      <c r="BB9" s="345"/>
      <c r="BC9" s="345"/>
      <c r="BD9" s="345"/>
      <c r="BE9" s="345"/>
      <c r="BF9" s="1553"/>
      <c r="BG9" s="1554"/>
      <c r="BH9" s="343"/>
      <c r="BI9" s="14"/>
      <c r="BJ9" s="14"/>
      <c r="BK9" s="14"/>
      <c r="BL9" s="14"/>
      <c r="BM9" s="14"/>
      <c r="BN9" s="14"/>
      <c r="BO9" s="14"/>
      <c r="BP9" s="14"/>
      <c r="BQ9" s="14"/>
      <c r="BR9" s="14"/>
      <c r="BS9" s="14"/>
      <c r="BT9" s="14"/>
      <c r="BU9" s="14"/>
      <c r="BV9" s="14"/>
      <c r="BW9" s="14"/>
      <c r="BZ9" s="334" t="s">
        <v>1758</v>
      </c>
      <c r="CA9" s="13"/>
      <c r="CB9" s="13"/>
      <c r="CC9" s="13"/>
      <c r="CD9" s="13"/>
      <c r="CE9" s="13"/>
      <c r="CF9" s="13"/>
      <c r="CG9" s="13"/>
      <c r="CH9" s="13"/>
      <c r="CI9" s="13"/>
      <c r="CJ9" s="13"/>
      <c r="CL9"/>
      <c r="CM9"/>
      <c r="CN9"/>
      <c r="CO9"/>
      <c r="CP9"/>
      <c r="CQ9"/>
      <c r="CR9"/>
      <c r="CS9"/>
      <c r="CT9"/>
      <c r="CU9"/>
      <c r="CV9" s="20"/>
      <c r="CW9" s="20"/>
      <c r="CX9" s="20"/>
      <c r="CY9" s="20"/>
      <c r="DA9" s="9">
        <v>1</v>
      </c>
      <c r="DB9" s="1"/>
      <c r="DC9" s="1"/>
    </row>
    <row r="10" spans="1:107" ht="24" customHeight="1" thickBot="1">
      <c r="B10" s="979" t="str">
        <f>"▼ "&amp;"colonne "&amp;SUBSTITUTE(ADDRESS(1,COLUMN(),4),"1","")</f>
        <v>▼ colonne B</v>
      </c>
      <c r="C10" s="980"/>
      <c r="D10" s="980"/>
      <c r="E10" s="980"/>
      <c r="F10" s="980"/>
      <c r="G10" s="900"/>
      <c r="H10" s="902" t="str">
        <f>SUBSTITUTE(ADDRESS(1,COLUMN(),4),"1","")</f>
        <v>H</v>
      </c>
      <c r="I10" s="902" t="str">
        <f>SUBSTITUTE(ADDRESS(1,COLUMN(),4),"1","")</f>
        <v>I</v>
      </c>
      <c r="J10" s="900"/>
      <c r="K10" s="900"/>
      <c r="L10" s="900"/>
      <c r="M10" s="900"/>
      <c r="N10" s="900"/>
      <c r="O10" s="900"/>
      <c r="P10" s="900"/>
      <c r="Q10" s="901"/>
      <c r="R10" s="900"/>
      <c r="S10" s="981" t="str">
        <f>"colonne "&amp;SUBSTITUTE(ADDRESS(1,COLUMN(),4),"1","")&amp;"  ▼ "</f>
        <v xml:space="preserve">colonne S  ▼ </v>
      </c>
      <c r="T10" s="20"/>
      <c r="U10" s="988" t="s">
        <v>2869</v>
      </c>
      <c r="V10" s="13"/>
      <c r="W10" s="13"/>
      <c r="X10" s="13"/>
      <c r="Y10" s="343"/>
      <c r="Z10" s="343"/>
      <c r="AA10" s="13"/>
      <c r="AB10" s="20"/>
      <c r="AC10" s="20"/>
      <c r="AD10" s="339"/>
      <c r="AE10" s="11"/>
      <c r="AF10" s="11"/>
      <c r="AG10" s="11"/>
      <c r="AH10" s="11"/>
      <c r="AI10" s="11"/>
      <c r="AJ10" s="11"/>
      <c r="AK10" s="11"/>
      <c r="AL10" s="11"/>
      <c r="AM10" s="11"/>
      <c r="AN10" s="11"/>
      <c r="AO10" s="11"/>
      <c r="AP10" s="11"/>
      <c r="AQ10" s="11"/>
      <c r="AR10" s="11"/>
      <c r="AS10" s="11"/>
      <c r="AT10" s="11"/>
      <c r="AU10" s="20"/>
      <c r="AV10" s="20"/>
      <c r="AW10" s="343" t="s">
        <v>2799</v>
      </c>
      <c r="AX10" s="343"/>
      <c r="AY10" s="343"/>
      <c r="AZ10" s="343"/>
      <c r="BA10" s="343"/>
      <c r="BB10" s="343"/>
      <c r="BC10" s="343"/>
      <c r="BD10" s="343"/>
      <c r="BE10" s="343"/>
      <c r="BF10" s="343"/>
      <c r="BG10" s="343"/>
      <c r="BH10" s="20"/>
      <c r="BI10" s="14"/>
      <c r="BJ10" s="20"/>
      <c r="BK10" s="929"/>
      <c r="BL10" s="929"/>
      <c r="BM10" s="929"/>
      <c r="BN10" s="929"/>
      <c r="BO10" s="929"/>
      <c r="BP10" s="934"/>
      <c r="BQ10" s="205"/>
      <c r="BR10" s="205"/>
      <c r="BS10" s="20"/>
      <c r="BT10" s="20"/>
      <c r="BU10" s="20"/>
      <c r="BV10" s="20"/>
      <c r="BW10" s="20"/>
      <c r="BX10" s="20"/>
      <c r="BY10" s="20"/>
      <c r="BZ10" s="334" t="s">
        <v>578</v>
      </c>
      <c r="CA10" s="20"/>
      <c r="CB10" s="20"/>
      <c r="CC10" s="20"/>
      <c r="CD10" s="20"/>
      <c r="CE10" s="20"/>
      <c r="CF10" s="20"/>
      <c r="CG10" s="20"/>
      <c r="CH10" s="20"/>
      <c r="CI10" s="20"/>
      <c r="CJ10" s="20"/>
      <c r="CL10" s="605" t="str">
        <f>" colonne "&amp;SUBSTITUTE(ADDRESS(1,COLUMN(),4),"1","")</f>
        <v xml:space="preserve"> colonne CL</v>
      </c>
      <c r="CM10" s="605"/>
      <c r="CP10" s="2"/>
      <c r="CQ10" s="2"/>
      <c r="CV10" s="20"/>
      <c r="CW10" s="20"/>
      <c r="CX10" s="20"/>
      <c r="CY10" s="20"/>
      <c r="DA10" s="9">
        <v>1</v>
      </c>
    </row>
    <row r="11" spans="1:107" ht="24" customHeight="1" thickBot="1">
      <c r="A11" s="340"/>
      <c r="B11" s="340"/>
      <c r="C11" s="340"/>
      <c r="D11" s="340"/>
      <c r="E11" s="340"/>
      <c r="F11" s="340"/>
      <c r="G11" s="340"/>
      <c r="H11" s="340"/>
      <c r="I11" s="340"/>
      <c r="J11" s="340"/>
      <c r="K11" s="340"/>
      <c r="L11" s="340"/>
      <c r="M11" s="340"/>
      <c r="N11" s="340"/>
      <c r="O11" s="340"/>
      <c r="P11" s="340"/>
      <c r="Q11" s="340"/>
      <c r="R11" s="340"/>
      <c r="S11" s="340"/>
      <c r="T11" s="340"/>
      <c r="U11" s="989" t="s">
        <v>2870</v>
      </c>
      <c r="V11" s="20"/>
      <c r="W11" s="20"/>
      <c r="X11" s="13"/>
      <c r="Y11" s="20"/>
      <c r="Z11" s="20"/>
      <c r="AA11" s="13"/>
      <c r="AB11" s="340"/>
      <c r="AC11" s="340"/>
      <c r="AD11" s="339"/>
      <c r="AE11" s="11"/>
      <c r="AF11" s="11"/>
      <c r="AG11" s="11"/>
      <c r="AH11" s="11"/>
      <c r="AI11" s="11"/>
      <c r="AJ11" s="11"/>
      <c r="AK11" s="11"/>
      <c r="AL11" s="11"/>
      <c r="AM11" s="11"/>
      <c r="AN11" s="627" t="s">
        <v>916</v>
      </c>
      <c r="AP11" s="11"/>
      <c r="AQ11" s="11"/>
      <c r="AR11" s="11"/>
      <c r="AS11" s="11"/>
      <c r="AT11" s="11"/>
      <c r="AU11" s="340"/>
      <c r="AV11" s="340"/>
      <c r="AW11" s="916" t="str">
        <f>"MODE D'EMPLOI détaillé "&amp;CK7</f>
        <v xml:space="preserve">MODE D'EMPLOI détaillé </v>
      </c>
      <c r="AX11" s="983" t="s">
        <v>2813</v>
      </c>
      <c r="AY11" s="180"/>
      <c r="AZ11" s="180"/>
      <c r="BA11" s="180"/>
      <c r="BB11" s="180"/>
      <c r="BC11" s="180"/>
      <c r="BD11" s="180"/>
      <c r="BE11" s="180"/>
      <c r="BF11" s="180"/>
      <c r="BG11" s="180"/>
      <c r="BH11" s="340"/>
      <c r="BI11" s="340"/>
      <c r="BJ11" s="340"/>
      <c r="BK11" s="929"/>
      <c r="BL11" s="929"/>
      <c r="BM11" s="929"/>
      <c r="BN11" s="929"/>
      <c r="BO11" s="929"/>
      <c r="BP11" s="929"/>
      <c r="BQ11" s="340"/>
      <c r="BR11" s="340"/>
      <c r="BS11" s="340"/>
      <c r="BT11" s="340"/>
      <c r="BU11" s="340"/>
      <c r="BV11" s="340"/>
      <c r="BW11" s="340"/>
      <c r="BX11" s="20"/>
      <c r="BY11" s="20"/>
      <c r="BZ11" s="334" t="str">
        <f>CD16&amp;" "&amp;CE16</f>
        <v>Modifique en ml los volúmenes que no le convengan, Columna  CE</v>
      </c>
      <c r="CA11" s="20"/>
      <c r="CB11" s="20"/>
      <c r="CC11" s="20"/>
      <c r="CD11" s="20"/>
      <c r="CE11" s="20"/>
      <c r="CF11" s="20"/>
      <c r="CG11" s="20"/>
      <c r="CH11" s="20"/>
      <c r="CI11" s="20"/>
      <c r="CJ11" s="20"/>
      <c r="CL11" s="1621" t="s">
        <v>2877</v>
      </c>
      <c r="CM11" s="1622"/>
      <c r="CN11" s="1622"/>
      <c r="CO11" s="1622"/>
      <c r="CP11" s="1622"/>
      <c r="CQ11" s="1622"/>
      <c r="CR11" s="1622"/>
      <c r="CS11" s="1623"/>
      <c r="CV11" s="20"/>
      <c r="CW11" s="20"/>
      <c r="CX11" s="20"/>
      <c r="CY11" s="20"/>
      <c r="DA11" s="9">
        <v>1</v>
      </c>
    </row>
    <row r="12" spans="1:107" ht="24" customHeight="1" thickBot="1">
      <c r="A12" s="340"/>
      <c r="B12" s="340"/>
      <c r="C12" s="340"/>
      <c r="D12" s="340"/>
      <c r="E12" s="340"/>
      <c r="F12" s="340"/>
      <c r="G12" s="340"/>
      <c r="H12" s="340"/>
      <c r="I12" s="340"/>
      <c r="J12" s="340"/>
      <c r="K12" s="340"/>
      <c r="L12" s="340"/>
      <c r="M12" s="340"/>
      <c r="N12" s="340"/>
      <c r="O12" s="340"/>
      <c r="P12" s="340"/>
      <c r="Q12" s="340"/>
      <c r="R12" s="340"/>
      <c r="S12" s="340"/>
      <c r="T12" s="340"/>
      <c r="U12" s="983"/>
      <c r="V12" s="20"/>
      <c r="W12" s="20"/>
      <c r="X12" s="13"/>
      <c r="Y12" s="20"/>
      <c r="Z12" s="20"/>
      <c r="AA12" s="13"/>
      <c r="AB12" s="340"/>
      <c r="AC12" s="340"/>
      <c r="AD12" s="634"/>
      <c r="AE12" s="557" t="s">
        <v>222</v>
      </c>
      <c r="AF12" s="558"/>
      <c r="AG12" s="558"/>
      <c r="AH12" s="558"/>
      <c r="AI12" s="558"/>
      <c r="AJ12" s="558"/>
      <c r="AK12" s="559"/>
      <c r="AL12" s="560"/>
      <c r="AN12" s="274" t="s">
        <v>509</v>
      </c>
      <c r="AO12" s="637" t="s">
        <v>602</v>
      </c>
      <c r="AQ12" s="11"/>
      <c r="AR12" s="11"/>
      <c r="AS12" s="11"/>
      <c r="AT12" s="11"/>
      <c r="AU12" s="340"/>
      <c r="AV12" s="340"/>
      <c r="AW12" s="180"/>
      <c r="AX12" s="983"/>
      <c r="AY12" s="180"/>
      <c r="AZ12" s="180"/>
      <c r="BA12" s="180"/>
      <c r="BB12" s="180"/>
      <c r="BC12" s="180"/>
      <c r="BD12" s="180"/>
      <c r="BE12" s="180"/>
      <c r="BF12" s="180"/>
      <c r="BG12" s="180"/>
      <c r="BH12" s="340"/>
      <c r="BI12" s="340"/>
      <c r="BJ12" s="340"/>
      <c r="BK12" s="929"/>
      <c r="BL12" s="929"/>
      <c r="BM12" s="929"/>
      <c r="BN12" s="929"/>
      <c r="BO12" s="929"/>
      <c r="BP12" s="929"/>
      <c r="BQ12" s="340"/>
      <c r="BR12" s="340"/>
      <c r="BS12" s="340"/>
      <c r="BT12" s="340"/>
      <c r="BU12" s="340"/>
      <c r="BV12" s="340"/>
      <c r="BW12" s="340"/>
      <c r="BX12" s="20"/>
      <c r="BY12" s="20"/>
      <c r="BZ12" s="334"/>
      <c r="CA12" s="20"/>
      <c r="CB12" s="20"/>
      <c r="CC12" s="20"/>
      <c r="CD12" s="20"/>
      <c r="CE12" s="20"/>
      <c r="CF12" s="20"/>
      <c r="CG12" s="20"/>
      <c r="CH12" s="20"/>
      <c r="CI12" s="20"/>
      <c r="CJ12" s="20"/>
      <c r="CL12" s="1624"/>
      <c r="CM12" s="1625"/>
      <c r="CN12" s="1625"/>
      <c r="CO12" s="1625"/>
      <c r="CP12" s="1625"/>
      <c r="CQ12" s="1625"/>
      <c r="CR12" s="1625"/>
      <c r="CS12" s="1626"/>
      <c r="CV12" s="20"/>
      <c r="CW12" s="20"/>
      <c r="CX12" s="20"/>
      <c r="CY12" s="20"/>
      <c r="DA12" s="9">
        <v>1</v>
      </c>
    </row>
    <row r="13" spans="1:107" ht="21" customHeight="1" thickBot="1">
      <c r="B13" s="257" t="s">
        <v>338</v>
      </c>
      <c r="C13" s="256" t="str">
        <f>C20</f>
        <v>N.Nombre de la receta. con o sin alcohol.Cuándo.Verre Flute(s).Familia (para pegar)</v>
      </c>
      <c r="D13" s="256">
        <f>D20</f>
        <v>1</v>
      </c>
      <c r="E13" s="255" t="str">
        <f>E20</f>
        <v>Flute(s)</v>
      </c>
      <c r="F13" s="254">
        <f>F20</f>
        <v>12</v>
      </c>
      <c r="G13" s="253" t="str">
        <f>G20</f>
        <v>cl</v>
      </c>
      <c r="H13" s="1579" t="s">
        <v>1720</v>
      </c>
      <c r="I13" s="1580"/>
      <c r="J13" s="1700" t="s">
        <v>1724</v>
      </c>
      <c r="K13" s="1700"/>
      <c r="L13" s="1700"/>
      <c r="M13" s="1700"/>
      <c r="N13" s="1700"/>
      <c r="O13" s="1700"/>
      <c r="P13" s="1700"/>
      <c r="Q13" s="1700"/>
      <c r="R13" s="1700"/>
      <c r="S13" s="1559" t="s">
        <v>1725</v>
      </c>
      <c r="T13" s="340"/>
      <c r="U13" s="1699" t="s">
        <v>2872</v>
      </c>
      <c r="V13" s="1699"/>
      <c r="W13" s="1699"/>
      <c r="X13" s="1699"/>
      <c r="Y13" s="1699"/>
      <c r="Z13" s="1699"/>
      <c r="AA13" s="1699"/>
      <c r="AB13" s="1699"/>
      <c r="AC13" s="340"/>
      <c r="AD13" s="634"/>
      <c r="AE13" s="1573" t="s">
        <v>376</v>
      </c>
      <c r="AF13" s="599"/>
      <c r="AG13" s="1575" t="s">
        <v>375</v>
      </c>
      <c r="AH13" s="600"/>
      <c r="AI13" s="173" t="s">
        <v>374</v>
      </c>
      <c r="AJ13" s="29"/>
      <c r="AK13" s="278" t="s">
        <v>953</v>
      </c>
      <c r="AL13" s="552"/>
      <c r="AR13" s="11"/>
      <c r="AS13" s="11"/>
      <c r="AT13" s="11"/>
      <c r="AU13" s="340"/>
      <c r="AV13" s="340"/>
      <c r="AW13" s="1561" t="str">
        <f>J13&amp;" "&amp;H13&amp;" "&amp;H14&amp;" "&amp;H15&amp;"  intensité"&amp;" "&amp;M19&amp;" "&amp;"coût unitaire"&amp;" "&amp;BG22&amp; "€"&amp;" "&amp;" servi en"&amp;" "&amp;BD15</f>
        <v>NOMBRE DE LA RECETA  Con o sin alcohol Cuándo Color dominante  intensité ** coût unitaire 0€  servi en Trembler(s)</v>
      </c>
      <c r="AX13" s="1562"/>
      <c r="AY13" s="1562"/>
      <c r="AZ13" s="1562"/>
      <c r="BA13" s="1562"/>
      <c r="BB13" s="1562"/>
      <c r="BC13" s="1562"/>
      <c r="BD13" s="1562"/>
      <c r="BE13" s="252" t="s">
        <v>432</v>
      </c>
      <c r="BF13" s="1565" t="str">
        <f>S13</f>
        <v>FAMILIA (para pegar)</v>
      </c>
      <c r="BG13" s="1566"/>
      <c r="BI13" s="251" t="s">
        <v>1751</v>
      </c>
      <c r="BJ13" s="250" t="s">
        <v>1752</v>
      </c>
      <c r="BK13" s="247" t="s">
        <v>1753</v>
      </c>
      <c r="BL13" s="249" t="s">
        <v>1754</v>
      </c>
      <c r="BM13" s="248" t="s">
        <v>1755</v>
      </c>
      <c r="BN13" s="247" t="s">
        <v>1756</v>
      </c>
      <c r="BO13" s="246" t="s">
        <v>428</v>
      </c>
      <c r="BP13" s="245" t="s">
        <v>1751</v>
      </c>
      <c r="BQ13" s="938" t="str">
        <f>BI15</f>
        <v>Volume saisi 0 ml pour 1 Flute(s)</v>
      </c>
      <c r="BR13" s="244"/>
      <c r="BS13" s="243"/>
      <c r="BT13" s="242"/>
      <c r="BU13" s="241" t="s">
        <v>1754</v>
      </c>
      <c r="BV13" s="240" t="str">
        <f>BL15</f>
        <v>1 Trembler(s) de 15 cl</v>
      </c>
      <c r="BW13" s="239"/>
      <c r="BZ13" s="336" t="s">
        <v>1760</v>
      </c>
      <c r="CA13" s="335"/>
      <c r="CB13" s="333"/>
      <c r="CC13" s="333"/>
      <c r="CD13" s="333"/>
      <c r="CE13" s="333"/>
      <c r="CF13" s="333"/>
      <c r="CG13" s="333"/>
      <c r="CH13" s="333"/>
      <c r="CI13" s="333"/>
      <c r="CJ13" s="333"/>
      <c r="CL13" s="1624"/>
      <c r="CM13" s="1625"/>
      <c r="CN13" s="1625"/>
      <c r="CO13" s="1625"/>
      <c r="CP13" s="1625"/>
      <c r="CQ13" s="1625"/>
      <c r="CR13" s="1625"/>
      <c r="CS13" s="1626"/>
      <c r="CV13" s="20"/>
      <c r="CW13" s="20"/>
      <c r="CX13" s="20"/>
      <c r="CY13" s="20"/>
      <c r="DA13" s="9">
        <v>1</v>
      </c>
    </row>
    <row r="14" spans="1:107" ht="21" customHeight="1">
      <c r="B14" s="337" t="s">
        <v>338</v>
      </c>
      <c r="C14" s="203" t="str">
        <f>C20</f>
        <v>N.Nombre de la receta. con o sin alcohol.Cuándo.Verre Flute(s).Familia (para pegar)</v>
      </c>
      <c r="D14" s="203">
        <f>D20</f>
        <v>1</v>
      </c>
      <c r="E14" s="202" t="str">
        <f>E20</f>
        <v>Flute(s)</v>
      </c>
      <c r="F14" s="201">
        <f>F20</f>
        <v>12</v>
      </c>
      <c r="G14" s="200" t="str">
        <f>G20</f>
        <v>cl</v>
      </c>
      <c r="H14" s="1530" t="s">
        <v>1721</v>
      </c>
      <c r="I14" s="1531"/>
      <c r="J14" s="1558"/>
      <c r="K14" s="1558"/>
      <c r="L14" s="1558"/>
      <c r="M14" s="1558"/>
      <c r="N14" s="1558"/>
      <c r="O14" s="1558"/>
      <c r="P14" s="1558"/>
      <c r="Q14" s="1558"/>
      <c r="R14" s="1558"/>
      <c r="S14" s="1560"/>
      <c r="T14" s="340"/>
      <c r="U14" s="912" t="s">
        <v>2875</v>
      </c>
      <c r="V14" s="20"/>
      <c r="W14" s="20"/>
      <c r="X14" s="912" t="s">
        <v>2875</v>
      </c>
      <c r="Y14" s="20"/>
      <c r="Z14" s="20"/>
      <c r="AA14" s="912" t="s">
        <v>2875</v>
      </c>
      <c r="AD14" s="634"/>
      <c r="AE14" s="1574"/>
      <c r="AF14" s="601"/>
      <c r="AG14" s="1576"/>
      <c r="AH14" s="602"/>
      <c r="AI14" s="161" t="s">
        <v>367</v>
      </c>
      <c r="AJ14" s="553"/>
      <c r="AK14" s="554" t="s">
        <v>758</v>
      </c>
      <c r="AL14" s="555"/>
      <c r="AN14" s="1579" t="s">
        <v>2924</v>
      </c>
      <c r="AO14" s="1580"/>
      <c r="AQ14" s="1577" t="s">
        <v>1746</v>
      </c>
      <c r="AR14" s="11"/>
      <c r="AS14" s="11"/>
      <c r="AT14" s="11"/>
      <c r="AU14" s="20"/>
      <c r="AV14" s="20"/>
      <c r="AW14" s="1563"/>
      <c r="AX14" s="1564"/>
      <c r="AY14" s="1564"/>
      <c r="AZ14" s="1564"/>
      <c r="BA14" s="1564"/>
      <c r="BB14" s="1564"/>
      <c r="BC14" s="1564"/>
      <c r="BD14" s="1564"/>
      <c r="BE14" s="503">
        <f>IFERROR(SUM(BD23:BD29)/SUM(AY23:AY29)*100,0)</f>
        <v>0</v>
      </c>
      <c r="BF14" s="1567"/>
      <c r="BG14" s="1568"/>
      <c r="BI14" s="238" t="str">
        <f t="shared" ref="BI14:BO14" si="13">SUBSTITUTE(ADDRESS(1,COLUMN(),4),"1","")</f>
        <v>BI</v>
      </c>
      <c r="BJ14" s="237" t="str">
        <f t="shared" si="13"/>
        <v>BJ</v>
      </c>
      <c r="BK14" s="234" t="str">
        <f t="shared" si="13"/>
        <v>BK</v>
      </c>
      <c r="BL14" s="236" t="str">
        <f t="shared" si="13"/>
        <v>BL</v>
      </c>
      <c r="BM14" s="235" t="str">
        <f t="shared" si="13"/>
        <v>BM</v>
      </c>
      <c r="BN14" s="234" t="str">
        <f t="shared" si="13"/>
        <v>BN</v>
      </c>
      <c r="BO14" s="233" t="str">
        <f t="shared" si="13"/>
        <v>BO</v>
      </c>
      <c r="BP14" s="232"/>
      <c r="BQ14" s="232"/>
      <c r="BR14" s="232"/>
      <c r="BS14" s="939"/>
      <c r="BT14" s="232"/>
      <c r="BU14" s="218"/>
      <c r="BV14" s="153"/>
      <c r="BW14" s="152"/>
      <c r="BZ14" s="336" t="s">
        <v>1761</v>
      </c>
      <c r="CA14" s="335"/>
      <c r="CB14" s="333"/>
      <c r="CC14" s="333"/>
      <c r="CD14" s="333"/>
      <c r="CE14" s="333"/>
      <c r="CF14" s="333"/>
      <c r="CG14" s="333"/>
      <c r="CH14" s="333"/>
      <c r="CI14" s="333"/>
      <c r="CJ14" s="333"/>
      <c r="CL14" s="206"/>
      <c r="CM14" s="16" t="s">
        <v>2603</v>
      </c>
      <c r="CN14" s="155"/>
      <c r="CO14" s="155"/>
      <c r="CP14" s="16" t="s">
        <v>2608</v>
      </c>
      <c r="CQ14" s="11"/>
      <c r="CR14" s="16" t="s">
        <v>2951</v>
      </c>
      <c r="CS14" s="216"/>
      <c r="CV14" s="1627" t="s">
        <v>665</v>
      </c>
      <c r="CW14" s="1628"/>
      <c r="CX14" s="1628"/>
      <c r="CY14" s="1629"/>
      <c r="DA14" s="9">
        <v>1</v>
      </c>
    </row>
    <row r="15" spans="1:107" ht="21" customHeight="1" thickBot="1">
      <c r="B15" s="133" t="s">
        <v>338</v>
      </c>
      <c r="C15" s="203" t="str">
        <f>C20</f>
        <v>N.Nombre de la receta. con o sin alcohol.Cuándo.Verre Flute(s).Familia (para pegar)</v>
      </c>
      <c r="D15" s="203">
        <f>D20</f>
        <v>1</v>
      </c>
      <c r="E15" s="202" t="str">
        <f>E20</f>
        <v>Flute(s)</v>
      </c>
      <c r="F15" s="201">
        <f>F20</f>
        <v>12</v>
      </c>
      <c r="G15" s="200" t="str">
        <f>G20</f>
        <v>cl</v>
      </c>
      <c r="H15" s="1532" t="s">
        <v>1722</v>
      </c>
      <c r="I15" s="1533"/>
      <c r="J15" s="332"/>
      <c r="K15" s="331" t="s">
        <v>1726</v>
      </c>
      <c r="L15" s="231" t="s">
        <v>764</v>
      </c>
      <c r="M15" s="231"/>
      <c r="N15" s="231"/>
      <c r="O15" s="231"/>
      <c r="P15" s="231"/>
      <c r="Q15" s="231"/>
      <c r="R15" s="231"/>
      <c r="S15" s="230"/>
      <c r="T15" s="340"/>
      <c r="U15" s="1534" t="s">
        <v>1723</v>
      </c>
      <c r="V15" s="1695" t="s">
        <v>429</v>
      </c>
      <c r="W15" s="20"/>
      <c r="X15" s="1536" t="s">
        <v>2829</v>
      </c>
      <c r="Y15" s="1697" t="s">
        <v>2888</v>
      </c>
      <c r="Z15" s="20"/>
      <c r="AA15" s="1538" t="s">
        <v>2803</v>
      </c>
      <c r="AB15" s="1697" t="s">
        <v>2888</v>
      </c>
      <c r="AD15" s="634"/>
      <c r="AE15" s="547">
        <v>40</v>
      </c>
      <c r="AF15" s="556"/>
      <c r="AG15" s="598">
        <v>1.04</v>
      </c>
      <c r="AH15" s="556"/>
      <c r="AI15" s="286" t="s">
        <v>219</v>
      </c>
      <c r="AJ15" s="551"/>
      <c r="AK15" s="1572" t="s">
        <v>2890</v>
      </c>
      <c r="AL15" s="1533"/>
      <c r="AQ15" s="1578"/>
      <c r="AR15" s="11"/>
      <c r="AS15" s="11"/>
      <c r="AT15" s="11"/>
      <c r="AU15" s="20"/>
      <c r="AV15" s="20"/>
      <c r="AW15" s="533" t="str">
        <f>IFERROR(IF(BR30&lt;&gt;INDEX(CE19:CE147,MATCH(E21,BZ19:BZ147,0)),"⚠️ Verifique: el total introducido = "&amp;BR30&amp;" ml (columna "&amp;BR21&amp;")","✅ OK: volumen introducido= "&amp;BR30&amp;" ml (colonne "&amp;BR21&amp;")"),"⚠️ Error: valor no encontrado")</f>
        <v>⚠️ Verifique: el total introducido = 0 ml (columna BR)</v>
      </c>
      <c r="AX15" s="207"/>
      <c r="AY15" s="207"/>
      <c r="AZ15" s="207"/>
      <c r="BA15" s="207"/>
      <c r="BB15" s="532" t="s">
        <v>1718</v>
      </c>
      <c r="BC15" s="229">
        <v>1</v>
      </c>
      <c r="BD15" s="607" t="s">
        <v>361</v>
      </c>
      <c r="BE15" s="611" t="s">
        <v>805</v>
      </c>
      <c r="BF15" s="608">
        <f>IFERROR(INDEX(CD19:CD147, MATCH(BD15, BZ19:BZ147, 0)), 0)*BC15</f>
        <v>25</v>
      </c>
      <c r="BG15" s="606">
        <f>BF15/100</f>
        <v>0.25</v>
      </c>
      <c r="BI15" s="228" t="str">
        <f>IF(OR(ISBLANK(H17), ISBLANK(I17), ISBLANK(H19), ISBLANK(I19)), "","Volume saisi "&amp; BR30 &amp; " ml pour "  &amp; H17 &amp; " " &amp; I17)</f>
        <v>Volume saisi 0 ml pour 1 Flute(s)</v>
      </c>
      <c r="BJ15" s="226">
        <f>IFERROR(IF(ISBLANK(BC15),"",INDEX(CI19:CI147,MATCH(E15,BZ19:BZ147,0)))*D15,0)</f>
        <v>180</v>
      </c>
      <c r="BK15" s="225">
        <f>IFERROR(IF(ISBLANK(BC15),"",INDEX(CE19:CE147,MATCH(G15,BZ19:BZ147,0)))*F15*D15,0)</f>
        <v>120</v>
      </c>
      <c r="BL15" s="227" t="str">
        <f>IF(OR(ISBLANK(BC15), ISBLANK(BD15), ISBLANK(BC16), ISBLANK(BD16)), "", BC15 &amp; " " &amp; BD15 &amp; " de " &amp; BC16 &amp; " " &amp; BD16)</f>
        <v>1 Trembler(s) de 15 cl</v>
      </c>
      <c r="BM15" s="226">
        <f>IFERROR(IF(ISBLANK(BC15),"",INDEX(CI19:CI147,MATCH(BD15,BZ19:BZ147,0)))*BC15,0)</f>
        <v>300</v>
      </c>
      <c r="BN15" s="225">
        <f>IF(ISBLANK(BC15),"",INDEX(CE19:CE147,MATCH(BD16,BZ19:BZ147,0))*BC16*BC15)</f>
        <v>150</v>
      </c>
      <c r="BO15" s="224">
        <f>IFERROR(BN15/BK15,0)</f>
        <v>1.25</v>
      </c>
      <c r="BP15" s="940" t="str">
        <f>BR21&amp;"= "</f>
        <v xml:space="preserve">BR= </v>
      </c>
      <c r="BQ15" s="941" t="str">
        <f>"búsqueda de "&amp;P20&amp;" en la tabla de conversión y multiplicación por  "&amp;O20</f>
        <v>búsqueda de Col.13 en la tabla de conversión y multiplicación por  Col.12</v>
      </c>
      <c r="BR15" s="939"/>
      <c r="BS15" s="939"/>
      <c r="BT15" s="942"/>
      <c r="BU15" s="218"/>
      <c r="BV15" s="153"/>
      <c r="BW15" s="152"/>
      <c r="BZ15" s="330" t="s">
        <v>575</v>
      </c>
      <c r="CA15" s="330"/>
      <c r="CB15" s="330"/>
      <c r="CC15" s="330"/>
      <c r="CD15" s="330"/>
      <c r="CE15" s="330"/>
      <c r="CF15" s="330"/>
      <c r="CG15" s="330"/>
      <c r="CH15" s="330"/>
      <c r="CI15" s="330"/>
      <c r="CJ15" s="330"/>
      <c r="CL15" s="206"/>
      <c r="CM15" s="16" t="s">
        <v>2604</v>
      </c>
      <c r="CN15" s="155"/>
      <c r="CO15" s="155"/>
      <c r="CP15" s="16" t="s">
        <v>2609</v>
      </c>
      <c r="CQ15" s="11"/>
      <c r="CR15" s="16" t="s">
        <v>2613</v>
      </c>
      <c r="CS15" s="216"/>
      <c r="CV15" s="28" t="s">
        <v>667</v>
      </c>
      <c r="CW15" s="196"/>
      <c r="CX15" s="196"/>
      <c r="CY15" s="196"/>
      <c r="DA15" s="9">
        <v>1</v>
      </c>
    </row>
    <row r="16" spans="1:107" ht="21" customHeight="1">
      <c r="B16" s="133" t="s">
        <v>338</v>
      </c>
      <c r="C16" s="203" t="str">
        <f>C20</f>
        <v>N.Nombre de la receta. con o sin alcohol.Cuándo.Verre Flute(s).Familia (para pegar)</v>
      </c>
      <c r="D16" s="203">
        <f>D20</f>
        <v>1</v>
      </c>
      <c r="E16" s="202" t="str">
        <f>E20</f>
        <v>Flute(s)</v>
      </c>
      <c r="F16" s="201">
        <f>F20</f>
        <v>12</v>
      </c>
      <c r="G16" s="200" t="str">
        <f>G20</f>
        <v>cl</v>
      </c>
      <c r="H16" s="223" t="s">
        <v>1723</v>
      </c>
      <c r="I16" s="329"/>
      <c r="J16" s="318"/>
      <c r="K16" s="318"/>
      <c r="L16" s="318"/>
      <c r="M16" s="318"/>
      <c r="N16" s="210"/>
      <c r="O16" s="222" t="s">
        <v>410</v>
      </c>
      <c r="P16" s="1540" t="s">
        <v>1727</v>
      </c>
      <c r="Q16" s="1540"/>
      <c r="R16" s="1540"/>
      <c r="S16" s="1541"/>
      <c r="U16" s="1535"/>
      <c r="V16" s="1696"/>
      <c r="W16" s="20"/>
      <c r="X16" s="1537"/>
      <c r="Y16" s="1698"/>
      <c r="Z16" s="20"/>
      <c r="AA16" s="1539"/>
      <c r="AB16" s="1698"/>
      <c r="AD16" s="634"/>
      <c r="AE16" s="288">
        <v>17</v>
      </c>
      <c r="AF16" s="556"/>
      <c r="AG16" s="597">
        <v>1.04</v>
      </c>
      <c r="AH16" s="556"/>
      <c r="AI16" s="286" t="s">
        <v>215</v>
      </c>
      <c r="AJ16" s="551"/>
      <c r="AK16" s="1572" t="s">
        <v>2891</v>
      </c>
      <c r="AL16" s="1533"/>
      <c r="AN16" s="1569" t="s">
        <v>1878</v>
      </c>
      <c r="AO16" s="1570"/>
      <c r="AQ16" s="3"/>
      <c r="AR16" s="11"/>
      <c r="AS16" s="11"/>
      <c r="AT16" s="11"/>
      <c r="AU16" s="20"/>
      <c r="AV16" s="20"/>
      <c r="AW16" s="533" t="str">
        <f>"Volumen de1 "&amp;E16&amp;" "&amp;IFERROR(IF(ISBLANK(BC15),"",INDEX(CE19:CE147,MATCH(E16,BZ19:BZ147,0))),0)&amp;" ml"</f>
        <v>Volumen de1 Flute(s) 120 ml</v>
      </c>
      <c r="AX16" s="207"/>
      <c r="AY16" s="207"/>
      <c r="AZ16" s="207"/>
      <c r="BA16" s="207"/>
      <c r="BB16" s="221" t="str">
        <f>"⓬ Qué volumen viertes por ►"&amp;BD15</f>
        <v>⓬ Qué volumen viertes por ►Trembler(s)</v>
      </c>
      <c r="BC16" s="199">
        <v>15</v>
      </c>
      <c r="BD16" s="103" t="s">
        <v>328</v>
      </c>
      <c r="BE16" s="612" t="s">
        <v>806</v>
      </c>
      <c r="BF16" s="608">
        <f>IFERROR(INDEX(CD19:CD147, MATCH(BD16, BZ19:BZ147, 0)), 0)*BC16</f>
        <v>15</v>
      </c>
      <c r="BG16" s="606">
        <f>BF16/100</f>
        <v>0.15</v>
      </c>
      <c r="BI16" s="142" t="str">
        <f t="shared" ref="BI16:BN16" si="14">BI15</f>
        <v>Volume saisi 0 ml pour 1 Flute(s)</v>
      </c>
      <c r="BJ16" s="328">
        <f t="shared" si="14"/>
        <v>180</v>
      </c>
      <c r="BK16" s="328">
        <f t="shared" si="14"/>
        <v>120</v>
      </c>
      <c r="BL16" s="140" t="str">
        <f t="shared" si="14"/>
        <v>1 Trembler(s) de 15 cl</v>
      </c>
      <c r="BM16" s="135">
        <f t="shared" si="14"/>
        <v>300</v>
      </c>
      <c r="BN16" s="327">
        <f t="shared" si="14"/>
        <v>150</v>
      </c>
      <c r="BO16" s="151">
        <f t="shared" ref="BO16:BO29" si="15">IFERROR(BN16/BK16,0)</f>
        <v>1.25</v>
      </c>
      <c r="BP16" s="940" t="str">
        <f>BS21&amp;"= "</f>
        <v xml:space="preserve">BS= </v>
      </c>
      <c r="BQ16" s="624" t="str">
        <f>"volúmenes del Autor para "&amp;BS30&amp;" ml"</f>
        <v>volúmenes del Autor para 0 ml</v>
      </c>
      <c r="BR16" s="20"/>
      <c r="BS16" s="20"/>
      <c r="BT16" s="20"/>
      <c r="BU16" s="218"/>
      <c r="BV16" s="153"/>
      <c r="BW16" s="152"/>
      <c r="BZ16" s="27"/>
      <c r="CA16" s="323"/>
      <c r="CB16" s="323"/>
      <c r="CC16" s="323"/>
      <c r="CD16" s="326" t="s">
        <v>1759</v>
      </c>
      <c r="CE16" s="325" t="str">
        <f>SUBSTITUTE(ADDRESS(1,COLUMN(),4),"1","")</f>
        <v>CE</v>
      </c>
      <c r="CF16" s="324" t="s">
        <v>1762</v>
      </c>
      <c r="CG16" s="323"/>
      <c r="CH16" s="323"/>
      <c r="CI16" s="323"/>
      <c r="CJ16" s="323"/>
      <c r="CL16" s="206"/>
      <c r="CM16" s="16" t="s">
        <v>2605</v>
      </c>
      <c r="CN16" s="155"/>
      <c r="CO16" s="155"/>
      <c r="CP16" s="16" t="s">
        <v>2610</v>
      </c>
      <c r="CQ16" s="20"/>
      <c r="CR16" s="1630" t="s">
        <v>2614</v>
      </c>
      <c r="CS16" s="1631"/>
      <c r="CV16" s="548" t="s">
        <v>668</v>
      </c>
      <c r="CW16" s="196"/>
      <c r="CX16" s="196"/>
      <c r="CY16" s="196"/>
      <c r="DA16" s="9">
        <v>1</v>
      </c>
    </row>
    <row r="17" spans="1:105" ht="21" customHeight="1" thickBot="1">
      <c r="B17" s="133" t="s">
        <v>338</v>
      </c>
      <c r="C17" s="203" t="str">
        <f>C20</f>
        <v>N.Nombre de la receta. con o sin alcohol.Cuándo.Verre Flute(s).Familia (para pegar)</v>
      </c>
      <c r="D17" s="203">
        <f>D20</f>
        <v>1</v>
      </c>
      <c r="E17" s="202" t="str">
        <f>E20</f>
        <v>Flute(s)</v>
      </c>
      <c r="F17" s="201">
        <f>F20</f>
        <v>12</v>
      </c>
      <c r="G17" s="200" t="str">
        <f>G20</f>
        <v>cl</v>
      </c>
      <c r="H17" s="215">
        <v>1</v>
      </c>
      <c r="I17" s="322" t="s">
        <v>415</v>
      </c>
      <c r="J17" s="914" t="str">
        <f>(H19*H17)&amp;" "&amp;I19</f>
        <v>12 cl</v>
      </c>
      <c r="K17" s="913" t="str">
        <f>"pour "&amp;H17&amp;" "&amp;I17</f>
        <v>pour 1 Flute(s)</v>
      </c>
      <c r="L17" s="20"/>
      <c r="M17" s="20"/>
      <c r="N17" s="214"/>
      <c r="O17" s="16"/>
      <c r="P17" s="1540"/>
      <c r="Q17" s="1540"/>
      <c r="R17" s="1540"/>
      <c r="S17" s="1541"/>
      <c r="U17" s="322" t="s">
        <v>483</v>
      </c>
      <c r="V17" s="806">
        <v>250</v>
      </c>
      <c r="X17" s="103" t="s">
        <v>282</v>
      </c>
      <c r="Y17" s="806">
        <v>1000</v>
      </c>
      <c r="AA17" s="103" t="s">
        <v>282</v>
      </c>
      <c r="AB17" s="806">
        <v>1000</v>
      </c>
      <c r="AD17" s="634"/>
      <c r="AE17" s="288">
        <v>29</v>
      </c>
      <c r="AF17" s="556"/>
      <c r="AG17" s="597">
        <v>0.97</v>
      </c>
      <c r="AH17" s="556"/>
      <c r="AI17" s="286" t="s">
        <v>213</v>
      </c>
      <c r="AJ17" s="551"/>
      <c r="AK17" s="1572" t="s">
        <v>2892</v>
      </c>
      <c r="AL17" s="1533"/>
      <c r="AQ17" s="1571" t="s">
        <v>1747</v>
      </c>
      <c r="AS17" s="1571" t="s">
        <v>812</v>
      </c>
      <c r="AT17" s="1571" t="s">
        <v>814</v>
      </c>
      <c r="AW17" s="534" t="str">
        <f>IF(ISBLANK(BC15), "", IF(BF16&lt;=AW18, "✔ OK para vaso(s) " &amp; BD15 &amp; " de " &amp; AW18&amp; " cl (volumen vertido : "&amp;BF16&amp; " cl)", "❌ Demasiado lleno para " &amp; BD15 &amp; " de " &amp;AW18&amp; " cl (volumen utilizado : " &amp; (BF16*BC15) &amp; " cl)"))</f>
        <v>✔ OK para vaso(s) Trembler(s) de 25 cl cl (volumen vertido : 15 cl)</v>
      </c>
      <c r="AX17" s="213"/>
      <c r="AY17" s="207"/>
      <c r="AZ17" s="20"/>
      <c r="BA17" s="20"/>
      <c r="BB17" s="212"/>
      <c r="BC17" s="180"/>
      <c r="BD17" s="211" t="str">
        <f>IFERROR(IF(BF16&gt;BD18,AW21,IF(BD18&gt;BF16,AX21,IF(BD18=BF16,AY21))),0)</f>
        <v>Usted sirve más de lo que el Autor había previsto 12 cl</v>
      </c>
      <c r="BE17" s="611" t="s">
        <v>803</v>
      </c>
      <c r="BF17" s="608">
        <f>BF16*BC15</f>
        <v>15</v>
      </c>
      <c r="BG17" s="606">
        <f>BG16*BC15</f>
        <v>0.15</v>
      </c>
      <c r="BI17" s="142" t="str">
        <f t="shared" ref="BI17:BN17" si="16">BI15</f>
        <v>Volume saisi 0 ml pour 1 Flute(s)</v>
      </c>
      <c r="BJ17" s="141">
        <f t="shared" si="16"/>
        <v>180</v>
      </c>
      <c r="BK17" s="141">
        <f t="shared" si="16"/>
        <v>120</v>
      </c>
      <c r="BL17" s="140" t="str">
        <f t="shared" si="16"/>
        <v>1 Trembler(s) de 15 cl</v>
      </c>
      <c r="BM17" s="135">
        <f t="shared" si="16"/>
        <v>300</v>
      </c>
      <c r="BN17" s="139">
        <f t="shared" si="16"/>
        <v>150</v>
      </c>
      <c r="BO17" s="151">
        <f t="shared" si="15"/>
        <v>1.25</v>
      </c>
      <c r="BP17" s="943" t="str">
        <f>BU21&amp;"= "</f>
        <v xml:space="preserve">BU= </v>
      </c>
      <c r="BQ17" s="624" t="str">
        <f>"volúmenes del Autor × coef." &amp; TEXT(BO17, "0.00")</f>
        <v>volúmenes del Autor × coef.1.25</v>
      </c>
      <c r="BR17" s="20"/>
      <c r="BS17" s="20"/>
      <c r="BT17" s="20"/>
      <c r="BU17" s="153"/>
      <c r="BV17" s="153"/>
      <c r="BW17" s="152"/>
      <c r="BZ17" s="321" t="s">
        <v>1763</v>
      </c>
      <c r="CA17" s="1707" t="s">
        <v>1765</v>
      </c>
      <c r="CB17" s="1709" t="s">
        <v>1766</v>
      </c>
      <c r="CC17" s="1709" t="s">
        <v>1767</v>
      </c>
      <c r="CD17" s="1713" t="s">
        <v>1768</v>
      </c>
      <c r="CE17" s="1728" t="s">
        <v>1769</v>
      </c>
      <c r="CF17" s="1715" t="s">
        <v>1770</v>
      </c>
      <c r="CG17" s="1716" t="s">
        <v>1771</v>
      </c>
      <c r="CH17" s="1716"/>
      <c r="CI17" s="1710" t="s">
        <v>1772</v>
      </c>
      <c r="CJ17" s="1707" t="s">
        <v>1773</v>
      </c>
      <c r="CL17" s="206"/>
      <c r="CM17" s="16" t="s">
        <v>2606</v>
      </c>
      <c r="CN17" s="155"/>
      <c r="CO17" s="155"/>
      <c r="CP17" s="16" t="s">
        <v>2611</v>
      </c>
      <c r="CQ17" s="20"/>
      <c r="CR17" s="1630"/>
      <c r="CS17" s="1631"/>
      <c r="CV17" s="28" t="s">
        <v>671</v>
      </c>
      <c r="CW17" s="196"/>
      <c r="CX17" s="196"/>
      <c r="CY17" s="196"/>
      <c r="DA17" s="9">
        <v>1</v>
      </c>
    </row>
    <row r="18" spans="1:105" ht="21" customHeight="1">
      <c r="B18" s="133" t="s">
        <v>338</v>
      </c>
      <c r="C18" s="203" t="str">
        <f>C20</f>
        <v>N.Nombre de la receta. con o sin alcohol.Cuándo.Verre Flute(s).Familia (para pegar)</v>
      </c>
      <c r="D18" s="203">
        <f>D20</f>
        <v>1</v>
      </c>
      <c r="E18" s="202" t="str">
        <f>E20</f>
        <v>Flute(s)</v>
      </c>
      <c r="F18" s="201">
        <f>F20</f>
        <v>12</v>
      </c>
      <c r="G18" s="200" t="str">
        <f>G20</f>
        <v>cl</v>
      </c>
      <c r="H18" s="320" t="str">
        <f>"❽ Volumen servido por "&amp;I17</f>
        <v>❽ Volumen servido por Flute(s)</v>
      </c>
      <c r="I18" s="319"/>
      <c r="J18" s="318"/>
      <c r="K18" s="315"/>
      <c r="L18" s="198" t="s">
        <v>1728</v>
      </c>
      <c r="M18" s="314" t="s">
        <v>402</v>
      </c>
      <c r="N18" s="197"/>
      <c r="O18" s="196"/>
      <c r="P18" s="1594" t="str">
        <f>C20&amp;"  intensité"&amp;" "&amp;M18&amp;" "&amp;"coût"&amp;M19&amp;" "&amp;" "&amp;H15</f>
        <v>N.Nombre de la receta. con o sin alcohol.Cuándo.Verre Flute(s).Familia (para pegar)  intensité **** coût**  Color dominante</v>
      </c>
      <c r="Q18" s="1594"/>
      <c r="R18" s="1594"/>
      <c r="S18" s="1595"/>
      <c r="U18" s="322" t="s">
        <v>481</v>
      </c>
      <c r="V18" s="806">
        <v>180</v>
      </c>
      <c r="X18" s="103" t="s">
        <v>330</v>
      </c>
      <c r="Y18" s="806">
        <v>100</v>
      </c>
      <c r="AA18" s="103" t="s">
        <v>330</v>
      </c>
      <c r="AB18" s="806">
        <v>100</v>
      </c>
      <c r="AD18" s="634"/>
      <c r="AE18" s="288">
        <v>28</v>
      </c>
      <c r="AF18" s="556"/>
      <c r="AG18" s="597">
        <v>1.04</v>
      </c>
      <c r="AH18" s="556"/>
      <c r="AI18" s="286" t="s">
        <v>210</v>
      </c>
      <c r="AJ18" s="551"/>
      <c r="AK18" s="1572" t="s">
        <v>2893</v>
      </c>
      <c r="AL18" s="1533"/>
      <c r="AN18" s="1569" t="s">
        <v>2663</v>
      </c>
      <c r="AO18" s="1570"/>
      <c r="AQ18" s="1571"/>
      <c r="AS18" s="1571"/>
      <c r="AT18" s="1571"/>
      <c r="AW18" s="609" t="str">
        <f>IFERROR(INDEX(CD19:CD147, MATCH(BD15, BZ19:BZ147, 0)), 0)&amp;" cl"</f>
        <v>25 cl</v>
      </c>
      <c r="AX18" s="209"/>
      <c r="AY18" s="207"/>
      <c r="AZ18" s="208"/>
      <c r="BA18" s="208"/>
      <c r="BB18" s="208"/>
      <c r="BC18" s="611" t="s">
        <v>804</v>
      </c>
      <c r="BD18" s="613">
        <f>IF(ISBLANK(BC15),"",INDEX(CE19:CE147,MATCH(G18,BZ19:BZ147,0))*F18/10)</f>
        <v>12</v>
      </c>
      <c r="BE18" s="207"/>
      <c r="BF18" s="207"/>
      <c r="BG18" s="219"/>
      <c r="BI18" s="142" t="str">
        <f t="shared" ref="BI18:BN18" si="17">BI15</f>
        <v>Volume saisi 0 ml pour 1 Flute(s)</v>
      </c>
      <c r="BJ18" s="141">
        <f t="shared" si="17"/>
        <v>180</v>
      </c>
      <c r="BK18" s="141">
        <f t="shared" si="17"/>
        <v>120</v>
      </c>
      <c r="BL18" s="140" t="str">
        <f t="shared" si="17"/>
        <v>1 Trembler(s) de 15 cl</v>
      </c>
      <c r="BM18" s="135">
        <f t="shared" si="17"/>
        <v>300</v>
      </c>
      <c r="BN18" s="139">
        <f t="shared" si="17"/>
        <v>150</v>
      </c>
      <c r="BO18" s="151">
        <f t="shared" si="15"/>
        <v>1.25</v>
      </c>
      <c r="BP18" s="20"/>
      <c r="BQ18" s="20"/>
      <c r="BR18" s="20"/>
      <c r="BS18" s="20"/>
      <c r="BT18" s="20"/>
      <c r="BU18" s="153"/>
      <c r="BV18" s="153"/>
      <c r="BW18" s="152"/>
      <c r="BZ18" s="317" t="s">
        <v>1764</v>
      </c>
      <c r="CA18" s="1543"/>
      <c r="CB18" s="1545"/>
      <c r="CC18" s="1545"/>
      <c r="CD18" s="1613"/>
      <c r="CE18" s="1729"/>
      <c r="CF18" s="1617"/>
      <c r="CG18" s="316" t="s">
        <v>326</v>
      </c>
      <c r="CH18" s="316" t="s">
        <v>328</v>
      </c>
      <c r="CI18" s="1620"/>
      <c r="CJ18" s="1543"/>
      <c r="CL18" s="206"/>
      <c r="CM18" s="1630" t="s">
        <v>2607</v>
      </c>
      <c r="CN18" s="1630"/>
      <c r="CO18" s="1630"/>
      <c r="CP18" s="1630" t="s">
        <v>2612</v>
      </c>
      <c r="CQ18" s="1630"/>
      <c r="CR18" s="1630" t="s">
        <v>2615</v>
      </c>
      <c r="CS18" s="204"/>
      <c r="CV18" s="548" t="s">
        <v>673</v>
      </c>
      <c r="CW18" s="196"/>
      <c r="CX18" s="196"/>
      <c r="CY18" s="196"/>
      <c r="DA18" s="9">
        <v>1</v>
      </c>
    </row>
    <row r="19" spans="1:105" ht="21" customHeight="1" thickBot="1">
      <c r="B19" s="133" t="s">
        <v>338</v>
      </c>
      <c r="C19" s="203" t="str">
        <f>C20</f>
        <v>N.Nombre de la receta. con o sin alcohol.Cuándo.Verre Flute(s).Familia (para pegar)</v>
      </c>
      <c r="D19" s="203">
        <f>D20</f>
        <v>1</v>
      </c>
      <c r="E19" s="202" t="str">
        <f>E20</f>
        <v>Flute(s)</v>
      </c>
      <c r="F19" s="201">
        <f>F20</f>
        <v>12</v>
      </c>
      <c r="G19" s="200" t="str">
        <f>G20</f>
        <v>cl</v>
      </c>
      <c r="H19" s="199">
        <v>12</v>
      </c>
      <c r="I19" s="103" t="s">
        <v>328</v>
      </c>
      <c r="J19" s="315"/>
      <c r="K19" s="315"/>
      <c r="L19" s="198" t="s">
        <v>1729</v>
      </c>
      <c r="M19" s="314" t="s">
        <v>397</v>
      </c>
      <c r="N19" s="197"/>
      <c r="O19" s="196"/>
      <c r="P19" s="1594"/>
      <c r="Q19" s="1594"/>
      <c r="R19" s="1594"/>
      <c r="S19" s="1595"/>
      <c r="U19" s="322" t="s">
        <v>38</v>
      </c>
      <c r="V19" s="806">
        <v>250</v>
      </c>
      <c r="X19" s="103" t="s">
        <v>328</v>
      </c>
      <c r="Y19" s="806">
        <v>10</v>
      </c>
      <c r="AA19" s="103" t="s">
        <v>328</v>
      </c>
      <c r="AB19" s="806">
        <v>10</v>
      </c>
      <c r="AD19" s="634"/>
      <c r="AE19" s="288">
        <v>44.7</v>
      </c>
      <c r="AF19" s="556"/>
      <c r="AG19" s="597">
        <v>0.94</v>
      </c>
      <c r="AH19" s="556"/>
      <c r="AI19" s="286" t="s">
        <v>208</v>
      </c>
      <c r="AJ19" s="551"/>
      <c r="AK19" s="1572" t="s">
        <v>2894</v>
      </c>
      <c r="AL19" s="1533"/>
      <c r="AP19" s="549"/>
      <c r="AQ19" s="3"/>
      <c r="AW19" s="1596" t="str">
        <f>P16</f>
        <v>Tipo de cóctel:</v>
      </c>
      <c r="AX19" s="1597"/>
      <c r="AY19" s="1597"/>
      <c r="AZ19" s="1597"/>
      <c r="BA19" s="1597"/>
      <c r="BB19" s="1598"/>
      <c r="BC19" s="195"/>
      <c r="BD19" s="195"/>
      <c r="BE19" s="195"/>
      <c r="BF19" s="195"/>
      <c r="BG19" s="194"/>
      <c r="BI19" s="142" t="str">
        <f t="shared" ref="BI19:BN19" si="18">BI15</f>
        <v>Volume saisi 0 ml pour 1 Flute(s)</v>
      </c>
      <c r="BJ19" s="141">
        <f t="shared" si="18"/>
        <v>180</v>
      </c>
      <c r="BK19" s="141">
        <f t="shared" si="18"/>
        <v>120</v>
      </c>
      <c r="BL19" s="140" t="str">
        <f t="shared" si="18"/>
        <v>1 Trembler(s) de 15 cl</v>
      </c>
      <c r="BM19" s="135">
        <f t="shared" si="18"/>
        <v>300</v>
      </c>
      <c r="BN19" s="139">
        <f t="shared" si="18"/>
        <v>150</v>
      </c>
      <c r="BO19" s="151">
        <f t="shared" si="15"/>
        <v>1.25</v>
      </c>
      <c r="BP19" s="939"/>
      <c r="BQ19" s="939"/>
      <c r="BR19" s="1602" t="str">
        <f>BR21&amp;" =   volúmenes introducidos en las columnas "&amp;SUBSTITUTE(ADDRESS(1,COLUMN(O23),4),"1","")&amp;" et "&amp;SUBSTITUTE(ADDRESS(1,COLUMN(P23),4),"1","")</f>
        <v>BR =   volúmenes introducidos en las columnas O et P</v>
      </c>
      <c r="BS19" s="939"/>
      <c r="BT19" s="939"/>
      <c r="BU19" s="153"/>
      <c r="BV19" s="153"/>
      <c r="BW19" s="152"/>
      <c r="BY19" s="629" t="s">
        <v>1774</v>
      </c>
      <c r="BZ19" s="119" t="s">
        <v>483</v>
      </c>
      <c r="CA19" s="642">
        <f t="shared" ref="CA19:CA82" si="19">CE19 / 1000</f>
        <v>0.25</v>
      </c>
      <c r="CB19" s="313" t="s">
        <v>282</v>
      </c>
      <c r="CC19" s="312">
        <f t="shared" ref="CC19:CC82" si="20">ROUND(1/CA19,0)</f>
        <v>4</v>
      </c>
      <c r="CD19" s="308">
        <f t="shared" ref="CD19:CD82" si="21">CE19/10</f>
        <v>25</v>
      </c>
      <c r="CE19" s="311">
        <v>250</v>
      </c>
      <c r="CF19" s="310">
        <v>200</v>
      </c>
      <c r="CG19" s="309">
        <v>300</v>
      </c>
      <c r="CH19" s="628">
        <f t="shared" ref="CH19:CH74" si="22">CG19/10</f>
        <v>30</v>
      </c>
      <c r="CI19" s="307">
        <v>300</v>
      </c>
      <c r="CJ19" s="809" t="s">
        <v>1804</v>
      </c>
      <c r="CL19" s="206"/>
      <c r="CM19" s="1630"/>
      <c r="CN19" s="1630"/>
      <c r="CO19" s="1630"/>
      <c r="CP19" s="1630"/>
      <c r="CQ19" s="1630"/>
      <c r="CR19" s="1630"/>
      <c r="CS19" s="204"/>
      <c r="CV19" s="278" t="s">
        <v>674</v>
      </c>
      <c r="CW19" s="196"/>
      <c r="CX19" s="196"/>
      <c r="CY19" s="196"/>
      <c r="DA19" s="9">
        <v>1</v>
      </c>
    </row>
    <row r="20" spans="1:105" ht="21" customHeight="1">
      <c r="B20" s="133" t="s">
        <v>338</v>
      </c>
      <c r="C20" s="189" t="str">
        <f>UPPER(LEFT(J13,1)) &amp; "." &amp; UPPER(LEFT(J13,1)) &amp; LOWER(MID(J13,2,999)) &amp; "." &amp; UPPER(LEFT(H13,1)) &amp; LOWER(MID(H13,2,999)) &amp; "." &amp; UPPER(LEFT(H14,1)) &amp; LOWER(MID(H14,2,999)) &amp; "." &amp; "Verre " &amp; UPPER(LEFT(I17,1)) &amp; LOWER(MID(I17,2,999)) &amp; IF(LEFT(S13,1)=UPPER(LEFT(S13,1)),".","") &amp; UPPER(LEFT(S13,1)) &amp; LOWER(MID(S13,2,999))</f>
        <v>N.Nombre de la receta. con o sin alcohol.Cuándo.Verre Flute(s).Familia (para pegar)</v>
      </c>
      <c r="D20" s="188">
        <f>H17</f>
        <v>1</v>
      </c>
      <c r="E20" s="187" t="str">
        <f>I17</f>
        <v>Flute(s)</v>
      </c>
      <c r="F20" s="186">
        <f>H19</f>
        <v>12</v>
      </c>
      <c r="G20" s="185" t="str">
        <f>I19</f>
        <v>cl</v>
      </c>
      <c r="H20" s="182" t="s">
        <v>2800</v>
      </c>
      <c r="I20" s="182" t="s">
        <v>2801</v>
      </c>
      <c r="J20" s="182" t="s">
        <v>2802</v>
      </c>
      <c r="K20" s="182" t="s">
        <v>393</v>
      </c>
      <c r="L20" s="182" t="s">
        <v>392</v>
      </c>
      <c r="M20" s="182" t="s">
        <v>391</v>
      </c>
      <c r="N20" s="182" t="s">
        <v>390</v>
      </c>
      <c r="O20" s="182" t="s">
        <v>389</v>
      </c>
      <c r="P20" s="182" t="s">
        <v>388</v>
      </c>
      <c r="Q20" s="182" t="s">
        <v>387</v>
      </c>
      <c r="R20" s="182" t="s">
        <v>386</v>
      </c>
      <c r="S20" s="181" t="s">
        <v>385</v>
      </c>
      <c r="U20" s="322" t="s">
        <v>425</v>
      </c>
      <c r="V20" s="806">
        <v>350</v>
      </c>
      <c r="X20" s="103" t="s">
        <v>326</v>
      </c>
      <c r="Y20" s="1023">
        <v>1</v>
      </c>
      <c r="AA20" s="103" t="s">
        <v>326</v>
      </c>
      <c r="AB20" s="806">
        <v>1</v>
      </c>
      <c r="AD20" s="634"/>
      <c r="AE20" s="288">
        <v>25</v>
      </c>
      <c r="AF20" s="556"/>
      <c r="AG20" s="597">
        <v>1.05</v>
      </c>
      <c r="AH20" s="556"/>
      <c r="AI20" s="286" t="s">
        <v>204</v>
      </c>
      <c r="AJ20" s="551"/>
      <c r="AK20" s="1572" t="s">
        <v>2892</v>
      </c>
      <c r="AL20" s="1533"/>
      <c r="AN20" s="1530" t="s">
        <v>1721</v>
      </c>
      <c r="AO20" s="1531"/>
      <c r="AP20" s="549"/>
      <c r="AQ20" s="1645" t="s">
        <v>670</v>
      </c>
      <c r="AS20" s="1647" t="s">
        <v>887</v>
      </c>
      <c r="AT20" s="1648" t="s">
        <v>1147</v>
      </c>
      <c r="AW20" s="1599"/>
      <c r="AX20" s="1600"/>
      <c r="AY20" s="1600"/>
      <c r="AZ20" s="1600"/>
      <c r="BA20" s="1600"/>
      <c r="BB20" s="1601"/>
      <c r="BC20" s="180"/>
      <c r="BD20" s="180"/>
      <c r="BE20" s="180"/>
      <c r="BF20" s="180"/>
      <c r="BG20" s="535" t="s">
        <v>1719</v>
      </c>
      <c r="BI20" s="142" t="str">
        <f t="shared" ref="BI20:BN20" si="23">BI15</f>
        <v>Volume saisi 0 ml pour 1 Flute(s)</v>
      </c>
      <c r="BJ20" s="141">
        <f t="shared" si="23"/>
        <v>180</v>
      </c>
      <c r="BK20" s="141">
        <f t="shared" si="23"/>
        <v>120</v>
      </c>
      <c r="BL20" s="140" t="str">
        <f t="shared" si="23"/>
        <v>1 Trembler(s) de 15 cl</v>
      </c>
      <c r="BM20" s="135">
        <f t="shared" si="23"/>
        <v>300</v>
      </c>
      <c r="BN20" s="139">
        <f t="shared" si="23"/>
        <v>150</v>
      </c>
      <c r="BO20" s="151">
        <f t="shared" si="15"/>
        <v>1.25</v>
      </c>
      <c r="BP20" s="20"/>
      <c r="BQ20" s="939"/>
      <c r="BR20" s="1602"/>
      <c r="BS20" s="939"/>
      <c r="BT20" s="939"/>
      <c r="BU20" s="153"/>
      <c r="BV20" s="153"/>
      <c r="BW20" s="152"/>
      <c r="BY20" s="629" t="s">
        <v>1774</v>
      </c>
      <c r="BZ20" s="119" t="s">
        <v>481</v>
      </c>
      <c r="CA20" s="93">
        <f t="shared" si="19"/>
        <v>0.18</v>
      </c>
      <c r="CB20" s="92" t="s">
        <v>282</v>
      </c>
      <c r="CC20" s="75">
        <f t="shared" si="20"/>
        <v>6</v>
      </c>
      <c r="CD20" s="74">
        <f t="shared" si="21"/>
        <v>18</v>
      </c>
      <c r="CE20" s="91">
        <v>180</v>
      </c>
      <c r="CF20" s="72">
        <v>150</v>
      </c>
      <c r="CG20" s="71">
        <v>240</v>
      </c>
      <c r="CH20" s="79">
        <f t="shared" si="22"/>
        <v>24</v>
      </c>
      <c r="CI20" s="95">
        <v>240</v>
      </c>
      <c r="CJ20" s="810" t="s">
        <v>1804</v>
      </c>
      <c r="CL20" s="1632" t="str">
        <f>"Antes de usar este documento, revise y, si es necesario, ajuste los volúmenes (ml) en la columna "&amp; BJ10</f>
        <v xml:space="preserve">Antes de usar este documento, revise y, si es necesario, ajuste los volúmenes (ml) en la columna </v>
      </c>
      <c r="CM20" s="1633"/>
      <c r="CN20" s="1633"/>
      <c r="CO20" s="1633"/>
      <c r="CP20" s="1633"/>
      <c r="CQ20" s="1633"/>
      <c r="CR20" s="1633"/>
      <c r="CS20" s="1634"/>
      <c r="CV20" s="28" t="s">
        <v>676</v>
      </c>
      <c r="CW20" s="196"/>
      <c r="CX20" s="196"/>
      <c r="CY20" s="196"/>
      <c r="DA20" s="9">
        <v>1</v>
      </c>
    </row>
    <row r="21" spans="1:105" ht="21" customHeight="1">
      <c r="B21" s="133" t="s">
        <v>338</v>
      </c>
      <c r="C21" s="118" t="str">
        <f>C20</f>
        <v>N.Nombre de la receta. con o sin alcohol.Cuándo.Verre Flute(s).Familia (para pegar)</v>
      </c>
      <c r="D21" s="118">
        <f>D20</f>
        <v>1</v>
      </c>
      <c r="E21" s="117" t="str">
        <f>E20</f>
        <v>Flute(s)</v>
      </c>
      <c r="F21" s="116">
        <f>F20</f>
        <v>12</v>
      </c>
      <c r="G21" s="115" t="str">
        <f>G20</f>
        <v>cl</v>
      </c>
      <c r="H21" s="1603" t="s">
        <v>1730</v>
      </c>
      <c r="I21" s="1604"/>
      <c r="J21" s="1605"/>
      <c r="K21" s="176"/>
      <c r="L21" s="1722" t="s">
        <v>1731</v>
      </c>
      <c r="M21" s="1606" t="s">
        <v>1732</v>
      </c>
      <c r="N21" s="174"/>
      <c r="O21" s="1608" t="s">
        <v>1733</v>
      </c>
      <c r="P21" s="1610" t="s">
        <v>377</v>
      </c>
      <c r="Q21" s="1573" t="s">
        <v>1734</v>
      </c>
      <c r="R21" s="1582" t="s">
        <v>1735</v>
      </c>
      <c r="S21" s="1724" t="s">
        <v>1736</v>
      </c>
      <c r="U21" s="322" t="s">
        <v>344</v>
      </c>
      <c r="V21" s="806">
        <v>180</v>
      </c>
      <c r="AA21" s="816" t="s">
        <v>324</v>
      </c>
      <c r="AB21" s="806">
        <v>500</v>
      </c>
      <c r="AD21" s="634"/>
      <c r="AE21" s="288">
        <v>40</v>
      </c>
      <c r="AF21" s="556"/>
      <c r="AG21" s="597">
        <v>0.95</v>
      </c>
      <c r="AH21" s="556"/>
      <c r="AI21" s="286" t="s">
        <v>200</v>
      </c>
      <c r="AJ21" s="551"/>
      <c r="AK21" s="1572" t="s">
        <v>2895</v>
      </c>
      <c r="AL21" s="1533"/>
      <c r="AP21" s="549"/>
      <c r="AQ21" s="1646"/>
      <c r="AS21" s="1646"/>
      <c r="AT21" s="1648"/>
      <c r="AW21" s="172" t="str">
        <f>"Usted sirve más de lo que el Autor había previsto "&amp;BD18&amp;" cl"</f>
        <v>Usted sirve más de lo que el Autor había previsto 12 cl</v>
      </c>
      <c r="AX21" s="171" t="str">
        <f>"Usted sirve menos de lo que el Autor había previsto "&amp;BD18&amp;" cl"</f>
        <v>Usted sirve menos de lo que el Autor había previsto 12 cl</v>
      </c>
      <c r="AY21" s="171" t="s">
        <v>1740</v>
      </c>
      <c r="AZ21" s="170"/>
      <c r="BA21" s="170"/>
      <c r="BB21" s="170"/>
      <c r="BC21" s="170"/>
      <c r="BD21" s="946"/>
      <c r="BE21" s="946"/>
      <c r="BF21" s="536" t="s">
        <v>1741</v>
      </c>
      <c r="BG21" s="168" t="s">
        <v>1742</v>
      </c>
      <c r="BI21" s="142" t="str">
        <f t="shared" ref="BI21:BN21" si="24">BI15</f>
        <v>Volume saisi 0 ml pour 1 Flute(s)</v>
      </c>
      <c r="BJ21" s="141">
        <f t="shared" si="24"/>
        <v>180</v>
      </c>
      <c r="BK21" s="141">
        <f t="shared" si="24"/>
        <v>120</v>
      </c>
      <c r="BL21" s="140" t="str">
        <f t="shared" si="24"/>
        <v>1 Trembler(s) de 15 cl</v>
      </c>
      <c r="BM21" s="135">
        <f t="shared" si="24"/>
        <v>300</v>
      </c>
      <c r="BN21" s="139">
        <f t="shared" si="24"/>
        <v>150</v>
      </c>
      <c r="BO21" s="151">
        <f t="shared" si="15"/>
        <v>1.25</v>
      </c>
      <c r="BP21" s="166" t="str">
        <f t="shared" ref="BP21:BV21" si="25">SUBSTITUTE(ADDRESS(1,COLUMN(),4),"1","")</f>
        <v>BP</v>
      </c>
      <c r="BQ21" s="166" t="str">
        <f t="shared" si="25"/>
        <v>BQ</v>
      </c>
      <c r="BR21" s="167" t="str">
        <f t="shared" si="25"/>
        <v>BR</v>
      </c>
      <c r="BS21" s="167" t="str">
        <f>SUBSTITUTE(ADDRESS(1,COLUMN(),4),"1","")</f>
        <v>BS</v>
      </c>
      <c r="BT21" s="166" t="str">
        <f t="shared" si="25"/>
        <v>BT</v>
      </c>
      <c r="BU21" s="165" t="str">
        <f t="shared" si="25"/>
        <v>BU</v>
      </c>
      <c r="BV21" s="625" t="str">
        <f t="shared" si="25"/>
        <v>BV</v>
      </c>
      <c r="BW21" s="732" t="str">
        <f>"1"&amp;" "&amp;BD15</f>
        <v>1 Trembler(s)</v>
      </c>
      <c r="BY21" s="629" t="s">
        <v>1774</v>
      </c>
      <c r="BZ21" s="119" t="s">
        <v>38</v>
      </c>
      <c r="CA21" s="93">
        <f t="shared" si="19"/>
        <v>0.25</v>
      </c>
      <c r="CB21" s="92" t="s">
        <v>282</v>
      </c>
      <c r="CC21" s="75">
        <f t="shared" si="20"/>
        <v>4</v>
      </c>
      <c r="CD21" s="74">
        <f t="shared" si="21"/>
        <v>25</v>
      </c>
      <c r="CE21" s="91">
        <v>250</v>
      </c>
      <c r="CF21" s="72">
        <v>200</v>
      </c>
      <c r="CG21" s="71">
        <v>300</v>
      </c>
      <c r="CH21" s="79">
        <f t="shared" si="22"/>
        <v>30</v>
      </c>
      <c r="CI21" s="95">
        <v>300</v>
      </c>
      <c r="CJ21" s="810" t="s">
        <v>1805</v>
      </c>
      <c r="CL21" s="1632"/>
      <c r="CM21" s="1633"/>
      <c r="CN21" s="1633"/>
      <c r="CO21" s="1633"/>
      <c r="CP21" s="1633"/>
      <c r="CQ21" s="1633"/>
      <c r="CR21" s="1633"/>
      <c r="CS21" s="1634"/>
      <c r="CV21" s="28" t="s">
        <v>677</v>
      </c>
      <c r="CW21" s="196"/>
      <c r="CX21" s="196"/>
      <c r="CY21" s="196"/>
      <c r="DA21" s="9">
        <v>1</v>
      </c>
    </row>
    <row r="22" spans="1:105" ht="21" customHeight="1">
      <c r="B22" s="133" t="s">
        <v>338</v>
      </c>
      <c r="C22" s="118" t="str">
        <f>C20</f>
        <v>N.Nombre de la receta. con o sin alcohol.Cuándo.Verre Flute(s).Familia (para pegar)</v>
      </c>
      <c r="D22" s="118">
        <f>D20</f>
        <v>1</v>
      </c>
      <c r="E22" s="117" t="str">
        <f>E20</f>
        <v>Flute(s)</v>
      </c>
      <c r="F22" s="116">
        <f>F20</f>
        <v>12</v>
      </c>
      <c r="G22" s="115" t="str">
        <f>G20</f>
        <v>cl</v>
      </c>
      <c r="H22" s="1584"/>
      <c r="I22" s="1585"/>
      <c r="J22" s="1586"/>
      <c r="K22" s="164"/>
      <c r="L22" s="1723"/>
      <c r="M22" s="1607"/>
      <c r="N22" s="162"/>
      <c r="O22" s="1609"/>
      <c r="P22" s="1611"/>
      <c r="Q22" s="1574"/>
      <c r="R22" s="1583"/>
      <c r="S22" s="1725"/>
      <c r="U22" s="322" t="s">
        <v>560</v>
      </c>
      <c r="V22" s="806">
        <v>120</v>
      </c>
      <c r="AA22" s="816" t="s">
        <v>322</v>
      </c>
      <c r="AB22" s="806">
        <v>333</v>
      </c>
      <c r="AD22" s="634"/>
      <c r="AE22" s="288">
        <v>40</v>
      </c>
      <c r="AF22" s="556"/>
      <c r="AG22" s="597">
        <v>0.95</v>
      </c>
      <c r="AH22" s="556"/>
      <c r="AI22" s="286" t="s">
        <v>196</v>
      </c>
      <c r="AJ22" s="551"/>
      <c r="AK22" s="1572" t="s">
        <v>2890</v>
      </c>
      <c r="AL22" s="1533"/>
      <c r="AN22" s="1649" t="s">
        <v>2925</v>
      </c>
      <c r="AO22" s="1591"/>
      <c r="AP22" s="549"/>
      <c r="AQ22" s="3"/>
      <c r="AW22" s="160"/>
      <c r="AX22" s="159"/>
      <c r="AY22" s="157"/>
      <c r="AZ22" s="157"/>
      <c r="BA22" s="498" t="str">
        <f>BD18&amp;" "&amp;BD16&amp;" redondeado a ▼"</f>
        <v>12 cl redondeado a ▼</v>
      </c>
      <c r="BB22" s="157"/>
      <c r="BC22" s="157"/>
      <c r="BD22" s="158" t="s">
        <v>1743</v>
      </c>
      <c r="BE22" s="501" t="s">
        <v>1744</v>
      </c>
      <c r="BF22" s="502"/>
      <c r="BG22" s="499">
        <f>ROUND(BG30/BC15,2)</f>
        <v>0</v>
      </c>
      <c r="BI22" s="142" t="str">
        <f t="shared" ref="BI22:BN22" si="26">BI15</f>
        <v>Volume saisi 0 ml pour 1 Flute(s)</v>
      </c>
      <c r="BJ22" s="141">
        <f t="shared" si="26"/>
        <v>180</v>
      </c>
      <c r="BK22" s="141">
        <f t="shared" si="26"/>
        <v>120</v>
      </c>
      <c r="BL22" s="140" t="str">
        <f t="shared" si="26"/>
        <v>1 Trembler(s) de 15 cl</v>
      </c>
      <c r="BM22" s="135">
        <f t="shared" si="26"/>
        <v>300</v>
      </c>
      <c r="BN22" s="139">
        <f t="shared" si="26"/>
        <v>150</v>
      </c>
      <c r="BO22" s="151">
        <f t="shared" si="15"/>
        <v>1.25</v>
      </c>
      <c r="BP22" s="156"/>
      <c r="BQ22" s="156"/>
      <c r="BR22" s="155"/>
      <c r="BS22" s="20"/>
      <c r="BT22" s="20"/>
      <c r="BU22" s="154" t="s">
        <v>1757</v>
      </c>
      <c r="BV22" s="153"/>
      <c r="BW22" s="732" t="str">
        <f>"de "&amp;BC16&amp;" "&amp;BD16</f>
        <v>de 15 cl</v>
      </c>
      <c r="BY22" s="630" t="s">
        <v>1775</v>
      </c>
      <c r="BZ22" s="119" t="s">
        <v>425</v>
      </c>
      <c r="CA22" s="93">
        <f t="shared" si="19"/>
        <v>0.35</v>
      </c>
      <c r="CB22" s="92" t="s">
        <v>282</v>
      </c>
      <c r="CC22" s="75">
        <f t="shared" si="20"/>
        <v>3</v>
      </c>
      <c r="CD22" s="74">
        <f t="shared" si="21"/>
        <v>35</v>
      </c>
      <c r="CE22" s="91">
        <v>350</v>
      </c>
      <c r="CF22" s="72">
        <v>300</v>
      </c>
      <c r="CG22" s="71">
        <v>400</v>
      </c>
      <c r="CH22" s="79">
        <f t="shared" si="22"/>
        <v>40</v>
      </c>
      <c r="CI22" s="95">
        <v>400</v>
      </c>
      <c r="CJ22" s="810" t="s">
        <v>1806</v>
      </c>
      <c r="CL22" s="1635" t="s">
        <v>2616</v>
      </c>
      <c r="CM22" s="1636"/>
      <c r="CN22" s="1636"/>
      <c r="CO22" s="1636"/>
      <c r="CP22" s="1636"/>
      <c r="CQ22" s="1636"/>
      <c r="CR22" s="1636"/>
      <c r="CS22" s="1637"/>
      <c r="CV22" s="28" t="s">
        <v>678</v>
      </c>
      <c r="CW22" s="196"/>
      <c r="CX22" s="196"/>
      <c r="CY22" s="196"/>
      <c r="DA22" s="9">
        <v>1</v>
      </c>
    </row>
    <row r="23" spans="1:105" ht="21" customHeight="1">
      <c r="B23" s="133" t="s">
        <v>338</v>
      </c>
      <c r="C23" s="118" t="str">
        <f>C20</f>
        <v>N.Nombre de la receta. con o sin alcohol.Cuándo.Verre Flute(s).Familia (para pegar)</v>
      </c>
      <c r="D23" s="118">
        <f>D20</f>
        <v>1</v>
      </c>
      <c r="E23" s="117" t="str">
        <f>E20</f>
        <v>Flute(s)</v>
      </c>
      <c r="F23" s="116">
        <f>F20</f>
        <v>12</v>
      </c>
      <c r="G23" s="115" t="str">
        <f>G20</f>
        <v>cl</v>
      </c>
      <c r="H23" s="1584"/>
      <c r="I23" s="1585"/>
      <c r="J23" s="1586"/>
      <c r="K23" s="947">
        <v>1</v>
      </c>
      <c r="L23" s="292"/>
      <c r="M23" s="291"/>
      <c r="N23" s="143"/>
      <c r="O23" s="290"/>
      <c r="P23" s="289"/>
      <c r="Q23" s="288"/>
      <c r="R23" s="287">
        <v>1</v>
      </c>
      <c r="S23" s="286"/>
      <c r="U23" s="322" t="s">
        <v>550</v>
      </c>
      <c r="V23" s="806">
        <v>300</v>
      </c>
      <c r="AA23" s="816" t="s">
        <v>321</v>
      </c>
      <c r="AB23" s="806">
        <v>250</v>
      </c>
      <c r="AD23" s="634"/>
      <c r="AE23" s="288">
        <v>40</v>
      </c>
      <c r="AF23" s="556"/>
      <c r="AG23" s="597">
        <v>0.96</v>
      </c>
      <c r="AH23" s="556"/>
      <c r="AI23" s="286" t="s">
        <v>194</v>
      </c>
      <c r="AJ23" s="551"/>
      <c r="AK23" s="1572" t="s">
        <v>2892</v>
      </c>
      <c r="AL23" s="1533"/>
      <c r="AP23" s="549"/>
      <c r="AQ23" s="1571" t="s">
        <v>1748</v>
      </c>
      <c r="AS23" s="1571" t="s">
        <v>812</v>
      </c>
      <c r="AT23" s="1571" t="s">
        <v>814</v>
      </c>
      <c r="AW23" s="507" t="str">
        <f>IF(ISBLANK(S23),"",IF(BC15&gt;0,S23,""))</f>
        <v/>
      </c>
      <c r="AX23" s="508">
        <f>IF(ISBLANK(BC15),"",INDEX(CE19:CE147,MATCH(BD16,BZ19:BZ147,0)))</f>
        <v>10</v>
      </c>
      <c r="AY23" s="509" t="str">
        <f t="shared" ref="AY23:AY29" si="27">IF(BU23=0,"",BU23)</f>
        <v/>
      </c>
      <c r="AZ23" s="510" t="str">
        <f>IF(BU23=0,"",IF(ISBLANK(BC15),"",TEXT(AY23/10,"0.0")&amp;" cl ► "&amp;TEXT(AY23/1000,"0.000")&amp;" L"))</f>
        <v/>
      </c>
      <c r="BA23" s="948" t="str">
        <f>IF(OR(BU23=0, ISBLANK(P23)), "", IF(ROUND(BU23/BU30*10*2, 0)/2=0, O23 &amp; " " &amp; P23, "► ≈ " &amp; MIN(ROUND(BU23/BU30*10*2, 0)/2, 10) &amp; "/10"))</f>
        <v/>
      </c>
      <c r="BB23" s="512" t="str">
        <f t="shared" ref="BB23:BB29" si="28">IF(ISBLANK(L23),"",L23*BO23)</f>
        <v/>
      </c>
      <c r="BC23" s="513">
        <f>IF(ISBLANK(BC15),"",M23)</f>
        <v>0</v>
      </c>
      <c r="BD23" s="528" t="str">
        <f t="shared" ref="BD23:BD29" si="29">IF(ISBLANK(Q23),"",AY23*Q23/100)</f>
        <v/>
      </c>
      <c r="BE23" s="514">
        <f t="shared" ref="BE23:BE29" si="30">Q23</f>
        <v>0</v>
      </c>
      <c r="BF23" s="515">
        <v>1</v>
      </c>
      <c r="BG23" s="516">
        <f t="shared" ref="BG23:BG29" si="31">IFERROR(IF(ISBLANK(L23),(AY23/1000)*BF23,BB23*BF23),0)</f>
        <v>0</v>
      </c>
      <c r="BI23" s="142" t="str">
        <f t="shared" ref="BI23:BN23" si="32">BI15</f>
        <v>Volume saisi 0 ml pour 1 Flute(s)</v>
      </c>
      <c r="BJ23" s="141">
        <f t="shared" si="32"/>
        <v>180</v>
      </c>
      <c r="BK23" s="141">
        <f t="shared" si="32"/>
        <v>120</v>
      </c>
      <c r="BL23" s="140" t="str">
        <f t="shared" si="32"/>
        <v>1 Trembler(s) de 15 cl</v>
      </c>
      <c r="BM23" s="135">
        <f t="shared" si="32"/>
        <v>300</v>
      </c>
      <c r="BN23" s="139">
        <f t="shared" si="32"/>
        <v>150</v>
      </c>
      <c r="BO23" s="151">
        <f t="shared" si="15"/>
        <v>1.25</v>
      </c>
      <c r="BP23" s="949">
        <v>1</v>
      </c>
      <c r="BQ23" s="950">
        <f t="shared" ref="BQ23:BQ29" si="33">S23</f>
        <v>0</v>
      </c>
      <c r="BR23" s="614">
        <f>IF(ISBLANK(O23),0,IFERROR(INDEX(CE19:CE147,MATCH(P23,BZ19:BZ147,0))*O23,""))</f>
        <v>0</v>
      </c>
      <c r="BS23" s="618">
        <f>IFERROR((BR23/BR30)*BK23,0)</f>
        <v>0</v>
      </c>
      <c r="BT23" s="619">
        <f>BS23/1000</f>
        <v>0</v>
      </c>
      <c r="BU23" s="134">
        <f>BS23*BO23</f>
        <v>0</v>
      </c>
      <c r="BV23" s="617">
        <f>BU23/1000</f>
        <v>0</v>
      </c>
      <c r="BW23" s="733">
        <f>BU23/BC15</f>
        <v>0</v>
      </c>
      <c r="BY23" s="630" t="s">
        <v>1775</v>
      </c>
      <c r="BZ23" s="119" t="s">
        <v>344</v>
      </c>
      <c r="CA23" s="93">
        <f t="shared" si="19"/>
        <v>0.18</v>
      </c>
      <c r="CB23" s="92" t="s">
        <v>282</v>
      </c>
      <c r="CC23" s="75">
        <f t="shared" si="20"/>
        <v>6</v>
      </c>
      <c r="CD23" s="74">
        <f t="shared" si="21"/>
        <v>18</v>
      </c>
      <c r="CE23" s="91">
        <v>180</v>
      </c>
      <c r="CF23" s="72">
        <v>150</v>
      </c>
      <c r="CG23" s="71">
        <v>220</v>
      </c>
      <c r="CH23" s="79">
        <f t="shared" si="22"/>
        <v>22</v>
      </c>
      <c r="CI23" s="95">
        <v>220</v>
      </c>
      <c r="CJ23" s="810" t="s">
        <v>1807</v>
      </c>
      <c r="CL23" s="1635"/>
      <c r="CM23" s="1636"/>
      <c r="CN23" s="1636"/>
      <c r="CO23" s="1636"/>
      <c r="CP23" s="1636"/>
      <c r="CQ23" s="1636"/>
      <c r="CR23" s="1636"/>
      <c r="CS23" s="1637"/>
      <c r="CV23" s="28" t="s">
        <v>680</v>
      </c>
      <c r="CW23" s="196"/>
      <c r="CX23" s="196"/>
      <c r="CY23" s="196"/>
      <c r="DA23" s="9">
        <v>1</v>
      </c>
    </row>
    <row r="24" spans="1:105" ht="21" customHeight="1">
      <c r="B24" s="145" t="str">
        <f t="shared" ref="B24:B29" si="34">IF(S24&lt;&gt;"","A","►")</f>
        <v>►</v>
      </c>
      <c r="C24" s="118" t="str">
        <f>C20</f>
        <v>N.Nombre de la receta. con o sin alcohol.Cuándo.Verre Flute(s).Familia (para pegar)</v>
      </c>
      <c r="D24" s="118">
        <f>D20</f>
        <v>1</v>
      </c>
      <c r="E24" s="117" t="str">
        <f>E20</f>
        <v>Flute(s)</v>
      </c>
      <c r="F24" s="116">
        <f>F20</f>
        <v>12</v>
      </c>
      <c r="G24" s="115" t="str">
        <f>G20</f>
        <v>cl</v>
      </c>
      <c r="H24" s="1584"/>
      <c r="I24" s="1585"/>
      <c r="J24" s="1586"/>
      <c r="K24" s="951">
        <v>2</v>
      </c>
      <c r="L24" s="292"/>
      <c r="M24" s="291"/>
      <c r="N24" s="143"/>
      <c r="O24" s="290"/>
      <c r="P24" s="289"/>
      <c r="Q24" s="288"/>
      <c r="R24" s="287">
        <v>1</v>
      </c>
      <c r="S24" s="286"/>
      <c r="U24" s="322" t="s">
        <v>529</v>
      </c>
      <c r="V24" s="806">
        <v>1</v>
      </c>
      <c r="AA24" s="816" t="s">
        <v>319</v>
      </c>
      <c r="AB24" s="806">
        <v>200</v>
      </c>
      <c r="AD24" s="634"/>
      <c r="AE24" s="288">
        <v>40</v>
      </c>
      <c r="AF24" s="556"/>
      <c r="AG24" s="597">
        <v>0.94</v>
      </c>
      <c r="AH24" s="556"/>
      <c r="AI24" s="286" t="s">
        <v>192</v>
      </c>
      <c r="AJ24" s="551"/>
      <c r="AK24" s="1572" t="s">
        <v>2895</v>
      </c>
      <c r="AL24" s="1533"/>
      <c r="AN24" s="1649" t="s">
        <v>2926</v>
      </c>
      <c r="AO24" s="1591"/>
      <c r="AP24" s="549"/>
      <c r="AQ24" s="1571"/>
      <c r="AS24" s="1571"/>
      <c r="AT24" s="1571"/>
      <c r="AW24" s="517" t="str">
        <f>IF(ISBLANK(S24),"",IF(BC15&gt;0,S24,""))</f>
        <v/>
      </c>
      <c r="AX24" s="518">
        <f>IF(ISBLANK(BC15),"",INDEX(CE19:CE147,MATCH(BD16,BZ19:BZ147,0)))</f>
        <v>10</v>
      </c>
      <c r="AY24" s="519" t="str">
        <f t="shared" si="27"/>
        <v/>
      </c>
      <c r="AZ24" s="520" t="str">
        <f>IF(BU24=0,"",IF(ISBLANK(BC15),"",TEXT(AY24/10,"0.0")&amp;" cl ► "&amp;TEXT(AY24/1000,"0.000")&amp;" L"))</f>
        <v/>
      </c>
      <c r="BA24" s="952" t="str">
        <f>IF(OR(BU24=0, ISBLANK(P24)), "", IF(ROUND(BU24/BU30*10*2, 0)/2=0, O24 &amp; " " &amp; P24, "► ≈ " &amp; MIN(ROUND(BU24/BU30*10*2, 0)/2, 10) &amp; "/10"))</f>
        <v/>
      </c>
      <c r="BB24" s="522" t="str">
        <f t="shared" si="28"/>
        <v/>
      </c>
      <c r="BC24" s="523">
        <f>IF(ISBLANK(BC15),"",M24)</f>
        <v>0</v>
      </c>
      <c r="BD24" s="529" t="str">
        <f t="shared" si="29"/>
        <v/>
      </c>
      <c r="BE24" s="524">
        <f t="shared" si="30"/>
        <v>0</v>
      </c>
      <c r="BF24" s="515">
        <v>1</v>
      </c>
      <c r="BG24" s="516">
        <f t="shared" si="31"/>
        <v>0</v>
      </c>
      <c r="BI24" s="142" t="str">
        <f t="shared" ref="BI24:BN24" si="35">BI15</f>
        <v>Volume saisi 0 ml pour 1 Flute(s)</v>
      </c>
      <c r="BJ24" s="141">
        <f t="shared" si="35"/>
        <v>180</v>
      </c>
      <c r="BK24" s="141">
        <f t="shared" si="35"/>
        <v>120</v>
      </c>
      <c r="BL24" s="140" t="str">
        <f t="shared" si="35"/>
        <v>1 Trembler(s) de 15 cl</v>
      </c>
      <c r="BM24" s="135">
        <f t="shared" si="35"/>
        <v>300</v>
      </c>
      <c r="BN24" s="139">
        <f t="shared" si="35"/>
        <v>150</v>
      </c>
      <c r="BO24" s="138">
        <f t="shared" si="15"/>
        <v>1.25</v>
      </c>
      <c r="BP24" s="953">
        <v>2</v>
      </c>
      <c r="BQ24" s="954">
        <f t="shared" si="33"/>
        <v>0</v>
      </c>
      <c r="BR24" s="614">
        <f>IF(ISBLANK(O24),0,IFERROR(INDEX(CE19:CE147,MATCH(P24,BZ19:BZ147,0))*O24,""))</f>
        <v>0</v>
      </c>
      <c r="BS24" s="618">
        <f>IFERROR((BR24/BR30)*BK24,0)</f>
        <v>0</v>
      </c>
      <c r="BT24" s="619">
        <f t="shared" ref="BT24:BT29" si="36">BS24/1000</f>
        <v>0</v>
      </c>
      <c r="BU24" s="134">
        <f t="shared" ref="BU24:BU29" si="37">BS24*BO24</f>
        <v>0</v>
      </c>
      <c r="BV24" s="617">
        <f t="shared" ref="BV24:BV29" si="38">BU24/1000</f>
        <v>0</v>
      </c>
      <c r="BW24" s="733">
        <f>BU24/BC15</f>
        <v>0</v>
      </c>
      <c r="BY24" s="631" t="s">
        <v>1748</v>
      </c>
      <c r="BZ24" s="119" t="s">
        <v>560</v>
      </c>
      <c r="CA24" s="93">
        <f t="shared" si="19"/>
        <v>0.12</v>
      </c>
      <c r="CB24" s="92" t="s">
        <v>282</v>
      </c>
      <c r="CC24" s="75">
        <f t="shared" si="20"/>
        <v>8</v>
      </c>
      <c r="CD24" s="74">
        <f t="shared" si="21"/>
        <v>12</v>
      </c>
      <c r="CE24" s="91">
        <v>120</v>
      </c>
      <c r="CF24" s="72">
        <v>100</v>
      </c>
      <c r="CG24" s="71">
        <v>150</v>
      </c>
      <c r="CH24" s="79">
        <f t="shared" si="22"/>
        <v>15</v>
      </c>
      <c r="CI24" s="95">
        <v>150</v>
      </c>
      <c r="CJ24" s="810" t="s">
        <v>1808</v>
      </c>
      <c r="CL24" s="708" t="s">
        <v>2570</v>
      </c>
      <c r="CM24" s="20"/>
      <c r="CN24" s="20"/>
      <c r="CO24" s="20"/>
      <c r="CP24" s="20"/>
      <c r="CQ24" s="20"/>
      <c r="CR24" s="20"/>
      <c r="CS24" s="721"/>
      <c r="CV24" s="548" t="s">
        <v>681</v>
      </c>
      <c r="CW24" s="196"/>
      <c r="CX24" s="196"/>
      <c r="CY24" s="196"/>
      <c r="DA24" s="9">
        <v>1</v>
      </c>
    </row>
    <row r="25" spans="1:105" ht="21" customHeight="1" thickBot="1">
      <c r="B25" s="145" t="str">
        <f t="shared" si="34"/>
        <v>►</v>
      </c>
      <c r="C25" s="118" t="str">
        <f>C20</f>
        <v>N.Nombre de la receta. con o sin alcohol.Cuándo.Verre Flute(s).Familia (para pegar)</v>
      </c>
      <c r="D25" s="118">
        <f>D20</f>
        <v>1</v>
      </c>
      <c r="E25" s="117" t="str">
        <f>E20</f>
        <v>Flute(s)</v>
      </c>
      <c r="F25" s="116">
        <f>F20</f>
        <v>12</v>
      </c>
      <c r="G25" s="115" t="str">
        <f>G20</f>
        <v>cl</v>
      </c>
      <c r="H25" s="1584"/>
      <c r="I25" s="1585"/>
      <c r="J25" s="1586"/>
      <c r="K25" s="947">
        <v>3</v>
      </c>
      <c r="L25" s="292"/>
      <c r="M25" s="291"/>
      <c r="N25" s="714"/>
      <c r="O25" s="290"/>
      <c r="P25" s="289"/>
      <c r="Q25" s="288"/>
      <c r="R25" s="287">
        <v>1</v>
      </c>
      <c r="S25" s="294"/>
      <c r="U25" s="322" t="s">
        <v>500</v>
      </c>
      <c r="V25" s="806">
        <v>250</v>
      </c>
      <c r="AA25" s="816" t="s">
        <v>317</v>
      </c>
      <c r="AB25" s="806">
        <v>100</v>
      </c>
      <c r="AD25" s="634"/>
      <c r="AE25" s="288">
        <v>40</v>
      </c>
      <c r="AF25" s="556"/>
      <c r="AG25" s="597">
        <v>1.04</v>
      </c>
      <c r="AH25" s="556"/>
      <c r="AI25" s="286" t="s">
        <v>188</v>
      </c>
      <c r="AJ25" s="551"/>
      <c r="AK25" s="1572" t="s">
        <v>2896</v>
      </c>
      <c r="AL25" s="1533"/>
      <c r="AN25" s="1"/>
      <c r="AO25" s="1"/>
      <c r="AP25" s="549"/>
      <c r="AQ25" s="3"/>
      <c r="AW25" s="507" t="str">
        <f>IF(ISBLANK(S25),"",IF(BC15&gt;0,S25,""))</f>
        <v/>
      </c>
      <c r="AX25" s="508">
        <f>IF(ISBLANK(BC15),"",INDEX(CE19:CE147,MATCH(BD16,BZ19:BZ147,0)))</f>
        <v>10</v>
      </c>
      <c r="AY25" s="525" t="str">
        <f t="shared" si="27"/>
        <v/>
      </c>
      <c r="AZ25" s="526" t="str">
        <f>IF(BU25=0,"",IF(ISBLANK(BC15),"",TEXT(AY25/10,"0.0")&amp;" cl ► "&amp;TEXT(AY25/1000,"0.000")&amp;" L"))</f>
        <v/>
      </c>
      <c r="BA25" s="948" t="str">
        <f>IF(OR(BU25=0, ISBLANK(P25)), "", IF(ROUND(BU25/BU30*10*2, 0)/2=0, O25 &amp; " " &amp; P25, "► ≈ " &amp; MIN(ROUND(BU25/BU30*10*2, 0)/2, 10) &amp; "/10"))</f>
        <v/>
      </c>
      <c r="BB25" s="527" t="str">
        <f t="shared" si="28"/>
        <v/>
      </c>
      <c r="BC25" s="513">
        <f>IF(ISBLANK(BC15),"",M25)</f>
        <v>0</v>
      </c>
      <c r="BD25" s="528" t="str">
        <f t="shared" si="29"/>
        <v/>
      </c>
      <c r="BE25" s="514">
        <f t="shared" si="30"/>
        <v>0</v>
      </c>
      <c r="BF25" s="515">
        <v>1</v>
      </c>
      <c r="BG25" s="516">
        <f t="shared" si="31"/>
        <v>0</v>
      </c>
      <c r="BI25" s="142" t="str">
        <f t="shared" ref="BI25:BN25" si="39">BI15</f>
        <v>Volume saisi 0 ml pour 1 Flute(s)</v>
      </c>
      <c r="BJ25" s="141">
        <f t="shared" si="39"/>
        <v>180</v>
      </c>
      <c r="BK25" s="141">
        <f t="shared" si="39"/>
        <v>120</v>
      </c>
      <c r="BL25" s="140" t="str">
        <f t="shared" si="39"/>
        <v>1 Trembler(s) de 15 cl</v>
      </c>
      <c r="BM25" s="135">
        <f t="shared" si="39"/>
        <v>300</v>
      </c>
      <c r="BN25" s="139">
        <f t="shared" si="39"/>
        <v>150</v>
      </c>
      <c r="BO25" s="138">
        <f t="shared" si="15"/>
        <v>1.25</v>
      </c>
      <c r="BP25" s="955">
        <v>3</v>
      </c>
      <c r="BQ25" s="950">
        <f t="shared" si="33"/>
        <v>0</v>
      </c>
      <c r="BR25" s="614">
        <f>IF(ISBLANK(O25),0,IFERROR(INDEX(CE19:CE147,MATCH(P25,BZ19:BZ147,0))*O25,""))</f>
        <v>0</v>
      </c>
      <c r="BS25" s="618">
        <f>IFERROR((BR25/BR30)*BK25,0)</f>
        <v>0</v>
      </c>
      <c r="BT25" s="619">
        <f t="shared" si="36"/>
        <v>0</v>
      </c>
      <c r="BU25" s="134">
        <f t="shared" si="37"/>
        <v>0</v>
      </c>
      <c r="BV25" s="617">
        <f t="shared" si="38"/>
        <v>0</v>
      </c>
      <c r="BW25" s="733">
        <f>BU25/BC15</f>
        <v>0</v>
      </c>
      <c r="BY25" s="631" t="s">
        <v>1748</v>
      </c>
      <c r="BZ25" s="119" t="s">
        <v>550</v>
      </c>
      <c r="CA25" s="93">
        <f t="shared" si="19"/>
        <v>0.3</v>
      </c>
      <c r="CB25" s="92" t="s">
        <v>282</v>
      </c>
      <c r="CC25" s="75">
        <f t="shared" si="20"/>
        <v>3</v>
      </c>
      <c r="CD25" s="74">
        <f t="shared" si="21"/>
        <v>30</v>
      </c>
      <c r="CE25" s="91">
        <v>300</v>
      </c>
      <c r="CF25" s="72">
        <v>250</v>
      </c>
      <c r="CG25" s="71">
        <v>350</v>
      </c>
      <c r="CH25" s="79">
        <f t="shared" si="22"/>
        <v>35</v>
      </c>
      <c r="CI25" s="95">
        <v>350</v>
      </c>
      <c r="CJ25" s="810" t="s">
        <v>1809</v>
      </c>
      <c r="CL25" s="303" t="s">
        <v>317</v>
      </c>
      <c r="CM25" s="302" t="s">
        <v>554</v>
      </c>
      <c r="CN25" s="301" t="s">
        <v>553</v>
      </c>
      <c r="CO25" s="119" t="s">
        <v>415</v>
      </c>
      <c r="CP25" s="301" t="s">
        <v>552</v>
      </c>
      <c r="CQ25" s="301" t="s">
        <v>551</v>
      </c>
      <c r="CR25" s="876" t="s">
        <v>2617</v>
      </c>
      <c r="CS25" s="295"/>
      <c r="CV25" s="28" t="s">
        <v>682</v>
      </c>
      <c r="CW25" s="196"/>
      <c r="CX25" s="196"/>
      <c r="CY25" s="196"/>
      <c r="DA25" s="9">
        <v>1</v>
      </c>
    </row>
    <row r="26" spans="1:105" ht="21" customHeight="1">
      <c r="B26" s="145" t="str">
        <f t="shared" si="34"/>
        <v>►</v>
      </c>
      <c r="C26" s="118" t="str">
        <f>C20</f>
        <v>N.Nombre de la receta. con o sin alcohol.Cuándo.Verre Flute(s).Familia (para pegar)</v>
      </c>
      <c r="D26" s="118">
        <f>D20</f>
        <v>1</v>
      </c>
      <c r="E26" s="117" t="str">
        <f>E20</f>
        <v>Flute(s)</v>
      </c>
      <c r="F26" s="116">
        <f>F20</f>
        <v>12</v>
      </c>
      <c r="G26" s="115" t="str">
        <f>G20</f>
        <v>cl</v>
      </c>
      <c r="H26" s="1584"/>
      <c r="I26" s="1585"/>
      <c r="J26" s="1586"/>
      <c r="K26" s="951">
        <v>4</v>
      </c>
      <c r="L26" s="292"/>
      <c r="M26" s="291"/>
      <c r="N26" s="143"/>
      <c r="O26" s="290"/>
      <c r="P26" s="289"/>
      <c r="Q26" s="288"/>
      <c r="R26" s="287">
        <v>1</v>
      </c>
      <c r="S26" s="294"/>
      <c r="U26" s="322" t="s">
        <v>475</v>
      </c>
      <c r="V26" s="806">
        <v>400</v>
      </c>
      <c r="AA26" s="911" t="s">
        <v>315</v>
      </c>
      <c r="AB26" s="806">
        <v>250</v>
      </c>
      <c r="AD26" s="634"/>
      <c r="AE26" s="288">
        <v>40</v>
      </c>
      <c r="AF26" s="556"/>
      <c r="AG26" s="597">
        <v>1.04</v>
      </c>
      <c r="AH26" s="556"/>
      <c r="AI26" s="286" t="s">
        <v>185</v>
      </c>
      <c r="AJ26" s="551"/>
      <c r="AK26" s="1572" t="s">
        <v>2897</v>
      </c>
      <c r="AL26" s="1533"/>
      <c r="AN26" s="1730" t="s">
        <v>2927</v>
      </c>
      <c r="AO26" s="1731"/>
      <c r="AP26" s="549"/>
      <c r="AQ26" s="1650" t="s">
        <v>503</v>
      </c>
      <c r="AS26" s="1652" t="s">
        <v>816</v>
      </c>
      <c r="AT26" s="1648" t="s">
        <v>2928</v>
      </c>
      <c r="AW26" s="517" t="str">
        <f>IF(ISBLANK(S26),"",IF(BC15&gt;0,S26,""))</f>
        <v/>
      </c>
      <c r="AX26" s="518">
        <f>IF(ISBLANK(BC15),"",INDEX(CE19:CE147,MATCH(BD16,BZ19:BZ147,0)))</f>
        <v>10</v>
      </c>
      <c r="AY26" s="519" t="str">
        <f t="shared" si="27"/>
        <v/>
      </c>
      <c r="AZ26" s="520" t="str">
        <f>IF(BU26=0,"",IF(ISBLANK(BC15),"",TEXT(AY26/10,"0.0")&amp;" cl ► "&amp;TEXT(AY26/1000,"0.000")&amp;" L"))</f>
        <v/>
      </c>
      <c r="BA26" s="952" t="str">
        <f>IF(OR(BU26=0, ISBLANK(P26)), "", IF(ROUND(BU26/BU30*10*2, 0)/2=0, O26 &amp; " " &amp; P26, "► ≈ " &amp; MIN(ROUND(BU26/BU30*10*2, 0)/2, 10) &amp; "/10"))</f>
        <v/>
      </c>
      <c r="BB26" s="522" t="str">
        <f t="shared" si="28"/>
        <v/>
      </c>
      <c r="BC26" s="523">
        <f>IF(ISBLANK(BC15),"",M26)</f>
        <v>0</v>
      </c>
      <c r="BD26" s="529" t="str">
        <f t="shared" si="29"/>
        <v/>
      </c>
      <c r="BE26" s="524">
        <f t="shared" si="30"/>
        <v>0</v>
      </c>
      <c r="BF26" s="515">
        <v>1</v>
      </c>
      <c r="BG26" s="516">
        <f t="shared" si="31"/>
        <v>0</v>
      </c>
      <c r="BI26" s="142" t="str">
        <f t="shared" ref="BI26:BN26" si="40">BI15</f>
        <v>Volume saisi 0 ml pour 1 Flute(s)</v>
      </c>
      <c r="BJ26" s="141">
        <f t="shared" si="40"/>
        <v>180</v>
      </c>
      <c r="BK26" s="141">
        <f t="shared" si="40"/>
        <v>120</v>
      </c>
      <c r="BL26" s="140" t="str">
        <f t="shared" si="40"/>
        <v>1 Trembler(s) de 15 cl</v>
      </c>
      <c r="BM26" s="135">
        <f t="shared" si="40"/>
        <v>300</v>
      </c>
      <c r="BN26" s="139">
        <f t="shared" si="40"/>
        <v>150</v>
      </c>
      <c r="BO26" s="138">
        <f t="shared" si="15"/>
        <v>1.25</v>
      </c>
      <c r="BP26" s="953">
        <v>4</v>
      </c>
      <c r="BQ26" s="954">
        <f t="shared" si="33"/>
        <v>0</v>
      </c>
      <c r="BR26" s="614">
        <f>IF(ISBLANK(O26),0,IFERROR(INDEX(CE19:CE147,MATCH(P26,BZ19:BZ147,0))*O26,""))</f>
        <v>0</v>
      </c>
      <c r="BS26" s="618">
        <f>IFERROR((BR26/BR30)*BK26,0)</f>
        <v>0</v>
      </c>
      <c r="BT26" s="619">
        <f t="shared" si="36"/>
        <v>0</v>
      </c>
      <c r="BU26" s="134">
        <f t="shared" si="37"/>
        <v>0</v>
      </c>
      <c r="BV26" s="617">
        <f t="shared" si="38"/>
        <v>0</v>
      </c>
      <c r="BW26" s="733">
        <f>BU26/BC15</f>
        <v>0</v>
      </c>
      <c r="BY26" s="631" t="s">
        <v>1748</v>
      </c>
      <c r="BZ26" s="119" t="s">
        <v>529</v>
      </c>
      <c r="CA26" s="93">
        <f t="shared" si="19"/>
        <v>1E-3</v>
      </c>
      <c r="CB26" s="92" t="s">
        <v>282</v>
      </c>
      <c r="CC26" s="75">
        <f t="shared" si="20"/>
        <v>1000</v>
      </c>
      <c r="CD26" s="74">
        <f t="shared" si="21"/>
        <v>0.1</v>
      </c>
      <c r="CE26" s="91">
        <v>1</v>
      </c>
      <c r="CF26" s="72">
        <v>1</v>
      </c>
      <c r="CG26" s="71">
        <v>1</v>
      </c>
      <c r="CH26" s="74">
        <f t="shared" si="22"/>
        <v>0.1</v>
      </c>
      <c r="CI26" s="95">
        <v>1</v>
      </c>
      <c r="CJ26" s="810" t="s">
        <v>1810</v>
      </c>
      <c r="CL26" s="299">
        <v>0.1</v>
      </c>
      <c r="CM26" s="298">
        <f>CM27 / 1000</f>
        <v>0.24</v>
      </c>
      <c r="CN26" s="298">
        <f>CN27 / 1000</f>
        <v>0.02</v>
      </c>
      <c r="CO26" s="298">
        <f>CO27 / 1000</f>
        <v>0.12</v>
      </c>
      <c r="CP26" s="298">
        <f>CP27 / 1000</f>
        <v>0.15</v>
      </c>
      <c r="CQ26" s="298">
        <f>CQ27 / 1000</f>
        <v>0.25</v>
      </c>
      <c r="CR26" s="278" t="s">
        <v>1875</v>
      </c>
      <c r="CS26" s="721"/>
      <c r="CV26" s="548" t="s">
        <v>684</v>
      </c>
      <c r="CW26" s="196"/>
      <c r="CX26" s="196"/>
      <c r="CY26" s="196"/>
      <c r="DA26" s="9">
        <v>1</v>
      </c>
    </row>
    <row r="27" spans="1:105" ht="21" customHeight="1">
      <c r="B27" s="145" t="str">
        <f t="shared" si="34"/>
        <v>►</v>
      </c>
      <c r="C27" s="118" t="str">
        <f>C20</f>
        <v>N.Nombre de la receta. con o sin alcohol.Cuándo.Verre Flute(s).Familia (para pegar)</v>
      </c>
      <c r="D27" s="118">
        <f>D20</f>
        <v>1</v>
      </c>
      <c r="E27" s="117" t="str">
        <f>E20</f>
        <v>Flute(s)</v>
      </c>
      <c r="F27" s="116">
        <f>F20</f>
        <v>12</v>
      </c>
      <c r="G27" s="115" t="str">
        <f>G20</f>
        <v>cl</v>
      </c>
      <c r="H27" s="1584"/>
      <c r="I27" s="1585"/>
      <c r="J27" s="1586"/>
      <c r="K27" s="947">
        <v>5</v>
      </c>
      <c r="L27" s="292"/>
      <c r="M27" s="291"/>
      <c r="N27" s="143"/>
      <c r="O27" s="290"/>
      <c r="P27" s="289"/>
      <c r="Q27" s="288"/>
      <c r="R27" s="287">
        <v>1</v>
      </c>
      <c r="S27" s="286"/>
      <c r="U27" s="322" t="s">
        <v>472</v>
      </c>
      <c r="V27" s="806">
        <v>30</v>
      </c>
      <c r="AA27" s="911" t="s">
        <v>312</v>
      </c>
      <c r="AB27" s="806">
        <v>500</v>
      </c>
      <c r="AD27" s="634"/>
      <c r="AE27" s="288">
        <v>40</v>
      </c>
      <c r="AF27" s="556"/>
      <c r="AG27" s="597">
        <v>1.05</v>
      </c>
      <c r="AH27" s="556"/>
      <c r="AI27" s="286" t="s">
        <v>183</v>
      </c>
      <c r="AJ27" s="551"/>
      <c r="AK27" s="1572" t="s">
        <v>2898</v>
      </c>
      <c r="AL27" s="1533"/>
      <c r="AP27" s="549"/>
      <c r="AQ27" s="1651"/>
      <c r="AS27" s="1651"/>
      <c r="AT27" s="1648"/>
      <c r="AW27" s="507" t="str">
        <f>IF(ISBLANK(S27),"",IF(BC15&gt;0,S27,""))</f>
        <v/>
      </c>
      <c r="AX27" s="508">
        <f>IF(ISBLANK(BC15),"",INDEX(CE19:CE147,MATCH(BD16,BZ19:BZ147,0)))</f>
        <v>10</v>
      </c>
      <c r="AY27" s="509" t="str">
        <f t="shared" si="27"/>
        <v/>
      </c>
      <c r="AZ27" s="510" t="str">
        <f>IF(BU27=0,"",IF(ISBLANK(BC15),"",TEXT(AY27/10,"0.0")&amp;" cl ► "&amp;TEXT(AY27/1000,"0.000")&amp;" L"))</f>
        <v/>
      </c>
      <c r="BA27" s="948" t="str">
        <f>IF(OR(BU27=0, ISBLANK(P27)), "", IF(ROUND(BU27/BU30*10*2, 0)/2=0, O27 &amp; " " &amp; P27, "► ≈ " &amp; MIN(ROUND(BU27/BU30*10*2, 0)/2, 10) &amp; "/10"))</f>
        <v/>
      </c>
      <c r="BB27" s="527" t="str">
        <f t="shared" si="28"/>
        <v/>
      </c>
      <c r="BC27" s="513">
        <f>IF(ISBLANK(BC15),"",M27)</f>
        <v>0</v>
      </c>
      <c r="BD27" s="528" t="str">
        <f t="shared" si="29"/>
        <v/>
      </c>
      <c r="BE27" s="514">
        <f t="shared" si="30"/>
        <v>0</v>
      </c>
      <c r="BF27" s="515">
        <v>1</v>
      </c>
      <c r="BG27" s="516">
        <f t="shared" si="31"/>
        <v>0</v>
      </c>
      <c r="BI27" s="142" t="str">
        <f t="shared" ref="BI27:BN27" si="41">BI15</f>
        <v>Volume saisi 0 ml pour 1 Flute(s)</v>
      </c>
      <c r="BJ27" s="141">
        <f t="shared" si="41"/>
        <v>180</v>
      </c>
      <c r="BK27" s="141">
        <f t="shared" si="41"/>
        <v>120</v>
      </c>
      <c r="BL27" s="140" t="str">
        <f t="shared" si="41"/>
        <v>1 Trembler(s) de 15 cl</v>
      </c>
      <c r="BM27" s="135">
        <f t="shared" si="41"/>
        <v>300</v>
      </c>
      <c r="BN27" s="139">
        <f t="shared" si="41"/>
        <v>150</v>
      </c>
      <c r="BO27" s="138">
        <f t="shared" si="15"/>
        <v>1.25</v>
      </c>
      <c r="BP27" s="955">
        <v>5</v>
      </c>
      <c r="BQ27" s="950">
        <f t="shared" si="33"/>
        <v>0</v>
      </c>
      <c r="BR27" s="614">
        <f>IF(ISBLANK(O27),0,IFERROR(INDEX(CE19:CE147,MATCH(P27,BZ19:BZ147,0))*O27,""))</f>
        <v>0</v>
      </c>
      <c r="BS27" s="618">
        <f>IFERROR((BR27/BR30)*BK27,0)</f>
        <v>0</v>
      </c>
      <c r="BT27" s="619">
        <f t="shared" si="36"/>
        <v>0</v>
      </c>
      <c r="BU27" s="134">
        <f t="shared" si="37"/>
        <v>0</v>
      </c>
      <c r="BV27" s="617">
        <f t="shared" si="38"/>
        <v>0</v>
      </c>
      <c r="BW27" s="733">
        <f>BU27/BC15</f>
        <v>0</v>
      </c>
      <c r="BY27" s="631" t="s">
        <v>1748</v>
      </c>
      <c r="BZ27" s="119" t="s">
        <v>500</v>
      </c>
      <c r="CA27" s="93">
        <f t="shared" si="19"/>
        <v>0.25</v>
      </c>
      <c r="CB27" s="92" t="s">
        <v>282</v>
      </c>
      <c r="CC27" s="75">
        <f t="shared" si="20"/>
        <v>4</v>
      </c>
      <c r="CD27" s="74">
        <f t="shared" si="21"/>
        <v>25</v>
      </c>
      <c r="CE27" s="91">
        <v>250</v>
      </c>
      <c r="CF27" s="72">
        <v>200</v>
      </c>
      <c r="CG27" s="71">
        <v>300</v>
      </c>
      <c r="CH27" s="79">
        <f t="shared" si="22"/>
        <v>30</v>
      </c>
      <c r="CI27" s="95">
        <v>300</v>
      </c>
      <c r="CJ27" s="810" t="s">
        <v>1811</v>
      </c>
      <c r="CL27" s="296"/>
      <c r="CM27" s="91">
        <v>240</v>
      </c>
      <c r="CN27" s="91">
        <v>20</v>
      </c>
      <c r="CO27" s="91">
        <v>120</v>
      </c>
      <c r="CP27" s="91">
        <v>150</v>
      </c>
      <c r="CQ27" s="91">
        <v>250</v>
      </c>
      <c r="CR27" s="876" t="s">
        <v>2618</v>
      </c>
      <c r="CS27" s="295"/>
      <c r="CV27" s="196"/>
      <c r="CW27" s="196"/>
      <c r="CX27" s="196"/>
      <c r="CY27" s="196"/>
      <c r="DA27" s="9">
        <v>1</v>
      </c>
    </row>
    <row r="28" spans="1:105" ht="21" customHeight="1" thickBot="1">
      <c r="B28" s="145" t="str">
        <f t="shared" si="34"/>
        <v>►</v>
      </c>
      <c r="C28" s="118" t="str">
        <f>C20</f>
        <v>N.Nombre de la receta. con o sin alcohol.Cuándo.Verre Flute(s).Familia (para pegar)</v>
      </c>
      <c r="D28" s="118">
        <f>D20</f>
        <v>1</v>
      </c>
      <c r="E28" s="117" t="str">
        <f>E20</f>
        <v>Flute(s)</v>
      </c>
      <c r="F28" s="116">
        <f>F20</f>
        <v>12</v>
      </c>
      <c r="G28" s="115" t="str">
        <f>G20</f>
        <v>cl</v>
      </c>
      <c r="H28" s="1584"/>
      <c r="I28" s="1585"/>
      <c r="J28" s="1586"/>
      <c r="K28" s="951">
        <v>6</v>
      </c>
      <c r="L28" s="292"/>
      <c r="M28" s="291"/>
      <c r="N28" s="143"/>
      <c r="O28" s="290"/>
      <c r="P28" s="289"/>
      <c r="Q28" s="288"/>
      <c r="R28" s="287">
        <v>1</v>
      </c>
      <c r="S28" s="286"/>
      <c r="U28" s="322" t="s">
        <v>444</v>
      </c>
      <c r="V28" s="806">
        <v>150</v>
      </c>
      <c r="AA28" s="540" t="s">
        <v>340</v>
      </c>
      <c r="AB28" s="806">
        <v>30</v>
      </c>
      <c r="AD28" s="634"/>
      <c r="AE28" s="288">
        <v>17</v>
      </c>
      <c r="AF28" s="556"/>
      <c r="AG28" s="597">
        <v>1.03</v>
      </c>
      <c r="AH28" s="556"/>
      <c r="AI28" s="286" t="s">
        <v>180</v>
      </c>
      <c r="AJ28" s="551"/>
      <c r="AK28" s="1572" t="s">
        <v>2899</v>
      </c>
      <c r="AL28" s="1533"/>
      <c r="AN28" s="1643" t="s">
        <v>675</v>
      </c>
      <c r="AO28" s="1643"/>
      <c r="AP28" s="549"/>
      <c r="AQ28" s="3"/>
      <c r="AW28" s="517" t="str">
        <f>IF(ISBLANK(S28),"",IF(BC15&gt;0,S28,""))</f>
        <v/>
      </c>
      <c r="AX28" s="518">
        <f>IF(ISBLANK(BC15),"",INDEX(CE19:CE147,MATCH(BD16,BZ19:BZ147,0)))</f>
        <v>10</v>
      </c>
      <c r="AY28" s="519" t="str">
        <f t="shared" si="27"/>
        <v/>
      </c>
      <c r="AZ28" s="520" t="str">
        <f>IF(BU28=0,"",IF(ISBLANK(BC15),"",TEXT(AY28/10,"0.0")&amp;" cl ► "&amp;TEXT(AY28/1000,"0.000")&amp;" L"))</f>
        <v/>
      </c>
      <c r="BA28" s="952" t="str">
        <f>IF(OR(BU28=0, ISBLANK(P28)), "", IF(ROUND(BU28/BU30*10*2, 0)/2=0, O28 &amp; " " &amp; P28, "► ≈ " &amp; MIN(ROUND(BU28/BU30*10*2, 0)/2, 10) &amp; "/10"))</f>
        <v/>
      </c>
      <c r="BB28" s="522" t="str">
        <f t="shared" si="28"/>
        <v/>
      </c>
      <c r="BC28" s="523">
        <f>IF(ISBLANK(BC15),"",M28)</f>
        <v>0</v>
      </c>
      <c r="BD28" s="529" t="str">
        <f t="shared" si="29"/>
        <v/>
      </c>
      <c r="BE28" s="524">
        <f t="shared" si="30"/>
        <v>0</v>
      </c>
      <c r="BF28" s="515">
        <v>1</v>
      </c>
      <c r="BG28" s="516">
        <f t="shared" si="31"/>
        <v>0</v>
      </c>
      <c r="BI28" s="142" t="str">
        <f t="shared" ref="BI28:BN28" si="42">BI15</f>
        <v>Volume saisi 0 ml pour 1 Flute(s)</v>
      </c>
      <c r="BJ28" s="141">
        <f t="shared" si="42"/>
        <v>180</v>
      </c>
      <c r="BK28" s="141">
        <f t="shared" si="42"/>
        <v>120</v>
      </c>
      <c r="BL28" s="140" t="str">
        <f t="shared" si="42"/>
        <v>1 Trembler(s) de 15 cl</v>
      </c>
      <c r="BM28" s="135">
        <f t="shared" si="42"/>
        <v>300</v>
      </c>
      <c r="BN28" s="139">
        <f t="shared" si="42"/>
        <v>150</v>
      </c>
      <c r="BO28" s="138">
        <f t="shared" si="15"/>
        <v>1.25</v>
      </c>
      <c r="BP28" s="953">
        <v>6</v>
      </c>
      <c r="BQ28" s="954">
        <f t="shared" si="33"/>
        <v>0</v>
      </c>
      <c r="BR28" s="614">
        <f>IF(ISBLANK(O28),0,IFERROR(INDEX(CE19:CE147,MATCH(P28,BZ19:BZ147,0))*O28,""))</f>
        <v>0</v>
      </c>
      <c r="BS28" s="618">
        <f>IFERROR((BR28/BR30)*BK28,0)</f>
        <v>0</v>
      </c>
      <c r="BT28" s="619">
        <f t="shared" si="36"/>
        <v>0</v>
      </c>
      <c r="BU28" s="134">
        <f t="shared" si="37"/>
        <v>0</v>
      </c>
      <c r="BV28" s="617">
        <f t="shared" si="38"/>
        <v>0</v>
      </c>
      <c r="BW28" s="733">
        <f>BU28/BC15</f>
        <v>0</v>
      </c>
      <c r="BY28" s="631" t="s">
        <v>1748</v>
      </c>
      <c r="BZ28" s="119" t="s">
        <v>475</v>
      </c>
      <c r="CA28" s="93">
        <f t="shared" si="19"/>
        <v>0.4</v>
      </c>
      <c r="CB28" s="92" t="s">
        <v>282</v>
      </c>
      <c r="CC28" s="75">
        <f t="shared" si="20"/>
        <v>3</v>
      </c>
      <c r="CD28" s="74">
        <f t="shared" si="21"/>
        <v>40</v>
      </c>
      <c r="CE28" s="91">
        <v>400</v>
      </c>
      <c r="CF28" s="72">
        <v>350</v>
      </c>
      <c r="CG28" s="71">
        <v>470</v>
      </c>
      <c r="CH28" s="79">
        <f t="shared" si="22"/>
        <v>47</v>
      </c>
      <c r="CI28" s="95">
        <v>470</v>
      </c>
      <c r="CJ28" s="810" t="s">
        <v>1812</v>
      </c>
      <c r="CL28" s="261"/>
      <c r="CM28" s="260"/>
      <c r="CN28" s="260"/>
      <c r="CO28" s="260"/>
      <c r="CP28" s="260"/>
      <c r="CQ28" s="260"/>
      <c r="CR28" s="260"/>
      <c r="CS28" s="259"/>
      <c r="CV28" s="1627" t="s">
        <v>685</v>
      </c>
      <c r="CW28" s="1628"/>
      <c r="CX28" s="1628"/>
      <c r="CY28" s="1629"/>
      <c r="DA28" s="9">
        <v>1</v>
      </c>
    </row>
    <row r="29" spans="1:105" ht="21" customHeight="1">
      <c r="B29" s="145" t="str">
        <f t="shared" si="34"/>
        <v>►</v>
      </c>
      <c r="C29" s="118" t="str">
        <f>C20</f>
        <v>N.Nombre de la receta. con o sin alcohol.Cuándo.Verre Flute(s).Familia (para pegar)</v>
      </c>
      <c r="D29" s="118">
        <f>D20</f>
        <v>1</v>
      </c>
      <c r="E29" s="117" t="str">
        <f>E20</f>
        <v>Flute(s)</v>
      </c>
      <c r="F29" s="116">
        <f>F20</f>
        <v>12</v>
      </c>
      <c r="G29" s="115" t="str">
        <f>G20</f>
        <v>cl</v>
      </c>
      <c r="H29" s="1584"/>
      <c r="I29" s="1585"/>
      <c r="J29" s="1586"/>
      <c r="K29" s="947">
        <v>7</v>
      </c>
      <c r="L29" s="292"/>
      <c r="M29" s="291"/>
      <c r="N29" s="143"/>
      <c r="O29" s="290"/>
      <c r="P29" s="289"/>
      <c r="Q29" s="288"/>
      <c r="R29" s="287">
        <v>1</v>
      </c>
      <c r="S29" s="286"/>
      <c r="U29" s="322" t="s">
        <v>440</v>
      </c>
      <c r="V29" s="806">
        <v>150</v>
      </c>
      <c r="AA29" s="541" t="s">
        <v>337</v>
      </c>
      <c r="AB29" s="806">
        <v>90</v>
      </c>
      <c r="AD29" s="634"/>
      <c r="AE29" s="288">
        <v>40</v>
      </c>
      <c r="AF29" s="556"/>
      <c r="AG29" s="597">
        <v>1.05</v>
      </c>
      <c r="AH29" s="556"/>
      <c r="AI29" s="286" t="s">
        <v>177</v>
      </c>
      <c r="AJ29" s="551"/>
      <c r="AK29" s="1572" t="s">
        <v>2900</v>
      </c>
      <c r="AL29" s="1533"/>
      <c r="AN29" s="1643" t="s">
        <v>419</v>
      </c>
      <c r="AO29" s="1643"/>
      <c r="AP29" s="549"/>
      <c r="AQ29" s="1653" t="s">
        <v>679</v>
      </c>
      <c r="AS29" s="1655" t="s">
        <v>818</v>
      </c>
      <c r="AT29" s="1648" t="s">
        <v>2929</v>
      </c>
      <c r="AW29" s="507" t="str">
        <f>IF(ISBLANK(S29),"",IF(BC15&gt;0,S29,""))</f>
        <v/>
      </c>
      <c r="AX29" s="508">
        <f>IF(ISBLANK(BC15),"",INDEX(CE19:CE147,MATCH(BD16,BZ19:BZ147,0)))</f>
        <v>10</v>
      </c>
      <c r="AY29" s="509" t="str">
        <f t="shared" si="27"/>
        <v/>
      </c>
      <c r="AZ29" s="510" t="str">
        <f>IF(BU29=0,"",IF(ISBLANK(BC15),"",TEXT(AY29/10,"0.0")&amp;" cl ► "&amp;TEXT(AY29/1000,"0.000")&amp;" L"))</f>
        <v/>
      </c>
      <c r="BA29" s="948" t="str">
        <f>IF(OR(BU29=0, ISBLANK(P29)), "", IF(ROUND(BU29/BU30*10*2, 0)/2=0, O29 &amp; " " &amp; P29, "► ≈ " &amp; MIN(ROUND(BU29/BU30*10*2, 0)/2, 10) &amp; "/10"))</f>
        <v/>
      </c>
      <c r="BB29" s="527" t="str">
        <f t="shared" si="28"/>
        <v/>
      </c>
      <c r="BC29" s="513">
        <f>IF(ISBLANK(BC15),"",M29)</f>
        <v>0</v>
      </c>
      <c r="BD29" s="528" t="str">
        <f t="shared" si="29"/>
        <v/>
      </c>
      <c r="BE29" s="514">
        <f t="shared" si="30"/>
        <v>0</v>
      </c>
      <c r="BF29" s="515">
        <v>1</v>
      </c>
      <c r="BG29" s="516">
        <f t="shared" si="31"/>
        <v>0</v>
      </c>
      <c r="BI29" s="142" t="str">
        <f t="shared" ref="BI29:BN29" si="43">BI15</f>
        <v>Volume saisi 0 ml pour 1 Flute(s)</v>
      </c>
      <c r="BJ29" s="141">
        <f t="shared" si="43"/>
        <v>180</v>
      </c>
      <c r="BK29" s="141">
        <f t="shared" si="43"/>
        <v>120</v>
      </c>
      <c r="BL29" s="140" t="str">
        <f t="shared" si="43"/>
        <v>1 Trembler(s) de 15 cl</v>
      </c>
      <c r="BM29" s="135">
        <f t="shared" si="43"/>
        <v>300</v>
      </c>
      <c r="BN29" s="139">
        <f t="shared" si="43"/>
        <v>150</v>
      </c>
      <c r="BO29" s="138">
        <f t="shared" si="15"/>
        <v>1.25</v>
      </c>
      <c r="BP29" s="955">
        <v>7</v>
      </c>
      <c r="BQ29" s="950">
        <f t="shared" si="33"/>
        <v>0</v>
      </c>
      <c r="BR29" s="614">
        <f>IF(ISBLANK(O29),0,IFERROR(INDEX(CE19:CE147,MATCH(P29,BZ19:BZ147,0))*O29,""))</f>
        <v>0</v>
      </c>
      <c r="BS29" s="618">
        <f>IFERROR((BR29/BR30)*BK29,0)</f>
        <v>0</v>
      </c>
      <c r="BT29" s="619">
        <f t="shared" si="36"/>
        <v>0</v>
      </c>
      <c r="BU29" s="134">
        <f t="shared" si="37"/>
        <v>0</v>
      </c>
      <c r="BV29" s="617">
        <f t="shared" si="38"/>
        <v>0</v>
      </c>
      <c r="BW29" s="733">
        <f>BU29/BC15</f>
        <v>0</v>
      </c>
      <c r="BY29" s="631" t="s">
        <v>1748</v>
      </c>
      <c r="BZ29" s="119" t="s">
        <v>472</v>
      </c>
      <c r="CA29" s="93">
        <f t="shared" si="19"/>
        <v>0.03</v>
      </c>
      <c r="CB29" s="92" t="s">
        <v>282</v>
      </c>
      <c r="CC29" s="75">
        <f t="shared" si="20"/>
        <v>33</v>
      </c>
      <c r="CD29" s="74">
        <f t="shared" si="21"/>
        <v>3</v>
      </c>
      <c r="CE29" s="91">
        <v>30</v>
      </c>
      <c r="CF29" s="72">
        <v>25</v>
      </c>
      <c r="CG29" s="71">
        <v>40</v>
      </c>
      <c r="CH29" s="79">
        <f t="shared" si="22"/>
        <v>4</v>
      </c>
      <c r="CI29" s="95">
        <v>40</v>
      </c>
      <c r="CJ29" s="810" t="s">
        <v>1813</v>
      </c>
      <c r="CL29" s="217"/>
      <c r="CM29" s="11"/>
      <c r="CN29" s="11"/>
      <c r="CO29" s="11"/>
      <c r="CP29" s="11"/>
      <c r="CQ29" s="11"/>
      <c r="CR29" s="11"/>
      <c r="CS29" s="216"/>
      <c r="CV29" s="28" t="s">
        <v>687</v>
      </c>
      <c r="CW29" s="196"/>
      <c r="CX29" s="196"/>
      <c r="CY29" s="196"/>
      <c r="DA29" s="9">
        <v>1</v>
      </c>
    </row>
    <row r="30" spans="1:105" ht="21" customHeight="1">
      <c r="B30" s="133" t="s">
        <v>338</v>
      </c>
      <c r="C30" s="118" t="str">
        <f>C20</f>
        <v>N.Nombre de la receta. con o sin alcohol.Cuándo.Verre Flute(s).Familia (para pegar)</v>
      </c>
      <c r="D30" s="118">
        <f>D20</f>
        <v>1</v>
      </c>
      <c r="E30" s="117" t="str">
        <f>E20</f>
        <v>Flute(s)</v>
      </c>
      <c r="F30" s="116">
        <f>F20</f>
        <v>12</v>
      </c>
      <c r="G30" s="115" t="str">
        <f>G20</f>
        <v>cl</v>
      </c>
      <c r="H30" s="131"/>
      <c r="I30" s="131" t="str">
        <f>"▼ colonne "&amp;SUBSTITUTE(ADDRESS(1,COLUMN(),4),"1","")</f>
        <v>▼ colonne I</v>
      </c>
      <c r="J30" s="131"/>
      <c r="K30" s="131"/>
      <c r="L30" s="131"/>
      <c r="M30" s="131"/>
      <c r="N30" s="131"/>
      <c r="O30" s="131"/>
      <c r="P30" s="131"/>
      <c r="Q30" s="132"/>
      <c r="R30" s="131"/>
      <c r="S30" s="130" t="str">
        <f>"colonne "&amp;SUBSTITUTE(ADDRESS(1,COLUMN(),4),"1","")&amp;" ▼"</f>
        <v>colonne S ▼</v>
      </c>
      <c r="U30" s="322" t="s">
        <v>414</v>
      </c>
      <c r="V30" s="806">
        <v>150</v>
      </c>
      <c r="AA30" s="542" t="s">
        <v>335</v>
      </c>
      <c r="AB30" s="806">
        <v>50</v>
      </c>
      <c r="AD30" s="634"/>
      <c r="AE30" s="288">
        <v>25</v>
      </c>
      <c r="AF30" s="556"/>
      <c r="AG30" s="597">
        <v>1.05</v>
      </c>
      <c r="AH30" s="556"/>
      <c r="AI30" s="286" t="s">
        <v>174</v>
      </c>
      <c r="AJ30" s="551"/>
      <c r="AK30" s="1572" t="s">
        <v>2901</v>
      </c>
      <c r="AL30" s="1533"/>
      <c r="AP30" s="549"/>
      <c r="AQ30" s="1654"/>
      <c r="AS30" s="1654"/>
      <c r="AT30" s="1648"/>
      <c r="AW30" s="504"/>
      <c r="AX30" s="128"/>
      <c r="AY30" s="530">
        <f>SUM(AY23:AY29)</f>
        <v>0</v>
      </c>
      <c r="AZ30" s="128"/>
      <c r="BA30" s="128"/>
      <c r="BB30" s="129"/>
      <c r="BC30" s="505"/>
      <c r="BD30" s="531">
        <f>IFERROR(SUM(BD23:BD29)/SUM(AY23:AY29)*100,0)</f>
        <v>0</v>
      </c>
      <c r="BE30" s="506"/>
      <c r="BF30" s="128" t="s">
        <v>345</v>
      </c>
      <c r="BG30" s="500">
        <f>SUM(BG23:BG29)</f>
        <v>0</v>
      </c>
      <c r="BI30" s="127"/>
      <c r="BJ30" s="125"/>
      <c r="BK30" s="125"/>
      <c r="BL30" s="126"/>
      <c r="BM30" s="126"/>
      <c r="BN30" s="125"/>
      <c r="BO30" s="124"/>
      <c r="BP30" s="123"/>
      <c r="BQ30" s="123"/>
      <c r="BR30" s="615">
        <f t="shared" ref="BR30:BW30" si="44">SUM(BR23:BR29)</f>
        <v>0</v>
      </c>
      <c r="BS30" s="122">
        <f t="shared" si="44"/>
        <v>0</v>
      </c>
      <c r="BT30" s="621">
        <f t="shared" si="44"/>
        <v>0</v>
      </c>
      <c r="BU30" s="122">
        <f t="shared" si="44"/>
        <v>0</v>
      </c>
      <c r="BV30" s="616">
        <f t="shared" si="44"/>
        <v>0</v>
      </c>
      <c r="BW30" s="620">
        <f t="shared" si="44"/>
        <v>0</v>
      </c>
      <c r="BY30" s="631" t="s">
        <v>1748</v>
      </c>
      <c r="BZ30" s="119" t="s">
        <v>444</v>
      </c>
      <c r="CA30" s="93">
        <f t="shared" si="19"/>
        <v>0.15</v>
      </c>
      <c r="CB30" s="92" t="s">
        <v>282</v>
      </c>
      <c r="CC30" s="75">
        <f t="shared" si="20"/>
        <v>7</v>
      </c>
      <c r="CD30" s="74">
        <f t="shared" si="21"/>
        <v>15</v>
      </c>
      <c r="CE30" s="91">
        <v>150</v>
      </c>
      <c r="CF30" s="72">
        <v>120</v>
      </c>
      <c r="CG30" s="71">
        <v>180</v>
      </c>
      <c r="CH30" s="79">
        <f t="shared" si="22"/>
        <v>18</v>
      </c>
      <c r="CI30" s="95">
        <v>180</v>
      </c>
      <c r="CJ30" s="810" t="s">
        <v>1814</v>
      </c>
      <c r="CL30" s="266"/>
      <c r="CM30" s="265" t="s">
        <v>2619</v>
      </c>
      <c r="CN30" s="11"/>
      <c r="CO30" s="11"/>
      <c r="CP30" s="11"/>
      <c r="CQ30" s="11"/>
      <c r="CR30" s="11"/>
      <c r="CS30" s="216"/>
      <c r="CV30" s="548" t="s">
        <v>688</v>
      </c>
      <c r="CW30" s="196"/>
      <c r="CX30" s="196"/>
      <c r="CY30" s="196"/>
      <c r="DA30" s="9">
        <v>1</v>
      </c>
    </row>
    <row r="31" spans="1:105" ht="21" customHeight="1" thickBot="1">
      <c r="A31" s="731"/>
      <c r="B31" s="145" t="str">
        <f t="shared" ref="B31:B42" si="45">IF(OR(I31&lt;&gt; "",J31&lt;&gt;"",K31&lt;&gt; "",L31&lt;&gt; "",M31&lt;&gt; "",N31&lt;&gt; "",O31&lt;&gt;""),"A", "►")</f>
        <v>A</v>
      </c>
      <c r="C31" s="118" t="str">
        <f>C20</f>
        <v>N.Nombre de la receta. con o sin alcohol.Cuándo.Verre Flute(s).Familia (para pegar)</v>
      </c>
      <c r="D31" s="118">
        <f>D20</f>
        <v>1</v>
      </c>
      <c r="E31" s="117" t="str">
        <f>E20</f>
        <v>Flute(s)</v>
      </c>
      <c r="F31" s="116">
        <f>F20</f>
        <v>12</v>
      </c>
      <c r="G31" s="115" t="str">
        <f>G20</f>
        <v>cl</v>
      </c>
      <c r="H31" s="284">
        <v>0</v>
      </c>
      <c r="I31" s="265" t="s">
        <v>1737</v>
      </c>
      <c r="J31" s="268"/>
      <c r="K31" s="268"/>
      <c r="L31" s="268"/>
      <c r="M31" s="268"/>
      <c r="N31" s="268"/>
      <c r="O31" s="268"/>
      <c r="P31" s="268"/>
      <c r="Q31" s="268"/>
      <c r="R31" s="268"/>
      <c r="S31" s="283" t="s">
        <v>532</v>
      </c>
      <c r="U31" s="322" t="s">
        <v>408</v>
      </c>
      <c r="V31" s="806">
        <v>4</v>
      </c>
      <c r="AA31" s="542" t="s">
        <v>333</v>
      </c>
      <c r="AB31" s="806">
        <v>3</v>
      </c>
      <c r="AD31" s="634"/>
      <c r="AE31" s="288">
        <v>25</v>
      </c>
      <c r="AF31" s="556"/>
      <c r="AG31" s="597">
        <v>1.05</v>
      </c>
      <c r="AH31" s="556"/>
      <c r="AI31" s="286" t="s">
        <v>171</v>
      </c>
      <c r="AJ31" s="551"/>
      <c r="AK31" s="1572" t="s">
        <v>2902</v>
      </c>
      <c r="AL31" s="1533"/>
      <c r="AP31" s="549"/>
      <c r="AQ31" s="3"/>
      <c r="AW31" s="265" t="s">
        <v>535</v>
      </c>
      <c r="AX31" s="268"/>
      <c r="AY31" s="268"/>
      <c r="AZ31" s="268"/>
      <c r="BA31" s="268"/>
      <c r="BB31" s="537" t="s">
        <v>1745</v>
      </c>
      <c r="BC31" s="268"/>
      <c r="BD31" s="268"/>
      <c r="BE31" s="268"/>
      <c r="BF31" s="268"/>
      <c r="BG31" s="283" t="s">
        <v>532</v>
      </c>
      <c r="BH31" s="490"/>
      <c r="BI31" s="491"/>
      <c r="BJ31" s="492"/>
      <c r="BK31" s="492"/>
      <c r="BL31" s="492"/>
      <c r="BM31" s="492"/>
      <c r="BN31" s="492"/>
      <c r="BO31" s="492"/>
      <c r="BP31" s="492"/>
      <c r="BQ31" s="492"/>
      <c r="BR31" s="492"/>
      <c r="BS31" s="492"/>
      <c r="BT31" s="492"/>
      <c r="BU31" s="492"/>
      <c r="BV31" s="492"/>
      <c r="BW31" s="496"/>
      <c r="BY31" s="631" t="s">
        <v>1748</v>
      </c>
      <c r="BZ31" s="119" t="s">
        <v>440</v>
      </c>
      <c r="CA31" s="93">
        <f t="shared" si="19"/>
        <v>0.15</v>
      </c>
      <c r="CB31" s="92" t="s">
        <v>282</v>
      </c>
      <c r="CC31" s="75">
        <f t="shared" si="20"/>
        <v>7</v>
      </c>
      <c r="CD31" s="74">
        <f t="shared" si="21"/>
        <v>15</v>
      </c>
      <c r="CE31" s="91">
        <v>150</v>
      </c>
      <c r="CF31" s="72">
        <v>120</v>
      </c>
      <c r="CG31" s="71">
        <v>180</v>
      </c>
      <c r="CH31" s="79">
        <f t="shared" si="22"/>
        <v>18</v>
      </c>
      <c r="CI31" s="95">
        <v>180</v>
      </c>
      <c r="CJ31" s="810" t="s">
        <v>1815</v>
      </c>
      <c r="CL31" s="217"/>
      <c r="CM31" s="383" t="s">
        <v>2620</v>
      </c>
      <c r="CN31" s="11"/>
      <c r="CO31" s="11"/>
      <c r="CP31" s="11"/>
      <c r="CQ31" s="11"/>
      <c r="CR31" s="11"/>
      <c r="CS31" s="216"/>
      <c r="CV31" s="28" t="s">
        <v>689</v>
      </c>
      <c r="CW31" s="196"/>
      <c r="CX31" s="196"/>
      <c r="CY31" s="196"/>
      <c r="DA31" s="9">
        <v>1</v>
      </c>
    </row>
    <row r="32" spans="1:105" ht="21" customHeight="1">
      <c r="A32" s="731"/>
      <c r="B32" s="145" t="str">
        <f t="shared" si="45"/>
        <v>►</v>
      </c>
      <c r="C32" s="118" t="str">
        <f>C20</f>
        <v>N.Nombre de la receta. con o sin alcohol.Cuándo.Verre Flute(s).Familia (para pegar)</v>
      </c>
      <c r="D32" s="118">
        <f>D20</f>
        <v>1</v>
      </c>
      <c r="E32" s="117" t="str">
        <f>E20</f>
        <v>Flute(s)</v>
      </c>
      <c r="F32" s="116">
        <f>F20</f>
        <v>12</v>
      </c>
      <c r="G32" s="115" t="str">
        <f>G20</f>
        <v>cl</v>
      </c>
      <c r="H32" s="281" t="str">
        <f>IF(ISBLANK(I32),"",MAX(H31:H31)+1)</f>
        <v/>
      </c>
      <c r="I32" s="280"/>
      <c r="J32" s="280"/>
      <c r="K32" s="280"/>
      <c r="L32" s="280"/>
      <c r="M32" s="280"/>
      <c r="N32" s="280"/>
      <c r="O32" s="280"/>
      <c r="P32" s="280"/>
      <c r="Q32" s="280"/>
      <c r="R32" s="280"/>
      <c r="S32" s="279"/>
      <c r="T32" s="546"/>
      <c r="U32" s="322" t="s">
        <v>401</v>
      </c>
      <c r="V32" s="806">
        <v>45</v>
      </c>
      <c r="AA32" s="542" t="s">
        <v>310</v>
      </c>
      <c r="AB32" s="806">
        <v>60</v>
      </c>
      <c r="AD32" s="634"/>
      <c r="AE32" s="288">
        <v>15</v>
      </c>
      <c r="AF32" s="556"/>
      <c r="AG32" s="597">
        <v>1.02</v>
      </c>
      <c r="AH32" s="556"/>
      <c r="AI32" s="286" t="s">
        <v>169</v>
      </c>
      <c r="AJ32" s="551"/>
      <c r="AK32" s="1572" t="s">
        <v>2902</v>
      </c>
      <c r="AL32" s="1533"/>
      <c r="AP32" s="549"/>
      <c r="AQ32" s="1659" t="s">
        <v>690</v>
      </c>
      <c r="AS32" s="1661" t="s">
        <v>820</v>
      </c>
      <c r="AT32" s="1648" t="s">
        <v>2930</v>
      </c>
      <c r="AW32" s="280"/>
      <c r="AX32" s="280"/>
      <c r="AY32" s="280"/>
      <c r="AZ32" s="280"/>
      <c r="BA32" s="280"/>
      <c r="BB32" s="280"/>
      <c r="BC32" s="280"/>
      <c r="BD32" s="280"/>
      <c r="BE32" s="280"/>
      <c r="BF32" s="280"/>
      <c r="BG32" s="279"/>
      <c r="BH32" s="490"/>
      <c r="BI32" s="493"/>
      <c r="BJ32" s="494"/>
      <c r="BK32" s="494"/>
      <c r="BL32" s="494"/>
      <c r="BM32" s="494"/>
      <c r="BN32" s="494"/>
      <c r="BO32" s="494"/>
      <c r="BP32" s="494"/>
      <c r="BQ32" s="494"/>
      <c r="BR32" s="494"/>
      <c r="BS32" s="494"/>
      <c r="BT32" s="494"/>
      <c r="BU32" s="494"/>
      <c r="BV32" s="494"/>
      <c r="BW32" s="497"/>
      <c r="BY32" s="631" t="s">
        <v>1748</v>
      </c>
      <c r="BZ32" s="119" t="s">
        <v>414</v>
      </c>
      <c r="CA32" s="93">
        <f t="shared" si="19"/>
        <v>0.15</v>
      </c>
      <c r="CB32" s="92" t="s">
        <v>282</v>
      </c>
      <c r="CC32" s="75">
        <f t="shared" si="20"/>
        <v>7</v>
      </c>
      <c r="CD32" s="74">
        <f t="shared" si="21"/>
        <v>15</v>
      </c>
      <c r="CE32" s="91">
        <v>150</v>
      </c>
      <c r="CF32" s="72">
        <v>120</v>
      </c>
      <c r="CG32" s="71">
        <v>180</v>
      </c>
      <c r="CH32" s="79">
        <f t="shared" si="22"/>
        <v>18</v>
      </c>
      <c r="CI32" s="95">
        <v>180</v>
      </c>
      <c r="CJ32" s="810" t="s">
        <v>1816</v>
      </c>
      <c r="CL32" s="217"/>
      <c r="CM32" s="383" t="s">
        <v>2621</v>
      </c>
      <c r="CN32" s="11"/>
      <c r="CO32" s="11"/>
      <c r="CP32" s="11"/>
      <c r="CQ32" s="11"/>
      <c r="CR32" s="11"/>
      <c r="CS32" s="216"/>
      <c r="CV32" s="548" t="s">
        <v>691</v>
      </c>
      <c r="CW32" s="196"/>
      <c r="CX32" s="196"/>
      <c r="CY32" s="196"/>
      <c r="DA32" s="9">
        <v>1</v>
      </c>
    </row>
    <row r="33" spans="1:105" ht="21" customHeight="1" thickBot="1">
      <c r="A33" s="731"/>
      <c r="B33" s="145" t="str">
        <f t="shared" si="45"/>
        <v>►</v>
      </c>
      <c r="C33" s="118" t="str">
        <f>C20</f>
        <v>N.Nombre de la receta. con o sin alcohol.Cuándo.Verre Flute(s).Familia (para pegar)</v>
      </c>
      <c r="D33" s="118">
        <f>D20</f>
        <v>1</v>
      </c>
      <c r="E33" s="117" t="str">
        <f>E20</f>
        <v>Flute(s)</v>
      </c>
      <c r="F33" s="116">
        <f>F20</f>
        <v>12</v>
      </c>
      <c r="G33" s="115" t="str">
        <f>G20</f>
        <v>cl</v>
      </c>
      <c r="H33" s="281" t="str">
        <f>IF(ISBLANK(I33),"",MAX(H31:H32)+1)</f>
        <v/>
      </c>
      <c r="I33" s="280"/>
      <c r="J33" s="280"/>
      <c r="K33" s="280"/>
      <c r="L33" s="280"/>
      <c r="M33" s="280"/>
      <c r="N33" s="280"/>
      <c r="O33" s="280"/>
      <c r="P33" s="280"/>
      <c r="Q33" s="280"/>
      <c r="R33" s="280"/>
      <c r="S33" s="279"/>
      <c r="T33" s="546"/>
      <c r="U33" s="322" t="s">
        <v>363</v>
      </c>
      <c r="V33" s="806">
        <v>1.5</v>
      </c>
      <c r="AA33" s="542" t="s">
        <v>307</v>
      </c>
      <c r="AB33" s="806">
        <v>120</v>
      </c>
      <c r="AD33" s="634"/>
      <c r="AE33" s="288">
        <v>35</v>
      </c>
      <c r="AF33" s="556"/>
      <c r="AG33" s="597">
        <v>1.04</v>
      </c>
      <c r="AH33" s="556"/>
      <c r="AI33" s="286" t="s">
        <v>166</v>
      </c>
      <c r="AJ33" s="551"/>
      <c r="AK33" s="1572" t="s">
        <v>2903</v>
      </c>
      <c r="AL33" s="1533"/>
      <c r="AP33" s="549"/>
      <c r="AQ33" s="1660"/>
      <c r="AS33" s="1660"/>
      <c r="AT33" s="1648"/>
      <c r="AW33" s="280"/>
      <c r="AX33" s="280"/>
      <c r="AY33" s="280"/>
      <c r="AZ33" s="280"/>
      <c r="BA33" s="280"/>
      <c r="BB33" s="280"/>
      <c r="BC33" s="280"/>
      <c r="BD33" s="280"/>
      <c r="BE33" s="280"/>
      <c r="BF33" s="280"/>
      <c r="BG33" s="279"/>
      <c r="BH33" s="490"/>
      <c r="BI33" s="493"/>
      <c r="BJ33" s="494"/>
      <c r="BK33" s="494"/>
      <c r="BL33" s="494"/>
      <c r="BM33" s="494"/>
      <c r="BN33" s="494"/>
      <c r="BO33" s="494"/>
      <c r="BP33" s="494"/>
      <c r="BQ33" s="494"/>
      <c r="BR33" s="494"/>
      <c r="BS33" s="494"/>
      <c r="BT33" s="494"/>
      <c r="BU33" s="494"/>
      <c r="BV33" s="494"/>
      <c r="BW33" s="497"/>
      <c r="BY33" s="631" t="s">
        <v>1748</v>
      </c>
      <c r="BZ33" s="119" t="s">
        <v>408</v>
      </c>
      <c r="CA33" s="93">
        <f t="shared" si="19"/>
        <v>4.0000000000000001E-3</v>
      </c>
      <c r="CB33" s="92" t="s">
        <v>282</v>
      </c>
      <c r="CC33" s="75">
        <f t="shared" si="20"/>
        <v>250</v>
      </c>
      <c r="CD33" s="74">
        <f t="shared" si="21"/>
        <v>0.4</v>
      </c>
      <c r="CE33" s="91">
        <v>4</v>
      </c>
      <c r="CF33" s="72">
        <v>3</v>
      </c>
      <c r="CG33" s="71">
        <v>5</v>
      </c>
      <c r="CH33" s="74">
        <f t="shared" si="22"/>
        <v>0.5</v>
      </c>
      <c r="CI33" s="95">
        <v>6</v>
      </c>
      <c r="CJ33" s="810" t="s">
        <v>1817</v>
      </c>
      <c r="CL33" s="878" t="s">
        <v>983</v>
      </c>
      <c r="CM33" s="285"/>
      <c r="CN33" s="11"/>
      <c r="CO33" s="11"/>
      <c r="CP33" s="11"/>
      <c r="CS33" s="273" t="s">
        <v>984</v>
      </c>
      <c r="CV33" s="278" t="s">
        <v>692</v>
      </c>
      <c r="CW33" s="196"/>
      <c r="CX33" s="196"/>
      <c r="CY33" s="196"/>
      <c r="DA33" s="9">
        <v>1</v>
      </c>
    </row>
    <row r="34" spans="1:105" ht="21" customHeight="1" thickBot="1">
      <c r="A34" s="731"/>
      <c r="B34" s="145" t="str">
        <f t="shared" si="45"/>
        <v>►</v>
      </c>
      <c r="C34" s="118" t="str">
        <f>C20</f>
        <v>N.Nombre de la receta. con o sin alcohol.Cuándo.Verre Flute(s).Familia (para pegar)</v>
      </c>
      <c r="D34" s="118">
        <f>D20</f>
        <v>1</v>
      </c>
      <c r="E34" s="117" t="str">
        <f>E20</f>
        <v>Flute(s)</v>
      </c>
      <c r="F34" s="116">
        <f>F20</f>
        <v>12</v>
      </c>
      <c r="G34" s="115" t="str">
        <f>G20</f>
        <v>cl</v>
      </c>
      <c r="H34" s="281" t="str">
        <f>IF(ISBLANK(I34),"",MAX(H31:H33)+1)</f>
        <v/>
      </c>
      <c r="I34" s="280"/>
      <c r="J34" s="280"/>
      <c r="K34" s="280"/>
      <c r="L34" s="280"/>
      <c r="M34" s="280"/>
      <c r="N34" s="280"/>
      <c r="O34" s="280"/>
      <c r="P34" s="280"/>
      <c r="Q34" s="280"/>
      <c r="R34" s="280"/>
      <c r="S34" s="279"/>
      <c r="T34" s="546"/>
      <c r="U34" s="322" t="s">
        <v>361</v>
      </c>
      <c r="V34" s="806">
        <v>250</v>
      </c>
      <c r="AA34" s="542" t="s">
        <v>304</v>
      </c>
      <c r="AB34" s="806">
        <v>30</v>
      </c>
      <c r="AD34" s="634"/>
      <c r="AE34" s="288">
        <v>40</v>
      </c>
      <c r="AF34" s="556"/>
      <c r="AG34" s="597">
        <v>0.94</v>
      </c>
      <c r="AH34" s="556"/>
      <c r="AI34" s="286" t="s">
        <v>164</v>
      </c>
      <c r="AJ34" s="551"/>
      <c r="AK34" s="1572" t="s">
        <v>2895</v>
      </c>
      <c r="AL34" s="1533"/>
      <c r="AP34" s="549"/>
      <c r="AQ34" s="3"/>
      <c r="AW34" s="280"/>
      <c r="AX34" s="280"/>
      <c r="AY34" s="280"/>
      <c r="AZ34" s="280"/>
      <c r="BA34" s="280"/>
      <c r="BB34" s="280"/>
      <c r="BC34" s="280"/>
      <c r="BD34" s="280"/>
      <c r="BE34" s="280"/>
      <c r="BF34" s="280"/>
      <c r="BG34" s="279"/>
      <c r="BH34" s="490"/>
      <c r="BI34" s="495"/>
      <c r="BJ34" s="494"/>
      <c r="BK34" s="494"/>
      <c r="BL34" s="494"/>
      <c r="BM34" s="494"/>
      <c r="BN34" s="494"/>
      <c r="BO34" s="494"/>
      <c r="BP34" s="494"/>
      <c r="BQ34" s="494"/>
      <c r="BR34" s="494"/>
      <c r="BS34" s="494"/>
      <c r="BT34" s="494"/>
      <c r="BU34" s="494"/>
      <c r="BV34" s="494"/>
      <c r="BW34" s="497"/>
      <c r="BY34" s="631" t="s">
        <v>1748</v>
      </c>
      <c r="BZ34" s="119" t="s">
        <v>401</v>
      </c>
      <c r="CA34" s="93">
        <f t="shared" si="19"/>
        <v>4.4999999999999998E-2</v>
      </c>
      <c r="CB34" s="92" t="s">
        <v>282</v>
      </c>
      <c r="CC34" s="75">
        <f t="shared" si="20"/>
        <v>22</v>
      </c>
      <c r="CD34" s="74">
        <f t="shared" si="21"/>
        <v>4.5</v>
      </c>
      <c r="CE34" s="91">
        <v>45</v>
      </c>
      <c r="CF34" s="72">
        <v>40</v>
      </c>
      <c r="CG34" s="71">
        <v>60</v>
      </c>
      <c r="CH34" s="79">
        <f t="shared" si="22"/>
        <v>6</v>
      </c>
      <c r="CI34" s="95">
        <v>60</v>
      </c>
      <c r="CJ34" s="810" t="s">
        <v>1818</v>
      </c>
      <c r="CL34" s="1638" t="s">
        <v>1878</v>
      </c>
      <c r="CM34" s="1556"/>
      <c r="CN34" s="1557" t="s">
        <v>2603</v>
      </c>
      <c r="CO34" s="1557"/>
      <c r="CP34" s="1557"/>
      <c r="CQ34" s="1557"/>
      <c r="CR34" s="1557"/>
      <c r="CS34" s="1720" t="s">
        <v>2622</v>
      </c>
      <c r="CV34" s="28" t="s">
        <v>693</v>
      </c>
      <c r="CW34" s="196"/>
      <c r="CX34" s="196"/>
      <c r="CY34" s="196"/>
      <c r="DA34" s="9">
        <v>1</v>
      </c>
    </row>
    <row r="35" spans="1:105" ht="21" customHeight="1">
      <c r="A35" s="731"/>
      <c r="B35" s="145" t="str">
        <f t="shared" si="45"/>
        <v>►</v>
      </c>
      <c r="C35" s="118" t="str">
        <f>C20</f>
        <v>N.Nombre de la receta. con o sin alcohol.Cuándo.Verre Flute(s).Familia (para pegar)</v>
      </c>
      <c r="D35" s="118">
        <f>D20</f>
        <v>1</v>
      </c>
      <c r="E35" s="117" t="str">
        <f>E20</f>
        <v>Flute(s)</v>
      </c>
      <c r="F35" s="116">
        <f>F20</f>
        <v>12</v>
      </c>
      <c r="G35" s="115" t="str">
        <f>G20</f>
        <v>cl</v>
      </c>
      <c r="H35" s="281" t="str">
        <f>IF(ISBLANK(I35),"",MAX(H31:H34)+1)</f>
        <v/>
      </c>
      <c r="I35" s="280"/>
      <c r="J35" s="280"/>
      <c r="K35" s="280"/>
      <c r="L35" s="280"/>
      <c r="M35" s="280"/>
      <c r="N35" s="280"/>
      <c r="O35" s="280"/>
      <c r="P35" s="280"/>
      <c r="Q35" s="280"/>
      <c r="R35" s="280"/>
      <c r="S35" s="279"/>
      <c r="T35" s="546"/>
      <c r="U35" s="322" t="s">
        <v>556</v>
      </c>
      <c r="V35" s="806">
        <v>240</v>
      </c>
      <c r="AA35" s="86" t="s">
        <v>301</v>
      </c>
      <c r="AB35" s="806">
        <v>15</v>
      </c>
      <c r="AD35" s="634"/>
      <c r="AE35" s="288">
        <v>40</v>
      </c>
      <c r="AF35" s="556"/>
      <c r="AG35" s="597">
        <v>0.96</v>
      </c>
      <c r="AH35" s="556"/>
      <c r="AI35" s="286" t="s">
        <v>160</v>
      </c>
      <c r="AJ35" s="551"/>
      <c r="AK35" s="1572" t="s">
        <v>2895</v>
      </c>
      <c r="AL35" s="1533"/>
      <c r="AP35" s="549"/>
      <c r="AQ35" s="1656" t="s">
        <v>702</v>
      </c>
      <c r="AS35" s="1658" t="s">
        <v>822</v>
      </c>
      <c r="AT35" s="1648" t="s">
        <v>2931</v>
      </c>
      <c r="AW35" s="280"/>
      <c r="AX35" s="280"/>
      <c r="AY35" s="280"/>
      <c r="AZ35" s="280"/>
      <c r="BA35" s="280"/>
      <c r="BB35" s="280"/>
      <c r="BC35" s="280"/>
      <c r="BD35" s="280"/>
      <c r="BE35" s="280"/>
      <c r="BF35" s="280"/>
      <c r="BG35" s="279"/>
      <c r="BH35" s="490"/>
      <c r="BI35" s="493"/>
      <c r="BJ35" s="494"/>
      <c r="BK35" s="494"/>
      <c r="BL35" s="494"/>
      <c r="BM35" s="494"/>
      <c r="BN35" s="494"/>
      <c r="BO35" s="494"/>
      <c r="BP35" s="494"/>
      <c r="BQ35" s="494"/>
      <c r="BR35" s="494"/>
      <c r="BS35" s="494"/>
      <c r="BT35" s="494"/>
      <c r="BU35" s="494"/>
      <c r="BV35" s="494"/>
      <c r="BW35" s="497"/>
      <c r="BY35" s="631" t="s">
        <v>1748</v>
      </c>
      <c r="BZ35" s="119" t="s">
        <v>363</v>
      </c>
      <c r="CA35" s="93">
        <f t="shared" si="19"/>
        <v>1.5E-3</v>
      </c>
      <c r="CB35" s="92" t="s">
        <v>282</v>
      </c>
      <c r="CC35" s="75">
        <f t="shared" si="20"/>
        <v>667</v>
      </c>
      <c r="CD35" s="74">
        <f t="shared" si="21"/>
        <v>0.15</v>
      </c>
      <c r="CE35" s="91">
        <v>1.5</v>
      </c>
      <c r="CF35" s="72">
        <v>1</v>
      </c>
      <c r="CG35" s="71">
        <v>2</v>
      </c>
      <c r="CH35" s="74">
        <f t="shared" si="22"/>
        <v>0.2</v>
      </c>
      <c r="CI35" s="95">
        <v>2</v>
      </c>
      <c r="CJ35" s="810" t="s">
        <v>1819</v>
      </c>
      <c r="CL35" s="1587" t="s">
        <v>2663</v>
      </c>
      <c r="CM35" s="1588"/>
      <c r="CN35" s="1558"/>
      <c r="CO35" s="1558"/>
      <c r="CP35" s="1558"/>
      <c r="CQ35" s="1558"/>
      <c r="CR35" s="1558"/>
      <c r="CS35" s="1721"/>
      <c r="CV35" s="28" t="s">
        <v>695</v>
      </c>
      <c r="CW35" s="196"/>
      <c r="CX35" s="196"/>
      <c r="CY35" s="196"/>
      <c r="DA35" s="9">
        <v>1</v>
      </c>
    </row>
    <row r="36" spans="1:105" ht="21" customHeight="1">
      <c r="A36" s="731"/>
      <c r="B36" s="145" t="str">
        <f t="shared" si="45"/>
        <v>►</v>
      </c>
      <c r="C36" s="118" t="str">
        <f>C20</f>
        <v>N.Nombre de la receta. con o sin alcohol.Cuándo.Verre Flute(s).Familia (para pegar)</v>
      </c>
      <c r="D36" s="118">
        <f>D20</f>
        <v>1</v>
      </c>
      <c r="E36" s="117" t="str">
        <f>E20</f>
        <v>Flute(s)</v>
      </c>
      <c r="F36" s="116">
        <f>F20</f>
        <v>12</v>
      </c>
      <c r="G36" s="115" t="str">
        <f>G20</f>
        <v>cl</v>
      </c>
      <c r="H36" s="281" t="str">
        <f>IF(ISBLANK(I36),"",MAX(H31:H35)+1)</f>
        <v/>
      </c>
      <c r="I36" s="280"/>
      <c r="J36" s="280"/>
      <c r="K36" s="280"/>
      <c r="L36" s="280"/>
      <c r="M36" s="280"/>
      <c r="N36" s="280"/>
      <c r="O36" s="280"/>
      <c r="P36" s="280"/>
      <c r="Q36" s="280"/>
      <c r="R36" s="280"/>
      <c r="S36" s="279"/>
      <c r="T36" s="546"/>
      <c r="U36" s="322" t="s">
        <v>547</v>
      </c>
      <c r="V36" s="806">
        <v>350</v>
      </c>
      <c r="AA36" s="86" t="s">
        <v>298</v>
      </c>
      <c r="AB36" s="806">
        <v>5</v>
      </c>
      <c r="AD36" s="634"/>
      <c r="AE36" s="288">
        <v>30</v>
      </c>
      <c r="AF36" s="556"/>
      <c r="AG36" s="597">
        <v>1.04</v>
      </c>
      <c r="AH36" s="556"/>
      <c r="AI36" s="286" t="s">
        <v>157</v>
      </c>
      <c r="AJ36" s="551"/>
      <c r="AK36" s="1572" t="s">
        <v>2904</v>
      </c>
      <c r="AL36" s="1533"/>
      <c r="AP36" s="549"/>
      <c r="AQ36" s="1657"/>
      <c r="AS36" s="1657"/>
      <c r="AT36" s="1648"/>
      <c r="AW36" s="280"/>
      <c r="AX36" s="280"/>
      <c r="AY36" s="280"/>
      <c r="AZ36" s="280"/>
      <c r="BA36" s="280"/>
      <c r="BB36" s="280"/>
      <c r="BC36" s="280"/>
      <c r="BD36" s="280"/>
      <c r="BE36" s="280"/>
      <c r="BF36" s="280"/>
      <c r="BG36" s="279"/>
      <c r="BH36" s="490"/>
      <c r="BI36" s="493"/>
      <c r="BJ36" s="494"/>
      <c r="BK36" s="494"/>
      <c r="BL36" s="494"/>
      <c r="BM36" s="494"/>
      <c r="BN36" s="494"/>
      <c r="BO36" s="494"/>
      <c r="BP36" s="494"/>
      <c r="BQ36" s="494"/>
      <c r="BR36" s="494"/>
      <c r="BS36" s="494"/>
      <c r="BT36" s="494"/>
      <c r="BU36" s="494"/>
      <c r="BV36" s="494"/>
      <c r="BW36" s="497"/>
      <c r="BY36" s="631" t="s">
        <v>1748</v>
      </c>
      <c r="BZ36" s="119" t="s">
        <v>361</v>
      </c>
      <c r="CA36" s="93">
        <f t="shared" si="19"/>
        <v>0.25</v>
      </c>
      <c r="CB36" s="92" t="s">
        <v>282</v>
      </c>
      <c r="CC36" s="75">
        <f t="shared" si="20"/>
        <v>4</v>
      </c>
      <c r="CD36" s="74">
        <f t="shared" si="21"/>
        <v>25</v>
      </c>
      <c r="CE36" s="91">
        <v>250</v>
      </c>
      <c r="CF36" s="72">
        <v>200</v>
      </c>
      <c r="CG36" s="71">
        <v>300</v>
      </c>
      <c r="CH36" s="79">
        <f t="shared" si="22"/>
        <v>30</v>
      </c>
      <c r="CI36" s="95">
        <v>300</v>
      </c>
      <c r="CJ36" s="810" t="s">
        <v>1820</v>
      </c>
      <c r="CL36" s="1590" t="s">
        <v>2664</v>
      </c>
      <c r="CM36" s="1591"/>
      <c r="CN36" s="223" t="s">
        <v>2623</v>
      </c>
      <c r="CO36" s="329"/>
      <c r="CP36" s="11"/>
      <c r="CQ36" s="331" t="s">
        <v>1726</v>
      </c>
      <c r="CR36" s="231" t="s">
        <v>764</v>
      </c>
      <c r="CS36" s="216"/>
      <c r="CV36" s="28" t="s">
        <v>696</v>
      </c>
      <c r="CW36" s="196"/>
      <c r="CX36" s="196"/>
      <c r="CY36" s="196"/>
      <c r="DA36" s="9">
        <v>1</v>
      </c>
    </row>
    <row r="37" spans="1:105" ht="21" customHeight="1" thickBot="1">
      <c r="A37" s="731"/>
      <c r="B37" s="145" t="str">
        <f t="shared" si="45"/>
        <v>►</v>
      </c>
      <c r="C37" s="118" t="str">
        <f>C20</f>
        <v>N.Nombre de la receta. con o sin alcohol.Cuándo.Verre Flute(s).Familia (para pegar)</v>
      </c>
      <c r="D37" s="118">
        <f>D20</f>
        <v>1</v>
      </c>
      <c r="E37" s="117" t="str">
        <f>E20</f>
        <v>Flute(s)</v>
      </c>
      <c r="F37" s="116">
        <f>F20</f>
        <v>12</v>
      </c>
      <c r="G37" s="115" t="str">
        <f>G20</f>
        <v>cl</v>
      </c>
      <c r="H37" s="281" t="str">
        <f>IF(ISBLANK(I37),"",MAX(H31:H36)+1)</f>
        <v/>
      </c>
      <c r="I37" s="280"/>
      <c r="J37" s="280"/>
      <c r="K37" s="280"/>
      <c r="L37" s="280"/>
      <c r="M37" s="280"/>
      <c r="N37" s="280"/>
      <c r="O37" s="280"/>
      <c r="P37" s="280"/>
      <c r="Q37" s="280"/>
      <c r="R37" s="280"/>
      <c r="S37" s="279"/>
      <c r="T37" s="546"/>
      <c r="U37" s="322" t="s">
        <v>545</v>
      </c>
      <c r="V37" s="806">
        <v>350</v>
      </c>
      <c r="AA37" s="86" t="s">
        <v>296</v>
      </c>
      <c r="AB37" s="806">
        <v>15</v>
      </c>
      <c r="AD37" s="634"/>
      <c r="AE37" s="288">
        <v>30</v>
      </c>
      <c r="AF37" s="556"/>
      <c r="AG37" s="597">
        <v>1.04</v>
      </c>
      <c r="AH37" s="556"/>
      <c r="AI37" s="286" t="s">
        <v>155</v>
      </c>
      <c r="AJ37" s="551"/>
      <c r="AK37" s="1572" t="s">
        <v>2900</v>
      </c>
      <c r="AL37" s="1533"/>
      <c r="AP37" s="549"/>
      <c r="AQ37" s="3"/>
      <c r="AW37" s="280"/>
      <c r="AX37" s="280"/>
      <c r="AY37" s="280"/>
      <c r="AZ37" s="280"/>
      <c r="BA37" s="280"/>
      <c r="BB37" s="280"/>
      <c r="BC37" s="280"/>
      <c r="BD37" s="280"/>
      <c r="BE37" s="280"/>
      <c r="BF37" s="280"/>
      <c r="BG37" s="279"/>
      <c r="BH37" s="490"/>
      <c r="BI37" s="493"/>
      <c r="BJ37" s="494"/>
      <c r="BK37" s="494"/>
      <c r="BL37" s="494"/>
      <c r="BM37" s="494"/>
      <c r="BN37" s="494"/>
      <c r="BO37" s="494"/>
      <c r="BP37" s="494"/>
      <c r="BQ37" s="494"/>
      <c r="BR37" s="494"/>
      <c r="BS37" s="494"/>
      <c r="BT37" s="494"/>
      <c r="BU37" s="494"/>
      <c r="BV37" s="494"/>
      <c r="BW37" s="497"/>
      <c r="BY37" s="632" t="s">
        <v>1749</v>
      </c>
      <c r="BZ37" s="119" t="s">
        <v>556</v>
      </c>
      <c r="CA37" s="93">
        <f t="shared" si="19"/>
        <v>0.24</v>
      </c>
      <c r="CB37" s="92" t="s">
        <v>282</v>
      </c>
      <c r="CC37" s="75">
        <f t="shared" si="20"/>
        <v>4</v>
      </c>
      <c r="CD37" s="74">
        <f t="shared" si="21"/>
        <v>24</v>
      </c>
      <c r="CE37" s="91">
        <v>240</v>
      </c>
      <c r="CF37" s="72">
        <v>200</v>
      </c>
      <c r="CG37" s="71">
        <v>280</v>
      </c>
      <c r="CH37" s="79">
        <f t="shared" si="22"/>
        <v>28</v>
      </c>
      <c r="CI37" s="95">
        <v>280</v>
      </c>
      <c r="CJ37" s="810" t="s">
        <v>555</v>
      </c>
      <c r="CL37" s="1590" t="s">
        <v>2666</v>
      </c>
      <c r="CM37" s="1591"/>
      <c r="CN37" s="215">
        <v>2</v>
      </c>
      <c r="CO37" s="322" t="s">
        <v>415</v>
      </c>
      <c r="CP37" s="11"/>
      <c r="CQ37" s="20"/>
      <c r="CR37" s="20"/>
      <c r="CS37" s="204"/>
      <c r="CV37" s="28" t="s">
        <v>697</v>
      </c>
      <c r="CW37" s="196"/>
      <c r="CX37" s="196"/>
      <c r="CY37" s="196"/>
      <c r="DA37" s="9">
        <v>1</v>
      </c>
    </row>
    <row r="38" spans="1:105" ht="21" customHeight="1">
      <c r="A38" s="731"/>
      <c r="B38" s="145" t="str">
        <f t="shared" si="45"/>
        <v>►</v>
      </c>
      <c r="C38" s="118" t="str">
        <f>C20</f>
        <v>N.Nombre de la receta. con o sin alcohol.Cuándo.Verre Flute(s).Familia (para pegar)</v>
      </c>
      <c r="D38" s="118">
        <f>D20</f>
        <v>1</v>
      </c>
      <c r="E38" s="117" t="str">
        <f>E20</f>
        <v>Flute(s)</v>
      </c>
      <c r="F38" s="116">
        <f>F20</f>
        <v>12</v>
      </c>
      <c r="G38" s="115" t="str">
        <f>G20</f>
        <v>cl</v>
      </c>
      <c r="H38" s="281" t="str">
        <f>IF(ISBLANK(I38),"",MAX(H31:H37)+1)</f>
        <v/>
      </c>
      <c r="I38" s="280"/>
      <c r="J38" s="280"/>
      <c r="K38" s="280"/>
      <c r="L38" s="280"/>
      <c r="M38" s="280"/>
      <c r="N38" s="280"/>
      <c r="O38" s="280"/>
      <c r="P38" s="280"/>
      <c r="Q38" s="280"/>
      <c r="R38" s="280"/>
      <c r="S38" s="279"/>
      <c r="T38" s="546"/>
      <c r="U38" s="322" t="s">
        <v>543</v>
      </c>
      <c r="V38" s="806">
        <v>300</v>
      </c>
      <c r="AA38" s="542" t="s">
        <v>293</v>
      </c>
      <c r="AB38" s="806">
        <v>5</v>
      </c>
      <c r="AD38" s="634"/>
      <c r="AE38" s="288">
        <v>40</v>
      </c>
      <c r="AF38" s="556"/>
      <c r="AG38" s="597">
        <v>0.94</v>
      </c>
      <c r="AH38" s="556"/>
      <c r="AI38" s="286" t="s">
        <v>152</v>
      </c>
      <c r="AJ38" s="551"/>
      <c r="AK38" s="1572" t="s">
        <v>2905</v>
      </c>
      <c r="AL38" s="1533"/>
      <c r="AP38" s="549"/>
      <c r="AQ38" s="1645" t="s">
        <v>878</v>
      </c>
      <c r="AS38" s="1647" t="s">
        <v>810</v>
      </c>
      <c r="AT38" s="1648" t="s">
        <v>2932</v>
      </c>
      <c r="AW38" s="280"/>
      <c r="AX38" s="280"/>
      <c r="AY38" s="280"/>
      <c r="AZ38" s="280"/>
      <c r="BA38" s="280"/>
      <c r="BB38" s="280"/>
      <c r="BC38" s="280"/>
      <c r="BD38" s="280"/>
      <c r="BE38" s="280"/>
      <c r="BF38" s="280"/>
      <c r="BG38" s="279"/>
      <c r="BH38" s="490"/>
      <c r="BI38" s="493"/>
      <c r="BJ38" s="494"/>
      <c r="BK38" s="494"/>
      <c r="BL38" s="494"/>
      <c r="BM38" s="494"/>
      <c r="BN38" s="494"/>
      <c r="BO38" s="494"/>
      <c r="BP38" s="494"/>
      <c r="BQ38" s="494"/>
      <c r="BR38" s="494"/>
      <c r="BS38" s="494"/>
      <c r="BT38" s="494"/>
      <c r="BU38" s="494"/>
      <c r="BV38" s="494"/>
      <c r="BW38" s="497"/>
      <c r="BY38" s="632" t="s">
        <v>1749</v>
      </c>
      <c r="BZ38" s="119" t="s">
        <v>547</v>
      </c>
      <c r="CA38" s="93">
        <f t="shared" si="19"/>
        <v>0.35</v>
      </c>
      <c r="CB38" s="92" t="s">
        <v>282</v>
      </c>
      <c r="CC38" s="75">
        <f t="shared" si="20"/>
        <v>3</v>
      </c>
      <c r="CD38" s="74">
        <f t="shared" si="21"/>
        <v>35</v>
      </c>
      <c r="CE38" s="91">
        <v>350</v>
      </c>
      <c r="CF38" s="72">
        <v>300</v>
      </c>
      <c r="CG38" s="71">
        <v>410</v>
      </c>
      <c r="CH38" s="79">
        <f t="shared" si="22"/>
        <v>41</v>
      </c>
      <c r="CI38" s="95">
        <v>410</v>
      </c>
      <c r="CJ38" s="810" t="s">
        <v>546</v>
      </c>
      <c r="CL38" s="1590" t="s">
        <v>2665</v>
      </c>
      <c r="CM38" s="1591"/>
      <c r="CN38" s="20"/>
      <c r="CO38" s="119" t="s">
        <v>943</v>
      </c>
      <c r="CP38" s="11"/>
      <c r="CQ38" s="198" t="s">
        <v>2624</v>
      </c>
      <c r="CR38" s="314" t="s">
        <v>402</v>
      </c>
      <c r="CS38" s="1641" t="s">
        <v>2626</v>
      </c>
      <c r="CV38" s="548" t="s">
        <v>699</v>
      </c>
      <c r="CW38" s="196"/>
      <c r="CX38" s="196"/>
      <c r="CY38" s="196"/>
      <c r="DA38" s="9">
        <v>1</v>
      </c>
    </row>
    <row r="39" spans="1:105" ht="21" customHeight="1">
      <c r="A39" s="731"/>
      <c r="B39" s="145" t="str">
        <f t="shared" si="45"/>
        <v>►</v>
      </c>
      <c r="C39" s="118" t="str">
        <f>C20</f>
        <v>N.Nombre de la receta. con o sin alcohol.Cuándo.Verre Flute(s).Familia (para pegar)</v>
      </c>
      <c r="D39" s="118">
        <f>D20</f>
        <v>1</v>
      </c>
      <c r="E39" s="117" t="str">
        <f>E20</f>
        <v>Flute(s)</v>
      </c>
      <c r="F39" s="116">
        <f>F20</f>
        <v>12</v>
      </c>
      <c r="G39" s="115" t="str">
        <f>G20</f>
        <v>cl</v>
      </c>
      <c r="H39" s="281" t="str">
        <f>IF(ISBLANK(I39),"",MAX(H31:H38)+1)</f>
        <v/>
      </c>
      <c r="I39" s="280"/>
      <c r="J39" s="280"/>
      <c r="K39" s="280"/>
      <c r="L39" s="280"/>
      <c r="M39" s="280"/>
      <c r="N39" s="280"/>
      <c r="O39" s="280"/>
      <c r="P39" s="280"/>
      <c r="Q39" s="280"/>
      <c r="R39" s="280"/>
      <c r="S39" s="279"/>
      <c r="T39" s="546"/>
      <c r="U39" s="322" t="s">
        <v>531</v>
      </c>
      <c r="V39" s="806">
        <v>240</v>
      </c>
      <c r="AA39" s="626" t="s">
        <v>290</v>
      </c>
      <c r="AB39" s="806">
        <v>120</v>
      </c>
      <c r="AD39" s="634"/>
      <c r="AE39" s="288">
        <v>25</v>
      </c>
      <c r="AF39" s="556"/>
      <c r="AG39" s="597">
        <v>1.05</v>
      </c>
      <c r="AH39" s="556"/>
      <c r="AI39" s="286" t="s">
        <v>150</v>
      </c>
      <c r="AJ39" s="551"/>
      <c r="AK39" s="1572" t="s">
        <v>2901</v>
      </c>
      <c r="AL39" s="1533"/>
      <c r="AP39" s="549"/>
      <c r="AQ39" s="1646"/>
      <c r="AS39" s="1646"/>
      <c r="AT39" s="1648"/>
      <c r="AW39" s="280"/>
      <c r="AX39" s="280"/>
      <c r="AY39" s="280"/>
      <c r="AZ39" s="280"/>
      <c r="BA39" s="280"/>
      <c r="BB39" s="280"/>
      <c r="BC39" s="280"/>
      <c r="BD39" s="280"/>
      <c r="BE39" s="280"/>
      <c r="BF39" s="280"/>
      <c r="BG39" s="279"/>
      <c r="BH39" s="490"/>
      <c r="BI39" s="493"/>
      <c r="BJ39" s="494"/>
      <c r="BK39" s="494"/>
      <c r="BL39" s="494"/>
      <c r="BM39" s="494"/>
      <c r="BN39" s="494"/>
      <c r="BO39" s="494"/>
      <c r="BP39" s="494"/>
      <c r="BQ39" s="494"/>
      <c r="BR39" s="494"/>
      <c r="BS39" s="494"/>
      <c r="BT39" s="494"/>
      <c r="BU39" s="494"/>
      <c r="BV39" s="494"/>
      <c r="BW39" s="497"/>
      <c r="BY39" s="632" t="s">
        <v>1749</v>
      </c>
      <c r="BZ39" s="119" t="s">
        <v>545</v>
      </c>
      <c r="CA39" s="93">
        <f t="shared" si="19"/>
        <v>0.35</v>
      </c>
      <c r="CB39" s="92" t="s">
        <v>282</v>
      </c>
      <c r="CC39" s="75">
        <f t="shared" si="20"/>
        <v>3</v>
      </c>
      <c r="CD39" s="74">
        <f t="shared" si="21"/>
        <v>35</v>
      </c>
      <c r="CE39" s="91">
        <v>350</v>
      </c>
      <c r="CF39" s="72">
        <v>300</v>
      </c>
      <c r="CG39" s="71">
        <v>410</v>
      </c>
      <c r="CH39" s="79">
        <f t="shared" si="22"/>
        <v>41</v>
      </c>
      <c r="CI39" s="95">
        <v>410</v>
      </c>
      <c r="CJ39" s="810" t="s">
        <v>1821</v>
      </c>
      <c r="CL39" s="1642" t="s">
        <v>2667</v>
      </c>
      <c r="CM39" s="1643"/>
      <c r="CN39" s="20"/>
      <c r="CO39" s="119" t="s">
        <v>553</v>
      </c>
      <c r="CQ39" s="198" t="s">
        <v>2625</v>
      </c>
      <c r="CR39" s="314" t="s">
        <v>397</v>
      </c>
      <c r="CS39" s="1641"/>
      <c r="CV39" s="28" t="s">
        <v>700</v>
      </c>
      <c r="CW39" s="196"/>
      <c r="CX39" s="196"/>
      <c r="CY39" s="196"/>
      <c r="DA39" s="9">
        <v>1</v>
      </c>
    </row>
    <row r="40" spans="1:105" ht="21" customHeight="1" thickBot="1">
      <c r="A40" s="731"/>
      <c r="B40" s="145" t="str">
        <f t="shared" si="45"/>
        <v>►</v>
      </c>
      <c r="C40" s="118" t="str">
        <f>C20</f>
        <v>N.Nombre de la receta. con o sin alcohol.Cuándo.Verre Flute(s).Familia (para pegar)</v>
      </c>
      <c r="D40" s="118">
        <f>D20</f>
        <v>1</v>
      </c>
      <c r="E40" s="117" t="str">
        <f>E20</f>
        <v>Flute(s)</v>
      </c>
      <c r="F40" s="116">
        <f>F20</f>
        <v>12</v>
      </c>
      <c r="G40" s="115" t="str">
        <f>G20</f>
        <v>cl</v>
      </c>
      <c r="H40" s="281" t="str">
        <f>IF(ISBLANK(I40),"",MAX(H31:H39)+1)</f>
        <v/>
      </c>
      <c r="I40" s="280"/>
      <c r="J40" s="280"/>
      <c r="K40" s="280"/>
      <c r="L40" s="280"/>
      <c r="M40" s="280"/>
      <c r="N40" s="280"/>
      <c r="O40" s="280"/>
      <c r="P40" s="280"/>
      <c r="Q40" s="280"/>
      <c r="R40" s="280"/>
      <c r="S40" s="279"/>
      <c r="T40" s="546"/>
      <c r="U40" s="322" t="s">
        <v>473</v>
      </c>
      <c r="V40" s="806">
        <v>200</v>
      </c>
      <c r="AA40" s="86" t="s">
        <v>269</v>
      </c>
      <c r="AB40" s="807">
        <v>4</v>
      </c>
      <c r="AD40" s="634"/>
      <c r="AE40" s="288">
        <v>20</v>
      </c>
      <c r="AF40" s="556"/>
      <c r="AG40" s="597">
        <v>1.25</v>
      </c>
      <c r="AH40" s="556"/>
      <c r="AI40" s="286" t="s">
        <v>147</v>
      </c>
      <c r="AJ40" s="551"/>
      <c r="AK40" s="1572" t="s">
        <v>2903</v>
      </c>
      <c r="AL40" s="1533"/>
      <c r="AP40" s="549"/>
      <c r="AQ40" s="3"/>
      <c r="AW40" s="280"/>
      <c r="AX40" s="280"/>
      <c r="AY40" s="280"/>
      <c r="AZ40" s="280"/>
      <c r="BA40" s="280"/>
      <c r="BB40" s="280"/>
      <c r="BC40" s="280"/>
      <c r="BD40" s="280"/>
      <c r="BE40" s="280"/>
      <c r="BF40" s="280"/>
      <c r="BG40" s="279"/>
      <c r="BH40" s="490"/>
      <c r="BI40" s="493"/>
      <c r="BJ40" s="494"/>
      <c r="BK40" s="494"/>
      <c r="BL40" s="494"/>
      <c r="BM40" s="494"/>
      <c r="BN40" s="494"/>
      <c r="BO40" s="494"/>
      <c r="BP40" s="494"/>
      <c r="BQ40" s="494"/>
      <c r="BR40" s="494"/>
      <c r="BS40" s="494"/>
      <c r="BT40" s="494"/>
      <c r="BU40" s="494"/>
      <c r="BV40" s="494"/>
      <c r="BW40" s="497"/>
      <c r="BY40" s="632" t="s">
        <v>1749</v>
      </c>
      <c r="BZ40" s="119" t="s">
        <v>543</v>
      </c>
      <c r="CA40" s="93">
        <f t="shared" si="19"/>
        <v>0.3</v>
      </c>
      <c r="CB40" s="92" t="s">
        <v>282</v>
      </c>
      <c r="CC40" s="75">
        <f t="shared" si="20"/>
        <v>3</v>
      </c>
      <c r="CD40" s="74">
        <f t="shared" si="21"/>
        <v>30</v>
      </c>
      <c r="CE40" s="91">
        <v>300</v>
      </c>
      <c r="CF40" s="72">
        <v>250</v>
      </c>
      <c r="CG40" s="71">
        <v>360</v>
      </c>
      <c r="CH40" s="79">
        <f t="shared" si="22"/>
        <v>36</v>
      </c>
      <c r="CI40" s="95">
        <v>360</v>
      </c>
      <c r="CJ40" s="810" t="s">
        <v>1822</v>
      </c>
      <c r="CL40" s="871" t="str">
        <f>"❽ Volumen servido por "&amp;CO37</f>
        <v>❽ Volumen servido por Flute(s)</v>
      </c>
      <c r="CM40" s="319"/>
      <c r="CN40" s="20"/>
      <c r="CO40" s="1"/>
      <c r="CP40" s="20"/>
      <c r="CQ40" s="20"/>
      <c r="CR40" s="706" t="s">
        <v>2628</v>
      </c>
      <c r="CS40" s="1644" t="s">
        <v>2627</v>
      </c>
      <c r="CV40" s="548" t="s">
        <v>701</v>
      </c>
      <c r="CW40" s="196"/>
      <c r="CX40" s="196"/>
      <c r="CY40" s="196"/>
      <c r="DA40" s="9">
        <v>1</v>
      </c>
    </row>
    <row r="41" spans="1:105" ht="21" customHeight="1">
      <c r="A41" s="731"/>
      <c r="B41" s="145" t="str">
        <f t="shared" si="45"/>
        <v>►</v>
      </c>
      <c r="C41" s="118" t="str">
        <f>C20</f>
        <v>N.Nombre de la receta. con o sin alcohol.Cuándo.Verre Flute(s).Familia (para pegar)</v>
      </c>
      <c r="D41" s="118">
        <f>D20</f>
        <v>1</v>
      </c>
      <c r="E41" s="117" t="str">
        <f>E20</f>
        <v>Flute(s)</v>
      </c>
      <c r="F41" s="116">
        <f>F20</f>
        <v>12</v>
      </c>
      <c r="G41" s="115" t="str">
        <f>G20</f>
        <v>cl</v>
      </c>
      <c r="H41" s="1581" t="s">
        <v>1738</v>
      </c>
      <c r="I41" s="277"/>
      <c r="J41" s="277"/>
      <c r="K41" s="277"/>
      <c r="L41" s="277"/>
      <c r="M41" s="277"/>
      <c r="N41" s="277"/>
      <c r="O41" s="277"/>
      <c r="P41" s="277"/>
      <c r="Q41" s="277"/>
      <c r="R41" s="277"/>
      <c r="S41" s="276"/>
      <c r="T41" s="546"/>
      <c r="U41" s="322" t="s">
        <v>517</v>
      </c>
      <c r="V41" s="806">
        <v>150</v>
      </c>
      <c r="AA41" s="86" t="s">
        <v>267</v>
      </c>
      <c r="AB41" s="807">
        <v>200</v>
      </c>
      <c r="AD41" s="634"/>
      <c r="AE41" s="288">
        <v>55</v>
      </c>
      <c r="AF41" s="556"/>
      <c r="AG41" s="597">
        <v>1.05</v>
      </c>
      <c r="AH41" s="556"/>
      <c r="AI41" s="286" t="s">
        <v>144</v>
      </c>
      <c r="AJ41" s="551"/>
      <c r="AK41" s="1572" t="s">
        <v>2906</v>
      </c>
      <c r="AL41" s="1533"/>
      <c r="AP41" s="549"/>
      <c r="AQ41" s="1662" t="s">
        <v>879</v>
      </c>
      <c r="AS41" s="1664" t="s">
        <v>824</v>
      </c>
      <c r="AT41" s="1648" t="s">
        <v>2933</v>
      </c>
      <c r="AW41" s="277"/>
      <c r="AX41" s="277"/>
      <c r="AY41" s="277"/>
      <c r="AZ41" s="277"/>
      <c r="BA41" s="277"/>
      <c r="BB41" s="277"/>
      <c r="BC41" s="277"/>
      <c r="BD41" s="277"/>
      <c r="BE41" s="277"/>
      <c r="BF41" s="277"/>
      <c r="BG41" s="276"/>
      <c r="BH41" s="490"/>
      <c r="BI41" s="493"/>
      <c r="BJ41" s="494"/>
      <c r="BK41" s="494"/>
      <c r="BL41" s="494"/>
      <c r="BM41" s="494"/>
      <c r="BN41" s="494"/>
      <c r="BO41" s="494"/>
      <c r="BP41" s="494"/>
      <c r="BQ41" s="494"/>
      <c r="BR41" s="494"/>
      <c r="BS41" s="494"/>
      <c r="BT41" s="494"/>
      <c r="BU41" s="494"/>
      <c r="BV41" s="494"/>
      <c r="BW41" s="497"/>
      <c r="BY41" s="632" t="s">
        <v>1749</v>
      </c>
      <c r="BZ41" s="119" t="s">
        <v>531</v>
      </c>
      <c r="CA41" s="93">
        <f t="shared" si="19"/>
        <v>0.24</v>
      </c>
      <c r="CB41" s="92" t="s">
        <v>282</v>
      </c>
      <c r="CC41" s="75">
        <f t="shared" si="20"/>
        <v>4</v>
      </c>
      <c r="CD41" s="74">
        <f t="shared" si="21"/>
        <v>24</v>
      </c>
      <c r="CE41" s="91">
        <v>240</v>
      </c>
      <c r="CF41" s="72">
        <v>200</v>
      </c>
      <c r="CG41" s="71">
        <v>280</v>
      </c>
      <c r="CH41" s="79">
        <f t="shared" si="22"/>
        <v>28</v>
      </c>
      <c r="CI41" s="95">
        <v>280</v>
      </c>
      <c r="CJ41" s="810" t="s">
        <v>1823</v>
      </c>
      <c r="CL41" s="872">
        <v>12</v>
      </c>
      <c r="CM41" s="103" t="s">
        <v>328</v>
      </c>
      <c r="CN41" s="707" t="s">
        <v>326</v>
      </c>
      <c r="CO41" s="873" t="s">
        <v>2668</v>
      </c>
      <c r="CP41" s="20"/>
      <c r="CQ41" s="20"/>
      <c r="CR41" s="20"/>
      <c r="CS41" s="1644"/>
      <c r="CV41" s="196"/>
      <c r="CW41" s="196"/>
      <c r="CX41" s="196"/>
      <c r="CY41" s="196"/>
      <c r="DA41" s="9">
        <v>1</v>
      </c>
    </row>
    <row r="42" spans="1:105" ht="21" customHeight="1">
      <c r="A42" s="731"/>
      <c r="B42" s="145" t="str">
        <f t="shared" si="45"/>
        <v>►</v>
      </c>
      <c r="C42" s="118" t="str">
        <f>C20</f>
        <v>N.Nombre de la receta. con o sin alcohol.Cuándo.Verre Flute(s).Familia (para pegar)</v>
      </c>
      <c r="D42" s="118">
        <f>D20</f>
        <v>1</v>
      </c>
      <c r="E42" s="117" t="str">
        <f>E20</f>
        <v>Flute(s)</v>
      </c>
      <c r="F42" s="116">
        <f>F20</f>
        <v>12</v>
      </c>
      <c r="G42" s="115" t="str">
        <f>G20</f>
        <v>cl</v>
      </c>
      <c r="H42" s="1581"/>
      <c r="I42" s="277"/>
      <c r="J42" s="277"/>
      <c r="K42" s="277"/>
      <c r="L42" s="277"/>
      <c r="M42" s="277"/>
      <c r="N42" s="277"/>
      <c r="O42" s="277"/>
      <c r="P42" s="277"/>
      <c r="Q42" s="277"/>
      <c r="R42" s="277"/>
      <c r="S42" s="276"/>
      <c r="T42" s="546"/>
      <c r="U42" s="322" t="s">
        <v>515</v>
      </c>
      <c r="V42" s="806">
        <v>180</v>
      </c>
      <c r="AA42" s="86" t="s">
        <v>265</v>
      </c>
      <c r="AB42" s="807">
        <v>2</v>
      </c>
      <c r="AD42" s="634"/>
      <c r="AE42" s="288">
        <v>25</v>
      </c>
      <c r="AF42" s="556"/>
      <c r="AG42" s="597">
        <v>1.03</v>
      </c>
      <c r="AH42" s="556"/>
      <c r="AI42" s="286" t="s">
        <v>140</v>
      </c>
      <c r="AJ42" s="551"/>
      <c r="AK42" s="1572" t="s">
        <v>2907</v>
      </c>
      <c r="AL42" s="1533"/>
      <c r="AP42" s="549"/>
      <c r="AQ42" s="1663"/>
      <c r="AS42" s="1663"/>
      <c r="AT42" s="1648"/>
      <c r="AW42" s="277"/>
      <c r="AX42" s="277"/>
      <c r="AY42" s="277"/>
      <c r="AZ42" s="277"/>
      <c r="BA42" s="277"/>
      <c r="BB42" s="277"/>
      <c r="BC42" s="277"/>
      <c r="BD42" s="277"/>
      <c r="BE42" s="277"/>
      <c r="BF42" s="277"/>
      <c r="BG42" s="276"/>
      <c r="BH42" s="490"/>
      <c r="BI42" s="493"/>
      <c r="BJ42" s="494"/>
      <c r="BK42" s="494"/>
      <c r="BL42" s="494"/>
      <c r="BM42" s="494"/>
      <c r="BN42" s="494"/>
      <c r="BO42" s="494"/>
      <c r="BP42" s="494"/>
      <c r="BQ42" s="494"/>
      <c r="BR42" s="494"/>
      <c r="BS42" s="494"/>
      <c r="BT42" s="494"/>
      <c r="BU42" s="494"/>
      <c r="BV42" s="494"/>
      <c r="BW42" s="497"/>
      <c r="BY42" s="632" t="s">
        <v>1749</v>
      </c>
      <c r="BZ42" s="119" t="s">
        <v>473</v>
      </c>
      <c r="CA42" s="93">
        <f t="shared" si="19"/>
        <v>0.2</v>
      </c>
      <c r="CB42" s="92" t="s">
        <v>282</v>
      </c>
      <c r="CC42" s="75">
        <f t="shared" si="20"/>
        <v>5</v>
      </c>
      <c r="CD42" s="74">
        <f t="shared" si="21"/>
        <v>20</v>
      </c>
      <c r="CE42" s="91">
        <v>200</v>
      </c>
      <c r="CF42" s="72">
        <v>180</v>
      </c>
      <c r="CG42" s="71">
        <v>250</v>
      </c>
      <c r="CH42" s="79">
        <f t="shared" si="22"/>
        <v>25</v>
      </c>
      <c r="CI42" s="95">
        <v>250</v>
      </c>
      <c r="CJ42" s="810" t="s">
        <v>1824</v>
      </c>
      <c r="CL42" s="874" t="str">
        <f>(CL41*CN37)&amp;" "&amp;CM41</f>
        <v>24 cl</v>
      </c>
      <c r="CM42" s="183" t="str">
        <f>"para "&amp;CN37&amp;" "&amp;CO37</f>
        <v>para 2 Flute(s)</v>
      </c>
      <c r="CN42" s="709" t="s">
        <v>317</v>
      </c>
      <c r="CO42" s="873"/>
      <c r="CP42" s="20"/>
      <c r="CQ42" s="20"/>
      <c r="CR42" s="20"/>
      <c r="CS42" s="204"/>
      <c r="CV42" s="1627" t="s">
        <v>703</v>
      </c>
      <c r="CW42" s="1628"/>
      <c r="CX42" s="1628"/>
      <c r="CY42" s="1629"/>
      <c r="DA42" s="9">
        <v>1</v>
      </c>
    </row>
    <row r="43" spans="1:105" ht="21" customHeight="1" thickBot="1">
      <c r="A43" s="731"/>
      <c r="B43" s="272" t="s">
        <v>338</v>
      </c>
      <c r="C43" s="118" t="str">
        <f>C20</f>
        <v>N.Nombre de la receta. con o sin alcohol.Cuándo.Verre Flute(s).Familia (para pegar)</v>
      </c>
      <c r="D43" s="118">
        <f>D20</f>
        <v>1</v>
      </c>
      <c r="E43" s="117" t="str">
        <f>E20</f>
        <v>Flute(s)</v>
      </c>
      <c r="F43" s="116">
        <f>F20</f>
        <v>12</v>
      </c>
      <c r="G43" s="115" t="str">
        <f>G20</f>
        <v>cl</v>
      </c>
      <c r="H43" s="274" t="s">
        <v>1739</v>
      </c>
      <c r="I43" s="121"/>
      <c r="J43" s="121"/>
      <c r="K43" s="121"/>
      <c r="L43" s="121"/>
      <c r="M43" s="121"/>
      <c r="N43" s="121"/>
      <c r="O43" s="121"/>
      <c r="P43" s="121"/>
      <c r="Q43" s="121"/>
      <c r="R43" s="121"/>
      <c r="S43" s="120"/>
      <c r="T43" s="546"/>
      <c r="U43" s="322" t="s">
        <v>512</v>
      </c>
      <c r="V43" s="806">
        <v>150</v>
      </c>
      <c r="AA43" s="86" t="s">
        <v>263</v>
      </c>
      <c r="AB43" s="807">
        <v>7</v>
      </c>
      <c r="AD43" s="634"/>
      <c r="AE43" s="288">
        <v>25</v>
      </c>
      <c r="AF43" s="556"/>
      <c r="AG43" s="597">
        <v>1.04</v>
      </c>
      <c r="AH43" s="556"/>
      <c r="AI43" s="286" t="s">
        <v>140</v>
      </c>
      <c r="AJ43" s="551"/>
      <c r="AK43" s="1572" t="s">
        <v>2902</v>
      </c>
      <c r="AL43" s="1533"/>
      <c r="AP43" s="549"/>
      <c r="AQ43" s="3"/>
      <c r="AW43" s="121"/>
      <c r="AX43" s="121"/>
      <c r="AY43" s="121"/>
      <c r="AZ43" s="121"/>
      <c r="BA43" s="121"/>
      <c r="BB43" s="121"/>
      <c r="BC43" s="121"/>
      <c r="BD43" s="121"/>
      <c r="BE43" s="121"/>
      <c r="BF43" s="121"/>
      <c r="BG43" s="120"/>
      <c r="BH43" s="490"/>
      <c r="BI43" s="493"/>
      <c r="BJ43" s="494"/>
      <c r="BK43" s="494"/>
      <c r="BL43" s="494"/>
      <c r="BM43" s="494"/>
      <c r="BN43" s="494"/>
      <c r="BO43" s="494"/>
      <c r="BP43" s="494"/>
      <c r="BQ43" s="494"/>
      <c r="BR43" s="494"/>
      <c r="BS43" s="494"/>
      <c r="BT43" s="494"/>
      <c r="BU43" s="494"/>
      <c r="BV43" s="494"/>
      <c r="BW43" s="497"/>
      <c r="BY43" s="632" t="s">
        <v>1749</v>
      </c>
      <c r="BZ43" s="119" t="s">
        <v>517</v>
      </c>
      <c r="CA43" s="93">
        <f t="shared" si="19"/>
        <v>0.15</v>
      </c>
      <c r="CB43" s="92" t="s">
        <v>282</v>
      </c>
      <c r="CC43" s="75">
        <f t="shared" si="20"/>
        <v>7</v>
      </c>
      <c r="CD43" s="74">
        <f t="shared" si="21"/>
        <v>15</v>
      </c>
      <c r="CE43" s="91">
        <v>150</v>
      </c>
      <c r="CF43" s="72">
        <v>120</v>
      </c>
      <c r="CG43" s="71">
        <v>180</v>
      </c>
      <c r="CH43" s="79">
        <f t="shared" si="22"/>
        <v>18</v>
      </c>
      <c r="CI43" s="95">
        <v>180</v>
      </c>
      <c r="CJ43" s="810" t="s">
        <v>1825</v>
      </c>
      <c r="CL43" s="708"/>
      <c r="CM43" s="20"/>
      <c r="CN43" s="20"/>
      <c r="CO43" s="20"/>
      <c r="CP43" s="20"/>
      <c r="CQ43" s="20"/>
      <c r="CR43" s="20"/>
      <c r="CS43" s="204"/>
      <c r="CV43" s="28" t="s">
        <v>704</v>
      </c>
      <c r="CW43" s="196"/>
      <c r="CX43" s="196"/>
      <c r="CY43" s="196"/>
      <c r="DA43" s="9">
        <v>1</v>
      </c>
    </row>
    <row r="44" spans="1:105" ht="21" customHeight="1">
      <c r="A44" s="731"/>
      <c r="B44" s="272" t="s">
        <v>338</v>
      </c>
      <c r="C44" s="112">
        <v>2</v>
      </c>
      <c r="D44" s="112">
        <v>2</v>
      </c>
      <c r="E44" s="112">
        <v>2</v>
      </c>
      <c r="F44" s="112">
        <v>2</v>
      </c>
      <c r="G44" s="112">
        <v>2</v>
      </c>
      <c r="H44" s="112">
        <v>10</v>
      </c>
      <c r="I44" s="112">
        <v>12</v>
      </c>
      <c r="J44" s="112">
        <v>10</v>
      </c>
      <c r="K44" s="112">
        <v>3</v>
      </c>
      <c r="L44" s="112">
        <v>11</v>
      </c>
      <c r="M44" s="112">
        <v>11</v>
      </c>
      <c r="N44" s="112">
        <v>4</v>
      </c>
      <c r="O44" s="112">
        <v>11</v>
      </c>
      <c r="P44" s="112">
        <v>11</v>
      </c>
      <c r="Q44" s="112">
        <v>11</v>
      </c>
      <c r="R44" s="112">
        <v>12</v>
      </c>
      <c r="S44" s="114">
        <v>40</v>
      </c>
      <c r="T44" s="546"/>
      <c r="U44" s="322" t="s">
        <v>450</v>
      </c>
      <c r="V44" s="806">
        <v>25</v>
      </c>
      <c r="AA44" s="86" t="s">
        <v>260</v>
      </c>
      <c r="AB44" s="808">
        <v>120</v>
      </c>
      <c r="AD44" s="634"/>
      <c r="AE44" s="288">
        <v>15</v>
      </c>
      <c r="AF44" s="556"/>
      <c r="AG44" s="597">
        <v>1.02</v>
      </c>
      <c r="AH44" s="556"/>
      <c r="AI44" s="286" t="s">
        <v>137</v>
      </c>
      <c r="AJ44" s="551"/>
      <c r="AK44" s="1572" t="s">
        <v>2895</v>
      </c>
      <c r="AL44" s="1533"/>
      <c r="AP44" s="549"/>
      <c r="AQ44" s="1662" t="s">
        <v>880</v>
      </c>
      <c r="AS44" s="1664" t="s">
        <v>826</v>
      </c>
      <c r="AT44" s="1648" t="s">
        <v>2934</v>
      </c>
      <c r="AW44" s="112">
        <v>40</v>
      </c>
      <c r="AX44" s="112">
        <v>5</v>
      </c>
      <c r="AY44" s="112">
        <v>12</v>
      </c>
      <c r="AZ44" s="112">
        <v>25</v>
      </c>
      <c r="BA44" s="112">
        <v>23</v>
      </c>
      <c r="BB44" s="112">
        <v>7</v>
      </c>
      <c r="BC44" s="112">
        <v>13</v>
      </c>
      <c r="BD44" s="112">
        <v>12</v>
      </c>
      <c r="BE44" s="112">
        <v>9</v>
      </c>
      <c r="BF44" s="112">
        <v>12</v>
      </c>
      <c r="BG44" s="114">
        <v>13</v>
      </c>
      <c r="BH44" s="490"/>
      <c r="BI44" s="113">
        <v>14</v>
      </c>
      <c r="BJ44" s="112">
        <v>11</v>
      </c>
      <c r="BK44" s="112">
        <v>17</v>
      </c>
      <c r="BL44" s="112">
        <v>17</v>
      </c>
      <c r="BM44" s="112">
        <v>17</v>
      </c>
      <c r="BN44" s="112">
        <v>14</v>
      </c>
      <c r="BO44" s="112">
        <v>11</v>
      </c>
      <c r="BP44" s="112">
        <v>14</v>
      </c>
      <c r="BQ44" s="112">
        <v>21</v>
      </c>
      <c r="BR44" s="112">
        <v>18</v>
      </c>
      <c r="BS44" s="112">
        <v>17</v>
      </c>
      <c r="BT44" s="112">
        <v>11</v>
      </c>
      <c r="BU44" s="112">
        <v>11</v>
      </c>
      <c r="BV44" s="112">
        <v>11</v>
      </c>
      <c r="BW44" s="111">
        <v>17</v>
      </c>
      <c r="BY44" s="632" t="s">
        <v>1749</v>
      </c>
      <c r="BZ44" s="119" t="s">
        <v>515</v>
      </c>
      <c r="CA44" s="93">
        <f t="shared" si="19"/>
        <v>0.18</v>
      </c>
      <c r="CB44" s="92" t="s">
        <v>282</v>
      </c>
      <c r="CC44" s="75">
        <f t="shared" si="20"/>
        <v>6</v>
      </c>
      <c r="CD44" s="74">
        <f t="shared" si="21"/>
        <v>18</v>
      </c>
      <c r="CE44" s="91">
        <v>180</v>
      </c>
      <c r="CF44" s="72">
        <v>150</v>
      </c>
      <c r="CG44" s="71">
        <v>210</v>
      </c>
      <c r="CH44" s="79">
        <f t="shared" si="22"/>
        <v>21</v>
      </c>
      <c r="CI44" s="95">
        <v>210</v>
      </c>
      <c r="CJ44" s="810" t="s">
        <v>1826</v>
      </c>
      <c r="CL44" s="875" t="s">
        <v>2637</v>
      </c>
      <c r="CM44" s="20"/>
      <c r="CN44" s="20"/>
      <c r="CO44" s="20"/>
      <c r="CP44" s="20"/>
      <c r="CQ44" s="20"/>
      <c r="CR44" s="20"/>
      <c r="CS44" s="204"/>
      <c r="CV44" s="548" t="s">
        <v>706</v>
      </c>
      <c r="CW44" s="196"/>
      <c r="CX44" s="196"/>
      <c r="CY44" s="196"/>
      <c r="DA44" s="9">
        <v>1</v>
      </c>
    </row>
    <row r="45" spans="1:105" ht="21" customHeight="1" thickBot="1">
      <c r="A45" s="731"/>
      <c r="B45" s="271" t="s">
        <v>338</v>
      </c>
      <c r="C45" s="270">
        <f t="shared" ref="C45:Q45" ca="1" si="46">CELL("largeur",C45)</f>
        <v>2</v>
      </c>
      <c r="D45" s="270">
        <f t="shared" ca="1" si="46"/>
        <v>2</v>
      </c>
      <c r="E45" s="270">
        <f t="shared" ca="1" si="46"/>
        <v>2</v>
      </c>
      <c r="F45" s="270">
        <f t="shared" ca="1" si="46"/>
        <v>2</v>
      </c>
      <c r="G45" s="270">
        <f t="shared" ca="1" si="46"/>
        <v>2</v>
      </c>
      <c r="H45" s="270">
        <f t="shared" ca="1" si="46"/>
        <v>10</v>
      </c>
      <c r="I45" s="270">
        <f t="shared" ca="1" si="46"/>
        <v>12</v>
      </c>
      <c r="J45" s="270">
        <f t="shared" ca="1" si="46"/>
        <v>10</v>
      </c>
      <c r="K45" s="270">
        <f t="shared" ca="1" si="46"/>
        <v>3</v>
      </c>
      <c r="L45" s="270">
        <f t="shared" ca="1" si="46"/>
        <v>11</v>
      </c>
      <c r="M45" s="270">
        <f t="shared" ca="1" si="46"/>
        <v>11</v>
      </c>
      <c r="N45" s="270">
        <f t="shared" ca="1" si="46"/>
        <v>4</v>
      </c>
      <c r="O45" s="270">
        <f t="shared" ca="1" si="46"/>
        <v>11</v>
      </c>
      <c r="P45" s="270">
        <f t="shared" ca="1" si="46"/>
        <v>11</v>
      </c>
      <c r="Q45" s="270">
        <f t="shared" ca="1" si="46"/>
        <v>13</v>
      </c>
      <c r="R45" s="270">
        <v>12</v>
      </c>
      <c r="S45" s="269">
        <f ca="1">CELL("largeur",S45)</f>
        <v>40</v>
      </c>
      <c r="T45" s="546"/>
      <c r="U45" s="322" t="s">
        <v>448</v>
      </c>
      <c r="V45" s="806">
        <v>350</v>
      </c>
      <c r="AD45" s="634"/>
      <c r="AE45" s="288">
        <v>40</v>
      </c>
      <c r="AF45" s="556"/>
      <c r="AG45" s="597">
        <v>0.94</v>
      </c>
      <c r="AH45" s="556"/>
      <c r="AI45" s="286" t="s">
        <v>135</v>
      </c>
      <c r="AJ45" s="551"/>
      <c r="AK45" s="1572" t="s">
        <v>2892</v>
      </c>
      <c r="AL45" s="1533"/>
      <c r="AP45" s="549"/>
      <c r="AQ45" s="1663"/>
      <c r="AS45" s="1663"/>
      <c r="AT45" s="1648"/>
      <c r="AW45" s="270">
        <f t="shared" ref="AW45:BE45" ca="1" si="47">CELL("largeur",AW45)</f>
        <v>40</v>
      </c>
      <c r="AX45" s="270">
        <f t="shared" ca="1" si="47"/>
        <v>5</v>
      </c>
      <c r="AY45" s="270">
        <f t="shared" ca="1" si="47"/>
        <v>12</v>
      </c>
      <c r="AZ45" s="270">
        <f t="shared" ca="1" si="47"/>
        <v>25</v>
      </c>
      <c r="BA45" s="270">
        <f t="shared" ca="1" si="47"/>
        <v>23</v>
      </c>
      <c r="BB45" s="270">
        <f t="shared" ca="1" si="47"/>
        <v>7</v>
      </c>
      <c r="BC45" s="270">
        <f t="shared" ca="1" si="47"/>
        <v>13</v>
      </c>
      <c r="BD45" s="270">
        <f t="shared" ca="1" si="47"/>
        <v>12</v>
      </c>
      <c r="BE45" s="270">
        <f t="shared" ca="1" si="47"/>
        <v>9</v>
      </c>
      <c r="BF45" s="270">
        <v>12</v>
      </c>
      <c r="BG45" s="269">
        <f ca="1">CELL("largeur",BG45)</f>
        <v>13</v>
      </c>
      <c r="BH45" s="490"/>
      <c r="BI45" s="110">
        <f t="shared" ref="BI45:BW45" ca="1" si="48">CELL("largeur",BI45)</f>
        <v>30</v>
      </c>
      <c r="BJ45" s="109">
        <f t="shared" ca="1" si="48"/>
        <v>11</v>
      </c>
      <c r="BK45" s="109">
        <f t="shared" ca="1" si="48"/>
        <v>17</v>
      </c>
      <c r="BL45" s="109">
        <f t="shared" ca="1" si="48"/>
        <v>17</v>
      </c>
      <c r="BM45" s="109">
        <f t="shared" ca="1" si="48"/>
        <v>17</v>
      </c>
      <c r="BN45" s="109">
        <f t="shared" ca="1" si="48"/>
        <v>14</v>
      </c>
      <c r="BO45" s="109">
        <f t="shared" ca="1" si="48"/>
        <v>11</v>
      </c>
      <c r="BP45" s="109">
        <f t="shared" ca="1" si="48"/>
        <v>14</v>
      </c>
      <c r="BQ45" s="109">
        <f t="shared" ca="1" si="48"/>
        <v>21</v>
      </c>
      <c r="BR45" s="109">
        <f t="shared" ca="1" si="48"/>
        <v>18</v>
      </c>
      <c r="BS45" s="109">
        <f t="shared" ca="1" si="48"/>
        <v>17</v>
      </c>
      <c r="BT45" s="109">
        <f t="shared" ca="1" si="48"/>
        <v>11</v>
      </c>
      <c r="BU45" s="109">
        <f t="shared" ca="1" si="48"/>
        <v>11</v>
      </c>
      <c r="BV45" s="109">
        <f t="shared" ca="1" si="48"/>
        <v>11</v>
      </c>
      <c r="BW45" s="108">
        <f t="shared" ca="1" si="48"/>
        <v>17</v>
      </c>
      <c r="BY45" s="632" t="s">
        <v>1749</v>
      </c>
      <c r="BZ45" s="119" t="s">
        <v>512</v>
      </c>
      <c r="CA45" s="93">
        <f t="shared" si="19"/>
        <v>0.15</v>
      </c>
      <c r="CB45" s="92" t="s">
        <v>282</v>
      </c>
      <c r="CC45" s="75">
        <f t="shared" si="20"/>
        <v>7</v>
      </c>
      <c r="CD45" s="74">
        <f t="shared" si="21"/>
        <v>15</v>
      </c>
      <c r="CE45" s="91">
        <v>150</v>
      </c>
      <c r="CF45" s="72">
        <v>120</v>
      </c>
      <c r="CG45" s="71">
        <v>180</v>
      </c>
      <c r="CH45" s="79">
        <f t="shared" si="22"/>
        <v>18</v>
      </c>
      <c r="CI45" s="95">
        <v>180</v>
      </c>
      <c r="CJ45" s="810" t="s">
        <v>1827</v>
      </c>
      <c r="CL45" s="875" t="s">
        <v>2638</v>
      </c>
      <c r="CM45" s="20"/>
      <c r="CN45" s="20"/>
      <c r="CO45" s="20"/>
      <c r="CP45" s="20"/>
      <c r="CQ45" s="20"/>
      <c r="CR45" s="20"/>
      <c r="CS45" s="204"/>
      <c r="CV45" s="28" t="s">
        <v>707</v>
      </c>
      <c r="CW45" s="196"/>
      <c r="CX45" s="196"/>
      <c r="CY45" s="196"/>
      <c r="DA45" s="9">
        <v>1</v>
      </c>
    </row>
    <row r="46" spans="1:105" ht="21" customHeight="1" thickBot="1">
      <c r="U46" s="322" t="s">
        <v>446</v>
      </c>
      <c r="V46" s="806">
        <v>240</v>
      </c>
      <c r="AD46" s="634"/>
      <c r="AE46" s="288">
        <v>40</v>
      </c>
      <c r="AF46" s="556"/>
      <c r="AG46" s="597">
        <v>1.04</v>
      </c>
      <c r="AH46" s="556"/>
      <c r="AI46" s="286" t="s">
        <v>132</v>
      </c>
      <c r="AJ46" s="551"/>
      <c r="AK46" s="1572" t="s">
        <v>2908</v>
      </c>
      <c r="AL46" s="1533"/>
      <c r="AP46" s="549"/>
      <c r="AQ46" s="3"/>
      <c r="AW46" s="1"/>
      <c r="AX46" s="1"/>
      <c r="AY46" s="1"/>
      <c r="AZ46" s="1"/>
      <c r="BA46" s="1"/>
      <c r="BB46" s="1"/>
      <c r="BC46" s="1"/>
      <c r="BD46" s="1"/>
      <c r="BE46" s="1"/>
      <c r="BF46" s="1"/>
      <c r="BG46" s="1"/>
      <c r="BP46" s="1"/>
      <c r="BQ46" s="1"/>
      <c r="BR46" s="1"/>
      <c r="BY46" s="632" t="s">
        <v>1749</v>
      </c>
      <c r="BZ46" s="119" t="s">
        <v>450</v>
      </c>
      <c r="CA46" s="93">
        <f t="shared" si="19"/>
        <v>2.5000000000000001E-2</v>
      </c>
      <c r="CB46" s="92" t="s">
        <v>282</v>
      </c>
      <c r="CC46" s="75">
        <f t="shared" si="20"/>
        <v>40</v>
      </c>
      <c r="CD46" s="74">
        <f t="shared" si="21"/>
        <v>2.5</v>
      </c>
      <c r="CE46" s="91">
        <v>25</v>
      </c>
      <c r="CF46" s="72">
        <v>20</v>
      </c>
      <c r="CG46" s="71">
        <v>30</v>
      </c>
      <c r="CH46" s="79">
        <f t="shared" si="22"/>
        <v>3</v>
      </c>
      <c r="CI46" s="95">
        <v>30</v>
      </c>
      <c r="CJ46" s="810" t="s">
        <v>1828</v>
      </c>
      <c r="CL46" s="863" t="s">
        <v>392</v>
      </c>
      <c r="CM46" s="182" t="s">
        <v>391</v>
      </c>
      <c r="CN46" s="182" t="s">
        <v>390</v>
      </c>
      <c r="CO46" s="182" t="s">
        <v>389</v>
      </c>
      <c r="CP46" s="182" t="s">
        <v>388</v>
      </c>
      <c r="CQ46" s="182" t="s">
        <v>387</v>
      </c>
      <c r="CR46" s="182" t="s">
        <v>386</v>
      </c>
      <c r="CS46" s="864" t="s">
        <v>385</v>
      </c>
      <c r="CV46" s="548" t="s">
        <v>708</v>
      </c>
      <c r="CW46" s="196"/>
      <c r="CX46" s="196"/>
      <c r="CY46" s="196"/>
      <c r="DA46" s="9">
        <v>1</v>
      </c>
    </row>
    <row r="47" spans="1:105" ht="21" customHeight="1">
      <c r="B47" s="257" t="s">
        <v>338</v>
      </c>
      <c r="C47" s="256" t="str">
        <f>C54</f>
        <v>N.Nombre de la receta. con o sin alcohol.Cuándo.Verre Flute(s).Familia (para pegar)</v>
      </c>
      <c r="D47" s="256">
        <f>D54</f>
        <v>1</v>
      </c>
      <c r="E47" s="255" t="str">
        <f>E54</f>
        <v>Flute(s)</v>
      </c>
      <c r="F47" s="254">
        <f>F54</f>
        <v>12</v>
      </c>
      <c r="G47" s="253" t="str">
        <f>G54</f>
        <v>cl</v>
      </c>
      <c r="H47" s="1579" t="s">
        <v>1720</v>
      </c>
      <c r="I47" s="1580"/>
      <c r="J47" s="1700" t="s">
        <v>1724</v>
      </c>
      <c r="K47" s="1700"/>
      <c r="L47" s="1700"/>
      <c r="M47" s="1700"/>
      <c r="N47" s="1700"/>
      <c r="O47" s="1700"/>
      <c r="P47" s="1700"/>
      <c r="Q47" s="1700"/>
      <c r="R47" s="1700"/>
      <c r="S47" s="1559" t="s">
        <v>1725</v>
      </c>
      <c r="U47" s="322" t="s">
        <v>436</v>
      </c>
      <c r="V47" s="806">
        <v>250</v>
      </c>
      <c r="AD47" s="634"/>
      <c r="AE47" s="288">
        <v>30</v>
      </c>
      <c r="AF47" s="556"/>
      <c r="AG47" s="597">
        <v>1.04</v>
      </c>
      <c r="AH47" s="556"/>
      <c r="AI47" s="286" t="s">
        <v>130</v>
      </c>
      <c r="AJ47" s="551"/>
      <c r="AK47" s="1572" t="s">
        <v>2909</v>
      </c>
      <c r="AL47" s="1533"/>
      <c r="AP47" s="549"/>
      <c r="AQ47" s="1662" t="s">
        <v>881</v>
      </c>
      <c r="AS47" s="1664" t="s">
        <v>828</v>
      </c>
      <c r="AT47" s="1648" t="s">
        <v>2935</v>
      </c>
      <c r="AW47" s="1"/>
      <c r="AX47" s="1"/>
      <c r="AY47" s="1"/>
      <c r="AZ47" s="1"/>
      <c r="BA47" s="1"/>
      <c r="BB47" s="1"/>
      <c r="BC47" s="1"/>
      <c r="BD47" s="1"/>
      <c r="BE47" s="1"/>
      <c r="BF47" s="1"/>
      <c r="BG47" s="1"/>
      <c r="BP47" s="1"/>
      <c r="BQ47" s="1"/>
      <c r="BR47" s="1"/>
      <c r="BY47" s="632" t="s">
        <v>1749</v>
      </c>
      <c r="BZ47" s="119" t="s">
        <v>448</v>
      </c>
      <c r="CA47" s="93">
        <f t="shared" si="19"/>
        <v>0.35</v>
      </c>
      <c r="CB47" s="92" t="s">
        <v>282</v>
      </c>
      <c r="CC47" s="75">
        <f t="shared" si="20"/>
        <v>3</v>
      </c>
      <c r="CD47" s="74">
        <f t="shared" si="21"/>
        <v>35</v>
      </c>
      <c r="CE47" s="91">
        <v>350</v>
      </c>
      <c r="CF47" s="72">
        <v>300</v>
      </c>
      <c r="CG47" s="71">
        <v>400</v>
      </c>
      <c r="CH47" s="79">
        <f t="shared" si="22"/>
        <v>40</v>
      </c>
      <c r="CI47" s="95">
        <v>400</v>
      </c>
      <c r="CJ47" s="810" t="s">
        <v>1829</v>
      </c>
      <c r="CL47" s="1726" t="s">
        <v>1731</v>
      </c>
      <c r="CM47" s="1606" t="s">
        <v>1732</v>
      </c>
      <c r="CN47" s="174"/>
      <c r="CO47" s="1608" t="s">
        <v>2568</v>
      </c>
      <c r="CP47" s="1610" t="s">
        <v>377</v>
      </c>
      <c r="CQ47" s="1573" t="s">
        <v>2632</v>
      </c>
      <c r="CR47" s="1582" t="s">
        <v>2633</v>
      </c>
      <c r="CS47" s="710" t="s">
        <v>374</v>
      </c>
      <c r="CV47" s="278" t="s">
        <v>710</v>
      </c>
      <c r="CW47" s="196"/>
      <c r="CX47" s="196"/>
      <c r="CY47" s="196"/>
      <c r="DA47" s="9">
        <v>1</v>
      </c>
    </row>
    <row r="48" spans="1:105" ht="21" customHeight="1">
      <c r="B48" s="337" t="s">
        <v>338</v>
      </c>
      <c r="C48" s="203" t="str">
        <f>C54</f>
        <v>N.Nombre de la receta. con o sin alcohol.Cuándo.Verre Flute(s).Familia (para pegar)</v>
      </c>
      <c r="D48" s="203">
        <f>D54</f>
        <v>1</v>
      </c>
      <c r="E48" s="202" t="str">
        <f>E54</f>
        <v>Flute(s)</v>
      </c>
      <c r="F48" s="201">
        <f>F54</f>
        <v>12</v>
      </c>
      <c r="G48" s="200" t="str">
        <f>G54</f>
        <v>cl</v>
      </c>
      <c r="H48" s="1530" t="s">
        <v>1721</v>
      </c>
      <c r="I48" s="1531"/>
      <c r="J48" s="1558"/>
      <c r="K48" s="1558"/>
      <c r="L48" s="1558"/>
      <c r="M48" s="1558"/>
      <c r="N48" s="1558"/>
      <c r="O48" s="1558"/>
      <c r="P48" s="1558"/>
      <c r="Q48" s="1558"/>
      <c r="R48" s="1558"/>
      <c r="S48" s="1560"/>
      <c r="U48" s="322" t="s">
        <v>421</v>
      </c>
      <c r="V48" s="806">
        <v>150</v>
      </c>
      <c r="AD48" s="634"/>
      <c r="AE48" s="288">
        <v>25</v>
      </c>
      <c r="AF48" s="556"/>
      <c r="AG48" s="597">
        <v>1.05</v>
      </c>
      <c r="AH48" s="556"/>
      <c r="AI48" s="286" t="s">
        <v>128</v>
      </c>
      <c r="AJ48" s="551"/>
      <c r="AK48" s="1572" t="s">
        <v>2892</v>
      </c>
      <c r="AL48" s="1533"/>
      <c r="AP48" s="549"/>
      <c r="AQ48" s="1663"/>
      <c r="AS48" s="1663"/>
      <c r="AT48" s="1648"/>
      <c r="AW48" s="1"/>
      <c r="AX48" s="1"/>
      <c r="AY48" s="1"/>
      <c r="AZ48" s="1"/>
      <c r="BA48" s="1"/>
      <c r="BB48" s="1"/>
      <c r="BC48" s="1"/>
      <c r="BD48" s="1"/>
      <c r="BE48" s="1"/>
      <c r="BF48" s="1"/>
      <c r="BG48" s="1"/>
      <c r="BP48" s="1"/>
      <c r="BQ48" s="1"/>
      <c r="BR48" s="1"/>
      <c r="BY48" s="632" t="s">
        <v>1749</v>
      </c>
      <c r="BZ48" s="119" t="s">
        <v>446</v>
      </c>
      <c r="CA48" s="93">
        <f t="shared" si="19"/>
        <v>0.24</v>
      </c>
      <c r="CB48" s="92" t="s">
        <v>282</v>
      </c>
      <c r="CC48" s="75">
        <f t="shared" si="20"/>
        <v>4</v>
      </c>
      <c r="CD48" s="74">
        <f t="shared" si="21"/>
        <v>24</v>
      </c>
      <c r="CE48" s="91">
        <v>240</v>
      </c>
      <c r="CF48" s="72">
        <v>200</v>
      </c>
      <c r="CG48" s="71">
        <v>300</v>
      </c>
      <c r="CH48" s="79">
        <f t="shared" si="22"/>
        <v>30</v>
      </c>
      <c r="CI48" s="95">
        <v>300</v>
      </c>
      <c r="CJ48" s="810" t="s">
        <v>1830</v>
      </c>
      <c r="CL48" s="1727"/>
      <c r="CM48" s="1607"/>
      <c r="CN48" s="162"/>
      <c r="CO48" s="1609"/>
      <c r="CP48" s="1611"/>
      <c r="CQ48" s="1574"/>
      <c r="CR48" s="1583"/>
      <c r="CS48" s="711" t="s">
        <v>2634</v>
      </c>
      <c r="CV48" s="28" t="s">
        <v>711</v>
      </c>
      <c r="CW48" s="196"/>
      <c r="CX48" s="196"/>
      <c r="CY48" s="196"/>
      <c r="DA48" s="9">
        <v>1</v>
      </c>
    </row>
    <row r="49" spans="2:105" ht="21" customHeight="1" thickBot="1">
      <c r="B49" s="133" t="s">
        <v>338</v>
      </c>
      <c r="C49" s="203" t="str">
        <f>C54</f>
        <v>N.Nombre de la receta. con o sin alcohol.Cuándo.Verre Flute(s).Familia (para pegar)</v>
      </c>
      <c r="D49" s="203">
        <f>D54</f>
        <v>1</v>
      </c>
      <c r="E49" s="202" t="str">
        <f>E54</f>
        <v>Flute(s)</v>
      </c>
      <c r="F49" s="201">
        <f>F54</f>
        <v>12</v>
      </c>
      <c r="G49" s="200" t="str">
        <f>G54</f>
        <v>cl</v>
      </c>
      <c r="H49" s="1532" t="s">
        <v>1722</v>
      </c>
      <c r="I49" s="1533"/>
      <c r="J49" s="332"/>
      <c r="K49" s="331" t="s">
        <v>1726</v>
      </c>
      <c r="L49" s="231" t="s">
        <v>764</v>
      </c>
      <c r="M49" s="231"/>
      <c r="N49" s="231"/>
      <c r="O49" s="231"/>
      <c r="P49" s="231"/>
      <c r="Q49" s="231"/>
      <c r="R49" s="231"/>
      <c r="S49" s="230"/>
      <c r="U49" s="322" t="s">
        <v>383</v>
      </c>
      <c r="V49" s="806">
        <v>400</v>
      </c>
      <c r="AD49" s="634"/>
      <c r="AE49" s="288">
        <v>25</v>
      </c>
      <c r="AF49" s="556"/>
      <c r="AG49" s="597">
        <v>1.05</v>
      </c>
      <c r="AH49" s="556"/>
      <c r="AI49" s="286" t="s">
        <v>125</v>
      </c>
      <c r="AJ49" s="551"/>
      <c r="AK49" s="1572" t="s">
        <v>2904</v>
      </c>
      <c r="AL49" s="1533"/>
      <c r="AP49" s="549"/>
      <c r="AQ49" s="3"/>
      <c r="AW49" s="1"/>
      <c r="AX49" s="1"/>
      <c r="AY49" s="1"/>
      <c r="AZ49" s="1"/>
      <c r="BA49" s="1"/>
      <c r="BB49" s="1"/>
      <c r="BC49" s="1"/>
      <c r="BD49" s="1"/>
      <c r="BE49" s="1"/>
      <c r="BF49" s="1"/>
      <c r="BG49" s="1"/>
      <c r="BP49" s="1"/>
      <c r="BQ49" s="1"/>
      <c r="BR49" s="1"/>
      <c r="BY49" s="632" t="s">
        <v>1749</v>
      </c>
      <c r="BZ49" s="119" t="s">
        <v>436</v>
      </c>
      <c r="CA49" s="93">
        <f t="shared" si="19"/>
        <v>0.25</v>
      </c>
      <c r="CB49" s="92" t="s">
        <v>282</v>
      </c>
      <c r="CC49" s="75">
        <f t="shared" si="20"/>
        <v>4</v>
      </c>
      <c r="CD49" s="74">
        <f t="shared" si="21"/>
        <v>25</v>
      </c>
      <c r="CE49" s="91">
        <v>250</v>
      </c>
      <c r="CF49" s="72">
        <v>200</v>
      </c>
      <c r="CG49" s="71">
        <v>300</v>
      </c>
      <c r="CH49" s="79">
        <f t="shared" si="22"/>
        <v>30</v>
      </c>
      <c r="CI49" s="95">
        <v>300</v>
      </c>
      <c r="CJ49" s="810" t="s">
        <v>1831</v>
      </c>
      <c r="CL49" s="867"/>
      <c r="CM49" s="291"/>
      <c r="CN49" s="143"/>
      <c r="CO49" s="883">
        <v>1</v>
      </c>
      <c r="CP49" s="816" t="s">
        <v>322</v>
      </c>
      <c r="CQ49" s="884">
        <v>18</v>
      </c>
      <c r="CR49" s="885">
        <v>1.02</v>
      </c>
      <c r="CS49" s="880" t="s">
        <v>2629</v>
      </c>
      <c r="CV49" s="28" t="s">
        <v>712</v>
      </c>
      <c r="CW49" s="196"/>
      <c r="CX49" s="196"/>
      <c r="CY49" s="196"/>
      <c r="DA49" s="9">
        <v>1</v>
      </c>
    </row>
    <row r="50" spans="2:105" ht="21" customHeight="1">
      <c r="B50" s="133" t="s">
        <v>338</v>
      </c>
      <c r="C50" s="203" t="str">
        <f>C54</f>
        <v>N.Nombre de la receta. con o sin alcohol.Cuándo.Verre Flute(s).Familia (para pegar)</v>
      </c>
      <c r="D50" s="203">
        <f>D54</f>
        <v>1</v>
      </c>
      <c r="E50" s="202" t="str">
        <f>E54</f>
        <v>Flute(s)</v>
      </c>
      <c r="F50" s="201">
        <f>F54</f>
        <v>12</v>
      </c>
      <c r="G50" s="200" t="str">
        <f>G54</f>
        <v>cl</v>
      </c>
      <c r="H50" s="223" t="s">
        <v>1723</v>
      </c>
      <c r="I50" s="329"/>
      <c r="J50" s="318"/>
      <c r="K50" s="318"/>
      <c r="L50" s="318"/>
      <c r="M50" s="318"/>
      <c r="N50" s="210"/>
      <c r="O50" s="222" t="s">
        <v>410</v>
      </c>
      <c r="P50" s="1540" t="s">
        <v>1727</v>
      </c>
      <c r="Q50" s="1540"/>
      <c r="R50" s="1540"/>
      <c r="S50" s="1541"/>
      <c r="U50" s="322" t="s">
        <v>370</v>
      </c>
      <c r="V50" s="806">
        <v>250</v>
      </c>
      <c r="AD50" s="634"/>
      <c r="AE50" s="288">
        <v>30</v>
      </c>
      <c r="AF50" s="556"/>
      <c r="AG50" s="597">
        <v>1.03</v>
      </c>
      <c r="AH50" s="556"/>
      <c r="AI50" s="286" t="s">
        <v>122</v>
      </c>
      <c r="AJ50" s="551"/>
      <c r="AK50" s="1572" t="s">
        <v>2910</v>
      </c>
      <c r="AL50" s="1533"/>
      <c r="AN50" s="549"/>
      <c r="AO50" s="1"/>
      <c r="AP50" s="549"/>
      <c r="AQ50" s="1662" t="s">
        <v>882</v>
      </c>
      <c r="AS50" s="1664" t="s">
        <v>830</v>
      </c>
      <c r="AT50" s="1648" t="s">
        <v>2936</v>
      </c>
      <c r="AW50" s="1"/>
      <c r="AX50" s="1"/>
      <c r="AY50" s="1"/>
      <c r="AZ50" s="1"/>
      <c r="BA50" s="1"/>
      <c r="BB50" s="1"/>
      <c r="BC50" s="1"/>
      <c r="BD50" s="1"/>
      <c r="BE50" s="1"/>
      <c r="BF50" s="1"/>
      <c r="BG50" s="1"/>
      <c r="BP50" s="1"/>
      <c r="BQ50" s="1"/>
      <c r="BR50" s="1"/>
      <c r="BY50" s="632" t="s">
        <v>1749</v>
      </c>
      <c r="BZ50" s="119" t="s">
        <v>421</v>
      </c>
      <c r="CA50" s="93">
        <f t="shared" si="19"/>
        <v>0.15</v>
      </c>
      <c r="CB50" s="92" t="s">
        <v>282</v>
      </c>
      <c r="CC50" s="75">
        <f t="shared" si="20"/>
        <v>7</v>
      </c>
      <c r="CD50" s="74">
        <f t="shared" si="21"/>
        <v>15</v>
      </c>
      <c r="CE50" s="91">
        <v>150</v>
      </c>
      <c r="CF50" s="72">
        <v>120</v>
      </c>
      <c r="CG50" s="71">
        <v>180</v>
      </c>
      <c r="CH50" s="79">
        <f t="shared" si="22"/>
        <v>18</v>
      </c>
      <c r="CI50" s="95">
        <v>180</v>
      </c>
      <c r="CJ50" s="810" t="s">
        <v>1832</v>
      </c>
      <c r="CL50" s="867"/>
      <c r="CM50" s="291"/>
      <c r="CN50" s="143"/>
      <c r="CO50" s="883">
        <v>1</v>
      </c>
      <c r="CP50" s="816" t="s">
        <v>322</v>
      </c>
      <c r="CQ50" s="884">
        <v>40</v>
      </c>
      <c r="CR50" s="886">
        <v>0.95</v>
      </c>
      <c r="CS50" s="880" t="s">
        <v>2630</v>
      </c>
      <c r="CV50" s="28" t="s">
        <v>713</v>
      </c>
      <c r="CW50" s="196"/>
      <c r="CX50" s="196"/>
      <c r="CY50" s="196"/>
      <c r="DA50" s="9">
        <v>1</v>
      </c>
    </row>
    <row r="51" spans="2:105" ht="21" customHeight="1">
      <c r="B51" s="133" t="s">
        <v>338</v>
      </c>
      <c r="C51" s="203" t="str">
        <f>C54</f>
        <v>N.Nombre de la receta. con o sin alcohol.Cuándo.Verre Flute(s).Familia (para pegar)</v>
      </c>
      <c r="D51" s="203">
        <f>D54</f>
        <v>1</v>
      </c>
      <c r="E51" s="202" t="str">
        <f>E54</f>
        <v>Flute(s)</v>
      </c>
      <c r="F51" s="201">
        <f>F54</f>
        <v>12</v>
      </c>
      <c r="G51" s="200" t="str">
        <f>G54</f>
        <v>cl</v>
      </c>
      <c r="H51" s="215">
        <v>1</v>
      </c>
      <c r="I51" s="322" t="s">
        <v>415</v>
      </c>
      <c r="J51" s="914" t="str">
        <f>(H53*H51)&amp;" "&amp;I53</f>
        <v>12 cl</v>
      </c>
      <c r="K51" s="913" t="str">
        <f>"pour "&amp;H51&amp;" "&amp;I51</f>
        <v>pour 1 Flute(s)</v>
      </c>
      <c r="L51" s="20"/>
      <c r="M51" s="20"/>
      <c r="N51" s="214"/>
      <c r="O51" s="16"/>
      <c r="P51" s="1540"/>
      <c r="Q51" s="1540"/>
      <c r="R51" s="1540"/>
      <c r="S51" s="1541"/>
      <c r="U51" s="322" t="s">
        <v>564</v>
      </c>
      <c r="V51" s="806">
        <v>5</v>
      </c>
      <c r="AD51" s="634"/>
      <c r="AE51" s="288">
        <v>25</v>
      </c>
      <c r="AF51" s="556"/>
      <c r="AG51" s="597">
        <v>1.03</v>
      </c>
      <c r="AH51" s="556"/>
      <c r="AI51" s="286" t="s">
        <v>119</v>
      </c>
      <c r="AJ51" s="551"/>
      <c r="AK51" s="1572" t="s">
        <v>2904</v>
      </c>
      <c r="AL51" s="1533"/>
      <c r="AN51" s="549"/>
      <c r="AO51" s="1"/>
      <c r="AP51" s="549"/>
      <c r="AQ51" s="1663"/>
      <c r="AS51" s="1663"/>
      <c r="AT51" s="1648"/>
      <c r="AW51" s="1"/>
      <c r="AX51" s="1"/>
      <c r="AY51" s="1"/>
      <c r="AZ51" s="1"/>
      <c r="BA51" s="1"/>
      <c r="BB51" s="1"/>
      <c r="BC51" s="1"/>
      <c r="BD51" s="1"/>
      <c r="BE51" s="1"/>
      <c r="BF51" s="1"/>
      <c r="BG51" s="1"/>
      <c r="BP51" s="1"/>
      <c r="BQ51" s="1"/>
      <c r="BR51" s="1"/>
      <c r="BY51" s="632" t="s">
        <v>1749</v>
      </c>
      <c r="BZ51" s="119" t="s">
        <v>383</v>
      </c>
      <c r="CA51" s="93">
        <f t="shared" si="19"/>
        <v>0.4</v>
      </c>
      <c r="CB51" s="92" t="s">
        <v>282</v>
      </c>
      <c r="CC51" s="75">
        <f t="shared" si="20"/>
        <v>3</v>
      </c>
      <c r="CD51" s="74">
        <f t="shared" si="21"/>
        <v>40</v>
      </c>
      <c r="CE51" s="91">
        <v>400</v>
      </c>
      <c r="CF51" s="72">
        <v>350</v>
      </c>
      <c r="CG51" s="71">
        <v>470</v>
      </c>
      <c r="CH51" s="79">
        <f t="shared" si="22"/>
        <v>47</v>
      </c>
      <c r="CI51" s="95">
        <v>470</v>
      </c>
      <c r="CJ51" s="810" t="s">
        <v>1833</v>
      </c>
      <c r="CL51" s="867"/>
      <c r="CM51" s="291"/>
      <c r="CN51" s="143"/>
      <c r="CO51" s="883">
        <v>1</v>
      </c>
      <c r="CP51" s="542" t="s">
        <v>2636</v>
      </c>
      <c r="CQ51" s="884">
        <v>40</v>
      </c>
      <c r="CR51" s="886">
        <v>1.05</v>
      </c>
      <c r="CS51" s="881" t="s">
        <v>92</v>
      </c>
      <c r="CV51" s="28" t="s">
        <v>714</v>
      </c>
      <c r="CW51" s="196"/>
      <c r="CX51" s="196"/>
      <c r="CY51" s="196"/>
      <c r="DA51" s="9">
        <v>1</v>
      </c>
    </row>
    <row r="52" spans="2:105" ht="21" customHeight="1" thickBot="1">
      <c r="B52" s="133" t="s">
        <v>338</v>
      </c>
      <c r="C52" s="203" t="str">
        <f>C54</f>
        <v>N.Nombre de la receta. con o sin alcohol.Cuándo.Verre Flute(s).Familia (para pegar)</v>
      </c>
      <c r="D52" s="203">
        <f>D54</f>
        <v>1</v>
      </c>
      <c r="E52" s="202" t="str">
        <f>E54</f>
        <v>Flute(s)</v>
      </c>
      <c r="F52" s="201">
        <f>F54</f>
        <v>12</v>
      </c>
      <c r="G52" s="200" t="str">
        <f>G54</f>
        <v>cl</v>
      </c>
      <c r="H52" s="320" t="str">
        <f>"❽ Volumen servido por "&amp;I51</f>
        <v>❽ Volumen servido por Flute(s)</v>
      </c>
      <c r="I52" s="319"/>
      <c r="J52" s="318"/>
      <c r="K52" s="315"/>
      <c r="L52" s="198" t="s">
        <v>1728</v>
      </c>
      <c r="M52" s="314" t="s">
        <v>402</v>
      </c>
      <c r="N52" s="197"/>
      <c r="O52" s="196"/>
      <c r="P52" s="1594" t="str">
        <f>C54&amp;"  intensité"&amp;" "&amp;M52&amp;" "&amp;"coût"&amp;M53&amp;" "&amp;" "&amp;H49</f>
        <v>N.Nombre de la receta. con o sin alcohol.Cuándo.Verre Flute(s).Familia (para pegar)  intensité **** coût**  Color dominante</v>
      </c>
      <c r="Q52" s="1594"/>
      <c r="R52" s="1594"/>
      <c r="S52" s="1595"/>
      <c r="U52" s="322" t="s">
        <v>563</v>
      </c>
      <c r="V52" s="806">
        <v>250</v>
      </c>
      <c r="AD52" s="634"/>
      <c r="AE52" s="288">
        <v>35</v>
      </c>
      <c r="AF52" s="556"/>
      <c r="AG52" s="597">
        <v>1.03</v>
      </c>
      <c r="AH52" s="556"/>
      <c r="AI52" s="286" t="s">
        <v>116</v>
      </c>
      <c r="AJ52" s="551"/>
      <c r="AK52" s="1572" t="s">
        <v>2895</v>
      </c>
      <c r="AL52" s="1533"/>
      <c r="AN52" s="549"/>
      <c r="AO52" s="1"/>
      <c r="AP52" s="549"/>
      <c r="AQ52" s="3"/>
      <c r="AW52" s="1"/>
      <c r="AX52" s="1"/>
      <c r="AY52" s="1"/>
      <c r="AZ52" s="1"/>
      <c r="BA52" s="1"/>
      <c r="BB52" s="1"/>
      <c r="BC52" s="1"/>
      <c r="BD52" s="1"/>
      <c r="BE52" s="1"/>
      <c r="BF52" s="1"/>
      <c r="BG52" s="1"/>
      <c r="BP52" s="1"/>
      <c r="BQ52" s="1"/>
      <c r="BR52" s="1"/>
      <c r="BY52" s="632" t="s">
        <v>1749</v>
      </c>
      <c r="BZ52" s="119" t="s">
        <v>370</v>
      </c>
      <c r="CA52" s="93">
        <f t="shared" si="19"/>
        <v>0.25</v>
      </c>
      <c r="CB52" s="92" t="s">
        <v>282</v>
      </c>
      <c r="CC52" s="75">
        <f t="shared" si="20"/>
        <v>4</v>
      </c>
      <c r="CD52" s="74">
        <f t="shared" si="21"/>
        <v>25</v>
      </c>
      <c r="CE52" s="91">
        <v>250</v>
      </c>
      <c r="CF52" s="72">
        <v>200</v>
      </c>
      <c r="CG52" s="71">
        <v>300</v>
      </c>
      <c r="CH52" s="79">
        <f t="shared" si="22"/>
        <v>30</v>
      </c>
      <c r="CI52" s="95">
        <v>300</v>
      </c>
      <c r="CJ52" s="810" t="s">
        <v>1834</v>
      </c>
      <c r="CL52" s="868">
        <v>2</v>
      </c>
      <c r="CM52" s="869" t="s">
        <v>2635</v>
      </c>
      <c r="CN52" s="870"/>
      <c r="CO52" s="887"/>
      <c r="CP52" s="888" t="s">
        <v>317</v>
      </c>
      <c r="CQ52" s="889"/>
      <c r="CR52" s="890">
        <v>1</v>
      </c>
      <c r="CS52" s="882" t="s">
        <v>2631</v>
      </c>
      <c r="CV52" s="548" t="s">
        <v>715</v>
      </c>
      <c r="CW52" s="196"/>
      <c r="CX52" s="196"/>
      <c r="CY52" s="196"/>
      <c r="DA52" s="9">
        <v>1</v>
      </c>
    </row>
    <row r="53" spans="2:105" ht="21" customHeight="1">
      <c r="B53" s="133" t="s">
        <v>338</v>
      </c>
      <c r="C53" s="203" t="str">
        <f>C54</f>
        <v>N.Nombre de la receta. con o sin alcohol.Cuándo.Verre Flute(s).Familia (para pegar)</v>
      </c>
      <c r="D53" s="203">
        <f>D54</f>
        <v>1</v>
      </c>
      <c r="E53" s="202" t="str">
        <f>E54</f>
        <v>Flute(s)</v>
      </c>
      <c r="F53" s="201">
        <f>F54</f>
        <v>12</v>
      </c>
      <c r="G53" s="200" t="str">
        <f>G54</f>
        <v>cl</v>
      </c>
      <c r="H53" s="199">
        <v>12</v>
      </c>
      <c r="I53" s="103" t="s">
        <v>328</v>
      </c>
      <c r="J53" s="315"/>
      <c r="K53" s="315"/>
      <c r="L53" s="198" t="s">
        <v>1729</v>
      </c>
      <c r="M53" s="314" t="s">
        <v>397</v>
      </c>
      <c r="N53" s="197"/>
      <c r="O53" s="196"/>
      <c r="P53" s="1594"/>
      <c r="Q53" s="1594"/>
      <c r="R53" s="1594"/>
      <c r="S53" s="1595"/>
      <c r="U53" s="322" t="s">
        <v>558</v>
      </c>
      <c r="V53" s="806">
        <v>350</v>
      </c>
      <c r="AD53" s="634"/>
      <c r="AE53" s="288">
        <v>40</v>
      </c>
      <c r="AF53" s="556"/>
      <c r="AG53" s="597">
        <v>1.03</v>
      </c>
      <c r="AH53" s="556"/>
      <c r="AI53" s="286" t="s">
        <v>114</v>
      </c>
      <c r="AJ53" s="551"/>
      <c r="AK53" s="1572" t="s">
        <v>2902</v>
      </c>
      <c r="AL53" s="1533"/>
      <c r="AN53" s="549"/>
      <c r="AO53" s="1"/>
      <c r="AP53" s="549"/>
      <c r="AQ53" s="1665" t="s">
        <v>686</v>
      </c>
      <c r="AS53" s="1667" t="s">
        <v>886</v>
      </c>
      <c r="AT53" s="1648" t="s">
        <v>2937</v>
      </c>
      <c r="AW53" s="1"/>
      <c r="AX53" s="1"/>
      <c r="AY53" s="1"/>
      <c r="AZ53" s="1"/>
      <c r="BA53" s="1"/>
      <c r="BB53" s="1"/>
      <c r="BC53" s="1"/>
      <c r="BD53" s="1"/>
      <c r="BE53" s="1"/>
      <c r="BF53" s="1"/>
      <c r="BG53" s="1"/>
      <c r="BP53" s="1"/>
      <c r="BQ53" s="1"/>
      <c r="BR53" s="1"/>
      <c r="BY53" s="633" t="s">
        <v>1776</v>
      </c>
      <c r="BZ53" s="119" t="s">
        <v>564</v>
      </c>
      <c r="CA53" s="93">
        <f t="shared" si="19"/>
        <v>5.0000000000000001E-3</v>
      </c>
      <c r="CB53" s="92" t="s">
        <v>282</v>
      </c>
      <c r="CC53" s="75">
        <f t="shared" si="20"/>
        <v>200</v>
      </c>
      <c r="CD53" s="74">
        <f t="shared" si="21"/>
        <v>0.5</v>
      </c>
      <c r="CE53" s="91">
        <v>5</v>
      </c>
      <c r="CF53" s="72">
        <v>4</v>
      </c>
      <c r="CG53" s="71">
        <v>6</v>
      </c>
      <c r="CH53" s="74">
        <f t="shared" si="22"/>
        <v>0.6</v>
      </c>
      <c r="CI53" s="95">
        <v>8</v>
      </c>
      <c r="CJ53" s="810" t="s">
        <v>501</v>
      </c>
      <c r="CL53" s="261"/>
      <c r="CM53" s="260"/>
      <c r="CN53" s="282"/>
      <c r="CO53" s="282"/>
      <c r="CP53" s="282"/>
      <c r="CQ53" s="877"/>
      <c r="CR53" s="877"/>
      <c r="CS53" s="879"/>
      <c r="CV53" s="28" t="s">
        <v>717</v>
      </c>
      <c r="CW53" s="196"/>
      <c r="CX53" s="196"/>
      <c r="CY53" s="196"/>
      <c r="DA53" s="9">
        <v>1</v>
      </c>
    </row>
    <row r="54" spans="2:105" ht="21" customHeight="1">
      <c r="B54" s="133" t="s">
        <v>338</v>
      </c>
      <c r="C54" s="189" t="str">
        <f>UPPER(LEFT(J47,1)) &amp; "." &amp; UPPER(LEFT(J47,1)) &amp; LOWER(MID(J47,2,999)) &amp; "." &amp; UPPER(LEFT(H47,1)) &amp; LOWER(MID(H47,2,999)) &amp; "." &amp; UPPER(LEFT(H48,1)) &amp; LOWER(MID(H48,2,999)) &amp; "." &amp; "Verre " &amp; UPPER(LEFT(I51,1)) &amp; LOWER(MID(I51,2,999)) &amp; IF(LEFT(S47,1)=UPPER(LEFT(S47,1)),".","") &amp; UPPER(LEFT(S47,1)) &amp; LOWER(MID(S47,2,999))</f>
        <v>N.Nombre de la receta. con o sin alcohol.Cuándo.Verre Flute(s).Familia (para pegar)</v>
      </c>
      <c r="D54" s="188">
        <f>H51</f>
        <v>1</v>
      </c>
      <c r="E54" s="187" t="str">
        <f>I51</f>
        <v>Flute(s)</v>
      </c>
      <c r="F54" s="186">
        <f>H53</f>
        <v>12</v>
      </c>
      <c r="G54" s="185" t="str">
        <f>I53</f>
        <v>cl</v>
      </c>
      <c r="H54" s="182" t="s">
        <v>2800</v>
      </c>
      <c r="I54" s="182" t="s">
        <v>2801</v>
      </c>
      <c r="J54" s="182" t="s">
        <v>2802</v>
      </c>
      <c r="K54" s="182" t="s">
        <v>393</v>
      </c>
      <c r="L54" s="182" t="s">
        <v>392</v>
      </c>
      <c r="M54" s="182" t="s">
        <v>391</v>
      </c>
      <c r="N54" s="182" t="s">
        <v>390</v>
      </c>
      <c r="O54" s="182" t="s">
        <v>389</v>
      </c>
      <c r="P54" s="182" t="s">
        <v>388</v>
      </c>
      <c r="Q54" s="182" t="s">
        <v>387</v>
      </c>
      <c r="R54" s="182" t="s">
        <v>386</v>
      </c>
      <c r="S54" s="181" t="s">
        <v>385</v>
      </c>
      <c r="U54" s="322" t="s">
        <v>541</v>
      </c>
      <c r="V54" s="806">
        <v>400</v>
      </c>
      <c r="AD54" s="634"/>
      <c r="AE54" s="288">
        <v>15</v>
      </c>
      <c r="AF54" s="556"/>
      <c r="AG54" s="597">
        <v>1.02</v>
      </c>
      <c r="AH54" s="556"/>
      <c r="AI54" s="286" t="s">
        <v>112</v>
      </c>
      <c r="AJ54" s="551"/>
      <c r="AK54" s="1572" t="s">
        <v>2892</v>
      </c>
      <c r="AL54" s="1533"/>
      <c r="AN54" s="549"/>
      <c r="AO54" s="1"/>
      <c r="AP54" s="549"/>
      <c r="AQ54" s="1666"/>
      <c r="AS54" s="1666"/>
      <c r="AT54" s="1648"/>
      <c r="AW54" s="1"/>
      <c r="AX54" s="1"/>
      <c r="AY54" s="1"/>
      <c r="AZ54" s="1"/>
      <c r="BA54" s="1"/>
      <c r="BB54" s="1"/>
      <c r="BC54" s="1"/>
      <c r="BD54" s="1"/>
      <c r="BE54" s="1"/>
      <c r="BF54" s="1"/>
      <c r="BG54" s="1"/>
      <c r="BP54" s="1"/>
      <c r="BQ54" s="1"/>
      <c r="BR54" s="1"/>
      <c r="BY54" s="633" t="s">
        <v>1776</v>
      </c>
      <c r="BZ54" s="119" t="s">
        <v>563</v>
      </c>
      <c r="CA54" s="93">
        <f t="shared" si="19"/>
        <v>0.25</v>
      </c>
      <c r="CB54" s="92" t="s">
        <v>282</v>
      </c>
      <c r="CC54" s="75">
        <f t="shared" si="20"/>
        <v>4</v>
      </c>
      <c r="CD54" s="74">
        <f t="shared" si="21"/>
        <v>25</v>
      </c>
      <c r="CE54" s="91">
        <v>250</v>
      </c>
      <c r="CF54" s="72">
        <v>200</v>
      </c>
      <c r="CG54" s="71">
        <v>300</v>
      </c>
      <c r="CH54" s="79">
        <f t="shared" si="22"/>
        <v>30</v>
      </c>
      <c r="CI54" s="95">
        <v>300</v>
      </c>
      <c r="CJ54" s="810" t="s">
        <v>1835</v>
      </c>
      <c r="CL54" s="217"/>
      <c r="CM54" s="11"/>
      <c r="CN54" s="11"/>
      <c r="CO54" s="11"/>
      <c r="CP54" s="11"/>
      <c r="CQ54" s="11"/>
      <c r="CR54" s="11"/>
      <c r="CS54" s="216"/>
      <c r="CV54" s="548" t="s">
        <v>718</v>
      </c>
      <c r="CW54" s="196"/>
      <c r="CX54" s="196"/>
      <c r="CY54" s="196"/>
      <c r="DA54" s="9">
        <v>1</v>
      </c>
    </row>
    <row r="55" spans="2:105" ht="21" customHeight="1">
      <c r="B55" s="133" t="s">
        <v>338</v>
      </c>
      <c r="C55" s="118" t="str">
        <f>C54</f>
        <v>N.Nombre de la receta. con o sin alcohol.Cuándo.Verre Flute(s).Familia (para pegar)</v>
      </c>
      <c r="D55" s="118">
        <f>D54</f>
        <v>1</v>
      </c>
      <c r="E55" s="117" t="str">
        <f>E54</f>
        <v>Flute(s)</v>
      </c>
      <c r="F55" s="116">
        <f>F54</f>
        <v>12</v>
      </c>
      <c r="G55" s="115" t="str">
        <f>G54</f>
        <v>cl</v>
      </c>
      <c r="H55" s="1603" t="s">
        <v>1730</v>
      </c>
      <c r="I55" s="1604"/>
      <c r="J55" s="1605"/>
      <c r="K55" s="176"/>
      <c r="L55" s="1722" t="s">
        <v>1731</v>
      </c>
      <c r="M55" s="1606" t="s">
        <v>1732</v>
      </c>
      <c r="N55" s="174"/>
      <c r="O55" s="1608" t="s">
        <v>1733</v>
      </c>
      <c r="P55" s="1610" t="s">
        <v>377</v>
      </c>
      <c r="Q55" s="1573" t="s">
        <v>1734</v>
      </c>
      <c r="R55" s="1582" t="s">
        <v>1735</v>
      </c>
      <c r="S55" s="1724" t="s">
        <v>1736</v>
      </c>
      <c r="U55" s="322" t="s">
        <v>540</v>
      </c>
      <c r="V55" s="806">
        <v>180</v>
      </c>
      <c r="AD55" s="634"/>
      <c r="AE55" s="288">
        <v>40</v>
      </c>
      <c r="AF55" s="556"/>
      <c r="AG55" s="597">
        <v>0.96</v>
      </c>
      <c r="AH55" s="556"/>
      <c r="AI55" s="286" t="s">
        <v>110</v>
      </c>
      <c r="AJ55" s="551"/>
      <c r="AK55" s="1572" t="s">
        <v>2892</v>
      </c>
      <c r="AL55" s="1533"/>
      <c r="AN55" s="549"/>
      <c r="AO55" s="1"/>
      <c r="AP55" s="549"/>
      <c r="AQ55" s="3"/>
      <c r="AW55" s="1"/>
      <c r="AX55" s="1"/>
      <c r="AY55" s="1"/>
      <c r="AZ55" s="1"/>
      <c r="BA55" s="1"/>
      <c r="BB55" s="1"/>
      <c r="BC55" s="1"/>
      <c r="BD55" s="1"/>
      <c r="BE55" s="1"/>
      <c r="BF55" s="1"/>
      <c r="BG55" s="1"/>
      <c r="BP55" s="1"/>
      <c r="BQ55" s="1"/>
      <c r="BR55" s="1"/>
      <c r="BY55" s="633" t="s">
        <v>1776</v>
      </c>
      <c r="BZ55" s="119" t="s">
        <v>558</v>
      </c>
      <c r="CA55" s="93">
        <f t="shared" si="19"/>
        <v>0.35</v>
      </c>
      <c r="CB55" s="92" t="s">
        <v>282</v>
      </c>
      <c r="CC55" s="75">
        <f t="shared" si="20"/>
        <v>3</v>
      </c>
      <c r="CD55" s="74">
        <f t="shared" si="21"/>
        <v>35</v>
      </c>
      <c r="CE55" s="91">
        <v>350</v>
      </c>
      <c r="CF55" s="72">
        <v>300</v>
      </c>
      <c r="CG55" s="71">
        <v>400</v>
      </c>
      <c r="CH55" s="79">
        <f t="shared" si="22"/>
        <v>40</v>
      </c>
      <c r="CI55" s="95">
        <v>400</v>
      </c>
      <c r="CJ55" s="810" t="s">
        <v>1836</v>
      </c>
      <c r="CL55" s="217"/>
      <c r="CM55" s="722" t="s">
        <v>2661</v>
      </c>
      <c r="CN55" s="723"/>
      <c r="CO55" s="11"/>
      <c r="CP55" s="11"/>
      <c r="CQ55" s="11"/>
      <c r="CR55" s="11"/>
      <c r="CS55" s="216"/>
      <c r="CV55" s="550"/>
      <c r="CW55" s="550"/>
      <c r="CX55" s="550"/>
      <c r="CY55" s="550"/>
      <c r="DA55" s="9">
        <v>1</v>
      </c>
    </row>
    <row r="56" spans="2:105" ht="21" customHeight="1">
      <c r="B56" s="133" t="s">
        <v>338</v>
      </c>
      <c r="C56" s="118" t="str">
        <f>C54</f>
        <v>N.Nombre de la receta. con o sin alcohol.Cuándo.Verre Flute(s).Familia (para pegar)</v>
      </c>
      <c r="D56" s="118">
        <f>D54</f>
        <v>1</v>
      </c>
      <c r="E56" s="117" t="str">
        <f>E54</f>
        <v>Flute(s)</v>
      </c>
      <c r="F56" s="116">
        <f>F54</f>
        <v>12</v>
      </c>
      <c r="G56" s="115" t="str">
        <f>G54</f>
        <v>cl</v>
      </c>
      <c r="H56" s="1584"/>
      <c r="I56" s="1585"/>
      <c r="J56" s="1586"/>
      <c r="K56" s="164"/>
      <c r="L56" s="1723"/>
      <c r="M56" s="1607"/>
      <c r="N56" s="162"/>
      <c r="O56" s="1609"/>
      <c r="P56" s="1611"/>
      <c r="Q56" s="1574"/>
      <c r="R56" s="1583"/>
      <c r="S56" s="1725"/>
      <c r="U56" s="322" t="s">
        <v>537</v>
      </c>
      <c r="V56" s="806">
        <v>240</v>
      </c>
      <c r="AD56" s="634"/>
      <c r="AE56" s="288">
        <v>40</v>
      </c>
      <c r="AF56" s="556"/>
      <c r="AG56" s="597">
        <v>0.94</v>
      </c>
      <c r="AH56" s="556"/>
      <c r="AI56" s="286" t="s">
        <v>109</v>
      </c>
      <c r="AJ56" s="551"/>
      <c r="AK56" s="1572" t="s">
        <v>2892</v>
      </c>
      <c r="AL56" s="1533"/>
      <c r="AN56" s="549"/>
      <c r="AO56" s="1"/>
      <c r="AP56" s="549"/>
      <c r="AQ56" s="1571" t="s">
        <v>1749</v>
      </c>
      <c r="AS56" s="1571" t="s">
        <v>812</v>
      </c>
      <c r="AT56" s="1571" t="s">
        <v>2938</v>
      </c>
      <c r="AW56" s="1"/>
      <c r="AX56" s="1"/>
      <c r="AY56" s="1"/>
      <c r="AZ56" s="1"/>
      <c r="BA56" s="1"/>
      <c r="BB56" s="1"/>
      <c r="BC56" s="1"/>
      <c r="BD56" s="1"/>
      <c r="BE56" s="1"/>
      <c r="BF56" s="1"/>
      <c r="BG56" s="1"/>
      <c r="BP56" s="1"/>
      <c r="BQ56" s="1"/>
      <c r="BR56" s="1"/>
      <c r="BY56" s="633" t="s">
        <v>1776</v>
      </c>
      <c r="BZ56" s="119" t="s">
        <v>541</v>
      </c>
      <c r="CA56" s="93">
        <f t="shared" si="19"/>
        <v>0.4</v>
      </c>
      <c r="CB56" s="92" t="s">
        <v>282</v>
      </c>
      <c r="CC56" s="75">
        <f t="shared" si="20"/>
        <v>3</v>
      </c>
      <c r="CD56" s="74">
        <f t="shared" si="21"/>
        <v>40</v>
      </c>
      <c r="CE56" s="91">
        <v>400</v>
      </c>
      <c r="CF56" s="72">
        <v>350</v>
      </c>
      <c r="CG56" s="71">
        <v>470</v>
      </c>
      <c r="CH56" s="79">
        <f t="shared" si="22"/>
        <v>47</v>
      </c>
      <c r="CI56" s="95">
        <v>470</v>
      </c>
      <c r="CJ56" s="810" t="s">
        <v>341</v>
      </c>
      <c r="CL56" s="720"/>
      <c r="CM56" s="715" t="s">
        <v>2662</v>
      </c>
      <c r="CS56" s="721"/>
      <c r="CV56" s="549"/>
      <c r="CW56" s="549"/>
      <c r="CX56" s="549"/>
      <c r="CY56" s="549"/>
      <c r="DA56" s="9">
        <v>1</v>
      </c>
    </row>
    <row r="57" spans="2:105" ht="21" customHeight="1">
      <c r="B57" s="133" t="s">
        <v>338</v>
      </c>
      <c r="C57" s="118" t="str">
        <f>C54</f>
        <v>N.Nombre de la receta. con o sin alcohol.Cuándo.Verre Flute(s).Familia (para pegar)</v>
      </c>
      <c r="D57" s="118">
        <f>D54</f>
        <v>1</v>
      </c>
      <c r="E57" s="117" t="str">
        <f>E54</f>
        <v>Flute(s)</v>
      </c>
      <c r="F57" s="116">
        <f>F54</f>
        <v>12</v>
      </c>
      <c r="G57" s="115" t="str">
        <f>G54</f>
        <v>cl</v>
      </c>
      <c r="H57" s="1584"/>
      <c r="I57" s="1585"/>
      <c r="J57" s="1586"/>
      <c r="K57" s="947">
        <v>1</v>
      </c>
      <c r="L57" s="292"/>
      <c r="M57" s="291"/>
      <c r="N57" s="143"/>
      <c r="O57" s="290"/>
      <c r="P57" s="289"/>
      <c r="Q57" s="288"/>
      <c r="R57" s="287">
        <v>1</v>
      </c>
      <c r="S57" s="286"/>
      <c r="U57" s="322" t="s">
        <v>534</v>
      </c>
      <c r="V57" s="806">
        <v>240</v>
      </c>
      <c r="AD57" s="634"/>
      <c r="AE57" s="288">
        <v>40</v>
      </c>
      <c r="AF57" s="556"/>
      <c r="AG57" s="597">
        <v>0.94</v>
      </c>
      <c r="AH57" s="556"/>
      <c r="AI57" s="286" t="s">
        <v>107</v>
      </c>
      <c r="AJ57" s="551"/>
      <c r="AK57" s="1572" t="s">
        <v>2911</v>
      </c>
      <c r="AL57" s="1533"/>
      <c r="AN57" s="549"/>
      <c r="AO57" s="5"/>
      <c r="AP57" s="549"/>
      <c r="AQ57" s="1571"/>
      <c r="AS57" s="1571"/>
      <c r="AT57" s="1571"/>
      <c r="AW57" s="1"/>
      <c r="AX57" s="1"/>
      <c r="AY57" s="1"/>
      <c r="AZ57" s="1"/>
      <c r="BA57" s="1"/>
      <c r="BB57" s="1"/>
      <c r="BC57" s="1"/>
      <c r="BD57" s="1"/>
      <c r="BE57" s="1"/>
      <c r="BF57" s="1"/>
      <c r="BG57" s="1"/>
      <c r="BP57" s="1"/>
      <c r="BQ57" s="1"/>
      <c r="BR57" s="1"/>
      <c r="BY57" s="633" t="s">
        <v>1776</v>
      </c>
      <c r="BZ57" s="119" t="s">
        <v>540</v>
      </c>
      <c r="CA57" s="93">
        <f t="shared" si="19"/>
        <v>0.18</v>
      </c>
      <c r="CB57" s="92" t="s">
        <v>282</v>
      </c>
      <c r="CC57" s="75">
        <f t="shared" si="20"/>
        <v>6</v>
      </c>
      <c r="CD57" s="74">
        <f t="shared" si="21"/>
        <v>18</v>
      </c>
      <c r="CE57" s="91">
        <v>180</v>
      </c>
      <c r="CF57" s="72">
        <v>150</v>
      </c>
      <c r="CG57" s="71">
        <v>210</v>
      </c>
      <c r="CH57" s="79">
        <f t="shared" si="22"/>
        <v>21</v>
      </c>
      <c r="CI57" s="95">
        <v>210</v>
      </c>
      <c r="CJ57" s="811" t="s">
        <v>1837</v>
      </c>
      <c r="CL57" s="217"/>
      <c r="CM57" s="11" t="s">
        <v>2576</v>
      </c>
      <c r="CN57" s="11"/>
      <c r="CO57" s="11"/>
      <c r="CP57" s="11"/>
      <c r="CQ57" s="11"/>
      <c r="CR57" s="11"/>
      <c r="CS57" s="216"/>
      <c r="CV57" s="549"/>
      <c r="CW57" s="549"/>
      <c r="CX57" s="549"/>
      <c r="CY57" s="549"/>
      <c r="DA57" s="9">
        <v>1</v>
      </c>
    </row>
    <row r="58" spans="2:105" ht="21" customHeight="1" thickBot="1">
      <c r="B58" s="145" t="str">
        <f t="shared" ref="B58:B63" si="49">IF(S58&lt;&gt;"","A","►")</f>
        <v>►</v>
      </c>
      <c r="C58" s="118" t="str">
        <f>C54</f>
        <v>N.Nombre de la receta. con o sin alcohol.Cuándo.Verre Flute(s).Familia (para pegar)</v>
      </c>
      <c r="D58" s="118">
        <f>D54</f>
        <v>1</v>
      </c>
      <c r="E58" s="117" t="str">
        <f>E54</f>
        <v>Flute(s)</v>
      </c>
      <c r="F58" s="116">
        <f>F54</f>
        <v>12</v>
      </c>
      <c r="G58" s="115" t="str">
        <f>G54</f>
        <v>cl</v>
      </c>
      <c r="H58" s="1584"/>
      <c r="I58" s="1585"/>
      <c r="J58" s="1586"/>
      <c r="K58" s="951">
        <v>2</v>
      </c>
      <c r="L58" s="292"/>
      <c r="M58" s="291"/>
      <c r="N58" s="143"/>
      <c r="O58" s="290"/>
      <c r="P58" s="289"/>
      <c r="Q58" s="288"/>
      <c r="R58" s="287">
        <v>1</v>
      </c>
      <c r="S58" s="286"/>
      <c r="U58" s="322" t="s">
        <v>527</v>
      </c>
      <c r="V58" s="806">
        <v>45</v>
      </c>
      <c r="AD58" s="634"/>
      <c r="AE58" s="288">
        <v>30</v>
      </c>
      <c r="AF58" s="556"/>
      <c r="AG58" s="597">
        <v>1.04</v>
      </c>
      <c r="AH58" s="556"/>
      <c r="AI58" s="286" t="s">
        <v>105</v>
      </c>
      <c r="AJ58" s="551"/>
      <c r="AK58" s="1572" t="s">
        <v>2912</v>
      </c>
      <c r="AL58" s="1533"/>
      <c r="AN58" s="549"/>
      <c r="AO58" s="1"/>
      <c r="AP58" s="549"/>
      <c r="AQ58" s="3"/>
      <c r="AW58" s="1"/>
      <c r="AX58" s="1"/>
      <c r="AY58" s="1"/>
      <c r="AZ58" s="1"/>
      <c r="BA58" s="1"/>
      <c r="BB58" s="1"/>
      <c r="BC58" s="1"/>
      <c r="BD58" s="1"/>
      <c r="BE58" s="1"/>
      <c r="BF58" s="1"/>
      <c r="BG58" s="1"/>
      <c r="BP58" s="1"/>
      <c r="BQ58" s="1"/>
      <c r="BR58" s="1"/>
      <c r="BY58" s="633" t="s">
        <v>1776</v>
      </c>
      <c r="BZ58" s="119" t="s">
        <v>537</v>
      </c>
      <c r="CA58" s="93">
        <f t="shared" si="19"/>
        <v>0.24</v>
      </c>
      <c r="CB58" s="92" t="s">
        <v>282</v>
      </c>
      <c r="CC58" s="75">
        <f t="shared" si="20"/>
        <v>4</v>
      </c>
      <c r="CD58" s="74">
        <f t="shared" si="21"/>
        <v>24</v>
      </c>
      <c r="CE58" s="91">
        <v>240</v>
      </c>
      <c r="CF58" s="72">
        <v>230</v>
      </c>
      <c r="CG58" s="71">
        <v>250</v>
      </c>
      <c r="CH58" s="79">
        <f t="shared" si="22"/>
        <v>25</v>
      </c>
      <c r="CI58" s="95">
        <v>250</v>
      </c>
      <c r="CJ58" s="810" t="s">
        <v>536</v>
      </c>
      <c r="CL58" s="217"/>
      <c r="CM58" s="11" t="s">
        <v>2577</v>
      </c>
      <c r="CN58" s="11"/>
      <c r="CO58" s="11"/>
      <c r="CP58" s="11"/>
      <c r="CQ58" s="11"/>
      <c r="CR58" s="11"/>
      <c r="CS58" s="216"/>
      <c r="CV58" s="549"/>
      <c r="CW58" s="549"/>
      <c r="CX58" s="549"/>
      <c r="CY58" s="549"/>
      <c r="DA58" s="9">
        <v>1</v>
      </c>
    </row>
    <row r="59" spans="2:105" ht="21" customHeight="1">
      <c r="B59" s="145" t="str">
        <f t="shared" si="49"/>
        <v>►</v>
      </c>
      <c r="C59" s="118" t="str">
        <f>C54</f>
        <v>N.Nombre de la receta. con o sin alcohol.Cuándo.Verre Flute(s).Familia (para pegar)</v>
      </c>
      <c r="D59" s="118">
        <f>D54</f>
        <v>1</v>
      </c>
      <c r="E59" s="117" t="str">
        <f>E54</f>
        <v>Flute(s)</v>
      </c>
      <c r="F59" s="116">
        <f>F54</f>
        <v>12</v>
      </c>
      <c r="G59" s="115" t="str">
        <f>G54</f>
        <v>cl</v>
      </c>
      <c r="H59" s="1584"/>
      <c r="I59" s="1585"/>
      <c r="J59" s="1586"/>
      <c r="K59" s="947">
        <v>3</v>
      </c>
      <c r="L59" s="292"/>
      <c r="M59" s="291"/>
      <c r="N59" s="714"/>
      <c r="O59" s="290"/>
      <c r="P59" s="289"/>
      <c r="Q59" s="288"/>
      <c r="R59" s="287">
        <v>1</v>
      </c>
      <c r="S59" s="294"/>
      <c r="U59" s="322" t="s">
        <v>525</v>
      </c>
      <c r="V59" s="806">
        <v>45</v>
      </c>
      <c r="AD59" s="634"/>
      <c r="AE59" s="288">
        <v>40</v>
      </c>
      <c r="AF59" s="556"/>
      <c r="AG59" s="597">
        <v>0.99</v>
      </c>
      <c r="AH59" s="556"/>
      <c r="AI59" s="286" t="s">
        <v>102</v>
      </c>
      <c r="AJ59" s="551"/>
      <c r="AK59" s="1572" t="s">
        <v>2891</v>
      </c>
      <c r="AL59" s="1533"/>
      <c r="AN59" s="549"/>
      <c r="AO59" s="1"/>
      <c r="AP59" s="549"/>
      <c r="AQ59" s="1668" t="s">
        <v>683</v>
      </c>
      <c r="AS59" s="1670" t="s">
        <v>833</v>
      </c>
      <c r="AT59" s="1648" t="s">
        <v>2939</v>
      </c>
      <c r="AW59" s="1"/>
      <c r="AX59" s="1"/>
      <c r="AY59" s="1"/>
      <c r="AZ59" s="1"/>
      <c r="BA59" s="1"/>
      <c r="BB59" s="1"/>
      <c r="BC59" s="1"/>
      <c r="BD59" s="1"/>
      <c r="BE59" s="1"/>
      <c r="BF59" s="1"/>
      <c r="BG59" s="1"/>
      <c r="BP59" s="1"/>
      <c r="BQ59" s="1"/>
      <c r="BR59" s="1"/>
      <c r="BY59" s="633" t="s">
        <v>1776</v>
      </c>
      <c r="BZ59" s="119" t="s">
        <v>534</v>
      </c>
      <c r="CA59" s="93">
        <f t="shared" si="19"/>
        <v>0.24</v>
      </c>
      <c r="CB59" s="92" t="s">
        <v>282</v>
      </c>
      <c r="CC59" s="75">
        <f t="shared" si="20"/>
        <v>4</v>
      </c>
      <c r="CD59" s="74">
        <f t="shared" si="21"/>
        <v>24</v>
      </c>
      <c r="CE59" s="91">
        <v>240</v>
      </c>
      <c r="CF59" s="72">
        <v>180</v>
      </c>
      <c r="CG59" s="71">
        <v>300</v>
      </c>
      <c r="CH59" s="79">
        <f t="shared" si="22"/>
        <v>30</v>
      </c>
      <c r="CI59" s="95">
        <v>360</v>
      </c>
      <c r="CJ59" s="810" t="s">
        <v>533</v>
      </c>
      <c r="CL59" s="217"/>
      <c r="CM59" s="11" t="s">
        <v>2578</v>
      </c>
      <c r="CN59" s="11"/>
      <c r="CO59" s="11"/>
      <c r="CP59" s="11"/>
      <c r="CQ59" s="11"/>
      <c r="CR59" s="11"/>
      <c r="CS59" s="216"/>
      <c r="CV59" s="549"/>
      <c r="CW59" s="549"/>
      <c r="CX59" s="549"/>
      <c r="CY59" s="549"/>
      <c r="DA59" s="9">
        <v>1</v>
      </c>
    </row>
    <row r="60" spans="2:105" ht="21" customHeight="1">
      <c r="B60" s="145" t="str">
        <f t="shared" si="49"/>
        <v>►</v>
      </c>
      <c r="C60" s="118" t="str">
        <f>C54</f>
        <v>N.Nombre de la receta. con o sin alcohol.Cuándo.Verre Flute(s).Familia (para pegar)</v>
      </c>
      <c r="D60" s="118">
        <f>D54</f>
        <v>1</v>
      </c>
      <c r="E60" s="117" t="str">
        <f>E54</f>
        <v>Flute(s)</v>
      </c>
      <c r="F60" s="116">
        <f>F54</f>
        <v>12</v>
      </c>
      <c r="G60" s="115" t="str">
        <f>G54</f>
        <v>cl</v>
      </c>
      <c r="H60" s="1584"/>
      <c r="I60" s="1585"/>
      <c r="J60" s="1586"/>
      <c r="K60" s="951">
        <v>4</v>
      </c>
      <c r="L60" s="292"/>
      <c r="M60" s="291"/>
      <c r="N60" s="143"/>
      <c r="O60" s="290"/>
      <c r="P60" s="289"/>
      <c r="Q60" s="288"/>
      <c r="R60" s="287">
        <v>1</v>
      </c>
      <c r="S60" s="294"/>
      <c r="U60" s="322" t="s">
        <v>523</v>
      </c>
      <c r="V60" s="806">
        <v>60</v>
      </c>
      <c r="AD60" s="634"/>
      <c r="AE60" s="288">
        <v>30</v>
      </c>
      <c r="AF60" s="556"/>
      <c r="AG60" s="597">
        <v>1.02</v>
      </c>
      <c r="AH60" s="556"/>
      <c r="AI60" s="286" t="s">
        <v>99</v>
      </c>
      <c r="AJ60" s="551"/>
      <c r="AK60" s="1572" t="s">
        <v>2892</v>
      </c>
      <c r="AL60" s="1533"/>
      <c r="AN60" s="549"/>
      <c r="AO60" s="1"/>
      <c r="AP60" s="549"/>
      <c r="AQ60" s="1669"/>
      <c r="AS60" s="1669"/>
      <c r="AT60" s="1648"/>
      <c r="AW60" s="1"/>
      <c r="AX60" s="1"/>
      <c r="AY60" s="1"/>
      <c r="AZ60" s="1"/>
      <c r="BA60" s="1"/>
      <c r="BB60" s="1"/>
      <c r="BC60" s="1"/>
      <c r="BD60" s="1"/>
      <c r="BE60" s="1"/>
      <c r="BF60" s="1"/>
      <c r="BG60" s="1"/>
      <c r="BP60" s="1"/>
      <c r="BQ60" s="1"/>
      <c r="BR60" s="1"/>
      <c r="BY60" s="633" t="s">
        <v>1776</v>
      </c>
      <c r="BZ60" s="119" t="s">
        <v>527</v>
      </c>
      <c r="CA60" s="93">
        <f t="shared" si="19"/>
        <v>4.4999999999999998E-2</v>
      </c>
      <c r="CB60" s="92" t="s">
        <v>282</v>
      </c>
      <c r="CC60" s="75">
        <f t="shared" si="20"/>
        <v>22</v>
      </c>
      <c r="CD60" s="74">
        <f t="shared" si="21"/>
        <v>4.5</v>
      </c>
      <c r="CE60" s="91">
        <v>45</v>
      </c>
      <c r="CF60" s="72">
        <v>34</v>
      </c>
      <c r="CG60" s="71">
        <v>56</v>
      </c>
      <c r="CH60" s="74">
        <f t="shared" si="22"/>
        <v>5.6</v>
      </c>
      <c r="CI60" s="95">
        <v>68</v>
      </c>
      <c r="CJ60" s="810" t="s">
        <v>1838</v>
      </c>
      <c r="CL60" s="217"/>
      <c r="CM60" s="11" t="s">
        <v>2579</v>
      </c>
      <c r="CN60" s="11"/>
      <c r="CO60" s="11"/>
      <c r="CP60" s="11"/>
      <c r="CQ60" s="11"/>
      <c r="CR60" s="11"/>
      <c r="CS60" s="216"/>
      <c r="CV60" s="549"/>
      <c r="CW60" s="549"/>
      <c r="CX60" s="549"/>
      <c r="CY60" s="549"/>
      <c r="DA60" s="9">
        <v>1</v>
      </c>
    </row>
    <row r="61" spans="2:105" ht="21" customHeight="1" thickBot="1">
      <c r="B61" s="145" t="str">
        <f t="shared" si="49"/>
        <v>►</v>
      </c>
      <c r="C61" s="118" t="str">
        <f>C54</f>
        <v>N.Nombre de la receta. con o sin alcohol.Cuándo.Verre Flute(s).Familia (para pegar)</v>
      </c>
      <c r="D61" s="118">
        <f>D54</f>
        <v>1</v>
      </c>
      <c r="E61" s="117" t="str">
        <f>E54</f>
        <v>Flute(s)</v>
      </c>
      <c r="F61" s="116">
        <f>F54</f>
        <v>12</v>
      </c>
      <c r="G61" s="115" t="str">
        <f>G54</f>
        <v>cl</v>
      </c>
      <c r="H61" s="1584"/>
      <c r="I61" s="1585"/>
      <c r="J61" s="1586"/>
      <c r="K61" s="947">
        <v>5</v>
      </c>
      <c r="L61" s="292"/>
      <c r="M61" s="291"/>
      <c r="N61" s="143"/>
      <c r="O61" s="290"/>
      <c r="P61" s="289"/>
      <c r="Q61" s="288"/>
      <c r="R61" s="287">
        <v>1</v>
      </c>
      <c r="S61" s="286"/>
      <c r="U61" s="322" t="s">
        <v>519</v>
      </c>
      <c r="V61" s="806">
        <v>180</v>
      </c>
      <c r="AD61" s="634"/>
      <c r="AE61" s="288">
        <v>40</v>
      </c>
      <c r="AF61" s="556"/>
      <c r="AG61" s="597">
        <v>0.95</v>
      </c>
      <c r="AH61" s="556"/>
      <c r="AI61" s="286" t="s">
        <v>96</v>
      </c>
      <c r="AJ61" s="551"/>
      <c r="AK61" s="1572" t="s">
        <v>2900</v>
      </c>
      <c r="AL61" s="1533"/>
      <c r="AN61" s="549"/>
      <c r="AO61" s="1"/>
      <c r="AP61" s="549"/>
      <c r="AQ61" s="3"/>
      <c r="AW61" s="1"/>
      <c r="AX61" s="1"/>
      <c r="AY61" s="1"/>
      <c r="AZ61" s="1"/>
      <c r="BA61" s="1"/>
      <c r="BB61" s="1"/>
      <c r="BC61" s="1"/>
      <c r="BD61" s="1"/>
      <c r="BE61" s="1"/>
      <c r="BF61" s="1"/>
      <c r="BG61" s="1"/>
      <c r="BP61" s="1"/>
      <c r="BQ61" s="1"/>
      <c r="BR61" s="1"/>
      <c r="BY61" s="633" t="s">
        <v>1776</v>
      </c>
      <c r="BZ61" s="119" t="s">
        <v>525</v>
      </c>
      <c r="CA61" s="93">
        <f t="shared" si="19"/>
        <v>4.4999999999999998E-2</v>
      </c>
      <c r="CB61" s="92" t="s">
        <v>282</v>
      </c>
      <c r="CC61" s="75">
        <f t="shared" si="20"/>
        <v>22</v>
      </c>
      <c r="CD61" s="74">
        <f t="shared" si="21"/>
        <v>4.5</v>
      </c>
      <c r="CE61" s="91">
        <v>45</v>
      </c>
      <c r="CF61" s="72">
        <v>30</v>
      </c>
      <c r="CG61" s="71">
        <v>60</v>
      </c>
      <c r="CH61" s="74">
        <f t="shared" si="22"/>
        <v>6</v>
      </c>
      <c r="CI61" s="95">
        <v>60</v>
      </c>
      <c r="CJ61" s="810" t="s">
        <v>1839</v>
      </c>
      <c r="CL61" s="217"/>
      <c r="CM61" s="719" t="s">
        <v>952</v>
      </c>
      <c r="CN61" s="11"/>
      <c r="CO61" s="11"/>
      <c r="CP61" s="11"/>
      <c r="CQ61" s="11"/>
      <c r="CR61" s="11"/>
      <c r="CS61" s="216"/>
      <c r="CV61" s="549"/>
      <c r="CW61" s="549"/>
      <c r="CX61" s="549"/>
      <c r="CY61" s="549"/>
      <c r="DA61" s="9">
        <v>1</v>
      </c>
    </row>
    <row r="62" spans="2:105" ht="21" customHeight="1">
      <c r="B62" s="145" t="str">
        <f t="shared" si="49"/>
        <v>►</v>
      </c>
      <c r="C62" s="118" t="str">
        <f>C54</f>
        <v>N.Nombre de la receta. con o sin alcohol.Cuándo.Verre Flute(s).Familia (para pegar)</v>
      </c>
      <c r="D62" s="118">
        <f>D54</f>
        <v>1</v>
      </c>
      <c r="E62" s="117" t="str">
        <f>E54</f>
        <v>Flute(s)</v>
      </c>
      <c r="F62" s="116">
        <f>F54</f>
        <v>12</v>
      </c>
      <c r="G62" s="115" t="str">
        <f>G54</f>
        <v>cl</v>
      </c>
      <c r="H62" s="1584"/>
      <c r="I62" s="1585"/>
      <c r="J62" s="1586"/>
      <c r="K62" s="951">
        <v>6</v>
      </c>
      <c r="L62" s="292"/>
      <c r="M62" s="291"/>
      <c r="N62" s="143"/>
      <c r="O62" s="290"/>
      <c r="P62" s="289"/>
      <c r="Q62" s="288"/>
      <c r="R62" s="287">
        <v>1</v>
      </c>
      <c r="S62" s="286"/>
      <c r="U62" s="322" t="s">
        <v>415</v>
      </c>
      <c r="V62" s="806">
        <v>120</v>
      </c>
      <c r="AD62" s="634"/>
      <c r="AE62" s="288">
        <v>35</v>
      </c>
      <c r="AF62" s="556"/>
      <c r="AG62" s="597">
        <v>1.05</v>
      </c>
      <c r="AH62" s="556"/>
      <c r="AI62" s="286" t="s">
        <v>94</v>
      </c>
      <c r="AJ62" s="551"/>
      <c r="AK62" s="1572" t="s">
        <v>2895</v>
      </c>
      <c r="AL62" s="1533"/>
      <c r="AN62" s="549"/>
      <c r="AO62" s="1"/>
      <c r="AP62" s="549"/>
      <c r="AQ62" s="1674" t="s">
        <v>872</v>
      </c>
      <c r="AS62" s="1676" t="s">
        <v>835</v>
      </c>
      <c r="AT62" s="1648" t="s">
        <v>2940</v>
      </c>
      <c r="AW62" s="1"/>
      <c r="AX62" s="1"/>
      <c r="AY62" s="1"/>
      <c r="AZ62" s="1"/>
      <c r="BA62" s="1"/>
      <c r="BB62" s="1"/>
      <c r="BC62" s="1"/>
      <c r="BD62" s="1"/>
      <c r="BE62" s="1"/>
      <c r="BF62" s="1"/>
      <c r="BG62" s="1"/>
      <c r="BP62" s="1"/>
      <c r="BQ62" s="1"/>
      <c r="BR62" s="1"/>
      <c r="BY62" s="633" t="s">
        <v>1776</v>
      </c>
      <c r="BZ62" s="119" t="s">
        <v>523</v>
      </c>
      <c r="CA62" s="93">
        <f t="shared" si="19"/>
        <v>0.06</v>
      </c>
      <c r="CB62" s="92" t="s">
        <v>282</v>
      </c>
      <c r="CC62" s="75">
        <f t="shared" si="20"/>
        <v>17</v>
      </c>
      <c r="CD62" s="74">
        <f t="shared" si="21"/>
        <v>6</v>
      </c>
      <c r="CE62" s="91">
        <v>60</v>
      </c>
      <c r="CF62" s="72">
        <v>45</v>
      </c>
      <c r="CG62" s="71">
        <v>75</v>
      </c>
      <c r="CH62" s="79">
        <f t="shared" si="22"/>
        <v>7.5</v>
      </c>
      <c r="CI62" s="95">
        <v>90</v>
      </c>
      <c r="CJ62" s="810" t="s">
        <v>522</v>
      </c>
      <c r="CL62" s="217"/>
      <c r="CM62" s="11"/>
      <c r="CN62" s="11"/>
      <c r="CO62" s="11"/>
      <c r="CP62" s="11"/>
      <c r="CQ62" s="11"/>
      <c r="CR62" s="11"/>
      <c r="CS62" s="216"/>
      <c r="CV62" s="549"/>
      <c r="CW62" s="549"/>
      <c r="CX62" s="549"/>
      <c r="CY62" s="549"/>
      <c r="DA62" s="9">
        <v>1</v>
      </c>
    </row>
    <row r="63" spans="2:105" ht="21" customHeight="1">
      <c r="B63" s="145" t="str">
        <f t="shared" si="49"/>
        <v>►</v>
      </c>
      <c r="C63" s="118" t="str">
        <f>C54</f>
        <v>N.Nombre de la receta. con o sin alcohol.Cuándo.Verre Flute(s).Familia (para pegar)</v>
      </c>
      <c r="D63" s="118">
        <f>D54</f>
        <v>1</v>
      </c>
      <c r="E63" s="117" t="str">
        <f>E54</f>
        <v>Flute(s)</v>
      </c>
      <c r="F63" s="116">
        <f>F54</f>
        <v>12</v>
      </c>
      <c r="G63" s="115" t="str">
        <f>G54</f>
        <v>cl</v>
      </c>
      <c r="H63" s="1584"/>
      <c r="I63" s="1585"/>
      <c r="J63" s="1586"/>
      <c r="K63" s="947">
        <v>7</v>
      </c>
      <c r="L63" s="292"/>
      <c r="M63" s="291"/>
      <c r="N63" s="143"/>
      <c r="O63" s="290"/>
      <c r="P63" s="289"/>
      <c r="Q63" s="288"/>
      <c r="R63" s="287">
        <v>1</v>
      </c>
      <c r="S63" s="286"/>
      <c r="U63" s="322" t="s">
        <v>508</v>
      </c>
      <c r="V63" s="806">
        <v>200</v>
      </c>
      <c r="AD63" s="634"/>
      <c r="AE63" s="288">
        <v>40</v>
      </c>
      <c r="AF63" s="556"/>
      <c r="AG63" s="597">
        <v>1.04</v>
      </c>
      <c r="AH63" s="556"/>
      <c r="AI63" s="286" t="s">
        <v>92</v>
      </c>
      <c r="AJ63" s="551"/>
      <c r="AK63" s="1572" t="s">
        <v>2892</v>
      </c>
      <c r="AL63" s="1533"/>
      <c r="AN63" s="549"/>
      <c r="AO63" s="1"/>
      <c r="AP63" s="549"/>
      <c r="AQ63" s="1675"/>
      <c r="AS63" s="1675"/>
      <c r="AT63" s="1648"/>
      <c r="AW63" s="1"/>
      <c r="AX63" s="1"/>
      <c r="AY63" s="1"/>
      <c r="AZ63" s="1"/>
      <c r="BA63" s="1"/>
      <c r="BB63" s="1"/>
      <c r="BC63" s="1"/>
      <c r="BD63" s="1"/>
      <c r="BE63" s="1"/>
      <c r="BF63" s="1"/>
      <c r="BG63" s="1"/>
      <c r="BP63" s="1"/>
      <c r="BQ63" s="1"/>
      <c r="BR63" s="1"/>
      <c r="BY63" s="633" t="s">
        <v>1776</v>
      </c>
      <c r="BZ63" s="119" t="s">
        <v>519</v>
      </c>
      <c r="CA63" s="93">
        <f t="shared" si="19"/>
        <v>0.18</v>
      </c>
      <c r="CB63" s="92" t="s">
        <v>282</v>
      </c>
      <c r="CC63" s="75">
        <f t="shared" si="20"/>
        <v>6</v>
      </c>
      <c r="CD63" s="74">
        <f t="shared" si="21"/>
        <v>18</v>
      </c>
      <c r="CE63" s="91">
        <v>180</v>
      </c>
      <c r="CF63" s="72">
        <v>150</v>
      </c>
      <c r="CG63" s="71">
        <v>210</v>
      </c>
      <c r="CH63" s="79">
        <f t="shared" si="22"/>
        <v>21</v>
      </c>
      <c r="CI63" s="95">
        <v>210</v>
      </c>
      <c r="CJ63" s="810" t="s">
        <v>1840</v>
      </c>
      <c r="CL63" s="217"/>
      <c r="CM63" s="11"/>
      <c r="CN63" s="11"/>
      <c r="CO63" s="11"/>
      <c r="CP63" s="11"/>
      <c r="CQ63" s="11"/>
      <c r="CR63" s="11"/>
      <c r="CS63" s="216"/>
      <c r="CV63" s="549"/>
      <c r="CW63" s="549"/>
      <c r="CX63" s="549"/>
      <c r="CY63" s="549"/>
      <c r="DA63" s="9">
        <v>1</v>
      </c>
    </row>
    <row r="64" spans="2:105" ht="21" customHeight="1" thickBot="1">
      <c r="B64" s="133" t="s">
        <v>338</v>
      </c>
      <c r="C64" s="118" t="str">
        <f>C54</f>
        <v>N.Nombre de la receta. con o sin alcohol.Cuándo.Verre Flute(s).Familia (para pegar)</v>
      </c>
      <c r="D64" s="118">
        <f>D54</f>
        <v>1</v>
      </c>
      <c r="E64" s="117" t="str">
        <f>E54</f>
        <v>Flute(s)</v>
      </c>
      <c r="F64" s="116">
        <f>F54</f>
        <v>12</v>
      </c>
      <c r="G64" s="115" t="str">
        <f>G54</f>
        <v>cl</v>
      </c>
      <c r="H64" s="131"/>
      <c r="I64" s="131" t="str">
        <f>"▼ colonne "&amp;SUBSTITUTE(ADDRESS(1,COLUMN(),4),"1","")</f>
        <v>▼ colonne I</v>
      </c>
      <c r="J64" s="131"/>
      <c r="K64" s="131"/>
      <c r="L64" s="131"/>
      <c r="M64" s="131"/>
      <c r="N64" s="131"/>
      <c r="O64" s="131"/>
      <c r="P64" s="131"/>
      <c r="Q64" s="132"/>
      <c r="R64" s="131"/>
      <c r="S64" s="130" t="str">
        <f>"colonne "&amp;SUBSTITUTE(ADDRESS(1,COLUMN(),4),"1","")&amp;" ▼"</f>
        <v>colonne S ▼</v>
      </c>
      <c r="U64" s="322" t="s">
        <v>506</v>
      </c>
      <c r="V64" s="806">
        <v>400</v>
      </c>
      <c r="AD64" s="634"/>
      <c r="AE64" s="288">
        <v>40</v>
      </c>
      <c r="AF64" s="556"/>
      <c r="AG64" s="597">
        <v>0.94</v>
      </c>
      <c r="AH64" s="556"/>
      <c r="AI64" s="286" t="s">
        <v>90</v>
      </c>
      <c r="AJ64" s="551"/>
      <c r="AK64" s="1572" t="s">
        <v>2895</v>
      </c>
      <c r="AL64" s="1533"/>
      <c r="AN64" s="549"/>
      <c r="AO64" s="1"/>
      <c r="AP64" s="549"/>
      <c r="AQ64" s="3"/>
      <c r="AW64" s="1"/>
      <c r="AX64" s="1"/>
      <c r="AY64" s="1"/>
      <c r="AZ64" s="1"/>
      <c r="BA64" s="1"/>
      <c r="BB64" s="1"/>
      <c r="BC64" s="1"/>
      <c r="BD64" s="1"/>
      <c r="BE64" s="1"/>
      <c r="BF64" s="1"/>
      <c r="BG64" s="1"/>
      <c r="BP64" s="1"/>
      <c r="BQ64" s="1"/>
      <c r="BR64" s="1"/>
      <c r="BY64" s="633" t="s">
        <v>1776</v>
      </c>
      <c r="BZ64" s="119" t="s">
        <v>415</v>
      </c>
      <c r="CA64" s="93">
        <f t="shared" si="19"/>
        <v>0.12</v>
      </c>
      <c r="CB64" s="92" t="s">
        <v>282</v>
      </c>
      <c r="CC64" s="75">
        <f t="shared" si="20"/>
        <v>8</v>
      </c>
      <c r="CD64" s="74">
        <f t="shared" si="21"/>
        <v>12</v>
      </c>
      <c r="CE64" s="91">
        <v>120</v>
      </c>
      <c r="CF64" s="72">
        <v>90</v>
      </c>
      <c r="CG64" s="71">
        <v>150</v>
      </c>
      <c r="CH64" s="79">
        <f t="shared" si="22"/>
        <v>15</v>
      </c>
      <c r="CI64" s="95">
        <v>180</v>
      </c>
      <c r="CJ64" s="810" t="s">
        <v>1841</v>
      </c>
      <c r="CL64" s="585" t="s">
        <v>1881</v>
      </c>
      <c r="CM64" s="11"/>
      <c r="CN64" s="11"/>
      <c r="CO64" s="11"/>
      <c r="CP64" s="11"/>
      <c r="CQ64" s="11"/>
      <c r="CR64" s="11"/>
      <c r="CS64" s="216"/>
      <c r="CV64" s="549"/>
      <c r="CW64" s="549"/>
      <c r="CX64" s="549"/>
      <c r="CY64" s="549"/>
      <c r="DA64" s="9">
        <v>1</v>
      </c>
    </row>
    <row r="65" spans="2:105" ht="21" customHeight="1">
      <c r="B65" s="145" t="str">
        <f t="shared" ref="B65:B76" si="50">IF(OR(I65&lt;&gt; "",J65&lt;&gt;"",K65&lt;&gt; "",L65&lt;&gt; "",M65&lt;&gt; "",N65&lt;&gt; "",O65&lt;&gt;""),"A", "►")</f>
        <v>A</v>
      </c>
      <c r="C65" s="118" t="str">
        <f>C54</f>
        <v>N.Nombre de la receta. con o sin alcohol.Cuándo.Verre Flute(s).Familia (para pegar)</v>
      </c>
      <c r="D65" s="118">
        <f>D54</f>
        <v>1</v>
      </c>
      <c r="E65" s="117" t="str">
        <f>E54</f>
        <v>Flute(s)</v>
      </c>
      <c r="F65" s="116">
        <f>F54</f>
        <v>12</v>
      </c>
      <c r="G65" s="115" t="str">
        <f>G54</f>
        <v>cl</v>
      </c>
      <c r="H65" s="284">
        <v>0</v>
      </c>
      <c r="I65" s="265" t="s">
        <v>1737</v>
      </c>
      <c r="J65" s="268"/>
      <c r="K65" s="268"/>
      <c r="L65" s="268"/>
      <c r="M65" s="268"/>
      <c r="N65" s="268"/>
      <c r="O65" s="268"/>
      <c r="P65" s="268"/>
      <c r="Q65" s="268"/>
      <c r="R65" s="268"/>
      <c r="S65" s="283" t="s">
        <v>532</v>
      </c>
      <c r="U65" s="322" t="s">
        <v>502</v>
      </c>
      <c r="V65" s="806">
        <v>240</v>
      </c>
      <c r="AD65" s="634"/>
      <c r="AE65" s="288">
        <v>35</v>
      </c>
      <c r="AF65" s="556"/>
      <c r="AG65" s="597">
        <v>1.03</v>
      </c>
      <c r="AH65" s="556"/>
      <c r="AI65" s="286" t="s">
        <v>88</v>
      </c>
      <c r="AJ65" s="551"/>
      <c r="AK65" s="1572" t="s">
        <v>2896</v>
      </c>
      <c r="AL65" s="1533"/>
      <c r="AN65" s="549"/>
      <c r="AO65" s="1"/>
      <c r="AP65" s="549"/>
      <c r="AQ65" s="1671" t="s">
        <v>720</v>
      </c>
      <c r="AS65" s="1673" t="s">
        <v>837</v>
      </c>
      <c r="AT65" s="1648" t="s">
        <v>2941</v>
      </c>
      <c r="AW65" s="1"/>
      <c r="AX65" s="1"/>
      <c r="AY65" s="1"/>
      <c r="AZ65" s="1"/>
      <c r="BA65" s="1"/>
      <c r="BB65" s="1"/>
      <c r="BC65" s="1"/>
      <c r="BD65" s="1"/>
      <c r="BE65" s="1"/>
      <c r="BF65" s="1"/>
      <c r="BG65" s="1"/>
      <c r="BP65" s="1"/>
      <c r="BQ65" s="1"/>
      <c r="BR65" s="1"/>
      <c r="BY65" s="633" t="s">
        <v>1776</v>
      </c>
      <c r="BZ65" s="119" t="s">
        <v>508</v>
      </c>
      <c r="CA65" s="93">
        <f t="shared" si="19"/>
        <v>0.2</v>
      </c>
      <c r="CB65" s="92" t="s">
        <v>282</v>
      </c>
      <c r="CC65" s="75">
        <f t="shared" si="20"/>
        <v>5</v>
      </c>
      <c r="CD65" s="74">
        <f t="shared" si="21"/>
        <v>20</v>
      </c>
      <c r="CE65" s="91">
        <v>200</v>
      </c>
      <c r="CF65" s="72">
        <v>150</v>
      </c>
      <c r="CG65" s="71">
        <v>250</v>
      </c>
      <c r="CH65" s="79">
        <f t="shared" si="22"/>
        <v>25</v>
      </c>
      <c r="CI65" s="95">
        <v>300</v>
      </c>
      <c r="CJ65" s="810" t="s">
        <v>1842</v>
      </c>
      <c r="CL65" s="217"/>
      <c r="CM65" s="11"/>
      <c r="CN65" s="11"/>
      <c r="CO65" s="11"/>
      <c r="CP65" s="11"/>
      <c r="CQ65" s="11"/>
      <c r="CR65" s="11"/>
      <c r="CS65" s="216"/>
      <c r="CV65" s="549"/>
      <c r="CW65" s="549"/>
      <c r="CX65" s="549"/>
      <c r="CY65" s="549"/>
      <c r="DA65" s="9">
        <v>1</v>
      </c>
    </row>
    <row r="66" spans="2:105" ht="21" customHeight="1">
      <c r="B66" s="145" t="str">
        <f t="shared" si="50"/>
        <v>►</v>
      </c>
      <c r="C66" s="118" t="str">
        <f>C54</f>
        <v>N.Nombre de la receta. con o sin alcohol.Cuándo.Verre Flute(s).Familia (para pegar)</v>
      </c>
      <c r="D66" s="118">
        <f>D54</f>
        <v>1</v>
      </c>
      <c r="E66" s="117" t="str">
        <f>E54</f>
        <v>Flute(s)</v>
      </c>
      <c r="F66" s="116">
        <f>F54</f>
        <v>12</v>
      </c>
      <c r="G66" s="115" t="str">
        <f>G54</f>
        <v>cl</v>
      </c>
      <c r="H66" s="281" t="str">
        <f>IF(ISBLANK(I66),"",MAX(H65:H65)+1)</f>
        <v/>
      </c>
      <c r="I66" s="280"/>
      <c r="J66" s="280"/>
      <c r="K66" s="280"/>
      <c r="L66" s="280"/>
      <c r="M66" s="280"/>
      <c r="N66" s="280"/>
      <c r="O66" s="280"/>
      <c r="P66" s="280"/>
      <c r="Q66" s="280"/>
      <c r="R66" s="280"/>
      <c r="S66" s="279"/>
      <c r="U66" s="322" t="s">
        <v>498</v>
      </c>
      <c r="V66" s="806">
        <v>500</v>
      </c>
      <c r="AD66" s="634"/>
      <c r="AE66" s="288">
        <v>35</v>
      </c>
      <c r="AF66" s="556"/>
      <c r="AG66" s="597">
        <v>1.03</v>
      </c>
      <c r="AH66" s="556"/>
      <c r="AI66" s="286" t="s">
        <v>86</v>
      </c>
      <c r="AJ66" s="551"/>
      <c r="AK66" s="1572" t="s">
        <v>2895</v>
      </c>
      <c r="AL66" s="1533"/>
      <c r="AN66" s="549"/>
      <c r="AO66" s="1"/>
      <c r="AP66" s="549"/>
      <c r="AQ66" s="1672"/>
      <c r="AS66" s="1672"/>
      <c r="AT66" s="1648"/>
      <c r="AW66" s="1"/>
      <c r="AX66" s="1"/>
      <c r="AY66" s="1"/>
      <c r="AZ66" s="1"/>
      <c r="BA66" s="1"/>
      <c r="BB66" s="1"/>
      <c r="BC66" s="1"/>
      <c r="BD66" s="1"/>
      <c r="BE66" s="1"/>
      <c r="BF66" s="1"/>
      <c r="BG66" s="1"/>
      <c r="BP66" s="1"/>
      <c r="BQ66" s="1"/>
      <c r="BR66" s="1"/>
      <c r="BY66" s="633" t="s">
        <v>1776</v>
      </c>
      <c r="BZ66" s="119" t="s">
        <v>506</v>
      </c>
      <c r="CA66" s="93">
        <f t="shared" si="19"/>
        <v>0.4</v>
      </c>
      <c r="CB66" s="92" t="s">
        <v>282</v>
      </c>
      <c r="CC66" s="75">
        <f t="shared" si="20"/>
        <v>3</v>
      </c>
      <c r="CD66" s="74">
        <f t="shared" si="21"/>
        <v>40</v>
      </c>
      <c r="CE66" s="91">
        <v>400</v>
      </c>
      <c r="CF66" s="72">
        <v>350</v>
      </c>
      <c r="CG66" s="71">
        <v>470</v>
      </c>
      <c r="CH66" s="79">
        <f t="shared" si="22"/>
        <v>47</v>
      </c>
      <c r="CI66" s="95">
        <v>470</v>
      </c>
      <c r="CJ66" s="810" t="s">
        <v>341</v>
      </c>
      <c r="CL66" s="206"/>
      <c r="CM66" s="155"/>
      <c r="CN66" s="588" t="s">
        <v>1882</v>
      </c>
      <c r="CO66" s="155"/>
      <c r="CP66" s="20"/>
      <c r="CQ66" s="20"/>
      <c r="CR66" s="20"/>
      <c r="CS66" s="204"/>
      <c r="CV66" s="549"/>
      <c r="CW66" s="549"/>
      <c r="CX66" s="549"/>
      <c r="CY66" s="549"/>
      <c r="DA66" s="9">
        <v>1</v>
      </c>
    </row>
    <row r="67" spans="2:105" ht="21" customHeight="1" thickBot="1">
      <c r="B67" s="145" t="str">
        <f t="shared" si="50"/>
        <v>►</v>
      </c>
      <c r="C67" s="118" t="str">
        <f>C54</f>
        <v>N.Nombre de la receta. con o sin alcohol.Cuándo.Verre Flute(s).Familia (para pegar)</v>
      </c>
      <c r="D67" s="118">
        <f>D54</f>
        <v>1</v>
      </c>
      <c r="E67" s="117" t="str">
        <f>E54</f>
        <v>Flute(s)</v>
      </c>
      <c r="F67" s="116">
        <f>F54</f>
        <v>12</v>
      </c>
      <c r="G67" s="115" t="str">
        <f>G54</f>
        <v>cl</v>
      </c>
      <c r="H67" s="281" t="str">
        <f>IF(ISBLANK(I67),"",MAX(H65:H66)+1)</f>
        <v/>
      </c>
      <c r="I67" s="280"/>
      <c r="J67" s="280"/>
      <c r="K67" s="280"/>
      <c r="L67" s="280"/>
      <c r="M67" s="280"/>
      <c r="N67" s="280"/>
      <c r="O67" s="280"/>
      <c r="P67" s="280"/>
      <c r="Q67" s="280"/>
      <c r="R67" s="280"/>
      <c r="S67" s="279"/>
      <c r="U67" s="322" t="s">
        <v>495</v>
      </c>
      <c r="V67" s="806">
        <v>215</v>
      </c>
      <c r="AD67" s="634"/>
      <c r="AE67" s="288">
        <v>15</v>
      </c>
      <c r="AF67" s="556"/>
      <c r="AG67" s="597">
        <v>1.02</v>
      </c>
      <c r="AH67" s="556"/>
      <c r="AI67" s="286" t="s">
        <v>84</v>
      </c>
      <c r="AJ67" s="551"/>
      <c r="AK67" s="1572" t="s">
        <v>2892</v>
      </c>
      <c r="AL67" s="1533"/>
      <c r="AN67" s="549"/>
      <c r="AO67" s="1"/>
      <c r="AP67" s="549"/>
      <c r="AQ67" s="3"/>
      <c r="AW67" s="1"/>
      <c r="AX67" s="1"/>
      <c r="AY67" s="1"/>
      <c r="AZ67" s="1"/>
      <c r="BA67" s="1"/>
      <c r="BB67" s="1"/>
      <c r="BC67" s="1"/>
      <c r="BD67" s="1"/>
      <c r="BE67" s="1"/>
      <c r="BF67" s="1"/>
      <c r="BG67" s="1"/>
      <c r="BP67" s="1"/>
      <c r="BQ67" s="1"/>
      <c r="BR67" s="1"/>
      <c r="BY67" s="633" t="s">
        <v>1776</v>
      </c>
      <c r="BZ67" s="119" t="s">
        <v>502</v>
      </c>
      <c r="CA67" s="93">
        <f t="shared" si="19"/>
        <v>0.24</v>
      </c>
      <c r="CB67" s="92" t="s">
        <v>282</v>
      </c>
      <c r="CC67" s="75">
        <f t="shared" si="20"/>
        <v>4</v>
      </c>
      <c r="CD67" s="74">
        <f t="shared" si="21"/>
        <v>24</v>
      </c>
      <c r="CE67" s="91">
        <v>240</v>
      </c>
      <c r="CF67" s="72">
        <v>180</v>
      </c>
      <c r="CG67" s="71">
        <v>300</v>
      </c>
      <c r="CH67" s="79">
        <f t="shared" si="22"/>
        <v>30</v>
      </c>
      <c r="CI67" s="95">
        <v>360</v>
      </c>
      <c r="CJ67" s="810" t="s">
        <v>501</v>
      </c>
      <c r="CL67" s="716"/>
      <c r="CM67" s="717"/>
      <c r="CN67" s="717"/>
      <c r="CO67" s="717"/>
      <c r="CP67" s="717"/>
      <c r="CQ67" s="717"/>
      <c r="CR67" s="717"/>
      <c r="CS67" s="718"/>
      <c r="CV67" s="549"/>
      <c r="CW67" s="549"/>
      <c r="CX67" s="549"/>
      <c r="CY67" s="549"/>
      <c r="DA67" s="9">
        <v>1</v>
      </c>
    </row>
    <row r="68" spans="2:105" ht="21" customHeight="1">
      <c r="B68" s="145" t="str">
        <f t="shared" si="50"/>
        <v>►</v>
      </c>
      <c r="C68" s="118" t="str">
        <f>C54</f>
        <v>N.Nombre de la receta. con o sin alcohol.Cuándo.Verre Flute(s).Familia (para pegar)</v>
      </c>
      <c r="D68" s="118">
        <f>D54</f>
        <v>1</v>
      </c>
      <c r="E68" s="117" t="str">
        <f>E54</f>
        <v>Flute(s)</v>
      </c>
      <c r="F68" s="116">
        <f>F54</f>
        <v>12</v>
      </c>
      <c r="G68" s="115" t="str">
        <f>G54</f>
        <v>cl</v>
      </c>
      <c r="H68" s="281" t="str">
        <f>IF(ISBLANK(I68),"",MAX(H65:H67)+1)</f>
        <v/>
      </c>
      <c r="I68" s="280"/>
      <c r="J68" s="280"/>
      <c r="K68" s="280"/>
      <c r="L68" s="280"/>
      <c r="M68" s="280"/>
      <c r="N68" s="280"/>
      <c r="O68" s="280"/>
      <c r="P68" s="280"/>
      <c r="Q68" s="280"/>
      <c r="R68" s="280"/>
      <c r="S68" s="279"/>
      <c r="U68" s="322" t="s">
        <v>492</v>
      </c>
      <c r="V68" s="806">
        <v>200</v>
      </c>
      <c r="AD68" s="634"/>
      <c r="AE68" s="288">
        <v>40</v>
      </c>
      <c r="AF68" s="556"/>
      <c r="AG68" s="597">
        <v>0.94</v>
      </c>
      <c r="AH68" s="556"/>
      <c r="AI68" s="286" t="s">
        <v>82</v>
      </c>
      <c r="AJ68" s="551"/>
      <c r="AK68" s="1572" t="s">
        <v>2892</v>
      </c>
      <c r="AL68" s="1533"/>
      <c r="AN68" s="549"/>
      <c r="AO68" s="1"/>
      <c r="AP68" s="549"/>
      <c r="AQ68" s="1680" t="s">
        <v>709</v>
      </c>
      <c r="AS68" s="1682" t="s">
        <v>839</v>
      </c>
      <c r="AT68" s="1648" t="s">
        <v>2942</v>
      </c>
      <c r="AW68" s="1"/>
      <c r="AX68" s="1"/>
      <c r="AY68" s="1"/>
      <c r="AZ68" s="1"/>
      <c r="BA68" s="1"/>
      <c r="BB68" s="1"/>
      <c r="BC68" s="1"/>
      <c r="BD68" s="1"/>
      <c r="BE68" s="1"/>
      <c r="BF68" s="1"/>
      <c r="BG68" s="1"/>
      <c r="BP68" s="1"/>
      <c r="BQ68" s="1"/>
      <c r="BR68" s="1"/>
      <c r="BY68" s="633" t="s">
        <v>1776</v>
      </c>
      <c r="BZ68" s="119" t="s">
        <v>498</v>
      </c>
      <c r="CA68" s="93">
        <f t="shared" si="19"/>
        <v>0.5</v>
      </c>
      <c r="CB68" s="92" t="s">
        <v>282</v>
      </c>
      <c r="CC68" s="75">
        <f t="shared" si="20"/>
        <v>2</v>
      </c>
      <c r="CD68" s="74">
        <f t="shared" si="21"/>
        <v>50</v>
      </c>
      <c r="CE68" s="91">
        <v>500</v>
      </c>
      <c r="CF68" s="72">
        <v>450</v>
      </c>
      <c r="CG68" s="71">
        <v>600</v>
      </c>
      <c r="CH68" s="79">
        <f t="shared" si="22"/>
        <v>60</v>
      </c>
      <c r="CI68" s="95">
        <v>600</v>
      </c>
      <c r="CJ68" s="810" t="s">
        <v>1843</v>
      </c>
      <c r="CL68" s="217"/>
      <c r="CM68" s="11"/>
      <c r="CN68" s="11"/>
      <c r="CO68" s="11"/>
      <c r="CP68" s="11"/>
      <c r="CQ68" s="11"/>
      <c r="CR68" s="11"/>
      <c r="CS68" s="216"/>
      <c r="CV68" s="549"/>
      <c r="CW68" s="549"/>
      <c r="CX68" s="549"/>
      <c r="CY68" s="549"/>
      <c r="DA68" s="9">
        <v>1</v>
      </c>
    </row>
    <row r="69" spans="2:105" ht="21" customHeight="1">
      <c r="B69" s="145" t="str">
        <f t="shared" si="50"/>
        <v>►</v>
      </c>
      <c r="C69" s="118" t="str">
        <f>C54</f>
        <v>N.Nombre de la receta. con o sin alcohol.Cuándo.Verre Flute(s).Familia (para pegar)</v>
      </c>
      <c r="D69" s="118">
        <f>D54</f>
        <v>1</v>
      </c>
      <c r="E69" s="117" t="str">
        <f>E54</f>
        <v>Flute(s)</v>
      </c>
      <c r="F69" s="116">
        <f>F54</f>
        <v>12</v>
      </c>
      <c r="G69" s="115" t="str">
        <f>G54</f>
        <v>cl</v>
      </c>
      <c r="H69" s="281" t="str">
        <f>IF(ISBLANK(I69),"",MAX(H65:H68)+1)</f>
        <v/>
      </c>
      <c r="I69" s="280"/>
      <c r="J69" s="280"/>
      <c r="K69" s="280"/>
      <c r="L69" s="280"/>
      <c r="M69" s="280"/>
      <c r="N69" s="280"/>
      <c r="O69" s="280"/>
      <c r="P69" s="280"/>
      <c r="Q69" s="280"/>
      <c r="R69" s="280"/>
      <c r="S69" s="279"/>
      <c r="U69" s="322" t="s">
        <v>491</v>
      </c>
      <c r="V69" s="806">
        <v>2</v>
      </c>
      <c r="AD69" s="634"/>
      <c r="AE69" s="288">
        <v>40</v>
      </c>
      <c r="AF69" s="556"/>
      <c r="AG69" s="597">
        <v>1.05</v>
      </c>
      <c r="AH69" s="556"/>
      <c r="AI69" s="286" t="s">
        <v>81</v>
      </c>
      <c r="AJ69" s="551"/>
      <c r="AK69" s="1572" t="s">
        <v>2902</v>
      </c>
      <c r="AL69" s="1533">
        <v>1</v>
      </c>
      <c r="AN69" s="549"/>
      <c r="AO69" s="1"/>
      <c r="AP69" s="549"/>
      <c r="AQ69" s="1681"/>
      <c r="AS69" s="1681"/>
      <c r="AT69" s="1648"/>
      <c r="AW69" s="1"/>
      <c r="AX69" s="1"/>
      <c r="AY69" s="1"/>
      <c r="AZ69" s="1"/>
      <c r="BA69" s="1"/>
      <c r="BB69" s="1"/>
      <c r="BC69" s="1"/>
      <c r="BD69" s="1"/>
      <c r="BE69" s="1"/>
      <c r="BF69" s="1"/>
      <c r="BG69" s="1"/>
      <c r="BP69" s="1"/>
      <c r="BQ69" s="1"/>
      <c r="BR69" s="1"/>
      <c r="BY69" s="633" t="s">
        <v>1776</v>
      </c>
      <c r="BZ69" s="119" t="s">
        <v>495</v>
      </c>
      <c r="CA69" s="93">
        <f t="shared" si="19"/>
        <v>0.215</v>
      </c>
      <c r="CB69" s="92" t="s">
        <v>282</v>
      </c>
      <c r="CC69" s="75">
        <f t="shared" si="20"/>
        <v>5</v>
      </c>
      <c r="CD69" s="74">
        <f t="shared" si="21"/>
        <v>21.5</v>
      </c>
      <c r="CE69" s="91">
        <v>215</v>
      </c>
      <c r="CF69" s="72">
        <v>161</v>
      </c>
      <c r="CG69" s="71">
        <v>269</v>
      </c>
      <c r="CH69" s="79">
        <f t="shared" si="22"/>
        <v>26.9</v>
      </c>
      <c r="CI69" s="95">
        <v>322</v>
      </c>
      <c r="CJ69" s="810" t="s">
        <v>1844</v>
      </c>
      <c r="CL69" s="217"/>
      <c r="CM69" s="25" t="s">
        <v>2652</v>
      </c>
      <c r="CN69" s="263"/>
      <c r="CO69" s="263"/>
      <c r="CP69" s="263"/>
      <c r="CQ69" s="263"/>
      <c r="CR69" s="263"/>
      <c r="CS69" s="262"/>
      <c r="CV69" s="549"/>
      <c r="CW69" s="549"/>
      <c r="CX69" s="549"/>
      <c r="CY69" s="549"/>
      <c r="DA69" s="9">
        <v>1</v>
      </c>
    </row>
    <row r="70" spans="2:105" ht="21" customHeight="1" thickBot="1">
      <c r="B70" s="145" t="str">
        <f t="shared" si="50"/>
        <v>►</v>
      </c>
      <c r="C70" s="118" t="str">
        <f>C54</f>
        <v>N.Nombre de la receta. con o sin alcohol.Cuándo.Verre Flute(s).Familia (para pegar)</v>
      </c>
      <c r="D70" s="118">
        <f>D54</f>
        <v>1</v>
      </c>
      <c r="E70" s="117" t="str">
        <f>E54</f>
        <v>Flute(s)</v>
      </c>
      <c r="F70" s="116">
        <f>F54</f>
        <v>12</v>
      </c>
      <c r="G70" s="115" t="str">
        <f>G54</f>
        <v>cl</v>
      </c>
      <c r="H70" s="281" t="str">
        <f>IF(ISBLANK(I70),"",MAX(H65:H69)+1)</f>
        <v/>
      </c>
      <c r="I70" s="280"/>
      <c r="J70" s="280"/>
      <c r="K70" s="280"/>
      <c r="L70" s="280"/>
      <c r="M70" s="280"/>
      <c r="N70" s="280"/>
      <c r="O70" s="280"/>
      <c r="P70" s="280"/>
      <c r="Q70" s="280"/>
      <c r="R70" s="280"/>
      <c r="S70" s="279"/>
      <c r="U70" s="322" t="s">
        <v>489</v>
      </c>
      <c r="V70" s="806">
        <v>44</v>
      </c>
      <c r="AD70" s="634"/>
      <c r="AE70" s="288">
        <v>17</v>
      </c>
      <c r="AF70" s="556"/>
      <c r="AG70" s="597">
        <v>1.02</v>
      </c>
      <c r="AH70" s="556"/>
      <c r="AI70" s="286" t="s">
        <v>79</v>
      </c>
      <c r="AJ70" s="551"/>
      <c r="AK70" s="1572" t="s">
        <v>2893</v>
      </c>
      <c r="AL70" s="1533"/>
      <c r="AN70" s="549"/>
      <c r="AO70" s="1"/>
      <c r="AP70" s="549"/>
      <c r="AQ70" s="3"/>
      <c r="AW70" s="1"/>
      <c r="AX70" s="1"/>
      <c r="AY70" s="1"/>
      <c r="AZ70" s="1"/>
      <c r="BA70" s="1"/>
      <c r="BB70" s="1"/>
      <c r="BC70" s="1"/>
      <c r="BD70" s="1"/>
      <c r="BE70" s="1"/>
      <c r="BF70" s="1"/>
      <c r="BG70" s="1"/>
      <c r="BP70" s="1"/>
      <c r="BQ70" s="1"/>
      <c r="BR70" s="1"/>
      <c r="BY70" s="633" t="s">
        <v>1776</v>
      </c>
      <c r="BZ70" s="119" t="s">
        <v>492</v>
      </c>
      <c r="CA70" s="93">
        <f t="shared" si="19"/>
        <v>0.2</v>
      </c>
      <c r="CB70" s="92" t="s">
        <v>282</v>
      </c>
      <c r="CC70" s="75">
        <f t="shared" si="20"/>
        <v>5</v>
      </c>
      <c r="CD70" s="74">
        <f t="shared" si="21"/>
        <v>20</v>
      </c>
      <c r="CE70" s="91">
        <v>200</v>
      </c>
      <c r="CF70" s="72">
        <v>180</v>
      </c>
      <c r="CG70" s="71">
        <v>240</v>
      </c>
      <c r="CH70" s="79">
        <f t="shared" si="22"/>
        <v>24</v>
      </c>
      <c r="CI70" s="95">
        <v>240</v>
      </c>
      <c r="CJ70" s="810" t="s">
        <v>341</v>
      </c>
      <c r="CL70" s="217"/>
      <c r="CM70" s="263" t="s">
        <v>2654</v>
      </c>
      <c r="CN70" s="263"/>
      <c r="CO70" s="263"/>
      <c r="CP70" s="263"/>
      <c r="CQ70" s="263"/>
      <c r="CR70" s="263"/>
      <c r="CS70" s="262"/>
      <c r="CV70" s="549"/>
      <c r="CW70" s="549"/>
      <c r="CX70" s="549"/>
      <c r="CY70" s="549"/>
      <c r="DA70" s="9">
        <v>1</v>
      </c>
    </row>
    <row r="71" spans="2:105" ht="21" customHeight="1">
      <c r="B71" s="145" t="str">
        <f t="shared" si="50"/>
        <v>►</v>
      </c>
      <c r="C71" s="118" t="str">
        <f>C54</f>
        <v>N.Nombre de la receta. con o sin alcohol.Cuándo.Verre Flute(s).Familia (para pegar)</v>
      </c>
      <c r="D71" s="118">
        <f>D54</f>
        <v>1</v>
      </c>
      <c r="E71" s="117" t="str">
        <f>E54</f>
        <v>Flute(s)</v>
      </c>
      <c r="F71" s="116">
        <f>F54</f>
        <v>12</v>
      </c>
      <c r="G71" s="115" t="str">
        <f>G54</f>
        <v>cl</v>
      </c>
      <c r="H71" s="281" t="str">
        <f>IF(ISBLANK(I71),"",MAX(H65:H70)+1)</f>
        <v/>
      </c>
      <c r="I71" s="280"/>
      <c r="J71" s="280"/>
      <c r="K71" s="280"/>
      <c r="L71" s="280"/>
      <c r="M71" s="280"/>
      <c r="N71" s="280"/>
      <c r="O71" s="280"/>
      <c r="P71" s="280"/>
      <c r="Q71" s="280"/>
      <c r="R71" s="280"/>
      <c r="S71" s="279"/>
      <c r="U71" s="322" t="s">
        <v>487</v>
      </c>
      <c r="V71" s="806">
        <v>44</v>
      </c>
      <c r="AD71" s="634"/>
      <c r="AE71" s="288">
        <v>25</v>
      </c>
      <c r="AF71" s="556"/>
      <c r="AG71" s="597">
        <v>1.05</v>
      </c>
      <c r="AH71" s="556"/>
      <c r="AI71" s="286" t="s">
        <v>77</v>
      </c>
      <c r="AJ71" s="551"/>
      <c r="AK71" s="1572" t="s">
        <v>2894</v>
      </c>
      <c r="AL71" s="1533"/>
      <c r="AN71" s="549"/>
      <c r="AO71" s="1"/>
      <c r="AP71" s="549"/>
      <c r="AQ71" s="1677" t="s">
        <v>694</v>
      </c>
      <c r="AS71" s="1679" t="s">
        <v>556</v>
      </c>
      <c r="AT71" s="1648" t="s">
        <v>2943</v>
      </c>
      <c r="AW71" s="1"/>
      <c r="AX71" s="1"/>
      <c r="AY71" s="1"/>
      <c r="AZ71" s="1"/>
      <c r="BA71" s="1"/>
      <c r="BB71" s="1"/>
      <c r="BC71" s="1"/>
      <c r="BD71" s="1"/>
      <c r="BE71" s="1"/>
      <c r="BF71" s="1"/>
      <c r="BG71" s="1"/>
      <c r="BP71" s="1"/>
      <c r="BQ71" s="1"/>
      <c r="BR71" s="1"/>
      <c r="BY71" s="633" t="s">
        <v>1776</v>
      </c>
      <c r="BZ71" s="119" t="s">
        <v>491</v>
      </c>
      <c r="CA71" s="93">
        <f t="shared" si="19"/>
        <v>2E-3</v>
      </c>
      <c r="CB71" s="92" t="s">
        <v>282</v>
      </c>
      <c r="CC71" s="75">
        <f t="shared" si="20"/>
        <v>500</v>
      </c>
      <c r="CD71" s="74">
        <f t="shared" si="21"/>
        <v>0.2</v>
      </c>
      <c r="CE71" s="91">
        <v>2</v>
      </c>
      <c r="CF71" s="72">
        <v>33</v>
      </c>
      <c r="CG71" s="71">
        <v>55</v>
      </c>
      <c r="CH71" s="79">
        <f t="shared" si="22"/>
        <v>5.5</v>
      </c>
      <c r="CI71" s="95">
        <v>66</v>
      </c>
      <c r="CJ71" s="810" t="s">
        <v>1845</v>
      </c>
      <c r="CL71" s="217"/>
      <c r="CM71" s="205" t="s">
        <v>2653</v>
      </c>
      <c r="CN71" s="263"/>
      <c r="CO71" s="263"/>
      <c r="CP71" s="263"/>
      <c r="CQ71" s="263"/>
      <c r="CR71" s="263"/>
      <c r="CS71" s="262"/>
      <c r="CV71" s="549"/>
      <c r="CW71" s="549"/>
      <c r="CX71" s="549"/>
      <c r="CY71" s="549"/>
      <c r="DA71" s="9">
        <v>1</v>
      </c>
    </row>
    <row r="72" spans="2:105" ht="21" customHeight="1">
      <c r="B72" s="145" t="str">
        <f t="shared" si="50"/>
        <v>►</v>
      </c>
      <c r="C72" s="118" t="str">
        <f>C54</f>
        <v>N.Nombre de la receta. con o sin alcohol.Cuándo.Verre Flute(s).Familia (para pegar)</v>
      </c>
      <c r="D72" s="118">
        <f>D54</f>
        <v>1</v>
      </c>
      <c r="E72" s="117" t="str">
        <f>E54</f>
        <v>Flute(s)</v>
      </c>
      <c r="F72" s="116">
        <f>F54</f>
        <v>12</v>
      </c>
      <c r="G72" s="115" t="str">
        <f>G54</f>
        <v>cl</v>
      </c>
      <c r="H72" s="281" t="str">
        <f>IF(ISBLANK(I72),"",MAX(H65:H71)+1)</f>
        <v/>
      </c>
      <c r="I72" s="280"/>
      <c r="J72" s="280"/>
      <c r="K72" s="280"/>
      <c r="L72" s="280"/>
      <c r="M72" s="280"/>
      <c r="N72" s="280"/>
      <c r="O72" s="280"/>
      <c r="P72" s="280"/>
      <c r="Q72" s="280"/>
      <c r="R72" s="280"/>
      <c r="S72" s="279"/>
      <c r="U72" s="322" t="s">
        <v>485</v>
      </c>
      <c r="V72" s="806">
        <v>270</v>
      </c>
      <c r="AD72" s="634"/>
      <c r="AE72" s="288">
        <v>25</v>
      </c>
      <c r="AF72" s="556"/>
      <c r="AG72" s="597">
        <v>1.05</v>
      </c>
      <c r="AH72" s="556"/>
      <c r="AI72" s="286" t="s">
        <v>75</v>
      </c>
      <c r="AJ72" s="551"/>
      <c r="AK72" s="1572" t="s">
        <v>2896</v>
      </c>
      <c r="AL72" s="1533"/>
      <c r="AN72" s="549"/>
      <c r="AO72" s="1"/>
      <c r="AP72" s="549"/>
      <c r="AQ72" s="1678"/>
      <c r="AS72" s="1678"/>
      <c r="AT72" s="1648"/>
      <c r="AW72" s="1"/>
      <c r="AX72" s="1"/>
      <c r="AY72" s="1"/>
      <c r="AZ72" s="1"/>
      <c r="BA72" s="1"/>
      <c r="BB72" s="1"/>
      <c r="BC72" s="1"/>
      <c r="BD72" s="1"/>
      <c r="BE72" s="1"/>
      <c r="BF72" s="1"/>
      <c r="BG72" s="1"/>
      <c r="BP72" s="1"/>
      <c r="BQ72" s="1"/>
      <c r="BR72" s="1"/>
      <c r="BY72" s="633" t="s">
        <v>1776</v>
      </c>
      <c r="BZ72" s="119" t="s">
        <v>489</v>
      </c>
      <c r="CA72" s="93">
        <f t="shared" si="19"/>
        <v>4.3999999999999997E-2</v>
      </c>
      <c r="CB72" s="92" t="s">
        <v>282</v>
      </c>
      <c r="CC72" s="75">
        <f t="shared" si="20"/>
        <v>23</v>
      </c>
      <c r="CD72" s="74">
        <f t="shared" si="21"/>
        <v>4.4000000000000004</v>
      </c>
      <c r="CE72" s="91">
        <v>44</v>
      </c>
      <c r="CF72" s="72">
        <v>40</v>
      </c>
      <c r="CG72" s="71">
        <v>50</v>
      </c>
      <c r="CH72" s="79">
        <f t="shared" si="22"/>
        <v>5</v>
      </c>
      <c r="CI72" s="95">
        <v>60</v>
      </c>
      <c r="CJ72" s="810" t="s">
        <v>488</v>
      </c>
      <c r="CL72" s="217"/>
      <c r="CM72" s="587" t="s">
        <v>2639</v>
      </c>
      <c r="CN72" s="263"/>
      <c r="CO72" s="263"/>
      <c r="CP72" s="263"/>
      <c r="CQ72" s="263"/>
      <c r="CR72" s="263"/>
      <c r="CS72" s="262"/>
      <c r="CV72" s="549"/>
      <c r="CW72" s="549"/>
      <c r="CX72" s="549"/>
      <c r="CY72" s="549"/>
      <c r="DA72" s="9">
        <v>1</v>
      </c>
    </row>
    <row r="73" spans="2:105" ht="21" customHeight="1" thickBot="1">
      <c r="B73" s="145" t="str">
        <f t="shared" si="50"/>
        <v>►</v>
      </c>
      <c r="C73" s="118" t="str">
        <f>C54</f>
        <v>N.Nombre de la receta. con o sin alcohol.Cuándo.Verre Flute(s).Familia (para pegar)</v>
      </c>
      <c r="D73" s="118">
        <f>D54</f>
        <v>1</v>
      </c>
      <c r="E73" s="117" t="str">
        <f>E54</f>
        <v>Flute(s)</v>
      </c>
      <c r="F73" s="116">
        <f>F54</f>
        <v>12</v>
      </c>
      <c r="G73" s="115" t="str">
        <f>G54</f>
        <v>cl</v>
      </c>
      <c r="H73" s="281" t="str">
        <f>IF(ISBLANK(I73),"",MAX(H65:H72)+1)</f>
        <v/>
      </c>
      <c r="I73" s="280"/>
      <c r="J73" s="280"/>
      <c r="K73" s="280"/>
      <c r="L73" s="280"/>
      <c r="M73" s="280"/>
      <c r="N73" s="280"/>
      <c r="O73" s="280"/>
      <c r="P73" s="280"/>
      <c r="Q73" s="280"/>
      <c r="R73" s="280"/>
      <c r="S73" s="279"/>
      <c r="U73" s="322" t="s">
        <v>479</v>
      </c>
      <c r="V73" s="806">
        <v>50</v>
      </c>
      <c r="AD73" s="634"/>
      <c r="AE73" s="288">
        <v>24</v>
      </c>
      <c r="AF73" s="556"/>
      <c r="AG73" s="597">
        <v>1.03</v>
      </c>
      <c r="AH73" s="556"/>
      <c r="AI73" s="286" t="s">
        <v>73</v>
      </c>
      <c r="AJ73" s="551"/>
      <c r="AK73" s="1572" t="s">
        <v>2913</v>
      </c>
      <c r="AL73" s="1533"/>
      <c r="AN73" s="549"/>
      <c r="AO73" s="1"/>
      <c r="AP73" s="549"/>
      <c r="AQ73" s="3"/>
      <c r="AW73" s="1"/>
      <c r="AX73" s="1"/>
      <c r="AY73" s="1"/>
      <c r="AZ73" s="1"/>
      <c r="BA73" s="1"/>
      <c r="BB73" s="1"/>
      <c r="BC73" s="1"/>
      <c r="BD73" s="1"/>
      <c r="BE73" s="1"/>
      <c r="BF73" s="1"/>
      <c r="BG73" s="1"/>
      <c r="BP73" s="1"/>
      <c r="BQ73" s="1"/>
      <c r="BR73" s="1"/>
      <c r="BY73" s="633" t="s">
        <v>1776</v>
      </c>
      <c r="BZ73" s="119" t="s">
        <v>487</v>
      </c>
      <c r="CA73" s="93">
        <f t="shared" si="19"/>
        <v>4.3999999999999997E-2</v>
      </c>
      <c r="CB73" s="92" t="s">
        <v>282</v>
      </c>
      <c r="CC73" s="75">
        <f t="shared" si="20"/>
        <v>23</v>
      </c>
      <c r="CD73" s="74">
        <f t="shared" si="21"/>
        <v>4.4000000000000004</v>
      </c>
      <c r="CE73" s="91">
        <v>44</v>
      </c>
      <c r="CF73" s="72">
        <v>33</v>
      </c>
      <c r="CG73" s="71">
        <v>55</v>
      </c>
      <c r="CH73" s="79">
        <f t="shared" si="22"/>
        <v>5.5</v>
      </c>
      <c r="CI73" s="95">
        <v>66</v>
      </c>
      <c r="CJ73" s="810" t="s">
        <v>486</v>
      </c>
      <c r="CL73" s="217"/>
      <c r="CM73" s="28" t="s">
        <v>2640</v>
      </c>
      <c r="CN73" s="263"/>
      <c r="CO73" s="263"/>
      <c r="CP73" s="263"/>
      <c r="CQ73" s="263"/>
      <c r="CR73" s="263"/>
      <c r="CS73" s="262"/>
      <c r="CV73" s="549"/>
      <c r="CW73" s="549"/>
      <c r="CX73" s="549"/>
      <c r="CY73" s="549"/>
      <c r="DA73" s="9">
        <v>1</v>
      </c>
    </row>
    <row r="74" spans="2:105" ht="21" customHeight="1">
      <c r="B74" s="145" t="str">
        <f t="shared" si="50"/>
        <v>►</v>
      </c>
      <c r="C74" s="118" t="str">
        <f>C54</f>
        <v>N.Nombre de la receta. con o sin alcohol.Cuándo.Verre Flute(s).Familia (para pegar)</v>
      </c>
      <c r="D74" s="118">
        <f>D54</f>
        <v>1</v>
      </c>
      <c r="E74" s="117" t="str">
        <f>E54</f>
        <v>Flute(s)</v>
      </c>
      <c r="F74" s="116">
        <f>F54</f>
        <v>12</v>
      </c>
      <c r="G74" s="115" t="str">
        <f>G54</f>
        <v>cl</v>
      </c>
      <c r="H74" s="281" t="str">
        <f>IF(ISBLANK(I74),"",MAX(H65:H73)+1)</f>
        <v/>
      </c>
      <c r="I74" s="280"/>
      <c r="J74" s="280"/>
      <c r="K74" s="280"/>
      <c r="L74" s="280"/>
      <c r="M74" s="280"/>
      <c r="N74" s="280"/>
      <c r="O74" s="280"/>
      <c r="P74" s="280"/>
      <c r="Q74" s="280"/>
      <c r="R74" s="280"/>
      <c r="S74" s="279"/>
      <c r="U74" s="322" t="s">
        <v>477</v>
      </c>
      <c r="V74" s="806">
        <v>350</v>
      </c>
      <c r="AD74" s="634"/>
      <c r="AE74" s="288">
        <v>30</v>
      </c>
      <c r="AF74" s="556"/>
      <c r="AG74" s="597">
        <v>1.05</v>
      </c>
      <c r="AH74" s="556"/>
      <c r="AI74" s="286" t="s">
        <v>70</v>
      </c>
      <c r="AJ74" s="551"/>
      <c r="AK74" s="1572" t="s">
        <v>2895</v>
      </c>
      <c r="AL74" s="1533"/>
      <c r="AN74" s="549"/>
      <c r="AO74" s="1"/>
      <c r="AP74" s="549"/>
      <c r="AQ74" s="1683" t="s">
        <v>716</v>
      </c>
      <c r="AS74" s="1685" t="s">
        <v>842</v>
      </c>
      <c r="AT74" s="1648" t="s">
        <v>2944</v>
      </c>
      <c r="AW74" s="1"/>
      <c r="AX74" s="1"/>
      <c r="AY74" s="1"/>
      <c r="AZ74" s="1"/>
      <c r="BA74" s="1"/>
      <c r="BB74" s="1"/>
      <c r="BC74" s="1"/>
      <c r="BD74" s="1"/>
      <c r="BE74" s="1"/>
      <c r="BF74" s="1"/>
      <c r="BG74" s="1"/>
      <c r="BP74" s="1"/>
      <c r="BQ74" s="1"/>
      <c r="BR74" s="1"/>
      <c r="BY74" s="633" t="s">
        <v>1776</v>
      </c>
      <c r="BZ74" s="119" t="s">
        <v>485</v>
      </c>
      <c r="CA74" s="93">
        <f t="shared" si="19"/>
        <v>0.27</v>
      </c>
      <c r="CB74" s="92" t="s">
        <v>282</v>
      </c>
      <c r="CC74" s="75">
        <f t="shared" si="20"/>
        <v>4</v>
      </c>
      <c r="CD74" s="74">
        <f t="shared" si="21"/>
        <v>27</v>
      </c>
      <c r="CE74" s="91">
        <v>270</v>
      </c>
      <c r="CF74" s="72">
        <v>250</v>
      </c>
      <c r="CG74" s="71">
        <v>300</v>
      </c>
      <c r="CH74" s="79">
        <f t="shared" si="22"/>
        <v>30</v>
      </c>
      <c r="CI74" s="95">
        <v>300</v>
      </c>
      <c r="CJ74" s="810" t="s">
        <v>1846</v>
      </c>
      <c r="CL74" s="217"/>
      <c r="CM74" s="28" t="s">
        <v>2641</v>
      </c>
      <c r="CN74" s="263"/>
      <c r="CO74" s="263"/>
      <c r="CP74" s="263"/>
      <c r="CQ74" s="263"/>
      <c r="CR74" s="263"/>
      <c r="CS74" s="262"/>
      <c r="CV74" s="549"/>
      <c r="CW74" s="549"/>
      <c r="CX74" s="549"/>
      <c r="CY74" s="549"/>
      <c r="DA74" s="9">
        <v>1</v>
      </c>
    </row>
    <row r="75" spans="2:105" ht="21" customHeight="1">
      <c r="B75" s="145" t="str">
        <f t="shared" si="50"/>
        <v>►</v>
      </c>
      <c r="C75" s="118" t="str">
        <f>C54</f>
        <v>N.Nombre de la receta. con o sin alcohol.Cuándo.Verre Flute(s).Familia (para pegar)</v>
      </c>
      <c r="D75" s="118">
        <f>D54</f>
        <v>1</v>
      </c>
      <c r="E75" s="117" t="str">
        <f>E54</f>
        <v>Flute(s)</v>
      </c>
      <c r="F75" s="116">
        <f>F54</f>
        <v>12</v>
      </c>
      <c r="G75" s="115" t="str">
        <f>G54</f>
        <v>cl</v>
      </c>
      <c r="H75" s="1581" t="s">
        <v>1738</v>
      </c>
      <c r="I75" s="277"/>
      <c r="J75" s="277"/>
      <c r="K75" s="277"/>
      <c r="L75" s="277"/>
      <c r="M75" s="277"/>
      <c r="N75" s="277"/>
      <c r="O75" s="277"/>
      <c r="P75" s="277"/>
      <c r="Q75" s="277"/>
      <c r="R75" s="277"/>
      <c r="S75" s="276"/>
      <c r="U75" s="322" t="s">
        <v>470</v>
      </c>
      <c r="V75" s="806">
        <v>150</v>
      </c>
      <c r="AD75" s="634"/>
      <c r="AE75" s="288">
        <v>35</v>
      </c>
      <c r="AF75" s="556"/>
      <c r="AG75" s="597">
        <v>1.03</v>
      </c>
      <c r="AH75" s="556"/>
      <c r="AI75" s="286" t="s">
        <v>68</v>
      </c>
      <c r="AJ75" s="551"/>
      <c r="AK75" s="1572" t="s">
        <v>2904</v>
      </c>
      <c r="AL75" s="1533"/>
      <c r="AN75" s="549"/>
      <c r="AO75" s="1"/>
      <c r="AP75" s="549"/>
      <c r="AQ75" s="1684"/>
      <c r="AS75" s="1684"/>
      <c r="AT75" s="1648"/>
      <c r="AW75" s="1"/>
      <c r="AX75" s="1"/>
      <c r="AY75" s="1"/>
      <c r="AZ75" s="1"/>
      <c r="BA75" s="1"/>
      <c r="BB75" s="1"/>
      <c r="BC75" s="1"/>
      <c r="BD75" s="1"/>
      <c r="BE75" s="1"/>
      <c r="BF75" s="1"/>
      <c r="BG75" s="1"/>
      <c r="BP75" s="1"/>
      <c r="BQ75" s="1"/>
      <c r="BR75" s="1"/>
      <c r="BY75" s="633" t="s">
        <v>1776</v>
      </c>
      <c r="BZ75" s="119" t="s">
        <v>479</v>
      </c>
      <c r="CA75" s="93">
        <f t="shared" si="19"/>
        <v>0.05</v>
      </c>
      <c r="CB75" s="92" t="s">
        <v>282</v>
      </c>
      <c r="CC75" s="75">
        <f t="shared" si="20"/>
        <v>20</v>
      </c>
      <c r="CD75" s="74">
        <f t="shared" si="21"/>
        <v>5</v>
      </c>
      <c r="CE75" s="91">
        <v>50</v>
      </c>
      <c r="CF75" s="72"/>
      <c r="CG75" s="71"/>
      <c r="CH75" s="79"/>
      <c r="CI75" s="95"/>
      <c r="CJ75" s="812" t="s">
        <v>1847</v>
      </c>
      <c r="CL75" s="217"/>
      <c r="CM75" s="263" t="s">
        <v>2642</v>
      </c>
      <c r="CN75" s="263"/>
      <c r="CO75" s="263"/>
      <c r="CP75" s="263"/>
      <c r="CQ75" s="263"/>
      <c r="CR75" s="263"/>
      <c r="CS75" s="262"/>
      <c r="CV75" s="549"/>
      <c r="CW75" s="549"/>
      <c r="CX75" s="549"/>
      <c r="CY75" s="549"/>
      <c r="DA75" s="9">
        <v>1</v>
      </c>
    </row>
    <row r="76" spans="2:105" ht="21" customHeight="1" thickBot="1">
      <c r="B76" s="145" t="str">
        <f t="shared" si="50"/>
        <v>►</v>
      </c>
      <c r="C76" s="118" t="str">
        <f>C54</f>
        <v>N.Nombre de la receta. con o sin alcohol.Cuándo.Verre Flute(s).Familia (para pegar)</v>
      </c>
      <c r="D76" s="118">
        <f>D54</f>
        <v>1</v>
      </c>
      <c r="E76" s="117" t="str">
        <f>E54</f>
        <v>Flute(s)</v>
      </c>
      <c r="F76" s="116">
        <f>F54</f>
        <v>12</v>
      </c>
      <c r="G76" s="115" t="str">
        <f>G54</f>
        <v>cl</v>
      </c>
      <c r="H76" s="1581"/>
      <c r="I76" s="277"/>
      <c r="J76" s="277"/>
      <c r="K76" s="277"/>
      <c r="L76" s="277"/>
      <c r="M76" s="277"/>
      <c r="N76" s="277"/>
      <c r="O76" s="277"/>
      <c r="P76" s="277"/>
      <c r="Q76" s="277"/>
      <c r="R76" s="277"/>
      <c r="S76" s="276"/>
      <c r="U76" s="322" t="s">
        <v>469</v>
      </c>
      <c r="V76" s="806">
        <v>240</v>
      </c>
      <c r="AD76" s="634"/>
      <c r="AE76" s="288">
        <v>20</v>
      </c>
      <c r="AF76" s="556"/>
      <c r="AG76" s="597">
        <v>1.03</v>
      </c>
      <c r="AH76" s="556"/>
      <c r="AI76" s="286" t="s">
        <v>66</v>
      </c>
      <c r="AJ76" s="551"/>
      <c r="AK76" s="1572" t="s">
        <v>2914</v>
      </c>
      <c r="AL76" s="1533"/>
      <c r="AN76" s="549"/>
      <c r="AO76" s="1"/>
      <c r="AP76" s="549"/>
      <c r="AQ76" s="3"/>
      <c r="AW76" s="1"/>
      <c r="AX76" s="1"/>
      <c r="AY76" s="1"/>
      <c r="AZ76" s="1"/>
      <c r="BA76" s="1"/>
      <c r="BB76" s="1"/>
      <c r="BC76" s="1"/>
      <c r="BD76" s="1"/>
      <c r="BE76" s="1"/>
      <c r="BF76" s="1"/>
      <c r="BG76" s="1"/>
      <c r="BP76" s="1"/>
      <c r="BQ76" s="1"/>
      <c r="BR76" s="1"/>
      <c r="BY76" s="633" t="s">
        <v>1776</v>
      </c>
      <c r="BZ76" s="119" t="s">
        <v>477</v>
      </c>
      <c r="CA76" s="93">
        <f t="shared" si="19"/>
        <v>0.35</v>
      </c>
      <c r="CB76" s="92" t="s">
        <v>282</v>
      </c>
      <c r="CC76" s="75">
        <f t="shared" si="20"/>
        <v>3</v>
      </c>
      <c r="CD76" s="74">
        <f t="shared" si="21"/>
        <v>35</v>
      </c>
      <c r="CE76" s="91">
        <v>350</v>
      </c>
      <c r="CF76" s="72">
        <v>300</v>
      </c>
      <c r="CG76" s="71">
        <v>400</v>
      </c>
      <c r="CH76" s="79">
        <f t="shared" ref="CH76:CH97" si="51">CG76/10</f>
        <v>40</v>
      </c>
      <c r="CI76" s="95">
        <v>400</v>
      </c>
      <c r="CJ76" s="810" t="s">
        <v>1848</v>
      </c>
      <c r="CL76" s="206"/>
      <c r="CM76" s="278" t="s">
        <v>2643</v>
      </c>
      <c r="CN76" s="205"/>
      <c r="CO76" s="205"/>
      <c r="CP76" s="20"/>
      <c r="CQ76" s="20"/>
      <c r="CR76" s="20"/>
      <c r="CS76" s="204"/>
      <c r="CV76" s="549"/>
      <c r="CW76" s="549"/>
      <c r="CX76" s="549"/>
      <c r="CY76" s="549"/>
      <c r="DA76" s="9">
        <v>1</v>
      </c>
    </row>
    <row r="77" spans="2:105" ht="21" customHeight="1">
      <c r="B77" s="272" t="s">
        <v>338</v>
      </c>
      <c r="C77" s="118" t="str">
        <f>C54</f>
        <v>N.Nombre de la receta. con o sin alcohol.Cuándo.Verre Flute(s).Familia (para pegar)</v>
      </c>
      <c r="D77" s="118">
        <f>D54</f>
        <v>1</v>
      </c>
      <c r="E77" s="117" t="str">
        <f>E54</f>
        <v>Flute(s)</v>
      </c>
      <c r="F77" s="116">
        <f>F54</f>
        <v>12</v>
      </c>
      <c r="G77" s="115" t="str">
        <f>G54</f>
        <v>cl</v>
      </c>
      <c r="H77" s="274" t="s">
        <v>1739</v>
      </c>
      <c r="I77" s="121"/>
      <c r="J77" s="121"/>
      <c r="K77" s="121"/>
      <c r="L77" s="121"/>
      <c r="M77" s="121"/>
      <c r="N77" s="121"/>
      <c r="O77" s="121"/>
      <c r="P77" s="121"/>
      <c r="Q77" s="121"/>
      <c r="R77" s="121"/>
      <c r="S77" s="120"/>
      <c r="U77" s="322" t="s">
        <v>467</v>
      </c>
      <c r="V77" s="806">
        <v>30</v>
      </c>
      <c r="AD77" s="634"/>
      <c r="AE77" s="288">
        <v>25</v>
      </c>
      <c r="AF77" s="556"/>
      <c r="AG77" s="597">
        <v>1.05</v>
      </c>
      <c r="AH77" s="556"/>
      <c r="AI77" s="286" t="s">
        <v>63</v>
      </c>
      <c r="AJ77" s="551"/>
      <c r="AK77" s="1572" t="s">
        <v>2915</v>
      </c>
      <c r="AL77" s="1533"/>
      <c r="AN77" s="549"/>
      <c r="AO77" s="1"/>
      <c r="AP77" s="549"/>
      <c r="AQ77" s="1662" t="s">
        <v>705</v>
      </c>
      <c r="AS77" s="1664" t="s">
        <v>844</v>
      </c>
      <c r="AT77" s="1648" t="s">
        <v>2945</v>
      </c>
      <c r="AW77" s="1"/>
      <c r="AX77" s="1"/>
      <c r="AY77" s="1"/>
      <c r="AZ77" s="1"/>
      <c r="BA77" s="1"/>
      <c r="BB77" s="1"/>
      <c r="BC77" s="1"/>
      <c r="BD77" s="1"/>
      <c r="BE77" s="1"/>
      <c r="BF77" s="1"/>
      <c r="BG77" s="1"/>
      <c r="BP77" s="1"/>
      <c r="BQ77" s="1"/>
      <c r="BR77" s="1"/>
      <c r="BY77" s="633" t="s">
        <v>1776</v>
      </c>
      <c r="BZ77" s="119" t="s">
        <v>470</v>
      </c>
      <c r="CA77" s="93">
        <f t="shared" si="19"/>
        <v>0.15</v>
      </c>
      <c r="CB77" s="92" t="s">
        <v>282</v>
      </c>
      <c r="CC77" s="75">
        <f t="shared" si="20"/>
        <v>7</v>
      </c>
      <c r="CD77" s="74">
        <f t="shared" si="21"/>
        <v>15</v>
      </c>
      <c r="CE77" s="91">
        <v>150</v>
      </c>
      <c r="CF77" s="72">
        <v>135</v>
      </c>
      <c r="CG77" s="71">
        <v>180</v>
      </c>
      <c r="CH77" s="79">
        <f t="shared" si="51"/>
        <v>18</v>
      </c>
      <c r="CI77" s="95">
        <v>180</v>
      </c>
      <c r="CJ77" s="810"/>
      <c r="CL77" s="206"/>
      <c r="CM77" s="278" t="s">
        <v>2644</v>
      </c>
      <c r="CN77" s="205"/>
      <c r="CO77" s="205"/>
      <c r="CP77" s="20"/>
      <c r="CQ77" s="20"/>
      <c r="CR77" s="20"/>
      <c r="CS77" s="204"/>
      <c r="CV77" s="549"/>
      <c r="CW77" s="549"/>
      <c r="CX77" s="549"/>
      <c r="CY77" s="549"/>
      <c r="DA77" s="9">
        <v>1</v>
      </c>
    </row>
    <row r="78" spans="2:105" ht="21" customHeight="1">
      <c r="B78" s="272" t="s">
        <v>338</v>
      </c>
      <c r="C78" s="112">
        <v>2</v>
      </c>
      <c r="D78" s="112">
        <v>2</v>
      </c>
      <c r="E78" s="112">
        <v>2</v>
      </c>
      <c r="F78" s="112">
        <v>2</v>
      </c>
      <c r="G78" s="112">
        <v>2</v>
      </c>
      <c r="H78" s="112">
        <v>10</v>
      </c>
      <c r="I78" s="112">
        <v>12</v>
      </c>
      <c r="J78" s="112">
        <v>10</v>
      </c>
      <c r="K78" s="112">
        <v>3</v>
      </c>
      <c r="L78" s="112">
        <v>11</v>
      </c>
      <c r="M78" s="112">
        <v>11</v>
      </c>
      <c r="N78" s="112">
        <v>4</v>
      </c>
      <c r="O78" s="112">
        <v>11</v>
      </c>
      <c r="P78" s="112">
        <v>11</v>
      </c>
      <c r="Q78" s="112">
        <v>11</v>
      </c>
      <c r="R78" s="112">
        <v>12</v>
      </c>
      <c r="S78" s="114">
        <v>40</v>
      </c>
      <c r="U78" s="322" t="s">
        <v>464</v>
      </c>
      <c r="V78" s="806">
        <v>570</v>
      </c>
      <c r="AD78" s="634"/>
      <c r="AE78" s="288">
        <v>20</v>
      </c>
      <c r="AF78" s="556"/>
      <c r="AG78" s="597">
        <v>1.04</v>
      </c>
      <c r="AH78" s="556"/>
      <c r="AI78" s="286" t="s">
        <v>61</v>
      </c>
      <c r="AJ78" s="551"/>
      <c r="AK78" s="1572" t="s">
        <v>2895</v>
      </c>
      <c r="AL78" s="1533"/>
      <c r="AN78" s="549"/>
      <c r="AO78" s="1"/>
      <c r="AP78" s="549"/>
      <c r="AQ78" s="1663"/>
      <c r="AS78" s="1663"/>
      <c r="AT78" s="1648"/>
      <c r="AW78" s="1"/>
      <c r="AX78" s="1"/>
      <c r="AY78" s="1"/>
      <c r="AZ78" s="1"/>
      <c r="BA78" s="1"/>
      <c r="BB78" s="1"/>
      <c r="BC78" s="1"/>
      <c r="BD78" s="1"/>
      <c r="BE78" s="1"/>
      <c r="BF78" s="1"/>
      <c r="BG78" s="1"/>
      <c r="BP78" s="1"/>
      <c r="BQ78" s="1"/>
      <c r="BR78" s="1"/>
      <c r="BY78" s="633" t="s">
        <v>1776</v>
      </c>
      <c r="BZ78" s="119" t="s">
        <v>469</v>
      </c>
      <c r="CA78" s="93">
        <f t="shared" si="19"/>
        <v>0.24</v>
      </c>
      <c r="CB78" s="92" t="s">
        <v>282</v>
      </c>
      <c r="CC78" s="75">
        <f t="shared" si="20"/>
        <v>4</v>
      </c>
      <c r="CD78" s="74">
        <f t="shared" si="21"/>
        <v>24</v>
      </c>
      <c r="CE78" s="91">
        <v>240</v>
      </c>
      <c r="CF78" s="72">
        <v>200</v>
      </c>
      <c r="CG78" s="71">
        <v>300</v>
      </c>
      <c r="CH78" s="79">
        <f t="shared" si="51"/>
        <v>30</v>
      </c>
      <c r="CI78" s="95">
        <v>300</v>
      </c>
      <c r="CJ78" s="810" t="s">
        <v>1849</v>
      </c>
      <c r="CL78" s="206"/>
      <c r="CM78" s="28" t="s">
        <v>2655</v>
      </c>
      <c r="CN78" s="205"/>
      <c r="CO78" s="205"/>
      <c r="CP78" s="20"/>
      <c r="CQ78" s="20"/>
      <c r="CR78" s="20"/>
      <c r="CS78" s="204"/>
      <c r="CV78" s="549"/>
      <c r="CW78" s="549"/>
      <c r="CX78" s="549"/>
      <c r="CY78" s="549"/>
      <c r="DA78" s="9">
        <v>1</v>
      </c>
    </row>
    <row r="79" spans="2:105" ht="21" customHeight="1" thickBot="1">
      <c r="B79" s="271" t="s">
        <v>338</v>
      </c>
      <c r="C79" s="270">
        <f t="shared" ref="C79:Q79" ca="1" si="52">CELL("largeur",C79)</f>
        <v>2</v>
      </c>
      <c r="D79" s="270">
        <f t="shared" ca="1" si="52"/>
        <v>2</v>
      </c>
      <c r="E79" s="270">
        <f t="shared" ca="1" si="52"/>
        <v>2</v>
      </c>
      <c r="F79" s="270">
        <f t="shared" ca="1" si="52"/>
        <v>2</v>
      </c>
      <c r="G79" s="270">
        <f t="shared" ca="1" si="52"/>
        <v>2</v>
      </c>
      <c r="H79" s="270">
        <f t="shared" ca="1" si="52"/>
        <v>10</v>
      </c>
      <c r="I79" s="270">
        <f t="shared" ca="1" si="52"/>
        <v>12</v>
      </c>
      <c r="J79" s="270">
        <f t="shared" ca="1" si="52"/>
        <v>10</v>
      </c>
      <c r="K79" s="270">
        <f t="shared" ca="1" si="52"/>
        <v>3</v>
      </c>
      <c r="L79" s="270">
        <f t="shared" ca="1" si="52"/>
        <v>11</v>
      </c>
      <c r="M79" s="270">
        <f t="shared" ca="1" si="52"/>
        <v>11</v>
      </c>
      <c r="N79" s="270">
        <f t="shared" ca="1" si="52"/>
        <v>4</v>
      </c>
      <c r="O79" s="270">
        <f t="shared" ca="1" si="52"/>
        <v>11</v>
      </c>
      <c r="P79" s="270">
        <f t="shared" ca="1" si="52"/>
        <v>11</v>
      </c>
      <c r="Q79" s="270">
        <f t="shared" ca="1" si="52"/>
        <v>13</v>
      </c>
      <c r="R79" s="270">
        <v>12</v>
      </c>
      <c r="S79" s="269">
        <f ca="1">CELL("largeur",S79)</f>
        <v>40</v>
      </c>
      <c r="U79" s="322" t="s">
        <v>463</v>
      </c>
      <c r="V79" s="806">
        <v>470</v>
      </c>
      <c r="AD79" s="634"/>
      <c r="AE79" s="288">
        <v>35</v>
      </c>
      <c r="AF79" s="556"/>
      <c r="AG79" s="597">
        <v>1.03</v>
      </c>
      <c r="AH79" s="556"/>
      <c r="AI79" s="286" t="s">
        <v>59</v>
      </c>
      <c r="AJ79" s="551"/>
      <c r="AK79" s="1572" t="s">
        <v>2895</v>
      </c>
      <c r="AL79" s="1533"/>
      <c r="AN79" s="549"/>
      <c r="AO79" s="5"/>
      <c r="AP79" s="549"/>
      <c r="AQ79" s="3"/>
      <c r="AW79" s="1"/>
      <c r="AX79" s="1"/>
      <c r="AY79" s="1"/>
      <c r="AZ79" s="1"/>
      <c r="BA79" s="1"/>
      <c r="BB79" s="1"/>
      <c r="BC79" s="1"/>
      <c r="BD79" s="1"/>
      <c r="BE79" s="1"/>
      <c r="BF79" s="1"/>
      <c r="BG79" s="1"/>
      <c r="BP79" s="1"/>
      <c r="BQ79" s="1"/>
      <c r="BR79" s="1"/>
      <c r="BY79" s="633" t="s">
        <v>1776</v>
      </c>
      <c r="BZ79" s="119" t="s">
        <v>467</v>
      </c>
      <c r="CA79" s="93">
        <f t="shared" si="19"/>
        <v>0.03</v>
      </c>
      <c r="CB79" s="92" t="s">
        <v>282</v>
      </c>
      <c r="CC79" s="75">
        <f t="shared" si="20"/>
        <v>33</v>
      </c>
      <c r="CD79" s="74">
        <f t="shared" si="21"/>
        <v>3</v>
      </c>
      <c r="CE79" s="91">
        <v>30</v>
      </c>
      <c r="CF79" s="72">
        <v>22</v>
      </c>
      <c r="CG79" s="71">
        <v>38</v>
      </c>
      <c r="CH79" s="79">
        <f t="shared" si="51"/>
        <v>3.8</v>
      </c>
      <c r="CI79" s="95">
        <v>45</v>
      </c>
      <c r="CJ79" s="810" t="s">
        <v>466</v>
      </c>
      <c r="CL79" s="206"/>
      <c r="CM79" s="205" t="s">
        <v>2656</v>
      </c>
      <c r="CN79" s="205"/>
      <c r="CO79" s="205"/>
      <c r="CP79" s="20"/>
      <c r="CQ79" s="20"/>
      <c r="CR79" s="20"/>
      <c r="CS79" s="204"/>
      <c r="CV79" s="549"/>
      <c r="CW79" s="549"/>
      <c r="CX79" s="549"/>
      <c r="CY79" s="549"/>
      <c r="DA79" s="9">
        <v>1</v>
      </c>
    </row>
    <row r="80" spans="2:105" ht="21" customHeight="1">
      <c r="U80" s="322" t="s">
        <v>462</v>
      </c>
      <c r="V80" s="806">
        <v>568</v>
      </c>
      <c r="AD80" s="634"/>
      <c r="AE80" s="288">
        <v>35</v>
      </c>
      <c r="AF80" s="556"/>
      <c r="AG80" s="597">
        <v>1.03</v>
      </c>
      <c r="AH80" s="556"/>
      <c r="AI80" s="286" t="s">
        <v>57</v>
      </c>
      <c r="AJ80" s="551"/>
      <c r="AK80" s="1572" t="s">
        <v>2916</v>
      </c>
      <c r="AL80" s="1533"/>
      <c r="AN80" s="549"/>
      <c r="AO80" s="1"/>
      <c r="AP80" s="549"/>
      <c r="AQ80" s="1689" t="s">
        <v>698</v>
      </c>
      <c r="AS80" s="1691" t="s">
        <v>547</v>
      </c>
      <c r="AT80" s="1648" t="s">
        <v>1144</v>
      </c>
      <c r="AW80" s="1"/>
      <c r="AX80" s="1"/>
      <c r="AY80" s="1"/>
      <c r="AZ80" s="1"/>
      <c r="BA80" s="1"/>
      <c r="BB80" s="1"/>
      <c r="BC80" s="1"/>
      <c r="BD80" s="1"/>
      <c r="BE80" s="1"/>
      <c r="BF80" s="1"/>
      <c r="BG80" s="1"/>
      <c r="BP80" s="1"/>
      <c r="BQ80" s="1"/>
      <c r="BR80" s="1"/>
      <c r="BY80" s="633" t="s">
        <v>1776</v>
      </c>
      <c r="BZ80" s="119" t="s">
        <v>464</v>
      </c>
      <c r="CA80" s="93">
        <f t="shared" si="19"/>
        <v>0.56999999999999995</v>
      </c>
      <c r="CB80" s="92" t="s">
        <v>282</v>
      </c>
      <c r="CC80" s="75">
        <f t="shared" si="20"/>
        <v>2</v>
      </c>
      <c r="CD80" s="74">
        <f t="shared" si="21"/>
        <v>57</v>
      </c>
      <c r="CE80" s="91">
        <v>570</v>
      </c>
      <c r="CF80" s="72">
        <v>550</v>
      </c>
      <c r="CG80" s="71">
        <v>600</v>
      </c>
      <c r="CH80" s="79">
        <f t="shared" si="51"/>
        <v>60</v>
      </c>
      <c r="CI80" s="95">
        <v>600</v>
      </c>
      <c r="CJ80" s="810"/>
      <c r="CL80" s="206"/>
      <c r="CM80" s="263" t="s">
        <v>2657</v>
      </c>
      <c r="CN80" s="205"/>
      <c r="CO80" s="205"/>
      <c r="CP80" s="20"/>
      <c r="CQ80" s="20"/>
      <c r="CR80" s="20"/>
      <c r="CS80" s="204"/>
      <c r="CV80" s="549"/>
      <c r="CW80" s="549"/>
      <c r="CX80" s="549"/>
      <c r="CY80" s="549"/>
      <c r="DA80" s="9">
        <v>1</v>
      </c>
    </row>
    <row r="81" spans="21:105" ht="21" customHeight="1">
      <c r="U81" s="322" t="s">
        <v>459</v>
      </c>
      <c r="V81" s="806">
        <v>473</v>
      </c>
      <c r="AD81" s="634"/>
      <c r="AE81" s="288">
        <v>18</v>
      </c>
      <c r="AF81" s="556"/>
      <c r="AG81" s="597">
        <v>1.03</v>
      </c>
      <c r="AH81" s="556"/>
      <c r="AI81" s="286" t="s">
        <v>55</v>
      </c>
      <c r="AJ81" s="551"/>
      <c r="AK81" s="1572" t="s">
        <v>2904</v>
      </c>
      <c r="AL81" s="1533"/>
      <c r="AN81" s="549"/>
      <c r="AO81" s="1"/>
      <c r="AP81" s="549"/>
      <c r="AQ81" s="1690"/>
      <c r="AS81" s="1690"/>
      <c r="AT81" s="1648"/>
      <c r="AW81" s="1"/>
      <c r="AX81" s="1"/>
      <c r="AY81" s="1"/>
      <c r="AZ81" s="1"/>
      <c r="BA81" s="1"/>
      <c r="BB81" s="1"/>
      <c r="BC81" s="1"/>
      <c r="BD81" s="1"/>
      <c r="BE81" s="1"/>
      <c r="BF81" s="1"/>
      <c r="BG81" s="1"/>
      <c r="BP81" s="1"/>
      <c r="BQ81" s="1"/>
      <c r="BR81" s="1"/>
      <c r="BY81" s="633" t="s">
        <v>1776</v>
      </c>
      <c r="BZ81" s="119" t="s">
        <v>463</v>
      </c>
      <c r="CA81" s="93">
        <f t="shared" si="19"/>
        <v>0.47</v>
      </c>
      <c r="CB81" s="92" t="s">
        <v>282</v>
      </c>
      <c r="CC81" s="75">
        <f t="shared" si="20"/>
        <v>2</v>
      </c>
      <c r="CD81" s="74">
        <f t="shared" si="21"/>
        <v>47</v>
      </c>
      <c r="CE81" s="91">
        <v>470</v>
      </c>
      <c r="CF81" s="72">
        <v>450</v>
      </c>
      <c r="CG81" s="71">
        <v>500</v>
      </c>
      <c r="CH81" s="79">
        <f t="shared" si="51"/>
        <v>50</v>
      </c>
      <c r="CI81" s="95">
        <v>500</v>
      </c>
      <c r="CJ81" s="810"/>
      <c r="CL81" s="206"/>
      <c r="CM81" s="205" t="s">
        <v>2658</v>
      </c>
      <c r="CN81" s="205"/>
      <c r="CO81" s="205"/>
      <c r="CP81" s="20"/>
      <c r="CQ81" s="20"/>
      <c r="CR81" s="20"/>
      <c r="CS81" s="204"/>
      <c r="CV81" s="549"/>
      <c r="CW81" s="549"/>
      <c r="CX81" s="549"/>
      <c r="CY81" s="549"/>
      <c r="DA81" s="9">
        <v>1</v>
      </c>
    </row>
    <row r="82" spans="21:105" ht="21" customHeight="1" thickBot="1">
      <c r="U82" s="322" t="s">
        <v>456</v>
      </c>
      <c r="V82" s="806">
        <v>400</v>
      </c>
      <c r="AD82" s="634"/>
      <c r="AE82" s="288">
        <v>35</v>
      </c>
      <c r="AF82" s="556"/>
      <c r="AG82" s="597">
        <v>1.03</v>
      </c>
      <c r="AH82" s="556"/>
      <c r="AI82" s="286" t="s">
        <v>53</v>
      </c>
      <c r="AJ82" s="551"/>
      <c r="AK82" s="1572" t="s">
        <v>2904</v>
      </c>
      <c r="AL82" s="1533"/>
      <c r="AN82" s="549"/>
      <c r="AO82" s="1"/>
      <c r="AP82" s="549"/>
      <c r="AQ82" s="3"/>
      <c r="AW82" s="1"/>
      <c r="AX82" s="1"/>
      <c r="AY82" s="1"/>
      <c r="AZ82" s="1"/>
      <c r="BA82" s="1"/>
      <c r="BB82" s="1"/>
      <c r="BC82" s="1"/>
      <c r="BD82" s="1"/>
      <c r="BE82" s="1"/>
      <c r="BF82" s="1"/>
      <c r="BG82" s="1"/>
      <c r="BP82" s="1"/>
      <c r="BQ82" s="1"/>
      <c r="BR82" s="1"/>
      <c r="BY82" s="633" t="s">
        <v>1776</v>
      </c>
      <c r="BZ82" s="119" t="s">
        <v>462</v>
      </c>
      <c r="CA82" s="93">
        <f t="shared" si="19"/>
        <v>0.56799999999999995</v>
      </c>
      <c r="CB82" s="92" t="s">
        <v>282</v>
      </c>
      <c r="CC82" s="75">
        <f t="shared" si="20"/>
        <v>2</v>
      </c>
      <c r="CD82" s="74">
        <f t="shared" si="21"/>
        <v>56.8</v>
      </c>
      <c r="CE82" s="91">
        <v>568</v>
      </c>
      <c r="CF82" s="72">
        <v>550</v>
      </c>
      <c r="CG82" s="71">
        <v>600</v>
      </c>
      <c r="CH82" s="79">
        <f t="shared" si="51"/>
        <v>60</v>
      </c>
      <c r="CI82" s="95">
        <v>600</v>
      </c>
      <c r="CJ82" s="810" t="s">
        <v>1850</v>
      </c>
      <c r="CL82" s="206"/>
      <c r="CM82" s="205"/>
      <c r="CN82" s="205"/>
      <c r="CO82" s="205"/>
      <c r="CP82" s="20"/>
      <c r="CQ82" s="20"/>
      <c r="CR82" s="20"/>
      <c r="CS82" s="204"/>
      <c r="CV82" s="549"/>
      <c r="CW82" s="549"/>
      <c r="CX82" s="549"/>
      <c r="CY82" s="549"/>
      <c r="DA82" s="9">
        <v>1</v>
      </c>
    </row>
    <row r="83" spans="21:105" ht="21" customHeight="1">
      <c r="U83" s="322" t="s">
        <v>454</v>
      </c>
      <c r="V83" s="806">
        <v>30</v>
      </c>
      <c r="AD83" s="634"/>
      <c r="AE83" s="288">
        <v>38</v>
      </c>
      <c r="AF83" s="556"/>
      <c r="AG83" s="597">
        <v>1.04</v>
      </c>
      <c r="AH83" s="556"/>
      <c r="AI83" s="286" t="s">
        <v>52</v>
      </c>
      <c r="AJ83" s="551"/>
      <c r="AK83" s="1572" t="s">
        <v>2892</v>
      </c>
      <c r="AL83" s="1533"/>
      <c r="AN83" s="549"/>
      <c r="AO83" s="1"/>
      <c r="AP83" s="549"/>
      <c r="AQ83" s="1686" t="s">
        <v>719</v>
      </c>
      <c r="AS83" s="1688" t="s">
        <v>123</v>
      </c>
      <c r="AT83" s="1648" t="s">
        <v>2946</v>
      </c>
      <c r="AW83" s="1"/>
      <c r="AX83" s="1"/>
      <c r="AY83" s="1"/>
      <c r="AZ83" s="1"/>
      <c r="BA83" s="1"/>
      <c r="BB83" s="1"/>
      <c r="BC83" s="1"/>
      <c r="BD83" s="1"/>
      <c r="BE83" s="1"/>
      <c r="BF83" s="1"/>
      <c r="BG83" s="1"/>
      <c r="BP83" s="1"/>
      <c r="BQ83" s="1"/>
      <c r="BR83" s="1"/>
      <c r="BY83" s="633" t="s">
        <v>1776</v>
      </c>
      <c r="BZ83" s="119" t="s">
        <v>459</v>
      </c>
      <c r="CA83" s="93">
        <f t="shared" ref="CA83:CA141" si="53">CE83 / 1000</f>
        <v>0.47299999999999998</v>
      </c>
      <c r="CB83" s="92" t="s">
        <v>282</v>
      </c>
      <c r="CC83" s="75">
        <f t="shared" ref="CC83:CC101" si="54">ROUND(1/CA83,0)</f>
        <v>2</v>
      </c>
      <c r="CD83" s="74">
        <f t="shared" ref="CD83:CD123" si="55">CE83/10</f>
        <v>47.3</v>
      </c>
      <c r="CE83" s="91">
        <v>473</v>
      </c>
      <c r="CF83" s="72">
        <v>450</v>
      </c>
      <c r="CG83" s="71">
        <v>500</v>
      </c>
      <c r="CH83" s="79">
        <f t="shared" si="51"/>
        <v>50</v>
      </c>
      <c r="CI83" s="95">
        <v>500</v>
      </c>
      <c r="CJ83" s="810" t="s">
        <v>1852</v>
      </c>
      <c r="CL83" s="206"/>
      <c r="CM83" s="25" t="s">
        <v>2645</v>
      </c>
      <c r="CN83" s="205"/>
      <c r="CO83" s="205"/>
      <c r="CP83" s="20"/>
      <c r="CQ83" s="20"/>
      <c r="CR83" s="20"/>
      <c r="CS83" s="204"/>
      <c r="CV83" s="549"/>
      <c r="CW83" s="549"/>
      <c r="CX83" s="549"/>
      <c r="CY83" s="549"/>
      <c r="DA83" s="9">
        <v>1</v>
      </c>
    </row>
    <row r="84" spans="21:105" ht="21" customHeight="1">
      <c r="U84" s="322" t="s">
        <v>452</v>
      </c>
      <c r="V84" s="806">
        <v>30</v>
      </c>
      <c r="AD84" s="634"/>
      <c r="AE84" s="288">
        <v>32</v>
      </c>
      <c r="AF84" s="556"/>
      <c r="AG84" s="597">
        <v>1.02</v>
      </c>
      <c r="AH84" s="556"/>
      <c r="AI84" s="286" t="s">
        <v>51</v>
      </c>
      <c r="AJ84" s="551"/>
      <c r="AK84" s="1572" t="s">
        <v>2892</v>
      </c>
      <c r="AL84" s="1533"/>
      <c r="AN84" s="549"/>
      <c r="AO84" s="1"/>
      <c r="AP84" s="549"/>
      <c r="AQ84" s="1687"/>
      <c r="AS84" s="1687"/>
      <c r="AT84" s="1648"/>
      <c r="AW84" s="1"/>
      <c r="AX84" s="1"/>
      <c r="AY84" s="1"/>
      <c r="AZ84" s="1"/>
      <c r="BA84" s="1"/>
      <c r="BB84" s="1"/>
      <c r="BC84" s="1"/>
      <c r="BD84" s="1"/>
      <c r="BE84" s="1"/>
      <c r="BF84" s="1"/>
      <c r="BG84" s="1"/>
      <c r="BP84" s="1"/>
      <c r="BQ84" s="1"/>
      <c r="BR84" s="1"/>
      <c r="BY84" s="633" t="s">
        <v>1776</v>
      </c>
      <c r="BZ84" s="119" t="s">
        <v>456</v>
      </c>
      <c r="CA84" s="93">
        <f t="shared" si="53"/>
        <v>0.4</v>
      </c>
      <c r="CB84" s="92" t="s">
        <v>282</v>
      </c>
      <c r="CC84" s="75">
        <f t="shared" si="54"/>
        <v>3</v>
      </c>
      <c r="CD84" s="74">
        <f t="shared" si="55"/>
        <v>40</v>
      </c>
      <c r="CE84" s="91">
        <v>400</v>
      </c>
      <c r="CF84" s="72">
        <v>350</v>
      </c>
      <c r="CG84" s="71">
        <v>470</v>
      </c>
      <c r="CH84" s="79">
        <f t="shared" si="51"/>
        <v>47</v>
      </c>
      <c r="CI84" s="95">
        <v>470</v>
      </c>
      <c r="CJ84" s="810" t="s">
        <v>1851</v>
      </c>
      <c r="CL84" s="206"/>
      <c r="CM84" s="278" t="s">
        <v>2646</v>
      </c>
      <c r="CN84" s="205"/>
      <c r="CO84" s="205"/>
      <c r="CP84" s="20"/>
      <c r="CQ84" s="20"/>
      <c r="CR84" s="20"/>
      <c r="CS84" s="204"/>
      <c r="CV84" s="549"/>
      <c r="CW84" s="549"/>
      <c r="CX84" s="549"/>
      <c r="CY84" s="549"/>
      <c r="DA84" s="9">
        <v>1</v>
      </c>
    </row>
    <row r="85" spans="21:105" ht="21" customHeight="1" thickBot="1">
      <c r="U85" s="322" t="s">
        <v>442</v>
      </c>
      <c r="V85" s="806">
        <v>40</v>
      </c>
      <c r="AD85" s="634"/>
      <c r="AE85" s="288">
        <v>32</v>
      </c>
      <c r="AF85" s="556"/>
      <c r="AG85" s="597">
        <v>1.05</v>
      </c>
      <c r="AH85" s="556"/>
      <c r="AI85" s="286" t="s">
        <v>50</v>
      </c>
      <c r="AJ85" s="551"/>
      <c r="AK85" s="1572" t="s">
        <v>2892</v>
      </c>
      <c r="AL85" s="1533"/>
      <c r="AN85" s="549"/>
      <c r="AO85" s="1"/>
      <c r="AP85" s="549"/>
      <c r="AQ85" s="3"/>
      <c r="AW85" s="1"/>
      <c r="AX85" s="1"/>
      <c r="AY85" s="1"/>
      <c r="AZ85" s="1"/>
      <c r="BA85" s="1"/>
      <c r="BB85" s="1"/>
      <c r="BC85" s="1"/>
      <c r="BD85" s="1"/>
      <c r="BE85" s="1"/>
      <c r="BF85" s="1"/>
      <c r="BG85" s="1"/>
      <c r="BP85" s="1"/>
      <c r="BQ85" s="1"/>
      <c r="BR85" s="1"/>
      <c r="BY85" s="633" t="s">
        <v>1776</v>
      </c>
      <c r="BZ85" s="119" t="s">
        <v>454</v>
      </c>
      <c r="CA85" s="93">
        <f t="shared" si="53"/>
        <v>0.03</v>
      </c>
      <c r="CB85" s="92" t="s">
        <v>282</v>
      </c>
      <c r="CC85" s="75">
        <f t="shared" si="54"/>
        <v>33</v>
      </c>
      <c r="CD85" s="74">
        <f t="shared" si="55"/>
        <v>3</v>
      </c>
      <c r="CE85" s="91">
        <v>30</v>
      </c>
      <c r="CF85" s="72">
        <v>22</v>
      </c>
      <c r="CG85" s="71">
        <v>38</v>
      </c>
      <c r="CH85" s="79">
        <f t="shared" si="51"/>
        <v>3.8</v>
      </c>
      <c r="CI85" s="95">
        <v>45</v>
      </c>
      <c r="CJ85" s="810" t="s">
        <v>453</v>
      </c>
      <c r="CL85" s="206"/>
      <c r="CM85" s="28" t="s">
        <v>2647</v>
      </c>
      <c r="CN85" s="205"/>
      <c r="CO85" s="205"/>
      <c r="CP85" s="20"/>
      <c r="CQ85" s="20"/>
      <c r="CR85" s="20"/>
      <c r="CS85" s="204"/>
      <c r="CV85" s="549"/>
      <c r="CW85" s="549"/>
      <c r="CX85" s="549"/>
      <c r="CY85" s="549"/>
      <c r="DA85" s="9">
        <v>1</v>
      </c>
    </row>
    <row r="86" spans="21:105" ht="21" customHeight="1">
      <c r="U86" s="322" t="s">
        <v>358</v>
      </c>
      <c r="V86" s="806">
        <v>44</v>
      </c>
      <c r="AD86" s="634"/>
      <c r="AE86" s="288">
        <v>32</v>
      </c>
      <c r="AF86" s="556"/>
      <c r="AG86" s="597">
        <v>1.04</v>
      </c>
      <c r="AH86" s="556"/>
      <c r="AI86" s="286" t="s">
        <v>49</v>
      </c>
      <c r="AJ86" s="551"/>
      <c r="AK86" s="1572" t="s">
        <v>2892</v>
      </c>
      <c r="AL86" s="1533"/>
      <c r="AN86" s="549"/>
      <c r="AO86" s="1"/>
      <c r="AP86" s="549"/>
      <c r="AQ86" s="1668" t="s">
        <v>294</v>
      </c>
      <c r="AS86" s="1670" t="s">
        <v>848</v>
      </c>
      <c r="AT86" s="1648" t="s">
        <v>2947</v>
      </c>
      <c r="AW86" s="1"/>
      <c r="AX86" s="1"/>
      <c r="AY86" s="1"/>
      <c r="AZ86" s="1"/>
      <c r="BA86" s="1"/>
      <c r="BB86" s="1"/>
      <c r="BC86" s="1"/>
      <c r="BD86" s="1"/>
      <c r="BE86" s="1"/>
      <c r="BF86" s="1"/>
      <c r="BG86" s="1"/>
      <c r="BP86" s="1"/>
      <c r="BQ86" s="1"/>
      <c r="BR86" s="1"/>
      <c r="BY86" s="633" t="s">
        <v>1776</v>
      </c>
      <c r="BZ86" s="119" t="s">
        <v>452</v>
      </c>
      <c r="CA86" s="93">
        <f t="shared" si="53"/>
        <v>0.03</v>
      </c>
      <c r="CB86" s="92" t="s">
        <v>282</v>
      </c>
      <c r="CC86" s="75">
        <f t="shared" si="54"/>
        <v>33</v>
      </c>
      <c r="CD86" s="74">
        <f t="shared" si="55"/>
        <v>3</v>
      </c>
      <c r="CE86" s="91">
        <v>30</v>
      </c>
      <c r="CF86" s="72">
        <v>22</v>
      </c>
      <c r="CG86" s="71">
        <v>38</v>
      </c>
      <c r="CH86" s="79">
        <f t="shared" si="51"/>
        <v>3.8</v>
      </c>
      <c r="CI86" s="95">
        <v>45</v>
      </c>
      <c r="CJ86" s="810" t="s">
        <v>1853</v>
      </c>
      <c r="CL86" s="206"/>
      <c r="CM86" s="278" t="s">
        <v>2659</v>
      </c>
      <c r="CN86" s="205"/>
      <c r="CO86" s="205"/>
      <c r="CP86" s="20"/>
      <c r="CQ86" s="20"/>
      <c r="CR86" s="20"/>
      <c r="CS86" s="204"/>
      <c r="CV86" s="549"/>
      <c r="CW86" s="549"/>
      <c r="CX86" s="549"/>
      <c r="CY86" s="549"/>
      <c r="DA86" s="9">
        <v>1</v>
      </c>
    </row>
    <row r="87" spans="21:105" ht="21" customHeight="1">
      <c r="U87" s="322" t="s">
        <v>406</v>
      </c>
      <c r="V87" s="806">
        <v>300</v>
      </c>
      <c r="AD87" s="634"/>
      <c r="AE87" s="288">
        <v>30</v>
      </c>
      <c r="AF87" s="556"/>
      <c r="AG87" s="597">
        <v>1.03</v>
      </c>
      <c r="AH87" s="556"/>
      <c r="AI87" s="286" t="s">
        <v>48</v>
      </c>
      <c r="AJ87" s="551"/>
      <c r="AK87" s="1572" t="s">
        <v>2917</v>
      </c>
      <c r="AL87" s="1533"/>
      <c r="AN87" s="549"/>
      <c r="AO87" s="549"/>
      <c r="AP87" s="549"/>
      <c r="AQ87" s="1669"/>
      <c r="AS87" s="1669"/>
      <c r="AT87" s="1648"/>
      <c r="AW87" s="1"/>
      <c r="AX87" s="1"/>
      <c r="AY87" s="1"/>
      <c r="AZ87" s="1"/>
      <c r="BA87" s="1"/>
      <c r="BB87" s="1"/>
      <c r="BC87" s="1"/>
      <c r="BD87" s="1"/>
      <c r="BE87" s="1"/>
      <c r="BF87" s="1"/>
      <c r="BG87" s="1"/>
      <c r="BP87" s="1"/>
      <c r="BQ87" s="1"/>
      <c r="BR87" s="1"/>
      <c r="BY87" s="633" t="s">
        <v>1776</v>
      </c>
      <c r="BZ87" s="119" t="s">
        <v>442</v>
      </c>
      <c r="CA87" s="93">
        <f t="shared" si="53"/>
        <v>0.04</v>
      </c>
      <c r="CB87" s="92" t="s">
        <v>282</v>
      </c>
      <c r="CC87" s="75">
        <f t="shared" si="54"/>
        <v>25</v>
      </c>
      <c r="CD87" s="74">
        <f t="shared" si="55"/>
        <v>4</v>
      </c>
      <c r="CE87" s="91">
        <v>40</v>
      </c>
      <c r="CF87" s="72">
        <v>30</v>
      </c>
      <c r="CG87" s="71">
        <v>50</v>
      </c>
      <c r="CH87" s="79">
        <f t="shared" si="51"/>
        <v>5</v>
      </c>
      <c r="CI87" s="95">
        <v>60</v>
      </c>
      <c r="CJ87" s="810" t="s">
        <v>1854</v>
      </c>
      <c r="CL87" s="206"/>
      <c r="CM87" s="28" t="s">
        <v>2660</v>
      </c>
      <c r="CN87" s="205"/>
      <c r="CO87" s="205"/>
      <c r="CP87" s="20"/>
      <c r="CQ87" s="20"/>
      <c r="CR87" s="20"/>
      <c r="CS87" s="204"/>
      <c r="CV87" s="549"/>
      <c r="CW87" s="549"/>
      <c r="CX87" s="549"/>
      <c r="CY87" s="549"/>
      <c r="DA87" s="9">
        <v>1</v>
      </c>
    </row>
    <row r="88" spans="21:105" ht="21" customHeight="1" thickBot="1">
      <c r="U88" s="322" t="s">
        <v>396</v>
      </c>
      <c r="V88" s="806">
        <v>200</v>
      </c>
      <c r="AD88" s="634"/>
      <c r="AE88" s="288">
        <v>16</v>
      </c>
      <c r="AF88" s="556"/>
      <c r="AG88" s="597">
        <v>1.03</v>
      </c>
      <c r="AH88" s="556"/>
      <c r="AI88" s="286" t="s">
        <v>47</v>
      </c>
      <c r="AJ88" s="551"/>
      <c r="AK88" s="1572" t="s">
        <v>2892</v>
      </c>
      <c r="AL88" s="1533"/>
      <c r="AN88" s="549"/>
      <c r="AO88" s="549"/>
      <c r="AP88" s="549"/>
      <c r="AQ88" s="3"/>
      <c r="AW88" s="1"/>
      <c r="AX88" s="1"/>
      <c r="AY88" s="1"/>
      <c r="AZ88" s="1"/>
      <c r="BA88" s="1"/>
      <c r="BB88" s="1"/>
      <c r="BC88" s="1"/>
      <c r="BD88" s="1"/>
      <c r="BE88" s="1"/>
      <c r="BF88" s="1"/>
      <c r="BG88" s="1"/>
      <c r="BP88" s="1"/>
      <c r="BQ88" s="1"/>
      <c r="BR88" s="1"/>
      <c r="BY88" s="633" t="s">
        <v>1776</v>
      </c>
      <c r="BZ88" s="119" t="s">
        <v>358</v>
      </c>
      <c r="CA88" s="93">
        <f t="shared" si="53"/>
        <v>4.3999999999999997E-2</v>
      </c>
      <c r="CB88" s="92" t="s">
        <v>282</v>
      </c>
      <c r="CC88" s="75">
        <f t="shared" si="54"/>
        <v>23</v>
      </c>
      <c r="CD88" s="74">
        <f t="shared" si="55"/>
        <v>4.4000000000000004</v>
      </c>
      <c r="CE88" s="91">
        <v>44</v>
      </c>
      <c r="CF88" s="72">
        <v>33</v>
      </c>
      <c r="CG88" s="71">
        <v>55</v>
      </c>
      <c r="CH88" s="79">
        <f t="shared" si="51"/>
        <v>5.5</v>
      </c>
      <c r="CI88" s="95">
        <v>66</v>
      </c>
      <c r="CJ88" s="810" t="s">
        <v>437</v>
      </c>
      <c r="CL88" s="206"/>
      <c r="CM88" s="28" t="s">
        <v>2648</v>
      </c>
      <c r="CN88" s="205"/>
      <c r="CO88" s="205"/>
      <c r="CP88" s="20"/>
      <c r="CQ88" s="20"/>
      <c r="CR88" s="20"/>
      <c r="CS88" s="204"/>
      <c r="CV88" s="549"/>
      <c r="CW88" s="549"/>
      <c r="CX88" s="549"/>
      <c r="CY88" s="549"/>
      <c r="DA88" s="9">
        <v>1</v>
      </c>
    </row>
    <row r="89" spans="21:105" ht="21" customHeight="1">
      <c r="U89" s="322" t="s">
        <v>359</v>
      </c>
      <c r="V89" s="806">
        <v>300</v>
      </c>
      <c r="AD89" s="634"/>
      <c r="AE89" s="288">
        <v>25</v>
      </c>
      <c r="AF89" s="556"/>
      <c r="AG89" s="597">
        <v>1.04</v>
      </c>
      <c r="AH89" s="556"/>
      <c r="AI89" s="286" t="s">
        <v>46</v>
      </c>
      <c r="AJ89" s="551"/>
      <c r="AK89" s="1572" t="s">
        <v>2895</v>
      </c>
      <c r="AL89" s="1533"/>
      <c r="AN89" s="549"/>
      <c r="AO89" s="549"/>
      <c r="AP89" s="549"/>
      <c r="AQ89" s="1645" t="s">
        <v>721</v>
      </c>
      <c r="AS89" s="1647" t="s">
        <v>850</v>
      </c>
      <c r="AT89" s="1648" t="s">
        <v>2948</v>
      </c>
      <c r="AW89" s="1"/>
      <c r="AX89" s="1"/>
      <c r="AY89" s="1"/>
      <c r="AZ89" s="1"/>
      <c r="BA89" s="1"/>
      <c r="BB89" s="1"/>
      <c r="BC89" s="1"/>
      <c r="BD89" s="1"/>
      <c r="BE89" s="1"/>
      <c r="BF89" s="1"/>
      <c r="BG89" s="1"/>
      <c r="BP89" s="1"/>
      <c r="BQ89" s="1"/>
      <c r="BR89" s="1"/>
      <c r="BY89" s="633" t="s">
        <v>1776</v>
      </c>
      <c r="BZ89" s="119" t="s">
        <v>406</v>
      </c>
      <c r="CA89" s="93">
        <f t="shared" si="53"/>
        <v>0.3</v>
      </c>
      <c r="CB89" s="92" t="s">
        <v>282</v>
      </c>
      <c r="CC89" s="75">
        <f t="shared" si="54"/>
        <v>3</v>
      </c>
      <c r="CD89" s="74">
        <f t="shared" si="55"/>
        <v>30</v>
      </c>
      <c r="CE89" s="91">
        <v>300</v>
      </c>
      <c r="CF89" s="72">
        <v>250</v>
      </c>
      <c r="CG89" s="71">
        <v>350</v>
      </c>
      <c r="CH89" s="79">
        <f t="shared" si="51"/>
        <v>35</v>
      </c>
      <c r="CI89" s="95">
        <v>350</v>
      </c>
      <c r="CJ89" s="810" t="s">
        <v>1855</v>
      </c>
      <c r="CL89" s="206"/>
      <c r="CM89" s="28" t="s">
        <v>2649</v>
      </c>
      <c r="CN89" s="205"/>
      <c r="CO89" s="205"/>
      <c r="CP89" s="20"/>
      <c r="CQ89" s="20"/>
      <c r="CR89" s="20"/>
      <c r="CS89" s="204"/>
      <c r="CV89" s="549"/>
      <c r="CW89" s="549"/>
      <c r="CX89" s="549"/>
      <c r="CY89" s="549"/>
      <c r="DA89" s="9">
        <v>1</v>
      </c>
    </row>
    <row r="90" spans="21:105" ht="21" customHeight="1">
      <c r="U90" s="322" t="s">
        <v>357</v>
      </c>
      <c r="V90" s="806">
        <v>240</v>
      </c>
      <c r="AD90" s="634"/>
      <c r="AE90" s="288">
        <v>38</v>
      </c>
      <c r="AF90" s="556"/>
      <c r="AG90" s="597">
        <v>0.96</v>
      </c>
      <c r="AH90" s="556"/>
      <c r="AI90" s="286" t="s">
        <v>45</v>
      </c>
      <c r="AJ90" s="551"/>
      <c r="AK90" s="1572" t="s">
        <v>2890</v>
      </c>
      <c r="AL90" s="1533"/>
      <c r="AN90" s="549"/>
      <c r="AO90" s="549"/>
      <c r="AP90" s="549"/>
      <c r="AQ90" s="1646"/>
      <c r="AS90" s="1646"/>
      <c r="AT90" s="1648"/>
      <c r="AW90" s="1"/>
      <c r="AX90" s="1"/>
      <c r="AY90" s="1"/>
      <c r="AZ90" s="1"/>
      <c r="BA90" s="1"/>
      <c r="BB90" s="1"/>
      <c r="BC90" s="1"/>
      <c r="BD90" s="1"/>
      <c r="BE90" s="1"/>
      <c r="BF90" s="1"/>
      <c r="BG90" s="1"/>
      <c r="BP90" s="1"/>
      <c r="BQ90" s="1"/>
      <c r="BR90" s="1"/>
      <c r="BY90" s="633" t="s">
        <v>1776</v>
      </c>
      <c r="BZ90" s="119" t="s">
        <v>396</v>
      </c>
      <c r="CA90" s="93">
        <f t="shared" si="53"/>
        <v>0.2</v>
      </c>
      <c r="CB90" s="92" t="s">
        <v>282</v>
      </c>
      <c r="CC90" s="75">
        <f t="shared" si="54"/>
        <v>5</v>
      </c>
      <c r="CD90" s="74">
        <f t="shared" si="55"/>
        <v>20</v>
      </c>
      <c r="CE90" s="91">
        <v>200</v>
      </c>
      <c r="CF90" s="72">
        <v>180</v>
      </c>
      <c r="CG90" s="71">
        <v>240</v>
      </c>
      <c r="CH90" s="79">
        <f t="shared" si="51"/>
        <v>24</v>
      </c>
      <c r="CI90" s="95">
        <v>240</v>
      </c>
      <c r="CJ90" s="810" t="s">
        <v>1856</v>
      </c>
      <c r="CL90" s="206"/>
      <c r="CM90" s="28" t="s">
        <v>2650</v>
      </c>
      <c r="CN90" s="205"/>
      <c r="CO90" s="205"/>
      <c r="CP90" s="20"/>
      <c r="CQ90" s="20"/>
      <c r="CR90" s="20"/>
      <c r="CS90" s="204"/>
      <c r="CV90" s="549"/>
      <c r="CW90" s="549"/>
      <c r="CX90" s="549"/>
      <c r="CY90" s="549"/>
      <c r="DA90" s="9">
        <v>1</v>
      </c>
    </row>
    <row r="91" spans="21:105" ht="21" customHeight="1" thickBot="1">
      <c r="U91" s="322" t="s">
        <v>355</v>
      </c>
      <c r="V91" s="806">
        <v>237</v>
      </c>
      <c r="AD91" s="634"/>
      <c r="AE91" s="288">
        <v>18</v>
      </c>
      <c r="AF91" s="556"/>
      <c r="AG91" s="597">
        <v>1.02</v>
      </c>
      <c r="AH91" s="556"/>
      <c r="AI91" s="286" t="s">
        <v>44</v>
      </c>
      <c r="AJ91" s="551"/>
      <c r="AK91" s="1572" t="s">
        <v>2918</v>
      </c>
      <c r="AL91" s="1533"/>
      <c r="AN91" s="549"/>
      <c r="AO91" s="549"/>
      <c r="AP91" s="549"/>
      <c r="AQ91" s="3"/>
      <c r="AW91" s="1"/>
      <c r="AX91" s="1"/>
      <c r="AY91" s="1"/>
      <c r="AZ91" s="1"/>
      <c r="BA91" s="1"/>
      <c r="BB91" s="1"/>
      <c r="BC91" s="1"/>
      <c r="BD91" s="1"/>
      <c r="BE91" s="1"/>
      <c r="BF91" s="1"/>
      <c r="BG91" s="1"/>
      <c r="BP91" s="1"/>
      <c r="BQ91" s="1"/>
      <c r="BR91" s="1"/>
      <c r="BY91" s="633" t="s">
        <v>1776</v>
      </c>
      <c r="BZ91" s="119" t="s">
        <v>359</v>
      </c>
      <c r="CA91" s="93">
        <f t="shared" si="53"/>
        <v>0.3</v>
      </c>
      <c r="CB91" s="92" t="s">
        <v>282</v>
      </c>
      <c r="CC91" s="75">
        <f t="shared" si="54"/>
        <v>3</v>
      </c>
      <c r="CD91" s="74">
        <f t="shared" si="55"/>
        <v>30</v>
      </c>
      <c r="CE91" s="91">
        <v>300</v>
      </c>
      <c r="CF91" s="72">
        <v>240</v>
      </c>
      <c r="CG91" s="71">
        <v>350</v>
      </c>
      <c r="CH91" s="79">
        <f t="shared" si="51"/>
        <v>35</v>
      </c>
      <c r="CI91" s="95">
        <v>350</v>
      </c>
      <c r="CJ91" s="810"/>
      <c r="CL91" s="206"/>
      <c r="CM91" s="28" t="s">
        <v>2651</v>
      </c>
      <c r="CN91" s="205"/>
      <c r="CO91" s="205"/>
      <c r="CP91" s="20"/>
      <c r="CQ91" s="20"/>
      <c r="CR91" s="20"/>
      <c r="CS91" s="204"/>
      <c r="CV91" s="549"/>
      <c r="CW91" s="549"/>
      <c r="CX91" s="549"/>
      <c r="CY91" s="549"/>
      <c r="DA91" s="9">
        <v>1</v>
      </c>
    </row>
    <row r="92" spans="21:105" ht="21" customHeight="1">
      <c r="U92" s="322" t="s">
        <v>351</v>
      </c>
      <c r="V92" s="806">
        <v>60</v>
      </c>
      <c r="AD92" s="634"/>
      <c r="AE92" s="288">
        <v>25</v>
      </c>
      <c r="AF92" s="556"/>
      <c r="AG92" s="597">
        <v>1.03</v>
      </c>
      <c r="AH92" s="556"/>
      <c r="AI92" s="286" t="s">
        <v>43</v>
      </c>
      <c r="AJ92" s="551"/>
      <c r="AK92" s="1572" t="s">
        <v>2904</v>
      </c>
      <c r="AL92" s="1533"/>
      <c r="AN92" s="549"/>
      <c r="AO92" s="549"/>
      <c r="AP92" s="549"/>
      <c r="AQ92" s="1645" t="s">
        <v>873</v>
      </c>
      <c r="AS92" s="1647" t="s">
        <v>852</v>
      </c>
      <c r="AT92" s="1648" t="s">
        <v>2949</v>
      </c>
      <c r="AW92" s="1"/>
      <c r="AX92" s="1"/>
      <c r="AY92" s="1"/>
      <c r="AZ92" s="1"/>
      <c r="BA92" s="1"/>
      <c r="BB92" s="1"/>
      <c r="BC92" s="1"/>
      <c r="BD92" s="1"/>
      <c r="BE92" s="1"/>
      <c r="BF92" s="1"/>
      <c r="BG92" s="1"/>
      <c r="BP92" s="1"/>
      <c r="BQ92" s="1"/>
      <c r="BR92" s="1"/>
      <c r="BY92" s="633" t="s">
        <v>1776</v>
      </c>
      <c r="BZ92" s="119" t="s">
        <v>357</v>
      </c>
      <c r="CA92" s="93">
        <f t="shared" si="53"/>
        <v>0.24</v>
      </c>
      <c r="CB92" s="92" t="s">
        <v>282</v>
      </c>
      <c r="CC92" s="75">
        <f t="shared" si="54"/>
        <v>4</v>
      </c>
      <c r="CD92" s="74">
        <f t="shared" si="55"/>
        <v>24</v>
      </c>
      <c r="CE92" s="91">
        <v>240</v>
      </c>
      <c r="CF92" s="72">
        <v>180</v>
      </c>
      <c r="CG92" s="71">
        <v>300</v>
      </c>
      <c r="CH92" s="79">
        <f t="shared" si="51"/>
        <v>30</v>
      </c>
      <c r="CI92" s="95">
        <v>300</v>
      </c>
      <c r="CJ92" s="810"/>
      <c r="CL92" s="217"/>
      <c r="CM92" s="11"/>
      <c r="CN92" s="11"/>
      <c r="CO92" s="11"/>
      <c r="CP92" s="11"/>
      <c r="CQ92" s="11"/>
      <c r="CR92" s="11"/>
      <c r="CS92" s="216"/>
      <c r="CV92" s="549"/>
      <c r="CW92" s="549"/>
      <c r="CX92" s="549"/>
      <c r="CY92" s="549"/>
      <c r="DA92" s="9">
        <v>1</v>
      </c>
    </row>
    <row r="93" spans="21:105" ht="21" customHeight="1">
      <c r="U93" s="322" t="s">
        <v>349</v>
      </c>
      <c r="V93" s="806">
        <v>75</v>
      </c>
      <c r="AD93" s="634"/>
      <c r="AE93" s="288">
        <v>30</v>
      </c>
      <c r="AF93" s="556"/>
      <c r="AG93" s="597">
        <v>1.03</v>
      </c>
      <c r="AH93" s="556"/>
      <c r="AI93" s="286" t="s">
        <v>41</v>
      </c>
      <c r="AJ93" s="551"/>
      <c r="AK93" s="1572" t="s">
        <v>2896</v>
      </c>
      <c r="AL93" s="1533"/>
      <c r="AN93" s="549"/>
      <c r="AO93" s="549"/>
      <c r="AP93" s="549"/>
      <c r="AQ93" s="1646"/>
      <c r="AS93" s="1646"/>
      <c r="AT93" s="1648"/>
      <c r="AW93" s="1"/>
      <c r="AX93" s="1"/>
      <c r="AY93" s="1"/>
      <c r="AZ93" s="1"/>
      <c r="BA93" s="1"/>
      <c r="BB93" s="1"/>
      <c r="BC93" s="1"/>
      <c r="BD93" s="1"/>
      <c r="BE93" s="1"/>
      <c r="BF93" s="1"/>
      <c r="BG93" s="1"/>
      <c r="BP93" s="1"/>
      <c r="BQ93" s="1"/>
      <c r="BR93" s="1"/>
      <c r="BY93" s="633" t="s">
        <v>1776</v>
      </c>
      <c r="BZ93" s="119" t="s">
        <v>355</v>
      </c>
      <c r="CA93" s="93">
        <f t="shared" si="53"/>
        <v>0.23699999999999999</v>
      </c>
      <c r="CB93" s="92" t="s">
        <v>282</v>
      </c>
      <c r="CC93" s="75">
        <f t="shared" si="54"/>
        <v>4</v>
      </c>
      <c r="CD93" s="74">
        <f t="shared" si="55"/>
        <v>23.7</v>
      </c>
      <c r="CE93" s="91">
        <v>237</v>
      </c>
      <c r="CF93" s="72">
        <v>177</v>
      </c>
      <c r="CG93" s="71">
        <v>296</v>
      </c>
      <c r="CH93" s="79">
        <f t="shared" si="51"/>
        <v>29.6</v>
      </c>
      <c r="CI93" s="95">
        <v>355</v>
      </c>
      <c r="CJ93" s="810" t="s">
        <v>354</v>
      </c>
      <c r="CL93" s="261"/>
      <c r="CM93" s="260"/>
      <c r="CN93" s="282"/>
      <c r="CO93" s="282"/>
      <c r="CP93" s="282"/>
      <c r="CQ93" s="260"/>
      <c r="CR93" s="260"/>
      <c r="CS93" s="259"/>
      <c r="CV93" s="549"/>
      <c r="CW93" s="549"/>
      <c r="CX93" s="549"/>
      <c r="CY93" s="549"/>
      <c r="DA93" s="9">
        <v>1</v>
      </c>
    </row>
    <row r="94" spans="21:105" ht="21" customHeight="1">
      <c r="U94" s="322" t="s">
        <v>347</v>
      </c>
      <c r="V94" s="806">
        <v>200</v>
      </c>
      <c r="AD94" s="634"/>
      <c r="AE94" s="288">
        <v>30</v>
      </c>
      <c r="AF94" s="556"/>
      <c r="AG94" s="597">
        <v>1.03</v>
      </c>
      <c r="AH94" s="556"/>
      <c r="AI94" s="286" t="s">
        <v>40</v>
      </c>
      <c r="AJ94" s="551"/>
      <c r="AK94" s="1572" t="s">
        <v>2890</v>
      </c>
      <c r="AL94" s="1533"/>
      <c r="AN94" s="549"/>
      <c r="AO94" s="549"/>
      <c r="AP94" s="549"/>
      <c r="AQ94" s="3"/>
      <c r="AW94" s="1"/>
      <c r="AX94" s="1"/>
      <c r="AY94" s="1"/>
      <c r="AZ94" s="1"/>
      <c r="BA94" s="1"/>
      <c r="BB94" s="1"/>
      <c r="BC94" s="1"/>
      <c r="BD94" s="1"/>
      <c r="BE94" s="1"/>
      <c r="BF94" s="1"/>
      <c r="BG94" s="1"/>
      <c r="BP94" s="1"/>
      <c r="BQ94" s="1"/>
      <c r="BR94" s="1"/>
      <c r="BY94" s="633" t="s">
        <v>1776</v>
      </c>
      <c r="BZ94" s="119" t="s">
        <v>351</v>
      </c>
      <c r="CA94" s="93">
        <f t="shared" si="53"/>
        <v>0.06</v>
      </c>
      <c r="CB94" s="92" t="s">
        <v>282</v>
      </c>
      <c r="CC94" s="75">
        <f t="shared" si="54"/>
        <v>17</v>
      </c>
      <c r="CD94" s="74">
        <f t="shared" si="55"/>
        <v>6</v>
      </c>
      <c r="CE94" s="91">
        <v>60</v>
      </c>
      <c r="CF94" s="72">
        <v>50</v>
      </c>
      <c r="CG94" s="71">
        <v>75</v>
      </c>
      <c r="CH94" s="79">
        <f t="shared" si="51"/>
        <v>7.5</v>
      </c>
      <c r="CI94" s="95">
        <v>75</v>
      </c>
      <c r="CJ94" s="810" t="s">
        <v>1857</v>
      </c>
      <c r="CL94" s="217"/>
      <c r="CM94" s="11"/>
      <c r="CN94" s="11"/>
      <c r="CO94" s="11"/>
      <c r="CP94" s="11"/>
      <c r="CQ94" s="11"/>
      <c r="CR94" s="11"/>
      <c r="CS94" s="216"/>
      <c r="CV94" s="549"/>
      <c r="CW94" s="549"/>
      <c r="CX94" s="549"/>
      <c r="CY94" s="549"/>
      <c r="DA94" s="9">
        <v>1</v>
      </c>
    </row>
    <row r="95" spans="21:105" ht="21" customHeight="1" thickBot="1">
      <c r="U95" s="322" t="s">
        <v>342</v>
      </c>
      <c r="V95" s="1023">
        <v>360</v>
      </c>
      <c r="AD95" s="634"/>
      <c r="AE95" s="288">
        <v>40</v>
      </c>
      <c r="AF95" s="556"/>
      <c r="AG95" s="597">
        <v>0.96</v>
      </c>
      <c r="AH95" s="556"/>
      <c r="AI95" s="286" t="s">
        <v>39</v>
      </c>
      <c r="AJ95" s="551"/>
      <c r="AK95" s="1572" t="s">
        <v>2919</v>
      </c>
      <c r="AL95" s="1533"/>
      <c r="AN95" s="549"/>
      <c r="AO95" s="549"/>
      <c r="AP95" s="549"/>
      <c r="AQ95" s="1571" t="s">
        <v>1750</v>
      </c>
      <c r="AS95" s="1571" t="s">
        <v>812</v>
      </c>
      <c r="AT95" s="1571" t="s">
        <v>2938</v>
      </c>
      <c r="AW95" s="1"/>
      <c r="AX95" s="1"/>
      <c r="AY95" s="1"/>
      <c r="AZ95" s="1"/>
      <c r="BA95" s="1"/>
      <c r="BB95" s="1"/>
      <c r="BC95" s="1"/>
      <c r="BD95" s="1"/>
      <c r="BE95" s="1"/>
      <c r="BF95" s="1"/>
      <c r="BG95" s="1"/>
      <c r="BP95" s="1"/>
      <c r="BQ95" s="1"/>
      <c r="BR95" s="1"/>
      <c r="BY95" s="633" t="s">
        <v>1776</v>
      </c>
      <c r="BZ95" s="119" t="s">
        <v>349</v>
      </c>
      <c r="CA95" s="93">
        <f t="shared" si="53"/>
        <v>7.4999999999999997E-2</v>
      </c>
      <c r="CB95" s="92" t="s">
        <v>282</v>
      </c>
      <c r="CC95" s="75">
        <f t="shared" si="54"/>
        <v>13</v>
      </c>
      <c r="CD95" s="74">
        <f t="shared" si="55"/>
        <v>7.5</v>
      </c>
      <c r="CE95" s="91">
        <v>75</v>
      </c>
      <c r="CF95" s="72">
        <v>60</v>
      </c>
      <c r="CG95" s="71">
        <v>90</v>
      </c>
      <c r="CH95" s="79">
        <f t="shared" si="51"/>
        <v>9</v>
      </c>
      <c r="CI95" s="95">
        <v>90</v>
      </c>
      <c r="CJ95" s="810" t="s">
        <v>1858</v>
      </c>
      <c r="CL95" s="217"/>
      <c r="CM95" s="461" t="s">
        <v>2670</v>
      </c>
      <c r="CN95" s="11"/>
      <c r="CO95" s="11"/>
      <c r="CP95" s="11"/>
      <c r="CQ95" s="11"/>
      <c r="CR95" s="11"/>
      <c r="CS95" s="216"/>
      <c r="CV95" s="549"/>
      <c r="CW95" s="549"/>
      <c r="CX95" s="549"/>
      <c r="CY95" s="549"/>
      <c r="DA95" s="9">
        <v>1</v>
      </c>
    </row>
    <row r="96" spans="21:105" ht="21" customHeight="1">
      <c r="AD96" s="634"/>
      <c r="AE96" s="288">
        <v>25</v>
      </c>
      <c r="AF96" s="556"/>
      <c r="AG96" s="597">
        <v>1.01</v>
      </c>
      <c r="AH96" s="556"/>
      <c r="AI96" s="286" t="s">
        <v>38</v>
      </c>
      <c r="AJ96" s="551"/>
      <c r="AK96" s="1572" t="s">
        <v>2900</v>
      </c>
      <c r="AL96" s="1533"/>
      <c r="AN96" s="549"/>
      <c r="AO96" s="549"/>
      <c r="AP96" s="549"/>
      <c r="AQ96" s="1571"/>
      <c r="AS96" s="1571"/>
      <c r="AT96" s="1571"/>
      <c r="AW96" s="1"/>
      <c r="AX96" s="1"/>
      <c r="AY96" s="1"/>
      <c r="AZ96" s="1"/>
      <c r="BA96" s="1"/>
      <c r="BB96" s="1"/>
      <c r="BC96" s="1"/>
      <c r="BD96" s="1"/>
      <c r="BE96" s="1"/>
      <c r="BF96" s="1"/>
      <c r="BG96" s="1"/>
      <c r="BP96" s="1"/>
      <c r="BQ96" s="1"/>
      <c r="BR96" s="1"/>
      <c r="BY96" s="633" t="s">
        <v>1776</v>
      </c>
      <c r="BZ96" s="119" t="s">
        <v>347</v>
      </c>
      <c r="CA96" s="93">
        <f t="shared" si="53"/>
        <v>0.2</v>
      </c>
      <c r="CB96" s="92" t="s">
        <v>282</v>
      </c>
      <c r="CC96" s="75">
        <f t="shared" si="54"/>
        <v>5</v>
      </c>
      <c r="CD96" s="74">
        <f t="shared" si="55"/>
        <v>20</v>
      </c>
      <c r="CE96" s="91">
        <v>200</v>
      </c>
      <c r="CF96" s="72">
        <v>150</v>
      </c>
      <c r="CG96" s="71">
        <v>250</v>
      </c>
      <c r="CH96" s="79">
        <f t="shared" si="51"/>
        <v>25</v>
      </c>
      <c r="CI96" s="95">
        <v>250</v>
      </c>
      <c r="CJ96" s="810" t="s">
        <v>1859</v>
      </c>
      <c r="CL96" s="217"/>
      <c r="CN96" s="11"/>
      <c r="CO96" s="724" t="s">
        <v>2671</v>
      </c>
      <c r="CP96" s="257" t="s">
        <v>338</v>
      </c>
      <c r="CQ96" s="263" t="s">
        <v>974</v>
      </c>
      <c r="CR96" s="263"/>
      <c r="CS96" s="262"/>
      <c r="CV96" s="549"/>
      <c r="CW96" s="549"/>
      <c r="CX96" s="549"/>
      <c r="CY96" s="549"/>
      <c r="DA96" s="9">
        <v>1</v>
      </c>
    </row>
    <row r="97" spans="30:105" ht="21" customHeight="1" thickBot="1">
      <c r="AD97" s="634"/>
      <c r="AE97" s="288">
        <v>17</v>
      </c>
      <c r="AF97" s="556"/>
      <c r="AG97" s="597">
        <v>1.03</v>
      </c>
      <c r="AH97" s="556"/>
      <c r="AI97" s="286" t="s">
        <v>37</v>
      </c>
      <c r="AJ97" s="551"/>
      <c r="AK97" s="1572" t="s">
        <v>2892</v>
      </c>
      <c r="AL97" s="1533"/>
      <c r="AN97" s="549"/>
      <c r="AO97" s="549"/>
      <c r="AP97" s="549"/>
      <c r="AQ97" s="3"/>
      <c r="AW97" s="1"/>
      <c r="AX97" s="1"/>
      <c r="AY97" s="1"/>
      <c r="AZ97" s="1"/>
      <c r="BA97" s="1"/>
      <c r="BB97" s="1"/>
      <c r="BC97" s="1"/>
      <c r="BD97" s="1"/>
      <c r="BE97" s="1"/>
      <c r="BF97" s="1"/>
      <c r="BG97" s="1"/>
      <c r="BP97" s="1"/>
      <c r="BQ97" s="1"/>
      <c r="BR97" s="1"/>
      <c r="BY97" s="633" t="s">
        <v>1776</v>
      </c>
      <c r="BZ97" s="119" t="s">
        <v>342</v>
      </c>
      <c r="CA97" s="93">
        <f t="shared" si="53"/>
        <v>0.36</v>
      </c>
      <c r="CB97" s="92" t="s">
        <v>282</v>
      </c>
      <c r="CC97" s="75">
        <f t="shared" si="54"/>
        <v>3</v>
      </c>
      <c r="CD97" s="74">
        <f t="shared" si="55"/>
        <v>36</v>
      </c>
      <c r="CE97" s="91">
        <v>360</v>
      </c>
      <c r="CF97" s="72">
        <v>300</v>
      </c>
      <c r="CG97" s="71">
        <v>470</v>
      </c>
      <c r="CH97" s="79">
        <f t="shared" si="51"/>
        <v>47</v>
      </c>
      <c r="CI97" s="95">
        <v>470</v>
      </c>
      <c r="CJ97" s="810" t="s">
        <v>341</v>
      </c>
      <c r="CL97" s="217"/>
      <c r="CM97" s="11"/>
      <c r="CN97" s="11"/>
      <c r="CO97" s="892" t="s">
        <v>2672</v>
      </c>
      <c r="CP97" s="269">
        <v>40</v>
      </c>
      <c r="CQ97" s="11" t="s">
        <v>976</v>
      </c>
      <c r="CR97" s="11"/>
      <c r="CS97" s="216"/>
      <c r="CV97" s="549"/>
      <c r="CW97" s="549"/>
      <c r="CX97" s="549"/>
      <c r="CY97" s="549"/>
      <c r="DA97" s="9">
        <v>1</v>
      </c>
    </row>
    <row r="98" spans="30:105" ht="21" customHeight="1">
      <c r="AD98" s="634"/>
      <c r="AE98" s="288">
        <v>25</v>
      </c>
      <c r="AF98" s="556"/>
      <c r="AG98" s="597">
        <v>1.04</v>
      </c>
      <c r="AH98" s="556"/>
      <c r="AI98" s="286" t="s">
        <v>36</v>
      </c>
      <c r="AJ98" s="551"/>
      <c r="AK98" s="1572" t="s">
        <v>2896</v>
      </c>
      <c r="AL98" s="1533"/>
      <c r="AN98" s="549"/>
      <c r="AO98" s="549"/>
      <c r="AP98" s="549"/>
      <c r="AQ98" s="1692" t="s">
        <v>722</v>
      </c>
      <c r="AS98" s="1694" t="s">
        <v>855</v>
      </c>
      <c r="AT98" s="1648" t="s">
        <v>856</v>
      </c>
      <c r="AW98" s="1"/>
      <c r="AX98" s="1"/>
      <c r="AY98" s="1"/>
      <c r="AZ98" s="1"/>
      <c r="BA98" s="1"/>
      <c r="BB98" s="1"/>
      <c r="BC98" s="1"/>
      <c r="BD98" s="1"/>
      <c r="BE98" s="1"/>
      <c r="BF98" s="1"/>
      <c r="BG98" s="1"/>
      <c r="BP98" s="1"/>
      <c r="BQ98" s="1"/>
      <c r="BR98" s="1"/>
      <c r="BY98" s="3"/>
      <c r="BZ98" s="540" t="s">
        <v>1777</v>
      </c>
      <c r="CA98" s="77">
        <f t="shared" si="53"/>
        <v>0.03</v>
      </c>
      <c r="CB98" s="82" t="s">
        <v>243</v>
      </c>
      <c r="CC98" s="75">
        <f t="shared" si="54"/>
        <v>33</v>
      </c>
      <c r="CD98" s="74">
        <f t="shared" si="55"/>
        <v>3</v>
      </c>
      <c r="CE98" s="91">
        <v>30</v>
      </c>
      <c r="CF98" s="72"/>
      <c r="CG98" s="71"/>
      <c r="CH98" s="84"/>
      <c r="CI98" s="88"/>
      <c r="CJ98" s="813" t="s">
        <v>1860</v>
      </c>
      <c r="CL98" s="217"/>
      <c r="CM98" s="11"/>
      <c r="CN98" s="11" t="s">
        <v>2669</v>
      </c>
      <c r="CO98" s="11"/>
      <c r="CP98" s="11"/>
      <c r="CQ98" s="11"/>
      <c r="CR98" s="11"/>
      <c r="CS98" s="216"/>
      <c r="CV98" s="549"/>
      <c r="CW98" s="549"/>
      <c r="CX98" s="549"/>
      <c r="CY98" s="549"/>
      <c r="DA98" s="9">
        <v>1</v>
      </c>
    </row>
    <row r="99" spans="30:105" ht="21" customHeight="1">
      <c r="AD99" s="634"/>
      <c r="AE99" s="288">
        <v>21</v>
      </c>
      <c r="AF99" s="556"/>
      <c r="AG99" s="597">
        <v>1.04</v>
      </c>
      <c r="AH99" s="556"/>
      <c r="AI99" s="286" t="s">
        <v>35</v>
      </c>
      <c r="AJ99" s="551"/>
      <c r="AK99" s="1572" t="s">
        <v>2907</v>
      </c>
      <c r="AL99" s="1533"/>
      <c r="AN99" s="549"/>
      <c r="AO99" s="549"/>
      <c r="AP99" s="549"/>
      <c r="AQ99" s="1693"/>
      <c r="AS99" s="1693"/>
      <c r="AT99" s="1648"/>
      <c r="AW99" s="1"/>
      <c r="AX99" s="1"/>
      <c r="AY99" s="1"/>
      <c r="AZ99" s="1"/>
      <c r="BA99" s="1"/>
      <c r="BB99" s="1"/>
      <c r="BC99" s="1"/>
      <c r="BD99" s="1"/>
      <c r="BE99" s="1"/>
      <c r="BF99" s="1"/>
      <c r="BG99" s="1"/>
      <c r="BP99" s="1"/>
      <c r="BQ99" s="1"/>
      <c r="BR99" s="1"/>
      <c r="BY99" s="3"/>
      <c r="BZ99" s="541" t="s">
        <v>1778</v>
      </c>
      <c r="CA99" s="77">
        <f t="shared" si="53"/>
        <v>0.09</v>
      </c>
      <c r="CB99" s="82" t="s">
        <v>243</v>
      </c>
      <c r="CC99" s="75">
        <f t="shared" si="54"/>
        <v>11</v>
      </c>
      <c r="CD99" s="74">
        <f t="shared" si="55"/>
        <v>9</v>
      </c>
      <c r="CE99" s="91">
        <v>90</v>
      </c>
      <c r="CF99" s="72"/>
      <c r="CG99" s="71"/>
      <c r="CH99" s="84"/>
      <c r="CI99" s="88"/>
      <c r="CJ99" s="813" t="s">
        <v>1861</v>
      </c>
      <c r="CL99" s="217"/>
      <c r="CM99" s="11"/>
      <c r="CN99" s="11"/>
      <c r="CO99" s="11"/>
      <c r="CP99" s="11"/>
      <c r="CQ99" s="11"/>
      <c r="CR99" s="11"/>
      <c r="CS99" s="216"/>
      <c r="CV99" s="549"/>
      <c r="CW99" s="549"/>
      <c r="CX99" s="549"/>
      <c r="CY99" s="549"/>
      <c r="DA99" s="9">
        <v>1</v>
      </c>
    </row>
    <row r="100" spans="30:105" ht="21" customHeight="1" thickBot="1">
      <c r="AD100" s="634"/>
      <c r="AE100" s="288">
        <v>19</v>
      </c>
      <c r="AF100" s="556"/>
      <c r="AG100" s="597">
        <v>1.03</v>
      </c>
      <c r="AH100" s="556"/>
      <c r="AI100" s="286" t="s">
        <v>34</v>
      </c>
      <c r="AJ100" s="551"/>
      <c r="AK100" s="1572" t="s">
        <v>2920</v>
      </c>
      <c r="AL100" s="1533"/>
      <c r="AN100" s="549"/>
      <c r="AO100" s="549"/>
      <c r="AP100" s="549"/>
      <c r="AQ100" s="3"/>
      <c r="AW100" s="1"/>
      <c r="AX100" s="1"/>
      <c r="AY100" s="1"/>
      <c r="AZ100" s="1"/>
      <c r="BA100" s="1"/>
      <c r="BB100" s="1"/>
      <c r="BC100" s="1"/>
      <c r="BD100" s="1"/>
      <c r="BE100" s="1"/>
      <c r="BF100" s="1"/>
      <c r="BG100" s="1"/>
      <c r="BP100" s="1"/>
      <c r="BQ100" s="1"/>
      <c r="BR100" s="1"/>
      <c r="BY100" s="3"/>
      <c r="BZ100" s="543" t="s">
        <v>1868</v>
      </c>
      <c r="CA100" s="93">
        <f t="shared" si="53"/>
        <v>0.05</v>
      </c>
      <c r="CB100" s="92" t="s">
        <v>282</v>
      </c>
      <c r="CC100" s="75">
        <f t="shared" si="54"/>
        <v>20</v>
      </c>
      <c r="CD100" s="74">
        <f t="shared" si="55"/>
        <v>5</v>
      </c>
      <c r="CE100" s="91">
        <v>50</v>
      </c>
      <c r="CF100" s="72"/>
      <c r="CG100" s="71"/>
      <c r="CH100" s="70"/>
      <c r="CI100" s="95"/>
      <c r="CJ100" s="810"/>
      <c r="CL100" s="217"/>
      <c r="CM100" s="461" t="s">
        <v>2673</v>
      </c>
      <c r="CN100" s="11"/>
      <c r="CO100" s="11"/>
      <c r="CP100" s="11"/>
      <c r="CQ100" s="11"/>
      <c r="CR100" s="11"/>
      <c r="CS100" s="216"/>
      <c r="CV100" s="549"/>
      <c r="CW100" s="549"/>
      <c r="CX100" s="549"/>
      <c r="CY100" s="549"/>
      <c r="DA100" s="9">
        <v>1</v>
      </c>
    </row>
    <row r="101" spans="30:105" ht="21" customHeight="1">
      <c r="AD101" s="634"/>
      <c r="AE101" s="288">
        <v>24</v>
      </c>
      <c r="AF101" s="556"/>
      <c r="AG101" s="597">
        <v>1.02</v>
      </c>
      <c r="AH101" s="556"/>
      <c r="AI101" s="286" t="s">
        <v>33</v>
      </c>
      <c r="AJ101" s="551"/>
      <c r="AK101" s="1572" t="s">
        <v>2893</v>
      </c>
      <c r="AL101" s="1533"/>
      <c r="AN101" s="549"/>
      <c r="AO101" s="549"/>
      <c r="AP101" s="549"/>
      <c r="AQ101" s="1692" t="s">
        <v>725</v>
      </c>
      <c r="AS101" s="1694" t="s">
        <v>857</v>
      </c>
      <c r="AT101" s="1648" t="s">
        <v>858</v>
      </c>
      <c r="AW101" s="1"/>
      <c r="AX101" s="1"/>
      <c r="AY101" s="1"/>
      <c r="AZ101" s="1"/>
      <c r="BA101" s="1"/>
      <c r="BB101" s="1"/>
      <c r="BC101" s="1"/>
      <c r="BD101" s="1"/>
      <c r="BE101" s="1"/>
      <c r="BF101" s="1"/>
      <c r="BG101" s="1"/>
      <c r="BP101" s="1"/>
      <c r="BQ101" s="1"/>
      <c r="BR101" s="1"/>
      <c r="BY101" s="3"/>
      <c r="BZ101" s="543" t="s">
        <v>1779</v>
      </c>
      <c r="CA101" s="93">
        <f t="shared" si="53"/>
        <v>3.0000000000000001E-3</v>
      </c>
      <c r="CB101" s="92" t="s">
        <v>282</v>
      </c>
      <c r="CC101" s="75">
        <f t="shared" si="54"/>
        <v>333</v>
      </c>
      <c r="CD101" s="74">
        <f t="shared" si="55"/>
        <v>0.3</v>
      </c>
      <c r="CE101" s="91">
        <v>3</v>
      </c>
      <c r="CF101" s="72"/>
      <c r="CG101" s="71"/>
      <c r="CH101" s="70"/>
      <c r="CI101" s="95"/>
      <c r="CJ101" s="810"/>
      <c r="CL101" s="217"/>
      <c r="CM101" s="461" t="s">
        <v>2674</v>
      </c>
      <c r="CN101" s="11"/>
      <c r="CO101" s="11"/>
      <c r="CP101" s="11"/>
      <c r="CQ101" s="11"/>
      <c r="CR101" s="11"/>
      <c r="CS101" s="216"/>
      <c r="CV101" s="549"/>
      <c r="CW101" s="549"/>
      <c r="CX101" s="549"/>
      <c r="CY101" s="549"/>
      <c r="DA101" s="9">
        <v>1</v>
      </c>
    </row>
    <row r="102" spans="30:105" ht="21" customHeight="1">
      <c r="AD102" s="634"/>
      <c r="AE102" s="288">
        <v>30</v>
      </c>
      <c r="AF102" s="556"/>
      <c r="AG102" s="597">
        <v>1.03</v>
      </c>
      <c r="AH102" s="556"/>
      <c r="AI102" s="286" t="s">
        <v>31</v>
      </c>
      <c r="AJ102" s="551"/>
      <c r="AK102" s="1572" t="s">
        <v>2918</v>
      </c>
      <c r="AL102" s="1533"/>
      <c r="AN102" s="549"/>
      <c r="AO102" s="549"/>
      <c r="AP102" s="549"/>
      <c r="AQ102" s="1693"/>
      <c r="AS102" s="1693"/>
      <c r="AT102" s="1648"/>
      <c r="AW102" s="1"/>
      <c r="AX102" s="1"/>
      <c r="AY102" s="1"/>
      <c r="AZ102" s="1"/>
      <c r="BA102" s="1"/>
      <c r="BB102" s="1"/>
      <c r="BC102" s="1"/>
      <c r="BD102" s="1"/>
      <c r="BE102" s="1"/>
      <c r="BF102" s="1"/>
      <c r="BG102" s="1"/>
      <c r="BP102" s="1"/>
      <c r="BQ102" s="1"/>
      <c r="BR102" s="1"/>
      <c r="BY102" s="3"/>
      <c r="BZ102" s="103" t="s">
        <v>282</v>
      </c>
      <c r="CA102" s="102">
        <f t="shared" si="53"/>
        <v>1</v>
      </c>
      <c r="CB102" s="101" t="s">
        <v>282</v>
      </c>
      <c r="CC102" s="104">
        <v>0</v>
      </c>
      <c r="CD102" s="74">
        <f t="shared" si="55"/>
        <v>100</v>
      </c>
      <c r="CE102" s="91">
        <v>1000</v>
      </c>
      <c r="CF102" s="72">
        <v>0</v>
      </c>
      <c r="CG102" s="71">
        <v>0</v>
      </c>
      <c r="CH102" s="79">
        <f t="shared" ref="CH102:CH112" si="56">CE102/10</f>
        <v>100</v>
      </c>
      <c r="CI102" s="95">
        <v>1000</v>
      </c>
      <c r="CJ102" s="810"/>
      <c r="CL102" s="217"/>
      <c r="CM102" s="11"/>
      <c r="CN102" s="11"/>
      <c r="CO102" s="11"/>
      <c r="CP102" s="11"/>
      <c r="CQ102" s="11"/>
      <c r="CR102" s="11"/>
      <c r="CS102" s="216"/>
      <c r="CV102" s="549"/>
      <c r="CW102" s="549"/>
      <c r="CX102" s="549"/>
      <c r="CY102" s="549"/>
      <c r="DA102" s="9">
        <v>1</v>
      </c>
    </row>
    <row r="103" spans="30:105" ht="21" customHeight="1" thickBot="1">
      <c r="AD103" s="67"/>
      <c r="AE103" s="288">
        <v>25</v>
      </c>
      <c r="AF103" s="556"/>
      <c r="AG103" s="597">
        <v>1.03</v>
      </c>
      <c r="AH103" s="556"/>
      <c r="AI103" s="286" t="s">
        <v>29</v>
      </c>
      <c r="AJ103" s="551"/>
      <c r="AK103" s="1572" t="s">
        <v>2921</v>
      </c>
      <c r="AL103" s="1533"/>
      <c r="AN103" s="549"/>
      <c r="AO103" s="549"/>
      <c r="AP103" s="549"/>
      <c r="AQ103" s="3"/>
      <c r="AW103" s="1"/>
      <c r="AX103" s="1"/>
      <c r="AY103" s="1"/>
      <c r="AZ103" s="1"/>
      <c r="BA103" s="1"/>
      <c r="BB103" s="1"/>
      <c r="BC103" s="1"/>
      <c r="BD103" s="1"/>
      <c r="BE103" s="1"/>
      <c r="BF103" s="1"/>
      <c r="BG103" s="1"/>
      <c r="BP103" s="1"/>
      <c r="BQ103" s="1"/>
      <c r="BR103" s="1"/>
      <c r="BY103" s="3"/>
      <c r="BZ103" s="103" t="s">
        <v>330</v>
      </c>
      <c r="CA103" s="102">
        <f t="shared" si="53"/>
        <v>0.1</v>
      </c>
      <c r="CB103" s="101" t="s">
        <v>282</v>
      </c>
      <c r="CC103" s="75">
        <f>ROUND(1/CA103,0)</f>
        <v>10</v>
      </c>
      <c r="CD103" s="74">
        <f t="shared" si="55"/>
        <v>10</v>
      </c>
      <c r="CE103" s="91">
        <v>100</v>
      </c>
      <c r="CF103" s="72">
        <v>0</v>
      </c>
      <c r="CG103" s="71">
        <v>0</v>
      </c>
      <c r="CH103" s="79">
        <f t="shared" si="56"/>
        <v>10</v>
      </c>
      <c r="CI103" s="95">
        <v>100</v>
      </c>
      <c r="CJ103" s="810"/>
      <c r="CL103" s="261"/>
      <c r="CM103" s="260"/>
      <c r="CN103" s="260"/>
      <c r="CO103" s="260"/>
      <c r="CP103" s="260"/>
      <c r="CQ103" s="260"/>
      <c r="CR103" s="260"/>
      <c r="CS103" s="259"/>
      <c r="CV103" s="549"/>
      <c r="CW103" s="549"/>
      <c r="CX103" s="549"/>
      <c r="CY103" s="549"/>
      <c r="DA103" s="9">
        <v>1</v>
      </c>
    </row>
    <row r="104" spans="30:105" ht="21" customHeight="1">
      <c r="AD104" s="634"/>
      <c r="AE104" s="288">
        <v>18</v>
      </c>
      <c r="AF104" s="556"/>
      <c r="AG104" s="597">
        <v>1.03</v>
      </c>
      <c r="AH104" s="556"/>
      <c r="AI104" s="286" t="s">
        <v>28</v>
      </c>
      <c r="AJ104" s="551"/>
      <c r="AK104" s="1572" t="s">
        <v>2911</v>
      </c>
      <c r="AL104" s="1533"/>
      <c r="AN104" s="549"/>
      <c r="AO104" s="549"/>
      <c r="AP104" s="549"/>
      <c r="AQ104" s="1692" t="s">
        <v>723</v>
      </c>
      <c r="AS104" s="1694" t="s">
        <v>859</v>
      </c>
      <c r="AT104" s="1648" t="s">
        <v>860</v>
      </c>
      <c r="AW104" s="1"/>
      <c r="AX104" s="1"/>
      <c r="AY104" s="1"/>
      <c r="AZ104" s="1"/>
      <c r="BA104" s="1"/>
      <c r="BB104" s="1"/>
      <c r="BC104" s="1"/>
      <c r="BD104" s="1"/>
      <c r="BE104" s="1"/>
      <c r="BF104" s="1"/>
      <c r="BG104" s="1"/>
      <c r="BP104" s="1"/>
      <c r="BQ104" s="1"/>
      <c r="BR104" s="1"/>
      <c r="BY104" s="3"/>
      <c r="BZ104" s="103" t="s">
        <v>328</v>
      </c>
      <c r="CA104" s="102">
        <f t="shared" si="53"/>
        <v>0.01</v>
      </c>
      <c r="CB104" s="101" t="s">
        <v>282</v>
      </c>
      <c r="CC104" s="104">
        <v>100</v>
      </c>
      <c r="CD104" s="74">
        <f t="shared" si="55"/>
        <v>1</v>
      </c>
      <c r="CE104" s="91">
        <v>10</v>
      </c>
      <c r="CF104" s="72">
        <v>0</v>
      </c>
      <c r="CG104" s="71">
        <v>0</v>
      </c>
      <c r="CH104" s="79">
        <f t="shared" si="56"/>
        <v>1</v>
      </c>
      <c r="CI104" s="95">
        <v>10</v>
      </c>
      <c r="CJ104" s="810"/>
      <c r="CL104" s="217"/>
      <c r="CM104" s="11"/>
      <c r="CN104" s="11"/>
      <c r="CO104" s="11"/>
      <c r="CP104" s="11"/>
      <c r="CQ104" s="11"/>
      <c r="CR104" s="11"/>
      <c r="CS104" s="216"/>
      <c r="CV104" s="549"/>
      <c r="CW104" s="549"/>
      <c r="CX104" s="549"/>
      <c r="CY104" s="549"/>
      <c r="DA104" s="9">
        <v>1</v>
      </c>
    </row>
    <row r="105" spans="30:105" ht="21" customHeight="1">
      <c r="AD105" s="634"/>
      <c r="AE105" s="288">
        <v>25</v>
      </c>
      <c r="AF105" s="556"/>
      <c r="AG105" s="597">
        <v>1.03</v>
      </c>
      <c r="AH105" s="556"/>
      <c r="AI105" s="286" t="s">
        <v>27</v>
      </c>
      <c r="AJ105" s="551"/>
      <c r="AK105" s="1572" t="s">
        <v>2895</v>
      </c>
      <c r="AL105" s="1533"/>
      <c r="AN105" s="549"/>
      <c r="AO105" s="549"/>
      <c r="AP105" s="549"/>
      <c r="AQ105" s="1693"/>
      <c r="AS105" s="1693"/>
      <c r="AT105" s="1648"/>
      <c r="AW105" s="1"/>
      <c r="AX105" s="1"/>
      <c r="AY105" s="1"/>
      <c r="AZ105" s="1"/>
      <c r="BA105" s="1"/>
      <c r="BB105" s="1"/>
      <c r="BC105" s="1"/>
      <c r="BD105" s="1"/>
      <c r="BE105" s="1"/>
      <c r="BF105" s="1"/>
      <c r="BG105" s="1"/>
      <c r="BP105" s="1"/>
      <c r="BQ105" s="1"/>
      <c r="BR105" s="1"/>
      <c r="BY105" s="3"/>
      <c r="BZ105" s="103" t="s">
        <v>326</v>
      </c>
      <c r="CA105" s="102">
        <f t="shared" si="53"/>
        <v>1E-3</v>
      </c>
      <c r="CB105" s="101" t="s">
        <v>282</v>
      </c>
      <c r="CC105" s="75">
        <f t="shared" ref="CC105:CC147" si="57">ROUND(1/CA105,0)</f>
        <v>1000</v>
      </c>
      <c r="CD105" s="74">
        <f t="shared" si="55"/>
        <v>0.1</v>
      </c>
      <c r="CE105" s="91">
        <v>1</v>
      </c>
      <c r="CF105" s="72">
        <v>0</v>
      </c>
      <c r="CG105" s="71">
        <v>0</v>
      </c>
      <c r="CH105" s="74">
        <f t="shared" si="56"/>
        <v>0.1</v>
      </c>
      <c r="CI105" s="95">
        <v>1</v>
      </c>
      <c r="CJ105" s="810"/>
      <c r="CL105" s="217"/>
      <c r="CM105" s="258" t="s">
        <v>1885</v>
      </c>
      <c r="CN105" s="11"/>
      <c r="CO105" s="11"/>
      <c r="CP105" s="11"/>
      <c r="CQ105" s="11"/>
      <c r="CR105" s="11"/>
      <c r="CS105" s="216"/>
      <c r="CV105" s="549"/>
      <c r="CW105" s="549"/>
      <c r="CX105" s="549"/>
      <c r="CY105" s="549"/>
      <c r="DA105" s="9">
        <v>1</v>
      </c>
    </row>
    <row r="106" spans="30:105" ht="21" customHeight="1" thickBot="1">
      <c r="AD106" s="634"/>
      <c r="AE106" s="288">
        <v>40</v>
      </c>
      <c r="AF106" s="556"/>
      <c r="AG106" s="597">
        <v>0.97</v>
      </c>
      <c r="AH106" s="556"/>
      <c r="AI106" s="286" t="s">
        <v>26</v>
      </c>
      <c r="AJ106" s="551"/>
      <c r="AK106" s="1572" t="s">
        <v>2892</v>
      </c>
      <c r="AL106" s="1533"/>
      <c r="AN106" s="549"/>
      <c r="AO106" s="549"/>
      <c r="AP106" s="549"/>
      <c r="AQ106" s="3"/>
      <c r="AW106" s="1"/>
      <c r="AX106" s="1"/>
      <c r="AY106" s="1"/>
      <c r="AZ106" s="1"/>
      <c r="BA106" s="1"/>
      <c r="BB106" s="1"/>
      <c r="BC106" s="1"/>
      <c r="BD106" s="1"/>
      <c r="BE106" s="1"/>
      <c r="BF106" s="1"/>
      <c r="BG106" s="1"/>
      <c r="BP106" s="1"/>
      <c r="BQ106" s="1"/>
      <c r="BR106" s="1"/>
      <c r="BY106" s="3"/>
      <c r="BZ106" s="816" t="s">
        <v>324</v>
      </c>
      <c r="CA106" s="102">
        <f t="shared" si="53"/>
        <v>0.5</v>
      </c>
      <c r="CB106" s="101" t="s">
        <v>282</v>
      </c>
      <c r="CC106" s="75">
        <f t="shared" si="57"/>
        <v>2</v>
      </c>
      <c r="CD106" s="74">
        <f t="shared" si="55"/>
        <v>50</v>
      </c>
      <c r="CE106" s="91">
        <v>500</v>
      </c>
      <c r="CF106" s="72">
        <v>0</v>
      </c>
      <c r="CG106" s="71">
        <v>0</v>
      </c>
      <c r="CH106" s="79">
        <f t="shared" si="56"/>
        <v>50</v>
      </c>
      <c r="CI106" s="95">
        <v>500</v>
      </c>
      <c r="CJ106" s="810"/>
      <c r="CL106" s="217"/>
      <c r="CM106" s="11"/>
      <c r="CN106" s="11"/>
      <c r="CO106" s="11"/>
      <c r="CP106" s="11"/>
      <c r="CQ106" s="11"/>
      <c r="CR106" s="11"/>
      <c r="CS106" s="216"/>
      <c r="CV106" s="549"/>
      <c r="CW106" s="549"/>
      <c r="CX106" s="549"/>
      <c r="CY106" s="549"/>
      <c r="DA106" s="9">
        <v>1</v>
      </c>
    </row>
    <row r="107" spans="30:105" ht="21" customHeight="1">
      <c r="AD107" s="634"/>
      <c r="AE107" s="288">
        <v>40</v>
      </c>
      <c r="AF107" s="556"/>
      <c r="AG107" s="597">
        <v>0.96</v>
      </c>
      <c r="AH107" s="556"/>
      <c r="AI107" s="286" t="s">
        <v>25</v>
      </c>
      <c r="AJ107" s="551"/>
      <c r="AK107" s="1572" t="s">
        <v>2907</v>
      </c>
      <c r="AL107" s="1533"/>
      <c r="AN107" s="549"/>
      <c r="AO107" s="549"/>
      <c r="AP107" s="549"/>
      <c r="AQ107" s="1692" t="s">
        <v>724</v>
      </c>
      <c r="AS107" s="1694" t="s">
        <v>861</v>
      </c>
      <c r="AT107" s="1648" t="s">
        <v>862</v>
      </c>
      <c r="AW107" s="1"/>
      <c r="AX107" s="1"/>
      <c r="AY107" s="1"/>
      <c r="AZ107" s="1"/>
      <c r="BA107" s="1"/>
      <c r="BB107" s="1"/>
      <c r="BC107" s="1"/>
      <c r="BD107" s="1"/>
      <c r="BE107" s="1"/>
      <c r="BF107" s="1"/>
      <c r="BG107" s="1"/>
      <c r="BP107" s="1"/>
      <c r="BQ107" s="1"/>
      <c r="BR107" s="1"/>
      <c r="BY107" s="3"/>
      <c r="BZ107" s="816" t="s">
        <v>322</v>
      </c>
      <c r="CA107" s="102">
        <f t="shared" si="53"/>
        <v>0.33300000000000002</v>
      </c>
      <c r="CB107" s="101" t="s">
        <v>282</v>
      </c>
      <c r="CC107" s="75">
        <f t="shared" si="57"/>
        <v>3</v>
      </c>
      <c r="CD107" s="74">
        <f t="shared" si="55"/>
        <v>33.299999999999997</v>
      </c>
      <c r="CE107" s="91">
        <v>333</v>
      </c>
      <c r="CF107" s="72">
        <v>0</v>
      </c>
      <c r="CG107" s="71">
        <v>0</v>
      </c>
      <c r="CH107" s="79">
        <f t="shared" si="56"/>
        <v>33.299999999999997</v>
      </c>
      <c r="CI107" s="95">
        <v>333</v>
      </c>
      <c r="CJ107" s="810"/>
      <c r="CL107" s="217"/>
      <c r="CM107" s="11" t="s">
        <v>1886</v>
      </c>
      <c r="CN107" s="11"/>
      <c r="CO107" s="11"/>
      <c r="CP107" s="11"/>
      <c r="CQ107" s="11"/>
      <c r="CR107" s="11"/>
      <c r="CS107" s="216"/>
      <c r="CV107" s="549"/>
      <c r="CW107" s="549"/>
      <c r="CX107" s="549"/>
      <c r="CY107" s="549"/>
      <c r="DA107" s="9">
        <v>1</v>
      </c>
    </row>
    <row r="108" spans="30:105" ht="21" customHeight="1">
      <c r="AD108" s="634"/>
      <c r="AE108" s="288">
        <v>17</v>
      </c>
      <c r="AF108" s="556"/>
      <c r="AG108" s="597">
        <v>1.02</v>
      </c>
      <c r="AH108" s="556"/>
      <c r="AI108" s="286" t="s">
        <v>24</v>
      </c>
      <c r="AJ108" s="551"/>
      <c r="AK108" s="1572" t="s">
        <v>2895</v>
      </c>
      <c r="AL108" s="1533"/>
      <c r="AN108" s="549"/>
      <c r="AO108" s="549"/>
      <c r="AP108" s="549"/>
      <c r="AQ108" s="1693"/>
      <c r="AS108" s="1693"/>
      <c r="AT108" s="1648"/>
      <c r="AW108" s="1"/>
      <c r="AX108" s="1"/>
      <c r="AY108" s="1"/>
      <c r="AZ108" s="1"/>
      <c r="BA108" s="1"/>
      <c r="BB108" s="1"/>
      <c r="BC108" s="1"/>
      <c r="BD108" s="1"/>
      <c r="BE108" s="1"/>
      <c r="BF108" s="1"/>
      <c r="BG108" s="1"/>
      <c r="BP108" s="1"/>
      <c r="BQ108" s="1"/>
      <c r="BR108" s="1"/>
      <c r="BY108" s="3"/>
      <c r="BZ108" s="816" t="s">
        <v>321</v>
      </c>
      <c r="CA108" s="102">
        <f t="shared" si="53"/>
        <v>0.25</v>
      </c>
      <c r="CB108" s="101" t="s">
        <v>282</v>
      </c>
      <c r="CC108" s="75">
        <f t="shared" si="57"/>
        <v>4</v>
      </c>
      <c r="CD108" s="74">
        <f t="shared" si="55"/>
        <v>25</v>
      </c>
      <c r="CE108" s="91">
        <v>250</v>
      </c>
      <c r="CF108" s="72">
        <v>0</v>
      </c>
      <c r="CG108" s="71">
        <v>0</v>
      </c>
      <c r="CH108" s="79">
        <f t="shared" si="56"/>
        <v>25</v>
      </c>
      <c r="CI108" s="95">
        <v>250</v>
      </c>
      <c r="CJ108" s="810"/>
      <c r="CL108" s="217"/>
      <c r="CM108" s="11" t="s">
        <v>1887</v>
      </c>
      <c r="CN108" s="11"/>
      <c r="CO108" s="11"/>
      <c r="CP108" s="11"/>
      <c r="CQ108" s="11"/>
      <c r="CR108" s="11"/>
      <c r="CS108" s="216"/>
      <c r="CV108" s="549"/>
      <c r="CW108" s="549"/>
      <c r="CX108" s="549"/>
      <c r="CY108" s="549"/>
      <c r="DA108" s="9">
        <v>1</v>
      </c>
    </row>
    <row r="109" spans="30:105" ht="21" customHeight="1" thickBot="1">
      <c r="AD109" s="634"/>
      <c r="AE109" s="288">
        <v>40</v>
      </c>
      <c r="AF109" s="556"/>
      <c r="AG109" s="597">
        <v>0.94</v>
      </c>
      <c r="AH109" s="556"/>
      <c r="AI109" s="286" t="s">
        <v>23</v>
      </c>
      <c r="AJ109" s="551"/>
      <c r="AK109" s="1572" t="s">
        <v>2894</v>
      </c>
      <c r="AL109" s="1533"/>
      <c r="AN109" s="549"/>
      <c r="AO109" s="549"/>
      <c r="AP109" s="549"/>
      <c r="AQ109" s="3"/>
      <c r="AW109" s="1"/>
      <c r="AX109" s="1"/>
      <c r="AY109" s="1"/>
      <c r="AZ109" s="1"/>
      <c r="BA109" s="1"/>
      <c r="BB109" s="1"/>
      <c r="BC109" s="1"/>
      <c r="BD109" s="1"/>
      <c r="BE109" s="1"/>
      <c r="BF109" s="1"/>
      <c r="BG109" s="1"/>
      <c r="BP109" s="1"/>
      <c r="BQ109" s="1"/>
      <c r="BR109" s="1"/>
      <c r="BY109" s="3"/>
      <c r="BZ109" s="816" t="s">
        <v>319</v>
      </c>
      <c r="CA109" s="102">
        <f t="shared" si="53"/>
        <v>0.2</v>
      </c>
      <c r="CB109" s="101" t="s">
        <v>282</v>
      </c>
      <c r="CC109" s="75">
        <f t="shared" si="57"/>
        <v>5</v>
      </c>
      <c r="CD109" s="74">
        <f t="shared" si="55"/>
        <v>20</v>
      </c>
      <c r="CE109" s="91">
        <v>200</v>
      </c>
      <c r="CF109" s="72">
        <v>0</v>
      </c>
      <c r="CG109" s="71">
        <v>0</v>
      </c>
      <c r="CH109" s="79">
        <f t="shared" si="56"/>
        <v>20</v>
      </c>
      <c r="CI109" s="95">
        <v>200</v>
      </c>
      <c r="CJ109" s="810"/>
      <c r="CL109" s="217"/>
      <c r="CM109" s="11"/>
      <c r="CN109" s="11"/>
      <c r="CO109" s="11"/>
      <c r="CP109" s="11"/>
      <c r="CQ109" s="11"/>
      <c r="CR109" s="11"/>
      <c r="CS109" s="216"/>
      <c r="CV109" s="549"/>
      <c r="CW109" s="549"/>
      <c r="CX109" s="549"/>
      <c r="CY109" s="549"/>
      <c r="DA109" s="9">
        <v>1</v>
      </c>
    </row>
    <row r="110" spans="30:105" ht="21" customHeight="1">
      <c r="AD110" s="634"/>
      <c r="AE110" s="288">
        <v>35</v>
      </c>
      <c r="AF110" s="556"/>
      <c r="AG110" s="597">
        <v>1.04</v>
      </c>
      <c r="AH110" s="556"/>
      <c r="AI110" s="286" t="s">
        <v>22</v>
      </c>
      <c r="AJ110" s="551"/>
      <c r="AK110" s="1572" t="s">
        <v>2922</v>
      </c>
      <c r="AL110" s="1533"/>
      <c r="AN110" s="549"/>
      <c r="AO110" s="549"/>
      <c r="AP110" s="549"/>
      <c r="AQ110" s="1692" t="s">
        <v>874</v>
      </c>
      <c r="AS110" s="1694" t="s">
        <v>863</v>
      </c>
      <c r="AT110" s="1648" t="s">
        <v>864</v>
      </c>
      <c r="AW110" s="1"/>
      <c r="AX110" s="1"/>
      <c r="AY110" s="1"/>
      <c r="AZ110" s="1"/>
      <c r="BA110" s="1"/>
      <c r="BB110" s="1"/>
      <c r="BC110" s="1"/>
      <c r="BD110" s="1"/>
      <c r="BE110" s="1"/>
      <c r="BF110" s="1"/>
      <c r="BG110" s="1"/>
      <c r="BP110" s="1"/>
      <c r="BQ110" s="1"/>
      <c r="BR110" s="1"/>
      <c r="BY110" s="3"/>
      <c r="BZ110" s="816" t="s">
        <v>317</v>
      </c>
      <c r="CA110" s="102">
        <f t="shared" si="53"/>
        <v>0.1</v>
      </c>
      <c r="CB110" s="101" t="s">
        <v>282</v>
      </c>
      <c r="CC110" s="75">
        <f t="shared" si="57"/>
        <v>10</v>
      </c>
      <c r="CD110" s="74">
        <f t="shared" si="55"/>
        <v>10</v>
      </c>
      <c r="CE110" s="91">
        <v>100</v>
      </c>
      <c r="CF110" s="96">
        <v>0</v>
      </c>
      <c r="CG110" s="71">
        <v>0</v>
      </c>
      <c r="CH110" s="79">
        <f t="shared" si="56"/>
        <v>10</v>
      </c>
      <c r="CI110" s="95">
        <v>100</v>
      </c>
      <c r="CJ110" s="810"/>
      <c r="CL110" s="217"/>
      <c r="CM110" s="11" t="s">
        <v>1693</v>
      </c>
      <c r="CN110" s="11"/>
      <c r="CO110" s="11"/>
      <c r="CP110" s="11"/>
      <c r="CQ110" s="11"/>
      <c r="CR110" s="11"/>
      <c r="CS110" s="216"/>
      <c r="CV110" s="549"/>
      <c r="CW110" s="549"/>
      <c r="CX110" s="549"/>
      <c r="CY110" s="549"/>
      <c r="DA110" s="9">
        <v>1</v>
      </c>
    </row>
    <row r="111" spans="30:105" ht="21" customHeight="1">
      <c r="AD111" s="634"/>
      <c r="AE111" s="288">
        <v>16</v>
      </c>
      <c r="AF111" s="556"/>
      <c r="AG111" s="597">
        <v>1.03</v>
      </c>
      <c r="AH111" s="556"/>
      <c r="AI111" s="286" t="s">
        <v>21</v>
      </c>
      <c r="AJ111" s="551"/>
      <c r="AK111" s="1572" t="s">
        <v>2892</v>
      </c>
      <c r="AL111" s="1533"/>
      <c r="AN111" s="549"/>
      <c r="AO111" s="549"/>
      <c r="AP111" s="549"/>
      <c r="AQ111" s="1693"/>
      <c r="AS111" s="1693"/>
      <c r="AT111" s="1648"/>
      <c r="AW111" s="1"/>
      <c r="AX111" s="1"/>
      <c r="AY111" s="1"/>
      <c r="AZ111" s="1"/>
      <c r="BA111" s="1"/>
      <c r="BB111" s="1"/>
      <c r="BC111" s="1"/>
      <c r="BD111" s="1"/>
      <c r="BE111" s="1"/>
      <c r="BF111" s="1"/>
      <c r="BG111" s="1"/>
      <c r="BP111" s="1"/>
      <c r="BQ111" s="1"/>
      <c r="BR111" s="1"/>
      <c r="BY111" s="3"/>
      <c r="BZ111" s="539" t="s">
        <v>1869</v>
      </c>
      <c r="CA111" s="102">
        <f t="shared" si="53"/>
        <v>0.25</v>
      </c>
      <c r="CB111" s="101" t="s">
        <v>282</v>
      </c>
      <c r="CC111" s="75">
        <f t="shared" si="57"/>
        <v>4</v>
      </c>
      <c r="CD111" s="74">
        <f t="shared" si="55"/>
        <v>25</v>
      </c>
      <c r="CE111" s="91">
        <v>250</v>
      </c>
      <c r="CF111" s="96">
        <v>0</v>
      </c>
      <c r="CG111" s="71">
        <v>0</v>
      </c>
      <c r="CH111" s="79">
        <f t="shared" si="56"/>
        <v>25</v>
      </c>
      <c r="CI111" s="95">
        <v>250</v>
      </c>
      <c r="CJ111" s="810" t="s">
        <v>1863</v>
      </c>
      <c r="CL111" s="217"/>
      <c r="CM111" s="11"/>
      <c r="CN111" s="11"/>
      <c r="CO111" s="11"/>
      <c r="CP111" s="11"/>
      <c r="CQ111" s="11"/>
      <c r="CR111" s="11"/>
      <c r="CS111" s="216"/>
      <c r="CV111" s="549"/>
      <c r="CW111" s="549"/>
      <c r="CX111" s="549"/>
      <c r="CY111" s="549"/>
      <c r="DA111" s="9">
        <v>1</v>
      </c>
    </row>
    <row r="112" spans="30:105" ht="21" customHeight="1" thickBot="1">
      <c r="AD112" s="634"/>
      <c r="AE112" s="288">
        <v>14</v>
      </c>
      <c r="AF112" s="556"/>
      <c r="AG112" s="597">
        <v>1.01</v>
      </c>
      <c r="AH112" s="556"/>
      <c r="AI112" s="286" t="s">
        <v>20</v>
      </c>
      <c r="AJ112" s="551"/>
      <c r="AK112" s="1572" t="s">
        <v>2892</v>
      </c>
      <c r="AL112" s="1533"/>
      <c r="AN112" s="549"/>
      <c r="AO112" s="549"/>
      <c r="AP112" s="549"/>
      <c r="AQ112" s="3"/>
      <c r="AW112" s="1"/>
      <c r="AX112" s="1"/>
      <c r="AY112" s="1"/>
      <c r="AZ112" s="1"/>
      <c r="BA112" s="1"/>
      <c r="BB112" s="1"/>
      <c r="BC112" s="1"/>
      <c r="BD112" s="1"/>
      <c r="BE112" s="1"/>
      <c r="BF112" s="1"/>
      <c r="BG112" s="1"/>
      <c r="BP112" s="1"/>
      <c r="BQ112" s="1"/>
      <c r="BR112" s="1"/>
      <c r="BY112" s="3"/>
      <c r="BZ112" s="539" t="s">
        <v>1780</v>
      </c>
      <c r="CA112" s="102">
        <f t="shared" si="53"/>
        <v>0.5</v>
      </c>
      <c r="CB112" s="101" t="s">
        <v>282</v>
      </c>
      <c r="CC112" s="75">
        <f t="shared" si="57"/>
        <v>2</v>
      </c>
      <c r="CD112" s="74">
        <f t="shared" si="55"/>
        <v>50</v>
      </c>
      <c r="CE112" s="91">
        <v>500</v>
      </c>
      <c r="CF112" s="96">
        <v>0</v>
      </c>
      <c r="CG112" s="71">
        <v>0</v>
      </c>
      <c r="CH112" s="79">
        <f t="shared" si="56"/>
        <v>50</v>
      </c>
      <c r="CI112" s="69">
        <v>500</v>
      </c>
      <c r="CJ112" s="810" t="s">
        <v>1862</v>
      </c>
      <c r="CL112" s="206"/>
      <c r="CM112" s="205" t="s">
        <v>1888</v>
      </c>
      <c r="CN112" s="155"/>
      <c r="CO112" s="155"/>
      <c r="CP112" s="20"/>
      <c r="CQ112" s="20"/>
      <c r="CR112" s="20"/>
      <c r="CS112" s="204"/>
      <c r="CV112" s="549"/>
      <c r="CW112" s="549"/>
      <c r="CX112" s="549"/>
      <c r="CY112" s="549"/>
      <c r="DA112" s="9">
        <v>1</v>
      </c>
    </row>
    <row r="113" spans="30:105" ht="21" customHeight="1">
      <c r="AD113" s="634"/>
      <c r="AE113" s="288">
        <v>38</v>
      </c>
      <c r="AF113" s="556"/>
      <c r="AG113" s="597">
        <v>1.05</v>
      </c>
      <c r="AH113" s="556"/>
      <c r="AI113" s="286" t="s">
        <v>19</v>
      </c>
      <c r="AJ113" s="551"/>
      <c r="AK113" s="1572" t="s">
        <v>2895</v>
      </c>
      <c r="AL113" s="1533"/>
      <c r="AN113" s="549"/>
      <c r="AO113" s="549"/>
      <c r="AP113" s="549"/>
      <c r="AQ113" s="1692" t="s">
        <v>875</v>
      </c>
      <c r="AS113" s="1694" t="s">
        <v>865</v>
      </c>
      <c r="AT113" s="1648" t="s">
        <v>866</v>
      </c>
      <c r="AW113" s="1"/>
      <c r="AX113" s="1"/>
      <c r="AY113" s="1"/>
      <c r="AZ113" s="1"/>
      <c r="BA113" s="1"/>
      <c r="BB113" s="1"/>
      <c r="BC113" s="1"/>
      <c r="BD113" s="1"/>
      <c r="BE113" s="1"/>
      <c r="BF113" s="1"/>
      <c r="BG113" s="1"/>
      <c r="BP113" s="1"/>
      <c r="BQ113" s="1"/>
      <c r="BR113" s="1"/>
      <c r="BY113" s="3"/>
      <c r="BZ113" s="542" t="s">
        <v>310</v>
      </c>
      <c r="CA113" s="93">
        <f t="shared" si="53"/>
        <v>0.06</v>
      </c>
      <c r="CB113" s="92" t="s">
        <v>282</v>
      </c>
      <c r="CC113" s="75">
        <f t="shared" si="57"/>
        <v>17</v>
      </c>
      <c r="CD113" s="74">
        <f t="shared" si="55"/>
        <v>6</v>
      </c>
      <c r="CE113" s="91">
        <v>60</v>
      </c>
      <c r="CF113" s="96">
        <v>45</v>
      </c>
      <c r="CG113" s="71">
        <v>75</v>
      </c>
      <c r="CH113" s="79">
        <f t="shared" ref="CH113:CH120" si="58">CG113/10</f>
        <v>7.5</v>
      </c>
      <c r="CI113" s="95">
        <v>90</v>
      </c>
      <c r="CJ113" s="810" t="s">
        <v>1864</v>
      </c>
      <c r="CL113" s="206"/>
      <c r="CM113" s="205" t="s">
        <v>1892</v>
      </c>
      <c r="CN113" s="155"/>
      <c r="CO113" s="155"/>
      <c r="CP113" s="20"/>
      <c r="CQ113" s="20"/>
      <c r="CR113" s="20"/>
      <c r="CS113" s="204"/>
      <c r="CV113" s="549"/>
      <c r="CW113" s="549"/>
      <c r="CX113" s="549"/>
      <c r="CY113" s="549"/>
      <c r="DA113" s="9">
        <v>1</v>
      </c>
    </row>
    <row r="114" spans="30:105" ht="21" customHeight="1">
      <c r="AD114" s="634"/>
      <c r="AE114" s="288">
        <v>15</v>
      </c>
      <c r="AF114" s="556"/>
      <c r="AG114" s="597">
        <v>1.02</v>
      </c>
      <c r="AH114" s="556"/>
      <c r="AI114" s="286" t="s">
        <v>18</v>
      </c>
      <c r="AJ114" s="551"/>
      <c r="AK114" s="1572" t="s">
        <v>2907</v>
      </c>
      <c r="AL114" s="1533"/>
      <c r="AN114" s="549"/>
      <c r="AO114" s="549"/>
      <c r="AP114" s="549"/>
      <c r="AQ114" s="1693"/>
      <c r="AS114" s="1693"/>
      <c r="AT114" s="1648"/>
      <c r="AW114" s="1"/>
      <c r="AX114" s="1"/>
      <c r="AY114" s="1"/>
      <c r="AZ114" s="1"/>
      <c r="BA114" s="1"/>
      <c r="BB114" s="1"/>
      <c r="BC114" s="1"/>
      <c r="BD114" s="1"/>
      <c r="BE114" s="1"/>
      <c r="BF114" s="1"/>
      <c r="BG114" s="1"/>
      <c r="BP114" s="1"/>
      <c r="BQ114" s="1"/>
      <c r="BR114" s="1"/>
      <c r="BY114" s="3"/>
      <c r="BZ114" s="542" t="s">
        <v>307</v>
      </c>
      <c r="CA114" s="93">
        <f t="shared" si="53"/>
        <v>0.12</v>
      </c>
      <c r="CB114" s="100" t="s">
        <v>282</v>
      </c>
      <c r="CC114" s="99">
        <f t="shared" si="57"/>
        <v>8</v>
      </c>
      <c r="CD114" s="74">
        <f t="shared" si="55"/>
        <v>12</v>
      </c>
      <c r="CE114" s="91">
        <v>120</v>
      </c>
      <c r="CF114" s="98">
        <v>90</v>
      </c>
      <c r="CG114" s="98">
        <v>150</v>
      </c>
      <c r="CH114" s="79">
        <f t="shared" si="58"/>
        <v>15</v>
      </c>
      <c r="CI114" s="97">
        <v>180</v>
      </c>
      <c r="CJ114" s="810" t="s">
        <v>306</v>
      </c>
      <c r="CL114" s="206" t="s">
        <v>1889</v>
      </c>
      <c r="CM114" s="155"/>
      <c r="CN114" s="155"/>
      <c r="CO114" s="155"/>
      <c r="CP114" s="20"/>
      <c r="CQ114" s="20"/>
      <c r="CR114" s="20"/>
      <c r="CS114" s="204"/>
      <c r="CV114" s="549"/>
      <c r="CW114" s="549"/>
      <c r="CX114" s="549"/>
      <c r="CY114" s="549"/>
      <c r="DA114" s="9">
        <v>1</v>
      </c>
    </row>
    <row r="115" spans="30:105" ht="21" customHeight="1" thickBot="1">
      <c r="AD115" s="634"/>
      <c r="AE115" s="288">
        <v>26</v>
      </c>
      <c r="AF115" s="556"/>
      <c r="AG115" s="597">
        <v>1.04</v>
      </c>
      <c r="AH115" s="556"/>
      <c r="AI115" s="286" t="s">
        <v>17</v>
      </c>
      <c r="AJ115" s="551"/>
      <c r="AK115" s="1572" t="s">
        <v>2895</v>
      </c>
      <c r="AL115" s="1533"/>
      <c r="AN115" s="549"/>
      <c r="AO115" s="549"/>
      <c r="AP115" s="549"/>
      <c r="AQ115" s="3"/>
      <c r="AW115" s="1"/>
      <c r="AX115" s="1"/>
      <c r="AY115" s="1"/>
      <c r="AZ115" s="1"/>
      <c r="BA115" s="1"/>
      <c r="BB115" s="1"/>
      <c r="BC115" s="1"/>
      <c r="BD115" s="1"/>
      <c r="BE115" s="1"/>
      <c r="BF115" s="1"/>
      <c r="BG115" s="1"/>
      <c r="BP115" s="1"/>
      <c r="BQ115" s="1"/>
      <c r="BR115" s="1"/>
      <c r="BY115" s="3"/>
      <c r="BZ115" s="542" t="s">
        <v>304</v>
      </c>
      <c r="CA115" s="93">
        <f t="shared" si="53"/>
        <v>0.03</v>
      </c>
      <c r="CB115" s="92" t="s">
        <v>282</v>
      </c>
      <c r="CC115" s="75">
        <f t="shared" si="57"/>
        <v>33</v>
      </c>
      <c r="CD115" s="74">
        <f t="shared" si="55"/>
        <v>3</v>
      </c>
      <c r="CE115" s="91">
        <v>30</v>
      </c>
      <c r="CF115" s="96">
        <v>22</v>
      </c>
      <c r="CG115" s="71">
        <v>38</v>
      </c>
      <c r="CH115" s="79">
        <f t="shared" si="58"/>
        <v>3.8</v>
      </c>
      <c r="CI115" s="95">
        <v>45</v>
      </c>
      <c r="CJ115" s="810" t="s">
        <v>303</v>
      </c>
      <c r="CL115" s="589" t="s">
        <v>1695</v>
      </c>
      <c r="CM115" s="590"/>
      <c r="CN115" s="590"/>
      <c r="CO115" s="590"/>
      <c r="CP115" s="590"/>
      <c r="CQ115" s="590"/>
      <c r="CR115" s="590"/>
      <c r="CS115" s="591"/>
      <c r="CV115" s="549"/>
      <c r="CW115" s="549"/>
      <c r="CX115" s="549"/>
      <c r="CY115" s="549"/>
      <c r="DA115" s="9">
        <v>1</v>
      </c>
    </row>
    <row r="116" spans="30:105" ht="21" customHeight="1">
      <c r="AD116" s="634"/>
      <c r="AE116" s="288">
        <v>35</v>
      </c>
      <c r="AF116" s="556"/>
      <c r="AG116" s="597">
        <v>1.03</v>
      </c>
      <c r="AH116" s="556"/>
      <c r="AI116" s="286" t="s">
        <v>16</v>
      </c>
      <c r="AJ116" s="551"/>
      <c r="AK116" s="1572" t="s">
        <v>2890</v>
      </c>
      <c r="AL116" s="1533"/>
      <c r="AN116" s="549"/>
      <c r="AO116" s="549"/>
      <c r="AP116" s="549"/>
      <c r="AQ116" s="1692" t="s">
        <v>876</v>
      </c>
      <c r="AS116" s="1694" t="s">
        <v>867</v>
      </c>
      <c r="AT116" s="1648" t="s">
        <v>868</v>
      </c>
      <c r="AW116" s="1"/>
      <c r="AX116" s="1"/>
      <c r="AY116" s="1"/>
      <c r="AZ116" s="1"/>
      <c r="BA116" s="1"/>
      <c r="BB116" s="1"/>
      <c r="BC116" s="1"/>
      <c r="BD116" s="1"/>
      <c r="BE116" s="1"/>
      <c r="BF116" s="1"/>
      <c r="BG116" s="1"/>
      <c r="BP116" s="1"/>
      <c r="BQ116" s="1"/>
      <c r="BR116" s="1"/>
      <c r="BY116" s="3"/>
      <c r="BZ116" s="86" t="s">
        <v>1781</v>
      </c>
      <c r="CA116" s="93">
        <f t="shared" si="53"/>
        <v>1.4999999999999999E-2</v>
      </c>
      <c r="CB116" s="92" t="s">
        <v>282</v>
      </c>
      <c r="CC116" s="75">
        <f t="shared" si="57"/>
        <v>67</v>
      </c>
      <c r="CD116" s="74">
        <f t="shared" si="55"/>
        <v>1.5</v>
      </c>
      <c r="CE116" s="91">
        <v>15</v>
      </c>
      <c r="CF116" s="96">
        <v>11</v>
      </c>
      <c r="CG116" s="71">
        <v>19</v>
      </c>
      <c r="CH116" s="79">
        <f t="shared" si="58"/>
        <v>1.9</v>
      </c>
      <c r="CI116" s="95">
        <v>22</v>
      </c>
      <c r="CJ116" s="810" t="s">
        <v>300</v>
      </c>
      <c r="CL116" s="592" t="s">
        <v>1890</v>
      </c>
      <c r="CM116" s="593"/>
      <c r="CN116" s="593"/>
      <c r="CO116" s="593"/>
      <c r="CP116" s="593"/>
      <c r="CQ116" s="593"/>
      <c r="CR116" s="593"/>
      <c r="CS116" s="594"/>
      <c r="CV116" s="549"/>
      <c r="CW116" s="549"/>
      <c r="CX116" s="549"/>
      <c r="CY116" s="549"/>
      <c r="DA116" s="9">
        <v>1</v>
      </c>
    </row>
    <row r="117" spans="30:105" ht="21" customHeight="1">
      <c r="AD117" s="634"/>
      <c r="AE117" s="288">
        <v>11</v>
      </c>
      <c r="AF117" s="556"/>
      <c r="AG117" s="597">
        <v>1.01</v>
      </c>
      <c r="AH117" s="556"/>
      <c r="AI117" s="286" t="s">
        <v>14</v>
      </c>
      <c r="AJ117" s="551"/>
      <c r="AK117" s="1572" t="s">
        <v>2891</v>
      </c>
      <c r="AL117" s="1533"/>
      <c r="AN117" s="549"/>
      <c r="AO117" s="549"/>
      <c r="AP117" s="549"/>
      <c r="AQ117" s="1693"/>
      <c r="AS117" s="1693"/>
      <c r="AT117" s="1648"/>
      <c r="AW117" s="1"/>
      <c r="AX117" s="1"/>
      <c r="AY117" s="1"/>
      <c r="AZ117" s="1"/>
      <c r="BA117" s="1"/>
      <c r="BB117" s="1"/>
      <c r="BC117" s="1"/>
      <c r="BD117" s="1"/>
      <c r="BE117" s="1"/>
      <c r="BF117" s="1"/>
      <c r="BG117" s="1"/>
      <c r="BP117" s="1"/>
      <c r="BQ117" s="1"/>
      <c r="BR117" s="1"/>
      <c r="BY117" s="3"/>
      <c r="BZ117" s="86" t="s">
        <v>1870</v>
      </c>
      <c r="CA117" s="93">
        <f t="shared" si="53"/>
        <v>5.0000000000000001E-3</v>
      </c>
      <c r="CB117" s="92" t="s">
        <v>282</v>
      </c>
      <c r="CC117" s="75">
        <f t="shared" si="57"/>
        <v>200</v>
      </c>
      <c r="CD117" s="74">
        <f t="shared" si="55"/>
        <v>0.5</v>
      </c>
      <c r="CE117" s="91">
        <v>5</v>
      </c>
      <c r="CF117" s="96">
        <v>4</v>
      </c>
      <c r="CG117" s="71">
        <v>6</v>
      </c>
      <c r="CH117" s="79">
        <f t="shared" si="58"/>
        <v>0.6</v>
      </c>
      <c r="CI117" s="95">
        <v>8</v>
      </c>
      <c r="CJ117" s="810" t="s">
        <v>297</v>
      </c>
      <c r="CL117" s="595" t="s">
        <v>1891</v>
      </c>
      <c r="CM117" s="593"/>
      <c r="CN117" s="593"/>
      <c r="CO117" s="593"/>
      <c r="CP117" s="593"/>
      <c r="CQ117" s="593"/>
      <c r="CR117" s="593"/>
      <c r="CS117" s="594"/>
      <c r="CV117" s="549"/>
      <c r="CW117" s="549"/>
      <c r="CX117" s="549"/>
      <c r="CY117" s="549"/>
      <c r="DA117" s="9">
        <v>1</v>
      </c>
    </row>
    <row r="118" spans="30:105" ht="21" customHeight="1" thickBot="1">
      <c r="AD118" s="634"/>
      <c r="AE118" s="288">
        <v>15</v>
      </c>
      <c r="AF118" s="556"/>
      <c r="AG118" s="597">
        <v>1.04</v>
      </c>
      <c r="AH118" s="556"/>
      <c r="AI118" s="286" t="s">
        <v>12</v>
      </c>
      <c r="AJ118" s="551"/>
      <c r="AK118" s="1572" t="s">
        <v>2892</v>
      </c>
      <c r="AL118" s="1533"/>
      <c r="AN118" s="549"/>
      <c r="AO118" s="549"/>
      <c r="AP118" s="549"/>
      <c r="AQ118" s="3"/>
      <c r="AW118" s="1"/>
      <c r="AX118" s="1"/>
      <c r="AY118" s="1"/>
      <c r="AZ118" s="1"/>
      <c r="BA118" s="1"/>
      <c r="BB118" s="1"/>
      <c r="BC118" s="1"/>
      <c r="BD118" s="1"/>
      <c r="BE118" s="1"/>
      <c r="BF118" s="1"/>
      <c r="BG118" s="1"/>
      <c r="BP118" s="1"/>
      <c r="BQ118" s="1"/>
      <c r="BR118" s="1"/>
      <c r="BY118" s="3"/>
      <c r="BZ118" s="86" t="s">
        <v>1782</v>
      </c>
      <c r="CA118" s="93">
        <f t="shared" si="53"/>
        <v>1.4999999999999999E-2</v>
      </c>
      <c r="CB118" s="92" t="s">
        <v>282</v>
      </c>
      <c r="CC118" s="75">
        <f t="shared" si="57"/>
        <v>67</v>
      </c>
      <c r="CD118" s="74">
        <f t="shared" si="55"/>
        <v>1.5</v>
      </c>
      <c r="CE118" s="91">
        <v>15</v>
      </c>
      <c r="CF118" s="96">
        <v>11</v>
      </c>
      <c r="CG118" s="71">
        <v>19</v>
      </c>
      <c r="CH118" s="79">
        <f t="shared" si="58"/>
        <v>1.9</v>
      </c>
      <c r="CI118" s="95">
        <v>22</v>
      </c>
      <c r="CJ118" s="810" t="s">
        <v>295</v>
      </c>
      <c r="CL118" s="596" t="s">
        <v>784</v>
      </c>
      <c r="CM118" s="590"/>
      <c r="CN118" s="590"/>
      <c r="CO118" s="590"/>
      <c r="CP118" s="590"/>
      <c r="CQ118" s="590"/>
      <c r="CR118" s="590"/>
      <c r="CS118" s="591"/>
      <c r="CV118" s="549"/>
      <c r="CW118" s="549"/>
      <c r="CX118" s="549"/>
      <c r="CY118" s="549"/>
      <c r="DA118" s="9">
        <v>1</v>
      </c>
    </row>
    <row r="119" spans="30:105" ht="21" customHeight="1">
      <c r="AD119" s="634"/>
      <c r="AE119" s="288">
        <v>38</v>
      </c>
      <c r="AF119" s="556"/>
      <c r="AG119" s="597">
        <v>0.96</v>
      </c>
      <c r="AH119" s="556"/>
      <c r="AI119" s="286" t="s">
        <v>11</v>
      </c>
      <c r="AJ119" s="551"/>
      <c r="AK119" s="1572" t="s">
        <v>2892</v>
      </c>
      <c r="AL119" s="1533"/>
      <c r="AN119" s="549"/>
      <c r="AO119" s="549"/>
      <c r="AP119" s="549"/>
      <c r="AQ119" s="1692" t="s">
        <v>877</v>
      </c>
      <c r="AS119" s="1694" t="s">
        <v>869</v>
      </c>
      <c r="AT119" s="1648" t="s">
        <v>870</v>
      </c>
      <c r="AW119" s="1"/>
      <c r="AX119" s="1"/>
      <c r="AY119" s="1"/>
      <c r="AZ119" s="1"/>
      <c r="BA119" s="1"/>
      <c r="BB119" s="1"/>
      <c r="BC119" s="1"/>
      <c r="BD119" s="1"/>
      <c r="BE119" s="1"/>
      <c r="BF119" s="1"/>
      <c r="BG119" s="1"/>
      <c r="BP119" s="1"/>
      <c r="BQ119" s="1"/>
      <c r="BR119" s="1"/>
      <c r="BY119" s="3"/>
      <c r="BZ119" s="542" t="s">
        <v>1783</v>
      </c>
      <c r="CA119" s="93">
        <f t="shared" si="53"/>
        <v>5.0000000000000001E-3</v>
      </c>
      <c r="CB119" s="92" t="s">
        <v>282</v>
      </c>
      <c r="CC119" s="75">
        <f t="shared" si="57"/>
        <v>200</v>
      </c>
      <c r="CD119" s="74">
        <f t="shared" si="55"/>
        <v>0.5</v>
      </c>
      <c r="CE119" s="91">
        <v>5</v>
      </c>
      <c r="CF119" s="96">
        <v>4</v>
      </c>
      <c r="CG119" s="71">
        <v>6</v>
      </c>
      <c r="CH119" s="74">
        <f t="shared" si="58"/>
        <v>0.6</v>
      </c>
      <c r="CI119" s="95">
        <v>8</v>
      </c>
      <c r="CJ119" s="810" t="s">
        <v>292</v>
      </c>
      <c r="CL119" s="192">
        <f t="shared" ref="CL119:CS119" ca="1" si="59">CELL("largeur",CL119)</f>
        <v>11</v>
      </c>
      <c r="CM119" s="191">
        <f t="shared" ca="1" si="59"/>
        <v>14</v>
      </c>
      <c r="CN119" s="191">
        <f t="shared" ca="1" si="59"/>
        <v>11</v>
      </c>
      <c r="CO119" s="191">
        <f t="shared" ca="1" si="59"/>
        <v>11</v>
      </c>
      <c r="CP119" s="191">
        <f t="shared" ca="1" si="59"/>
        <v>11</v>
      </c>
      <c r="CQ119" s="191">
        <f t="shared" ca="1" si="59"/>
        <v>12</v>
      </c>
      <c r="CR119" s="191">
        <f t="shared" ca="1" si="59"/>
        <v>14</v>
      </c>
      <c r="CS119" s="190">
        <f t="shared" ca="1" si="59"/>
        <v>31</v>
      </c>
      <c r="CV119" s="549"/>
      <c r="CW119" s="549"/>
      <c r="CX119" s="549"/>
      <c r="CY119" s="549"/>
      <c r="DA119" s="9">
        <v>1</v>
      </c>
    </row>
    <row r="120" spans="30:105" ht="21" customHeight="1" thickBot="1">
      <c r="AD120" s="634"/>
      <c r="AE120" s="288">
        <v>40</v>
      </c>
      <c r="AF120" s="556"/>
      <c r="AG120" s="597">
        <v>0.98</v>
      </c>
      <c r="AH120" s="556"/>
      <c r="AI120" s="286" t="s">
        <v>10</v>
      </c>
      <c r="AJ120" s="551"/>
      <c r="AK120" s="1572" t="s">
        <v>2917</v>
      </c>
      <c r="AL120" s="1533"/>
      <c r="AN120" s="549"/>
      <c r="AO120" s="549"/>
      <c r="AP120" s="549"/>
      <c r="AQ120" s="1693"/>
      <c r="AS120" s="1693"/>
      <c r="AT120" s="1648"/>
      <c r="AW120" s="1"/>
      <c r="AX120" s="1"/>
      <c r="AY120" s="1"/>
      <c r="AZ120" s="1"/>
      <c r="BA120" s="1"/>
      <c r="BB120" s="1"/>
      <c r="BC120" s="1"/>
      <c r="BD120" s="1"/>
      <c r="BE120" s="1"/>
      <c r="BF120" s="1"/>
      <c r="BG120" s="1"/>
      <c r="BP120" s="1"/>
      <c r="BQ120" s="1"/>
      <c r="BR120" s="1"/>
      <c r="BY120" s="3"/>
      <c r="BZ120" s="626" t="s">
        <v>1784</v>
      </c>
      <c r="CA120" s="93">
        <f t="shared" si="53"/>
        <v>0.12</v>
      </c>
      <c r="CB120" s="92" t="s">
        <v>282</v>
      </c>
      <c r="CC120" s="75">
        <f t="shared" si="57"/>
        <v>8</v>
      </c>
      <c r="CD120" s="74">
        <f t="shared" si="55"/>
        <v>12</v>
      </c>
      <c r="CE120" s="91">
        <v>120</v>
      </c>
      <c r="CF120" s="96">
        <v>90</v>
      </c>
      <c r="CG120" s="71">
        <v>150</v>
      </c>
      <c r="CH120" s="79">
        <f t="shared" si="58"/>
        <v>15</v>
      </c>
      <c r="CI120" s="95">
        <v>180</v>
      </c>
      <c r="CJ120" s="810" t="s">
        <v>289</v>
      </c>
      <c r="CL120" s="179">
        <v>11</v>
      </c>
      <c r="CM120" s="178">
        <v>14</v>
      </c>
      <c r="CN120" s="178">
        <v>11</v>
      </c>
      <c r="CO120" s="178">
        <v>11</v>
      </c>
      <c r="CP120" s="178">
        <v>11</v>
      </c>
      <c r="CQ120" s="178">
        <v>12</v>
      </c>
      <c r="CR120" s="178">
        <v>40</v>
      </c>
      <c r="CS120" s="177">
        <v>41</v>
      </c>
      <c r="CV120" s="549"/>
      <c r="CW120" s="549"/>
      <c r="CX120" s="549"/>
      <c r="CY120" s="549"/>
      <c r="DA120" s="9">
        <v>1</v>
      </c>
    </row>
    <row r="121" spans="30:105" ht="21" customHeight="1">
      <c r="AD121" s="634"/>
      <c r="AE121" s="288">
        <v>15</v>
      </c>
      <c r="AF121" s="556"/>
      <c r="AG121" s="597">
        <v>1.02</v>
      </c>
      <c r="AH121" s="556"/>
      <c r="AI121" s="286" t="s">
        <v>9</v>
      </c>
      <c r="AJ121" s="551"/>
      <c r="AK121" s="1572" t="s">
        <v>2902</v>
      </c>
      <c r="AL121" s="1533"/>
      <c r="AN121" s="549"/>
      <c r="AO121" s="549"/>
      <c r="AP121" s="549"/>
      <c r="AQ121" s="549"/>
      <c r="AR121" s="549"/>
      <c r="AS121" s="549"/>
      <c r="AT121" s="549"/>
      <c r="AW121" s="1"/>
      <c r="AX121" s="1"/>
      <c r="AY121" s="1"/>
      <c r="AZ121" s="1"/>
      <c r="BA121" s="1"/>
      <c r="BB121" s="1"/>
      <c r="BC121" s="1"/>
      <c r="BD121" s="1"/>
      <c r="BE121" s="1"/>
      <c r="BF121" s="1"/>
      <c r="BG121" s="1"/>
      <c r="BP121" s="1"/>
      <c r="BQ121" s="1"/>
      <c r="BR121" s="1"/>
      <c r="BY121" s="3"/>
      <c r="BZ121" s="94" t="s">
        <v>1785</v>
      </c>
      <c r="CA121" s="93">
        <f t="shared" si="53"/>
        <v>5.0000000000000001E-3</v>
      </c>
      <c r="CB121" s="92" t="s">
        <v>282</v>
      </c>
      <c r="CC121" s="75">
        <f t="shared" si="57"/>
        <v>200</v>
      </c>
      <c r="CD121" s="74">
        <f t="shared" si="55"/>
        <v>0.5</v>
      </c>
      <c r="CE121" s="91">
        <v>5</v>
      </c>
      <c r="CF121" s="90">
        <v>0</v>
      </c>
      <c r="CG121" s="89">
        <v>0</v>
      </c>
      <c r="CH121" s="79"/>
      <c r="CI121" s="88"/>
      <c r="CJ121" s="810" t="s">
        <v>1865</v>
      </c>
      <c r="CV121" s="549"/>
      <c r="CW121" s="549"/>
      <c r="CX121" s="549"/>
      <c r="CY121" s="549"/>
      <c r="DA121" s="9">
        <v>1</v>
      </c>
    </row>
    <row r="122" spans="30:105" ht="21" customHeight="1">
      <c r="AD122" s="634"/>
      <c r="AE122" s="288">
        <v>15</v>
      </c>
      <c r="AF122" s="556"/>
      <c r="AG122" s="597">
        <v>1.02</v>
      </c>
      <c r="AH122" s="556"/>
      <c r="AI122" s="286" t="s">
        <v>7</v>
      </c>
      <c r="AJ122" s="551"/>
      <c r="AK122" s="1572" t="s">
        <v>2896</v>
      </c>
      <c r="AL122" s="1533"/>
      <c r="AN122" s="549"/>
      <c r="AO122" s="549"/>
      <c r="AP122" s="549"/>
      <c r="AQ122" s="549"/>
      <c r="AR122" s="549"/>
      <c r="AS122" s="549"/>
      <c r="AT122" s="549"/>
      <c r="AW122" s="1"/>
      <c r="AX122" s="1"/>
      <c r="AY122" s="1"/>
      <c r="AZ122" s="1"/>
      <c r="BA122" s="1"/>
      <c r="BB122" s="1"/>
      <c r="BC122" s="1"/>
      <c r="BD122" s="1"/>
      <c r="BE122" s="1"/>
      <c r="BF122" s="1"/>
      <c r="BG122" s="1"/>
      <c r="BP122" s="1"/>
      <c r="BQ122" s="1"/>
      <c r="BR122" s="1"/>
      <c r="BY122" s="3"/>
      <c r="BZ122" s="94" t="s">
        <v>1786</v>
      </c>
      <c r="CA122" s="93">
        <f t="shared" si="53"/>
        <v>1.4999999999999999E-2</v>
      </c>
      <c r="CB122" s="92" t="s">
        <v>282</v>
      </c>
      <c r="CC122" s="75">
        <f t="shared" si="57"/>
        <v>67</v>
      </c>
      <c r="CD122" s="74">
        <f t="shared" si="55"/>
        <v>1.5</v>
      </c>
      <c r="CE122" s="91">
        <v>15</v>
      </c>
      <c r="CF122" s="90">
        <v>0</v>
      </c>
      <c r="CG122" s="89">
        <v>0</v>
      </c>
      <c r="CH122" s="79"/>
      <c r="CI122" s="88">
        <v>1000</v>
      </c>
      <c r="CJ122" s="810" t="s">
        <v>281</v>
      </c>
      <c r="CV122" s="549"/>
      <c r="CW122" s="549"/>
      <c r="CX122" s="549"/>
      <c r="CY122" s="549"/>
      <c r="DA122" s="9">
        <v>1</v>
      </c>
    </row>
    <row r="123" spans="30:105" ht="21" customHeight="1">
      <c r="AD123" s="634"/>
      <c r="AE123" s="288">
        <v>40</v>
      </c>
      <c r="AF123" s="556"/>
      <c r="AG123" s="597">
        <v>1.03</v>
      </c>
      <c r="AH123" s="556"/>
      <c r="AI123" s="286" t="s">
        <v>5</v>
      </c>
      <c r="AJ123" s="551"/>
      <c r="AK123" s="1572" t="s">
        <v>2911</v>
      </c>
      <c r="AL123" s="1533"/>
      <c r="AN123" s="549"/>
      <c r="AO123" s="549"/>
      <c r="AP123" s="549"/>
      <c r="AQ123" s="549"/>
      <c r="AR123" s="549"/>
      <c r="AS123" s="549"/>
      <c r="AT123" s="549"/>
      <c r="AW123" s="1"/>
      <c r="AX123" s="1"/>
      <c r="AY123" s="1"/>
      <c r="AZ123" s="1"/>
      <c r="BA123" s="1"/>
      <c r="BB123" s="1"/>
      <c r="BC123" s="1"/>
      <c r="BD123" s="1"/>
      <c r="BE123" s="1"/>
      <c r="BF123" s="1"/>
      <c r="BG123" s="1"/>
      <c r="BP123" s="1"/>
      <c r="BQ123" s="1"/>
      <c r="BR123" s="1"/>
      <c r="BY123" s="3"/>
      <c r="BZ123" s="94" t="s">
        <v>1786</v>
      </c>
      <c r="CA123" s="93">
        <f t="shared" si="53"/>
        <v>0.25</v>
      </c>
      <c r="CB123" s="92" t="s">
        <v>282</v>
      </c>
      <c r="CC123" s="75">
        <f t="shared" si="57"/>
        <v>4</v>
      </c>
      <c r="CD123" s="74">
        <f t="shared" si="55"/>
        <v>25</v>
      </c>
      <c r="CE123" s="91">
        <v>250</v>
      </c>
      <c r="CF123" s="90">
        <v>0</v>
      </c>
      <c r="CG123" s="89">
        <v>0</v>
      </c>
      <c r="CH123" s="74"/>
      <c r="CI123" s="88">
        <v>1</v>
      </c>
      <c r="CJ123" s="810" t="s">
        <v>281</v>
      </c>
      <c r="CV123" s="549"/>
      <c r="CW123" s="549"/>
      <c r="CX123" s="549"/>
      <c r="CY123" s="549"/>
      <c r="DA123" s="9">
        <v>1</v>
      </c>
    </row>
    <row r="124" spans="30:105" ht="21" customHeight="1">
      <c r="AD124" s="634"/>
      <c r="AE124" s="288">
        <v>40</v>
      </c>
      <c r="AF124" s="556"/>
      <c r="AG124" s="597">
        <v>1.03</v>
      </c>
      <c r="AH124" s="556"/>
      <c r="AI124" s="286" t="s">
        <v>3</v>
      </c>
      <c r="AJ124" s="551"/>
      <c r="AK124" s="1572" t="s">
        <v>2892</v>
      </c>
      <c r="AL124" s="1533"/>
      <c r="AN124" s="549"/>
      <c r="AO124" s="549"/>
      <c r="AP124" s="549"/>
      <c r="AQ124" s="549"/>
      <c r="AR124" s="549"/>
      <c r="AS124" s="549"/>
      <c r="AT124" s="549"/>
      <c r="AW124" s="1"/>
      <c r="AX124" s="1"/>
      <c r="AY124" s="1"/>
      <c r="AZ124" s="1"/>
      <c r="BA124" s="1"/>
      <c r="BB124" s="1"/>
      <c r="BC124" s="1"/>
      <c r="BD124" s="1"/>
      <c r="BE124" s="1"/>
      <c r="BF124" s="1"/>
      <c r="BG124" s="1"/>
      <c r="BP124" s="1"/>
      <c r="BQ124" s="1"/>
      <c r="BR124" s="1"/>
      <c r="BY124" s="3"/>
      <c r="BZ124" s="86" t="s">
        <v>1787</v>
      </c>
      <c r="CA124" s="77">
        <f t="shared" si="53"/>
        <v>6.4999999999999997E-3</v>
      </c>
      <c r="CB124" s="82" t="s">
        <v>243</v>
      </c>
      <c r="CC124" s="75">
        <f t="shared" si="57"/>
        <v>154</v>
      </c>
      <c r="CD124" s="74"/>
      <c r="CE124" s="73">
        <v>6.5</v>
      </c>
      <c r="CF124" s="72">
        <v>0</v>
      </c>
      <c r="CG124" s="71">
        <v>0</v>
      </c>
      <c r="CH124" s="79"/>
      <c r="CI124" s="69"/>
      <c r="CJ124" s="812" t="s">
        <v>1866</v>
      </c>
      <c r="CV124" s="549"/>
      <c r="CW124" s="549"/>
      <c r="CX124" s="549"/>
      <c r="CY124" s="549"/>
      <c r="DA124" s="9">
        <v>1</v>
      </c>
    </row>
    <row r="125" spans="30:105" ht="21" customHeight="1">
      <c r="AD125" s="634"/>
      <c r="AE125" s="288">
        <v>40</v>
      </c>
      <c r="AF125" s="556"/>
      <c r="AG125" s="597">
        <v>0.95</v>
      </c>
      <c r="AH125" s="556"/>
      <c r="AI125" s="286" t="s">
        <v>2</v>
      </c>
      <c r="AJ125" s="551"/>
      <c r="AK125" s="1572" t="s">
        <v>2895</v>
      </c>
      <c r="AL125" s="1533"/>
      <c r="AN125" s="549"/>
      <c r="AO125" s="549"/>
      <c r="AP125" s="549"/>
      <c r="AQ125" s="549"/>
      <c r="AR125" s="549"/>
      <c r="AS125" s="549"/>
      <c r="AT125" s="549"/>
      <c r="AW125" s="1"/>
      <c r="AX125" s="1"/>
      <c r="AY125" s="1"/>
      <c r="AZ125" s="1"/>
      <c r="BA125" s="1"/>
      <c r="BB125" s="1"/>
      <c r="BC125" s="1"/>
      <c r="BD125" s="1"/>
      <c r="BE125" s="1"/>
      <c r="BF125" s="1"/>
      <c r="BG125" s="1"/>
      <c r="BP125" s="1"/>
      <c r="BQ125" s="1"/>
      <c r="BR125" s="1"/>
      <c r="BY125" s="3"/>
      <c r="BZ125" s="86" t="s">
        <v>1788</v>
      </c>
      <c r="CA125" s="77">
        <f t="shared" si="53"/>
        <v>0.1</v>
      </c>
      <c r="CB125" s="82" t="s">
        <v>243</v>
      </c>
      <c r="CC125" s="75">
        <f t="shared" si="57"/>
        <v>10</v>
      </c>
      <c r="CD125" s="79"/>
      <c r="CE125" s="73">
        <v>100</v>
      </c>
      <c r="CF125" s="72">
        <v>0</v>
      </c>
      <c r="CG125" s="71">
        <v>0</v>
      </c>
      <c r="CH125" s="84"/>
      <c r="CI125" s="69"/>
      <c r="CJ125" s="812" t="s">
        <v>277</v>
      </c>
      <c r="CV125" s="549"/>
      <c r="CW125" s="549"/>
      <c r="CX125" s="549"/>
      <c r="CY125" s="549"/>
      <c r="DA125" s="9">
        <v>1</v>
      </c>
    </row>
    <row r="126" spans="30:105" ht="21" customHeight="1">
      <c r="AD126" s="634"/>
      <c r="AE126" s="288">
        <v>40</v>
      </c>
      <c r="AF126" s="556"/>
      <c r="AG126" s="597">
        <v>0.94</v>
      </c>
      <c r="AH126" s="556"/>
      <c r="AI126" s="286" t="s">
        <v>1</v>
      </c>
      <c r="AJ126" s="551"/>
      <c r="AK126" s="1572" t="s">
        <v>2895</v>
      </c>
      <c r="AL126" s="1533"/>
      <c r="AN126" s="549"/>
      <c r="AO126" s="549"/>
      <c r="AP126" s="549"/>
      <c r="AQ126" s="549"/>
      <c r="AR126" s="549"/>
      <c r="AS126" s="549"/>
      <c r="AT126" s="549"/>
      <c r="AW126" s="1"/>
      <c r="AX126" s="1"/>
      <c r="AY126" s="1"/>
      <c r="AZ126" s="1"/>
      <c r="BA126" s="1"/>
      <c r="BB126" s="1"/>
      <c r="BC126" s="1"/>
      <c r="BD126" s="1"/>
      <c r="BE126" s="1"/>
      <c r="BF126" s="1"/>
      <c r="BG126" s="1"/>
      <c r="BP126" s="1"/>
      <c r="BQ126" s="1"/>
      <c r="BR126" s="1"/>
      <c r="BY126" s="3"/>
      <c r="BZ126" s="86" t="s">
        <v>1789</v>
      </c>
      <c r="CA126" s="77">
        <f t="shared" si="53"/>
        <v>3.0000000000000001E-3</v>
      </c>
      <c r="CB126" s="82" t="s">
        <v>243</v>
      </c>
      <c r="CC126" s="75">
        <f t="shared" si="57"/>
        <v>333</v>
      </c>
      <c r="CD126" s="79"/>
      <c r="CE126" s="73">
        <v>3</v>
      </c>
      <c r="CF126" s="72">
        <v>0</v>
      </c>
      <c r="CG126" s="71">
        <v>0</v>
      </c>
      <c r="CH126" s="79"/>
      <c r="CI126" s="69"/>
      <c r="CJ126" s="812" t="s">
        <v>1867</v>
      </c>
      <c r="CV126" s="549"/>
      <c r="CW126" s="549"/>
      <c r="CX126" s="549"/>
      <c r="CY126" s="549"/>
      <c r="DA126" s="9">
        <v>1</v>
      </c>
    </row>
    <row r="127" spans="30:105" ht="21" customHeight="1">
      <c r="AD127" s="634"/>
      <c r="AE127" s="288">
        <v>15</v>
      </c>
      <c r="AF127" s="556"/>
      <c r="AG127" s="597">
        <v>1.02</v>
      </c>
      <c r="AH127" s="556"/>
      <c r="AI127" s="286" t="s">
        <v>0</v>
      </c>
      <c r="AJ127" s="551"/>
      <c r="AK127" s="1572" t="s">
        <v>2895</v>
      </c>
      <c r="AL127" s="1533"/>
      <c r="AN127" s="549"/>
      <c r="AO127" s="549"/>
      <c r="AP127" s="549"/>
      <c r="AQ127" s="549"/>
      <c r="AR127" s="549"/>
      <c r="AS127" s="549"/>
      <c r="AT127" s="549"/>
      <c r="AW127" s="1"/>
      <c r="AX127" s="1"/>
      <c r="AY127" s="1"/>
      <c r="AZ127" s="1"/>
      <c r="BA127" s="1"/>
      <c r="BB127" s="1"/>
      <c r="BC127" s="1"/>
      <c r="BD127" s="1"/>
      <c r="BE127" s="1"/>
      <c r="BF127" s="1"/>
      <c r="BG127" s="1"/>
      <c r="BP127" s="1"/>
      <c r="BQ127" s="1"/>
      <c r="BR127" s="1"/>
      <c r="BY127" s="3"/>
      <c r="BZ127" s="86" t="s">
        <v>1789</v>
      </c>
      <c r="CA127" s="77">
        <f t="shared" si="53"/>
        <v>8.0000000000000002E-3</v>
      </c>
      <c r="CB127" s="82" t="s">
        <v>243</v>
      </c>
      <c r="CC127" s="75">
        <f t="shared" si="57"/>
        <v>125</v>
      </c>
      <c r="CD127" s="79"/>
      <c r="CE127" s="73">
        <v>8</v>
      </c>
      <c r="CF127" s="72">
        <v>0</v>
      </c>
      <c r="CG127" s="71">
        <v>0</v>
      </c>
      <c r="CH127" s="79"/>
      <c r="CI127" s="69"/>
      <c r="CJ127" s="812" t="s">
        <v>1867</v>
      </c>
      <c r="CS127" s="2"/>
      <c r="CT127" s="2"/>
      <c r="CU127" s="2"/>
      <c r="CV127" s="549"/>
      <c r="CW127" s="549"/>
      <c r="CX127" s="549"/>
      <c r="CY127" s="549"/>
      <c r="DA127" s="9">
        <v>1</v>
      </c>
    </row>
    <row r="128" spans="30:105" ht="21" customHeight="1">
      <c r="AD128" s="634"/>
      <c r="AN128" s="549"/>
      <c r="AO128" s="549"/>
      <c r="AP128" s="549"/>
      <c r="AQ128" s="549"/>
      <c r="AR128" s="549"/>
      <c r="AS128" s="549"/>
      <c r="AT128" s="549"/>
      <c r="AW128" s="1"/>
      <c r="AX128" s="1"/>
      <c r="AY128" s="1"/>
      <c r="AZ128" s="1"/>
      <c r="BA128" s="1"/>
      <c r="BB128" s="1"/>
      <c r="BC128" s="1"/>
      <c r="BD128" s="1"/>
      <c r="BE128" s="1"/>
      <c r="BF128" s="1"/>
      <c r="BG128" s="1"/>
      <c r="BP128" s="1"/>
      <c r="BQ128" s="1"/>
      <c r="BR128" s="1"/>
      <c r="BY128" s="3"/>
      <c r="BZ128" s="86" t="s">
        <v>1790</v>
      </c>
      <c r="CA128" s="85">
        <f t="shared" si="53"/>
        <v>0.12</v>
      </c>
      <c r="CB128" s="82" t="s">
        <v>243</v>
      </c>
      <c r="CC128" s="75">
        <f t="shared" si="57"/>
        <v>8</v>
      </c>
      <c r="CD128" s="79"/>
      <c r="CE128" s="73">
        <v>120</v>
      </c>
      <c r="CF128" s="72">
        <v>0</v>
      </c>
      <c r="CG128" s="71">
        <v>0</v>
      </c>
      <c r="CH128" s="84"/>
      <c r="CI128" s="69"/>
      <c r="CJ128" s="812" t="s">
        <v>1867</v>
      </c>
      <c r="CS128" s="2"/>
      <c r="CT128" s="2"/>
      <c r="CU128" s="2"/>
      <c r="CV128" s="549"/>
      <c r="CW128" s="549"/>
      <c r="CX128" s="549"/>
      <c r="CY128" s="549"/>
      <c r="DA128" s="9">
        <v>1</v>
      </c>
    </row>
    <row r="129" spans="30:105" ht="21" customHeight="1">
      <c r="AD129" s="634"/>
      <c r="AN129" s="549"/>
      <c r="AO129" s="549"/>
      <c r="AP129" s="549"/>
      <c r="AQ129" s="549"/>
      <c r="AR129" s="549"/>
      <c r="AS129" s="549"/>
      <c r="AT129" s="549"/>
      <c r="AW129" s="1"/>
      <c r="AX129" s="1"/>
      <c r="AY129" s="1"/>
      <c r="AZ129" s="1"/>
      <c r="BA129" s="1"/>
      <c r="BB129" s="1"/>
      <c r="BC129" s="1"/>
      <c r="BD129" s="1"/>
      <c r="BE129" s="1"/>
      <c r="BF129" s="1"/>
      <c r="BG129" s="1"/>
      <c r="BP129" s="1"/>
      <c r="BQ129" s="1"/>
      <c r="BR129" s="1"/>
      <c r="BY129" s="3"/>
      <c r="BZ129" s="86" t="s">
        <v>1791</v>
      </c>
      <c r="CA129" s="77">
        <f t="shared" si="53"/>
        <v>4.0000000000000001E-3</v>
      </c>
      <c r="CB129" s="82" t="s">
        <v>243</v>
      </c>
      <c r="CC129" s="75">
        <f t="shared" si="57"/>
        <v>250</v>
      </c>
      <c r="CD129" s="79"/>
      <c r="CE129" s="73">
        <v>4</v>
      </c>
      <c r="CF129" s="72">
        <v>0</v>
      </c>
      <c r="CG129" s="71">
        <v>0</v>
      </c>
      <c r="CH129" s="79"/>
      <c r="CI129" s="69"/>
      <c r="CJ129" s="812" t="s">
        <v>266</v>
      </c>
      <c r="CS129" s="2"/>
      <c r="CT129" s="2"/>
      <c r="CU129" s="2"/>
      <c r="CV129" s="549"/>
      <c r="CW129" s="549"/>
      <c r="CX129" s="549"/>
      <c r="CY129" s="549"/>
      <c r="DA129" s="9">
        <v>1</v>
      </c>
    </row>
    <row r="130" spans="30:105" ht="21" customHeight="1">
      <c r="AD130" s="634"/>
      <c r="AN130" s="549"/>
      <c r="AO130" s="549"/>
      <c r="AP130" s="549"/>
      <c r="AQ130" s="549"/>
      <c r="AR130" s="549"/>
      <c r="AS130" s="549"/>
      <c r="AT130" s="549"/>
      <c r="AW130" s="1"/>
      <c r="AX130" s="1"/>
      <c r="AY130" s="1"/>
      <c r="AZ130" s="1"/>
      <c r="BA130" s="1"/>
      <c r="BB130" s="1"/>
      <c r="BC130" s="1"/>
      <c r="BD130" s="1"/>
      <c r="BE130" s="1"/>
      <c r="BF130" s="1"/>
      <c r="BG130" s="1"/>
      <c r="BP130" s="1"/>
      <c r="BQ130" s="1"/>
      <c r="BR130" s="1"/>
      <c r="BY130" s="3"/>
      <c r="BZ130" s="86" t="s">
        <v>1791</v>
      </c>
      <c r="CA130" s="77">
        <f t="shared" si="53"/>
        <v>0.2</v>
      </c>
      <c r="CB130" s="82" t="s">
        <v>243</v>
      </c>
      <c r="CC130" s="75">
        <f t="shared" si="57"/>
        <v>5</v>
      </c>
      <c r="CD130" s="79"/>
      <c r="CE130" s="73">
        <v>200</v>
      </c>
      <c r="CF130" s="72">
        <v>0</v>
      </c>
      <c r="CG130" s="71">
        <v>0</v>
      </c>
      <c r="CH130" s="79"/>
      <c r="CI130" s="69"/>
      <c r="CJ130" s="812" t="s">
        <v>266</v>
      </c>
      <c r="CS130" s="2"/>
      <c r="CT130" s="2"/>
      <c r="CU130" s="2"/>
      <c r="CV130" s="549"/>
      <c r="CW130" s="549"/>
      <c r="CX130" s="549"/>
      <c r="CY130" s="549"/>
      <c r="DA130" s="9">
        <v>1</v>
      </c>
    </row>
    <row r="131" spans="30:105" ht="21" customHeight="1">
      <c r="AD131" s="634"/>
      <c r="AN131" s="549"/>
      <c r="AO131" s="549"/>
      <c r="AP131" s="549"/>
      <c r="AQ131" s="549"/>
      <c r="AR131" s="549"/>
      <c r="AS131" s="549"/>
      <c r="AT131" s="549"/>
      <c r="AW131" s="1"/>
      <c r="AX131" s="1"/>
      <c r="AY131" s="1"/>
      <c r="AZ131" s="1"/>
      <c r="BA131" s="1"/>
      <c r="BB131" s="1"/>
      <c r="BC131" s="1"/>
      <c r="BD131" s="1"/>
      <c r="BE131" s="1"/>
      <c r="BF131" s="1"/>
      <c r="BG131" s="1"/>
      <c r="BP131" s="1"/>
      <c r="BQ131" s="1"/>
      <c r="BR131" s="1"/>
      <c r="BY131" s="3"/>
      <c r="BZ131" s="86" t="s">
        <v>1792</v>
      </c>
      <c r="CA131" s="77">
        <f t="shared" si="53"/>
        <v>2E-3</v>
      </c>
      <c r="CB131" s="82" t="s">
        <v>243</v>
      </c>
      <c r="CC131" s="75">
        <f t="shared" si="57"/>
        <v>500</v>
      </c>
      <c r="CD131" s="74"/>
      <c r="CE131" s="73">
        <v>2</v>
      </c>
      <c r="CF131" s="72">
        <v>0</v>
      </c>
      <c r="CG131" s="71">
        <v>0</v>
      </c>
      <c r="CH131" s="79"/>
      <c r="CI131" s="69"/>
      <c r="CJ131" s="812" t="s">
        <v>262</v>
      </c>
      <c r="CS131" s="2"/>
      <c r="CT131" s="2"/>
      <c r="CU131" s="2"/>
      <c r="CV131" s="549"/>
      <c r="CW131" s="549"/>
      <c r="CX131" s="549"/>
      <c r="CY131" s="549"/>
      <c r="DA131" s="9">
        <v>1</v>
      </c>
    </row>
    <row r="132" spans="30:105" ht="21" customHeight="1">
      <c r="AD132" s="634"/>
      <c r="AN132" s="549"/>
      <c r="AO132" s="549"/>
      <c r="AP132" s="549"/>
      <c r="AQ132" s="549"/>
      <c r="AR132" s="549"/>
      <c r="AS132" s="549"/>
      <c r="AT132" s="549"/>
      <c r="AW132" s="1"/>
      <c r="AX132" s="1"/>
      <c r="AY132" s="1"/>
      <c r="AZ132" s="1"/>
      <c r="BA132" s="1"/>
      <c r="BB132" s="1"/>
      <c r="BC132" s="1"/>
      <c r="BD132" s="1"/>
      <c r="BE132" s="1"/>
      <c r="BF132" s="1"/>
      <c r="BG132" s="1"/>
      <c r="BP132" s="1"/>
      <c r="BQ132" s="1"/>
      <c r="BR132" s="1"/>
      <c r="BY132" s="3"/>
      <c r="BZ132" s="86" t="s">
        <v>1793</v>
      </c>
      <c r="CA132" s="77">
        <f t="shared" si="53"/>
        <v>7.0000000000000001E-3</v>
      </c>
      <c r="CB132" s="82" t="s">
        <v>243</v>
      </c>
      <c r="CC132" s="75">
        <f t="shared" si="57"/>
        <v>143</v>
      </c>
      <c r="CD132" s="83"/>
      <c r="CE132" s="73">
        <v>7</v>
      </c>
      <c r="CF132" s="72">
        <v>0</v>
      </c>
      <c r="CG132" s="71">
        <v>0</v>
      </c>
      <c r="CH132" s="79"/>
      <c r="CI132" s="69"/>
      <c r="CJ132" s="812" t="s">
        <v>262</v>
      </c>
      <c r="CV132" s="549"/>
      <c r="CW132" s="549"/>
      <c r="CX132" s="549"/>
      <c r="CY132" s="549"/>
      <c r="DA132" s="9">
        <v>1</v>
      </c>
    </row>
    <row r="133" spans="30:105" ht="21" customHeight="1">
      <c r="AD133" s="634"/>
      <c r="AN133" s="549"/>
      <c r="AO133" s="549"/>
      <c r="AP133" s="549"/>
      <c r="AQ133" s="549"/>
      <c r="AR133" s="549"/>
      <c r="AS133" s="549"/>
      <c r="AT133" s="549"/>
      <c r="AW133" s="1"/>
      <c r="AX133" s="1"/>
      <c r="AY133" s="1"/>
      <c r="AZ133" s="1"/>
      <c r="BA133" s="1"/>
      <c r="BB133" s="1"/>
      <c r="BC133" s="1"/>
      <c r="BD133" s="1"/>
      <c r="BE133" s="1"/>
      <c r="BF133" s="1"/>
      <c r="BG133" s="1"/>
      <c r="BP133" s="1"/>
      <c r="BQ133" s="1"/>
      <c r="BR133" s="1"/>
      <c r="BY133" s="3"/>
      <c r="BZ133" s="86" t="s">
        <v>1871</v>
      </c>
      <c r="CA133" s="85">
        <f t="shared" si="53"/>
        <v>0.12</v>
      </c>
      <c r="CB133" s="82" t="s">
        <v>243</v>
      </c>
      <c r="CC133" s="75">
        <f t="shared" si="57"/>
        <v>8</v>
      </c>
      <c r="CD133" s="79"/>
      <c r="CE133" s="73">
        <v>120</v>
      </c>
      <c r="CF133" s="72">
        <v>0</v>
      </c>
      <c r="CG133" s="71">
        <v>0</v>
      </c>
      <c r="CH133" s="84"/>
      <c r="CI133" s="69"/>
      <c r="CJ133" s="812" t="s">
        <v>254</v>
      </c>
      <c r="CV133" s="549"/>
      <c r="CW133" s="549"/>
      <c r="CX133" s="549"/>
      <c r="CY133" s="549"/>
      <c r="DA133" s="9">
        <v>1</v>
      </c>
    </row>
    <row r="134" spans="30:105" ht="21" customHeight="1">
      <c r="AD134" s="634"/>
      <c r="AN134" s="549"/>
      <c r="AO134" s="549"/>
      <c r="AP134" s="549"/>
      <c r="AQ134" s="549"/>
      <c r="AR134" s="549"/>
      <c r="AS134" s="549"/>
      <c r="AT134" s="549"/>
      <c r="AW134" s="1"/>
      <c r="AX134" s="1"/>
      <c r="AY134" s="1"/>
      <c r="AZ134" s="1"/>
      <c r="BA134" s="1"/>
      <c r="BB134" s="1"/>
      <c r="BC134" s="1"/>
      <c r="BD134" s="1"/>
      <c r="BE134" s="1"/>
      <c r="BF134" s="1"/>
      <c r="BG134" s="1"/>
      <c r="BP134" s="1"/>
      <c r="BQ134" s="1"/>
      <c r="BR134" s="1"/>
      <c r="BY134" s="3"/>
      <c r="BZ134" s="86" t="s">
        <v>1795</v>
      </c>
      <c r="CA134" s="77">
        <f t="shared" si="53"/>
        <v>2.5000000000000001E-3</v>
      </c>
      <c r="CB134" s="82" t="s">
        <v>243</v>
      </c>
      <c r="CC134" s="75">
        <f t="shared" si="57"/>
        <v>400</v>
      </c>
      <c r="CD134" s="83"/>
      <c r="CE134" s="73">
        <v>2.5</v>
      </c>
      <c r="CF134" s="72">
        <v>0</v>
      </c>
      <c r="CG134" s="71">
        <v>0</v>
      </c>
      <c r="CH134" s="79"/>
      <c r="CI134" s="69"/>
      <c r="CJ134" s="812" t="s">
        <v>254</v>
      </c>
      <c r="CV134" s="549"/>
      <c r="CW134" s="549"/>
      <c r="CX134" s="549"/>
      <c r="CY134" s="549"/>
      <c r="DA134" s="9">
        <v>1</v>
      </c>
    </row>
    <row r="135" spans="30:105" ht="21" customHeight="1">
      <c r="AD135" s="634"/>
      <c r="AN135" s="549"/>
      <c r="AO135" s="549"/>
      <c r="AP135" s="549"/>
      <c r="AQ135" s="549"/>
      <c r="AR135" s="549"/>
      <c r="AS135" s="549"/>
      <c r="AT135" s="549"/>
      <c r="AW135" s="1"/>
      <c r="AX135" s="1"/>
      <c r="AY135" s="1"/>
      <c r="AZ135" s="1"/>
      <c r="BA135" s="1"/>
      <c r="BB135" s="1"/>
      <c r="BC135" s="1"/>
      <c r="BD135" s="1"/>
      <c r="BE135" s="1"/>
      <c r="BF135" s="1"/>
      <c r="BG135" s="1"/>
      <c r="BP135" s="1"/>
      <c r="BQ135" s="1"/>
      <c r="BR135" s="1"/>
      <c r="BY135" s="3"/>
      <c r="BZ135" s="86" t="s">
        <v>1796</v>
      </c>
      <c r="CA135" s="77">
        <f t="shared" si="53"/>
        <v>7.4999999999999997E-3</v>
      </c>
      <c r="CB135" s="82" t="s">
        <v>243</v>
      </c>
      <c r="CC135" s="75">
        <f t="shared" si="57"/>
        <v>133</v>
      </c>
      <c r="CD135" s="79"/>
      <c r="CE135" s="73">
        <v>7.5</v>
      </c>
      <c r="CF135" s="72">
        <v>0</v>
      </c>
      <c r="CG135" s="71">
        <v>0</v>
      </c>
      <c r="CH135" s="84"/>
      <c r="CI135" s="69"/>
      <c r="CJ135" s="812" t="s">
        <v>254</v>
      </c>
      <c r="CV135" s="549"/>
      <c r="CW135" s="549"/>
      <c r="CX135" s="549"/>
      <c r="CY135" s="549"/>
      <c r="DA135" s="9">
        <v>1</v>
      </c>
    </row>
    <row r="136" spans="30:105" ht="21" customHeight="1">
      <c r="AD136" s="634"/>
      <c r="AN136" s="549"/>
      <c r="AO136" s="549"/>
      <c r="AP136" s="549"/>
      <c r="AQ136" s="549"/>
      <c r="AR136" s="549"/>
      <c r="AS136" s="549"/>
      <c r="AT136" s="549"/>
      <c r="AW136" s="1"/>
      <c r="AX136" s="1"/>
      <c r="AY136" s="1"/>
      <c r="AZ136" s="1"/>
      <c r="BA136" s="1"/>
      <c r="BB136" s="1"/>
      <c r="BC136" s="1"/>
      <c r="BD136" s="1"/>
      <c r="BE136" s="1"/>
      <c r="BF136" s="1"/>
      <c r="BG136" s="1"/>
      <c r="BP136" s="1"/>
      <c r="BQ136" s="1"/>
      <c r="BR136" s="1"/>
      <c r="BY136" s="3"/>
      <c r="BZ136" s="86" t="s">
        <v>1797</v>
      </c>
      <c r="CA136" s="77">
        <f t="shared" si="53"/>
        <v>0.1</v>
      </c>
      <c r="CB136" s="82" t="s">
        <v>243</v>
      </c>
      <c r="CC136" s="75">
        <f t="shared" si="57"/>
        <v>10</v>
      </c>
      <c r="CD136" s="79"/>
      <c r="CE136" s="73">
        <v>100</v>
      </c>
      <c r="CF136" s="72">
        <v>0</v>
      </c>
      <c r="CG136" s="71">
        <v>0</v>
      </c>
      <c r="CH136" s="84"/>
      <c r="CI136" s="69"/>
      <c r="CJ136" s="812" t="s">
        <v>254</v>
      </c>
      <c r="CV136" s="549"/>
      <c r="CW136" s="549"/>
      <c r="CX136" s="549"/>
      <c r="CY136" s="549"/>
      <c r="DA136" s="9">
        <v>1</v>
      </c>
    </row>
    <row r="137" spans="30:105" ht="21" customHeight="1">
      <c r="AD137" s="67"/>
      <c r="AN137" s="549"/>
      <c r="AO137" s="549"/>
      <c r="AP137" s="549"/>
      <c r="AQ137" s="549"/>
      <c r="AR137" s="549"/>
      <c r="AS137" s="549"/>
      <c r="AT137" s="549"/>
      <c r="AW137" s="1"/>
      <c r="AX137" s="1"/>
      <c r="AY137" s="1"/>
      <c r="AZ137" s="1"/>
      <c r="BA137" s="1"/>
      <c r="BB137" s="1"/>
      <c r="BC137" s="1"/>
      <c r="BD137" s="1"/>
      <c r="BE137" s="1"/>
      <c r="BF137" s="1"/>
      <c r="BG137" s="1"/>
      <c r="BP137" s="1"/>
      <c r="BQ137" s="1"/>
      <c r="BR137" s="1"/>
      <c r="BY137" s="3"/>
      <c r="BZ137" s="86" t="s">
        <v>1794</v>
      </c>
      <c r="CA137" s="77">
        <f t="shared" si="53"/>
        <v>5.0000000000000001E-3</v>
      </c>
      <c r="CB137" s="82" t="s">
        <v>243</v>
      </c>
      <c r="CC137" s="75">
        <f t="shared" si="57"/>
        <v>200</v>
      </c>
      <c r="CD137" s="79"/>
      <c r="CE137" s="73">
        <v>5</v>
      </c>
      <c r="CF137" s="72">
        <v>0</v>
      </c>
      <c r="CG137" s="71">
        <v>0</v>
      </c>
      <c r="CH137" s="79"/>
      <c r="CI137" s="69"/>
      <c r="CJ137" s="812" t="s">
        <v>248</v>
      </c>
      <c r="CV137" s="549"/>
      <c r="CW137" s="549"/>
      <c r="CX137" s="549"/>
      <c r="CY137" s="549"/>
      <c r="DA137" s="9">
        <v>1</v>
      </c>
    </row>
    <row r="138" spans="30:105" ht="21" customHeight="1">
      <c r="AN138" s="549"/>
      <c r="AO138" s="549"/>
      <c r="AP138" s="549"/>
      <c r="AQ138" s="549"/>
      <c r="AR138" s="549"/>
      <c r="AS138" s="549"/>
      <c r="AT138" s="549"/>
      <c r="AW138" s="1"/>
      <c r="AX138" s="1"/>
      <c r="AY138" s="1"/>
      <c r="AZ138" s="1"/>
      <c r="BA138" s="1"/>
      <c r="BB138" s="1"/>
      <c r="BC138" s="1"/>
      <c r="BD138" s="1"/>
      <c r="BE138" s="1"/>
      <c r="BF138" s="1"/>
      <c r="BG138" s="1"/>
      <c r="BP138" s="1"/>
      <c r="BQ138" s="1"/>
      <c r="BR138" s="1"/>
      <c r="BY138" s="3"/>
      <c r="BZ138" s="86" t="s">
        <v>1798</v>
      </c>
      <c r="CA138" s="77">
        <f t="shared" si="53"/>
        <v>1.4999999999999999E-2</v>
      </c>
      <c r="CB138" s="82" t="s">
        <v>243</v>
      </c>
      <c r="CC138" s="75">
        <f t="shared" si="57"/>
        <v>67</v>
      </c>
      <c r="CD138" s="79"/>
      <c r="CE138" s="73">
        <v>15</v>
      </c>
      <c r="CF138" s="72">
        <v>0</v>
      </c>
      <c r="CG138" s="71">
        <v>0</v>
      </c>
      <c r="CH138" s="79"/>
      <c r="CI138" s="69"/>
      <c r="CJ138" s="812" t="s">
        <v>248</v>
      </c>
      <c r="CV138" s="549"/>
      <c r="CW138" s="549"/>
      <c r="CX138" s="549"/>
      <c r="CY138" s="549"/>
      <c r="DA138" s="9">
        <v>1</v>
      </c>
    </row>
    <row r="139" spans="30:105" ht="21" customHeight="1">
      <c r="AN139" s="549"/>
      <c r="AO139" s="549"/>
      <c r="AP139" s="549"/>
      <c r="AQ139" s="549"/>
      <c r="AR139" s="549"/>
      <c r="AS139" s="549"/>
      <c r="AT139" s="549"/>
      <c r="AW139" s="1"/>
      <c r="AX139" s="1"/>
      <c r="AY139" s="1"/>
      <c r="AZ139" s="1"/>
      <c r="BA139" s="1"/>
      <c r="BB139" s="1"/>
      <c r="BC139" s="1"/>
      <c r="BD139" s="1"/>
      <c r="BE139" s="1"/>
      <c r="BF139" s="1"/>
      <c r="BG139" s="1"/>
      <c r="BP139" s="1"/>
      <c r="BQ139" s="1"/>
      <c r="BR139" s="1"/>
      <c r="BY139" s="3"/>
      <c r="BZ139" s="86" t="s">
        <v>1799</v>
      </c>
      <c r="CA139" s="85">
        <f t="shared" si="53"/>
        <v>0.24</v>
      </c>
      <c r="CB139" s="82" t="s">
        <v>243</v>
      </c>
      <c r="CC139" s="75">
        <f t="shared" si="57"/>
        <v>4</v>
      </c>
      <c r="CD139" s="79"/>
      <c r="CE139" s="73">
        <v>240</v>
      </c>
      <c r="CF139" s="72">
        <v>0</v>
      </c>
      <c r="CG139" s="71">
        <v>0</v>
      </c>
      <c r="CH139" s="84"/>
      <c r="CI139" s="69"/>
      <c r="CJ139" s="812" t="s">
        <v>248</v>
      </c>
      <c r="CV139" s="549"/>
      <c r="CW139" s="549"/>
      <c r="CX139" s="549"/>
      <c r="CY139" s="549"/>
      <c r="DA139" s="9">
        <v>1</v>
      </c>
    </row>
    <row r="140" spans="30:105" ht="21" customHeight="1">
      <c r="AN140" s="549"/>
      <c r="AO140" s="549"/>
      <c r="AP140" s="549"/>
      <c r="AQ140" s="549"/>
      <c r="AR140" s="549"/>
      <c r="AS140" s="549"/>
      <c r="AT140" s="549"/>
      <c r="AW140" s="1"/>
      <c r="AX140" s="1"/>
      <c r="AY140" s="1"/>
      <c r="AZ140" s="1"/>
      <c r="BA140" s="1"/>
      <c r="BB140" s="1"/>
      <c r="BC140" s="1"/>
      <c r="BD140" s="1"/>
      <c r="BE140" s="1"/>
      <c r="BF140" s="1"/>
      <c r="BG140" s="1"/>
      <c r="BP140" s="1"/>
      <c r="BQ140" s="1"/>
      <c r="BR140" s="1"/>
      <c r="BY140" s="3"/>
      <c r="BZ140" s="544" t="s">
        <v>246</v>
      </c>
      <c r="CA140" s="77">
        <f t="shared" si="53"/>
        <v>1E-3</v>
      </c>
      <c r="CB140" s="82" t="s">
        <v>243</v>
      </c>
      <c r="CC140" s="75">
        <f t="shared" si="57"/>
        <v>1000</v>
      </c>
      <c r="CD140" s="83"/>
      <c r="CE140" s="73">
        <v>1</v>
      </c>
      <c r="CF140" s="72">
        <v>0</v>
      </c>
      <c r="CG140" s="71">
        <v>0</v>
      </c>
      <c r="CH140" s="79"/>
      <c r="CI140" s="69"/>
      <c r="CJ140" s="814"/>
      <c r="CV140" s="549"/>
      <c r="CW140" s="549"/>
      <c r="CX140" s="549"/>
      <c r="CY140" s="549"/>
      <c r="DA140" s="9">
        <v>1</v>
      </c>
    </row>
    <row r="141" spans="30:105" ht="21" customHeight="1">
      <c r="AN141" s="549"/>
      <c r="AO141" s="549"/>
      <c r="AP141" s="549"/>
      <c r="AQ141" s="549"/>
      <c r="AR141" s="549"/>
      <c r="AS141" s="549"/>
      <c r="AT141" s="549"/>
      <c r="AW141" s="1"/>
      <c r="AX141" s="1"/>
      <c r="AY141" s="1"/>
      <c r="AZ141" s="1"/>
      <c r="BA141" s="1"/>
      <c r="BB141" s="1"/>
      <c r="BC141" s="1"/>
      <c r="BD141" s="1"/>
      <c r="BE141" s="1"/>
      <c r="BF141" s="1"/>
      <c r="BG141" s="1"/>
      <c r="BP141" s="1"/>
      <c r="BQ141" s="1"/>
      <c r="BR141" s="1"/>
      <c r="BY141" s="3"/>
      <c r="BZ141" s="545" t="s">
        <v>244</v>
      </c>
      <c r="CA141" s="77">
        <f t="shared" si="53"/>
        <v>1</v>
      </c>
      <c r="CB141" s="82" t="s">
        <v>243</v>
      </c>
      <c r="CC141" s="75">
        <f t="shared" si="57"/>
        <v>1</v>
      </c>
      <c r="CD141" s="79"/>
      <c r="CE141" s="73">
        <v>1000</v>
      </c>
      <c r="CF141" s="72">
        <v>0</v>
      </c>
      <c r="CG141" s="71">
        <v>0</v>
      </c>
      <c r="CH141" s="79"/>
      <c r="CI141" s="69"/>
      <c r="CJ141" s="814"/>
      <c r="CV141" s="549"/>
      <c r="CW141" s="549"/>
      <c r="CX141" s="549"/>
      <c r="CY141" s="549"/>
      <c r="DA141" s="9">
        <v>1</v>
      </c>
    </row>
    <row r="142" spans="30:105" ht="21" customHeight="1">
      <c r="AN142" s="549"/>
      <c r="AO142" s="549"/>
      <c r="AP142" s="549"/>
      <c r="AQ142" s="549"/>
      <c r="AR142" s="549"/>
      <c r="AS142" s="549"/>
      <c r="AT142" s="549"/>
      <c r="AW142" s="1"/>
      <c r="AX142" s="1"/>
      <c r="AY142" s="1"/>
      <c r="AZ142" s="1"/>
      <c r="BA142" s="1"/>
      <c r="BB142" s="1"/>
      <c r="BC142" s="1"/>
      <c r="BD142" s="1"/>
      <c r="BE142" s="1"/>
      <c r="BF142" s="1"/>
      <c r="BG142" s="1"/>
      <c r="BP142" s="1"/>
      <c r="BQ142" s="1"/>
      <c r="BR142" s="1"/>
      <c r="BY142" s="3"/>
      <c r="BZ142" s="735" t="s">
        <v>1800</v>
      </c>
      <c r="CA142" s="80">
        <v>0.5</v>
      </c>
      <c r="CB142" s="76" t="s">
        <v>226</v>
      </c>
      <c r="CC142" s="75">
        <f t="shared" si="57"/>
        <v>2</v>
      </c>
      <c r="CD142" s="79"/>
      <c r="CE142" s="73"/>
      <c r="CF142" s="72">
        <v>0</v>
      </c>
      <c r="CG142" s="71">
        <v>0</v>
      </c>
      <c r="CH142" s="70"/>
      <c r="CI142" s="69"/>
      <c r="CJ142" s="812" t="s">
        <v>240</v>
      </c>
      <c r="CV142" s="549"/>
      <c r="CW142" s="549"/>
      <c r="CX142" s="549"/>
      <c r="CY142" s="549"/>
      <c r="DA142" s="9">
        <v>1</v>
      </c>
    </row>
    <row r="143" spans="30:105" ht="21" customHeight="1">
      <c r="AN143" s="549"/>
      <c r="AO143" s="549"/>
      <c r="AP143" s="549"/>
      <c r="AQ143" s="549"/>
      <c r="AR143" s="549"/>
      <c r="AS143" s="549"/>
      <c r="AT143" s="549"/>
      <c r="AW143" s="1"/>
      <c r="AX143" s="1"/>
      <c r="AY143" s="1"/>
      <c r="AZ143" s="1"/>
      <c r="BA143" s="1"/>
      <c r="BB143" s="1"/>
      <c r="BC143" s="1"/>
      <c r="BD143" s="1"/>
      <c r="BE143" s="1"/>
      <c r="BF143" s="1"/>
      <c r="BG143" s="1"/>
      <c r="BP143" s="1"/>
      <c r="BQ143" s="1"/>
      <c r="BR143" s="1"/>
      <c r="BY143" s="3"/>
      <c r="BZ143" s="735" t="s">
        <v>1801</v>
      </c>
      <c r="CA143" s="80">
        <v>0.25</v>
      </c>
      <c r="CB143" s="76" t="s">
        <v>226</v>
      </c>
      <c r="CC143" s="75">
        <f t="shared" si="57"/>
        <v>4</v>
      </c>
      <c r="CD143" s="79"/>
      <c r="CE143" s="73"/>
      <c r="CF143" s="72">
        <v>0</v>
      </c>
      <c r="CG143" s="71">
        <v>0</v>
      </c>
      <c r="CH143" s="70"/>
      <c r="CI143" s="69"/>
      <c r="CJ143" s="812" t="s">
        <v>237</v>
      </c>
      <c r="CP143" s="2"/>
      <c r="CQ143" s="2"/>
      <c r="CV143" s="1"/>
      <c r="CW143" s="1"/>
      <c r="CX143" s="1"/>
      <c r="CY143" s="549"/>
      <c r="DA143" s="9">
        <v>1</v>
      </c>
    </row>
    <row r="144" spans="30:105" ht="21" customHeight="1">
      <c r="AN144" s="549"/>
      <c r="AO144" s="549"/>
      <c r="AP144" s="549"/>
      <c r="AQ144" s="549"/>
      <c r="AR144" s="549"/>
      <c r="AS144" s="549"/>
      <c r="AT144" s="549"/>
      <c r="AW144" s="1"/>
      <c r="AX144" s="1"/>
      <c r="AY144" s="1"/>
      <c r="AZ144" s="1"/>
      <c r="BA144" s="1"/>
      <c r="BB144" s="1"/>
      <c r="BC144" s="1"/>
      <c r="BD144" s="1"/>
      <c r="BE144" s="1"/>
      <c r="BF144" s="1"/>
      <c r="BG144" s="1"/>
      <c r="BP144" s="1"/>
      <c r="BQ144" s="1"/>
      <c r="BR144" s="1"/>
      <c r="BY144" s="3"/>
      <c r="BZ144" s="735" t="s">
        <v>1872</v>
      </c>
      <c r="CA144" s="80">
        <v>0.33</v>
      </c>
      <c r="CB144" s="76" t="s">
        <v>226</v>
      </c>
      <c r="CC144" s="75">
        <f t="shared" si="57"/>
        <v>3</v>
      </c>
      <c r="CD144" s="79"/>
      <c r="CE144" s="73"/>
      <c r="CF144" s="72">
        <v>0</v>
      </c>
      <c r="CG144" s="71">
        <v>0</v>
      </c>
      <c r="CH144" s="70"/>
      <c r="CI144" s="69"/>
      <c r="CJ144" s="812" t="s">
        <v>235</v>
      </c>
      <c r="CP144" s="2"/>
      <c r="CQ144" s="2"/>
      <c r="CV144" s="1"/>
      <c r="CW144" s="1"/>
      <c r="CX144" s="1"/>
      <c r="CY144" s="549"/>
      <c r="DA144" s="9">
        <v>1</v>
      </c>
    </row>
    <row r="145" spans="1:107" ht="21" customHeight="1">
      <c r="AN145" s="549"/>
      <c r="AO145" s="549"/>
      <c r="AP145" s="549"/>
      <c r="AQ145" s="549"/>
      <c r="AR145" s="549"/>
      <c r="AS145" s="549"/>
      <c r="AT145" s="549"/>
      <c r="AW145" s="1"/>
      <c r="AX145" s="1"/>
      <c r="AY145" s="1"/>
      <c r="AZ145" s="1"/>
      <c r="BA145" s="1"/>
      <c r="BB145" s="1"/>
      <c r="BC145" s="1"/>
      <c r="BD145" s="1"/>
      <c r="BE145" s="1"/>
      <c r="BF145" s="1"/>
      <c r="BG145" s="1"/>
      <c r="BP145" s="1"/>
      <c r="BQ145" s="1"/>
      <c r="BR145" s="1"/>
      <c r="BY145" s="3"/>
      <c r="BZ145" s="78" t="s">
        <v>1802</v>
      </c>
      <c r="CA145" s="77">
        <v>0.25</v>
      </c>
      <c r="CB145" s="76" t="s">
        <v>226</v>
      </c>
      <c r="CC145" s="75">
        <f t="shared" si="57"/>
        <v>4</v>
      </c>
      <c r="CD145" s="74">
        <f t="shared" ref="CD145:CD147" si="60">CE145/10</f>
        <v>25</v>
      </c>
      <c r="CE145" s="73">
        <v>250</v>
      </c>
      <c r="CF145" s="72">
        <v>0</v>
      </c>
      <c r="CG145" s="71">
        <v>0</v>
      </c>
      <c r="CH145" s="70"/>
      <c r="CI145" s="69"/>
      <c r="CJ145" s="812" t="s">
        <v>232</v>
      </c>
      <c r="CP145" s="2"/>
      <c r="CQ145" s="2"/>
      <c r="CV145" s="1"/>
      <c r="CW145" s="1"/>
      <c r="CX145" s="1"/>
      <c r="CY145" s="549"/>
      <c r="DA145" s="9">
        <v>1</v>
      </c>
    </row>
    <row r="146" spans="1:107" ht="21" customHeight="1">
      <c r="AN146" s="549"/>
      <c r="AO146" s="549"/>
      <c r="AP146" s="549"/>
      <c r="AQ146" s="549"/>
      <c r="AR146" s="549"/>
      <c r="AS146" s="549"/>
      <c r="AT146" s="549"/>
      <c r="AW146" s="1"/>
      <c r="AX146" s="1"/>
      <c r="AY146" s="1"/>
      <c r="AZ146" s="1"/>
      <c r="BA146" s="1"/>
      <c r="BB146" s="1"/>
      <c r="BC146" s="1"/>
      <c r="BD146" s="1"/>
      <c r="BE146" s="1"/>
      <c r="BF146" s="1"/>
      <c r="BG146" s="1"/>
      <c r="BP146" s="1"/>
      <c r="BQ146" s="1"/>
      <c r="BR146" s="1"/>
      <c r="BY146" s="3"/>
      <c r="BZ146" s="78" t="s">
        <v>1873</v>
      </c>
      <c r="CA146" s="77">
        <v>0.5</v>
      </c>
      <c r="CB146" s="76" t="s">
        <v>226</v>
      </c>
      <c r="CC146" s="75">
        <f t="shared" si="57"/>
        <v>2</v>
      </c>
      <c r="CD146" s="74">
        <f t="shared" si="60"/>
        <v>50</v>
      </c>
      <c r="CE146" s="73">
        <v>500</v>
      </c>
      <c r="CF146" s="72">
        <v>0</v>
      </c>
      <c r="CG146" s="71">
        <v>0</v>
      </c>
      <c r="CH146" s="70"/>
      <c r="CI146" s="69"/>
      <c r="CJ146" s="812" t="s">
        <v>229</v>
      </c>
      <c r="CP146" s="2"/>
      <c r="CQ146" s="2"/>
      <c r="CV146" s="1"/>
      <c r="CW146" s="1"/>
      <c r="CX146" s="1"/>
      <c r="CY146" s="549"/>
      <c r="DA146" s="9">
        <v>1</v>
      </c>
    </row>
    <row r="147" spans="1:107" ht="21" customHeight="1">
      <c r="AN147" s="549"/>
      <c r="AO147" s="549"/>
      <c r="AP147" s="549"/>
      <c r="AQ147" s="549"/>
      <c r="AR147" s="549"/>
      <c r="AS147" s="549"/>
      <c r="AT147" s="549"/>
      <c r="AW147" s="1"/>
      <c r="AX147" s="1"/>
      <c r="AY147" s="1"/>
      <c r="AZ147" s="1"/>
      <c r="BA147" s="1"/>
      <c r="BB147" s="1"/>
      <c r="BC147" s="1"/>
      <c r="BD147" s="1"/>
      <c r="BE147" s="1"/>
      <c r="BF147" s="1"/>
      <c r="BG147" s="1"/>
      <c r="BP147" s="1"/>
      <c r="BQ147" s="1"/>
      <c r="BR147" s="1"/>
      <c r="BY147" s="1" t="str">
        <f>"ligne "&amp;ROW()</f>
        <v>ligne 147</v>
      </c>
      <c r="BZ147" s="66" t="s">
        <v>1803</v>
      </c>
      <c r="CA147" s="65">
        <v>0.33</v>
      </c>
      <c r="CB147" s="64" t="s">
        <v>226</v>
      </c>
      <c r="CC147" s="63">
        <f t="shared" si="57"/>
        <v>3</v>
      </c>
      <c r="CD147" s="62">
        <f t="shared" si="60"/>
        <v>33.299999999999997</v>
      </c>
      <c r="CE147" s="61">
        <v>333</v>
      </c>
      <c r="CF147" s="60">
        <v>0</v>
      </c>
      <c r="CG147" s="59">
        <v>0</v>
      </c>
      <c r="CH147" s="58">
        <f>CG147/10</f>
        <v>0</v>
      </c>
      <c r="CI147" s="57"/>
      <c r="CJ147" s="815" t="s">
        <v>225</v>
      </c>
      <c r="CP147" s="2"/>
      <c r="CQ147" s="2"/>
      <c r="CV147" s="1"/>
      <c r="CW147" s="1"/>
      <c r="CX147" s="1"/>
      <c r="CY147" s="549"/>
      <c r="DA147" s="9">
        <v>1</v>
      </c>
    </row>
    <row r="148" spans="1:107" ht="21" customHeight="1">
      <c r="AN148" s="549"/>
      <c r="AO148" s="549"/>
      <c r="AP148" s="549"/>
      <c r="AQ148" s="549"/>
      <c r="AR148" s="549"/>
      <c r="AS148" s="549"/>
      <c r="AT148" s="549"/>
      <c r="AW148" s="1"/>
      <c r="AX148" s="1"/>
      <c r="AY148" s="1"/>
      <c r="AZ148" s="1"/>
      <c r="BA148" s="1"/>
      <c r="BB148" s="1"/>
      <c r="BC148" s="1"/>
      <c r="BD148" s="1"/>
      <c r="BE148" s="1"/>
      <c r="BF148" s="1"/>
      <c r="BG148" s="1"/>
      <c r="BP148" s="1"/>
      <c r="BQ148" s="1"/>
      <c r="BR148" s="1"/>
      <c r="BZ148" s="14"/>
      <c r="CA148" s="14"/>
      <c r="CB148" s="14"/>
      <c r="CC148" s="14"/>
      <c r="CD148" s="14"/>
      <c r="CE148" s="13"/>
      <c r="CF148" s="13"/>
      <c r="CG148" s="13"/>
      <c r="CH148" s="13"/>
      <c r="CI148" s="13"/>
      <c r="CJ148" s="20"/>
      <c r="CP148" s="2"/>
      <c r="CQ148" s="2"/>
      <c r="CV148" s="1"/>
      <c r="CW148" s="1"/>
      <c r="CX148" s="1"/>
      <c r="CY148" s="549"/>
      <c r="DA148" s="9">
        <v>1</v>
      </c>
    </row>
    <row r="149" spans="1:107" ht="21" customHeight="1">
      <c r="AN149" s="549"/>
      <c r="AO149" s="549"/>
      <c r="AP149" s="549"/>
      <c r="AQ149" s="549"/>
      <c r="AR149" s="549"/>
      <c r="AS149" s="549"/>
      <c r="AT149" s="549"/>
      <c r="AW149" s="1"/>
      <c r="AX149" s="1"/>
      <c r="AY149" s="1"/>
      <c r="AZ149" s="1"/>
      <c r="BA149" s="1"/>
      <c r="BB149" s="1"/>
      <c r="BC149" s="1"/>
      <c r="BD149" s="1"/>
      <c r="BE149" s="1"/>
      <c r="BF149" s="1"/>
      <c r="BG149" s="1"/>
      <c r="BP149" s="1"/>
      <c r="BQ149" s="1"/>
      <c r="BR149" s="1"/>
      <c r="BZ149" s="1"/>
      <c r="CA149" s="1"/>
      <c r="CB149" s="1"/>
      <c r="CC149" s="1"/>
      <c r="CD149" s="1"/>
      <c r="CE149" s="1"/>
      <c r="CF149" s="1"/>
      <c r="CG149" s="1"/>
      <c r="CH149" s="1"/>
      <c r="CI149" s="1"/>
      <c r="CP149" s="2"/>
      <c r="CQ149" s="2"/>
      <c r="CV149" s="1"/>
      <c r="CW149" s="1"/>
      <c r="CX149" s="1"/>
      <c r="CY149" s="549"/>
      <c r="DA149" s="9">
        <v>1</v>
      </c>
    </row>
    <row r="150" spans="1:107" ht="21" customHeight="1">
      <c r="AN150" s="549"/>
      <c r="AO150" s="549"/>
      <c r="AP150" s="549"/>
      <c r="AQ150" s="549"/>
      <c r="AR150" s="549"/>
      <c r="AS150" s="549"/>
      <c r="AT150" s="549"/>
      <c r="AW150" s="1"/>
      <c r="AX150" s="1"/>
      <c r="AY150" s="1"/>
      <c r="AZ150" s="1"/>
      <c r="BA150" s="1"/>
      <c r="BB150" s="1"/>
      <c r="BC150" s="1"/>
      <c r="BD150" s="1"/>
      <c r="BE150" s="1"/>
      <c r="BF150" s="1"/>
      <c r="BG150" s="1"/>
      <c r="BP150" s="1"/>
      <c r="BQ150" s="1"/>
      <c r="BR150" s="1"/>
      <c r="BZ150" s="1"/>
      <c r="CA150" s="1"/>
      <c r="CB150" s="1"/>
      <c r="CC150" s="1"/>
      <c r="CD150" s="1"/>
      <c r="CE150" s="1"/>
      <c r="CF150" s="1"/>
      <c r="CG150" s="1"/>
      <c r="CH150" s="1"/>
      <c r="CI150" s="1"/>
      <c r="CP150" s="2"/>
      <c r="CQ150" s="2"/>
      <c r="CV150" s="1"/>
      <c r="CW150" s="1"/>
      <c r="CX150" s="1"/>
      <c r="CY150" s="549"/>
      <c r="DA150" s="489" t="s">
        <v>663</v>
      </c>
    </row>
    <row r="151" spans="1:107" ht="21.75" customHeight="1">
      <c r="A151" s="9">
        <v>1</v>
      </c>
      <c r="B151" s="9">
        <v>1</v>
      </c>
      <c r="C151" s="9">
        <v>1</v>
      </c>
      <c r="D151" s="9">
        <v>1</v>
      </c>
      <c r="E151" s="9">
        <v>1</v>
      </c>
      <c r="F151" s="9">
        <v>1</v>
      </c>
      <c r="G151" s="9">
        <v>1</v>
      </c>
      <c r="H151" s="9">
        <v>1</v>
      </c>
      <c r="I151" s="9">
        <v>1</v>
      </c>
      <c r="J151" s="9">
        <v>1</v>
      </c>
      <c r="K151" s="9">
        <v>1</v>
      </c>
      <c r="L151" s="9">
        <v>1</v>
      </c>
      <c r="M151" s="9">
        <v>1</v>
      </c>
      <c r="N151" s="9">
        <v>1</v>
      </c>
      <c r="O151" s="9">
        <v>1</v>
      </c>
      <c r="P151" s="9">
        <v>1</v>
      </c>
      <c r="Q151" s="9">
        <v>1</v>
      </c>
      <c r="R151" s="9">
        <v>1</v>
      </c>
      <c r="S151" s="9">
        <v>1</v>
      </c>
      <c r="T151" s="9">
        <v>1</v>
      </c>
      <c r="U151" s="9">
        <v>1</v>
      </c>
      <c r="V151" s="9">
        <v>1</v>
      </c>
      <c r="W151" s="9">
        <v>1</v>
      </c>
      <c r="X151" s="9">
        <v>1</v>
      </c>
      <c r="Y151" s="9">
        <v>1</v>
      </c>
      <c r="Z151" s="9">
        <v>1</v>
      </c>
      <c r="AA151" s="9">
        <v>1</v>
      </c>
      <c r="AB151" s="9">
        <v>1</v>
      </c>
      <c r="AC151" s="9">
        <v>1</v>
      </c>
      <c r="AD151" s="9">
        <v>1</v>
      </c>
      <c r="AE151" s="9">
        <v>1</v>
      </c>
      <c r="AF151" s="9">
        <v>1</v>
      </c>
      <c r="AG151" s="9">
        <v>1</v>
      </c>
      <c r="AH151" s="9">
        <v>1</v>
      </c>
      <c r="AI151" s="9">
        <v>1</v>
      </c>
      <c r="AJ151" s="9">
        <v>1</v>
      </c>
      <c r="AK151" s="9">
        <v>1</v>
      </c>
      <c r="AL151" s="9">
        <v>1</v>
      </c>
      <c r="AM151" s="9">
        <v>1</v>
      </c>
      <c r="AN151" s="9">
        <v>1</v>
      </c>
      <c r="AO151" s="9">
        <v>1</v>
      </c>
      <c r="AP151" s="9">
        <v>1</v>
      </c>
      <c r="AQ151" s="9">
        <v>1</v>
      </c>
      <c r="AR151" s="9">
        <v>1</v>
      </c>
      <c r="AS151" s="9">
        <v>1</v>
      </c>
      <c r="AT151" s="9">
        <v>1</v>
      </c>
      <c r="AU151" s="9">
        <v>1</v>
      </c>
      <c r="AV151" s="9">
        <v>1</v>
      </c>
      <c r="AW151" s="9">
        <v>1</v>
      </c>
      <c r="AX151" s="9">
        <v>1</v>
      </c>
      <c r="AY151" s="9">
        <v>1</v>
      </c>
      <c r="AZ151" s="9">
        <v>1</v>
      </c>
      <c r="BA151" s="9">
        <v>1</v>
      </c>
      <c r="BB151" s="9">
        <v>1</v>
      </c>
      <c r="BC151" s="9">
        <v>1</v>
      </c>
      <c r="BD151" s="9">
        <v>1</v>
      </c>
      <c r="BE151" s="9">
        <v>1</v>
      </c>
      <c r="BF151" s="9">
        <v>1</v>
      </c>
      <c r="BG151" s="9">
        <v>1</v>
      </c>
      <c r="BH151" s="9">
        <v>1</v>
      </c>
      <c r="BI151" s="9">
        <v>1</v>
      </c>
      <c r="BJ151" s="9">
        <v>1</v>
      </c>
      <c r="BK151" s="9">
        <v>1</v>
      </c>
      <c r="BL151" s="9">
        <v>1</v>
      </c>
      <c r="BM151" s="9">
        <v>1</v>
      </c>
      <c r="BN151" s="9">
        <v>1</v>
      </c>
      <c r="BO151" s="9">
        <v>1</v>
      </c>
      <c r="BP151" s="9">
        <v>1</v>
      </c>
      <c r="BQ151" s="9">
        <v>1</v>
      </c>
      <c r="BR151" s="9">
        <v>1</v>
      </c>
      <c r="BS151" s="9">
        <v>1</v>
      </c>
      <c r="BT151" s="9">
        <v>1</v>
      </c>
      <c r="BU151" s="9">
        <v>1</v>
      </c>
      <c r="BV151" s="9">
        <v>1</v>
      </c>
      <c r="BW151" s="9">
        <v>1</v>
      </c>
      <c r="BX151" s="9">
        <v>1</v>
      </c>
      <c r="BY151" s="9">
        <v>1</v>
      </c>
      <c r="BZ151" s="9">
        <v>1</v>
      </c>
      <c r="CA151" s="9">
        <v>1</v>
      </c>
      <c r="CB151" s="9">
        <v>1</v>
      </c>
      <c r="CC151" s="9">
        <v>1</v>
      </c>
      <c r="CD151" s="9">
        <v>1</v>
      </c>
      <c r="CE151" s="9">
        <v>1</v>
      </c>
      <c r="CF151" s="9">
        <v>1</v>
      </c>
      <c r="CG151" s="9">
        <v>1</v>
      </c>
      <c r="CH151" s="9">
        <v>1</v>
      </c>
      <c r="CI151" s="9">
        <v>1</v>
      </c>
      <c r="CJ151" s="9">
        <v>1</v>
      </c>
      <c r="CK151" s="9">
        <v>1</v>
      </c>
      <c r="CL151" s="9">
        <v>1</v>
      </c>
      <c r="CM151" s="9">
        <v>1</v>
      </c>
      <c r="CN151" s="9">
        <v>1</v>
      </c>
      <c r="CO151" s="9">
        <v>1</v>
      </c>
      <c r="CP151" s="9">
        <v>1</v>
      </c>
      <c r="CQ151" s="9">
        <v>1</v>
      </c>
      <c r="CR151" s="9">
        <v>1</v>
      </c>
      <c r="CS151" s="9">
        <v>1</v>
      </c>
      <c r="CT151" s="9">
        <v>1</v>
      </c>
      <c r="CU151" s="9">
        <v>1</v>
      </c>
      <c r="CV151" s="9">
        <v>1</v>
      </c>
      <c r="CW151" s="9">
        <v>1</v>
      </c>
      <c r="CX151" s="9">
        <v>1</v>
      </c>
      <c r="CY151" s="9">
        <v>1</v>
      </c>
      <c r="CZ151" s="9">
        <v>1</v>
      </c>
      <c r="DA151" s="8" t="str">
        <f>ADDRESS(ROW(),COLUMN(),4)</f>
        <v>DA151</v>
      </c>
      <c r="DB151" s="957"/>
      <c r="DC151" s="6" t="str">
        <f>ADDRESS(ROW(),COLUMN(),4)</f>
        <v>DC151</v>
      </c>
    </row>
  </sheetData>
  <mergeCells count="313">
    <mergeCell ref="H75:H76"/>
    <mergeCell ref="H55:J55"/>
    <mergeCell ref="L55:L56"/>
    <mergeCell ref="M55:M56"/>
    <mergeCell ref="O55:O56"/>
    <mergeCell ref="P55:P56"/>
    <mergeCell ref="H56:J63"/>
    <mergeCell ref="H47:I47"/>
    <mergeCell ref="J47:R48"/>
    <mergeCell ref="H48:I48"/>
    <mergeCell ref="H49:I49"/>
    <mergeCell ref="P50:S51"/>
    <mergeCell ref="P52:S53"/>
    <mergeCell ref="Q55:Q56"/>
    <mergeCell ref="R55:R56"/>
    <mergeCell ref="S55:S56"/>
    <mergeCell ref="S47:S48"/>
    <mergeCell ref="AK123:AL123"/>
    <mergeCell ref="AK124:AL124"/>
    <mergeCell ref="AK125:AL125"/>
    <mergeCell ref="AK126:AL126"/>
    <mergeCell ref="AK127:AL127"/>
    <mergeCell ref="AK118:AL118"/>
    <mergeCell ref="AK119:AL119"/>
    <mergeCell ref="AK120:AL120"/>
    <mergeCell ref="AK121:AL121"/>
    <mergeCell ref="AK122:AL122"/>
    <mergeCell ref="AK113:AL113"/>
    <mergeCell ref="AK114:AL114"/>
    <mergeCell ref="AK115:AL115"/>
    <mergeCell ref="AK116:AL116"/>
    <mergeCell ref="AK117:AL117"/>
    <mergeCell ref="AK108:AL108"/>
    <mergeCell ref="AK109:AL109"/>
    <mergeCell ref="AK110:AL110"/>
    <mergeCell ref="AK111:AL111"/>
    <mergeCell ref="AK112:AL112"/>
    <mergeCell ref="AK103:AL103"/>
    <mergeCell ref="AK104:AL104"/>
    <mergeCell ref="AK105:AL105"/>
    <mergeCell ref="AK106:AL106"/>
    <mergeCell ref="AK107:AL107"/>
    <mergeCell ref="AK98:AL98"/>
    <mergeCell ref="AK99:AL99"/>
    <mergeCell ref="AK100:AL100"/>
    <mergeCell ref="AK101:AL101"/>
    <mergeCell ref="AK102:AL102"/>
    <mergeCell ref="AK93:AL93"/>
    <mergeCell ref="AK94:AL94"/>
    <mergeCell ref="AK95:AL95"/>
    <mergeCell ref="AK96:AL96"/>
    <mergeCell ref="AK97:AL97"/>
    <mergeCell ref="AK88:AL88"/>
    <mergeCell ref="AK89:AL89"/>
    <mergeCell ref="AK90:AL90"/>
    <mergeCell ref="AK91:AL91"/>
    <mergeCell ref="AK92:AL92"/>
    <mergeCell ref="AK83:AL83"/>
    <mergeCell ref="AK84:AL84"/>
    <mergeCell ref="AK85:AL85"/>
    <mergeCell ref="AK86:AL86"/>
    <mergeCell ref="AK87:AL87"/>
    <mergeCell ref="AK78:AL78"/>
    <mergeCell ref="AK79:AL79"/>
    <mergeCell ref="AK80:AL80"/>
    <mergeCell ref="AK81:AL81"/>
    <mergeCell ref="AK82:AL82"/>
    <mergeCell ref="AK73:AL73"/>
    <mergeCell ref="AK74:AL74"/>
    <mergeCell ref="AK75:AL75"/>
    <mergeCell ref="AK76:AL76"/>
    <mergeCell ref="AK77:AL77"/>
    <mergeCell ref="AK68:AL68"/>
    <mergeCell ref="AK69:AL69"/>
    <mergeCell ref="AK70:AL70"/>
    <mergeCell ref="AK71:AL71"/>
    <mergeCell ref="AK72:AL72"/>
    <mergeCell ref="AK63:AL63"/>
    <mergeCell ref="AK64:AL64"/>
    <mergeCell ref="AK65:AL65"/>
    <mergeCell ref="AK66:AL66"/>
    <mergeCell ref="AK67:AL67"/>
    <mergeCell ref="AK58:AL58"/>
    <mergeCell ref="AK59:AL59"/>
    <mergeCell ref="AK60:AL60"/>
    <mergeCell ref="AK61:AL61"/>
    <mergeCell ref="AK62:AL62"/>
    <mergeCell ref="AK53:AL53"/>
    <mergeCell ref="AK54:AL54"/>
    <mergeCell ref="AK55:AL55"/>
    <mergeCell ref="AK56:AL56"/>
    <mergeCell ref="AK57:AL57"/>
    <mergeCell ref="AK48:AL48"/>
    <mergeCell ref="AK49:AL49"/>
    <mergeCell ref="AK50:AL50"/>
    <mergeCell ref="AK51:AL51"/>
    <mergeCell ref="AK52:AL52"/>
    <mergeCell ref="AK44:AL44"/>
    <mergeCell ref="AK45:AL45"/>
    <mergeCell ref="AK46:AL46"/>
    <mergeCell ref="AK47:AL47"/>
    <mergeCell ref="AK38:AL38"/>
    <mergeCell ref="AK39:AL39"/>
    <mergeCell ref="AK40:AL40"/>
    <mergeCell ref="AK41:AL41"/>
    <mergeCell ref="AK42:AL42"/>
    <mergeCell ref="AQ101:AQ102"/>
    <mergeCell ref="AS101:AS102"/>
    <mergeCell ref="AT101:AT102"/>
    <mergeCell ref="AK23:AL23"/>
    <mergeCell ref="AK24:AL24"/>
    <mergeCell ref="AK25:AL25"/>
    <mergeCell ref="AK26:AL26"/>
    <mergeCell ref="AK27:AL27"/>
    <mergeCell ref="AK18:AL18"/>
    <mergeCell ref="AK19:AL19"/>
    <mergeCell ref="AK20:AL20"/>
    <mergeCell ref="AK21:AL21"/>
    <mergeCell ref="AK22:AL22"/>
    <mergeCell ref="AK33:AL33"/>
    <mergeCell ref="AK34:AL34"/>
    <mergeCell ref="AK35:AL35"/>
    <mergeCell ref="AK36:AL36"/>
    <mergeCell ref="AK37:AL37"/>
    <mergeCell ref="AK28:AL28"/>
    <mergeCell ref="AK29:AL29"/>
    <mergeCell ref="AK30:AL30"/>
    <mergeCell ref="AK31:AL31"/>
    <mergeCell ref="AK32:AL32"/>
    <mergeCell ref="AK43:AL43"/>
    <mergeCell ref="AQ110:AQ111"/>
    <mergeCell ref="AS110:AS111"/>
    <mergeCell ref="AT110:AT111"/>
    <mergeCell ref="AQ107:AQ108"/>
    <mergeCell ref="AS107:AS108"/>
    <mergeCell ref="AT107:AT108"/>
    <mergeCell ref="AQ104:AQ105"/>
    <mergeCell ref="AS104:AS105"/>
    <mergeCell ref="AT104:AT105"/>
    <mergeCell ref="AQ119:AQ120"/>
    <mergeCell ref="AS119:AS120"/>
    <mergeCell ref="AT119:AT120"/>
    <mergeCell ref="AQ116:AQ117"/>
    <mergeCell ref="AS116:AS117"/>
    <mergeCell ref="AT116:AT117"/>
    <mergeCell ref="AQ113:AQ114"/>
    <mergeCell ref="AS113:AS114"/>
    <mergeCell ref="AT113:AT114"/>
    <mergeCell ref="AQ98:AQ99"/>
    <mergeCell ref="AS98:AS99"/>
    <mergeCell ref="AT98:AT99"/>
    <mergeCell ref="AQ95:AQ96"/>
    <mergeCell ref="AS95:AS96"/>
    <mergeCell ref="AT95:AT96"/>
    <mergeCell ref="AQ92:AQ93"/>
    <mergeCell ref="AS92:AS93"/>
    <mergeCell ref="AT92:AT93"/>
    <mergeCell ref="AQ89:AQ90"/>
    <mergeCell ref="AS89:AS90"/>
    <mergeCell ref="AT89:AT90"/>
    <mergeCell ref="AQ86:AQ87"/>
    <mergeCell ref="AS86:AS87"/>
    <mergeCell ref="AT86:AT87"/>
    <mergeCell ref="AQ83:AQ84"/>
    <mergeCell ref="AS83:AS84"/>
    <mergeCell ref="AT83:AT84"/>
    <mergeCell ref="AQ80:AQ81"/>
    <mergeCell ref="AS80:AS81"/>
    <mergeCell ref="AT80:AT81"/>
    <mergeCell ref="AQ77:AQ78"/>
    <mergeCell ref="AS77:AS78"/>
    <mergeCell ref="AT77:AT78"/>
    <mergeCell ref="AQ74:AQ75"/>
    <mergeCell ref="AS74:AS75"/>
    <mergeCell ref="AT74:AT75"/>
    <mergeCell ref="AQ71:AQ72"/>
    <mergeCell ref="AS71:AS72"/>
    <mergeCell ref="AT71:AT72"/>
    <mergeCell ref="AQ68:AQ69"/>
    <mergeCell ref="AS68:AS69"/>
    <mergeCell ref="AT68:AT69"/>
    <mergeCell ref="AQ65:AQ66"/>
    <mergeCell ref="AS65:AS66"/>
    <mergeCell ref="AT65:AT66"/>
    <mergeCell ref="AQ62:AQ63"/>
    <mergeCell ref="AS62:AS63"/>
    <mergeCell ref="AT62:AT63"/>
    <mergeCell ref="AQ59:AQ60"/>
    <mergeCell ref="AS59:AS60"/>
    <mergeCell ref="AT59:AT60"/>
    <mergeCell ref="AQ56:AQ57"/>
    <mergeCell ref="AS56:AS57"/>
    <mergeCell ref="AT56:AT57"/>
    <mergeCell ref="AQ53:AQ54"/>
    <mergeCell ref="AS53:AS54"/>
    <mergeCell ref="AT53:AT54"/>
    <mergeCell ref="AQ50:AQ51"/>
    <mergeCell ref="AS50:AS51"/>
    <mergeCell ref="AT50:AT51"/>
    <mergeCell ref="AQ47:AQ48"/>
    <mergeCell ref="AS47:AS48"/>
    <mergeCell ref="AT47:AT48"/>
    <mergeCell ref="AQ44:AQ45"/>
    <mergeCell ref="AS44:AS45"/>
    <mergeCell ref="AT44:AT45"/>
    <mergeCell ref="AQ41:AQ42"/>
    <mergeCell ref="AS41:AS42"/>
    <mergeCell ref="AT41:AT42"/>
    <mergeCell ref="AQ38:AQ39"/>
    <mergeCell ref="AS38:AS39"/>
    <mergeCell ref="AT38:AT39"/>
    <mergeCell ref="AQ35:AQ36"/>
    <mergeCell ref="AS35:AS36"/>
    <mergeCell ref="AT35:AT36"/>
    <mergeCell ref="AQ32:AQ33"/>
    <mergeCell ref="AS32:AS33"/>
    <mergeCell ref="AT32:AT33"/>
    <mergeCell ref="AT26:AT27"/>
    <mergeCell ref="AN28:AO28"/>
    <mergeCell ref="AN29:AO29"/>
    <mergeCell ref="AQ29:AQ30"/>
    <mergeCell ref="AS29:AS30"/>
    <mergeCell ref="AT29:AT30"/>
    <mergeCell ref="AN26:AO26"/>
    <mergeCell ref="AQ26:AQ27"/>
    <mergeCell ref="AS26:AS27"/>
    <mergeCell ref="CL20:CS21"/>
    <mergeCell ref="CL22:CS23"/>
    <mergeCell ref="CE17:CE18"/>
    <mergeCell ref="CF17:CF18"/>
    <mergeCell ref="CA17:CA18"/>
    <mergeCell ref="CB17:CB18"/>
    <mergeCell ref="CC17:CC18"/>
    <mergeCell ref="CD17:CD18"/>
    <mergeCell ref="AN24:AO24"/>
    <mergeCell ref="AS20:AS21"/>
    <mergeCell ref="AT20:AT21"/>
    <mergeCell ref="AN22:AO22"/>
    <mergeCell ref="AN18:AO18"/>
    <mergeCell ref="AN20:AO20"/>
    <mergeCell ref="AQ20:AQ21"/>
    <mergeCell ref="AQ23:AQ24"/>
    <mergeCell ref="AS23:AS24"/>
    <mergeCell ref="CL47:CL48"/>
    <mergeCell ref="CM47:CM48"/>
    <mergeCell ref="CO47:CO48"/>
    <mergeCell ref="CP47:CP48"/>
    <mergeCell ref="CQ47:CQ48"/>
    <mergeCell ref="CR47:CR48"/>
    <mergeCell ref="CL36:CM36"/>
    <mergeCell ref="CL37:CM37"/>
    <mergeCell ref="CL38:CM38"/>
    <mergeCell ref="CL39:CM39"/>
    <mergeCell ref="CV28:CY28"/>
    <mergeCell ref="CL34:CM34"/>
    <mergeCell ref="CN34:CR35"/>
    <mergeCell ref="CS34:CS35"/>
    <mergeCell ref="CL35:CM35"/>
    <mergeCell ref="CM18:CO19"/>
    <mergeCell ref="R21:R22"/>
    <mergeCell ref="H22:J29"/>
    <mergeCell ref="H41:H42"/>
    <mergeCell ref="L21:L22"/>
    <mergeCell ref="P18:S19"/>
    <mergeCell ref="AW19:BB20"/>
    <mergeCell ref="S21:S22"/>
    <mergeCell ref="BR19:BR20"/>
    <mergeCell ref="H21:J21"/>
    <mergeCell ref="M21:M22"/>
    <mergeCell ref="O21:O22"/>
    <mergeCell ref="P21:P22"/>
    <mergeCell ref="Q21:Q22"/>
    <mergeCell ref="CS40:CS41"/>
    <mergeCell ref="CV42:CY42"/>
    <mergeCell ref="CS38:CS39"/>
    <mergeCell ref="AT23:AT24"/>
    <mergeCell ref="CP18:CQ19"/>
    <mergeCell ref="CL11:CS13"/>
    <mergeCell ref="CV14:CY14"/>
    <mergeCell ref="CR16:CS17"/>
    <mergeCell ref="AG13:AG14"/>
    <mergeCell ref="AN14:AO14"/>
    <mergeCell ref="AQ14:AQ15"/>
    <mergeCell ref="AN16:AO16"/>
    <mergeCell ref="AQ17:AQ18"/>
    <mergeCell ref="AS17:AS18"/>
    <mergeCell ref="AT17:AT18"/>
    <mergeCell ref="CG17:CH17"/>
    <mergeCell ref="CI17:CI18"/>
    <mergeCell ref="CJ17:CJ18"/>
    <mergeCell ref="AK15:AL15"/>
    <mergeCell ref="AK17:AL17"/>
    <mergeCell ref="CR18:CR19"/>
    <mergeCell ref="B3:B8"/>
    <mergeCell ref="BF3:BG3"/>
    <mergeCell ref="H13:I13"/>
    <mergeCell ref="J13:R14"/>
    <mergeCell ref="S13:S14"/>
    <mergeCell ref="AW13:BD14"/>
    <mergeCell ref="BF13:BG14"/>
    <mergeCell ref="BF4:BG9"/>
    <mergeCell ref="U15:U16"/>
    <mergeCell ref="H14:I14"/>
    <mergeCell ref="H15:I15"/>
    <mergeCell ref="P16:S17"/>
    <mergeCell ref="V15:V16"/>
    <mergeCell ref="AK16:AL16"/>
    <mergeCell ref="X15:X16"/>
    <mergeCell ref="AA15:AA16"/>
    <mergeCell ref="Y15:Y16"/>
    <mergeCell ref="AB15:AB16"/>
    <mergeCell ref="U13:AB13"/>
    <mergeCell ref="AE13:AE14"/>
  </mergeCells>
  <hyperlinks>
    <hyperlink ref="CM61" r:id="rId1" xr:uid="{B0EE7256-574F-412D-BAB2-18DF1BA02969}"/>
    <hyperlink ref="AO12" r:id="rId2" xr:uid="{DE77F6F4-97CF-42F6-A3A3-94536DC5B9B6}"/>
  </hyperlinks>
  <printOptions horizontalCentered="1"/>
  <pageMargins left="0.31496062992125984" right="0.11811023622047245" top="0.15748031496062992" bottom="0.15748031496062992" header="0.11811023622047245" footer="0.11811023622047245"/>
  <pageSetup paperSize="9" scale="55" orientation="portrait" r:id="rId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17</vt:i4>
      </vt:variant>
      <vt:variant>
        <vt:lpstr>Plages nommées</vt:lpstr>
      </vt:variant>
      <vt:variant>
        <vt:i4>10</vt:i4>
      </vt:variant>
    </vt:vector>
  </HeadingPairs>
  <TitlesOfParts>
    <vt:vector size="27" baseType="lpstr">
      <vt:lpstr>Joël.Leboucher</vt:lpstr>
      <vt:lpstr>Cocktails.de.référence</vt:lpstr>
      <vt:lpstr>Nota.FR</vt:lpstr>
      <vt:lpstr>Note.EN</vt:lpstr>
      <vt:lpstr>Nota.ES</vt:lpstr>
      <vt:lpstr>Notice.utilisateur</vt:lpstr>
      <vt:lpstr>Créez.votre.recette.FR</vt:lpstr>
      <vt:lpstr>Create.your.recipe.ENG</vt:lpstr>
      <vt:lpstr>Cree.su.receta.ES</vt:lpstr>
      <vt:lpstr>Collez.10.Postits</vt:lpstr>
      <vt:lpstr>Collez.10.Postits.Exemple</vt:lpstr>
      <vt:lpstr>Magique.1.ligne.305.01.2026</vt:lpstr>
      <vt:lpstr>Table.de.recherche</vt:lpstr>
      <vt:lpstr>Archivage.B</vt:lpstr>
      <vt:lpstr>Archivage.M</vt:lpstr>
      <vt:lpstr>Divers</vt:lpstr>
      <vt:lpstr>Divers.2</vt:lpstr>
      <vt:lpstr>Collez.10.Postits!Impression_des_titres</vt:lpstr>
      <vt:lpstr>Collez.10.Postits.Exemple!Impression_des_titres</vt:lpstr>
      <vt:lpstr>Create.your.recipe.ENG!Impression_des_titres</vt:lpstr>
      <vt:lpstr>Cree.su.receta.ES!Impression_des_titres</vt:lpstr>
      <vt:lpstr>Créez.votre.recette.FR!Impression_des_titres</vt:lpstr>
      <vt:lpstr>Collez.10.Postits!Zone_d_impression</vt:lpstr>
      <vt:lpstr>Collez.10.Postits.Exemple!Zone_d_impression</vt:lpstr>
      <vt:lpstr>Create.your.recipe.ENG!Zone_d_impression</vt:lpstr>
      <vt:lpstr>Cree.su.receta.ES!Zone_d_impression</vt:lpstr>
      <vt:lpstr>Créez.votre.recette.FR!Zone_d_impression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Joël Leboucher</dc:creator>
  <cp:lastModifiedBy>Joël Leboucher</cp:lastModifiedBy>
  <cp:lastPrinted>2025-06-01T08:34:12Z</cp:lastPrinted>
  <dcterms:created xsi:type="dcterms:W3CDTF">2025-06-01T07:33:38Z</dcterms:created>
  <dcterms:modified xsi:type="dcterms:W3CDTF">2026-07-02T13:28:02Z</dcterms:modified>
</cp:coreProperties>
</file>